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ЭКСПЕРТИЗА\Школы-IT\2026 год\57945-1-9 Кап рем школы 1574 Старопименовский пер д.5\00_Заявлено\"/>
    </mc:Choice>
  </mc:AlternateContent>
  <xr:revisionPtr revIDLastSave="0" documentId="13_ncr:1_{9622F190-5080-4E9C-8ABC-E9253DC5B7B4}" xr6:coauthVersionLast="36" xr6:coauthVersionMax="47" xr10:uidLastSave="{00000000-0000-0000-0000-000000000000}"/>
  <bookViews>
    <workbookView xWindow="57480" yWindow="-120" windowWidth="38640" windowHeight="21240" xr2:uid="{00000000-000D-0000-FFFF-FFFF00000000}"/>
  </bookViews>
  <sheets>
    <sheet name="02-01-04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_FilterDatabase" localSheetId="0" hidden="1">'02-01-04'!$A$1:$AU$964</definedName>
    <definedName name="_xlnm.Print_Titles" localSheetId="0">'02-01-04'!$27:$27</definedName>
    <definedName name="_xlnm.Print_Area" localSheetId="0">'02-01-04'!$A$1:$K$965</definedName>
  </definedNames>
  <calcPr calcId="191029" calcOnSave="0"/>
</workbook>
</file>

<file path=xl/calcChain.xml><?xml version="1.0" encoding="utf-8"?>
<calcChain xmlns="http://schemas.openxmlformats.org/spreadsheetml/2006/main">
  <c r="A3" i="7" l="1"/>
  <c r="H963" i="7"/>
  <c r="H960" i="7"/>
  <c r="C963" i="7"/>
  <c r="C960" i="7"/>
  <c r="J957" i="7"/>
  <c r="H957" i="7"/>
  <c r="C957" i="7"/>
  <c r="J956" i="7"/>
  <c r="H956" i="7"/>
  <c r="C956" i="7"/>
  <c r="J955" i="7"/>
  <c r="H955" i="7"/>
  <c r="C955" i="7"/>
  <c r="J22" i="7"/>
  <c r="J19" i="7"/>
  <c r="J18" i="7"/>
  <c r="J14" i="7" s="1"/>
  <c r="J17" i="7"/>
  <c r="J16" i="7"/>
  <c r="J15" i="7"/>
  <c r="I22" i="7"/>
  <c r="I20" i="7"/>
  <c r="I19" i="7"/>
  <c r="I18" i="7"/>
  <c r="I17" i="7"/>
  <c r="I16" i="7"/>
  <c r="I14" i="7" s="1"/>
  <c r="I15" i="7"/>
  <c r="I954" i="7"/>
  <c r="J954" i="7"/>
  <c r="I953" i="7"/>
  <c r="J953" i="7"/>
  <c r="A952" i="7"/>
  <c r="I950" i="7"/>
  <c r="J950" i="7"/>
  <c r="I949" i="7"/>
  <c r="J949" i="7"/>
  <c r="A948" i="7"/>
  <c r="H944" i="7"/>
  <c r="J944" i="7"/>
  <c r="I942" i="7"/>
  <c r="H942" i="7"/>
  <c r="E942" i="7"/>
  <c r="K941" i="7"/>
  <c r="J941" i="7"/>
  <c r="E941" i="7"/>
  <c r="J940" i="7"/>
  <c r="E940" i="7"/>
  <c r="K939" i="7"/>
  <c r="J939" i="7"/>
  <c r="H939" i="7"/>
  <c r="I939" i="7"/>
  <c r="F939" i="7"/>
  <c r="V939" i="7"/>
  <c r="T939" i="7"/>
  <c r="R939" i="7"/>
  <c r="U939" i="7"/>
  <c r="S939" i="7"/>
  <c r="Q939" i="7"/>
  <c r="I940" i="7" s="1"/>
  <c r="E939" i="7"/>
  <c r="D939" i="7"/>
  <c r="B939" i="7"/>
  <c r="K938" i="7"/>
  <c r="J938" i="7"/>
  <c r="I938" i="7"/>
  <c r="H938" i="7"/>
  <c r="F938" i="7"/>
  <c r="K937" i="7"/>
  <c r="J937" i="7"/>
  <c r="I937" i="7"/>
  <c r="H937" i="7"/>
  <c r="F937" i="7"/>
  <c r="K936" i="7"/>
  <c r="J936" i="7"/>
  <c r="I936" i="7"/>
  <c r="H936" i="7"/>
  <c r="F936" i="7"/>
  <c r="K935" i="7"/>
  <c r="J935" i="7"/>
  <c r="I935" i="7"/>
  <c r="O945" i="7" s="1"/>
  <c r="H935" i="7"/>
  <c r="F935" i="7"/>
  <c r="V934" i="7"/>
  <c r="T934" i="7"/>
  <c r="R934" i="7"/>
  <c r="K940" i="7" s="1"/>
  <c r="U934" i="7"/>
  <c r="S934" i="7"/>
  <c r="I941" i="7" s="1"/>
  <c r="Q934" i="7"/>
  <c r="E934" i="7"/>
  <c r="D934" i="7"/>
  <c r="B934" i="7"/>
  <c r="H931" i="7"/>
  <c r="I929" i="7"/>
  <c r="H929" i="7"/>
  <c r="E929" i="7"/>
  <c r="J928" i="7"/>
  <c r="I928" i="7"/>
  <c r="E928" i="7"/>
  <c r="K927" i="7"/>
  <c r="J927" i="7"/>
  <c r="E927" i="7"/>
  <c r="K926" i="7"/>
  <c r="J931" i="7" s="1"/>
  <c r="J926" i="7"/>
  <c r="H926" i="7"/>
  <c r="I926" i="7"/>
  <c r="F926" i="7"/>
  <c r="V926" i="7"/>
  <c r="T926" i="7"/>
  <c r="K928" i="7" s="1"/>
  <c r="R926" i="7"/>
  <c r="U926" i="7"/>
  <c r="S926" i="7"/>
  <c r="Q926" i="7"/>
  <c r="I927" i="7" s="1"/>
  <c r="E926" i="7"/>
  <c r="D926" i="7"/>
  <c r="B926" i="7"/>
  <c r="K925" i="7"/>
  <c r="J925" i="7"/>
  <c r="I925" i="7"/>
  <c r="H925" i="7"/>
  <c r="F925" i="7"/>
  <c r="K924" i="7"/>
  <c r="J924" i="7"/>
  <c r="I924" i="7"/>
  <c r="H924" i="7"/>
  <c r="F924" i="7"/>
  <c r="K923" i="7"/>
  <c r="J923" i="7"/>
  <c r="I923" i="7"/>
  <c r="H923" i="7"/>
  <c r="F923" i="7"/>
  <c r="K922" i="7"/>
  <c r="J922" i="7"/>
  <c r="I922" i="7"/>
  <c r="H922" i="7"/>
  <c r="F922" i="7"/>
  <c r="V921" i="7"/>
  <c r="T921" i="7"/>
  <c r="R921" i="7"/>
  <c r="U921" i="7"/>
  <c r="S921" i="7"/>
  <c r="Q921" i="7"/>
  <c r="E921" i="7"/>
  <c r="D921" i="7"/>
  <c r="B921" i="7"/>
  <c r="I916" i="7"/>
  <c r="H916" i="7"/>
  <c r="E916" i="7"/>
  <c r="J915" i="7"/>
  <c r="I915" i="7"/>
  <c r="E915" i="7"/>
  <c r="K914" i="7"/>
  <c r="J914" i="7"/>
  <c r="E914" i="7"/>
  <c r="K913" i="7"/>
  <c r="J918" i="7" s="1"/>
  <c r="J913" i="7"/>
  <c r="H913" i="7"/>
  <c r="I913" i="7"/>
  <c r="H918" i="7" s="1"/>
  <c r="F913" i="7"/>
  <c r="V913" i="7"/>
  <c r="T913" i="7"/>
  <c r="K915" i="7" s="1"/>
  <c r="R913" i="7"/>
  <c r="U913" i="7"/>
  <c r="S913" i="7"/>
  <c r="Q913" i="7"/>
  <c r="E913" i="7"/>
  <c r="D913" i="7"/>
  <c r="B913" i="7"/>
  <c r="K912" i="7"/>
  <c r="J912" i="7"/>
  <c r="I912" i="7"/>
  <c r="H912" i="7"/>
  <c r="F912" i="7"/>
  <c r="K911" i="7"/>
  <c r="J911" i="7"/>
  <c r="I911" i="7"/>
  <c r="H911" i="7"/>
  <c r="F911" i="7"/>
  <c r="K910" i="7"/>
  <c r="J910" i="7"/>
  <c r="I910" i="7"/>
  <c r="H910" i="7"/>
  <c r="F910" i="7"/>
  <c r="K909" i="7"/>
  <c r="J909" i="7"/>
  <c r="I909" i="7"/>
  <c r="H909" i="7"/>
  <c r="F909" i="7"/>
  <c r="V908" i="7"/>
  <c r="T908" i="7"/>
  <c r="R908" i="7"/>
  <c r="U908" i="7"/>
  <c r="S908" i="7"/>
  <c r="Q908" i="7"/>
  <c r="I914" i="7" s="1"/>
  <c r="E908" i="7"/>
  <c r="D908" i="7"/>
  <c r="B908" i="7"/>
  <c r="A907" i="7"/>
  <c r="I905" i="7"/>
  <c r="J905" i="7"/>
  <c r="I904" i="7"/>
  <c r="J904" i="7"/>
  <c r="A903" i="7"/>
  <c r="H899" i="7"/>
  <c r="J899" i="7"/>
  <c r="I897" i="7"/>
  <c r="H897" i="7"/>
  <c r="E897" i="7"/>
  <c r="J896" i="7"/>
  <c r="E896" i="7"/>
  <c r="K895" i="7"/>
  <c r="J900" i="7" s="1"/>
  <c r="J895" i="7"/>
  <c r="E895" i="7"/>
  <c r="K894" i="7"/>
  <c r="J894" i="7"/>
  <c r="H894" i="7"/>
  <c r="I894" i="7"/>
  <c r="F894" i="7"/>
  <c r="V894" i="7"/>
  <c r="T894" i="7"/>
  <c r="K896" i="7" s="1"/>
  <c r="R894" i="7"/>
  <c r="U894" i="7"/>
  <c r="S894" i="7"/>
  <c r="Q894" i="7"/>
  <c r="I895" i="7" s="1"/>
  <c r="E894" i="7"/>
  <c r="D894" i="7"/>
  <c r="B894" i="7"/>
  <c r="K893" i="7"/>
  <c r="J893" i="7"/>
  <c r="I893" i="7"/>
  <c r="H893" i="7"/>
  <c r="F893" i="7"/>
  <c r="C892" i="7"/>
  <c r="V891" i="7"/>
  <c r="T891" i="7"/>
  <c r="R891" i="7"/>
  <c r="U891" i="7"/>
  <c r="S891" i="7"/>
  <c r="I896" i="7" s="1"/>
  <c r="Q891" i="7"/>
  <c r="E891" i="7"/>
  <c r="D891" i="7"/>
  <c r="B891" i="7"/>
  <c r="H888" i="7"/>
  <c r="J888" i="7"/>
  <c r="I886" i="7"/>
  <c r="H886" i="7"/>
  <c r="E886" i="7"/>
  <c r="J885" i="7"/>
  <c r="I885" i="7"/>
  <c r="E885" i="7"/>
  <c r="K884" i="7"/>
  <c r="J884" i="7"/>
  <c r="E884" i="7"/>
  <c r="K883" i="7"/>
  <c r="J883" i="7"/>
  <c r="H883" i="7"/>
  <c r="I883" i="7"/>
  <c r="F883" i="7"/>
  <c r="V883" i="7"/>
  <c r="T883" i="7"/>
  <c r="R883" i="7"/>
  <c r="U883" i="7"/>
  <c r="S883" i="7"/>
  <c r="Q883" i="7"/>
  <c r="I884" i="7" s="1"/>
  <c r="E883" i="7"/>
  <c r="D883" i="7"/>
  <c r="B883" i="7"/>
  <c r="K882" i="7"/>
  <c r="J882" i="7"/>
  <c r="I882" i="7"/>
  <c r="H882" i="7"/>
  <c r="F882" i="7"/>
  <c r="K881" i="7"/>
  <c r="J881" i="7"/>
  <c r="I881" i="7"/>
  <c r="H881" i="7"/>
  <c r="F881" i="7"/>
  <c r="K880" i="7"/>
  <c r="J880" i="7"/>
  <c r="I880" i="7"/>
  <c r="H880" i="7"/>
  <c r="F880" i="7"/>
  <c r="K879" i="7"/>
  <c r="J879" i="7"/>
  <c r="I879" i="7"/>
  <c r="H879" i="7"/>
  <c r="F879" i="7"/>
  <c r="C878" i="7"/>
  <c r="V877" i="7"/>
  <c r="T877" i="7"/>
  <c r="K885" i="7" s="1"/>
  <c r="R877" i="7"/>
  <c r="U877" i="7"/>
  <c r="S877" i="7"/>
  <c r="Q877" i="7"/>
  <c r="E877" i="7"/>
  <c r="D877" i="7"/>
  <c r="B877" i="7"/>
  <c r="H874" i="7"/>
  <c r="J874" i="7"/>
  <c r="I872" i="7"/>
  <c r="H872" i="7"/>
  <c r="E872" i="7"/>
  <c r="J871" i="7"/>
  <c r="E871" i="7"/>
  <c r="J870" i="7"/>
  <c r="E870" i="7"/>
  <c r="K869" i="7"/>
  <c r="J869" i="7"/>
  <c r="H869" i="7"/>
  <c r="I869" i="7"/>
  <c r="F869" i="7"/>
  <c r="V869" i="7"/>
  <c r="T869" i="7"/>
  <c r="R869" i="7"/>
  <c r="U869" i="7"/>
  <c r="S869" i="7"/>
  <c r="Q869" i="7"/>
  <c r="E869" i="7"/>
  <c r="D869" i="7"/>
  <c r="B869" i="7"/>
  <c r="K868" i="7"/>
  <c r="J868" i="7"/>
  <c r="I868" i="7"/>
  <c r="H868" i="7"/>
  <c r="F868" i="7"/>
  <c r="K867" i="7"/>
  <c r="J867" i="7"/>
  <c r="I867" i="7"/>
  <c r="H867" i="7"/>
  <c r="F867" i="7"/>
  <c r="K866" i="7"/>
  <c r="J866" i="7"/>
  <c r="I866" i="7"/>
  <c r="H866" i="7"/>
  <c r="F866" i="7"/>
  <c r="C865" i="7"/>
  <c r="V864" i="7"/>
  <c r="T864" i="7"/>
  <c r="K871" i="7" s="1"/>
  <c r="R864" i="7"/>
  <c r="K870" i="7" s="1"/>
  <c r="U864" i="7"/>
  <c r="S864" i="7"/>
  <c r="I871" i="7" s="1"/>
  <c r="Q864" i="7"/>
  <c r="I870" i="7" s="1"/>
  <c r="E864" i="7"/>
  <c r="D864" i="7"/>
  <c r="B864" i="7"/>
  <c r="H861" i="7"/>
  <c r="J861" i="7"/>
  <c r="I859" i="7"/>
  <c r="H859" i="7"/>
  <c r="E859" i="7"/>
  <c r="K858" i="7"/>
  <c r="J858" i="7"/>
  <c r="E858" i="7"/>
  <c r="J857" i="7"/>
  <c r="E857" i="7"/>
  <c r="K856" i="7"/>
  <c r="J856" i="7"/>
  <c r="H856" i="7"/>
  <c r="I856" i="7"/>
  <c r="F856" i="7"/>
  <c r="V856" i="7"/>
  <c r="T856" i="7"/>
  <c r="R856" i="7"/>
  <c r="U856" i="7"/>
  <c r="S856" i="7"/>
  <c r="Q856" i="7"/>
  <c r="E856" i="7"/>
  <c r="D856" i="7"/>
  <c r="B856" i="7"/>
  <c r="K855" i="7"/>
  <c r="J855" i="7"/>
  <c r="H855" i="7"/>
  <c r="I855" i="7"/>
  <c r="F855" i="7"/>
  <c r="V855" i="7"/>
  <c r="T855" i="7"/>
  <c r="R855" i="7"/>
  <c r="U855" i="7"/>
  <c r="S855" i="7"/>
  <c r="Q855" i="7"/>
  <c r="E855" i="7"/>
  <c r="D855" i="7"/>
  <c r="B855" i="7"/>
  <c r="K854" i="7"/>
  <c r="J854" i="7"/>
  <c r="H854" i="7"/>
  <c r="I854" i="7"/>
  <c r="F854" i="7"/>
  <c r="V854" i="7"/>
  <c r="T854" i="7"/>
  <c r="R854" i="7"/>
  <c r="U854" i="7"/>
  <c r="S854" i="7"/>
  <c r="I858" i="7" s="1"/>
  <c r="Q854" i="7"/>
  <c r="E854" i="7"/>
  <c r="D854" i="7"/>
  <c r="B854" i="7"/>
  <c r="K853" i="7"/>
  <c r="J853" i="7"/>
  <c r="I853" i="7"/>
  <c r="H853" i="7"/>
  <c r="F853" i="7"/>
  <c r="K852" i="7"/>
  <c r="J852" i="7"/>
  <c r="I852" i="7"/>
  <c r="H852" i="7"/>
  <c r="F852" i="7"/>
  <c r="K851" i="7"/>
  <c r="J851" i="7"/>
  <c r="I851" i="7"/>
  <c r="H851" i="7"/>
  <c r="F851" i="7"/>
  <c r="C850" i="7"/>
  <c r="V849" i="7"/>
  <c r="T849" i="7"/>
  <c r="R849" i="7"/>
  <c r="K857" i="7" s="1"/>
  <c r="U849" i="7"/>
  <c r="S849" i="7"/>
  <c r="Q849" i="7"/>
  <c r="I857" i="7" s="1"/>
  <c r="E849" i="7"/>
  <c r="D849" i="7"/>
  <c r="B849" i="7"/>
  <c r="H846" i="7"/>
  <c r="J846" i="7"/>
  <c r="I844" i="7"/>
  <c r="H844" i="7"/>
  <c r="E844" i="7"/>
  <c r="J843" i="7"/>
  <c r="E843" i="7"/>
  <c r="J842" i="7"/>
  <c r="E842" i="7"/>
  <c r="K841" i="7"/>
  <c r="J841" i="7"/>
  <c r="H841" i="7"/>
  <c r="I841" i="7"/>
  <c r="F841" i="7"/>
  <c r="V841" i="7"/>
  <c r="T841" i="7"/>
  <c r="R841" i="7"/>
  <c r="U841" i="7"/>
  <c r="S841" i="7"/>
  <c r="Q841" i="7"/>
  <c r="E841" i="7"/>
  <c r="D841" i="7"/>
  <c r="B841" i="7"/>
  <c r="K840" i="7"/>
  <c r="J840" i="7"/>
  <c r="H840" i="7"/>
  <c r="I840" i="7"/>
  <c r="F840" i="7"/>
  <c r="V840" i="7"/>
  <c r="T840" i="7"/>
  <c r="R840" i="7"/>
  <c r="U840" i="7"/>
  <c r="S840" i="7"/>
  <c r="Q840" i="7"/>
  <c r="E840" i="7"/>
  <c r="D840" i="7"/>
  <c r="B840" i="7"/>
  <c r="K839" i="7"/>
  <c r="J839" i="7"/>
  <c r="H839" i="7"/>
  <c r="I839" i="7"/>
  <c r="F839" i="7"/>
  <c r="V839" i="7"/>
  <c r="T839" i="7"/>
  <c r="R839" i="7"/>
  <c r="U839" i="7"/>
  <c r="S839" i="7"/>
  <c r="Q839" i="7"/>
  <c r="I842" i="7" s="1"/>
  <c r="E839" i="7"/>
  <c r="D839" i="7"/>
  <c r="B839" i="7"/>
  <c r="K838" i="7"/>
  <c r="J838" i="7"/>
  <c r="I838" i="7"/>
  <c r="H838" i="7"/>
  <c r="F838" i="7"/>
  <c r="K837" i="7"/>
  <c r="J837" i="7"/>
  <c r="I837" i="7"/>
  <c r="H837" i="7"/>
  <c r="F837" i="7"/>
  <c r="K836" i="7"/>
  <c r="J836" i="7"/>
  <c r="I836" i="7"/>
  <c r="H836" i="7"/>
  <c r="F836" i="7"/>
  <c r="K835" i="7"/>
  <c r="P847" i="7" s="1"/>
  <c r="J835" i="7"/>
  <c r="I835" i="7"/>
  <c r="H835" i="7"/>
  <c r="F835" i="7"/>
  <c r="C834" i="7"/>
  <c r="V833" i="7"/>
  <c r="T833" i="7"/>
  <c r="K843" i="7" s="1"/>
  <c r="R833" i="7"/>
  <c r="K842" i="7" s="1"/>
  <c r="U833" i="7"/>
  <c r="S833" i="7"/>
  <c r="I843" i="7" s="1"/>
  <c r="Q833" i="7"/>
  <c r="E833" i="7"/>
  <c r="D833" i="7"/>
  <c r="B833" i="7"/>
  <c r="A832" i="7"/>
  <c r="I830" i="7"/>
  <c r="J830" i="7"/>
  <c r="I829" i="7"/>
  <c r="J829" i="7"/>
  <c r="AQ828" i="7"/>
  <c r="A828" i="7"/>
  <c r="H824" i="7"/>
  <c r="J824" i="7"/>
  <c r="I822" i="7"/>
  <c r="H822" i="7"/>
  <c r="E822" i="7"/>
  <c r="J821" i="7"/>
  <c r="E821" i="7"/>
  <c r="J820" i="7"/>
  <c r="E820" i="7"/>
  <c r="K819" i="7"/>
  <c r="J819" i="7"/>
  <c r="H819" i="7"/>
  <c r="I819" i="7"/>
  <c r="F819" i="7"/>
  <c r="V819" i="7"/>
  <c r="T819" i="7"/>
  <c r="R819" i="7"/>
  <c r="U819" i="7"/>
  <c r="S819" i="7"/>
  <c r="Q819" i="7"/>
  <c r="I820" i="7" s="1"/>
  <c r="E819" i="7"/>
  <c r="D819" i="7"/>
  <c r="B819" i="7"/>
  <c r="K818" i="7"/>
  <c r="J818" i="7"/>
  <c r="H818" i="7"/>
  <c r="I818" i="7"/>
  <c r="F818" i="7"/>
  <c r="V818" i="7"/>
  <c r="T818" i="7"/>
  <c r="K821" i="7" s="1"/>
  <c r="R818" i="7"/>
  <c r="U818" i="7"/>
  <c r="S818" i="7"/>
  <c r="Q818" i="7"/>
  <c r="E818" i="7"/>
  <c r="D818" i="7"/>
  <c r="B818" i="7"/>
  <c r="K817" i="7"/>
  <c r="J817" i="7"/>
  <c r="I817" i="7"/>
  <c r="H817" i="7"/>
  <c r="F817" i="7"/>
  <c r="K816" i="7"/>
  <c r="J816" i="7"/>
  <c r="I816" i="7"/>
  <c r="H816" i="7"/>
  <c r="F816" i="7"/>
  <c r="K815" i="7"/>
  <c r="J815" i="7"/>
  <c r="I815" i="7"/>
  <c r="H815" i="7"/>
  <c r="F815" i="7"/>
  <c r="K814" i="7"/>
  <c r="J814" i="7"/>
  <c r="I814" i="7"/>
  <c r="H814" i="7"/>
  <c r="F814" i="7"/>
  <c r="C813" i="7"/>
  <c r="V812" i="7"/>
  <c r="T812" i="7"/>
  <c r="R812" i="7"/>
  <c r="K820" i="7" s="1"/>
  <c r="J825" i="7" s="1"/>
  <c r="U812" i="7"/>
  <c r="S812" i="7"/>
  <c r="I821" i="7" s="1"/>
  <c r="Q812" i="7"/>
  <c r="E812" i="7"/>
  <c r="D812" i="7"/>
  <c r="B812" i="7"/>
  <c r="H809" i="7"/>
  <c r="J809" i="7"/>
  <c r="I807" i="7"/>
  <c r="H807" i="7"/>
  <c r="E807" i="7"/>
  <c r="J806" i="7"/>
  <c r="I806" i="7"/>
  <c r="E806" i="7"/>
  <c r="K805" i="7"/>
  <c r="J805" i="7"/>
  <c r="E805" i="7"/>
  <c r="K804" i="7"/>
  <c r="J804" i="7"/>
  <c r="H804" i="7"/>
  <c r="I804" i="7"/>
  <c r="F804" i="7"/>
  <c r="V804" i="7"/>
  <c r="T804" i="7"/>
  <c r="R804" i="7"/>
  <c r="U804" i="7"/>
  <c r="S804" i="7"/>
  <c r="Q804" i="7"/>
  <c r="I805" i="7" s="1"/>
  <c r="E804" i="7"/>
  <c r="D804" i="7"/>
  <c r="B804" i="7"/>
  <c r="K803" i="7"/>
  <c r="J803" i="7"/>
  <c r="I803" i="7"/>
  <c r="H803" i="7"/>
  <c r="F803" i="7"/>
  <c r="K802" i="7"/>
  <c r="J802" i="7"/>
  <c r="I802" i="7"/>
  <c r="H802" i="7"/>
  <c r="F802" i="7"/>
  <c r="K801" i="7"/>
  <c r="J801" i="7"/>
  <c r="I801" i="7"/>
  <c r="H801" i="7"/>
  <c r="F801" i="7"/>
  <c r="K800" i="7"/>
  <c r="J800" i="7"/>
  <c r="I800" i="7"/>
  <c r="H800" i="7"/>
  <c r="F800" i="7"/>
  <c r="V799" i="7"/>
  <c r="T799" i="7"/>
  <c r="K806" i="7" s="1"/>
  <c r="R799" i="7"/>
  <c r="U799" i="7"/>
  <c r="S799" i="7"/>
  <c r="Q799" i="7"/>
  <c r="E799" i="7"/>
  <c r="D799" i="7"/>
  <c r="B799" i="7"/>
  <c r="H796" i="7"/>
  <c r="J796" i="7"/>
  <c r="I794" i="7"/>
  <c r="H794" i="7"/>
  <c r="E794" i="7"/>
  <c r="J793" i="7"/>
  <c r="I793" i="7"/>
  <c r="E793" i="7"/>
  <c r="J792" i="7"/>
  <c r="E792" i="7"/>
  <c r="K791" i="7"/>
  <c r="J791" i="7"/>
  <c r="H791" i="7"/>
  <c r="I791" i="7"/>
  <c r="F791" i="7"/>
  <c r="V791" i="7"/>
  <c r="T791" i="7"/>
  <c r="R791" i="7"/>
  <c r="U791" i="7"/>
  <c r="S791" i="7"/>
  <c r="Q791" i="7"/>
  <c r="E791" i="7"/>
  <c r="D791" i="7"/>
  <c r="B791" i="7"/>
  <c r="K790" i="7"/>
  <c r="J790" i="7"/>
  <c r="H790" i="7"/>
  <c r="I790" i="7"/>
  <c r="F790" i="7"/>
  <c r="V790" i="7"/>
  <c r="T790" i="7"/>
  <c r="R790" i="7"/>
  <c r="U790" i="7"/>
  <c r="S790" i="7"/>
  <c r="Q790" i="7"/>
  <c r="E790" i="7"/>
  <c r="D790" i="7"/>
  <c r="B790" i="7"/>
  <c r="K789" i="7"/>
  <c r="J789" i="7"/>
  <c r="H789" i="7"/>
  <c r="I789" i="7"/>
  <c r="F789" i="7"/>
  <c r="V789" i="7"/>
  <c r="T789" i="7"/>
  <c r="R789" i="7"/>
  <c r="U789" i="7"/>
  <c r="S789" i="7"/>
  <c r="Q789" i="7"/>
  <c r="E789" i="7"/>
  <c r="D789" i="7"/>
  <c r="B789" i="7"/>
  <c r="K788" i="7"/>
  <c r="J788" i="7"/>
  <c r="H788" i="7"/>
  <c r="I788" i="7"/>
  <c r="F788" i="7"/>
  <c r="V788" i="7"/>
  <c r="T788" i="7"/>
  <c r="R788" i="7"/>
  <c r="U788" i="7"/>
  <c r="S788" i="7"/>
  <c r="Q788" i="7"/>
  <c r="E788" i="7"/>
  <c r="D788" i="7"/>
  <c r="B788" i="7"/>
  <c r="K787" i="7"/>
  <c r="J787" i="7"/>
  <c r="H787" i="7"/>
  <c r="I787" i="7"/>
  <c r="F787" i="7"/>
  <c r="V787" i="7"/>
  <c r="T787" i="7"/>
  <c r="R787" i="7"/>
  <c r="U787" i="7"/>
  <c r="S787" i="7"/>
  <c r="Q787" i="7"/>
  <c r="E787" i="7"/>
  <c r="D787" i="7"/>
  <c r="B787" i="7"/>
  <c r="K786" i="7"/>
  <c r="J786" i="7"/>
  <c r="H786" i="7"/>
  <c r="I786" i="7"/>
  <c r="F786" i="7"/>
  <c r="V786" i="7"/>
  <c r="T786" i="7"/>
  <c r="R786" i="7"/>
  <c r="U786" i="7"/>
  <c r="S786" i="7"/>
  <c r="Q786" i="7"/>
  <c r="E786" i="7"/>
  <c r="D786" i="7"/>
  <c r="B786" i="7"/>
  <c r="K785" i="7"/>
  <c r="J785" i="7"/>
  <c r="H785" i="7"/>
  <c r="I785" i="7"/>
  <c r="F785" i="7"/>
  <c r="V785" i="7"/>
  <c r="T785" i="7"/>
  <c r="R785" i="7"/>
  <c r="U785" i="7"/>
  <c r="S785" i="7"/>
  <c r="Q785" i="7"/>
  <c r="E785" i="7"/>
  <c r="D785" i="7"/>
  <c r="B785" i="7"/>
  <c r="K784" i="7"/>
  <c r="J784" i="7"/>
  <c r="H784" i="7"/>
  <c r="I784" i="7"/>
  <c r="F784" i="7"/>
  <c r="V784" i="7"/>
  <c r="T784" i="7"/>
  <c r="K793" i="7" s="1"/>
  <c r="R784" i="7"/>
  <c r="U784" i="7"/>
  <c r="S784" i="7"/>
  <c r="Q784" i="7"/>
  <c r="E784" i="7"/>
  <c r="D784" i="7"/>
  <c r="B784" i="7"/>
  <c r="K783" i="7"/>
  <c r="J783" i="7"/>
  <c r="I783" i="7"/>
  <c r="H783" i="7"/>
  <c r="F783" i="7"/>
  <c r="K782" i="7"/>
  <c r="J782" i="7"/>
  <c r="I782" i="7"/>
  <c r="H782" i="7"/>
  <c r="F782" i="7"/>
  <c r="K781" i="7"/>
  <c r="J781" i="7"/>
  <c r="I781" i="7"/>
  <c r="H781" i="7"/>
  <c r="F781" i="7"/>
  <c r="K780" i="7"/>
  <c r="J780" i="7"/>
  <c r="I780" i="7"/>
  <c r="H780" i="7"/>
  <c r="F780" i="7"/>
  <c r="C779" i="7"/>
  <c r="V778" i="7"/>
  <c r="T778" i="7"/>
  <c r="R778" i="7"/>
  <c r="K792" i="7" s="1"/>
  <c r="U778" i="7"/>
  <c r="S778" i="7"/>
  <c r="Q778" i="7"/>
  <c r="I792" i="7" s="1"/>
  <c r="E778" i="7"/>
  <c r="D778" i="7"/>
  <c r="B778" i="7"/>
  <c r="H775" i="7"/>
  <c r="J775" i="7"/>
  <c r="I773" i="7"/>
  <c r="H773" i="7"/>
  <c r="E773" i="7"/>
  <c r="J772" i="7"/>
  <c r="E772" i="7"/>
  <c r="J771" i="7"/>
  <c r="I771" i="7"/>
  <c r="E771" i="7"/>
  <c r="K770" i="7"/>
  <c r="J770" i="7"/>
  <c r="I770" i="7"/>
  <c r="H770" i="7"/>
  <c r="F770" i="7"/>
  <c r="K769" i="7"/>
  <c r="J769" i="7"/>
  <c r="I769" i="7"/>
  <c r="H776" i="7" s="1"/>
  <c r="H769" i="7"/>
  <c r="F769" i="7"/>
  <c r="C768" i="7"/>
  <c r="V767" i="7"/>
  <c r="T767" i="7"/>
  <c r="K772" i="7" s="1"/>
  <c r="R767" i="7"/>
  <c r="K771" i="7" s="1"/>
  <c r="U767" i="7"/>
  <c r="S767" i="7"/>
  <c r="I772" i="7" s="1"/>
  <c r="Q767" i="7"/>
  <c r="E767" i="7"/>
  <c r="D767" i="7"/>
  <c r="B767" i="7"/>
  <c r="H764" i="7"/>
  <c r="J764" i="7"/>
  <c r="I762" i="7"/>
  <c r="H762" i="7"/>
  <c r="E762" i="7"/>
  <c r="J761" i="7"/>
  <c r="E761" i="7"/>
  <c r="J760" i="7"/>
  <c r="E760" i="7"/>
  <c r="K759" i="7"/>
  <c r="J759" i="7"/>
  <c r="H759" i="7"/>
  <c r="I759" i="7"/>
  <c r="F759" i="7"/>
  <c r="V759" i="7"/>
  <c r="T759" i="7"/>
  <c r="R759" i="7"/>
  <c r="U759" i="7"/>
  <c r="S759" i="7"/>
  <c r="Q759" i="7"/>
  <c r="E759" i="7"/>
  <c r="D759" i="7"/>
  <c r="B759" i="7"/>
  <c r="K758" i="7"/>
  <c r="J758" i="7"/>
  <c r="H758" i="7"/>
  <c r="I758" i="7"/>
  <c r="F758" i="7"/>
  <c r="V758" i="7"/>
  <c r="T758" i="7"/>
  <c r="R758" i="7"/>
  <c r="U758" i="7"/>
  <c r="S758" i="7"/>
  <c r="Q758" i="7"/>
  <c r="E758" i="7"/>
  <c r="D758" i="7"/>
  <c r="B758" i="7"/>
  <c r="K757" i="7"/>
  <c r="J757" i="7"/>
  <c r="H757" i="7"/>
  <c r="I757" i="7"/>
  <c r="F757" i="7"/>
  <c r="V757" i="7"/>
  <c r="T757" i="7"/>
  <c r="R757" i="7"/>
  <c r="U757" i="7"/>
  <c r="S757" i="7"/>
  <c r="Q757" i="7"/>
  <c r="E757" i="7"/>
  <c r="D757" i="7"/>
  <c r="B757" i="7"/>
  <c r="K756" i="7"/>
  <c r="J756" i="7"/>
  <c r="H756" i="7"/>
  <c r="I756" i="7"/>
  <c r="F756" i="7"/>
  <c r="V756" i="7"/>
  <c r="T756" i="7"/>
  <c r="R756" i="7"/>
  <c r="U756" i="7"/>
  <c r="S756" i="7"/>
  <c r="Q756" i="7"/>
  <c r="E756" i="7"/>
  <c r="D756" i="7"/>
  <c r="B756" i="7"/>
  <c r="K755" i="7"/>
  <c r="J755" i="7"/>
  <c r="H755" i="7"/>
  <c r="I755" i="7"/>
  <c r="F755" i="7"/>
  <c r="V755" i="7"/>
  <c r="T755" i="7"/>
  <c r="R755" i="7"/>
  <c r="U755" i="7"/>
  <c r="S755" i="7"/>
  <c r="Q755" i="7"/>
  <c r="E755" i="7"/>
  <c r="D755" i="7"/>
  <c r="B755" i="7"/>
  <c r="K754" i="7"/>
  <c r="J754" i="7"/>
  <c r="H754" i="7"/>
  <c r="I754" i="7"/>
  <c r="F754" i="7"/>
  <c r="V754" i="7"/>
  <c r="T754" i="7"/>
  <c r="R754" i="7"/>
  <c r="U754" i="7"/>
  <c r="S754" i="7"/>
  <c r="Q754" i="7"/>
  <c r="E754" i="7"/>
  <c r="D754" i="7"/>
  <c r="B754" i="7"/>
  <c r="K753" i="7"/>
  <c r="J753" i="7"/>
  <c r="H753" i="7"/>
  <c r="I753" i="7"/>
  <c r="F753" i="7"/>
  <c r="V753" i="7"/>
  <c r="T753" i="7"/>
  <c r="R753" i="7"/>
  <c r="K760" i="7" s="1"/>
  <c r="U753" i="7"/>
  <c r="S753" i="7"/>
  <c r="Q753" i="7"/>
  <c r="I760" i="7" s="1"/>
  <c r="E753" i="7"/>
  <c r="D753" i="7"/>
  <c r="B753" i="7"/>
  <c r="K752" i="7"/>
  <c r="J752" i="7"/>
  <c r="I752" i="7"/>
  <c r="H752" i="7"/>
  <c r="F752" i="7"/>
  <c r="K751" i="7"/>
  <c r="J751" i="7"/>
  <c r="I751" i="7"/>
  <c r="H751" i="7"/>
  <c r="F751" i="7"/>
  <c r="K750" i="7"/>
  <c r="J750" i="7"/>
  <c r="I750" i="7"/>
  <c r="H750" i="7"/>
  <c r="F750" i="7"/>
  <c r="K749" i="7"/>
  <c r="J749" i="7"/>
  <c r="I749" i="7"/>
  <c r="H749" i="7"/>
  <c r="F749" i="7"/>
  <c r="C748" i="7"/>
  <c r="V747" i="7"/>
  <c r="T747" i="7"/>
  <c r="K761" i="7" s="1"/>
  <c r="R747" i="7"/>
  <c r="U747" i="7"/>
  <c r="S747" i="7"/>
  <c r="I761" i="7" s="1"/>
  <c r="Q747" i="7"/>
  <c r="E747" i="7"/>
  <c r="D747" i="7"/>
  <c r="B747" i="7"/>
  <c r="H744" i="7"/>
  <c r="J744" i="7"/>
  <c r="I742" i="7"/>
  <c r="H742" i="7"/>
  <c r="E742" i="7"/>
  <c r="K741" i="7"/>
  <c r="J741" i="7"/>
  <c r="I741" i="7"/>
  <c r="E741" i="7"/>
  <c r="J740" i="7"/>
  <c r="E740" i="7"/>
  <c r="K739" i="7"/>
  <c r="J739" i="7"/>
  <c r="I739" i="7"/>
  <c r="H739" i="7"/>
  <c r="F739" i="7"/>
  <c r="K738" i="7"/>
  <c r="J738" i="7"/>
  <c r="I738" i="7"/>
  <c r="H738" i="7"/>
  <c r="F738" i="7"/>
  <c r="C737" i="7"/>
  <c r="V736" i="7"/>
  <c r="T736" i="7"/>
  <c r="R736" i="7"/>
  <c r="K740" i="7" s="1"/>
  <c r="U736" i="7"/>
  <c r="S736" i="7"/>
  <c r="Q736" i="7"/>
  <c r="I740" i="7" s="1"/>
  <c r="E736" i="7"/>
  <c r="D736" i="7"/>
  <c r="B736" i="7"/>
  <c r="H733" i="7"/>
  <c r="J733" i="7"/>
  <c r="I731" i="7"/>
  <c r="H731" i="7"/>
  <c r="E731" i="7"/>
  <c r="J730" i="7"/>
  <c r="E730" i="7"/>
  <c r="J729" i="7"/>
  <c r="E729" i="7"/>
  <c r="K728" i="7"/>
  <c r="J728" i="7"/>
  <c r="H728" i="7"/>
  <c r="I728" i="7"/>
  <c r="F728" i="7"/>
  <c r="V728" i="7"/>
  <c r="T728" i="7"/>
  <c r="R728" i="7"/>
  <c r="U728" i="7"/>
  <c r="S728" i="7"/>
  <c r="Q728" i="7"/>
  <c r="E728" i="7"/>
  <c r="D728" i="7"/>
  <c r="B728" i="7"/>
  <c r="K727" i="7"/>
  <c r="J727" i="7"/>
  <c r="H727" i="7"/>
  <c r="I727" i="7"/>
  <c r="F727" i="7"/>
  <c r="V727" i="7"/>
  <c r="T727" i="7"/>
  <c r="R727" i="7"/>
  <c r="U727" i="7"/>
  <c r="S727" i="7"/>
  <c r="Q727" i="7"/>
  <c r="E727" i="7"/>
  <c r="D727" i="7"/>
  <c r="B727" i="7"/>
  <c r="K726" i="7"/>
  <c r="J726" i="7"/>
  <c r="H726" i="7"/>
  <c r="I726" i="7"/>
  <c r="F726" i="7"/>
  <c r="V726" i="7"/>
  <c r="T726" i="7"/>
  <c r="R726" i="7"/>
  <c r="U726" i="7"/>
  <c r="S726" i="7"/>
  <c r="Q726" i="7"/>
  <c r="E726" i="7"/>
  <c r="D726" i="7"/>
  <c r="B726" i="7"/>
  <c r="K725" i="7"/>
  <c r="J725" i="7"/>
  <c r="H725" i="7"/>
  <c r="I725" i="7"/>
  <c r="F725" i="7"/>
  <c r="V725" i="7"/>
  <c r="T725" i="7"/>
  <c r="R725" i="7"/>
  <c r="K729" i="7" s="1"/>
  <c r="U725" i="7"/>
  <c r="S725" i="7"/>
  <c r="Q725" i="7"/>
  <c r="E725" i="7"/>
  <c r="D725" i="7"/>
  <c r="B725" i="7"/>
  <c r="K724" i="7"/>
  <c r="J724" i="7"/>
  <c r="H724" i="7"/>
  <c r="I724" i="7"/>
  <c r="F724" i="7"/>
  <c r="V724" i="7"/>
  <c r="T724" i="7"/>
  <c r="R724" i="7"/>
  <c r="U724" i="7"/>
  <c r="S724" i="7"/>
  <c r="Q724" i="7"/>
  <c r="E724" i="7"/>
  <c r="D724" i="7"/>
  <c r="B724" i="7"/>
  <c r="K723" i="7"/>
  <c r="J723" i="7"/>
  <c r="H723" i="7"/>
  <c r="I723" i="7"/>
  <c r="F723" i="7"/>
  <c r="V723" i="7"/>
  <c r="T723" i="7"/>
  <c r="K730" i="7" s="1"/>
  <c r="R723" i="7"/>
  <c r="U723" i="7"/>
  <c r="S723" i="7"/>
  <c r="Q723" i="7"/>
  <c r="E723" i="7"/>
  <c r="D723" i="7"/>
  <c r="B723" i="7"/>
  <c r="K722" i="7"/>
  <c r="J722" i="7"/>
  <c r="I722" i="7"/>
  <c r="H722" i="7"/>
  <c r="F722" i="7"/>
  <c r="K721" i="7"/>
  <c r="J721" i="7"/>
  <c r="I721" i="7"/>
  <c r="H721" i="7"/>
  <c r="F721" i="7"/>
  <c r="K720" i="7"/>
  <c r="J720" i="7"/>
  <c r="I720" i="7"/>
  <c r="H720" i="7"/>
  <c r="F720" i="7"/>
  <c r="K719" i="7"/>
  <c r="J719" i="7"/>
  <c r="I719" i="7"/>
  <c r="H719" i="7"/>
  <c r="F719" i="7"/>
  <c r="C718" i="7"/>
  <c r="V717" i="7"/>
  <c r="T717" i="7"/>
  <c r="R717" i="7"/>
  <c r="U717" i="7"/>
  <c r="S717" i="7"/>
  <c r="I730" i="7" s="1"/>
  <c r="Q717" i="7"/>
  <c r="I729" i="7" s="1"/>
  <c r="E717" i="7"/>
  <c r="D717" i="7"/>
  <c r="B717" i="7"/>
  <c r="H714" i="7"/>
  <c r="J714" i="7"/>
  <c r="I712" i="7"/>
  <c r="H712" i="7"/>
  <c r="E712" i="7"/>
  <c r="J711" i="7"/>
  <c r="E711" i="7"/>
  <c r="J710" i="7"/>
  <c r="I710" i="7"/>
  <c r="E710" i="7"/>
  <c r="K709" i="7"/>
  <c r="J709" i="7"/>
  <c r="I709" i="7"/>
  <c r="H709" i="7"/>
  <c r="F709" i="7"/>
  <c r="K708" i="7"/>
  <c r="J708" i="7"/>
  <c r="I708" i="7"/>
  <c r="H708" i="7"/>
  <c r="F708" i="7"/>
  <c r="C707" i="7"/>
  <c r="V706" i="7"/>
  <c r="T706" i="7"/>
  <c r="K711" i="7" s="1"/>
  <c r="R706" i="7"/>
  <c r="K710" i="7" s="1"/>
  <c r="U706" i="7"/>
  <c r="S706" i="7"/>
  <c r="I711" i="7" s="1"/>
  <c r="Q706" i="7"/>
  <c r="E706" i="7"/>
  <c r="D706" i="7"/>
  <c r="B706" i="7"/>
  <c r="H703" i="7"/>
  <c r="J703" i="7"/>
  <c r="I701" i="7"/>
  <c r="H701" i="7"/>
  <c r="E701" i="7"/>
  <c r="J700" i="7"/>
  <c r="E700" i="7"/>
  <c r="J699" i="7"/>
  <c r="E699" i="7"/>
  <c r="K698" i="7"/>
  <c r="J698" i="7"/>
  <c r="H698" i="7"/>
  <c r="I698" i="7"/>
  <c r="F698" i="7"/>
  <c r="V698" i="7"/>
  <c r="T698" i="7"/>
  <c r="R698" i="7"/>
  <c r="U698" i="7"/>
  <c r="S698" i="7"/>
  <c r="Q698" i="7"/>
  <c r="E698" i="7"/>
  <c r="D698" i="7"/>
  <c r="B698" i="7"/>
  <c r="K697" i="7"/>
  <c r="J697" i="7"/>
  <c r="H697" i="7"/>
  <c r="I697" i="7"/>
  <c r="F697" i="7"/>
  <c r="V697" i="7"/>
  <c r="T697" i="7"/>
  <c r="R697" i="7"/>
  <c r="U697" i="7"/>
  <c r="S697" i="7"/>
  <c r="Q697" i="7"/>
  <c r="I699" i="7" s="1"/>
  <c r="E697" i="7"/>
  <c r="D697" i="7"/>
  <c r="B697" i="7"/>
  <c r="K696" i="7"/>
  <c r="J696" i="7"/>
  <c r="I696" i="7"/>
  <c r="H696" i="7"/>
  <c r="F696" i="7"/>
  <c r="K695" i="7"/>
  <c r="J695" i="7"/>
  <c r="I695" i="7"/>
  <c r="H695" i="7"/>
  <c r="F695" i="7"/>
  <c r="K694" i="7"/>
  <c r="J694" i="7"/>
  <c r="I694" i="7"/>
  <c r="H694" i="7"/>
  <c r="F694" i="7"/>
  <c r="K693" i="7"/>
  <c r="J693" i="7"/>
  <c r="I693" i="7"/>
  <c r="H693" i="7"/>
  <c r="F693" i="7"/>
  <c r="C692" i="7"/>
  <c r="V691" i="7"/>
  <c r="T691" i="7"/>
  <c r="K700" i="7" s="1"/>
  <c r="R691" i="7"/>
  <c r="K699" i="7" s="1"/>
  <c r="U691" i="7"/>
  <c r="S691" i="7"/>
  <c r="I700" i="7" s="1"/>
  <c r="Q691" i="7"/>
  <c r="E691" i="7"/>
  <c r="D691" i="7"/>
  <c r="B691" i="7"/>
  <c r="H688" i="7"/>
  <c r="J688" i="7"/>
  <c r="I686" i="7"/>
  <c r="H686" i="7"/>
  <c r="E686" i="7"/>
  <c r="K685" i="7"/>
  <c r="J685" i="7"/>
  <c r="E685" i="7"/>
  <c r="J684" i="7"/>
  <c r="E684" i="7"/>
  <c r="K683" i="7"/>
  <c r="J683" i="7"/>
  <c r="H683" i="7"/>
  <c r="I683" i="7"/>
  <c r="F683" i="7"/>
  <c r="V683" i="7"/>
  <c r="T683" i="7"/>
  <c r="R683" i="7"/>
  <c r="U683" i="7"/>
  <c r="S683" i="7"/>
  <c r="Q683" i="7"/>
  <c r="I684" i="7" s="1"/>
  <c r="E683" i="7"/>
  <c r="D683" i="7"/>
  <c r="B683" i="7"/>
  <c r="K682" i="7"/>
  <c r="J682" i="7"/>
  <c r="H682" i="7"/>
  <c r="I682" i="7"/>
  <c r="F682" i="7"/>
  <c r="V682" i="7"/>
  <c r="T682" i="7"/>
  <c r="R682" i="7"/>
  <c r="U682" i="7"/>
  <c r="S682" i="7"/>
  <c r="Q682" i="7"/>
  <c r="E682" i="7"/>
  <c r="D682" i="7"/>
  <c r="B682" i="7"/>
  <c r="K681" i="7"/>
  <c r="J681" i="7"/>
  <c r="I681" i="7"/>
  <c r="H681" i="7"/>
  <c r="F681" i="7"/>
  <c r="K680" i="7"/>
  <c r="J680" i="7"/>
  <c r="I680" i="7"/>
  <c r="H680" i="7"/>
  <c r="F680" i="7"/>
  <c r="K679" i="7"/>
  <c r="J679" i="7"/>
  <c r="I679" i="7"/>
  <c r="H679" i="7"/>
  <c r="F679" i="7"/>
  <c r="K678" i="7"/>
  <c r="J678" i="7"/>
  <c r="I678" i="7"/>
  <c r="H687" i="7" s="1"/>
  <c r="H678" i="7"/>
  <c r="F678" i="7"/>
  <c r="C677" i="7"/>
  <c r="V676" i="7"/>
  <c r="T676" i="7"/>
  <c r="R676" i="7"/>
  <c r="K684" i="7" s="1"/>
  <c r="U676" i="7"/>
  <c r="S676" i="7"/>
  <c r="I685" i="7" s="1"/>
  <c r="Q676" i="7"/>
  <c r="E676" i="7"/>
  <c r="D676" i="7"/>
  <c r="B676" i="7"/>
  <c r="H673" i="7"/>
  <c r="J673" i="7"/>
  <c r="I671" i="7"/>
  <c r="H671" i="7"/>
  <c r="E671" i="7"/>
  <c r="J670" i="7"/>
  <c r="E670" i="7"/>
  <c r="J669" i="7"/>
  <c r="E669" i="7"/>
  <c r="K668" i="7"/>
  <c r="J668" i="7"/>
  <c r="H668" i="7"/>
  <c r="I668" i="7"/>
  <c r="F668" i="7"/>
  <c r="V668" i="7"/>
  <c r="T668" i="7"/>
  <c r="R668" i="7"/>
  <c r="U668" i="7"/>
  <c r="S668" i="7"/>
  <c r="Q668" i="7"/>
  <c r="E668" i="7"/>
  <c r="D668" i="7"/>
  <c r="B668" i="7"/>
  <c r="K667" i="7"/>
  <c r="J667" i="7"/>
  <c r="H667" i="7"/>
  <c r="I667" i="7"/>
  <c r="F667" i="7"/>
  <c r="V667" i="7"/>
  <c r="T667" i="7"/>
  <c r="R667" i="7"/>
  <c r="U667" i="7"/>
  <c r="S667" i="7"/>
  <c r="I670" i="7" s="1"/>
  <c r="Q667" i="7"/>
  <c r="E667" i="7"/>
  <c r="D667" i="7"/>
  <c r="B667" i="7"/>
  <c r="K666" i="7"/>
  <c r="J666" i="7"/>
  <c r="H666" i="7"/>
  <c r="I666" i="7"/>
  <c r="F666" i="7"/>
  <c r="V666" i="7"/>
  <c r="T666" i="7"/>
  <c r="R666" i="7"/>
  <c r="U666" i="7"/>
  <c r="S666" i="7"/>
  <c r="Q666" i="7"/>
  <c r="E666" i="7"/>
  <c r="D666" i="7"/>
  <c r="B666" i="7"/>
  <c r="K665" i="7"/>
  <c r="J665" i="7"/>
  <c r="I665" i="7"/>
  <c r="H665" i="7"/>
  <c r="F665" i="7"/>
  <c r="K664" i="7"/>
  <c r="J664" i="7"/>
  <c r="I664" i="7"/>
  <c r="H664" i="7"/>
  <c r="F664" i="7"/>
  <c r="K663" i="7"/>
  <c r="J663" i="7"/>
  <c r="I663" i="7"/>
  <c r="H663" i="7"/>
  <c r="F663" i="7"/>
  <c r="K662" i="7"/>
  <c r="J662" i="7"/>
  <c r="I662" i="7"/>
  <c r="H662" i="7"/>
  <c r="F662" i="7"/>
  <c r="C661" i="7"/>
  <c r="V660" i="7"/>
  <c r="T660" i="7"/>
  <c r="K670" i="7" s="1"/>
  <c r="R660" i="7"/>
  <c r="K669" i="7" s="1"/>
  <c r="U660" i="7"/>
  <c r="S660" i="7"/>
  <c r="Q660" i="7"/>
  <c r="I669" i="7" s="1"/>
  <c r="E660" i="7"/>
  <c r="D660" i="7"/>
  <c r="B660" i="7"/>
  <c r="H657" i="7"/>
  <c r="J657" i="7"/>
  <c r="I655" i="7"/>
  <c r="H655" i="7"/>
  <c r="E655" i="7"/>
  <c r="J654" i="7"/>
  <c r="E654" i="7"/>
  <c r="J653" i="7"/>
  <c r="E653" i="7"/>
  <c r="K652" i="7"/>
  <c r="J652" i="7"/>
  <c r="H652" i="7"/>
  <c r="I652" i="7"/>
  <c r="F652" i="7"/>
  <c r="V652" i="7"/>
  <c r="T652" i="7"/>
  <c r="R652" i="7"/>
  <c r="U652" i="7"/>
  <c r="S652" i="7"/>
  <c r="Q652" i="7"/>
  <c r="E652" i="7"/>
  <c r="D652" i="7"/>
  <c r="B652" i="7"/>
  <c r="K651" i="7"/>
  <c r="J651" i="7"/>
  <c r="H651" i="7"/>
  <c r="I651" i="7"/>
  <c r="F651" i="7"/>
  <c r="V651" i="7"/>
  <c r="T651" i="7"/>
  <c r="R651" i="7"/>
  <c r="U651" i="7"/>
  <c r="S651" i="7"/>
  <c r="Q651" i="7"/>
  <c r="E651" i="7"/>
  <c r="D651" i="7"/>
  <c r="B651" i="7"/>
  <c r="K650" i="7"/>
  <c r="J650" i="7"/>
  <c r="H650" i="7"/>
  <c r="I650" i="7"/>
  <c r="F650" i="7"/>
  <c r="V650" i="7"/>
  <c r="T650" i="7"/>
  <c r="R650" i="7"/>
  <c r="U650" i="7"/>
  <c r="S650" i="7"/>
  <c r="Q650" i="7"/>
  <c r="E650" i="7"/>
  <c r="D650" i="7"/>
  <c r="B650" i="7"/>
  <c r="K649" i="7"/>
  <c r="J649" i="7"/>
  <c r="I649" i="7"/>
  <c r="H649" i="7"/>
  <c r="F649" i="7"/>
  <c r="K648" i="7"/>
  <c r="J648" i="7"/>
  <c r="I648" i="7"/>
  <c r="H648" i="7"/>
  <c r="F648" i="7"/>
  <c r="K647" i="7"/>
  <c r="J647" i="7"/>
  <c r="I647" i="7"/>
  <c r="H647" i="7"/>
  <c r="F647" i="7"/>
  <c r="K646" i="7"/>
  <c r="J646" i="7"/>
  <c r="I646" i="7"/>
  <c r="H646" i="7"/>
  <c r="F646" i="7"/>
  <c r="C645" i="7"/>
  <c r="V644" i="7"/>
  <c r="T644" i="7"/>
  <c r="K654" i="7" s="1"/>
  <c r="R644" i="7"/>
  <c r="K653" i="7" s="1"/>
  <c r="U644" i="7"/>
  <c r="S644" i="7"/>
  <c r="I654" i="7" s="1"/>
  <c r="Q644" i="7"/>
  <c r="I653" i="7" s="1"/>
  <c r="E644" i="7"/>
  <c r="D644" i="7"/>
  <c r="B644" i="7"/>
  <c r="A643" i="7"/>
  <c r="I641" i="7"/>
  <c r="J641" i="7"/>
  <c r="I640" i="7"/>
  <c r="J640" i="7"/>
  <c r="AQ639" i="7"/>
  <c r="A639" i="7"/>
  <c r="H635" i="7"/>
  <c r="J635" i="7"/>
  <c r="I633" i="7"/>
  <c r="H633" i="7"/>
  <c r="E633" i="7"/>
  <c r="J632" i="7"/>
  <c r="E632" i="7"/>
  <c r="J631" i="7"/>
  <c r="E631" i="7"/>
  <c r="K630" i="7"/>
  <c r="J630" i="7"/>
  <c r="H630" i="7"/>
  <c r="I630" i="7"/>
  <c r="F630" i="7"/>
  <c r="V630" i="7"/>
  <c r="T630" i="7"/>
  <c r="R630" i="7"/>
  <c r="U630" i="7"/>
  <c r="S630" i="7"/>
  <c r="Q630" i="7"/>
  <c r="E630" i="7"/>
  <c r="D630" i="7"/>
  <c r="B630" i="7"/>
  <c r="K629" i="7"/>
  <c r="J629" i="7"/>
  <c r="I629" i="7"/>
  <c r="H629" i="7"/>
  <c r="F629" i="7"/>
  <c r="K628" i="7"/>
  <c r="J628" i="7"/>
  <c r="I628" i="7"/>
  <c r="H628" i="7"/>
  <c r="F628" i="7"/>
  <c r="K627" i="7"/>
  <c r="J627" i="7"/>
  <c r="I627" i="7"/>
  <c r="H627" i="7"/>
  <c r="F627" i="7"/>
  <c r="K626" i="7"/>
  <c r="J626" i="7"/>
  <c r="I626" i="7"/>
  <c r="H626" i="7"/>
  <c r="F626" i="7"/>
  <c r="C625" i="7"/>
  <c r="V624" i="7"/>
  <c r="T624" i="7"/>
  <c r="K632" i="7" s="1"/>
  <c r="R624" i="7"/>
  <c r="K631" i="7" s="1"/>
  <c r="U624" i="7"/>
  <c r="S624" i="7"/>
  <c r="I632" i="7" s="1"/>
  <c r="Q624" i="7"/>
  <c r="I631" i="7" s="1"/>
  <c r="E624" i="7"/>
  <c r="D624" i="7"/>
  <c r="B624" i="7"/>
  <c r="H621" i="7"/>
  <c r="J621" i="7"/>
  <c r="I619" i="7"/>
  <c r="H619" i="7"/>
  <c r="E619" i="7"/>
  <c r="J618" i="7"/>
  <c r="E618" i="7"/>
  <c r="J617" i="7"/>
  <c r="I617" i="7"/>
  <c r="E617" i="7"/>
  <c r="K616" i="7"/>
  <c r="J616" i="7"/>
  <c r="I616" i="7"/>
  <c r="H616" i="7"/>
  <c r="F616" i="7"/>
  <c r="K615" i="7"/>
  <c r="J615" i="7"/>
  <c r="I615" i="7"/>
  <c r="O622" i="7" s="1"/>
  <c r="H615" i="7"/>
  <c r="F615" i="7"/>
  <c r="C614" i="7"/>
  <c r="V613" i="7"/>
  <c r="T613" i="7"/>
  <c r="K618" i="7" s="1"/>
  <c r="R613" i="7"/>
  <c r="K617" i="7" s="1"/>
  <c r="U613" i="7"/>
  <c r="S613" i="7"/>
  <c r="I618" i="7" s="1"/>
  <c r="Q613" i="7"/>
  <c r="E613" i="7"/>
  <c r="D613" i="7"/>
  <c r="B613" i="7"/>
  <c r="H610" i="7"/>
  <c r="J610" i="7"/>
  <c r="I608" i="7"/>
  <c r="H608" i="7"/>
  <c r="E608" i="7"/>
  <c r="J607" i="7"/>
  <c r="E607" i="7"/>
  <c r="J606" i="7"/>
  <c r="E606" i="7"/>
  <c r="K605" i="7"/>
  <c r="J605" i="7"/>
  <c r="H605" i="7"/>
  <c r="I605" i="7"/>
  <c r="F605" i="7"/>
  <c r="V605" i="7"/>
  <c r="T605" i="7"/>
  <c r="R605" i="7"/>
  <c r="U605" i="7"/>
  <c r="S605" i="7"/>
  <c r="I607" i="7" s="1"/>
  <c r="Q605" i="7"/>
  <c r="E605" i="7"/>
  <c r="D605" i="7"/>
  <c r="B605" i="7"/>
  <c r="K604" i="7"/>
  <c r="J604" i="7"/>
  <c r="I604" i="7"/>
  <c r="H604" i="7"/>
  <c r="F604" i="7"/>
  <c r="K603" i="7"/>
  <c r="J603" i="7"/>
  <c r="I603" i="7"/>
  <c r="H603" i="7"/>
  <c r="F603" i="7"/>
  <c r="K602" i="7"/>
  <c r="J602" i="7"/>
  <c r="I602" i="7"/>
  <c r="H602" i="7"/>
  <c r="F602" i="7"/>
  <c r="K601" i="7"/>
  <c r="J601" i="7"/>
  <c r="I601" i="7"/>
  <c r="H601" i="7"/>
  <c r="F601" i="7"/>
  <c r="C600" i="7"/>
  <c r="V599" i="7"/>
  <c r="T599" i="7"/>
  <c r="K607" i="7" s="1"/>
  <c r="R599" i="7"/>
  <c r="K606" i="7" s="1"/>
  <c r="U599" i="7"/>
  <c r="S599" i="7"/>
  <c r="Q599" i="7"/>
  <c r="I606" i="7" s="1"/>
  <c r="H611" i="7" s="1"/>
  <c r="E599" i="7"/>
  <c r="D599" i="7"/>
  <c r="B599" i="7"/>
  <c r="H596" i="7"/>
  <c r="J596" i="7"/>
  <c r="I594" i="7"/>
  <c r="H594" i="7"/>
  <c r="E594" i="7"/>
  <c r="J593" i="7"/>
  <c r="I593" i="7"/>
  <c r="E593" i="7"/>
  <c r="J592" i="7"/>
  <c r="E592" i="7"/>
  <c r="K591" i="7"/>
  <c r="J591" i="7"/>
  <c r="H591" i="7"/>
  <c r="I591" i="7"/>
  <c r="F591" i="7"/>
  <c r="V591" i="7"/>
  <c r="T591" i="7"/>
  <c r="R591" i="7"/>
  <c r="U591" i="7"/>
  <c r="S591" i="7"/>
  <c r="Q591" i="7"/>
  <c r="E591" i="7"/>
  <c r="D591" i="7"/>
  <c r="B591" i="7"/>
  <c r="K590" i="7"/>
  <c r="J590" i="7"/>
  <c r="H590" i="7"/>
  <c r="I590" i="7"/>
  <c r="F590" i="7"/>
  <c r="V590" i="7"/>
  <c r="T590" i="7"/>
  <c r="K593" i="7" s="1"/>
  <c r="R590" i="7"/>
  <c r="U590" i="7"/>
  <c r="S590" i="7"/>
  <c r="Q590" i="7"/>
  <c r="E590" i="7"/>
  <c r="D590" i="7"/>
  <c r="B590" i="7"/>
  <c r="K589" i="7"/>
  <c r="J589" i="7"/>
  <c r="I589" i="7"/>
  <c r="H589" i="7"/>
  <c r="F589" i="7"/>
  <c r="K588" i="7"/>
  <c r="J588" i="7"/>
  <c r="I588" i="7"/>
  <c r="H588" i="7"/>
  <c r="F588" i="7"/>
  <c r="K587" i="7"/>
  <c r="J587" i="7"/>
  <c r="I587" i="7"/>
  <c r="H587" i="7"/>
  <c r="F587" i="7"/>
  <c r="K586" i="7"/>
  <c r="J586" i="7"/>
  <c r="I586" i="7"/>
  <c r="H586" i="7"/>
  <c r="F586" i="7"/>
  <c r="C585" i="7"/>
  <c r="V584" i="7"/>
  <c r="T584" i="7"/>
  <c r="R584" i="7"/>
  <c r="K592" i="7" s="1"/>
  <c r="U584" i="7"/>
  <c r="S584" i="7"/>
  <c r="Q584" i="7"/>
  <c r="I592" i="7" s="1"/>
  <c r="E584" i="7"/>
  <c r="D584" i="7"/>
  <c r="B584" i="7"/>
  <c r="H581" i="7"/>
  <c r="J581" i="7"/>
  <c r="I579" i="7"/>
  <c r="H579" i="7"/>
  <c r="E579" i="7"/>
  <c r="J578" i="7"/>
  <c r="E578" i="7"/>
  <c r="J577" i="7"/>
  <c r="E577" i="7"/>
  <c r="K576" i="7"/>
  <c r="J576" i="7"/>
  <c r="H576" i="7"/>
  <c r="I576" i="7"/>
  <c r="F576" i="7"/>
  <c r="V576" i="7"/>
  <c r="T576" i="7"/>
  <c r="R576" i="7"/>
  <c r="U576" i="7"/>
  <c r="S576" i="7"/>
  <c r="Q576" i="7"/>
  <c r="I577" i="7" s="1"/>
  <c r="E576" i="7"/>
  <c r="D576" i="7"/>
  <c r="B576" i="7"/>
  <c r="K575" i="7"/>
  <c r="J575" i="7"/>
  <c r="H575" i="7"/>
  <c r="I575" i="7"/>
  <c r="F575" i="7"/>
  <c r="V575" i="7"/>
  <c r="T575" i="7"/>
  <c r="R575" i="7"/>
  <c r="U575" i="7"/>
  <c r="S575" i="7"/>
  <c r="Q575" i="7"/>
  <c r="E575" i="7"/>
  <c r="D575" i="7"/>
  <c r="B575" i="7"/>
  <c r="K574" i="7"/>
  <c r="J574" i="7"/>
  <c r="I574" i="7"/>
  <c r="H574" i="7"/>
  <c r="F574" i="7"/>
  <c r="K573" i="7"/>
  <c r="J573" i="7"/>
  <c r="I573" i="7"/>
  <c r="H573" i="7"/>
  <c r="F573" i="7"/>
  <c r="K572" i="7"/>
  <c r="J572" i="7"/>
  <c r="I572" i="7"/>
  <c r="H572" i="7"/>
  <c r="F572" i="7"/>
  <c r="K571" i="7"/>
  <c r="J571" i="7"/>
  <c r="I571" i="7"/>
  <c r="H571" i="7"/>
  <c r="F571" i="7"/>
  <c r="C570" i="7"/>
  <c r="V569" i="7"/>
  <c r="T569" i="7"/>
  <c r="K578" i="7" s="1"/>
  <c r="R569" i="7"/>
  <c r="K577" i="7" s="1"/>
  <c r="J582" i="7" s="1"/>
  <c r="U569" i="7"/>
  <c r="S569" i="7"/>
  <c r="I578" i="7" s="1"/>
  <c r="Q569" i="7"/>
  <c r="E569" i="7"/>
  <c r="D569" i="7"/>
  <c r="B569" i="7"/>
  <c r="H566" i="7"/>
  <c r="J566" i="7"/>
  <c r="I564" i="7"/>
  <c r="H564" i="7"/>
  <c r="E564" i="7"/>
  <c r="J563" i="7"/>
  <c r="E563" i="7"/>
  <c r="K562" i="7"/>
  <c r="J562" i="7"/>
  <c r="E562" i="7"/>
  <c r="K561" i="7"/>
  <c r="J561" i="7"/>
  <c r="H561" i="7"/>
  <c r="I561" i="7"/>
  <c r="F561" i="7"/>
  <c r="V561" i="7"/>
  <c r="T561" i="7"/>
  <c r="R561" i="7"/>
  <c r="U561" i="7"/>
  <c r="S561" i="7"/>
  <c r="Q561" i="7"/>
  <c r="I562" i="7" s="1"/>
  <c r="E561" i="7"/>
  <c r="D561" i="7"/>
  <c r="B561" i="7"/>
  <c r="K560" i="7"/>
  <c r="J560" i="7"/>
  <c r="H560" i="7"/>
  <c r="I560" i="7"/>
  <c r="F560" i="7"/>
  <c r="V560" i="7"/>
  <c r="T560" i="7"/>
  <c r="R560" i="7"/>
  <c r="U560" i="7"/>
  <c r="S560" i="7"/>
  <c r="Q560" i="7"/>
  <c r="E560" i="7"/>
  <c r="D560" i="7"/>
  <c r="B560" i="7"/>
  <c r="K559" i="7"/>
  <c r="J559" i="7"/>
  <c r="I559" i="7"/>
  <c r="H559" i="7"/>
  <c r="F559" i="7"/>
  <c r="K558" i="7"/>
  <c r="J558" i="7"/>
  <c r="I558" i="7"/>
  <c r="H558" i="7"/>
  <c r="F558" i="7"/>
  <c r="K557" i="7"/>
  <c r="J557" i="7"/>
  <c r="I557" i="7"/>
  <c r="H557" i="7"/>
  <c r="F557" i="7"/>
  <c r="K556" i="7"/>
  <c r="J556" i="7"/>
  <c r="I556" i="7"/>
  <c r="H556" i="7"/>
  <c r="F556" i="7"/>
  <c r="C555" i="7"/>
  <c r="V554" i="7"/>
  <c r="T554" i="7"/>
  <c r="K563" i="7" s="1"/>
  <c r="R554" i="7"/>
  <c r="U554" i="7"/>
  <c r="S554" i="7"/>
  <c r="I563" i="7" s="1"/>
  <c r="Q554" i="7"/>
  <c r="E554" i="7"/>
  <c r="D554" i="7"/>
  <c r="B554" i="7"/>
  <c r="H551" i="7"/>
  <c r="J551" i="7"/>
  <c r="I549" i="7"/>
  <c r="H549" i="7"/>
  <c r="E549" i="7"/>
  <c r="J548" i="7"/>
  <c r="E548" i="7"/>
  <c r="J547" i="7"/>
  <c r="E547" i="7"/>
  <c r="K546" i="7"/>
  <c r="J546" i="7"/>
  <c r="H546" i="7"/>
  <c r="I546" i="7"/>
  <c r="F546" i="7"/>
  <c r="V546" i="7"/>
  <c r="T546" i="7"/>
  <c r="R546" i="7"/>
  <c r="U546" i="7"/>
  <c r="S546" i="7"/>
  <c r="Q546" i="7"/>
  <c r="E546" i="7"/>
  <c r="D546" i="7"/>
  <c r="B546" i="7"/>
  <c r="K545" i="7"/>
  <c r="J545" i="7"/>
  <c r="H545" i="7"/>
  <c r="I545" i="7"/>
  <c r="F545" i="7"/>
  <c r="V545" i="7"/>
  <c r="T545" i="7"/>
  <c r="R545" i="7"/>
  <c r="U545" i="7"/>
  <c r="S545" i="7"/>
  <c r="Q545" i="7"/>
  <c r="E545" i="7"/>
  <c r="D545" i="7"/>
  <c r="B545" i="7"/>
  <c r="K544" i="7"/>
  <c r="J544" i="7"/>
  <c r="I544" i="7"/>
  <c r="H544" i="7"/>
  <c r="F544" i="7"/>
  <c r="K543" i="7"/>
  <c r="J543" i="7"/>
  <c r="I543" i="7"/>
  <c r="H543" i="7"/>
  <c r="F543" i="7"/>
  <c r="K542" i="7"/>
  <c r="J542" i="7"/>
  <c r="I542" i="7"/>
  <c r="H542" i="7"/>
  <c r="F542" i="7"/>
  <c r="K541" i="7"/>
  <c r="J541" i="7"/>
  <c r="I541" i="7"/>
  <c r="H541" i="7"/>
  <c r="F541" i="7"/>
  <c r="C540" i="7"/>
  <c r="V539" i="7"/>
  <c r="T539" i="7"/>
  <c r="K548" i="7" s="1"/>
  <c r="R539" i="7"/>
  <c r="K547" i="7" s="1"/>
  <c r="U539" i="7"/>
  <c r="S539" i="7"/>
  <c r="I548" i="7" s="1"/>
  <c r="Q539" i="7"/>
  <c r="I547" i="7" s="1"/>
  <c r="O552" i="7" s="1"/>
  <c r="E539" i="7"/>
  <c r="D539" i="7"/>
  <c r="B539" i="7"/>
  <c r="H536" i="7"/>
  <c r="J536" i="7"/>
  <c r="I534" i="7"/>
  <c r="H534" i="7"/>
  <c r="E534" i="7"/>
  <c r="J533" i="7"/>
  <c r="E533" i="7"/>
  <c r="J532" i="7"/>
  <c r="I532" i="7"/>
  <c r="E532" i="7"/>
  <c r="K531" i="7"/>
  <c r="J531" i="7"/>
  <c r="H531" i="7"/>
  <c r="I531" i="7"/>
  <c r="F531" i="7"/>
  <c r="V531" i="7"/>
  <c r="T531" i="7"/>
  <c r="R531" i="7"/>
  <c r="K532" i="7" s="1"/>
  <c r="U531" i="7"/>
  <c r="S531" i="7"/>
  <c r="Q531" i="7"/>
  <c r="E531" i="7"/>
  <c r="D531" i="7"/>
  <c r="B531" i="7"/>
  <c r="K530" i="7"/>
  <c r="J530" i="7"/>
  <c r="H530" i="7"/>
  <c r="I530" i="7"/>
  <c r="F530" i="7"/>
  <c r="V530" i="7"/>
  <c r="T530" i="7"/>
  <c r="R530" i="7"/>
  <c r="U530" i="7"/>
  <c r="S530" i="7"/>
  <c r="Q530" i="7"/>
  <c r="E530" i="7"/>
  <c r="D530" i="7"/>
  <c r="B530" i="7"/>
  <c r="K529" i="7"/>
  <c r="J529" i="7"/>
  <c r="H529" i="7"/>
  <c r="I529" i="7"/>
  <c r="F529" i="7"/>
  <c r="V529" i="7"/>
  <c r="T529" i="7"/>
  <c r="R529" i="7"/>
  <c r="U529" i="7"/>
  <c r="S529" i="7"/>
  <c r="Q529" i="7"/>
  <c r="E529" i="7"/>
  <c r="D529" i="7"/>
  <c r="B529" i="7"/>
  <c r="K528" i="7"/>
  <c r="J528" i="7"/>
  <c r="I528" i="7"/>
  <c r="H528" i="7"/>
  <c r="F528" i="7"/>
  <c r="K527" i="7"/>
  <c r="J527" i="7"/>
  <c r="I527" i="7"/>
  <c r="H527" i="7"/>
  <c r="F527" i="7"/>
  <c r="K526" i="7"/>
  <c r="J526" i="7"/>
  <c r="I526" i="7"/>
  <c r="H526" i="7"/>
  <c r="F526" i="7"/>
  <c r="K525" i="7"/>
  <c r="J525" i="7"/>
  <c r="I525" i="7"/>
  <c r="H525" i="7"/>
  <c r="F525" i="7"/>
  <c r="C524" i="7"/>
  <c r="V523" i="7"/>
  <c r="T523" i="7"/>
  <c r="K533" i="7" s="1"/>
  <c r="R523" i="7"/>
  <c r="U523" i="7"/>
  <c r="S523" i="7"/>
  <c r="I533" i="7" s="1"/>
  <c r="Q523" i="7"/>
  <c r="E523" i="7"/>
  <c r="D523" i="7"/>
  <c r="B523" i="7"/>
  <c r="A522" i="7"/>
  <c r="I520" i="7"/>
  <c r="J520" i="7"/>
  <c r="I519" i="7"/>
  <c r="J519" i="7"/>
  <c r="AQ518" i="7"/>
  <c r="A518" i="7"/>
  <c r="H514" i="7"/>
  <c r="J514" i="7"/>
  <c r="I512" i="7"/>
  <c r="H512" i="7"/>
  <c r="E512" i="7"/>
  <c r="J511" i="7"/>
  <c r="I511" i="7"/>
  <c r="E511" i="7"/>
  <c r="J510" i="7"/>
  <c r="E510" i="7"/>
  <c r="K509" i="7"/>
  <c r="J509" i="7"/>
  <c r="H509" i="7"/>
  <c r="I509" i="7"/>
  <c r="F509" i="7"/>
  <c r="V509" i="7"/>
  <c r="T509" i="7"/>
  <c r="R509" i="7"/>
  <c r="U509" i="7"/>
  <c r="S509" i="7"/>
  <c r="Q509" i="7"/>
  <c r="E509" i="7"/>
  <c r="D509" i="7"/>
  <c r="B509" i="7"/>
  <c r="K508" i="7"/>
  <c r="J508" i="7"/>
  <c r="H508" i="7"/>
  <c r="I508" i="7"/>
  <c r="F508" i="7"/>
  <c r="V508" i="7"/>
  <c r="T508" i="7"/>
  <c r="R508" i="7"/>
  <c r="U508" i="7"/>
  <c r="S508" i="7"/>
  <c r="Q508" i="7"/>
  <c r="E508" i="7"/>
  <c r="D508" i="7"/>
  <c r="B508" i="7"/>
  <c r="K507" i="7"/>
  <c r="J507" i="7"/>
  <c r="H507" i="7"/>
  <c r="I507" i="7"/>
  <c r="F507" i="7"/>
  <c r="V507" i="7"/>
  <c r="T507" i="7"/>
  <c r="R507" i="7"/>
  <c r="U507" i="7"/>
  <c r="S507" i="7"/>
  <c r="Q507" i="7"/>
  <c r="E507" i="7"/>
  <c r="D507" i="7"/>
  <c r="B507" i="7"/>
  <c r="K506" i="7"/>
  <c r="J506" i="7"/>
  <c r="H506" i="7"/>
  <c r="I506" i="7"/>
  <c r="F506" i="7"/>
  <c r="V506" i="7"/>
  <c r="T506" i="7"/>
  <c r="R506" i="7"/>
  <c r="U506" i="7"/>
  <c r="S506" i="7"/>
  <c r="Q506" i="7"/>
  <c r="E506" i="7"/>
  <c r="D506" i="7"/>
  <c r="B506" i="7"/>
  <c r="K505" i="7"/>
  <c r="J505" i="7"/>
  <c r="H505" i="7"/>
  <c r="I505" i="7"/>
  <c r="F505" i="7"/>
  <c r="V505" i="7"/>
  <c r="T505" i="7"/>
  <c r="R505" i="7"/>
  <c r="K510" i="7" s="1"/>
  <c r="U505" i="7"/>
  <c r="S505" i="7"/>
  <c r="Q505" i="7"/>
  <c r="E505" i="7"/>
  <c r="D505" i="7"/>
  <c r="B505" i="7"/>
  <c r="K504" i="7"/>
  <c r="J504" i="7"/>
  <c r="H504" i="7"/>
  <c r="I504" i="7"/>
  <c r="F504" i="7"/>
  <c r="V504" i="7"/>
  <c r="T504" i="7"/>
  <c r="R504" i="7"/>
  <c r="U504" i="7"/>
  <c r="S504" i="7"/>
  <c r="Q504" i="7"/>
  <c r="E504" i="7"/>
  <c r="D504" i="7"/>
  <c r="B504" i="7"/>
  <c r="K503" i="7"/>
  <c r="J503" i="7"/>
  <c r="H503" i="7"/>
  <c r="I503" i="7"/>
  <c r="F503" i="7"/>
  <c r="V503" i="7"/>
  <c r="T503" i="7"/>
  <c r="K511" i="7" s="1"/>
  <c r="R503" i="7"/>
  <c r="U503" i="7"/>
  <c r="S503" i="7"/>
  <c r="Q503" i="7"/>
  <c r="E503" i="7"/>
  <c r="D503" i="7"/>
  <c r="B503" i="7"/>
  <c r="K502" i="7"/>
  <c r="J502" i="7"/>
  <c r="I502" i="7"/>
  <c r="H502" i="7"/>
  <c r="F502" i="7"/>
  <c r="K501" i="7"/>
  <c r="J501" i="7"/>
  <c r="I501" i="7"/>
  <c r="H501" i="7"/>
  <c r="F501" i="7"/>
  <c r="K500" i="7"/>
  <c r="J500" i="7"/>
  <c r="I500" i="7"/>
  <c r="H500" i="7"/>
  <c r="F500" i="7"/>
  <c r="K499" i="7"/>
  <c r="J499" i="7"/>
  <c r="I499" i="7"/>
  <c r="H499" i="7"/>
  <c r="F499" i="7"/>
  <c r="C498" i="7"/>
  <c r="V497" i="7"/>
  <c r="T497" i="7"/>
  <c r="R497" i="7"/>
  <c r="U497" i="7"/>
  <c r="S497" i="7"/>
  <c r="Q497" i="7"/>
  <c r="I510" i="7" s="1"/>
  <c r="E497" i="7"/>
  <c r="D497" i="7"/>
  <c r="B497" i="7"/>
  <c r="H494" i="7"/>
  <c r="J494" i="7"/>
  <c r="I492" i="7"/>
  <c r="H492" i="7"/>
  <c r="E492" i="7"/>
  <c r="J491" i="7"/>
  <c r="E491" i="7"/>
  <c r="J490" i="7"/>
  <c r="E490" i="7"/>
  <c r="K489" i="7"/>
  <c r="J489" i="7"/>
  <c r="H489" i="7"/>
  <c r="I489" i="7"/>
  <c r="F489" i="7"/>
  <c r="V489" i="7"/>
  <c r="T489" i="7"/>
  <c r="R489" i="7"/>
  <c r="U489" i="7"/>
  <c r="S489" i="7"/>
  <c r="Q489" i="7"/>
  <c r="E489" i="7"/>
  <c r="D489" i="7"/>
  <c r="B489" i="7"/>
  <c r="K488" i="7"/>
  <c r="J488" i="7"/>
  <c r="H488" i="7"/>
  <c r="I488" i="7"/>
  <c r="F488" i="7"/>
  <c r="V488" i="7"/>
  <c r="T488" i="7"/>
  <c r="R488" i="7"/>
  <c r="U488" i="7"/>
  <c r="S488" i="7"/>
  <c r="Q488" i="7"/>
  <c r="E488" i="7"/>
  <c r="D488" i="7"/>
  <c r="B488" i="7"/>
  <c r="K487" i="7"/>
  <c r="J487" i="7"/>
  <c r="H487" i="7"/>
  <c r="I487" i="7"/>
  <c r="F487" i="7"/>
  <c r="V487" i="7"/>
  <c r="T487" i="7"/>
  <c r="R487" i="7"/>
  <c r="U487" i="7"/>
  <c r="S487" i="7"/>
  <c r="Q487" i="7"/>
  <c r="E487" i="7"/>
  <c r="D487" i="7"/>
  <c r="B487" i="7"/>
  <c r="K486" i="7"/>
  <c r="J486" i="7"/>
  <c r="H486" i="7"/>
  <c r="I486" i="7"/>
  <c r="F486" i="7"/>
  <c r="V486" i="7"/>
  <c r="T486" i="7"/>
  <c r="R486" i="7"/>
  <c r="U486" i="7"/>
  <c r="S486" i="7"/>
  <c r="Q486" i="7"/>
  <c r="E486" i="7"/>
  <c r="D486" i="7"/>
  <c r="B486" i="7"/>
  <c r="K485" i="7"/>
  <c r="J485" i="7"/>
  <c r="H485" i="7"/>
  <c r="I485" i="7"/>
  <c r="F485" i="7"/>
  <c r="V485" i="7"/>
  <c r="T485" i="7"/>
  <c r="R485" i="7"/>
  <c r="U485" i="7"/>
  <c r="S485" i="7"/>
  <c r="Q485" i="7"/>
  <c r="E485" i="7"/>
  <c r="D485" i="7"/>
  <c r="B485" i="7"/>
  <c r="K484" i="7"/>
  <c r="J484" i="7"/>
  <c r="H484" i="7"/>
  <c r="I484" i="7"/>
  <c r="F484" i="7"/>
  <c r="V484" i="7"/>
  <c r="T484" i="7"/>
  <c r="R484" i="7"/>
  <c r="U484" i="7"/>
  <c r="S484" i="7"/>
  <c r="Q484" i="7"/>
  <c r="E484" i="7"/>
  <c r="D484" i="7"/>
  <c r="B484" i="7"/>
  <c r="K483" i="7"/>
  <c r="J483" i="7"/>
  <c r="H483" i="7"/>
  <c r="I483" i="7"/>
  <c r="F483" i="7"/>
  <c r="V483" i="7"/>
  <c r="T483" i="7"/>
  <c r="R483" i="7"/>
  <c r="U483" i="7"/>
  <c r="S483" i="7"/>
  <c r="Q483" i="7"/>
  <c r="E483" i="7"/>
  <c r="D483" i="7"/>
  <c r="B483" i="7"/>
  <c r="K482" i="7"/>
  <c r="J482" i="7"/>
  <c r="H482" i="7"/>
  <c r="I482" i="7"/>
  <c r="F482" i="7"/>
  <c r="V482" i="7"/>
  <c r="T482" i="7"/>
  <c r="R482" i="7"/>
  <c r="U482" i="7"/>
  <c r="S482" i="7"/>
  <c r="Q482" i="7"/>
  <c r="E482" i="7"/>
  <c r="D482" i="7"/>
  <c r="B482" i="7"/>
  <c r="K481" i="7"/>
  <c r="J481" i="7"/>
  <c r="I481" i="7"/>
  <c r="H481" i="7"/>
  <c r="F481" i="7"/>
  <c r="K480" i="7"/>
  <c r="J480" i="7"/>
  <c r="I480" i="7"/>
  <c r="H480" i="7"/>
  <c r="F480" i="7"/>
  <c r="K479" i="7"/>
  <c r="J479" i="7"/>
  <c r="I479" i="7"/>
  <c r="H479" i="7"/>
  <c r="F479" i="7"/>
  <c r="K478" i="7"/>
  <c r="J478" i="7"/>
  <c r="I478" i="7"/>
  <c r="H478" i="7"/>
  <c r="F478" i="7"/>
  <c r="C477" i="7"/>
  <c r="V476" i="7"/>
  <c r="T476" i="7"/>
  <c r="K491" i="7" s="1"/>
  <c r="R476" i="7"/>
  <c r="K490" i="7" s="1"/>
  <c r="U476" i="7"/>
  <c r="S476" i="7"/>
  <c r="I491" i="7" s="1"/>
  <c r="Q476" i="7"/>
  <c r="I490" i="7" s="1"/>
  <c r="O495" i="7" s="1"/>
  <c r="E476" i="7"/>
  <c r="D476" i="7"/>
  <c r="B476" i="7"/>
  <c r="H473" i="7"/>
  <c r="J473" i="7"/>
  <c r="I471" i="7"/>
  <c r="H471" i="7"/>
  <c r="E471" i="7"/>
  <c r="J470" i="7"/>
  <c r="E470" i="7"/>
  <c r="K469" i="7"/>
  <c r="J469" i="7"/>
  <c r="I469" i="7"/>
  <c r="E469" i="7"/>
  <c r="K468" i="7"/>
  <c r="J468" i="7"/>
  <c r="I468" i="7"/>
  <c r="H468" i="7"/>
  <c r="F468" i="7"/>
  <c r="K467" i="7"/>
  <c r="J467" i="7"/>
  <c r="I467" i="7"/>
  <c r="O474" i="7" s="1"/>
  <c r="H467" i="7"/>
  <c r="F467" i="7"/>
  <c r="C466" i="7"/>
  <c r="V465" i="7"/>
  <c r="T465" i="7"/>
  <c r="K470" i="7" s="1"/>
  <c r="R465" i="7"/>
  <c r="U465" i="7"/>
  <c r="S465" i="7"/>
  <c r="I470" i="7" s="1"/>
  <c r="Q465" i="7"/>
  <c r="E465" i="7"/>
  <c r="D465" i="7"/>
  <c r="B465" i="7"/>
  <c r="H462" i="7"/>
  <c r="J462" i="7"/>
  <c r="I460" i="7"/>
  <c r="H460" i="7"/>
  <c r="E460" i="7"/>
  <c r="J459" i="7"/>
  <c r="E459" i="7"/>
  <c r="J458" i="7"/>
  <c r="E458" i="7"/>
  <c r="K457" i="7"/>
  <c r="J457" i="7"/>
  <c r="H457" i="7"/>
  <c r="I457" i="7"/>
  <c r="F457" i="7"/>
  <c r="V457" i="7"/>
  <c r="T457" i="7"/>
  <c r="R457" i="7"/>
  <c r="U457" i="7"/>
  <c r="S457" i="7"/>
  <c r="Q457" i="7"/>
  <c r="E457" i="7"/>
  <c r="D457" i="7"/>
  <c r="B457" i="7"/>
  <c r="K456" i="7"/>
  <c r="J456" i="7"/>
  <c r="H456" i="7"/>
  <c r="I456" i="7"/>
  <c r="F456" i="7"/>
  <c r="V456" i="7"/>
  <c r="T456" i="7"/>
  <c r="R456" i="7"/>
  <c r="U456" i="7"/>
  <c r="S456" i="7"/>
  <c r="Q456" i="7"/>
  <c r="E456" i="7"/>
  <c r="D456" i="7"/>
  <c r="B456" i="7"/>
  <c r="K455" i="7"/>
  <c r="J455" i="7"/>
  <c r="H455" i="7"/>
  <c r="I455" i="7"/>
  <c r="F455" i="7"/>
  <c r="V455" i="7"/>
  <c r="T455" i="7"/>
  <c r="R455" i="7"/>
  <c r="U455" i="7"/>
  <c r="S455" i="7"/>
  <c r="Q455" i="7"/>
  <c r="E455" i="7"/>
  <c r="D455" i="7"/>
  <c r="B455" i="7"/>
  <c r="K454" i="7"/>
  <c r="J454" i="7"/>
  <c r="H454" i="7"/>
  <c r="I454" i="7"/>
  <c r="F454" i="7"/>
  <c r="V454" i="7"/>
  <c r="T454" i="7"/>
  <c r="R454" i="7"/>
  <c r="U454" i="7"/>
  <c r="S454" i="7"/>
  <c r="Q454" i="7"/>
  <c r="E454" i="7"/>
  <c r="D454" i="7"/>
  <c r="B454" i="7"/>
  <c r="K453" i="7"/>
  <c r="J453" i="7"/>
  <c r="H453" i="7"/>
  <c r="I453" i="7"/>
  <c r="F453" i="7"/>
  <c r="V453" i="7"/>
  <c r="T453" i="7"/>
  <c r="R453" i="7"/>
  <c r="U453" i="7"/>
  <c r="S453" i="7"/>
  <c r="Q453" i="7"/>
  <c r="E453" i="7"/>
  <c r="D453" i="7"/>
  <c r="B453" i="7"/>
  <c r="K452" i="7"/>
  <c r="J452" i="7"/>
  <c r="H452" i="7"/>
  <c r="I452" i="7"/>
  <c r="F452" i="7"/>
  <c r="V452" i="7"/>
  <c r="T452" i="7"/>
  <c r="K459" i="7" s="1"/>
  <c r="R452" i="7"/>
  <c r="U452" i="7"/>
  <c r="S452" i="7"/>
  <c r="Q452" i="7"/>
  <c r="E452" i="7"/>
  <c r="D452" i="7"/>
  <c r="B452" i="7"/>
  <c r="K451" i="7"/>
  <c r="J451" i="7"/>
  <c r="H451" i="7"/>
  <c r="I451" i="7"/>
  <c r="F451" i="7"/>
  <c r="V451" i="7"/>
  <c r="T451" i="7"/>
  <c r="R451" i="7"/>
  <c r="U451" i="7"/>
  <c r="S451" i="7"/>
  <c r="Q451" i="7"/>
  <c r="E451" i="7"/>
  <c r="D451" i="7"/>
  <c r="B451" i="7"/>
  <c r="K450" i="7"/>
  <c r="J450" i="7"/>
  <c r="I450" i="7"/>
  <c r="H450" i="7"/>
  <c r="F450" i="7"/>
  <c r="K449" i="7"/>
  <c r="J449" i="7"/>
  <c r="I449" i="7"/>
  <c r="H449" i="7"/>
  <c r="F449" i="7"/>
  <c r="K448" i="7"/>
  <c r="J448" i="7"/>
  <c r="I448" i="7"/>
  <c r="H448" i="7"/>
  <c r="F448" i="7"/>
  <c r="K447" i="7"/>
  <c r="J447" i="7"/>
  <c r="I447" i="7"/>
  <c r="H447" i="7"/>
  <c r="F447" i="7"/>
  <c r="C446" i="7"/>
  <c r="V445" i="7"/>
  <c r="T445" i="7"/>
  <c r="R445" i="7"/>
  <c r="K458" i="7" s="1"/>
  <c r="U445" i="7"/>
  <c r="S445" i="7"/>
  <c r="I459" i="7" s="1"/>
  <c r="Q445" i="7"/>
  <c r="I458" i="7" s="1"/>
  <c r="E445" i="7"/>
  <c r="D445" i="7"/>
  <c r="B445" i="7"/>
  <c r="H442" i="7"/>
  <c r="J442" i="7"/>
  <c r="I440" i="7"/>
  <c r="H440" i="7"/>
  <c r="E440" i="7"/>
  <c r="K439" i="7"/>
  <c r="J439" i="7"/>
  <c r="I439" i="7"/>
  <c r="E439" i="7"/>
  <c r="J438" i="7"/>
  <c r="E438" i="7"/>
  <c r="K437" i="7"/>
  <c r="J437" i="7"/>
  <c r="I437" i="7"/>
  <c r="H437" i="7"/>
  <c r="F437" i="7"/>
  <c r="K436" i="7"/>
  <c r="J436" i="7"/>
  <c r="I436" i="7"/>
  <c r="H436" i="7"/>
  <c r="F436" i="7"/>
  <c r="C435" i="7"/>
  <c r="V434" i="7"/>
  <c r="T434" i="7"/>
  <c r="R434" i="7"/>
  <c r="K438" i="7" s="1"/>
  <c r="U434" i="7"/>
  <c r="S434" i="7"/>
  <c r="Q434" i="7"/>
  <c r="I438" i="7" s="1"/>
  <c r="E434" i="7"/>
  <c r="D434" i="7"/>
  <c r="B434" i="7"/>
  <c r="H431" i="7"/>
  <c r="J431" i="7"/>
  <c r="I429" i="7"/>
  <c r="H429" i="7"/>
  <c r="E429" i="7"/>
  <c r="J428" i="7"/>
  <c r="E428" i="7"/>
  <c r="J427" i="7"/>
  <c r="I427" i="7"/>
  <c r="E427" i="7"/>
  <c r="K426" i="7"/>
  <c r="J426" i="7"/>
  <c r="I426" i="7"/>
  <c r="H426" i="7"/>
  <c r="F426" i="7"/>
  <c r="K425" i="7"/>
  <c r="J425" i="7"/>
  <c r="I425" i="7"/>
  <c r="H425" i="7"/>
  <c r="F425" i="7"/>
  <c r="C424" i="7"/>
  <c r="V423" i="7"/>
  <c r="T423" i="7"/>
  <c r="K428" i="7" s="1"/>
  <c r="R423" i="7"/>
  <c r="K427" i="7" s="1"/>
  <c r="U423" i="7"/>
  <c r="S423" i="7"/>
  <c r="I428" i="7" s="1"/>
  <c r="Q423" i="7"/>
  <c r="E423" i="7"/>
  <c r="D423" i="7"/>
  <c r="B423" i="7"/>
  <c r="H420" i="7"/>
  <c r="J420" i="7"/>
  <c r="I418" i="7"/>
  <c r="H418" i="7"/>
  <c r="E418" i="7"/>
  <c r="J417" i="7"/>
  <c r="E417" i="7"/>
  <c r="J416" i="7"/>
  <c r="I416" i="7"/>
  <c r="E416" i="7"/>
  <c r="K415" i="7"/>
  <c r="J415" i="7"/>
  <c r="H415" i="7"/>
  <c r="I415" i="7"/>
  <c r="F415" i="7"/>
  <c r="V415" i="7"/>
  <c r="T415" i="7"/>
  <c r="R415" i="7"/>
  <c r="K416" i="7" s="1"/>
  <c r="U415" i="7"/>
  <c r="S415" i="7"/>
  <c r="Q415" i="7"/>
  <c r="E415" i="7"/>
  <c r="D415" i="7"/>
  <c r="B415" i="7"/>
  <c r="K414" i="7"/>
  <c r="J414" i="7"/>
  <c r="I414" i="7"/>
  <c r="H414" i="7"/>
  <c r="F414" i="7"/>
  <c r="K413" i="7"/>
  <c r="J413" i="7"/>
  <c r="I413" i="7"/>
  <c r="H413" i="7"/>
  <c r="F413" i="7"/>
  <c r="K412" i="7"/>
  <c r="J412" i="7"/>
  <c r="I412" i="7"/>
  <c r="H412" i="7"/>
  <c r="F412" i="7"/>
  <c r="K411" i="7"/>
  <c r="J411" i="7"/>
  <c r="I411" i="7"/>
  <c r="O421" i="7" s="1"/>
  <c r="H411" i="7"/>
  <c r="F411" i="7"/>
  <c r="C410" i="7"/>
  <c r="V409" i="7"/>
  <c r="T409" i="7"/>
  <c r="K417" i="7" s="1"/>
  <c r="R409" i="7"/>
  <c r="U409" i="7"/>
  <c r="S409" i="7"/>
  <c r="I417" i="7" s="1"/>
  <c r="Q409" i="7"/>
  <c r="E409" i="7"/>
  <c r="D409" i="7"/>
  <c r="B409" i="7"/>
  <c r="H406" i="7"/>
  <c r="J406" i="7"/>
  <c r="I404" i="7"/>
  <c r="H404" i="7"/>
  <c r="E404" i="7"/>
  <c r="K403" i="7"/>
  <c r="J403" i="7"/>
  <c r="E403" i="7"/>
  <c r="J402" i="7"/>
  <c r="E402" i="7"/>
  <c r="K401" i="7"/>
  <c r="J401" i="7"/>
  <c r="H401" i="7"/>
  <c r="I401" i="7"/>
  <c r="F401" i="7"/>
  <c r="V401" i="7"/>
  <c r="T401" i="7"/>
  <c r="R401" i="7"/>
  <c r="U401" i="7"/>
  <c r="S401" i="7"/>
  <c r="Q401" i="7"/>
  <c r="E401" i="7"/>
  <c r="D401" i="7"/>
  <c r="B401" i="7"/>
  <c r="K400" i="7"/>
  <c r="J400" i="7"/>
  <c r="H400" i="7"/>
  <c r="I400" i="7"/>
  <c r="F400" i="7"/>
  <c r="V400" i="7"/>
  <c r="T400" i="7"/>
  <c r="R400" i="7"/>
  <c r="U400" i="7"/>
  <c r="S400" i="7"/>
  <c r="Q400" i="7"/>
  <c r="E400" i="7"/>
  <c r="D400" i="7"/>
  <c r="B400" i="7"/>
  <c r="K399" i="7"/>
  <c r="J399" i="7"/>
  <c r="I399" i="7"/>
  <c r="H399" i="7"/>
  <c r="F399" i="7"/>
  <c r="K398" i="7"/>
  <c r="J398" i="7"/>
  <c r="I398" i="7"/>
  <c r="H398" i="7"/>
  <c r="F398" i="7"/>
  <c r="K397" i="7"/>
  <c r="J397" i="7"/>
  <c r="I397" i="7"/>
  <c r="H397" i="7"/>
  <c r="F397" i="7"/>
  <c r="K396" i="7"/>
  <c r="J396" i="7"/>
  <c r="I396" i="7"/>
  <c r="H396" i="7"/>
  <c r="F396" i="7"/>
  <c r="C395" i="7"/>
  <c r="V394" i="7"/>
  <c r="T394" i="7"/>
  <c r="R394" i="7"/>
  <c r="K402" i="7" s="1"/>
  <c r="U394" i="7"/>
  <c r="S394" i="7"/>
  <c r="I403" i="7" s="1"/>
  <c r="Q394" i="7"/>
  <c r="I402" i="7" s="1"/>
  <c r="E394" i="7"/>
  <c r="D394" i="7"/>
  <c r="B394" i="7"/>
  <c r="H391" i="7"/>
  <c r="J391" i="7"/>
  <c r="I389" i="7"/>
  <c r="H389" i="7"/>
  <c r="E389" i="7"/>
  <c r="J388" i="7"/>
  <c r="E388" i="7"/>
  <c r="J387" i="7"/>
  <c r="E387" i="7"/>
  <c r="K386" i="7"/>
  <c r="J386" i="7"/>
  <c r="H386" i="7"/>
  <c r="I386" i="7"/>
  <c r="F386" i="7"/>
  <c r="V386" i="7"/>
  <c r="T386" i="7"/>
  <c r="R386" i="7"/>
  <c r="U386" i="7"/>
  <c r="S386" i="7"/>
  <c r="Q386" i="7"/>
  <c r="E386" i="7"/>
  <c r="D386" i="7"/>
  <c r="B386" i="7"/>
  <c r="K385" i="7"/>
  <c r="J385" i="7"/>
  <c r="H385" i="7"/>
  <c r="I385" i="7"/>
  <c r="F385" i="7"/>
  <c r="V385" i="7"/>
  <c r="T385" i="7"/>
  <c r="R385" i="7"/>
  <c r="U385" i="7"/>
  <c r="S385" i="7"/>
  <c r="I388" i="7" s="1"/>
  <c r="Q385" i="7"/>
  <c r="E385" i="7"/>
  <c r="D385" i="7"/>
  <c r="B385" i="7"/>
  <c r="K384" i="7"/>
  <c r="J384" i="7"/>
  <c r="H384" i="7"/>
  <c r="I384" i="7"/>
  <c r="F384" i="7"/>
  <c r="V384" i="7"/>
  <c r="T384" i="7"/>
  <c r="R384" i="7"/>
  <c r="U384" i="7"/>
  <c r="S384" i="7"/>
  <c r="Q384" i="7"/>
  <c r="E384" i="7"/>
  <c r="D384" i="7"/>
  <c r="B384" i="7"/>
  <c r="K383" i="7"/>
  <c r="J383" i="7"/>
  <c r="I383" i="7"/>
  <c r="H383" i="7"/>
  <c r="F383" i="7"/>
  <c r="K382" i="7"/>
  <c r="J382" i="7"/>
  <c r="I382" i="7"/>
  <c r="H382" i="7"/>
  <c r="F382" i="7"/>
  <c r="K381" i="7"/>
  <c r="J381" i="7"/>
  <c r="I381" i="7"/>
  <c r="H381" i="7"/>
  <c r="F381" i="7"/>
  <c r="K380" i="7"/>
  <c r="J380" i="7"/>
  <c r="I380" i="7"/>
  <c r="H380" i="7"/>
  <c r="F380" i="7"/>
  <c r="C379" i="7"/>
  <c r="V378" i="7"/>
  <c r="T378" i="7"/>
  <c r="K388" i="7" s="1"/>
  <c r="R378" i="7"/>
  <c r="K387" i="7" s="1"/>
  <c r="U378" i="7"/>
  <c r="S378" i="7"/>
  <c r="Q378" i="7"/>
  <c r="I387" i="7" s="1"/>
  <c r="E378" i="7"/>
  <c r="D378" i="7"/>
  <c r="B378" i="7"/>
  <c r="H375" i="7"/>
  <c r="J375" i="7"/>
  <c r="I373" i="7"/>
  <c r="H373" i="7"/>
  <c r="E373" i="7"/>
  <c r="J372" i="7"/>
  <c r="E372" i="7"/>
  <c r="J371" i="7"/>
  <c r="E371" i="7"/>
  <c r="K370" i="7"/>
  <c r="J370" i="7"/>
  <c r="H370" i="7"/>
  <c r="I370" i="7"/>
  <c r="F370" i="7"/>
  <c r="V370" i="7"/>
  <c r="T370" i="7"/>
  <c r="R370" i="7"/>
  <c r="U370" i="7"/>
  <c r="S370" i="7"/>
  <c r="Q370" i="7"/>
  <c r="E370" i="7"/>
  <c r="D370" i="7"/>
  <c r="B370" i="7"/>
  <c r="K369" i="7"/>
  <c r="J369" i="7"/>
  <c r="H369" i="7"/>
  <c r="I369" i="7"/>
  <c r="F369" i="7"/>
  <c r="V369" i="7"/>
  <c r="T369" i="7"/>
  <c r="R369" i="7"/>
  <c r="U369" i="7"/>
  <c r="S369" i="7"/>
  <c r="Q369" i="7"/>
  <c r="E369" i="7"/>
  <c r="D369" i="7"/>
  <c r="B369" i="7"/>
  <c r="K368" i="7"/>
  <c r="J368" i="7"/>
  <c r="H368" i="7"/>
  <c r="I368" i="7"/>
  <c r="F368" i="7"/>
  <c r="V368" i="7"/>
  <c r="T368" i="7"/>
  <c r="R368" i="7"/>
  <c r="U368" i="7"/>
  <c r="S368" i="7"/>
  <c r="Q368" i="7"/>
  <c r="E368" i="7"/>
  <c r="D368" i="7"/>
  <c r="B368" i="7"/>
  <c r="K367" i="7"/>
  <c r="J367" i="7"/>
  <c r="I367" i="7"/>
  <c r="H367" i="7"/>
  <c r="F367" i="7"/>
  <c r="K366" i="7"/>
  <c r="J366" i="7"/>
  <c r="I366" i="7"/>
  <c r="H366" i="7"/>
  <c r="F366" i="7"/>
  <c r="K365" i="7"/>
  <c r="J365" i="7"/>
  <c r="I365" i="7"/>
  <c r="H365" i="7"/>
  <c r="F365" i="7"/>
  <c r="K364" i="7"/>
  <c r="J364" i="7"/>
  <c r="I364" i="7"/>
  <c r="H364" i="7"/>
  <c r="F364" i="7"/>
  <c r="C363" i="7"/>
  <c r="V362" i="7"/>
  <c r="T362" i="7"/>
  <c r="K372" i="7" s="1"/>
  <c r="R362" i="7"/>
  <c r="K371" i="7" s="1"/>
  <c r="U362" i="7"/>
  <c r="S362" i="7"/>
  <c r="I372" i="7" s="1"/>
  <c r="Q362" i="7"/>
  <c r="I371" i="7" s="1"/>
  <c r="E362" i="7"/>
  <c r="D362" i="7"/>
  <c r="B362" i="7"/>
  <c r="A361" i="7"/>
  <c r="I359" i="7"/>
  <c r="J359" i="7"/>
  <c r="I358" i="7"/>
  <c r="J358" i="7"/>
  <c r="AQ357" i="7"/>
  <c r="A357" i="7"/>
  <c r="H353" i="7"/>
  <c r="J353" i="7"/>
  <c r="I351" i="7"/>
  <c r="H351" i="7"/>
  <c r="E351" i="7"/>
  <c r="J350" i="7"/>
  <c r="E350" i="7"/>
  <c r="J349" i="7"/>
  <c r="E349" i="7"/>
  <c r="K348" i="7"/>
  <c r="J348" i="7"/>
  <c r="H348" i="7"/>
  <c r="I348" i="7"/>
  <c r="F348" i="7"/>
  <c r="V348" i="7"/>
  <c r="T348" i="7"/>
  <c r="R348" i="7"/>
  <c r="U348" i="7"/>
  <c r="S348" i="7"/>
  <c r="Q348" i="7"/>
  <c r="E348" i="7"/>
  <c r="D348" i="7"/>
  <c r="B348" i="7"/>
  <c r="K347" i="7"/>
  <c r="J347" i="7"/>
  <c r="H347" i="7"/>
  <c r="I347" i="7"/>
  <c r="F347" i="7"/>
  <c r="V347" i="7"/>
  <c r="T347" i="7"/>
  <c r="R347" i="7"/>
  <c r="U347" i="7"/>
  <c r="S347" i="7"/>
  <c r="Q347" i="7"/>
  <c r="E347" i="7"/>
  <c r="D347" i="7"/>
  <c r="B347" i="7"/>
  <c r="K346" i="7"/>
  <c r="J346" i="7"/>
  <c r="I346" i="7"/>
  <c r="H346" i="7"/>
  <c r="F346" i="7"/>
  <c r="K345" i="7"/>
  <c r="J345" i="7"/>
  <c r="I345" i="7"/>
  <c r="H345" i="7"/>
  <c r="F345" i="7"/>
  <c r="K344" i="7"/>
  <c r="J344" i="7"/>
  <c r="I344" i="7"/>
  <c r="H344" i="7"/>
  <c r="F344" i="7"/>
  <c r="K343" i="7"/>
  <c r="J343" i="7"/>
  <c r="I343" i="7"/>
  <c r="H343" i="7"/>
  <c r="F343" i="7"/>
  <c r="V342" i="7"/>
  <c r="T342" i="7"/>
  <c r="K350" i="7" s="1"/>
  <c r="R342" i="7"/>
  <c r="K349" i="7" s="1"/>
  <c r="U342" i="7"/>
  <c r="S342" i="7"/>
  <c r="I350" i="7" s="1"/>
  <c r="Q342" i="7"/>
  <c r="I349" i="7" s="1"/>
  <c r="E342" i="7"/>
  <c r="D342" i="7"/>
  <c r="B342" i="7"/>
  <c r="H339" i="7"/>
  <c r="J339" i="7"/>
  <c r="I337" i="7"/>
  <c r="H337" i="7"/>
  <c r="E337" i="7"/>
  <c r="J336" i="7"/>
  <c r="E336" i="7"/>
  <c r="J335" i="7"/>
  <c r="E335" i="7"/>
  <c r="K334" i="7"/>
  <c r="J334" i="7"/>
  <c r="H334" i="7"/>
  <c r="I334" i="7"/>
  <c r="F334" i="7"/>
  <c r="V334" i="7"/>
  <c r="T334" i="7"/>
  <c r="R334" i="7"/>
  <c r="U334" i="7"/>
  <c r="S334" i="7"/>
  <c r="Q334" i="7"/>
  <c r="E334" i="7"/>
  <c r="D334" i="7"/>
  <c r="B334" i="7"/>
  <c r="K333" i="7"/>
  <c r="J333" i="7"/>
  <c r="H333" i="7"/>
  <c r="I333" i="7"/>
  <c r="F333" i="7"/>
  <c r="V333" i="7"/>
  <c r="T333" i="7"/>
  <c r="R333" i="7"/>
  <c r="U333" i="7"/>
  <c r="S333" i="7"/>
  <c r="Q333" i="7"/>
  <c r="E333" i="7"/>
  <c r="D333" i="7"/>
  <c r="B333" i="7"/>
  <c r="K332" i="7"/>
  <c r="J332" i="7"/>
  <c r="H332" i="7"/>
  <c r="I332" i="7"/>
  <c r="F332" i="7"/>
  <c r="V332" i="7"/>
  <c r="T332" i="7"/>
  <c r="R332" i="7"/>
  <c r="U332" i="7"/>
  <c r="S332" i="7"/>
  <c r="Q332" i="7"/>
  <c r="E332" i="7"/>
  <c r="D332" i="7"/>
  <c r="B332" i="7"/>
  <c r="K331" i="7"/>
  <c r="J331" i="7"/>
  <c r="H331" i="7"/>
  <c r="I331" i="7"/>
  <c r="F331" i="7"/>
  <c r="V331" i="7"/>
  <c r="T331" i="7"/>
  <c r="R331" i="7"/>
  <c r="U331" i="7"/>
  <c r="S331" i="7"/>
  <c r="Q331" i="7"/>
  <c r="E331" i="7"/>
  <c r="D331" i="7"/>
  <c r="B331" i="7"/>
  <c r="K330" i="7"/>
  <c r="J330" i="7"/>
  <c r="H330" i="7"/>
  <c r="I330" i="7"/>
  <c r="F330" i="7"/>
  <c r="V330" i="7"/>
  <c r="T330" i="7"/>
  <c r="R330" i="7"/>
  <c r="U330" i="7"/>
  <c r="S330" i="7"/>
  <c r="Q330" i="7"/>
  <c r="E330" i="7"/>
  <c r="D330" i="7"/>
  <c r="B330" i="7"/>
  <c r="K329" i="7"/>
  <c r="J329" i="7"/>
  <c r="H329" i="7"/>
  <c r="I329" i="7"/>
  <c r="F329" i="7"/>
  <c r="V329" i="7"/>
  <c r="T329" i="7"/>
  <c r="R329" i="7"/>
  <c r="U329" i="7"/>
  <c r="S329" i="7"/>
  <c r="Q329" i="7"/>
  <c r="E329" i="7"/>
  <c r="D329" i="7"/>
  <c r="B329" i="7"/>
  <c r="K328" i="7"/>
  <c r="J328" i="7"/>
  <c r="H328" i="7"/>
  <c r="I328" i="7"/>
  <c r="F328" i="7"/>
  <c r="V328" i="7"/>
  <c r="T328" i="7"/>
  <c r="R328" i="7"/>
  <c r="U328" i="7"/>
  <c r="S328" i="7"/>
  <c r="Q328" i="7"/>
  <c r="E328" i="7"/>
  <c r="D328" i="7"/>
  <c r="B328" i="7"/>
  <c r="K327" i="7"/>
  <c r="J327" i="7"/>
  <c r="H327" i="7"/>
  <c r="I327" i="7"/>
  <c r="F327" i="7"/>
  <c r="V327" i="7"/>
  <c r="T327" i="7"/>
  <c r="R327" i="7"/>
  <c r="U327" i="7"/>
  <c r="S327" i="7"/>
  <c r="Q327" i="7"/>
  <c r="E327" i="7"/>
  <c r="D327" i="7"/>
  <c r="B327" i="7"/>
  <c r="K326" i="7"/>
  <c r="J326" i="7"/>
  <c r="H326" i="7"/>
  <c r="I326" i="7"/>
  <c r="F326" i="7"/>
  <c r="V326" i="7"/>
  <c r="T326" i="7"/>
  <c r="R326" i="7"/>
  <c r="K335" i="7" s="1"/>
  <c r="U326" i="7"/>
  <c r="S326" i="7"/>
  <c r="Q326" i="7"/>
  <c r="E326" i="7"/>
  <c r="D326" i="7"/>
  <c r="B326" i="7"/>
  <c r="K325" i="7"/>
  <c r="J325" i="7"/>
  <c r="I325" i="7"/>
  <c r="H325" i="7"/>
  <c r="F325" i="7"/>
  <c r="K324" i="7"/>
  <c r="J324" i="7"/>
  <c r="I324" i="7"/>
  <c r="H324" i="7"/>
  <c r="F324" i="7"/>
  <c r="K323" i="7"/>
  <c r="J323" i="7"/>
  <c r="I323" i="7"/>
  <c r="H323" i="7"/>
  <c r="F323" i="7"/>
  <c r="K322" i="7"/>
  <c r="J322" i="7"/>
  <c r="I322" i="7"/>
  <c r="H322" i="7"/>
  <c r="F322" i="7"/>
  <c r="C321" i="7"/>
  <c r="V320" i="7"/>
  <c r="T320" i="7"/>
  <c r="K336" i="7" s="1"/>
  <c r="R320" i="7"/>
  <c r="U320" i="7"/>
  <c r="S320" i="7"/>
  <c r="I336" i="7" s="1"/>
  <c r="Q320" i="7"/>
  <c r="I335" i="7" s="1"/>
  <c r="E320" i="7"/>
  <c r="D320" i="7"/>
  <c r="B320" i="7"/>
  <c r="H317" i="7"/>
  <c r="J317" i="7"/>
  <c r="I315" i="7"/>
  <c r="H315" i="7"/>
  <c r="E315" i="7"/>
  <c r="K314" i="7"/>
  <c r="J314" i="7"/>
  <c r="I314" i="7"/>
  <c r="E314" i="7"/>
  <c r="J313" i="7"/>
  <c r="E313" i="7"/>
  <c r="K312" i="7"/>
  <c r="P318" i="7" s="1"/>
  <c r="J312" i="7"/>
  <c r="I312" i="7"/>
  <c r="H312" i="7"/>
  <c r="F312" i="7"/>
  <c r="K311" i="7"/>
  <c r="J311" i="7"/>
  <c r="I311" i="7"/>
  <c r="H311" i="7"/>
  <c r="F311" i="7"/>
  <c r="C310" i="7"/>
  <c r="V309" i="7"/>
  <c r="T309" i="7"/>
  <c r="R309" i="7"/>
  <c r="K313" i="7" s="1"/>
  <c r="U309" i="7"/>
  <c r="S309" i="7"/>
  <c r="Q309" i="7"/>
  <c r="I313" i="7" s="1"/>
  <c r="E309" i="7"/>
  <c r="D309" i="7"/>
  <c r="B309" i="7"/>
  <c r="H306" i="7"/>
  <c r="J306" i="7"/>
  <c r="I304" i="7"/>
  <c r="H304" i="7"/>
  <c r="E304" i="7"/>
  <c r="K303" i="7"/>
  <c r="J303" i="7"/>
  <c r="E303" i="7"/>
  <c r="J302" i="7"/>
  <c r="I302" i="7"/>
  <c r="E302" i="7"/>
  <c r="K301" i="7"/>
  <c r="J301" i="7"/>
  <c r="I301" i="7"/>
  <c r="H301" i="7"/>
  <c r="F301" i="7"/>
  <c r="K300" i="7"/>
  <c r="P307" i="7" s="1"/>
  <c r="J300" i="7"/>
  <c r="I300" i="7"/>
  <c r="H300" i="7"/>
  <c r="F300" i="7"/>
  <c r="C299" i="7"/>
  <c r="V298" i="7"/>
  <c r="T298" i="7"/>
  <c r="R298" i="7"/>
  <c r="K302" i="7" s="1"/>
  <c r="U298" i="7"/>
  <c r="S298" i="7"/>
  <c r="I303" i="7" s="1"/>
  <c r="Q298" i="7"/>
  <c r="E298" i="7"/>
  <c r="D298" i="7"/>
  <c r="B298" i="7"/>
  <c r="H295" i="7"/>
  <c r="J295" i="7"/>
  <c r="I293" i="7"/>
  <c r="H293" i="7"/>
  <c r="E293" i="7"/>
  <c r="J292" i="7"/>
  <c r="E292" i="7"/>
  <c r="J291" i="7"/>
  <c r="I291" i="7"/>
  <c r="E291" i="7"/>
  <c r="K290" i="7"/>
  <c r="J290" i="7"/>
  <c r="H290" i="7"/>
  <c r="I290" i="7"/>
  <c r="F290" i="7"/>
  <c r="V290" i="7"/>
  <c r="T290" i="7"/>
  <c r="R290" i="7"/>
  <c r="K291" i="7" s="1"/>
  <c r="U290" i="7"/>
  <c r="S290" i="7"/>
  <c r="Q290" i="7"/>
  <c r="E290" i="7"/>
  <c r="D290" i="7"/>
  <c r="B290" i="7"/>
  <c r="K289" i="7"/>
  <c r="J289" i="7"/>
  <c r="H289" i="7"/>
  <c r="I289" i="7"/>
  <c r="F289" i="7"/>
  <c r="V289" i="7"/>
  <c r="T289" i="7"/>
  <c r="R289" i="7"/>
  <c r="U289" i="7"/>
  <c r="S289" i="7"/>
  <c r="Q289" i="7"/>
  <c r="E289" i="7"/>
  <c r="D289" i="7"/>
  <c r="B289" i="7"/>
  <c r="K288" i="7"/>
  <c r="J288" i="7"/>
  <c r="H288" i="7"/>
  <c r="I288" i="7"/>
  <c r="F288" i="7"/>
  <c r="V288" i="7"/>
  <c r="T288" i="7"/>
  <c r="R288" i="7"/>
  <c r="U288" i="7"/>
  <c r="S288" i="7"/>
  <c r="Q288" i="7"/>
  <c r="E288" i="7"/>
  <c r="D288" i="7"/>
  <c r="B288" i="7"/>
  <c r="K287" i="7"/>
  <c r="J287" i="7"/>
  <c r="I287" i="7"/>
  <c r="H287" i="7"/>
  <c r="F287" i="7"/>
  <c r="K286" i="7"/>
  <c r="J286" i="7"/>
  <c r="I286" i="7"/>
  <c r="H286" i="7"/>
  <c r="F286" i="7"/>
  <c r="K285" i="7"/>
  <c r="J285" i="7"/>
  <c r="I285" i="7"/>
  <c r="H285" i="7"/>
  <c r="F285" i="7"/>
  <c r="K284" i="7"/>
  <c r="J284" i="7"/>
  <c r="I284" i="7"/>
  <c r="H284" i="7"/>
  <c r="F284" i="7"/>
  <c r="C283" i="7"/>
  <c r="V282" i="7"/>
  <c r="T282" i="7"/>
  <c r="K292" i="7" s="1"/>
  <c r="R282" i="7"/>
  <c r="U282" i="7"/>
  <c r="S282" i="7"/>
  <c r="I292" i="7" s="1"/>
  <c r="Q282" i="7"/>
  <c r="E282" i="7"/>
  <c r="D282" i="7"/>
  <c r="B282" i="7"/>
  <c r="H279" i="7"/>
  <c r="J279" i="7"/>
  <c r="I277" i="7"/>
  <c r="H277" i="7"/>
  <c r="E277" i="7"/>
  <c r="J276" i="7"/>
  <c r="E276" i="7"/>
  <c r="J275" i="7"/>
  <c r="E275" i="7"/>
  <c r="K274" i="7"/>
  <c r="J274" i="7"/>
  <c r="H274" i="7"/>
  <c r="I274" i="7"/>
  <c r="F274" i="7"/>
  <c r="V274" i="7"/>
  <c r="T274" i="7"/>
  <c r="R274" i="7"/>
  <c r="U274" i="7"/>
  <c r="S274" i="7"/>
  <c r="Q274" i="7"/>
  <c r="E274" i="7"/>
  <c r="D274" i="7"/>
  <c r="B274" i="7"/>
  <c r="K273" i="7"/>
  <c r="J273" i="7"/>
  <c r="H273" i="7"/>
  <c r="I273" i="7"/>
  <c r="F273" i="7"/>
  <c r="V273" i="7"/>
  <c r="T273" i="7"/>
  <c r="R273" i="7"/>
  <c r="U273" i="7"/>
  <c r="S273" i="7"/>
  <c r="Q273" i="7"/>
  <c r="E273" i="7"/>
  <c r="D273" i="7"/>
  <c r="B273" i="7"/>
  <c r="K272" i="7"/>
  <c r="J272" i="7"/>
  <c r="I272" i="7"/>
  <c r="H272" i="7"/>
  <c r="F272" i="7"/>
  <c r="K271" i="7"/>
  <c r="J271" i="7"/>
  <c r="I271" i="7"/>
  <c r="H271" i="7"/>
  <c r="F271" i="7"/>
  <c r="K270" i="7"/>
  <c r="J270" i="7"/>
  <c r="I270" i="7"/>
  <c r="H270" i="7"/>
  <c r="F270" i="7"/>
  <c r="K269" i="7"/>
  <c r="J269" i="7"/>
  <c r="I269" i="7"/>
  <c r="H269" i="7"/>
  <c r="F269" i="7"/>
  <c r="V268" i="7"/>
  <c r="T268" i="7"/>
  <c r="K276" i="7" s="1"/>
  <c r="R268" i="7"/>
  <c r="K275" i="7" s="1"/>
  <c r="U268" i="7"/>
  <c r="S268" i="7"/>
  <c r="I276" i="7" s="1"/>
  <c r="Q268" i="7"/>
  <c r="I275" i="7" s="1"/>
  <c r="E268" i="7"/>
  <c r="D268" i="7"/>
  <c r="B268" i="7"/>
  <c r="H265" i="7"/>
  <c r="J265" i="7"/>
  <c r="I263" i="7"/>
  <c r="H263" i="7"/>
  <c r="E263" i="7"/>
  <c r="J262" i="7"/>
  <c r="E262" i="7"/>
  <c r="J261" i="7"/>
  <c r="E261" i="7"/>
  <c r="K260" i="7"/>
  <c r="J260" i="7"/>
  <c r="H260" i="7"/>
  <c r="I260" i="7"/>
  <c r="F260" i="7"/>
  <c r="V260" i="7"/>
  <c r="T260" i="7"/>
  <c r="R260" i="7"/>
  <c r="U260" i="7"/>
  <c r="S260" i="7"/>
  <c r="Q260" i="7"/>
  <c r="E260" i="7"/>
  <c r="D260" i="7"/>
  <c r="B260" i="7"/>
  <c r="K259" i="7"/>
  <c r="J259" i="7"/>
  <c r="H259" i="7"/>
  <c r="I259" i="7"/>
  <c r="F259" i="7"/>
  <c r="V259" i="7"/>
  <c r="T259" i="7"/>
  <c r="R259" i="7"/>
  <c r="U259" i="7"/>
  <c r="S259" i="7"/>
  <c r="Q259" i="7"/>
  <c r="E259" i="7"/>
  <c r="D259" i="7"/>
  <c r="B259" i="7"/>
  <c r="K258" i="7"/>
  <c r="J258" i="7"/>
  <c r="H258" i="7"/>
  <c r="I258" i="7"/>
  <c r="F258" i="7"/>
  <c r="V258" i="7"/>
  <c r="T258" i="7"/>
  <c r="R258" i="7"/>
  <c r="K261" i="7" s="1"/>
  <c r="U258" i="7"/>
  <c r="S258" i="7"/>
  <c r="Q258" i="7"/>
  <c r="E258" i="7"/>
  <c r="D258" i="7"/>
  <c r="B258" i="7"/>
  <c r="K257" i="7"/>
  <c r="J257" i="7"/>
  <c r="H257" i="7"/>
  <c r="I257" i="7"/>
  <c r="F257" i="7"/>
  <c r="V257" i="7"/>
  <c r="T257" i="7"/>
  <c r="R257" i="7"/>
  <c r="U257" i="7"/>
  <c r="S257" i="7"/>
  <c r="Q257" i="7"/>
  <c r="E257" i="7"/>
  <c r="D257" i="7"/>
  <c r="B257" i="7"/>
  <c r="K256" i="7"/>
  <c r="J256" i="7"/>
  <c r="H256" i="7"/>
  <c r="I256" i="7"/>
  <c r="F256" i="7"/>
  <c r="V256" i="7"/>
  <c r="T256" i="7"/>
  <c r="R256" i="7"/>
  <c r="U256" i="7"/>
  <c r="S256" i="7"/>
  <c r="Q256" i="7"/>
  <c r="E256" i="7"/>
  <c r="D256" i="7"/>
  <c r="B256" i="7"/>
  <c r="K255" i="7"/>
  <c r="J255" i="7"/>
  <c r="H255" i="7"/>
  <c r="I255" i="7"/>
  <c r="F255" i="7"/>
  <c r="V255" i="7"/>
  <c r="T255" i="7"/>
  <c r="R255" i="7"/>
  <c r="U255" i="7"/>
  <c r="S255" i="7"/>
  <c r="Q255" i="7"/>
  <c r="E255" i="7"/>
  <c r="D255" i="7"/>
  <c r="B255" i="7"/>
  <c r="K254" i="7"/>
  <c r="J254" i="7"/>
  <c r="H254" i="7"/>
  <c r="I254" i="7"/>
  <c r="F254" i="7"/>
  <c r="V254" i="7"/>
  <c r="T254" i="7"/>
  <c r="R254" i="7"/>
  <c r="U254" i="7"/>
  <c r="S254" i="7"/>
  <c r="Q254" i="7"/>
  <c r="E254" i="7"/>
  <c r="D254" i="7"/>
  <c r="B254" i="7"/>
  <c r="K253" i="7"/>
  <c r="J253" i="7"/>
  <c r="H253" i="7"/>
  <c r="I253" i="7"/>
  <c r="F253" i="7"/>
  <c r="V253" i="7"/>
  <c r="T253" i="7"/>
  <c r="R253" i="7"/>
  <c r="U253" i="7"/>
  <c r="S253" i="7"/>
  <c r="I262" i="7" s="1"/>
  <c r="Q253" i="7"/>
  <c r="E253" i="7"/>
  <c r="D253" i="7"/>
  <c r="B253" i="7"/>
  <c r="K252" i="7"/>
  <c r="J252" i="7"/>
  <c r="I252" i="7"/>
  <c r="H252" i="7"/>
  <c r="F252" i="7"/>
  <c r="K251" i="7"/>
  <c r="J251" i="7"/>
  <c r="I251" i="7"/>
  <c r="H251" i="7"/>
  <c r="F251" i="7"/>
  <c r="K250" i="7"/>
  <c r="J250" i="7"/>
  <c r="I250" i="7"/>
  <c r="H250" i="7"/>
  <c r="F250" i="7"/>
  <c r="K249" i="7"/>
  <c r="J249" i="7"/>
  <c r="I249" i="7"/>
  <c r="H249" i="7"/>
  <c r="F249" i="7"/>
  <c r="C248" i="7"/>
  <c r="V247" i="7"/>
  <c r="T247" i="7"/>
  <c r="K262" i="7" s="1"/>
  <c r="R247" i="7"/>
  <c r="U247" i="7"/>
  <c r="S247" i="7"/>
  <c r="Q247" i="7"/>
  <c r="I261" i="7" s="1"/>
  <c r="E247" i="7"/>
  <c r="D247" i="7"/>
  <c r="B247" i="7"/>
  <c r="H244" i="7"/>
  <c r="J244" i="7"/>
  <c r="I242" i="7"/>
  <c r="H242" i="7"/>
  <c r="E242" i="7"/>
  <c r="J241" i="7"/>
  <c r="I241" i="7"/>
  <c r="E241" i="7"/>
  <c r="J240" i="7"/>
  <c r="E240" i="7"/>
  <c r="K239" i="7"/>
  <c r="J239" i="7"/>
  <c r="H239" i="7"/>
  <c r="I239" i="7"/>
  <c r="F239" i="7"/>
  <c r="V239" i="7"/>
  <c r="T239" i="7"/>
  <c r="R239" i="7"/>
  <c r="U239" i="7"/>
  <c r="S239" i="7"/>
  <c r="Q239" i="7"/>
  <c r="E239" i="7"/>
  <c r="D239" i="7"/>
  <c r="B239" i="7"/>
  <c r="K238" i="7"/>
  <c r="J238" i="7"/>
  <c r="H238" i="7"/>
  <c r="I238" i="7"/>
  <c r="F238" i="7"/>
  <c r="V238" i="7"/>
  <c r="T238" i="7"/>
  <c r="R238" i="7"/>
  <c r="U238" i="7"/>
  <c r="S238" i="7"/>
  <c r="Q238" i="7"/>
  <c r="E238" i="7"/>
  <c r="D238" i="7"/>
  <c r="B238" i="7"/>
  <c r="K237" i="7"/>
  <c r="J237" i="7"/>
  <c r="H237" i="7"/>
  <c r="I237" i="7"/>
  <c r="F237" i="7"/>
  <c r="V237" i="7"/>
  <c r="T237" i="7"/>
  <c r="R237" i="7"/>
  <c r="U237" i="7"/>
  <c r="S237" i="7"/>
  <c r="Q237" i="7"/>
  <c r="E237" i="7"/>
  <c r="D237" i="7"/>
  <c r="B237" i="7"/>
  <c r="K236" i="7"/>
  <c r="J236" i="7"/>
  <c r="H236" i="7"/>
  <c r="I236" i="7"/>
  <c r="F236" i="7"/>
  <c r="V236" i="7"/>
  <c r="T236" i="7"/>
  <c r="R236" i="7"/>
  <c r="U236" i="7"/>
  <c r="S236" i="7"/>
  <c r="Q236" i="7"/>
  <c r="E236" i="7"/>
  <c r="D236" i="7"/>
  <c r="B236" i="7"/>
  <c r="K235" i="7"/>
  <c r="J235" i="7"/>
  <c r="H235" i="7"/>
  <c r="I235" i="7"/>
  <c r="F235" i="7"/>
  <c r="V235" i="7"/>
  <c r="T235" i="7"/>
  <c r="R235" i="7"/>
  <c r="U235" i="7"/>
  <c r="S235" i="7"/>
  <c r="Q235" i="7"/>
  <c r="E235" i="7"/>
  <c r="D235" i="7"/>
  <c r="B235" i="7"/>
  <c r="K234" i="7"/>
  <c r="J234" i="7"/>
  <c r="H234" i="7"/>
  <c r="I234" i="7"/>
  <c r="F234" i="7"/>
  <c r="V234" i="7"/>
  <c r="T234" i="7"/>
  <c r="R234" i="7"/>
  <c r="U234" i="7"/>
  <c r="S234" i="7"/>
  <c r="Q234" i="7"/>
  <c r="E234" i="7"/>
  <c r="D234" i="7"/>
  <c r="B234" i="7"/>
  <c r="K233" i="7"/>
  <c r="J233" i="7"/>
  <c r="H233" i="7"/>
  <c r="I233" i="7"/>
  <c r="F233" i="7"/>
  <c r="V233" i="7"/>
  <c r="T233" i="7"/>
  <c r="R233" i="7"/>
  <c r="U233" i="7"/>
  <c r="S233" i="7"/>
  <c r="Q233" i="7"/>
  <c r="E233" i="7"/>
  <c r="D233" i="7"/>
  <c r="B233" i="7"/>
  <c r="K232" i="7"/>
  <c r="J232" i="7"/>
  <c r="H232" i="7"/>
  <c r="I232" i="7"/>
  <c r="F232" i="7"/>
  <c r="V232" i="7"/>
  <c r="T232" i="7"/>
  <c r="R232" i="7"/>
  <c r="U232" i="7"/>
  <c r="S232" i="7"/>
  <c r="Q232" i="7"/>
  <c r="E232" i="7"/>
  <c r="D232" i="7"/>
  <c r="B232" i="7"/>
  <c r="K231" i="7"/>
  <c r="J231" i="7"/>
  <c r="H231" i="7"/>
  <c r="I231" i="7"/>
  <c r="F231" i="7"/>
  <c r="V231" i="7"/>
  <c r="T231" i="7"/>
  <c r="R231" i="7"/>
  <c r="U231" i="7"/>
  <c r="S231" i="7"/>
  <c r="Q231" i="7"/>
  <c r="E231" i="7"/>
  <c r="D231" i="7"/>
  <c r="B231" i="7"/>
  <c r="K230" i="7"/>
  <c r="J230" i="7"/>
  <c r="H230" i="7"/>
  <c r="I230" i="7"/>
  <c r="F230" i="7"/>
  <c r="V230" i="7"/>
  <c r="T230" i="7"/>
  <c r="R230" i="7"/>
  <c r="K240" i="7" s="1"/>
  <c r="U230" i="7"/>
  <c r="S230" i="7"/>
  <c r="Q230" i="7"/>
  <c r="E230" i="7"/>
  <c r="D230" i="7"/>
  <c r="B230" i="7"/>
  <c r="K229" i="7"/>
  <c r="J229" i="7"/>
  <c r="I229" i="7"/>
  <c r="H229" i="7"/>
  <c r="F229" i="7"/>
  <c r="K228" i="7"/>
  <c r="J228" i="7"/>
  <c r="I228" i="7"/>
  <c r="H228" i="7"/>
  <c r="F228" i="7"/>
  <c r="K227" i="7"/>
  <c r="J227" i="7"/>
  <c r="I227" i="7"/>
  <c r="H227" i="7"/>
  <c r="F227" i="7"/>
  <c r="K226" i="7"/>
  <c r="J226" i="7"/>
  <c r="I226" i="7"/>
  <c r="H226" i="7"/>
  <c r="F226" i="7"/>
  <c r="C225" i="7"/>
  <c r="V224" i="7"/>
  <c r="T224" i="7"/>
  <c r="K241" i="7" s="1"/>
  <c r="R224" i="7"/>
  <c r="U224" i="7"/>
  <c r="S224" i="7"/>
  <c r="Q224" i="7"/>
  <c r="I240" i="7" s="1"/>
  <c r="E224" i="7"/>
  <c r="D224" i="7"/>
  <c r="B224" i="7"/>
  <c r="H221" i="7"/>
  <c r="J221" i="7"/>
  <c r="I219" i="7"/>
  <c r="H219" i="7"/>
  <c r="E219" i="7"/>
  <c r="K218" i="7"/>
  <c r="J218" i="7"/>
  <c r="E218" i="7"/>
  <c r="J217" i="7"/>
  <c r="E217" i="7"/>
  <c r="K216" i="7"/>
  <c r="J216" i="7"/>
  <c r="H216" i="7"/>
  <c r="I216" i="7"/>
  <c r="F216" i="7"/>
  <c r="V216" i="7"/>
  <c r="T216" i="7"/>
  <c r="R216" i="7"/>
  <c r="U216" i="7"/>
  <c r="S216" i="7"/>
  <c r="I218" i="7" s="1"/>
  <c r="Q216" i="7"/>
  <c r="E216" i="7"/>
  <c r="D216" i="7"/>
  <c r="B216" i="7"/>
  <c r="K215" i="7"/>
  <c r="J215" i="7"/>
  <c r="H215" i="7"/>
  <c r="I215" i="7"/>
  <c r="F215" i="7"/>
  <c r="V215" i="7"/>
  <c r="T215" i="7"/>
  <c r="R215" i="7"/>
  <c r="U215" i="7"/>
  <c r="S215" i="7"/>
  <c r="Q215" i="7"/>
  <c r="E215" i="7"/>
  <c r="D215" i="7"/>
  <c r="B215" i="7"/>
  <c r="K214" i="7"/>
  <c r="J214" i="7"/>
  <c r="I214" i="7"/>
  <c r="H214" i="7"/>
  <c r="F214" i="7"/>
  <c r="K213" i="7"/>
  <c r="J213" i="7"/>
  <c r="I213" i="7"/>
  <c r="H213" i="7"/>
  <c r="F213" i="7"/>
  <c r="K212" i="7"/>
  <c r="J212" i="7"/>
  <c r="I212" i="7"/>
  <c r="H212" i="7"/>
  <c r="F212" i="7"/>
  <c r="K211" i="7"/>
  <c r="J211" i="7"/>
  <c r="I211" i="7"/>
  <c r="H211" i="7"/>
  <c r="F211" i="7"/>
  <c r="C210" i="7"/>
  <c r="V209" i="7"/>
  <c r="T209" i="7"/>
  <c r="R209" i="7"/>
  <c r="K217" i="7" s="1"/>
  <c r="P222" i="7" s="1"/>
  <c r="U209" i="7"/>
  <c r="S209" i="7"/>
  <c r="Q209" i="7"/>
  <c r="I217" i="7" s="1"/>
  <c r="E209" i="7"/>
  <c r="D209" i="7"/>
  <c r="B209" i="7"/>
  <c r="H206" i="7"/>
  <c r="J206" i="7"/>
  <c r="I204" i="7"/>
  <c r="H204" i="7"/>
  <c r="E204" i="7"/>
  <c r="K203" i="7"/>
  <c r="J203" i="7"/>
  <c r="E203" i="7"/>
  <c r="K202" i="7"/>
  <c r="J202" i="7"/>
  <c r="E202" i="7"/>
  <c r="K201" i="7"/>
  <c r="J201" i="7"/>
  <c r="H201" i="7"/>
  <c r="I201" i="7"/>
  <c r="F201" i="7"/>
  <c r="V201" i="7"/>
  <c r="T201" i="7"/>
  <c r="R201" i="7"/>
  <c r="U201" i="7"/>
  <c r="S201" i="7"/>
  <c r="Q201" i="7"/>
  <c r="E201" i="7"/>
  <c r="D201" i="7"/>
  <c r="B201" i="7"/>
  <c r="K200" i="7"/>
  <c r="J200" i="7"/>
  <c r="H200" i="7"/>
  <c r="I200" i="7"/>
  <c r="F200" i="7"/>
  <c r="V200" i="7"/>
  <c r="T200" i="7"/>
  <c r="R200" i="7"/>
  <c r="U200" i="7"/>
  <c r="S200" i="7"/>
  <c r="I203" i="7" s="1"/>
  <c r="Q200" i="7"/>
  <c r="E200" i="7"/>
  <c r="D200" i="7"/>
  <c r="B200" i="7"/>
  <c r="K199" i="7"/>
  <c r="J199" i="7"/>
  <c r="I199" i="7"/>
  <c r="H199" i="7"/>
  <c r="F199" i="7"/>
  <c r="K198" i="7"/>
  <c r="J198" i="7"/>
  <c r="I198" i="7"/>
  <c r="H198" i="7"/>
  <c r="F198" i="7"/>
  <c r="K197" i="7"/>
  <c r="J197" i="7"/>
  <c r="I197" i="7"/>
  <c r="H197" i="7"/>
  <c r="F197" i="7"/>
  <c r="K196" i="7"/>
  <c r="J196" i="7"/>
  <c r="I196" i="7"/>
  <c r="H196" i="7"/>
  <c r="F196" i="7"/>
  <c r="C195" i="7"/>
  <c r="V194" i="7"/>
  <c r="T194" i="7"/>
  <c r="R194" i="7"/>
  <c r="U194" i="7"/>
  <c r="S194" i="7"/>
  <c r="Q194" i="7"/>
  <c r="I202" i="7" s="1"/>
  <c r="E194" i="7"/>
  <c r="D194" i="7"/>
  <c r="B194" i="7"/>
  <c r="H191" i="7"/>
  <c r="J191" i="7"/>
  <c r="I189" i="7"/>
  <c r="H189" i="7"/>
  <c r="E189" i="7"/>
  <c r="J188" i="7"/>
  <c r="E188" i="7"/>
  <c r="K187" i="7"/>
  <c r="J187" i="7"/>
  <c r="E187" i="7"/>
  <c r="K186" i="7"/>
  <c r="J186" i="7"/>
  <c r="H186" i="7"/>
  <c r="I186" i="7"/>
  <c r="F186" i="7"/>
  <c r="V186" i="7"/>
  <c r="T186" i="7"/>
  <c r="R186" i="7"/>
  <c r="U186" i="7"/>
  <c r="S186" i="7"/>
  <c r="Q186" i="7"/>
  <c r="E186" i="7"/>
  <c r="D186" i="7"/>
  <c r="B186" i="7"/>
  <c r="K185" i="7"/>
  <c r="J185" i="7"/>
  <c r="H185" i="7"/>
  <c r="I185" i="7"/>
  <c r="F185" i="7"/>
  <c r="V185" i="7"/>
  <c r="T185" i="7"/>
  <c r="R185" i="7"/>
  <c r="U185" i="7"/>
  <c r="S185" i="7"/>
  <c r="I188" i="7" s="1"/>
  <c r="Q185" i="7"/>
  <c r="E185" i="7"/>
  <c r="D185" i="7"/>
  <c r="B185" i="7"/>
  <c r="K184" i="7"/>
  <c r="J184" i="7"/>
  <c r="I184" i="7"/>
  <c r="H184" i="7"/>
  <c r="F184" i="7"/>
  <c r="K183" i="7"/>
  <c r="J183" i="7"/>
  <c r="I183" i="7"/>
  <c r="H183" i="7"/>
  <c r="F183" i="7"/>
  <c r="K182" i="7"/>
  <c r="J182" i="7"/>
  <c r="I182" i="7"/>
  <c r="H182" i="7"/>
  <c r="F182" i="7"/>
  <c r="K181" i="7"/>
  <c r="J181" i="7"/>
  <c r="I181" i="7"/>
  <c r="H181" i="7"/>
  <c r="F181" i="7"/>
  <c r="C180" i="7"/>
  <c r="V179" i="7"/>
  <c r="T179" i="7"/>
  <c r="K188" i="7" s="1"/>
  <c r="R179" i="7"/>
  <c r="U179" i="7"/>
  <c r="S179" i="7"/>
  <c r="Q179" i="7"/>
  <c r="I187" i="7" s="1"/>
  <c r="E179" i="7"/>
  <c r="D179" i="7"/>
  <c r="B179" i="7"/>
  <c r="H176" i="7"/>
  <c r="J176" i="7"/>
  <c r="I174" i="7"/>
  <c r="H174" i="7"/>
  <c r="E174" i="7"/>
  <c r="J173" i="7"/>
  <c r="I173" i="7"/>
  <c r="E173" i="7"/>
  <c r="J172" i="7"/>
  <c r="E172" i="7"/>
  <c r="K171" i="7"/>
  <c r="J171" i="7"/>
  <c r="H171" i="7"/>
  <c r="I171" i="7"/>
  <c r="F171" i="7"/>
  <c r="V171" i="7"/>
  <c r="T171" i="7"/>
  <c r="R171" i="7"/>
  <c r="U171" i="7"/>
  <c r="S171" i="7"/>
  <c r="Q171" i="7"/>
  <c r="E171" i="7"/>
  <c r="D171" i="7"/>
  <c r="B171" i="7"/>
  <c r="K170" i="7"/>
  <c r="J170" i="7"/>
  <c r="H170" i="7"/>
  <c r="I170" i="7"/>
  <c r="F170" i="7"/>
  <c r="V170" i="7"/>
  <c r="T170" i="7"/>
  <c r="K173" i="7" s="1"/>
  <c r="R170" i="7"/>
  <c r="U170" i="7"/>
  <c r="S170" i="7"/>
  <c r="Q170" i="7"/>
  <c r="E170" i="7"/>
  <c r="D170" i="7"/>
  <c r="B170" i="7"/>
  <c r="K169" i="7"/>
  <c r="J169" i="7"/>
  <c r="I169" i="7"/>
  <c r="H169" i="7"/>
  <c r="F169" i="7"/>
  <c r="K168" i="7"/>
  <c r="J168" i="7"/>
  <c r="I168" i="7"/>
  <c r="H168" i="7"/>
  <c r="F168" i="7"/>
  <c r="K167" i="7"/>
  <c r="J167" i="7"/>
  <c r="I167" i="7"/>
  <c r="H167" i="7"/>
  <c r="F167" i="7"/>
  <c r="K166" i="7"/>
  <c r="J166" i="7"/>
  <c r="I166" i="7"/>
  <c r="H166" i="7"/>
  <c r="F166" i="7"/>
  <c r="C165" i="7"/>
  <c r="V164" i="7"/>
  <c r="T164" i="7"/>
  <c r="R164" i="7"/>
  <c r="K172" i="7" s="1"/>
  <c r="U164" i="7"/>
  <c r="S164" i="7"/>
  <c r="Q164" i="7"/>
  <c r="I172" i="7" s="1"/>
  <c r="E164" i="7"/>
  <c r="D164" i="7"/>
  <c r="B164" i="7"/>
  <c r="H161" i="7"/>
  <c r="J161" i="7"/>
  <c r="I159" i="7"/>
  <c r="H159" i="7"/>
  <c r="E159" i="7"/>
  <c r="J158" i="7"/>
  <c r="E158" i="7"/>
  <c r="K157" i="7"/>
  <c r="J157" i="7"/>
  <c r="E157" i="7"/>
  <c r="K156" i="7"/>
  <c r="J156" i="7"/>
  <c r="H156" i="7"/>
  <c r="I156" i="7"/>
  <c r="F156" i="7"/>
  <c r="V156" i="7"/>
  <c r="T156" i="7"/>
  <c r="R156" i="7"/>
  <c r="U156" i="7"/>
  <c r="S156" i="7"/>
  <c r="Q156" i="7"/>
  <c r="E156" i="7"/>
  <c r="D156" i="7"/>
  <c r="B156" i="7"/>
  <c r="K155" i="7"/>
  <c r="J155" i="7"/>
  <c r="H155" i="7"/>
  <c r="I155" i="7"/>
  <c r="F155" i="7"/>
  <c r="V155" i="7"/>
  <c r="T155" i="7"/>
  <c r="R155" i="7"/>
  <c r="U155" i="7"/>
  <c r="S155" i="7"/>
  <c r="Q155" i="7"/>
  <c r="E155" i="7"/>
  <c r="D155" i="7"/>
  <c r="B155" i="7"/>
  <c r="K154" i="7"/>
  <c r="J154" i="7"/>
  <c r="H154" i="7"/>
  <c r="I154" i="7"/>
  <c r="F154" i="7"/>
  <c r="V154" i="7"/>
  <c r="T154" i="7"/>
  <c r="R154" i="7"/>
  <c r="U154" i="7"/>
  <c r="S154" i="7"/>
  <c r="Q154" i="7"/>
  <c r="E154" i="7"/>
  <c r="D154" i="7"/>
  <c r="B154" i="7"/>
  <c r="K153" i="7"/>
  <c r="J153" i="7"/>
  <c r="I153" i="7"/>
  <c r="H153" i="7"/>
  <c r="F153" i="7"/>
  <c r="K152" i="7"/>
  <c r="J152" i="7"/>
  <c r="I152" i="7"/>
  <c r="H152" i="7"/>
  <c r="F152" i="7"/>
  <c r="K151" i="7"/>
  <c r="J151" i="7"/>
  <c r="I151" i="7"/>
  <c r="H151" i="7"/>
  <c r="F151" i="7"/>
  <c r="K150" i="7"/>
  <c r="J150" i="7"/>
  <c r="I150" i="7"/>
  <c r="H150" i="7"/>
  <c r="F150" i="7"/>
  <c r="C149" i="7"/>
  <c r="V148" i="7"/>
  <c r="T148" i="7"/>
  <c r="K158" i="7" s="1"/>
  <c r="R148" i="7"/>
  <c r="U148" i="7"/>
  <c r="S148" i="7"/>
  <c r="I158" i="7" s="1"/>
  <c r="Q148" i="7"/>
  <c r="I157" i="7" s="1"/>
  <c r="E148" i="7"/>
  <c r="D148" i="7"/>
  <c r="B148" i="7"/>
  <c r="A147" i="7"/>
  <c r="I145" i="7"/>
  <c r="J145" i="7"/>
  <c r="I144" i="7"/>
  <c r="J144" i="7"/>
  <c r="A143" i="7"/>
  <c r="H139" i="7"/>
  <c r="J139" i="7"/>
  <c r="I137" i="7"/>
  <c r="H137" i="7"/>
  <c r="E137" i="7"/>
  <c r="J136" i="7"/>
  <c r="E136" i="7"/>
  <c r="J135" i="7"/>
  <c r="I135" i="7"/>
  <c r="E135" i="7"/>
  <c r="K134" i="7"/>
  <c r="J134" i="7"/>
  <c r="I134" i="7"/>
  <c r="H134" i="7"/>
  <c r="F134" i="7"/>
  <c r="C133" i="7"/>
  <c r="V132" i="7"/>
  <c r="T132" i="7"/>
  <c r="K136" i="7" s="1"/>
  <c r="R132" i="7"/>
  <c r="K135" i="7" s="1"/>
  <c r="U132" i="7"/>
  <c r="S132" i="7"/>
  <c r="I136" i="7" s="1"/>
  <c r="Q132" i="7"/>
  <c r="E132" i="7"/>
  <c r="D132" i="7"/>
  <c r="B132" i="7"/>
  <c r="H129" i="7"/>
  <c r="J129" i="7"/>
  <c r="I127" i="7"/>
  <c r="H127" i="7"/>
  <c r="E127" i="7"/>
  <c r="J126" i="7"/>
  <c r="E126" i="7"/>
  <c r="J125" i="7"/>
  <c r="I125" i="7"/>
  <c r="E125" i="7"/>
  <c r="K124" i="7"/>
  <c r="J124" i="7"/>
  <c r="I124" i="7"/>
  <c r="H124" i="7"/>
  <c r="F124" i="7"/>
  <c r="C123" i="7"/>
  <c r="V122" i="7"/>
  <c r="T122" i="7"/>
  <c r="K126" i="7" s="1"/>
  <c r="R122" i="7"/>
  <c r="K125" i="7" s="1"/>
  <c r="J128" i="7" s="1"/>
  <c r="U122" i="7"/>
  <c r="S122" i="7"/>
  <c r="I126" i="7" s="1"/>
  <c r="Q122" i="7"/>
  <c r="E122" i="7"/>
  <c r="D122" i="7"/>
  <c r="B122" i="7"/>
  <c r="H119" i="7"/>
  <c r="J119" i="7"/>
  <c r="I117" i="7"/>
  <c r="H117" i="7"/>
  <c r="E117" i="7"/>
  <c r="K116" i="7"/>
  <c r="J116" i="7"/>
  <c r="I116" i="7"/>
  <c r="E116" i="7"/>
  <c r="J115" i="7"/>
  <c r="E115" i="7"/>
  <c r="K114" i="7"/>
  <c r="J114" i="7"/>
  <c r="I114" i="7"/>
  <c r="H114" i="7"/>
  <c r="F114" i="7"/>
  <c r="C113" i="7"/>
  <c r="V112" i="7"/>
  <c r="T112" i="7"/>
  <c r="R112" i="7"/>
  <c r="K115" i="7" s="1"/>
  <c r="U112" i="7"/>
  <c r="S112" i="7"/>
  <c r="Q112" i="7"/>
  <c r="I115" i="7" s="1"/>
  <c r="E112" i="7"/>
  <c r="D112" i="7"/>
  <c r="B112" i="7"/>
  <c r="H109" i="7"/>
  <c r="J109" i="7"/>
  <c r="I107" i="7"/>
  <c r="H107" i="7"/>
  <c r="E107" i="7"/>
  <c r="K106" i="7"/>
  <c r="J106" i="7"/>
  <c r="I106" i="7"/>
  <c r="E106" i="7"/>
  <c r="J105" i="7"/>
  <c r="E105" i="7"/>
  <c r="K104" i="7"/>
  <c r="J104" i="7"/>
  <c r="I104" i="7"/>
  <c r="H104" i="7"/>
  <c r="F104" i="7"/>
  <c r="C103" i="7"/>
  <c r="V102" i="7"/>
  <c r="T102" i="7"/>
  <c r="R102" i="7"/>
  <c r="K105" i="7" s="1"/>
  <c r="U102" i="7"/>
  <c r="S102" i="7"/>
  <c r="Q102" i="7"/>
  <c r="I105" i="7" s="1"/>
  <c r="E102" i="7"/>
  <c r="D102" i="7"/>
  <c r="B102" i="7"/>
  <c r="H99" i="7"/>
  <c r="J99" i="7"/>
  <c r="I97" i="7"/>
  <c r="H97" i="7"/>
  <c r="E97" i="7"/>
  <c r="K96" i="7"/>
  <c r="J96" i="7"/>
  <c r="I96" i="7"/>
  <c r="E96" i="7"/>
  <c r="J95" i="7"/>
  <c r="I95" i="7"/>
  <c r="H100" i="7" s="1"/>
  <c r="E95" i="7"/>
  <c r="K94" i="7"/>
  <c r="J94" i="7"/>
  <c r="I94" i="7"/>
  <c r="H94" i="7"/>
  <c r="F94" i="7"/>
  <c r="K93" i="7"/>
  <c r="J93" i="7"/>
  <c r="I93" i="7"/>
  <c r="H93" i="7"/>
  <c r="F93" i="7"/>
  <c r="K92" i="7"/>
  <c r="J92" i="7"/>
  <c r="I92" i="7"/>
  <c r="H92" i="7"/>
  <c r="F92" i="7"/>
  <c r="C91" i="7"/>
  <c r="V90" i="7"/>
  <c r="T90" i="7"/>
  <c r="R90" i="7"/>
  <c r="K95" i="7" s="1"/>
  <c r="U90" i="7"/>
  <c r="S90" i="7"/>
  <c r="Q90" i="7"/>
  <c r="E90" i="7"/>
  <c r="D90" i="7"/>
  <c r="B90" i="7"/>
  <c r="H87" i="7"/>
  <c r="J87" i="7"/>
  <c r="I85" i="7"/>
  <c r="H85" i="7"/>
  <c r="E85" i="7"/>
  <c r="J84" i="7"/>
  <c r="E84" i="7"/>
  <c r="K83" i="7"/>
  <c r="J83" i="7"/>
  <c r="I83" i="7"/>
  <c r="E83" i="7"/>
  <c r="K82" i="7"/>
  <c r="J82" i="7"/>
  <c r="I82" i="7"/>
  <c r="H82" i="7"/>
  <c r="F82" i="7"/>
  <c r="K81" i="7"/>
  <c r="J81" i="7"/>
  <c r="I81" i="7"/>
  <c r="H81" i="7"/>
  <c r="F81" i="7"/>
  <c r="K80" i="7"/>
  <c r="J80" i="7"/>
  <c r="I80" i="7"/>
  <c r="H80" i="7"/>
  <c r="F80" i="7"/>
  <c r="C79" i="7"/>
  <c r="V78" i="7"/>
  <c r="T78" i="7"/>
  <c r="K84" i="7" s="1"/>
  <c r="R78" i="7"/>
  <c r="U78" i="7"/>
  <c r="S78" i="7"/>
  <c r="I84" i="7" s="1"/>
  <c r="Q78" i="7"/>
  <c r="E78" i="7"/>
  <c r="D78" i="7"/>
  <c r="B78" i="7"/>
  <c r="H75" i="7"/>
  <c r="J75" i="7"/>
  <c r="I73" i="7"/>
  <c r="H73" i="7"/>
  <c r="E73" i="7"/>
  <c r="K72" i="7"/>
  <c r="J72" i="7"/>
  <c r="I72" i="7"/>
  <c r="E72" i="7"/>
  <c r="J71" i="7"/>
  <c r="E71" i="7"/>
  <c r="K70" i="7"/>
  <c r="J70" i="7"/>
  <c r="I70" i="7"/>
  <c r="H70" i="7"/>
  <c r="F70" i="7"/>
  <c r="K69" i="7"/>
  <c r="J69" i="7"/>
  <c r="I69" i="7"/>
  <c r="H69" i="7"/>
  <c r="F69" i="7"/>
  <c r="K68" i="7"/>
  <c r="J68" i="7"/>
  <c r="I68" i="7"/>
  <c r="H68" i="7"/>
  <c r="F68" i="7"/>
  <c r="C67" i="7"/>
  <c r="V66" i="7"/>
  <c r="T66" i="7"/>
  <c r="R66" i="7"/>
  <c r="K71" i="7" s="1"/>
  <c r="P76" i="7" s="1"/>
  <c r="U66" i="7"/>
  <c r="S66" i="7"/>
  <c r="Q66" i="7"/>
  <c r="I71" i="7" s="1"/>
  <c r="E66" i="7"/>
  <c r="D66" i="7"/>
  <c r="B66" i="7"/>
  <c r="H63" i="7"/>
  <c r="J63" i="7"/>
  <c r="I61" i="7"/>
  <c r="H61" i="7"/>
  <c r="E61" i="7"/>
  <c r="K60" i="7"/>
  <c r="J60" i="7"/>
  <c r="I60" i="7"/>
  <c r="E60" i="7"/>
  <c r="J59" i="7"/>
  <c r="I59" i="7"/>
  <c r="E59" i="7"/>
  <c r="K58" i="7"/>
  <c r="J58" i="7"/>
  <c r="I58" i="7"/>
  <c r="H58" i="7"/>
  <c r="F58" i="7"/>
  <c r="K57" i="7"/>
  <c r="J57" i="7"/>
  <c r="I57" i="7"/>
  <c r="H57" i="7"/>
  <c r="F57" i="7"/>
  <c r="K56" i="7"/>
  <c r="J56" i="7"/>
  <c r="I56" i="7"/>
  <c r="O64" i="7" s="1"/>
  <c r="H56" i="7"/>
  <c r="F56" i="7"/>
  <c r="C55" i="7"/>
  <c r="V54" i="7"/>
  <c r="T54" i="7"/>
  <c r="R54" i="7"/>
  <c r="K59" i="7" s="1"/>
  <c r="U54" i="7"/>
  <c r="S54" i="7"/>
  <c r="Q54" i="7"/>
  <c r="E54" i="7"/>
  <c r="D54" i="7"/>
  <c r="B54" i="7"/>
  <c r="H51" i="7"/>
  <c r="J51" i="7"/>
  <c r="I49" i="7"/>
  <c r="H49" i="7"/>
  <c r="E49" i="7"/>
  <c r="J48" i="7"/>
  <c r="E48" i="7"/>
  <c r="K47" i="7"/>
  <c r="J47" i="7"/>
  <c r="I47" i="7"/>
  <c r="E47" i="7"/>
  <c r="K46" i="7"/>
  <c r="J46" i="7"/>
  <c r="I46" i="7"/>
  <c r="H46" i="7"/>
  <c r="F46" i="7"/>
  <c r="K45" i="7"/>
  <c r="J45" i="7"/>
  <c r="I45" i="7"/>
  <c r="H45" i="7"/>
  <c r="F45" i="7"/>
  <c r="K44" i="7"/>
  <c r="J44" i="7"/>
  <c r="I44" i="7"/>
  <c r="H44" i="7"/>
  <c r="F44" i="7"/>
  <c r="C43" i="7"/>
  <c r="V42" i="7"/>
  <c r="T42" i="7"/>
  <c r="K48" i="7" s="1"/>
  <c r="R42" i="7"/>
  <c r="U42" i="7"/>
  <c r="S42" i="7"/>
  <c r="I48" i="7" s="1"/>
  <c r="Q42" i="7"/>
  <c r="E42" i="7"/>
  <c r="D42" i="7"/>
  <c r="B42" i="7"/>
  <c r="H39" i="7"/>
  <c r="J39" i="7"/>
  <c r="I37" i="7"/>
  <c r="H37" i="7"/>
  <c r="E37" i="7"/>
  <c r="K36" i="7"/>
  <c r="J36" i="7"/>
  <c r="I36" i="7"/>
  <c r="E36" i="7"/>
  <c r="J35" i="7"/>
  <c r="E35" i="7"/>
  <c r="K34" i="7"/>
  <c r="J34" i="7"/>
  <c r="I34" i="7"/>
  <c r="H34" i="7"/>
  <c r="F34" i="7"/>
  <c r="K33" i="7"/>
  <c r="J33" i="7"/>
  <c r="I33" i="7"/>
  <c r="H33" i="7"/>
  <c r="F33" i="7"/>
  <c r="K32" i="7"/>
  <c r="J32" i="7"/>
  <c r="I32" i="7"/>
  <c r="H32" i="7"/>
  <c r="F32" i="7"/>
  <c r="C31" i="7"/>
  <c r="V30" i="7"/>
  <c r="T30" i="7"/>
  <c r="R30" i="7"/>
  <c r="K35" i="7" s="1"/>
  <c r="P40" i="7" s="1"/>
  <c r="U30" i="7"/>
  <c r="S30" i="7"/>
  <c r="Q30" i="7"/>
  <c r="I35" i="7" s="1"/>
  <c r="E30" i="7"/>
  <c r="D30" i="7"/>
  <c r="B30" i="7"/>
  <c r="A29" i="7"/>
  <c r="A11" i="7"/>
  <c r="A8" i="7"/>
  <c r="A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" i="3"/>
  <c r="Y1" i="3"/>
  <c r="CY1" i="3"/>
  <c r="CZ1" i="3"/>
  <c r="DB1" i="3" s="1"/>
  <c r="DA1" i="3"/>
  <c r="DC1" i="3"/>
  <c r="A2" i="3"/>
  <c r="Y2" i="3"/>
  <c r="CY2" i="3"/>
  <c r="CZ2" i="3"/>
  <c r="DA2" i="3"/>
  <c r="DB2" i="3"/>
  <c r="DC2" i="3"/>
  <c r="A3" i="3"/>
  <c r="Y3" i="3"/>
  <c r="CY3" i="3"/>
  <c r="CZ3" i="3"/>
  <c r="DA3" i="3"/>
  <c r="DB3" i="3"/>
  <c r="DC3" i="3"/>
  <c r="A4" i="3"/>
  <c r="Y4" i="3"/>
  <c r="CY4" i="3"/>
  <c r="CZ4" i="3"/>
  <c r="DB4" i="3" s="1"/>
  <c r="DA4" i="3"/>
  <c r="DC4" i="3"/>
  <c r="A5" i="3"/>
  <c r="Y5" i="3"/>
  <c r="CY5" i="3"/>
  <c r="CZ5" i="3"/>
  <c r="DA5" i="3"/>
  <c r="DB5" i="3"/>
  <c r="DC5" i="3"/>
  <c r="A6" i="3"/>
  <c r="Y6" i="3"/>
  <c r="CY6" i="3"/>
  <c r="CZ6" i="3"/>
  <c r="DB6" i="3" s="1"/>
  <c r="DA6" i="3"/>
  <c r="DC6" i="3"/>
  <c r="A7" i="3"/>
  <c r="Y7" i="3"/>
  <c r="CY7" i="3"/>
  <c r="CZ7" i="3"/>
  <c r="DB7" i="3" s="1"/>
  <c r="DA7" i="3"/>
  <c r="DC7" i="3"/>
  <c r="A8" i="3"/>
  <c r="Y8" i="3"/>
  <c r="CY8" i="3"/>
  <c r="CZ8" i="3"/>
  <c r="DA8" i="3"/>
  <c r="DB8" i="3"/>
  <c r="DC8" i="3"/>
  <c r="A9" i="3"/>
  <c r="Y9" i="3"/>
  <c r="CY9" i="3"/>
  <c r="CZ9" i="3"/>
  <c r="DB9" i="3" s="1"/>
  <c r="DA9" i="3"/>
  <c r="DC9" i="3"/>
  <c r="A10" i="3"/>
  <c r="Y10" i="3"/>
  <c r="CY10" i="3"/>
  <c r="CZ10" i="3"/>
  <c r="DB10" i="3" s="1"/>
  <c r="DA10" i="3"/>
  <c r="DC10" i="3"/>
  <c r="A11" i="3"/>
  <c r="Y11" i="3"/>
  <c r="CY11" i="3"/>
  <c r="CZ11" i="3"/>
  <c r="DB11" i="3" s="1"/>
  <c r="DA11" i="3"/>
  <c r="DC11" i="3"/>
  <c r="A12" i="3"/>
  <c r="Y12" i="3"/>
  <c r="CY12" i="3"/>
  <c r="CZ12" i="3"/>
  <c r="DB12" i="3" s="1"/>
  <c r="DA12" i="3"/>
  <c r="DC12" i="3"/>
  <c r="A13" i="3"/>
  <c r="Y13" i="3"/>
  <c r="CY13" i="3"/>
  <c r="CZ13" i="3"/>
  <c r="DB13" i="3" s="1"/>
  <c r="DA13" i="3"/>
  <c r="DC13" i="3"/>
  <c r="A14" i="3"/>
  <c r="Y14" i="3"/>
  <c r="CY14" i="3"/>
  <c r="CZ14" i="3"/>
  <c r="DB14" i="3" s="1"/>
  <c r="DA14" i="3"/>
  <c r="DC14" i="3"/>
  <c r="A15" i="3"/>
  <c r="Y15" i="3"/>
  <c r="CY15" i="3"/>
  <c r="CZ15" i="3"/>
  <c r="DA15" i="3"/>
  <c r="DB15" i="3"/>
  <c r="DC15" i="3"/>
  <c r="A16" i="3"/>
  <c r="Y16" i="3"/>
  <c r="CY16" i="3"/>
  <c r="CZ16" i="3"/>
  <c r="DB16" i="3" s="1"/>
  <c r="DA16" i="3"/>
  <c r="DC16" i="3"/>
  <c r="A17" i="3"/>
  <c r="Y17" i="3"/>
  <c r="CY17" i="3"/>
  <c r="CZ17" i="3"/>
  <c r="DA17" i="3"/>
  <c r="DB17" i="3"/>
  <c r="DC17" i="3"/>
  <c r="A18" i="3"/>
  <c r="Y18" i="3"/>
  <c r="CY18" i="3"/>
  <c r="CZ18" i="3"/>
  <c r="DA18" i="3"/>
  <c r="DB18" i="3"/>
  <c r="DC18" i="3"/>
  <c r="A19" i="3"/>
  <c r="Y19" i="3"/>
  <c r="CY19" i="3"/>
  <c r="CZ19" i="3"/>
  <c r="DA19" i="3"/>
  <c r="DB19" i="3"/>
  <c r="DC19" i="3"/>
  <c r="A20" i="3"/>
  <c r="Y20" i="3"/>
  <c r="CY20" i="3"/>
  <c r="CZ20" i="3"/>
  <c r="DA20" i="3"/>
  <c r="DB20" i="3"/>
  <c r="DC20" i="3"/>
  <c r="A21" i="3"/>
  <c r="Y21" i="3"/>
  <c r="CY21" i="3"/>
  <c r="CZ21" i="3"/>
  <c r="DB21" i="3" s="1"/>
  <c r="DA21" i="3"/>
  <c r="DC21" i="3"/>
  <c r="A22" i="3"/>
  <c r="Y22" i="3"/>
  <c r="CY22" i="3"/>
  <c r="CZ22" i="3"/>
  <c r="DB22" i="3" s="1"/>
  <c r="DA22" i="3"/>
  <c r="DC22" i="3"/>
  <c r="A23" i="3"/>
  <c r="Y23" i="3"/>
  <c r="CY23" i="3"/>
  <c r="CZ23" i="3"/>
  <c r="DA23" i="3"/>
  <c r="DB23" i="3"/>
  <c r="DC23" i="3"/>
  <c r="A24" i="3"/>
  <c r="Y24" i="3"/>
  <c r="CY24" i="3"/>
  <c r="CZ24" i="3"/>
  <c r="DB24" i="3" s="1"/>
  <c r="DA24" i="3"/>
  <c r="DC24" i="3"/>
  <c r="A25" i="3"/>
  <c r="Y25" i="3"/>
  <c r="CY25" i="3"/>
  <c r="CZ25" i="3"/>
  <c r="DB25" i="3" s="1"/>
  <c r="DA25" i="3"/>
  <c r="DC25" i="3"/>
  <c r="A26" i="3"/>
  <c r="Y26" i="3"/>
  <c r="CY26" i="3"/>
  <c r="CZ26" i="3"/>
  <c r="DB26" i="3" s="1"/>
  <c r="DA26" i="3"/>
  <c r="DC26" i="3"/>
  <c r="A27" i="3"/>
  <c r="Y27" i="3"/>
  <c r="CY27" i="3"/>
  <c r="CZ27" i="3"/>
  <c r="DB27" i="3" s="1"/>
  <c r="DA27" i="3"/>
  <c r="DC27" i="3"/>
  <c r="A28" i="3"/>
  <c r="Y28" i="3"/>
  <c r="CY28" i="3"/>
  <c r="CZ28" i="3"/>
  <c r="DB28" i="3" s="1"/>
  <c r="DA28" i="3"/>
  <c r="DC28" i="3"/>
  <c r="A29" i="3"/>
  <c r="Y29" i="3"/>
  <c r="CY29" i="3"/>
  <c r="CZ29" i="3"/>
  <c r="DB29" i="3" s="1"/>
  <c r="DA29" i="3"/>
  <c r="DC29" i="3"/>
  <c r="A30" i="3"/>
  <c r="Y30" i="3"/>
  <c r="CY30" i="3"/>
  <c r="CZ30" i="3"/>
  <c r="DA30" i="3"/>
  <c r="DB30" i="3"/>
  <c r="DC30" i="3"/>
  <c r="A31" i="3"/>
  <c r="Y31" i="3"/>
  <c r="CY31" i="3"/>
  <c r="CZ31" i="3"/>
  <c r="DB31" i="3" s="1"/>
  <c r="DA31" i="3"/>
  <c r="DC31" i="3"/>
  <c r="A32" i="3"/>
  <c r="Y32" i="3"/>
  <c r="CY32" i="3"/>
  <c r="CZ32" i="3"/>
  <c r="DA32" i="3"/>
  <c r="DB32" i="3"/>
  <c r="DC32" i="3"/>
  <c r="A33" i="3"/>
  <c r="Y33" i="3"/>
  <c r="CY33" i="3"/>
  <c r="CZ33" i="3"/>
  <c r="DA33" i="3"/>
  <c r="DB33" i="3"/>
  <c r="DC33" i="3"/>
  <c r="A34" i="3"/>
  <c r="Y34" i="3"/>
  <c r="CY34" i="3"/>
  <c r="CZ34" i="3"/>
  <c r="DA34" i="3"/>
  <c r="DB34" i="3"/>
  <c r="DC34" i="3"/>
  <c r="A35" i="3"/>
  <c r="Y35" i="3"/>
  <c r="CY35" i="3"/>
  <c r="CZ35" i="3"/>
  <c r="DA35" i="3"/>
  <c r="DB35" i="3"/>
  <c r="DC35" i="3"/>
  <c r="A36" i="3"/>
  <c r="Y36" i="3"/>
  <c r="CY36" i="3"/>
  <c r="CZ36" i="3"/>
  <c r="DA36" i="3"/>
  <c r="DB36" i="3"/>
  <c r="DC36" i="3"/>
  <c r="A37" i="3"/>
  <c r="Y37" i="3"/>
  <c r="CY37" i="3"/>
  <c r="CZ37" i="3"/>
  <c r="DA37" i="3"/>
  <c r="DB37" i="3"/>
  <c r="DC37" i="3"/>
  <c r="A38" i="3"/>
  <c r="Y38" i="3"/>
  <c r="CY38" i="3"/>
  <c r="CZ38" i="3"/>
  <c r="DB38" i="3" s="1"/>
  <c r="DA38" i="3"/>
  <c r="DC38" i="3"/>
  <c r="A39" i="3"/>
  <c r="Y39" i="3"/>
  <c r="CY39" i="3"/>
  <c r="CZ39" i="3"/>
  <c r="DB39" i="3" s="1"/>
  <c r="DA39" i="3"/>
  <c r="DC39" i="3"/>
  <c r="A40" i="3"/>
  <c r="Y40" i="3"/>
  <c r="CY40" i="3"/>
  <c r="CZ40" i="3"/>
  <c r="DB40" i="3" s="1"/>
  <c r="DA40" i="3"/>
  <c r="DC40" i="3"/>
  <c r="A41" i="3"/>
  <c r="Y41" i="3"/>
  <c r="CY41" i="3"/>
  <c r="CZ41" i="3"/>
  <c r="DA41" i="3"/>
  <c r="DB41" i="3"/>
  <c r="DC41" i="3"/>
  <c r="A42" i="3"/>
  <c r="Y42" i="3"/>
  <c r="CY42" i="3"/>
  <c r="CZ42" i="3"/>
  <c r="DA42" i="3"/>
  <c r="DB42" i="3"/>
  <c r="DC42" i="3"/>
  <c r="A43" i="3"/>
  <c r="Y43" i="3"/>
  <c r="CY43" i="3"/>
  <c r="CZ43" i="3"/>
  <c r="DB43" i="3" s="1"/>
  <c r="DA43" i="3"/>
  <c r="DC43" i="3"/>
  <c r="A44" i="3"/>
  <c r="Y44" i="3"/>
  <c r="CY44" i="3"/>
  <c r="CZ44" i="3"/>
  <c r="DB44" i="3" s="1"/>
  <c r="DA44" i="3"/>
  <c r="DC44" i="3"/>
  <c r="A45" i="3"/>
  <c r="Y45" i="3"/>
  <c r="CY45" i="3"/>
  <c r="CZ45" i="3"/>
  <c r="DB45" i="3" s="1"/>
  <c r="DA45" i="3"/>
  <c r="DC45" i="3"/>
  <c r="A46" i="3"/>
  <c r="Y46" i="3"/>
  <c r="CY46" i="3"/>
  <c r="CZ46" i="3"/>
  <c r="DB46" i="3" s="1"/>
  <c r="DA46" i="3"/>
  <c r="DC46" i="3"/>
  <c r="A47" i="3"/>
  <c r="Y47" i="3"/>
  <c r="CY47" i="3"/>
  <c r="CZ47" i="3"/>
  <c r="DA47" i="3"/>
  <c r="DB47" i="3"/>
  <c r="DC47" i="3"/>
  <c r="A48" i="3"/>
  <c r="Y48" i="3"/>
  <c r="CY48" i="3"/>
  <c r="CZ48" i="3"/>
  <c r="DA48" i="3"/>
  <c r="DB48" i="3"/>
  <c r="DC48" i="3"/>
  <c r="A49" i="3"/>
  <c r="Y49" i="3"/>
  <c r="CY49" i="3"/>
  <c r="CZ49" i="3"/>
  <c r="DA49" i="3"/>
  <c r="DB49" i="3"/>
  <c r="DC49" i="3"/>
  <c r="A50" i="3"/>
  <c r="Y50" i="3"/>
  <c r="CY50" i="3"/>
  <c r="CZ50" i="3"/>
  <c r="DA50" i="3"/>
  <c r="DB50" i="3"/>
  <c r="DC50" i="3"/>
  <c r="A51" i="3"/>
  <c r="Y51" i="3"/>
  <c r="CY51" i="3"/>
  <c r="CZ51" i="3"/>
  <c r="DA51" i="3"/>
  <c r="DB51" i="3"/>
  <c r="DC51" i="3"/>
  <c r="A52" i="3"/>
  <c r="Y52" i="3"/>
  <c r="CY52" i="3"/>
  <c r="CZ52" i="3"/>
  <c r="DB52" i="3" s="1"/>
  <c r="DA52" i="3"/>
  <c r="DC52" i="3"/>
  <c r="A53" i="3"/>
  <c r="Y53" i="3"/>
  <c r="CY53" i="3"/>
  <c r="CZ53" i="3"/>
  <c r="DA53" i="3"/>
  <c r="DB53" i="3"/>
  <c r="DC53" i="3"/>
  <c r="A54" i="3"/>
  <c r="Y54" i="3"/>
  <c r="CY54" i="3"/>
  <c r="CZ54" i="3"/>
  <c r="DA54" i="3"/>
  <c r="DB54" i="3"/>
  <c r="DC54" i="3"/>
  <c r="A55" i="3"/>
  <c r="Y55" i="3"/>
  <c r="CY55" i="3"/>
  <c r="CZ55" i="3"/>
  <c r="DB55" i="3" s="1"/>
  <c r="DA55" i="3"/>
  <c r="DC55" i="3"/>
  <c r="A56" i="3"/>
  <c r="Y56" i="3"/>
  <c r="CY56" i="3"/>
  <c r="CZ56" i="3"/>
  <c r="DB56" i="3" s="1"/>
  <c r="DA56" i="3"/>
  <c r="DC56" i="3"/>
  <c r="A57" i="3"/>
  <c r="Y57" i="3"/>
  <c r="CY57" i="3"/>
  <c r="CZ57" i="3"/>
  <c r="DB57" i="3" s="1"/>
  <c r="DA57" i="3"/>
  <c r="DC57" i="3"/>
  <c r="A58" i="3"/>
  <c r="Y58" i="3"/>
  <c r="CY58" i="3"/>
  <c r="CZ58" i="3"/>
  <c r="DB58" i="3" s="1"/>
  <c r="DA58" i="3"/>
  <c r="DC58" i="3"/>
  <c r="A59" i="3"/>
  <c r="Y59" i="3"/>
  <c r="CY59" i="3"/>
  <c r="CZ59" i="3"/>
  <c r="DB59" i="3" s="1"/>
  <c r="DA59" i="3"/>
  <c r="DC59" i="3"/>
  <c r="A60" i="3"/>
  <c r="Y60" i="3"/>
  <c r="CY60" i="3"/>
  <c r="CZ60" i="3"/>
  <c r="DA60" i="3"/>
  <c r="DB60" i="3"/>
  <c r="DC60" i="3"/>
  <c r="A61" i="3"/>
  <c r="Y61" i="3"/>
  <c r="CY61" i="3"/>
  <c r="CZ61" i="3"/>
  <c r="DA61" i="3"/>
  <c r="DB61" i="3"/>
  <c r="DC61" i="3"/>
  <c r="A62" i="3"/>
  <c r="Y62" i="3"/>
  <c r="CY62" i="3"/>
  <c r="CZ62" i="3"/>
  <c r="DA62" i="3"/>
  <c r="DB62" i="3"/>
  <c r="DC62" i="3"/>
  <c r="A63" i="3"/>
  <c r="Y63" i="3"/>
  <c r="CY63" i="3"/>
  <c r="CZ63" i="3"/>
  <c r="DA63" i="3"/>
  <c r="DB63" i="3"/>
  <c r="DC63" i="3"/>
  <c r="A64" i="3"/>
  <c r="Y64" i="3"/>
  <c r="CY64" i="3"/>
  <c r="CZ64" i="3"/>
  <c r="DA64" i="3"/>
  <c r="DB64" i="3"/>
  <c r="DC64" i="3"/>
  <c r="A65" i="3"/>
  <c r="Y65" i="3"/>
  <c r="CY65" i="3"/>
  <c r="CZ65" i="3"/>
  <c r="DB65" i="3" s="1"/>
  <c r="DA65" i="3"/>
  <c r="DC65" i="3"/>
  <c r="A66" i="3"/>
  <c r="Y66" i="3"/>
  <c r="CY66" i="3"/>
  <c r="CZ66" i="3"/>
  <c r="DB66" i="3" s="1"/>
  <c r="DA66" i="3"/>
  <c r="DC66" i="3"/>
  <c r="A67" i="3"/>
  <c r="Y67" i="3"/>
  <c r="CY67" i="3"/>
  <c r="CZ67" i="3"/>
  <c r="DA67" i="3"/>
  <c r="DB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A69" i="3"/>
  <c r="DB69" i="3"/>
  <c r="DC69" i="3"/>
  <c r="A70" i="3"/>
  <c r="Y70" i="3"/>
  <c r="CY70" i="3"/>
  <c r="CZ70" i="3"/>
  <c r="DA70" i="3"/>
  <c r="DB70" i="3"/>
  <c r="DC70" i="3"/>
  <c r="A71" i="3"/>
  <c r="Y71" i="3"/>
  <c r="CY71" i="3"/>
  <c r="CZ71" i="3"/>
  <c r="DA71" i="3"/>
  <c r="DB71" i="3"/>
  <c r="DC71" i="3"/>
  <c r="A72" i="3"/>
  <c r="Y72" i="3"/>
  <c r="CY72" i="3"/>
  <c r="CZ72" i="3"/>
  <c r="DA72" i="3"/>
  <c r="DB72" i="3"/>
  <c r="DC72" i="3"/>
  <c r="A73" i="3"/>
  <c r="Y73" i="3"/>
  <c r="CY73" i="3"/>
  <c r="CZ73" i="3"/>
  <c r="DB73" i="3" s="1"/>
  <c r="DA73" i="3"/>
  <c r="DC73" i="3"/>
  <c r="A74" i="3"/>
  <c r="Y74" i="3"/>
  <c r="CY74" i="3"/>
  <c r="CZ74" i="3"/>
  <c r="DA74" i="3"/>
  <c r="DB74" i="3"/>
  <c r="DC74" i="3"/>
  <c r="A75" i="3"/>
  <c r="Y75" i="3"/>
  <c r="CY75" i="3"/>
  <c r="CZ75" i="3"/>
  <c r="DA75" i="3"/>
  <c r="DB75" i="3"/>
  <c r="DC75" i="3"/>
  <c r="A76" i="3"/>
  <c r="Y76" i="3"/>
  <c r="CY76" i="3"/>
  <c r="CZ76" i="3"/>
  <c r="DB76" i="3" s="1"/>
  <c r="DA76" i="3"/>
  <c r="DC76" i="3"/>
  <c r="A77" i="3"/>
  <c r="Y77" i="3"/>
  <c r="CY77" i="3"/>
  <c r="CZ77" i="3"/>
  <c r="DB77" i="3" s="1"/>
  <c r="DA77" i="3"/>
  <c r="DC77" i="3"/>
  <c r="A78" i="3"/>
  <c r="Y78" i="3"/>
  <c r="CY78" i="3"/>
  <c r="CZ78" i="3"/>
  <c r="DB78" i="3" s="1"/>
  <c r="DA78" i="3"/>
  <c r="DC78" i="3"/>
  <c r="A79" i="3"/>
  <c r="Y79" i="3"/>
  <c r="CY79" i="3"/>
  <c r="CZ79" i="3"/>
  <c r="DA79" i="3"/>
  <c r="DB79" i="3"/>
  <c r="DC79" i="3"/>
  <c r="A80" i="3"/>
  <c r="Y80" i="3"/>
  <c r="CY80" i="3"/>
  <c r="CZ80" i="3"/>
  <c r="DB80" i="3" s="1"/>
  <c r="DA80" i="3"/>
  <c r="DC80" i="3"/>
  <c r="A81" i="3"/>
  <c r="Y81" i="3"/>
  <c r="CY81" i="3"/>
  <c r="CZ81" i="3"/>
  <c r="DA81" i="3"/>
  <c r="DB81" i="3"/>
  <c r="DC81" i="3"/>
  <c r="A82" i="3"/>
  <c r="Y82" i="3"/>
  <c r="CY82" i="3"/>
  <c r="CZ82" i="3"/>
  <c r="DA82" i="3"/>
  <c r="DB82" i="3"/>
  <c r="DC82" i="3"/>
  <c r="A83" i="3"/>
  <c r="Y83" i="3"/>
  <c r="CY83" i="3"/>
  <c r="CZ83" i="3"/>
  <c r="DA83" i="3"/>
  <c r="DB83" i="3"/>
  <c r="DC83" i="3"/>
  <c r="A84" i="3"/>
  <c r="Y84" i="3"/>
  <c r="CY84" i="3"/>
  <c r="CZ84" i="3"/>
  <c r="DA84" i="3"/>
  <c r="DB84" i="3"/>
  <c r="DC84" i="3"/>
  <c r="A85" i="3"/>
  <c r="Y85" i="3"/>
  <c r="CY85" i="3"/>
  <c r="CZ85" i="3"/>
  <c r="DA85" i="3"/>
  <c r="DB85" i="3"/>
  <c r="DC85" i="3"/>
  <c r="A86" i="3"/>
  <c r="Y86" i="3"/>
  <c r="CY86" i="3"/>
  <c r="CZ86" i="3"/>
  <c r="DB86" i="3" s="1"/>
  <c r="DA86" i="3"/>
  <c r="DC86" i="3"/>
  <c r="A87" i="3"/>
  <c r="Y87" i="3"/>
  <c r="CY87" i="3"/>
  <c r="CZ87" i="3"/>
  <c r="DA87" i="3"/>
  <c r="DB87" i="3"/>
  <c r="DC87" i="3"/>
  <c r="A88" i="3"/>
  <c r="Y88" i="3"/>
  <c r="CY88" i="3"/>
  <c r="CZ88" i="3"/>
  <c r="DA88" i="3"/>
  <c r="DB88" i="3"/>
  <c r="DC88" i="3"/>
  <c r="A89" i="3"/>
  <c r="Y89" i="3"/>
  <c r="CY89" i="3"/>
  <c r="CZ89" i="3"/>
  <c r="DB89" i="3" s="1"/>
  <c r="DA89" i="3"/>
  <c r="DC89" i="3"/>
  <c r="A90" i="3"/>
  <c r="Y90" i="3"/>
  <c r="CY90" i="3"/>
  <c r="CZ90" i="3"/>
  <c r="DB90" i="3" s="1"/>
  <c r="DA90" i="3"/>
  <c r="DC90" i="3"/>
  <c r="A91" i="3"/>
  <c r="Y91" i="3"/>
  <c r="CY91" i="3"/>
  <c r="CZ91" i="3"/>
  <c r="DB91" i="3" s="1"/>
  <c r="DA91" i="3"/>
  <c r="DC91" i="3"/>
  <c r="A92" i="3"/>
  <c r="Y92" i="3"/>
  <c r="CY92" i="3"/>
  <c r="CZ92" i="3"/>
  <c r="DA92" i="3"/>
  <c r="DB92" i="3"/>
  <c r="DC92" i="3"/>
  <c r="A93" i="3"/>
  <c r="Y93" i="3"/>
  <c r="CY93" i="3"/>
  <c r="CZ93" i="3"/>
  <c r="DA93" i="3"/>
  <c r="DB93" i="3"/>
  <c r="DC93" i="3"/>
  <c r="A94" i="3"/>
  <c r="Y94" i="3"/>
  <c r="CY94" i="3"/>
  <c r="CZ94" i="3"/>
  <c r="DA94" i="3"/>
  <c r="DB94" i="3"/>
  <c r="DC94" i="3"/>
  <c r="A95" i="3"/>
  <c r="Y95" i="3"/>
  <c r="CY95" i="3"/>
  <c r="CZ95" i="3"/>
  <c r="DA95" i="3"/>
  <c r="DB95" i="3"/>
  <c r="DC95" i="3"/>
  <c r="A96" i="3"/>
  <c r="Y96" i="3"/>
  <c r="CY96" i="3"/>
  <c r="CZ96" i="3"/>
  <c r="DB96" i="3" s="1"/>
  <c r="DA96" i="3"/>
  <c r="DC96" i="3"/>
  <c r="A97" i="3"/>
  <c r="Y97" i="3"/>
  <c r="CY97" i="3"/>
  <c r="CZ97" i="3"/>
  <c r="DB97" i="3" s="1"/>
  <c r="DA97" i="3"/>
  <c r="DC97" i="3"/>
  <c r="A98" i="3"/>
  <c r="Y98" i="3"/>
  <c r="CY98" i="3"/>
  <c r="CZ98" i="3"/>
  <c r="DB98" i="3" s="1"/>
  <c r="DA98" i="3"/>
  <c r="DC98" i="3"/>
  <c r="A99" i="3"/>
  <c r="Y99" i="3"/>
  <c r="CY99" i="3"/>
  <c r="CZ99" i="3"/>
  <c r="DB99" i="3" s="1"/>
  <c r="DA99" i="3"/>
  <c r="DC99" i="3"/>
  <c r="A100" i="3"/>
  <c r="Y100" i="3"/>
  <c r="CY100" i="3"/>
  <c r="CZ100" i="3"/>
  <c r="DB100" i="3" s="1"/>
  <c r="DA100" i="3"/>
  <c r="DC100" i="3"/>
  <c r="A101" i="3"/>
  <c r="Y101" i="3"/>
  <c r="CY101" i="3"/>
  <c r="CZ101" i="3"/>
  <c r="DB101" i="3" s="1"/>
  <c r="DA101" i="3"/>
  <c r="DC101" i="3"/>
  <c r="A102" i="3"/>
  <c r="Y102" i="3"/>
  <c r="CY102" i="3"/>
  <c r="CZ102" i="3"/>
  <c r="DA102" i="3"/>
  <c r="DB102" i="3"/>
  <c r="DC102" i="3"/>
  <c r="A103" i="3"/>
  <c r="Y103" i="3"/>
  <c r="CY103" i="3"/>
  <c r="CZ103" i="3"/>
  <c r="DB103" i="3" s="1"/>
  <c r="DA103" i="3"/>
  <c r="DC103" i="3"/>
  <c r="A104" i="3"/>
  <c r="Y104" i="3"/>
  <c r="CY104" i="3"/>
  <c r="CZ104" i="3"/>
  <c r="DA104" i="3"/>
  <c r="DB104" i="3"/>
  <c r="DC104" i="3"/>
  <c r="A105" i="3"/>
  <c r="Y105" i="3"/>
  <c r="CY105" i="3"/>
  <c r="CZ105" i="3"/>
  <c r="DB105" i="3" s="1"/>
  <c r="DA105" i="3"/>
  <c r="DC105" i="3"/>
  <c r="A106" i="3"/>
  <c r="Y106" i="3"/>
  <c r="CY106" i="3"/>
  <c r="CZ106" i="3"/>
  <c r="DB106" i="3" s="1"/>
  <c r="DA106" i="3"/>
  <c r="DC106" i="3"/>
  <c r="A107" i="3"/>
  <c r="Y107" i="3"/>
  <c r="CY107" i="3"/>
  <c r="CZ107" i="3"/>
  <c r="DB107" i="3" s="1"/>
  <c r="DA107" i="3"/>
  <c r="DC107" i="3"/>
  <c r="A108" i="3"/>
  <c r="Y108" i="3"/>
  <c r="CY108" i="3"/>
  <c r="CZ108" i="3"/>
  <c r="DB108" i="3" s="1"/>
  <c r="DA108" i="3"/>
  <c r="DC108" i="3"/>
  <c r="A109" i="3"/>
  <c r="Y109" i="3"/>
  <c r="CY109" i="3"/>
  <c r="CZ109" i="3"/>
  <c r="DB109" i="3" s="1"/>
  <c r="DA109" i="3"/>
  <c r="DC109" i="3"/>
  <c r="A110" i="3"/>
  <c r="Y110" i="3"/>
  <c r="CY110" i="3"/>
  <c r="CZ110" i="3"/>
  <c r="DA110" i="3"/>
  <c r="DB110" i="3"/>
  <c r="DC110" i="3"/>
  <c r="A111" i="3"/>
  <c r="Y111" i="3"/>
  <c r="CY111" i="3"/>
  <c r="CZ111" i="3"/>
  <c r="DA111" i="3"/>
  <c r="DB111" i="3"/>
  <c r="DC111" i="3"/>
  <c r="A112" i="3"/>
  <c r="Y112" i="3"/>
  <c r="CY112" i="3"/>
  <c r="CZ112" i="3"/>
  <c r="DB112" i="3" s="1"/>
  <c r="DA112" i="3"/>
  <c r="DC112" i="3"/>
  <c r="A113" i="3"/>
  <c r="Y113" i="3"/>
  <c r="CY113" i="3"/>
  <c r="CZ113" i="3"/>
  <c r="DA113" i="3"/>
  <c r="DB113" i="3"/>
  <c r="DC113" i="3"/>
  <c r="A114" i="3"/>
  <c r="Y114" i="3"/>
  <c r="CY114" i="3"/>
  <c r="CZ114" i="3"/>
  <c r="DB114" i="3" s="1"/>
  <c r="DA114" i="3"/>
  <c r="DC114" i="3"/>
  <c r="A115" i="3"/>
  <c r="Y115" i="3"/>
  <c r="CY115" i="3"/>
  <c r="CZ115" i="3"/>
  <c r="DB115" i="3" s="1"/>
  <c r="DA115" i="3"/>
  <c r="DC115" i="3"/>
  <c r="A116" i="3"/>
  <c r="Y116" i="3"/>
  <c r="CY116" i="3"/>
  <c r="CZ116" i="3"/>
  <c r="DB116" i="3" s="1"/>
  <c r="DA116" i="3"/>
  <c r="DC116" i="3"/>
  <c r="A117" i="3"/>
  <c r="Y117" i="3"/>
  <c r="CY117" i="3"/>
  <c r="CZ117" i="3"/>
  <c r="DA117" i="3"/>
  <c r="DB117" i="3"/>
  <c r="DC117" i="3"/>
  <c r="A118" i="3"/>
  <c r="Y118" i="3"/>
  <c r="CY118" i="3"/>
  <c r="CZ118" i="3"/>
  <c r="DB118" i="3" s="1"/>
  <c r="DA118" i="3"/>
  <c r="DC118" i="3"/>
  <c r="A119" i="3"/>
  <c r="Y119" i="3"/>
  <c r="CY119" i="3"/>
  <c r="CZ119" i="3"/>
  <c r="DA119" i="3"/>
  <c r="DB119" i="3"/>
  <c r="DC119" i="3"/>
  <c r="A120" i="3"/>
  <c r="Y120" i="3"/>
  <c r="CY120" i="3"/>
  <c r="CZ120" i="3"/>
  <c r="DA120" i="3"/>
  <c r="DB120" i="3"/>
  <c r="DC120" i="3"/>
  <c r="A121" i="3"/>
  <c r="Y121" i="3"/>
  <c r="CY121" i="3"/>
  <c r="CZ121" i="3"/>
  <c r="DB121" i="3" s="1"/>
  <c r="DA121" i="3"/>
  <c r="DC121" i="3"/>
  <c r="A122" i="3"/>
  <c r="Y122" i="3"/>
  <c r="CY122" i="3"/>
  <c r="CZ122" i="3"/>
  <c r="DB122" i="3" s="1"/>
  <c r="DA122" i="3"/>
  <c r="DC122" i="3"/>
  <c r="A123" i="3"/>
  <c r="Y123" i="3"/>
  <c r="CY123" i="3"/>
  <c r="CZ123" i="3"/>
  <c r="DB123" i="3" s="1"/>
  <c r="DA123" i="3"/>
  <c r="DC123" i="3"/>
  <c r="A124" i="3"/>
  <c r="Y124" i="3"/>
  <c r="CY124" i="3"/>
  <c r="CZ124" i="3"/>
  <c r="DB124" i="3" s="1"/>
  <c r="DA124" i="3"/>
  <c r="DC124" i="3"/>
  <c r="A125" i="3"/>
  <c r="Y125" i="3"/>
  <c r="CY125" i="3"/>
  <c r="CZ125" i="3"/>
  <c r="DB125" i="3" s="1"/>
  <c r="DA125" i="3"/>
  <c r="DC125" i="3"/>
  <c r="A126" i="3"/>
  <c r="Y126" i="3"/>
  <c r="CY126" i="3"/>
  <c r="CZ126" i="3"/>
  <c r="DB126" i="3" s="1"/>
  <c r="DA126" i="3"/>
  <c r="DC126" i="3"/>
  <c r="A127" i="3"/>
  <c r="Y127" i="3"/>
  <c r="CY127" i="3"/>
  <c r="CZ127" i="3"/>
  <c r="DA127" i="3"/>
  <c r="DB127" i="3"/>
  <c r="DC127" i="3"/>
  <c r="A128" i="3"/>
  <c r="Y128" i="3"/>
  <c r="CY128" i="3"/>
  <c r="CZ128" i="3"/>
  <c r="DA128" i="3"/>
  <c r="DB128" i="3"/>
  <c r="DC128" i="3"/>
  <c r="A129" i="3"/>
  <c r="Y129" i="3"/>
  <c r="CY129" i="3"/>
  <c r="CZ129" i="3"/>
  <c r="DA129" i="3"/>
  <c r="DB129" i="3"/>
  <c r="DC129" i="3"/>
  <c r="A130" i="3"/>
  <c r="Y130" i="3"/>
  <c r="CY130" i="3"/>
  <c r="CZ130" i="3"/>
  <c r="DB130" i="3" s="1"/>
  <c r="DA130" i="3"/>
  <c r="DC130" i="3"/>
  <c r="A131" i="3"/>
  <c r="Y131" i="3"/>
  <c r="CY131" i="3"/>
  <c r="CZ131" i="3"/>
  <c r="DA131" i="3"/>
  <c r="DB131" i="3"/>
  <c r="DC131" i="3"/>
  <c r="A132" i="3"/>
  <c r="Y132" i="3"/>
  <c r="CY132" i="3"/>
  <c r="CZ132" i="3"/>
  <c r="DA132" i="3"/>
  <c r="DB132" i="3"/>
  <c r="DC132" i="3"/>
  <c r="A133" i="3"/>
  <c r="Y133" i="3"/>
  <c r="CY133" i="3"/>
  <c r="CZ133" i="3"/>
  <c r="DA133" i="3"/>
  <c r="DB133" i="3"/>
  <c r="DC133" i="3"/>
  <c r="A134" i="3"/>
  <c r="Y134" i="3"/>
  <c r="CY134" i="3"/>
  <c r="CZ134" i="3"/>
  <c r="DA134" i="3"/>
  <c r="DB134" i="3"/>
  <c r="DC134" i="3"/>
  <c r="A135" i="3"/>
  <c r="Y135" i="3"/>
  <c r="CY135" i="3"/>
  <c r="CZ135" i="3"/>
  <c r="DA135" i="3"/>
  <c r="DB135" i="3"/>
  <c r="DC135" i="3"/>
  <c r="A136" i="3"/>
  <c r="Y136" i="3"/>
  <c r="CY136" i="3"/>
  <c r="CZ136" i="3"/>
  <c r="DB136" i="3" s="1"/>
  <c r="DA136" i="3"/>
  <c r="DC136" i="3"/>
  <c r="A137" i="3"/>
  <c r="Y137" i="3"/>
  <c r="CY137" i="3"/>
  <c r="CZ137" i="3"/>
  <c r="DB137" i="3" s="1"/>
  <c r="DA137" i="3"/>
  <c r="DC137" i="3"/>
  <c r="A138" i="3"/>
  <c r="Y138" i="3"/>
  <c r="CY138" i="3"/>
  <c r="CZ138" i="3"/>
  <c r="DB138" i="3" s="1"/>
  <c r="DA138" i="3"/>
  <c r="DC138" i="3"/>
  <c r="A139" i="3"/>
  <c r="Y139" i="3"/>
  <c r="CY139" i="3"/>
  <c r="CZ139" i="3"/>
  <c r="DA139" i="3"/>
  <c r="DB139" i="3"/>
  <c r="DC139" i="3"/>
  <c r="A140" i="3"/>
  <c r="Y140" i="3"/>
  <c r="CY140" i="3"/>
  <c r="CZ140" i="3"/>
  <c r="DA140" i="3"/>
  <c r="DB140" i="3"/>
  <c r="DC140" i="3"/>
  <c r="A141" i="3"/>
  <c r="Y141" i="3"/>
  <c r="CY141" i="3"/>
  <c r="CZ141" i="3"/>
  <c r="DA141" i="3"/>
  <c r="DB141" i="3"/>
  <c r="DC141" i="3"/>
  <c r="A142" i="3"/>
  <c r="Y142" i="3"/>
  <c r="CY142" i="3"/>
  <c r="CZ142" i="3"/>
  <c r="DA142" i="3"/>
  <c r="DB142" i="3"/>
  <c r="DC142" i="3"/>
  <c r="A143" i="3"/>
  <c r="Y143" i="3"/>
  <c r="CY143" i="3"/>
  <c r="CZ143" i="3"/>
  <c r="DA143" i="3"/>
  <c r="DB143" i="3"/>
  <c r="DC143" i="3"/>
  <c r="A144" i="3"/>
  <c r="Y144" i="3"/>
  <c r="CY144" i="3"/>
  <c r="CZ144" i="3"/>
  <c r="DA144" i="3"/>
  <c r="DB144" i="3"/>
  <c r="DC144" i="3"/>
  <c r="A145" i="3"/>
  <c r="Y145" i="3"/>
  <c r="CY145" i="3"/>
  <c r="CZ145" i="3"/>
  <c r="DA145" i="3"/>
  <c r="DB145" i="3"/>
  <c r="DC145" i="3"/>
  <c r="A146" i="3"/>
  <c r="Y146" i="3"/>
  <c r="CY146" i="3"/>
  <c r="CZ146" i="3"/>
  <c r="DB146" i="3" s="1"/>
  <c r="DA146" i="3"/>
  <c r="DC146" i="3"/>
  <c r="A147" i="3"/>
  <c r="Y147" i="3"/>
  <c r="CY147" i="3"/>
  <c r="CZ147" i="3"/>
  <c r="DA147" i="3"/>
  <c r="DB147" i="3"/>
  <c r="DC147" i="3"/>
  <c r="A148" i="3"/>
  <c r="Y148" i="3"/>
  <c r="CY148" i="3"/>
  <c r="CZ148" i="3"/>
  <c r="DA148" i="3"/>
  <c r="DB148" i="3"/>
  <c r="DC148" i="3"/>
  <c r="A149" i="3"/>
  <c r="Y149" i="3"/>
  <c r="CY149" i="3"/>
  <c r="CZ149" i="3"/>
  <c r="DA149" i="3"/>
  <c r="DB149" i="3"/>
  <c r="DC149" i="3"/>
  <c r="A150" i="3"/>
  <c r="Y150" i="3"/>
  <c r="CY150" i="3"/>
  <c r="CZ150" i="3"/>
  <c r="DA150" i="3"/>
  <c r="DB150" i="3"/>
  <c r="DC150" i="3"/>
  <c r="A151" i="3"/>
  <c r="Y151" i="3"/>
  <c r="CY151" i="3"/>
  <c r="CZ151" i="3"/>
  <c r="DA151" i="3"/>
  <c r="DB151" i="3"/>
  <c r="DC151" i="3"/>
  <c r="A152" i="3"/>
  <c r="Y152" i="3"/>
  <c r="CY152" i="3"/>
  <c r="CZ152" i="3"/>
  <c r="DB152" i="3" s="1"/>
  <c r="DA152" i="3"/>
  <c r="DC152" i="3"/>
  <c r="A153" i="3"/>
  <c r="Y153" i="3"/>
  <c r="CY153" i="3"/>
  <c r="CZ153" i="3"/>
  <c r="DA153" i="3"/>
  <c r="DB153" i="3"/>
  <c r="DC153" i="3"/>
  <c r="A154" i="3"/>
  <c r="Y154" i="3"/>
  <c r="CY154" i="3"/>
  <c r="CZ154" i="3"/>
  <c r="DA154" i="3"/>
  <c r="DB154" i="3"/>
  <c r="DC154" i="3"/>
  <c r="A155" i="3"/>
  <c r="Y155" i="3"/>
  <c r="CY155" i="3"/>
  <c r="CZ155" i="3"/>
  <c r="DB155" i="3" s="1"/>
  <c r="DA155" i="3"/>
  <c r="DC155" i="3"/>
  <c r="A156" i="3"/>
  <c r="Y156" i="3"/>
  <c r="CY156" i="3"/>
  <c r="CZ156" i="3"/>
  <c r="DB156" i="3" s="1"/>
  <c r="DA156" i="3"/>
  <c r="DC156" i="3"/>
  <c r="A157" i="3"/>
  <c r="Y157" i="3"/>
  <c r="CY157" i="3"/>
  <c r="CZ157" i="3"/>
  <c r="DB157" i="3" s="1"/>
  <c r="DA157" i="3"/>
  <c r="DC157" i="3"/>
  <c r="A158" i="3"/>
  <c r="Y158" i="3"/>
  <c r="CY158" i="3"/>
  <c r="CZ158" i="3"/>
  <c r="DA158" i="3"/>
  <c r="DB158" i="3"/>
  <c r="DC158" i="3"/>
  <c r="A159" i="3"/>
  <c r="Y159" i="3"/>
  <c r="CY159" i="3"/>
  <c r="CZ159" i="3"/>
  <c r="DA159" i="3"/>
  <c r="DB159" i="3"/>
  <c r="DC159" i="3"/>
  <c r="A160" i="3"/>
  <c r="Y160" i="3"/>
  <c r="CY160" i="3"/>
  <c r="CZ160" i="3"/>
  <c r="DB160" i="3" s="1"/>
  <c r="DA160" i="3"/>
  <c r="DC160" i="3"/>
  <c r="A161" i="3"/>
  <c r="Y161" i="3"/>
  <c r="CY161" i="3"/>
  <c r="CZ161" i="3"/>
  <c r="DA161" i="3"/>
  <c r="DB161" i="3"/>
  <c r="DC161" i="3"/>
  <c r="A162" i="3"/>
  <c r="Y162" i="3"/>
  <c r="CY162" i="3"/>
  <c r="CZ162" i="3"/>
  <c r="DA162" i="3"/>
  <c r="DB162" i="3"/>
  <c r="DC162" i="3"/>
  <c r="A163" i="3"/>
  <c r="Y163" i="3"/>
  <c r="CY163" i="3"/>
  <c r="CZ163" i="3"/>
  <c r="DB163" i="3" s="1"/>
  <c r="DA163" i="3"/>
  <c r="DC163" i="3"/>
  <c r="A164" i="3"/>
  <c r="Y164" i="3"/>
  <c r="CY164" i="3"/>
  <c r="CZ164" i="3"/>
  <c r="DB164" i="3" s="1"/>
  <c r="DA164" i="3"/>
  <c r="DC164" i="3"/>
  <c r="A165" i="3"/>
  <c r="Y165" i="3"/>
  <c r="CY165" i="3"/>
  <c r="CZ165" i="3"/>
  <c r="DA165" i="3"/>
  <c r="DB165" i="3"/>
  <c r="DC165" i="3"/>
  <c r="A166" i="3"/>
  <c r="Y166" i="3"/>
  <c r="CY166" i="3"/>
  <c r="CZ166" i="3"/>
  <c r="DB166" i="3" s="1"/>
  <c r="DA166" i="3"/>
  <c r="DC166" i="3"/>
  <c r="A167" i="3"/>
  <c r="Y167" i="3"/>
  <c r="CY167" i="3"/>
  <c r="CZ167" i="3"/>
  <c r="DB167" i="3" s="1"/>
  <c r="DA167" i="3"/>
  <c r="DC167" i="3"/>
  <c r="A168" i="3"/>
  <c r="Y168" i="3"/>
  <c r="CY168" i="3"/>
  <c r="CZ168" i="3"/>
  <c r="DA168" i="3"/>
  <c r="DB168" i="3"/>
  <c r="DC168" i="3"/>
  <c r="A169" i="3"/>
  <c r="Y169" i="3"/>
  <c r="CY169" i="3"/>
  <c r="CZ169" i="3"/>
  <c r="DB169" i="3" s="1"/>
  <c r="DA169" i="3"/>
  <c r="DC169" i="3"/>
  <c r="A170" i="3"/>
  <c r="Y170" i="3"/>
  <c r="CY170" i="3"/>
  <c r="CZ170" i="3"/>
  <c r="DB170" i="3" s="1"/>
  <c r="DA170" i="3"/>
  <c r="DC170" i="3"/>
  <c r="A171" i="3"/>
  <c r="Y171" i="3"/>
  <c r="CY171" i="3"/>
  <c r="CZ171" i="3"/>
  <c r="DA171" i="3"/>
  <c r="DB171" i="3"/>
  <c r="DC171" i="3"/>
  <c r="A172" i="3"/>
  <c r="Y172" i="3"/>
  <c r="CY172" i="3"/>
  <c r="CZ172" i="3"/>
  <c r="DA172" i="3"/>
  <c r="DB172" i="3"/>
  <c r="DC172" i="3"/>
  <c r="A173" i="3"/>
  <c r="Y173" i="3"/>
  <c r="CY173" i="3"/>
  <c r="CZ173" i="3"/>
  <c r="DB173" i="3" s="1"/>
  <c r="DA173" i="3"/>
  <c r="DC173" i="3"/>
  <c r="A174" i="3"/>
  <c r="Y174" i="3"/>
  <c r="CY174" i="3"/>
  <c r="CZ174" i="3"/>
  <c r="DA174" i="3"/>
  <c r="DB174" i="3"/>
  <c r="DC174" i="3"/>
  <c r="A175" i="3"/>
  <c r="Y175" i="3"/>
  <c r="CY175" i="3"/>
  <c r="CZ175" i="3"/>
  <c r="DA175" i="3"/>
  <c r="DB175" i="3"/>
  <c r="DC175" i="3"/>
  <c r="A176" i="3"/>
  <c r="Y176" i="3"/>
  <c r="CY176" i="3"/>
  <c r="CZ176" i="3"/>
  <c r="DB176" i="3" s="1"/>
  <c r="DA176" i="3"/>
  <c r="DC176" i="3"/>
  <c r="A177" i="3"/>
  <c r="Y177" i="3"/>
  <c r="CY177" i="3"/>
  <c r="CZ177" i="3"/>
  <c r="DB177" i="3" s="1"/>
  <c r="DA177" i="3"/>
  <c r="DC177" i="3"/>
  <c r="A178" i="3"/>
  <c r="Y178" i="3"/>
  <c r="CY178" i="3"/>
  <c r="CZ178" i="3"/>
  <c r="DA178" i="3"/>
  <c r="DB178" i="3"/>
  <c r="DC178" i="3"/>
  <c r="A179" i="3"/>
  <c r="Y179" i="3"/>
  <c r="CY179" i="3"/>
  <c r="CZ179" i="3"/>
  <c r="DA179" i="3"/>
  <c r="DB179" i="3"/>
  <c r="DC179" i="3"/>
  <c r="A180" i="3"/>
  <c r="Y180" i="3"/>
  <c r="CY180" i="3"/>
  <c r="CZ180" i="3"/>
  <c r="DB180" i="3" s="1"/>
  <c r="DA180" i="3"/>
  <c r="DC180" i="3"/>
  <c r="A181" i="3"/>
  <c r="Y181" i="3"/>
  <c r="CY181" i="3"/>
  <c r="CZ181" i="3"/>
  <c r="DA181" i="3"/>
  <c r="DB181" i="3"/>
  <c r="DC181" i="3"/>
  <c r="A182" i="3"/>
  <c r="Y182" i="3"/>
  <c r="CY182" i="3"/>
  <c r="CZ182" i="3"/>
  <c r="DB182" i="3" s="1"/>
  <c r="DA182" i="3"/>
  <c r="DC182" i="3"/>
  <c r="A183" i="3"/>
  <c r="Y183" i="3"/>
  <c r="CY183" i="3"/>
  <c r="CZ183" i="3"/>
  <c r="DB183" i="3" s="1"/>
  <c r="DA183" i="3"/>
  <c r="DC183" i="3"/>
  <c r="A184" i="3"/>
  <c r="Y184" i="3"/>
  <c r="CY184" i="3"/>
  <c r="CZ184" i="3"/>
  <c r="DA184" i="3"/>
  <c r="DB184" i="3"/>
  <c r="DC184" i="3"/>
  <c r="A185" i="3"/>
  <c r="Y185" i="3"/>
  <c r="CY185" i="3"/>
  <c r="CZ185" i="3"/>
  <c r="DB185" i="3" s="1"/>
  <c r="DA185" i="3"/>
  <c r="DC185" i="3"/>
  <c r="A186" i="3"/>
  <c r="Y186" i="3"/>
  <c r="CY186" i="3"/>
  <c r="CZ186" i="3"/>
  <c r="DB186" i="3" s="1"/>
  <c r="DA186" i="3"/>
  <c r="DC186" i="3"/>
  <c r="A187" i="3"/>
  <c r="Y187" i="3"/>
  <c r="CY187" i="3"/>
  <c r="CZ187" i="3"/>
  <c r="DB187" i="3" s="1"/>
  <c r="DA187" i="3"/>
  <c r="DC187" i="3"/>
  <c r="A188" i="3"/>
  <c r="Y188" i="3"/>
  <c r="CY188" i="3"/>
  <c r="CZ188" i="3"/>
  <c r="DA188" i="3"/>
  <c r="DB188" i="3"/>
  <c r="DC188" i="3"/>
  <c r="A189" i="3"/>
  <c r="Y189" i="3"/>
  <c r="CY189" i="3"/>
  <c r="CZ189" i="3"/>
  <c r="DB189" i="3" s="1"/>
  <c r="DA189" i="3"/>
  <c r="DC189" i="3"/>
  <c r="A190" i="3"/>
  <c r="Y190" i="3"/>
  <c r="CY190" i="3"/>
  <c r="CZ190" i="3"/>
  <c r="DA190" i="3"/>
  <c r="DB190" i="3"/>
  <c r="DC190" i="3"/>
  <c r="A191" i="3"/>
  <c r="Y191" i="3"/>
  <c r="CY191" i="3"/>
  <c r="CZ191" i="3"/>
  <c r="DA191" i="3"/>
  <c r="DB191" i="3"/>
  <c r="DC191" i="3"/>
  <c r="A192" i="3"/>
  <c r="Y192" i="3"/>
  <c r="CY192" i="3"/>
  <c r="CZ192" i="3"/>
  <c r="DB192" i="3" s="1"/>
  <c r="DA192" i="3"/>
  <c r="DC192" i="3"/>
  <c r="A193" i="3"/>
  <c r="Y193" i="3"/>
  <c r="CY193" i="3"/>
  <c r="CZ193" i="3"/>
  <c r="DA193" i="3"/>
  <c r="DB193" i="3"/>
  <c r="DC193" i="3"/>
  <c r="A194" i="3"/>
  <c r="Y194" i="3"/>
  <c r="CY194" i="3"/>
  <c r="CZ194" i="3"/>
  <c r="DA194" i="3"/>
  <c r="DB194" i="3"/>
  <c r="DC194" i="3"/>
  <c r="A195" i="3"/>
  <c r="Y195" i="3"/>
  <c r="CY195" i="3"/>
  <c r="CZ195" i="3"/>
  <c r="DB195" i="3" s="1"/>
  <c r="DA195" i="3"/>
  <c r="DC195" i="3"/>
  <c r="A196" i="3"/>
  <c r="Y196" i="3"/>
  <c r="CY196" i="3"/>
  <c r="CZ196" i="3"/>
  <c r="DB196" i="3" s="1"/>
  <c r="DA196" i="3"/>
  <c r="DC196" i="3"/>
  <c r="A197" i="3"/>
  <c r="Y197" i="3"/>
  <c r="CY197" i="3"/>
  <c r="CZ197" i="3"/>
  <c r="DB197" i="3" s="1"/>
  <c r="DA197" i="3"/>
  <c r="DC197" i="3"/>
  <c r="A198" i="3"/>
  <c r="Y198" i="3"/>
  <c r="CY198" i="3"/>
  <c r="CZ198" i="3"/>
  <c r="DA198" i="3"/>
  <c r="DB198" i="3"/>
  <c r="DC198" i="3"/>
  <c r="A199" i="3"/>
  <c r="Y199" i="3"/>
  <c r="CY199" i="3"/>
  <c r="CZ199" i="3"/>
  <c r="DB199" i="3" s="1"/>
  <c r="DA199" i="3"/>
  <c r="DC199" i="3"/>
  <c r="A200" i="3"/>
  <c r="Y200" i="3"/>
  <c r="CY200" i="3"/>
  <c r="CZ200" i="3"/>
  <c r="DB200" i="3" s="1"/>
  <c r="DA200" i="3"/>
  <c r="DC200" i="3"/>
  <c r="A201" i="3"/>
  <c r="Y201" i="3"/>
  <c r="CY201" i="3"/>
  <c r="CZ201" i="3"/>
  <c r="DA201" i="3"/>
  <c r="DB201" i="3"/>
  <c r="DC201" i="3"/>
  <c r="A202" i="3"/>
  <c r="Y202" i="3"/>
  <c r="CY202" i="3"/>
  <c r="CZ202" i="3"/>
  <c r="DB202" i="3" s="1"/>
  <c r="DA202" i="3"/>
  <c r="DC202" i="3"/>
  <c r="A203" i="3"/>
  <c r="Y203" i="3"/>
  <c r="CY203" i="3"/>
  <c r="CZ203" i="3"/>
  <c r="DB203" i="3" s="1"/>
  <c r="DA203" i="3"/>
  <c r="DC203" i="3"/>
  <c r="A204" i="3"/>
  <c r="Y204" i="3"/>
  <c r="CY204" i="3"/>
  <c r="CZ204" i="3"/>
  <c r="DB204" i="3" s="1"/>
  <c r="DA204" i="3"/>
  <c r="DC204" i="3"/>
  <c r="A205" i="3"/>
  <c r="Y205" i="3"/>
  <c r="CY205" i="3"/>
  <c r="CZ205" i="3"/>
  <c r="DA205" i="3"/>
  <c r="DB205" i="3"/>
  <c r="DC205" i="3"/>
  <c r="A206" i="3"/>
  <c r="Y206" i="3"/>
  <c r="CY206" i="3"/>
  <c r="CZ206" i="3"/>
  <c r="DB206" i="3" s="1"/>
  <c r="DA206" i="3"/>
  <c r="DC206" i="3"/>
  <c r="A207" i="3"/>
  <c r="Y207" i="3"/>
  <c r="CY207" i="3"/>
  <c r="CZ207" i="3"/>
  <c r="DB207" i="3" s="1"/>
  <c r="DA207" i="3"/>
  <c r="DC207" i="3"/>
  <c r="A208" i="3"/>
  <c r="Y208" i="3"/>
  <c r="CY208" i="3"/>
  <c r="CZ208" i="3"/>
  <c r="DB208" i="3" s="1"/>
  <c r="DA208" i="3"/>
  <c r="DC208" i="3"/>
  <c r="A209" i="3"/>
  <c r="Y209" i="3"/>
  <c r="CY209" i="3"/>
  <c r="CZ209" i="3"/>
  <c r="DB209" i="3" s="1"/>
  <c r="DA209" i="3"/>
  <c r="DC209" i="3"/>
  <c r="A210" i="3"/>
  <c r="Y210" i="3"/>
  <c r="CY210" i="3"/>
  <c r="CZ210" i="3"/>
  <c r="DA210" i="3"/>
  <c r="DB210" i="3"/>
  <c r="DC210" i="3"/>
  <c r="A211" i="3"/>
  <c r="Y211" i="3"/>
  <c r="CY211" i="3"/>
  <c r="CZ211" i="3"/>
  <c r="DB211" i="3" s="1"/>
  <c r="DA211" i="3"/>
  <c r="DC211" i="3"/>
  <c r="A212" i="3"/>
  <c r="Y212" i="3"/>
  <c r="CY212" i="3"/>
  <c r="CZ212" i="3"/>
  <c r="DA212" i="3"/>
  <c r="DB212" i="3"/>
  <c r="DC212" i="3"/>
  <c r="A213" i="3"/>
  <c r="Y213" i="3"/>
  <c r="CY213" i="3"/>
  <c r="CZ213" i="3"/>
  <c r="DA213" i="3"/>
  <c r="DB213" i="3"/>
  <c r="DC213" i="3"/>
  <c r="A214" i="3"/>
  <c r="Y214" i="3"/>
  <c r="CY214" i="3"/>
  <c r="CZ214" i="3"/>
  <c r="DA214" i="3"/>
  <c r="DB214" i="3"/>
  <c r="DC214" i="3"/>
  <c r="A215" i="3"/>
  <c r="Y215" i="3"/>
  <c r="CY215" i="3"/>
  <c r="CZ215" i="3"/>
  <c r="DA215" i="3"/>
  <c r="DB215" i="3"/>
  <c r="DC215" i="3"/>
  <c r="A216" i="3"/>
  <c r="Y216" i="3"/>
  <c r="CY216" i="3"/>
  <c r="CZ216" i="3"/>
  <c r="DB216" i="3" s="1"/>
  <c r="DA216" i="3"/>
  <c r="DC216" i="3"/>
  <c r="A217" i="3"/>
  <c r="Y217" i="3"/>
  <c r="CY217" i="3"/>
  <c r="CZ217" i="3"/>
  <c r="DB217" i="3" s="1"/>
  <c r="DA217" i="3"/>
  <c r="DC217" i="3"/>
  <c r="A218" i="3"/>
  <c r="Y218" i="3"/>
  <c r="CY218" i="3"/>
  <c r="CZ218" i="3"/>
  <c r="DA218" i="3"/>
  <c r="DB218" i="3"/>
  <c r="DC218" i="3"/>
  <c r="A219" i="3"/>
  <c r="Y219" i="3"/>
  <c r="CY219" i="3"/>
  <c r="CZ219" i="3"/>
  <c r="DA219" i="3"/>
  <c r="DB219" i="3"/>
  <c r="DC219" i="3"/>
  <c r="A220" i="3"/>
  <c r="Y220" i="3"/>
  <c r="CY220" i="3"/>
  <c r="CZ220" i="3"/>
  <c r="DB220" i="3" s="1"/>
  <c r="DA220" i="3"/>
  <c r="DC220" i="3"/>
  <c r="A221" i="3"/>
  <c r="Y221" i="3"/>
  <c r="CY221" i="3"/>
  <c r="CZ221" i="3"/>
  <c r="DA221" i="3"/>
  <c r="DB221" i="3"/>
  <c r="DC221" i="3"/>
  <c r="A222" i="3"/>
  <c r="Y222" i="3"/>
  <c r="CY222" i="3"/>
  <c r="CZ222" i="3"/>
  <c r="DA222" i="3"/>
  <c r="DB222" i="3"/>
  <c r="DC222" i="3"/>
  <c r="A223" i="3"/>
  <c r="Y223" i="3"/>
  <c r="CY223" i="3"/>
  <c r="CZ223" i="3"/>
  <c r="DB223" i="3" s="1"/>
  <c r="DA223" i="3"/>
  <c r="DC223" i="3"/>
  <c r="A224" i="3"/>
  <c r="Y224" i="3"/>
  <c r="CY224" i="3"/>
  <c r="CZ224" i="3"/>
  <c r="DA224" i="3"/>
  <c r="DB224" i="3"/>
  <c r="DC224" i="3"/>
  <c r="A225" i="3"/>
  <c r="Y225" i="3"/>
  <c r="CY225" i="3"/>
  <c r="CZ225" i="3"/>
  <c r="DA225" i="3"/>
  <c r="DB225" i="3"/>
  <c r="DC225" i="3"/>
  <c r="A226" i="3"/>
  <c r="Y226" i="3"/>
  <c r="CY226" i="3"/>
  <c r="CZ226" i="3"/>
  <c r="DB226" i="3" s="1"/>
  <c r="DA226" i="3"/>
  <c r="DC226" i="3"/>
  <c r="A227" i="3"/>
  <c r="Y227" i="3"/>
  <c r="CY227" i="3"/>
  <c r="CZ227" i="3"/>
  <c r="DB227" i="3" s="1"/>
  <c r="DA227" i="3"/>
  <c r="DC227" i="3"/>
  <c r="A228" i="3"/>
  <c r="Y228" i="3"/>
  <c r="CY228" i="3"/>
  <c r="CZ228" i="3"/>
  <c r="DB228" i="3" s="1"/>
  <c r="DA228" i="3"/>
  <c r="DC228" i="3"/>
  <c r="A229" i="3"/>
  <c r="Y229" i="3"/>
  <c r="CY229" i="3"/>
  <c r="CZ229" i="3"/>
  <c r="DA229" i="3"/>
  <c r="DB229" i="3"/>
  <c r="DC229" i="3"/>
  <c r="A230" i="3"/>
  <c r="Y230" i="3"/>
  <c r="CY230" i="3"/>
  <c r="CZ230" i="3"/>
  <c r="DB230" i="3" s="1"/>
  <c r="DA230" i="3"/>
  <c r="DC230" i="3"/>
  <c r="A231" i="3"/>
  <c r="Y231" i="3"/>
  <c r="CY231" i="3"/>
  <c r="CZ231" i="3"/>
  <c r="DB231" i="3" s="1"/>
  <c r="DA231" i="3"/>
  <c r="DC231" i="3"/>
  <c r="A232" i="3"/>
  <c r="Y232" i="3"/>
  <c r="CY232" i="3"/>
  <c r="CZ232" i="3"/>
  <c r="DA232" i="3"/>
  <c r="DB232" i="3"/>
  <c r="DC232" i="3"/>
  <c r="A233" i="3"/>
  <c r="Y233" i="3"/>
  <c r="CY233" i="3"/>
  <c r="CZ233" i="3"/>
  <c r="DB233" i="3" s="1"/>
  <c r="DA233" i="3"/>
  <c r="DC233" i="3"/>
  <c r="A234" i="3"/>
  <c r="Y234" i="3"/>
  <c r="CY234" i="3"/>
  <c r="CZ234" i="3"/>
  <c r="DB234" i="3" s="1"/>
  <c r="DA234" i="3"/>
  <c r="DC234" i="3"/>
  <c r="A235" i="3"/>
  <c r="Y235" i="3"/>
  <c r="CY235" i="3"/>
  <c r="CZ235" i="3"/>
  <c r="DA235" i="3"/>
  <c r="DB235" i="3"/>
  <c r="DC235" i="3"/>
  <c r="A236" i="3"/>
  <c r="Y236" i="3"/>
  <c r="CY236" i="3"/>
  <c r="CZ236" i="3"/>
  <c r="DA236" i="3"/>
  <c r="DB236" i="3"/>
  <c r="DC236" i="3"/>
  <c r="A237" i="3"/>
  <c r="Y237" i="3"/>
  <c r="CY237" i="3"/>
  <c r="CZ237" i="3"/>
  <c r="DA237" i="3"/>
  <c r="DB237" i="3"/>
  <c r="DC237" i="3"/>
  <c r="A238" i="3"/>
  <c r="Y238" i="3"/>
  <c r="CY238" i="3"/>
  <c r="CZ238" i="3"/>
  <c r="DB238" i="3" s="1"/>
  <c r="DA238" i="3"/>
  <c r="DC238" i="3"/>
  <c r="A239" i="3"/>
  <c r="Y239" i="3"/>
  <c r="CY239" i="3"/>
  <c r="CZ239" i="3"/>
  <c r="DB239" i="3" s="1"/>
  <c r="DA239" i="3"/>
  <c r="DC239" i="3"/>
  <c r="A240" i="3"/>
  <c r="Y240" i="3"/>
  <c r="CY240" i="3"/>
  <c r="CZ240" i="3"/>
  <c r="DA240" i="3"/>
  <c r="DB240" i="3"/>
  <c r="DC240" i="3"/>
  <c r="A241" i="3"/>
  <c r="Y241" i="3"/>
  <c r="CY241" i="3"/>
  <c r="CZ241" i="3"/>
  <c r="DB241" i="3" s="1"/>
  <c r="DA241" i="3"/>
  <c r="DC241" i="3"/>
  <c r="A242" i="3"/>
  <c r="Y242" i="3"/>
  <c r="CY242" i="3"/>
  <c r="CZ242" i="3"/>
  <c r="DB242" i="3" s="1"/>
  <c r="DA242" i="3"/>
  <c r="DC242" i="3"/>
  <c r="A243" i="3"/>
  <c r="Y243" i="3"/>
  <c r="CY243" i="3"/>
  <c r="CZ243" i="3"/>
  <c r="DA243" i="3"/>
  <c r="DB243" i="3"/>
  <c r="DC243" i="3"/>
  <c r="A244" i="3"/>
  <c r="Y244" i="3"/>
  <c r="CY244" i="3"/>
  <c r="CZ244" i="3"/>
  <c r="DA244" i="3"/>
  <c r="DB244" i="3"/>
  <c r="DC244" i="3"/>
  <c r="A245" i="3"/>
  <c r="Y245" i="3"/>
  <c r="CY245" i="3"/>
  <c r="CZ245" i="3"/>
  <c r="DB245" i="3" s="1"/>
  <c r="DA245" i="3"/>
  <c r="DC245" i="3"/>
  <c r="A246" i="3"/>
  <c r="Y246" i="3"/>
  <c r="CY246" i="3"/>
  <c r="CZ246" i="3"/>
  <c r="DB246" i="3" s="1"/>
  <c r="DA246" i="3"/>
  <c r="DC246" i="3"/>
  <c r="A247" i="3"/>
  <c r="Y247" i="3"/>
  <c r="CY247" i="3"/>
  <c r="CZ247" i="3"/>
  <c r="DA247" i="3"/>
  <c r="DB247" i="3"/>
  <c r="DC247" i="3"/>
  <c r="A248" i="3"/>
  <c r="Y248" i="3"/>
  <c r="CY248" i="3"/>
  <c r="CZ248" i="3"/>
  <c r="DA248" i="3"/>
  <c r="DB248" i="3"/>
  <c r="DC248" i="3"/>
  <c r="A249" i="3"/>
  <c r="Y249" i="3"/>
  <c r="CY249" i="3"/>
  <c r="CZ249" i="3"/>
  <c r="DB249" i="3" s="1"/>
  <c r="DA249" i="3"/>
  <c r="DC249" i="3"/>
  <c r="A250" i="3"/>
  <c r="Y250" i="3"/>
  <c r="CY250" i="3"/>
  <c r="CZ250" i="3"/>
  <c r="DA250" i="3"/>
  <c r="DB250" i="3"/>
  <c r="DC250" i="3"/>
  <c r="A251" i="3"/>
  <c r="Y251" i="3"/>
  <c r="CY251" i="3"/>
  <c r="CZ251" i="3"/>
  <c r="DB251" i="3" s="1"/>
  <c r="DA251" i="3"/>
  <c r="DC251" i="3"/>
  <c r="A252" i="3"/>
  <c r="Y252" i="3"/>
  <c r="CY252" i="3"/>
  <c r="CZ252" i="3"/>
  <c r="DA252" i="3"/>
  <c r="DB252" i="3"/>
  <c r="DC252" i="3"/>
  <c r="A253" i="3"/>
  <c r="Y253" i="3"/>
  <c r="CY253" i="3"/>
  <c r="CZ253" i="3"/>
  <c r="DA253" i="3"/>
  <c r="DB253" i="3"/>
  <c r="DC253" i="3"/>
  <c r="A254" i="3"/>
  <c r="Y254" i="3"/>
  <c r="CY254" i="3"/>
  <c r="CZ254" i="3"/>
  <c r="DB254" i="3" s="1"/>
  <c r="DA254" i="3"/>
  <c r="DC254" i="3"/>
  <c r="A255" i="3"/>
  <c r="Y255" i="3"/>
  <c r="CY255" i="3"/>
  <c r="CZ255" i="3"/>
  <c r="DA255" i="3"/>
  <c r="DB255" i="3"/>
  <c r="DC255" i="3"/>
  <c r="A256" i="3"/>
  <c r="Y256" i="3"/>
  <c r="CY256" i="3"/>
  <c r="CZ256" i="3"/>
  <c r="DB256" i="3" s="1"/>
  <c r="DA256" i="3"/>
  <c r="DC256" i="3"/>
  <c r="A257" i="3"/>
  <c r="Y257" i="3"/>
  <c r="CY257" i="3"/>
  <c r="CZ257" i="3"/>
  <c r="DA257" i="3"/>
  <c r="DB257" i="3"/>
  <c r="DC257" i="3"/>
  <c r="A258" i="3"/>
  <c r="Y258" i="3"/>
  <c r="CY258" i="3"/>
  <c r="CZ258" i="3"/>
  <c r="DA258" i="3"/>
  <c r="DB258" i="3"/>
  <c r="DC258" i="3"/>
  <c r="A259" i="3"/>
  <c r="Y259" i="3"/>
  <c r="CY259" i="3"/>
  <c r="CZ259" i="3"/>
  <c r="DB259" i="3" s="1"/>
  <c r="DA259" i="3"/>
  <c r="DC259" i="3"/>
  <c r="A260" i="3"/>
  <c r="Y260" i="3"/>
  <c r="CY260" i="3"/>
  <c r="CZ260" i="3"/>
  <c r="DA260" i="3"/>
  <c r="DB260" i="3"/>
  <c r="DC260" i="3"/>
  <c r="A261" i="3"/>
  <c r="Y261" i="3"/>
  <c r="CY261" i="3"/>
  <c r="CZ261" i="3"/>
  <c r="DA261" i="3"/>
  <c r="DB261" i="3"/>
  <c r="DC261" i="3"/>
  <c r="A262" i="3"/>
  <c r="Y262" i="3"/>
  <c r="CY262" i="3"/>
  <c r="CZ262" i="3"/>
  <c r="DA262" i="3"/>
  <c r="DB262" i="3"/>
  <c r="DC262" i="3"/>
  <c r="A263" i="3"/>
  <c r="Y263" i="3"/>
  <c r="CY263" i="3"/>
  <c r="CZ263" i="3"/>
  <c r="DB263" i="3" s="1"/>
  <c r="DA263" i="3"/>
  <c r="DC263" i="3"/>
  <c r="A264" i="3"/>
  <c r="Y264" i="3"/>
  <c r="CY264" i="3"/>
  <c r="CZ264" i="3"/>
  <c r="DB264" i="3" s="1"/>
  <c r="DA264" i="3"/>
  <c r="DC264" i="3"/>
  <c r="A265" i="3"/>
  <c r="Y265" i="3"/>
  <c r="CY265" i="3"/>
  <c r="CZ265" i="3"/>
  <c r="DA265" i="3"/>
  <c r="DB265" i="3"/>
  <c r="DC265" i="3"/>
  <c r="A266" i="3"/>
  <c r="Y266" i="3"/>
  <c r="CY266" i="3"/>
  <c r="CZ266" i="3"/>
  <c r="DA266" i="3"/>
  <c r="DB266" i="3"/>
  <c r="DC266" i="3"/>
  <c r="A267" i="3"/>
  <c r="Y267" i="3"/>
  <c r="CY267" i="3"/>
  <c r="CZ267" i="3"/>
  <c r="DB267" i="3" s="1"/>
  <c r="DA267" i="3"/>
  <c r="DC267" i="3"/>
  <c r="A268" i="3"/>
  <c r="Y268" i="3"/>
  <c r="CY268" i="3"/>
  <c r="CZ268" i="3"/>
  <c r="DA268" i="3"/>
  <c r="DB268" i="3"/>
  <c r="DC268" i="3"/>
  <c r="A269" i="3"/>
  <c r="Y269" i="3"/>
  <c r="CY269" i="3"/>
  <c r="CZ269" i="3"/>
  <c r="DB269" i="3" s="1"/>
  <c r="DA269" i="3"/>
  <c r="DC269" i="3"/>
  <c r="A270" i="3"/>
  <c r="Y270" i="3"/>
  <c r="CY270" i="3"/>
  <c r="CZ270" i="3"/>
  <c r="DB270" i="3" s="1"/>
  <c r="DA270" i="3"/>
  <c r="DC270" i="3"/>
  <c r="A271" i="3"/>
  <c r="Y271" i="3"/>
  <c r="CY271" i="3"/>
  <c r="CZ271" i="3"/>
  <c r="DA271" i="3"/>
  <c r="DB271" i="3"/>
  <c r="DC271" i="3"/>
  <c r="A272" i="3"/>
  <c r="Y272" i="3"/>
  <c r="CY272" i="3"/>
  <c r="CZ272" i="3"/>
  <c r="DA272" i="3"/>
  <c r="DB272" i="3"/>
  <c r="DC272" i="3"/>
  <c r="A273" i="3"/>
  <c r="Y273" i="3"/>
  <c r="CY273" i="3"/>
  <c r="CZ273" i="3"/>
  <c r="DA273" i="3"/>
  <c r="DB273" i="3"/>
  <c r="DC273" i="3"/>
  <c r="A274" i="3"/>
  <c r="Y274" i="3"/>
  <c r="CY274" i="3"/>
  <c r="CZ274" i="3"/>
  <c r="DB274" i="3" s="1"/>
  <c r="DA274" i="3"/>
  <c r="DC274" i="3"/>
  <c r="A275" i="3"/>
  <c r="Y275" i="3"/>
  <c r="CY275" i="3"/>
  <c r="CZ275" i="3"/>
  <c r="DA275" i="3"/>
  <c r="DB275" i="3"/>
  <c r="DC275" i="3"/>
  <c r="A276" i="3"/>
  <c r="Y276" i="3"/>
  <c r="CY276" i="3"/>
  <c r="CZ276" i="3"/>
  <c r="DA276" i="3"/>
  <c r="DB276" i="3"/>
  <c r="DC276" i="3"/>
  <c r="A277" i="3"/>
  <c r="Y277" i="3"/>
  <c r="CY277" i="3"/>
  <c r="CZ277" i="3"/>
  <c r="DA277" i="3"/>
  <c r="DB277" i="3"/>
  <c r="DC277" i="3"/>
  <c r="A278" i="3"/>
  <c r="Y278" i="3"/>
  <c r="CY278" i="3"/>
  <c r="CZ278" i="3"/>
  <c r="DB278" i="3" s="1"/>
  <c r="DA278" i="3"/>
  <c r="DC278" i="3"/>
  <c r="A279" i="3"/>
  <c r="Y279" i="3"/>
  <c r="CY279" i="3"/>
  <c r="CZ279" i="3"/>
  <c r="DB279" i="3" s="1"/>
  <c r="DA279" i="3"/>
  <c r="DC279" i="3"/>
  <c r="A280" i="3"/>
  <c r="Y280" i="3"/>
  <c r="CY280" i="3"/>
  <c r="CZ280" i="3"/>
  <c r="DB280" i="3" s="1"/>
  <c r="DA280" i="3"/>
  <c r="DC280" i="3"/>
  <c r="A281" i="3"/>
  <c r="Y281" i="3"/>
  <c r="CY281" i="3"/>
  <c r="CZ281" i="3"/>
  <c r="DA281" i="3"/>
  <c r="DB281" i="3"/>
  <c r="DC281" i="3"/>
  <c r="A282" i="3"/>
  <c r="Y282" i="3"/>
  <c r="CY282" i="3"/>
  <c r="CZ282" i="3"/>
  <c r="DA282" i="3"/>
  <c r="DB282" i="3"/>
  <c r="DC282" i="3"/>
  <c r="A283" i="3"/>
  <c r="Y283" i="3"/>
  <c r="CY283" i="3"/>
  <c r="CZ283" i="3"/>
  <c r="DA283" i="3"/>
  <c r="DB283" i="3"/>
  <c r="DC283" i="3"/>
  <c r="A284" i="3"/>
  <c r="Y284" i="3"/>
  <c r="CY284" i="3"/>
  <c r="CZ284" i="3"/>
  <c r="DA284" i="3"/>
  <c r="DB284" i="3"/>
  <c r="DC284" i="3"/>
  <c r="A285" i="3"/>
  <c r="Y285" i="3"/>
  <c r="CY285" i="3"/>
  <c r="CZ285" i="3"/>
  <c r="DA285" i="3"/>
  <c r="DB285" i="3"/>
  <c r="DC285" i="3"/>
  <c r="A286" i="3"/>
  <c r="Y286" i="3"/>
  <c r="CY286" i="3"/>
  <c r="CZ286" i="3"/>
  <c r="DA286" i="3"/>
  <c r="DB286" i="3"/>
  <c r="DC286" i="3"/>
  <c r="A287" i="3"/>
  <c r="Y287" i="3"/>
  <c r="CY287" i="3"/>
  <c r="CZ287" i="3"/>
  <c r="DB287" i="3" s="1"/>
  <c r="DA287" i="3"/>
  <c r="DC287" i="3"/>
  <c r="A288" i="3"/>
  <c r="Y288" i="3"/>
  <c r="CY288" i="3"/>
  <c r="CZ288" i="3"/>
  <c r="DB288" i="3" s="1"/>
  <c r="DA288" i="3"/>
  <c r="DC288" i="3"/>
  <c r="A289" i="3"/>
  <c r="Y289" i="3"/>
  <c r="CY289" i="3"/>
  <c r="CZ289" i="3"/>
  <c r="DA289" i="3"/>
  <c r="DB289" i="3"/>
  <c r="DC289" i="3"/>
  <c r="A290" i="3"/>
  <c r="Y290" i="3"/>
  <c r="CY290" i="3"/>
  <c r="CZ290" i="3"/>
  <c r="DB290" i="3" s="1"/>
  <c r="DA290" i="3"/>
  <c r="DC290" i="3"/>
  <c r="A291" i="3"/>
  <c r="Y291" i="3"/>
  <c r="CY291" i="3"/>
  <c r="CZ291" i="3"/>
  <c r="DA291" i="3"/>
  <c r="DB291" i="3"/>
  <c r="DC291" i="3"/>
  <c r="A292" i="3"/>
  <c r="Y292" i="3"/>
  <c r="CY292" i="3"/>
  <c r="CZ292" i="3"/>
  <c r="DA292" i="3"/>
  <c r="DB292" i="3"/>
  <c r="DC292" i="3"/>
  <c r="A293" i="3"/>
  <c r="Y293" i="3"/>
  <c r="CY293" i="3"/>
  <c r="CZ293" i="3"/>
  <c r="DB293" i="3" s="1"/>
  <c r="DA293" i="3"/>
  <c r="DC293" i="3"/>
  <c r="A294" i="3"/>
  <c r="Y294" i="3"/>
  <c r="CY294" i="3"/>
  <c r="CZ294" i="3"/>
  <c r="DA294" i="3"/>
  <c r="DB294" i="3"/>
  <c r="DC294" i="3"/>
  <c r="A295" i="3"/>
  <c r="Y295" i="3"/>
  <c r="CY295" i="3"/>
  <c r="CZ295" i="3"/>
  <c r="DA295" i="3"/>
  <c r="DB295" i="3"/>
  <c r="DC295" i="3"/>
  <c r="A296" i="3"/>
  <c r="Y296" i="3"/>
  <c r="CY296" i="3"/>
  <c r="CZ296" i="3"/>
  <c r="DB296" i="3" s="1"/>
  <c r="DA296" i="3"/>
  <c r="DC296" i="3"/>
  <c r="A297" i="3"/>
  <c r="Y297" i="3"/>
  <c r="CY297" i="3"/>
  <c r="CZ297" i="3"/>
  <c r="DB297" i="3" s="1"/>
  <c r="DA297" i="3"/>
  <c r="DC297" i="3"/>
  <c r="A298" i="3"/>
  <c r="Y298" i="3"/>
  <c r="CY298" i="3"/>
  <c r="CZ298" i="3"/>
  <c r="DA298" i="3"/>
  <c r="DB298" i="3"/>
  <c r="DC298" i="3"/>
  <c r="A299" i="3"/>
  <c r="Y299" i="3"/>
  <c r="CY299" i="3"/>
  <c r="CZ299" i="3"/>
  <c r="DA299" i="3"/>
  <c r="DB299" i="3"/>
  <c r="DC299" i="3"/>
  <c r="A300" i="3"/>
  <c r="Y300" i="3"/>
  <c r="CY300" i="3"/>
  <c r="CZ300" i="3"/>
  <c r="DA300" i="3"/>
  <c r="DB300" i="3"/>
  <c r="DC300" i="3"/>
  <c r="A301" i="3"/>
  <c r="Y301" i="3"/>
  <c r="CY301" i="3"/>
  <c r="CZ301" i="3"/>
  <c r="DB301" i="3" s="1"/>
  <c r="DA301" i="3"/>
  <c r="DC301" i="3"/>
  <c r="A302" i="3"/>
  <c r="Y302" i="3"/>
  <c r="CY302" i="3"/>
  <c r="CZ302" i="3"/>
  <c r="DA302" i="3"/>
  <c r="DB302" i="3"/>
  <c r="DC302" i="3"/>
  <c r="A303" i="3"/>
  <c r="Y303" i="3"/>
  <c r="CY303" i="3"/>
  <c r="CZ303" i="3"/>
  <c r="DA303" i="3"/>
  <c r="DB303" i="3"/>
  <c r="DC303" i="3"/>
  <c r="A304" i="3"/>
  <c r="Y304" i="3"/>
  <c r="CY304" i="3"/>
  <c r="CZ304" i="3"/>
  <c r="DB304" i="3" s="1"/>
  <c r="DA304" i="3"/>
  <c r="DC304" i="3"/>
  <c r="A305" i="3"/>
  <c r="Y305" i="3"/>
  <c r="CY305" i="3"/>
  <c r="CZ305" i="3"/>
  <c r="DB305" i="3" s="1"/>
  <c r="DA305" i="3"/>
  <c r="DC305" i="3"/>
  <c r="A306" i="3"/>
  <c r="Y306" i="3"/>
  <c r="CY306" i="3"/>
  <c r="CZ306" i="3"/>
  <c r="DA306" i="3"/>
  <c r="DB306" i="3"/>
  <c r="DC306" i="3"/>
  <c r="A307" i="3"/>
  <c r="Y307" i="3"/>
  <c r="CY307" i="3"/>
  <c r="CZ307" i="3"/>
  <c r="DA307" i="3"/>
  <c r="DB307" i="3"/>
  <c r="DC307" i="3"/>
  <c r="A308" i="3"/>
  <c r="Y308" i="3"/>
  <c r="CY308" i="3"/>
  <c r="CZ308" i="3"/>
  <c r="DA308" i="3"/>
  <c r="DB308" i="3"/>
  <c r="DC308" i="3"/>
  <c r="A309" i="3"/>
  <c r="Y309" i="3"/>
  <c r="CY309" i="3"/>
  <c r="CZ309" i="3"/>
  <c r="DB309" i="3" s="1"/>
  <c r="DA309" i="3"/>
  <c r="DC309" i="3"/>
  <c r="A310" i="3"/>
  <c r="Y310" i="3"/>
  <c r="CY310" i="3"/>
  <c r="CZ310" i="3"/>
  <c r="DA310" i="3"/>
  <c r="DB310" i="3"/>
  <c r="DC310" i="3"/>
  <c r="A311" i="3"/>
  <c r="Y311" i="3"/>
  <c r="CY311" i="3"/>
  <c r="CZ311" i="3"/>
  <c r="DA311" i="3"/>
  <c r="DB311" i="3"/>
  <c r="DC311" i="3"/>
  <c r="A312" i="3"/>
  <c r="Y312" i="3"/>
  <c r="CY312" i="3"/>
  <c r="CZ312" i="3"/>
  <c r="DB312" i="3" s="1"/>
  <c r="DA312" i="3"/>
  <c r="DC312" i="3"/>
  <c r="A313" i="3"/>
  <c r="Y313" i="3"/>
  <c r="CY313" i="3"/>
  <c r="CZ313" i="3"/>
  <c r="DB313" i="3" s="1"/>
  <c r="DA313" i="3"/>
  <c r="DC313" i="3"/>
  <c r="A314" i="3"/>
  <c r="Y314" i="3"/>
  <c r="CY314" i="3"/>
  <c r="CZ314" i="3"/>
  <c r="DA314" i="3"/>
  <c r="DB314" i="3"/>
  <c r="DC314" i="3"/>
  <c r="A315" i="3"/>
  <c r="Y315" i="3"/>
  <c r="CY315" i="3"/>
  <c r="CZ315" i="3"/>
  <c r="DA315" i="3"/>
  <c r="DB315" i="3"/>
  <c r="DC315" i="3"/>
  <c r="A316" i="3"/>
  <c r="Y316" i="3"/>
  <c r="CY316" i="3"/>
  <c r="CZ316" i="3"/>
  <c r="DA316" i="3"/>
  <c r="DB316" i="3"/>
  <c r="DC316" i="3"/>
  <c r="A317" i="3"/>
  <c r="Y317" i="3"/>
  <c r="CY317" i="3"/>
  <c r="CZ317" i="3"/>
  <c r="DB317" i="3" s="1"/>
  <c r="DA317" i="3"/>
  <c r="DC317" i="3"/>
  <c r="A318" i="3"/>
  <c r="Y318" i="3"/>
  <c r="CY318" i="3"/>
  <c r="CZ318" i="3"/>
  <c r="DA318" i="3"/>
  <c r="DB318" i="3"/>
  <c r="DC318" i="3"/>
  <c r="A319" i="3"/>
  <c r="Y319" i="3"/>
  <c r="CY319" i="3"/>
  <c r="CZ319" i="3"/>
  <c r="DA319" i="3"/>
  <c r="DB319" i="3"/>
  <c r="DC319" i="3"/>
  <c r="A320" i="3"/>
  <c r="Y320" i="3"/>
  <c r="CY320" i="3"/>
  <c r="CZ320" i="3"/>
  <c r="DB320" i="3" s="1"/>
  <c r="DA320" i="3"/>
  <c r="DC320" i="3"/>
  <c r="A321" i="3"/>
  <c r="Y321" i="3"/>
  <c r="CY321" i="3"/>
  <c r="CZ321" i="3"/>
  <c r="DB321" i="3" s="1"/>
  <c r="DA321" i="3"/>
  <c r="DC321" i="3"/>
  <c r="A322" i="3"/>
  <c r="Y322" i="3"/>
  <c r="CY322" i="3"/>
  <c r="CZ322" i="3"/>
  <c r="DB322" i="3" s="1"/>
  <c r="DA322" i="3"/>
  <c r="DC322" i="3"/>
  <c r="A323" i="3"/>
  <c r="Y323" i="3"/>
  <c r="CY323" i="3"/>
  <c r="CZ323" i="3"/>
  <c r="DB323" i="3" s="1"/>
  <c r="DA323" i="3"/>
  <c r="DC323" i="3"/>
  <c r="A324" i="3"/>
  <c r="Y324" i="3"/>
  <c r="CY324" i="3"/>
  <c r="CZ324" i="3"/>
  <c r="DA324" i="3"/>
  <c r="DB324" i="3"/>
  <c r="DC324" i="3"/>
  <c r="A325" i="3"/>
  <c r="Y325" i="3"/>
  <c r="CY325" i="3"/>
  <c r="CZ325" i="3"/>
  <c r="DB325" i="3" s="1"/>
  <c r="DA325" i="3"/>
  <c r="DC325" i="3"/>
  <c r="A326" i="3"/>
  <c r="Y326" i="3"/>
  <c r="CY326" i="3"/>
  <c r="CZ326" i="3"/>
  <c r="DA326" i="3"/>
  <c r="DB326" i="3"/>
  <c r="DC326" i="3"/>
  <c r="A327" i="3"/>
  <c r="Y327" i="3"/>
  <c r="CY327" i="3"/>
  <c r="CZ327" i="3"/>
  <c r="DA327" i="3"/>
  <c r="DB327" i="3"/>
  <c r="DC327" i="3"/>
  <c r="A328" i="3"/>
  <c r="Y328" i="3"/>
  <c r="CY328" i="3"/>
  <c r="CZ328" i="3"/>
  <c r="DB328" i="3" s="1"/>
  <c r="DA328" i="3"/>
  <c r="DC328" i="3"/>
  <c r="A329" i="3"/>
  <c r="Y329" i="3"/>
  <c r="CY329" i="3"/>
  <c r="CZ329" i="3"/>
  <c r="DA329" i="3"/>
  <c r="DB329" i="3"/>
  <c r="DC329" i="3"/>
  <c r="A330" i="3"/>
  <c r="Y330" i="3"/>
  <c r="CY330" i="3"/>
  <c r="CZ330" i="3"/>
  <c r="DA330" i="3"/>
  <c r="DB330" i="3"/>
  <c r="DC330" i="3"/>
  <c r="A331" i="3"/>
  <c r="Y331" i="3"/>
  <c r="CY331" i="3"/>
  <c r="CZ331" i="3"/>
  <c r="DA331" i="3"/>
  <c r="DB331" i="3"/>
  <c r="DC331" i="3"/>
  <c r="A332" i="3"/>
  <c r="Y332" i="3"/>
  <c r="CY332" i="3"/>
  <c r="CZ332" i="3"/>
  <c r="DB332" i="3" s="1"/>
  <c r="DA332" i="3"/>
  <c r="DC332" i="3"/>
  <c r="A333" i="3"/>
  <c r="Y333" i="3"/>
  <c r="CY333" i="3"/>
  <c r="CZ333" i="3"/>
  <c r="DA333" i="3"/>
  <c r="DB333" i="3"/>
  <c r="DC333" i="3"/>
  <c r="A334" i="3"/>
  <c r="Y334" i="3"/>
  <c r="CY334" i="3"/>
  <c r="CZ334" i="3"/>
  <c r="DA334" i="3"/>
  <c r="DB334" i="3"/>
  <c r="DC334" i="3"/>
  <c r="A335" i="3"/>
  <c r="Y335" i="3"/>
  <c r="CY335" i="3"/>
  <c r="CZ335" i="3"/>
  <c r="DB335" i="3" s="1"/>
  <c r="DA335" i="3"/>
  <c r="DC335" i="3"/>
  <c r="A336" i="3"/>
  <c r="Y336" i="3"/>
  <c r="CY336" i="3"/>
  <c r="CZ336" i="3"/>
  <c r="DB336" i="3" s="1"/>
  <c r="DA336" i="3"/>
  <c r="DC336" i="3"/>
  <c r="A337" i="3"/>
  <c r="Y337" i="3"/>
  <c r="CY337" i="3"/>
  <c r="CZ337" i="3"/>
  <c r="DA337" i="3"/>
  <c r="DB337" i="3"/>
  <c r="DC337" i="3"/>
  <c r="A338" i="3"/>
  <c r="Y338" i="3"/>
  <c r="CY338" i="3"/>
  <c r="CZ338" i="3"/>
  <c r="DA338" i="3"/>
  <c r="DB338" i="3"/>
  <c r="DC338" i="3"/>
  <c r="A339" i="3"/>
  <c r="Y339" i="3"/>
  <c r="CY339" i="3"/>
  <c r="CZ339" i="3"/>
  <c r="DB339" i="3" s="1"/>
  <c r="DA339" i="3"/>
  <c r="DC339" i="3"/>
  <c r="A340" i="3"/>
  <c r="Y340" i="3"/>
  <c r="CY340" i="3"/>
  <c r="CZ340" i="3"/>
  <c r="DB340" i="3" s="1"/>
  <c r="DA340" i="3"/>
  <c r="DC340" i="3"/>
  <c r="A341" i="3"/>
  <c r="Y341" i="3"/>
  <c r="CY341" i="3"/>
  <c r="CZ341" i="3"/>
  <c r="DA341" i="3"/>
  <c r="DB341" i="3"/>
  <c r="DC341" i="3"/>
  <c r="A342" i="3"/>
  <c r="Y342" i="3"/>
  <c r="CY342" i="3"/>
  <c r="CZ342" i="3"/>
  <c r="DA342" i="3"/>
  <c r="DB342" i="3"/>
  <c r="DC342" i="3"/>
  <c r="A343" i="3"/>
  <c r="Y343" i="3"/>
  <c r="CY343" i="3"/>
  <c r="CZ343" i="3"/>
  <c r="DA343" i="3"/>
  <c r="DB343" i="3"/>
  <c r="DC343" i="3"/>
  <c r="A344" i="3"/>
  <c r="Y344" i="3"/>
  <c r="CY344" i="3"/>
  <c r="CZ344" i="3"/>
  <c r="DB344" i="3" s="1"/>
  <c r="DA344" i="3"/>
  <c r="DC344" i="3"/>
  <c r="A345" i="3"/>
  <c r="Y345" i="3"/>
  <c r="CY345" i="3"/>
  <c r="CZ345" i="3"/>
  <c r="DA345" i="3"/>
  <c r="DB345" i="3"/>
  <c r="DC345" i="3"/>
  <c r="A346" i="3"/>
  <c r="Y346" i="3"/>
  <c r="CY346" i="3"/>
  <c r="CZ346" i="3"/>
  <c r="DA346" i="3"/>
  <c r="DB346" i="3"/>
  <c r="DC346" i="3"/>
  <c r="A347" i="3"/>
  <c r="Y347" i="3"/>
  <c r="CY347" i="3"/>
  <c r="CZ347" i="3"/>
  <c r="DB347" i="3" s="1"/>
  <c r="DA347" i="3"/>
  <c r="DC347" i="3"/>
  <c r="A348" i="3"/>
  <c r="Y348" i="3"/>
  <c r="CY348" i="3"/>
  <c r="CZ348" i="3"/>
  <c r="DA348" i="3"/>
  <c r="DB348" i="3"/>
  <c r="DC348" i="3"/>
  <c r="A349" i="3"/>
  <c r="Y349" i="3"/>
  <c r="CY349" i="3"/>
  <c r="CZ349" i="3"/>
  <c r="DA349" i="3"/>
  <c r="DB349" i="3"/>
  <c r="DC349" i="3"/>
  <c r="A350" i="3"/>
  <c r="Y350" i="3"/>
  <c r="CY350" i="3"/>
  <c r="CZ350" i="3"/>
  <c r="DB350" i="3" s="1"/>
  <c r="DA350" i="3"/>
  <c r="DC350" i="3"/>
  <c r="A351" i="3"/>
  <c r="Y351" i="3"/>
  <c r="CY351" i="3"/>
  <c r="CZ351" i="3"/>
  <c r="DB351" i="3" s="1"/>
  <c r="DA351" i="3"/>
  <c r="DC351" i="3"/>
  <c r="A352" i="3"/>
  <c r="Y352" i="3"/>
  <c r="CY352" i="3"/>
  <c r="CZ352" i="3"/>
  <c r="DB352" i="3" s="1"/>
  <c r="DA352" i="3"/>
  <c r="DC352" i="3"/>
  <c r="A353" i="3"/>
  <c r="Y353" i="3"/>
  <c r="CY353" i="3"/>
  <c r="CZ353" i="3"/>
  <c r="DA353" i="3"/>
  <c r="DB353" i="3"/>
  <c r="DC353" i="3"/>
  <c r="A354" i="3"/>
  <c r="Y354" i="3"/>
  <c r="CY354" i="3"/>
  <c r="CZ354" i="3"/>
  <c r="DB354" i="3" s="1"/>
  <c r="DA354" i="3"/>
  <c r="DC354" i="3"/>
  <c r="A355" i="3"/>
  <c r="Y355" i="3"/>
  <c r="CY355" i="3"/>
  <c r="CZ355" i="3"/>
  <c r="DA355" i="3"/>
  <c r="DB355" i="3"/>
  <c r="DC355" i="3"/>
  <c r="A356" i="3"/>
  <c r="Y356" i="3"/>
  <c r="CY356" i="3"/>
  <c r="CZ356" i="3"/>
  <c r="DB356" i="3" s="1"/>
  <c r="DA356" i="3"/>
  <c r="DC356" i="3"/>
  <c r="A357" i="3"/>
  <c r="Y357" i="3"/>
  <c r="CY357" i="3"/>
  <c r="CZ357" i="3"/>
  <c r="DB357" i="3" s="1"/>
  <c r="DA357" i="3"/>
  <c r="DC357" i="3"/>
  <c r="A358" i="3"/>
  <c r="Y358" i="3"/>
  <c r="CY358" i="3"/>
  <c r="CZ358" i="3"/>
  <c r="DA358" i="3"/>
  <c r="DB358" i="3"/>
  <c r="DC358" i="3"/>
  <c r="A359" i="3"/>
  <c r="Y359" i="3"/>
  <c r="CY359" i="3"/>
  <c r="CZ359" i="3"/>
  <c r="DB359" i="3" s="1"/>
  <c r="DA359" i="3"/>
  <c r="DC359" i="3"/>
  <c r="A360" i="3"/>
  <c r="Y360" i="3"/>
  <c r="CY360" i="3"/>
  <c r="CZ360" i="3"/>
  <c r="DA360" i="3"/>
  <c r="DB360" i="3"/>
  <c r="DC360" i="3"/>
  <c r="A361" i="3"/>
  <c r="Y361" i="3"/>
  <c r="CY361" i="3"/>
  <c r="CZ361" i="3"/>
  <c r="DA361" i="3"/>
  <c r="DB361" i="3"/>
  <c r="DC361" i="3"/>
  <c r="A362" i="3"/>
  <c r="Y362" i="3"/>
  <c r="CY362" i="3"/>
  <c r="CZ362" i="3"/>
  <c r="DA362" i="3"/>
  <c r="DB362" i="3"/>
  <c r="DC362" i="3"/>
  <c r="A363" i="3"/>
  <c r="Y363" i="3"/>
  <c r="CY363" i="3"/>
  <c r="CZ363" i="3"/>
  <c r="DB363" i="3" s="1"/>
  <c r="DA363" i="3"/>
  <c r="DC363" i="3"/>
  <c r="A364" i="3"/>
  <c r="Y364" i="3"/>
  <c r="CY364" i="3"/>
  <c r="CZ364" i="3"/>
  <c r="DA364" i="3"/>
  <c r="DB364" i="3"/>
  <c r="DC364" i="3"/>
  <c r="A365" i="3"/>
  <c r="Y365" i="3"/>
  <c r="CY365" i="3"/>
  <c r="CZ365" i="3"/>
  <c r="DB365" i="3" s="1"/>
  <c r="DA365" i="3"/>
  <c r="DC365" i="3"/>
  <c r="A366" i="3"/>
  <c r="Y366" i="3"/>
  <c r="CY366" i="3"/>
  <c r="CZ366" i="3"/>
  <c r="DB366" i="3" s="1"/>
  <c r="DA366" i="3"/>
  <c r="DC366" i="3"/>
  <c r="A367" i="3"/>
  <c r="Y367" i="3"/>
  <c r="CY367" i="3"/>
  <c r="CZ367" i="3"/>
  <c r="DA367" i="3"/>
  <c r="DB367" i="3"/>
  <c r="DC367" i="3"/>
  <c r="A368" i="3"/>
  <c r="Y368" i="3"/>
  <c r="CY368" i="3"/>
  <c r="CZ368" i="3"/>
  <c r="DB368" i="3" s="1"/>
  <c r="DA368" i="3"/>
  <c r="DC368" i="3"/>
  <c r="A369" i="3"/>
  <c r="Y369" i="3"/>
  <c r="CY369" i="3"/>
  <c r="CZ369" i="3"/>
  <c r="DB369" i="3" s="1"/>
  <c r="DA369" i="3"/>
  <c r="DC369" i="3"/>
  <c r="A370" i="3"/>
  <c r="Y370" i="3"/>
  <c r="CY370" i="3"/>
  <c r="CZ370" i="3"/>
  <c r="DA370" i="3"/>
  <c r="DB370" i="3"/>
  <c r="DC370" i="3"/>
  <c r="A371" i="3"/>
  <c r="Y371" i="3"/>
  <c r="CY371" i="3"/>
  <c r="CZ371" i="3"/>
  <c r="DA371" i="3"/>
  <c r="DB371" i="3"/>
  <c r="DC371" i="3"/>
  <c r="A372" i="3"/>
  <c r="Y372" i="3"/>
  <c r="CY372" i="3"/>
  <c r="CZ372" i="3"/>
  <c r="DA372" i="3"/>
  <c r="DB372" i="3"/>
  <c r="DC372" i="3"/>
  <c r="A373" i="3"/>
  <c r="Y373" i="3"/>
  <c r="CY373" i="3"/>
  <c r="CZ373" i="3"/>
  <c r="DA373" i="3"/>
  <c r="DB373" i="3"/>
  <c r="DC373" i="3"/>
  <c r="A374" i="3"/>
  <c r="Y374" i="3"/>
  <c r="CY374" i="3"/>
  <c r="CZ374" i="3"/>
  <c r="DA374" i="3"/>
  <c r="DB374" i="3"/>
  <c r="DC374" i="3"/>
  <c r="A375" i="3"/>
  <c r="Y375" i="3"/>
  <c r="CY375" i="3"/>
  <c r="CZ375" i="3"/>
  <c r="DB375" i="3" s="1"/>
  <c r="DA375" i="3"/>
  <c r="DC375" i="3"/>
  <c r="A376" i="3"/>
  <c r="Y376" i="3"/>
  <c r="CY376" i="3"/>
  <c r="CZ376" i="3"/>
  <c r="DA376" i="3"/>
  <c r="DB376" i="3"/>
  <c r="DC376" i="3"/>
  <c r="A377" i="3"/>
  <c r="Y377" i="3"/>
  <c r="CY377" i="3"/>
  <c r="CZ377" i="3"/>
  <c r="DA377" i="3"/>
  <c r="DB377" i="3"/>
  <c r="DC377" i="3"/>
  <c r="A378" i="3"/>
  <c r="Y378" i="3"/>
  <c r="CY378" i="3"/>
  <c r="CZ378" i="3"/>
  <c r="DA378" i="3"/>
  <c r="DB378" i="3"/>
  <c r="DC378" i="3"/>
  <c r="A379" i="3"/>
  <c r="Y379" i="3"/>
  <c r="CY379" i="3"/>
  <c r="CZ379" i="3"/>
  <c r="DA379" i="3"/>
  <c r="DB379" i="3"/>
  <c r="DC379" i="3"/>
  <c r="A380" i="3"/>
  <c r="Y380" i="3"/>
  <c r="CY380" i="3"/>
  <c r="CZ380" i="3"/>
  <c r="DA380" i="3"/>
  <c r="DB380" i="3"/>
  <c r="DC380" i="3"/>
  <c r="A381" i="3"/>
  <c r="Y381" i="3"/>
  <c r="CY381" i="3"/>
  <c r="CZ381" i="3"/>
  <c r="DB381" i="3" s="1"/>
  <c r="DA381" i="3"/>
  <c r="DC381" i="3"/>
  <c r="A382" i="3"/>
  <c r="Y382" i="3"/>
  <c r="CY382" i="3"/>
  <c r="CZ382" i="3"/>
  <c r="DB382" i="3" s="1"/>
  <c r="DA382" i="3"/>
  <c r="DC382" i="3"/>
  <c r="A383" i="3"/>
  <c r="Y383" i="3"/>
  <c r="CY383" i="3"/>
  <c r="CZ383" i="3"/>
  <c r="DA383" i="3"/>
  <c r="DB383" i="3"/>
  <c r="DC383" i="3"/>
  <c r="A384" i="3"/>
  <c r="Y384" i="3"/>
  <c r="CY384" i="3"/>
  <c r="CZ384" i="3"/>
  <c r="DB384" i="3" s="1"/>
  <c r="DA384" i="3"/>
  <c r="DC384" i="3"/>
  <c r="A385" i="3"/>
  <c r="Y385" i="3"/>
  <c r="CY385" i="3"/>
  <c r="CZ385" i="3"/>
  <c r="DB385" i="3" s="1"/>
  <c r="DA385" i="3"/>
  <c r="DC385" i="3"/>
  <c r="A386" i="3"/>
  <c r="Y386" i="3"/>
  <c r="CY386" i="3"/>
  <c r="CZ386" i="3"/>
  <c r="DA386" i="3"/>
  <c r="DB386" i="3"/>
  <c r="DC386" i="3"/>
  <c r="A387" i="3"/>
  <c r="Y387" i="3"/>
  <c r="CY387" i="3"/>
  <c r="CZ387" i="3"/>
  <c r="DA387" i="3"/>
  <c r="DB387" i="3"/>
  <c r="DC387" i="3"/>
  <c r="A388" i="3"/>
  <c r="Y388" i="3"/>
  <c r="CY388" i="3"/>
  <c r="CZ388" i="3"/>
  <c r="DA388" i="3"/>
  <c r="DB388" i="3"/>
  <c r="DC388" i="3"/>
  <c r="A389" i="3"/>
  <c r="Y389" i="3"/>
  <c r="CY389" i="3"/>
  <c r="CZ389" i="3"/>
  <c r="DA389" i="3"/>
  <c r="DB389" i="3"/>
  <c r="DC389" i="3"/>
  <c r="A390" i="3"/>
  <c r="Y390" i="3"/>
  <c r="CY390" i="3"/>
  <c r="CZ390" i="3"/>
  <c r="DB390" i="3" s="1"/>
  <c r="DA390" i="3"/>
  <c r="DC390" i="3"/>
  <c r="A391" i="3"/>
  <c r="Y391" i="3"/>
  <c r="CY391" i="3"/>
  <c r="CZ391" i="3"/>
  <c r="DB391" i="3" s="1"/>
  <c r="DA391" i="3"/>
  <c r="DC391" i="3"/>
  <c r="A392" i="3"/>
  <c r="Y392" i="3"/>
  <c r="CY392" i="3"/>
  <c r="CZ392" i="3"/>
  <c r="DA392" i="3"/>
  <c r="DB392" i="3"/>
  <c r="DC392" i="3"/>
  <c r="A393" i="3"/>
  <c r="Y393" i="3"/>
  <c r="CY393" i="3"/>
  <c r="CZ393" i="3"/>
  <c r="DA393" i="3"/>
  <c r="DB393" i="3"/>
  <c r="DC393" i="3"/>
  <c r="A394" i="3"/>
  <c r="Y394" i="3"/>
  <c r="CY394" i="3"/>
  <c r="CZ394" i="3"/>
  <c r="DA394" i="3"/>
  <c r="DB394" i="3"/>
  <c r="DC394" i="3"/>
  <c r="A395" i="3"/>
  <c r="Y395" i="3"/>
  <c r="CY395" i="3"/>
  <c r="CZ395" i="3"/>
  <c r="DA395" i="3"/>
  <c r="DB395" i="3"/>
  <c r="DC395" i="3"/>
  <c r="A396" i="3"/>
  <c r="Y396" i="3"/>
  <c r="CY396" i="3"/>
  <c r="CZ396" i="3"/>
  <c r="DA396" i="3"/>
  <c r="DB396" i="3"/>
  <c r="DC396" i="3"/>
  <c r="A397" i="3"/>
  <c r="Y397" i="3"/>
  <c r="CY397" i="3"/>
  <c r="CZ397" i="3"/>
  <c r="DB397" i="3" s="1"/>
  <c r="DA397" i="3"/>
  <c r="DC397" i="3"/>
  <c r="A398" i="3"/>
  <c r="Y398" i="3"/>
  <c r="CY398" i="3"/>
  <c r="CZ398" i="3"/>
  <c r="DB398" i="3" s="1"/>
  <c r="DA398" i="3"/>
  <c r="DC398" i="3"/>
  <c r="A399" i="3"/>
  <c r="Y399" i="3"/>
  <c r="CY399" i="3"/>
  <c r="CZ399" i="3"/>
  <c r="DA399" i="3"/>
  <c r="DB399" i="3"/>
  <c r="DC399" i="3"/>
  <c r="A400" i="3"/>
  <c r="Y400" i="3"/>
  <c r="CY400" i="3"/>
  <c r="CZ400" i="3"/>
  <c r="DB400" i="3" s="1"/>
  <c r="DA400" i="3"/>
  <c r="DC400" i="3"/>
  <c r="A401" i="3"/>
  <c r="Y401" i="3"/>
  <c r="CY401" i="3"/>
  <c r="CZ401" i="3"/>
  <c r="DB401" i="3" s="1"/>
  <c r="DA401" i="3"/>
  <c r="DC401" i="3"/>
  <c r="A402" i="3"/>
  <c r="Y402" i="3"/>
  <c r="CY402" i="3"/>
  <c r="CZ402" i="3"/>
  <c r="DA402" i="3"/>
  <c r="DB402" i="3"/>
  <c r="DC402" i="3"/>
  <c r="A403" i="3"/>
  <c r="Y403" i="3"/>
  <c r="CY403" i="3"/>
  <c r="CZ403" i="3"/>
  <c r="DB403" i="3" s="1"/>
  <c r="DA403" i="3"/>
  <c r="DC403" i="3"/>
  <c r="A404" i="3"/>
  <c r="Y404" i="3"/>
  <c r="CY404" i="3"/>
  <c r="CZ404" i="3"/>
  <c r="DA404" i="3"/>
  <c r="DB404" i="3"/>
  <c r="DC404" i="3"/>
  <c r="A405" i="3"/>
  <c r="Y405" i="3"/>
  <c r="CY405" i="3"/>
  <c r="CZ405" i="3"/>
  <c r="DA405" i="3"/>
  <c r="DB405" i="3"/>
  <c r="DC405" i="3"/>
  <c r="A406" i="3"/>
  <c r="Y406" i="3"/>
  <c r="CY406" i="3"/>
  <c r="CZ406" i="3"/>
  <c r="DA406" i="3"/>
  <c r="DB406" i="3"/>
  <c r="DC406" i="3"/>
  <c r="A407" i="3"/>
  <c r="Y407" i="3"/>
  <c r="CY407" i="3"/>
  <c r="CZ407" i="3"/>
  <c r="DA407" i="3"/>
  <c r="DB407" i="3"/>
  <c r="DC407" i="3"/>
  <c r="A408" i="3"/>
  <c r="Y408" i="3"/>
  <c r="CY408" i="3"/>
  <c r="CZ408" i="3"/>
  <c r="DA408" i="3"/>
  <c r="DB408" i="3"/>
  <c r="DC408" i="3"/>
  <c r="A409" i="3"/>
  <c r="Y409" i="3"/>
  <c r="CY409" i="3"/>
  <c r="CZ409" i="3"/>
  <c r="DA409" i="3"/>
  <c r="DB409" i="3"/>
  <c r="DC409" i="3"/>
  <c r="A410" i="3"/>
  <c r="Y410" i="3"/>
  <c r="CY410" i="3"/>
  <c r="CZ410" i="3"/>
  <c r="DB410" i="3" s="1"/>
  <c r="DA410" i="3"/>
  <c r="DC410" i="3"/>
  <c r="A411" i="3"/>
  <c r="Y411" i="3"/>
  <c r="CY411" i="3"/>
  <c r="CZ411" i="3"/>
  <c r="DB411" i="3" s="1"/>
  <c r="DA411" i="3"/>
  <c r="DC411" i="3"/>
  <c r="A412" i="3"/>
  <c r="Y412" i="3"/>
  <c r="CY412" i="3"/>
  <c r="CZ412" i="3"/>
  <c r="DA412" i="3"/>
  <c r="DB412" i="3"/>
  <c r="DC412" i="3"/>
  <c r="A413" i="3"/>
  <c r="Y413" i="3"/>
  <c r="CY413" i="3"/>
  <c r="CZ413" i="3"/>
  <c r="DA413" i="3"/>
  <c r="DB413" i="3"/>
  <c r="DC413" i="3"/>
  <c r="A414" i="3"/>
  <c r="Y414" i="3"/>
  <c r="CY414" i="3"/>
  <c r="CZ414" i="3"/>
  <c r="DA414" i="3"/>
  <c r="DB414" i="3"/>
  <c r="DC414" i="3"/>
  <c r="A415" i="3"/>
  <c r="Y415" i="3"/>
  <c r="CY415" i="3"/>
  <c r="CZ415" i="3"/>
  <c r="DA415" i="3"/>
  <c r="DB415" i="3"/>
  <c r="DC415" i="3"/>
  <c r="A416" i="3"/>
  <c r="Y416" i="3"/>
  <c r="CY416" i="3"/>
  <c r="CZ416" i="3"/>
  <c r="DB416" i="3" s="1"/>
  <c r="DA416" i="3"/>
  <c r="DC416" i="3"/>
  <c r="A417" i="3"/>
  <c r="Y417" i="3"/>
  <c r="CY417" i="3"/>
  <c r="CZ417" i="3"/>
  <c r="DA417" i="3"/>
  <c r="DB417" i="3"/>
  <c r="DC417" i="3"/>
  <c r="A418" i="3"/>
  <c r="Y418" i="3"/>
  <c r="CY418" i="3"/>
  <c r="CZ418" i="3"/>
  <c r="DA418" i="3"/>
  <c r="DB418" i="3"/>
  <c r="DC418" i="3"/>
  <c r="A419" i="3"/>
  <c r="Y419" i="3"/>
  <c r="CY419" i="3"/>
  <c r="CZ419" i="3"/>
  <c r="DB419" i="3" s="1"/>
  <c r="DA419" i="3"/>
  <c r="DC419" i="3"/>
  <c r="A420" i="3"/>
  <c r="Y420" i="3"/>
  <c r="CY420" i="3"/>
  <c r="CZ420" i="3"/>
  <c r="DB420" i="3" s="1"/>
  <c r="DA420" i="3"/>
  <c r="DC420" i="3"/>
  <c r="A421" i="3"/>
  <c r="Y421" i="3"/>
  <c r="CY421" i="3"/>
  <c r="CZ421" i="3"/>
  <c r="DA421" i="3"/>
  <c r="DB421" i="3"/>
  <c r="DC421" i="3"/>
  <c r="A422" i="3"/>
  <c r="Y422" i="3"/>
  <c r="CY422" i="3"/>
  <c r="CZ422" i="3"/>
  <c r="DB422" i="3" s="1"/>
  <c r="DA422" i="3"/>
  <c r="DC422" i="3"/>
  <c r="A423" i="3"/>
  <c r="Y423" i="3"/>
  <c r="CY423" i="3"/>
  <c r="CZ423" i="3"/>
  <c r="DA423" i="3"/>
  <c r="DB423" i="3"/>
  <c r="DC423" i="3"/>
  <c r="A424" i="3"/>
  <c r="Y424" i="3"/>
  <c r="CY424" i="3"/>
  <c r="CZ424" i="3"/>
  <c r="DA424" i="3"/>
  <c r="DB424" i="3"/>
  <c r="DC424" i="3"/>
  <c r="A425" i="3"/>
  <c r="Y425" i="3"/>
  <c r="CY425" i="3"/>
  <c r="CZ425" i="3"/>
  <c r="DA425" i="3"/>
  <c r="DB425" i="3"/>
  <c r="DC425" i="3"/>
  <c r="A426" i="3"/>
  <c r="Y426" i="3"/>
  <c r="CY426" i="3"/>
  <c r="CZ426" i="3"/>
  <c r="DA426" i="3"/>
  <c r="DB426" i="3"/>
  <c r="DC426" i="3"/>
  <c r="A427" i="3"/>
  <c r="Y427" i="3"/>
  <c r="CY427" i="3"/>
  <c r="CZ427" i="3"/>
  <c r="DB427" i="3" s="1"/>
  <c r="DA427" i="3"/>
  <c r="DC427" i="3"/>
  <c r="A428" i="3"/>
  <c r="Y428" i="3"/>
  <c r="CY428" i="3"/>
  <c r="CZ428" i="3"/>
  <c r="DA428" i="3"/>
  <c r="DB428" i="3"/>
  <c r="DC428" i="3"/>
  <c r="A429" i="3"/>
  <c r="Y429" i="3"/>
  <c r="CY429" i="3"/>
  <c r="CZ429" i="3"/>
  <c r="DB429" i="3" s="1"/>
  <c r="DA429" i="3"/>
  <c r="DC429" i="3"/>
  <c r="A430" i="3"/>
  <c r="Y430" i="3"/>
  <c r="CY430" i="3"/>
  <c r="CZ430" i="3"/>
  <c r="DA430" i="3"/>
  <c r="DB430" i="3"/>
  <c r="DC430" i="3"/>
  <c r="A431" i="3"/>
  <c r="Y431" i="3"/>
  <c r="CY431" i="3"/>
  <c r="CZ431" i="3"/>
  <c r="DA431" i="3"/>
  <c r="DB431" i="3"/>
  <c r="DC431" i="3"/>
  <c r="A432" i="3"/>
  <c r="Y432" i="3"/>
  <c r="CY432" i="3"/>
  <c r="CZ432" i="3"/>
  <c r="DA432" i="3"/>
  <c r="DB432" i="3"/>
  <c r="DC432" i="3"/>
  <c r="A433" i="3"/>
  <c r="Y433" i="3"/>
  <c r="CY433" i="3"/>
  <c r="CZ433" i="3"/>
  <c r="DA433" i="3"/>
  <c r="DB433" i="3"/>
  <c r="DC433" i="3"/>
  <c r="A434" i="3"/>
  <c r="Y434" i="3"/>
  <c r="CY434" i="3"/>
  <c r="CZ434" i="3"/>
  <c r="DA434" i="3"/>
  <c r="DB434" i="3"/>
  <c r="DC434" i="3"/>
  <c r="A435" i="3"/>
  <c r="Y435" i="3"/>
  <c r="CY435" i="3"/>
  <c r="CZ435" i="3"/>
  <c r="DB435" i="3" s="1"/>
  <c r="DA435" i="3"/>
  <c r="DC435" i="3"/>
  <c r="A436" i="3"/>
  <c r="Y436" i="3"/>
  <c r="CY436" i="3"/>
  <c r="CZ436" i="3"/>
  <c r="DB436" i="3" s="1"/>
  <c r="DA436" i="3"/>
  <c r="DC436" i="3"/>
  <c r="A437" i="3"/>
  <c r="Y437" i="3"/>
  <c r="CY437" i="3"/>
  <c r="CZ437" i="3"/>
  <c r="DA437" i="3"/>
  <c r="DB437" i="3"/>
  <c r="DC437" i="3"/>
  <c r="A438" i="3"/>
  <c r="Y438" i="3"/>
  <c r="CY438" i="3"/>
  <c r="CZ438" i="3"/>
  <c r="DB438" i="3" s="1"/>
  <c r="DA438" i="3"/>
  <c r="DC438" i="3"/>
  <c r="A439" i="3"/>
  <c r="Y439" i="3"/>
  <c r="CY439" i="3"/>
  <c r="CZ439" i="3"/>
  <c r="DB439" i="3" s="1"/>
  <c r="DA439" i="3"/>
  <c r="DC439" i="3"/>
  <c r="A440" i="3"/>
  <c r="Y440" i="3"/>
  <c r="CY440" i="3"/>
  <c r="CZ440" i="3"/>
  <c r="DA440" i="3"/>
  <c r="DB440" i="3"/>
  <c r="DC440" i="3"/>
  <c r="A441" i="3"/>
  <c r="Y441" i="3"/>
  <c r="CY441" i="3"/>
  <c r="CZ441" i="3"/>
  <c r="DA441" i="3"/>
  <c r="DB441" i="3"/>
  <c r="DC441" i="3"/>
  <c r="A442" i="3"/>
  <c r="Y442" i="3"/>
  <c r="CY442" i="3"/>
  <c r="CZ442" i="3"/>
  <c r="DA442" i="3"/>
  <c r="DB442" i="3"/>
  <c r="DC442" i="3"/>
  <c r="A443" i="3"/>
  <c r="Y443" i="3"/>
  <c r="CY443" i="3"/>
  <c r="CZ443" i="3"/>
  <c r="DA443" i="3"/>
  <c r="DB443" i="3"/>
  <c r="DC443" i="3"/>
  <c r="A444" i="3"/>
  <c r="Y444" i="3"/>
  <c r="CY444" i="3"/>
  <c r="CZ444" i="3"/>
  <c r="DA444" i="3"/>
  <c r="DB444" i="3"/>
  <c r="DC444" i="3"/>
  <c r="A445" i="3"/>
  <c r="Y445" i="3"/>
  <c r="CY445" i="3"/>
  <c r="CZ445" i="3"/>
  <c r="DB445" i="3" s="1"/>
  <c r="DA445" i="3"/>
  <c r="DC445" i="3"/>
  <c r="A446" i="3"/>
  <c r="Y446" i="3"/>
  <c r="CY446" i="3"/>
  <c r="CZ446" i="3"/>
  <c r="DB446" i="3" s="1"/>
  <c r="DA446" i="3"/>
  <c r="DC446" i="3"/>
  <c r="A447" i="3"/>
  <c r="Y447" i="3"/>
  <c r="CY447" i="3"/>
  <c r="CZ447" i="3"/>
  <c r="DA447" i="3"/>
  <c r="DB447" i="3"/>
  <c r="DC447" i="3"/>
  <c r="A448" i="3"/>
  <c r="Y448" i="3"/>
  <c r="CY448" i="3"/>
  <c r="CZ448" i="3"/>
  <c r="DB448" i="3" s="1"/>
  <c r="DA448" i="3"/>
  <c r="DC448" i="3"/>
  <c r="A449" i="3"/>
  <c r="Y449" i="3"/>
  <c r="CY449" i="3"/>
  <c r="CZ449" i="3"/>
  <c r="DA449" i="3"/>
  <c r="DB449" i="3"/>
  <c r="DC449" i="3"/>
  <c r="A450" i="3"/>
  <c r="Y450" i="3"/>
  <c r="CY450" i="3"/>
  <c r="CZ450" i="3"/>
  <c r="DA450" i="3"/>
  <c r="DB450" i="3"/>
  <c r="DC450" i="3"/>
  <c r="A451" i="3"/>
  <c r="Y451" i="3"/>
  <c r="CY451" i="3"/>
  <c r="CZ451" i="3"/>
  <c r="DA451" i="3"/>
  <c r="DB451" i="3"/>
  <c r="DC451" i="3"/>
  <c r="A452" i="3"/>
  <c r="Y452" i="3"/>
  <c r="CY452" i="3"/>
  <c r="CZ452" i="3"/>
  <c r="DA452" i="3"/>
  <c r="DB452" i="3"/>
  <c r="DC452" i="3"/>
  <c r="A453" i="3"/>
  <c r="Y453" i="3"/>
  <c r="CY453" i="3"/>
  <c r="CZ453" i="3"/>
  <c r="DB453" i="3" s="1"/>
  <c r="DA453" i="3"/>
  <c r="DC453" i="3"/>
  <c r="A454" i="3"/>
  <c r="Y454" i="3"/>
  <c r="CY454" i="3"/>
  <c r="CZ454" i="3"/>
  <c r="DB454" i="3" s="1"/>
  <c r="DA454" i="3"/>
  <c r="DC454" i="3"/>
  <c r="A455" i="3"/>
  <c r="Y455" i="3"/>
  <c r="CY455" i="3"/>
  <c r="CZ455" i="3"/>
  <c r="DB455" i="3" s="1"/>
  <c r="DA455" i="3"/>
  <c r="DC455" i="3"/>
  <c r="A456" i="3"/>
  <c r="Y456" i="3"/>
  <c r="CY456" i="3"/>
  <c r="CZ456" i="3"/>
  <c r="DA456" i="3"/>
  <c r="DB456" i="3"/>
  <c r="DC456" i="3"/>
  <c r="A457" i="3"/>
  <c r="Y457" i="3"/>
  <c r="CY457" i="3"/>
  <c r="CZ457" i="3"/>
  <c r="DA457" i="3"/>
  <c r="DB457" i="3"/>
  <c r="DC457" i="3"/>
  <c r="A458" i="3"/>
  <c r="Y458" i="3"/>
  <c r="CY458" i="3"/>
  <c r="CZ458" i="3"/>
  <c r="DA458" i="3"/>
  <c r="DB458" i="3"/>
  <c r="DC458" i="3"/>
  <c r="A459" i="3"/>
  <c r="Y459" i="3"/>
  <c r="CY459" i="3"/>
  <c r="CZ459" i="3"/>
  <c r="DA459" i="3"/>
  <c r="DB459" i="3"/>
  <c r="DC459" i="3"/>
  <c r="A460" i="3"/>
  <c r="Y460" i="3"/>
  <c r="CY460" i="3"/>
  <c r="CZ460" i="3"/>
  <c r="DA460" i="3"/>
  <c r="DB460" i="3"/>
  <c r="DC460" i="3"/>
  <c r="A461" i="3"/>
  <c r="Y461" i="3"/>
  <c r="CY461" i="3"/>
  <c r="CZ461" i="3"/>
  <c r="DB461" i="3" s="1"/>
  <c r="DA461" i="3"/>
  <c r="DC461" i="3"/>
  <c r="A462" i="3"/>
  <c r="Y462" i="3"/>
  <c r="CY462" i="3"/>
  <c r="CZ462" i="3"/>
  <c r="DA462" i="3"/>
  <c r="DB462" i="3"/>
  <c r="DC462" i="3"/>
  <c r="A463" i="3"/>
  <c r="Y463" i="3"/>
  <c r="CY463" i="3"/>
  <c r="CZ463" i="3"/>
  <c r="DA463" i="3"/>
  <c r="DB463" i="3"/>
  <c r="DC463" i="3"/>
  <c r="A464" i="3"/>
  <c r="Y464" i="3"/>
  <c r="CY464" i="3"/>
  <c r="CZ464" i="3"/>
  <c r="DB464" i="3" s="1"/>
  <c r="DA464" i="3"/>
  <c r="DC464" i="3"/>
  <c r="A465" i="3"/>
  <c r="Y465" i="3"/>
  <c r="CY465" i="3"/>
  <c r="CZ465" i="3"/>
  <c r="DA465" i="3"/>
  <c r="DB465" i="3"/>
  <c r="DC465" i="3"/>
  <c r="A466" i="3"/>
  <c r="Y466" i="3"/>
  <c r="CY466" i="3"/>
  <c r="CZ466" i="3"/>
  <c r="DA466" i="3"/>
  <c r="DB466" i="3"/>
  <c r="DC466" i="3"/>
  <c r="A467" i="3"/>
  <c r="Y467" i="3"/>
  <c r="CY467" i="3"/>
  <c r="CZ467" i="3"/>
  <c r="DB467" i="3" s="1"/>
  <c r="DA467" i="3"/>
  <c r="DC467" i="3"/>
  <c r="A468" i="3"/>
  <c r="Y468" i="3"/>
  <c r="CY468" i="3"/>
  <c r="CZ468" i="3"/>
  <c r="DA468" i="3"/>
  <c r="DB468" i="3"/>
  <c r="DC468" i="3"/>
  <c r="A469" i="3"/>
  <c r="Y469" i="3"/>
  <c r="CY469" i="3"/>
  <c r="CZ469" i="3"/>
  <c r="DA469" i="3"/>
  <c r="DB469" i="3"/>
  <c r="DC469" i="3"/>
  <c r="A470" i="3"/>
  <c r="Y470" i="3"/>
  <c r="CY470" i="3"/>
  <c r="CZ470" i="3"/>
  <c r="DB470" i="3" s="1"/>
  <c r="DA470" i="3"/>
  <c r="DC470" i="3"/>
  <c r="A471" i="3"/>
  <c r="Y471" i="3"/>
  <c r="CY471" i="3"/>
  <c r="CZ471" i="3"/>
  <c r="DA471" i="3"/>
  <c r="DB471" i="3"/>
  <c r="DC471" i="3"/>
  <c r="A472" i="3"/>
  <c r="Y472" i="3"/>
  <c r="CY472" i="3"/>
  <c r="CZ472" i="3"/>
  <c r="DB472" i="3" s="1"/>
  <c r="DA472" i="3"/>
  <c r="DC472" i="3"/>
  <c r="A473" i="3"/>
  <c r="Y473" i="3"/>
  <c r="CY473" i="3"/>
  <c r="CZ473" i="3"/>
  <c r="DA473" i="3"/>
  <c r="DB473" i="3"/>
  <c r="DC473" i="3"/>
  <c r="A474" i="3"/>
  <c r="Y474" i="3"/>
  <c r="CY474" i="3"/>
  <c r="CZ474" i="3"/>
  <c r="DB474" i="3" s="1"/>
  <c r="DA474" i="3"/>
  <c r="DC474" i="3"/>
  <c r="A475" i="3"/>
  <c r="Y475" i="3"/>
  <c r="CY475" i="3"/>
  <c r="CZ475" i="3"/>
  <c r="DA475" i="3"/>
  <c r="DB475" i="3"/>
  <c r="DC475" i="3"/>
  <c r="A476" i="3"/>
  <c r="Y476" i="3"/>
  <c r="CY476" i="3"/>
  <c r="CZ476" i="3"/>
  <c r="DA476" i="3"/>
  <c r="DB476" i="3"/>
  <c r="DC476" i="3"/>
  <c r="A477" i="3"/>
  <c r="Y477" i="3"/>
  <c r="CY477" i="3"/>
  <c r="CZ477" i="3"/>
  <c r="DA477" i="3"/>
  <c r="DB477" i="3"/>
  <c r="DC477" i="3"/>
  <c r="A478" i="3"/>
  <c r="Y478" i="3"/>
  <c r="CY478" i="3"/>
  <c r="CZ478" i="3"/>
  <c r="DB478" i="3" s="1"/>
  <c r="DA478" i="3"/>
  <c r="DC478" i="3"/>
  <c r="A479" i="3"/>
  <c r="Y479" i="3"/>
  <c r="CY479" i="3"/>
  <c r="CZ479" i="3"/>
  <c r="DB479" i="3" s="1"/>
  <c r="DA479" i="3"/>
  <c r="DC479" i="3"/>
  <c r="A480" i="3"/>
  <c r="Y480" i="3"/>
  <c r="CY480" i="3"/>
  <c r="CZ480" i="3"/>
  <c r="DB480" i="3" s="1"/>
  <c r="DA480" i="3"/>
  <c r="DC480" i="3"/>
  <c r="A481" i="3"/>
  <c r="Y481" i="3"/>
  <c r="CY481" i="3"/>
  <c r="CZ481" i="3"/>
  <c r="DB481" i="3" s="1"/>
  <c r="DA481" i="3"/>
  <c r="DC481" i="3"/>
  <c r="A482" i="3"/>
  <c r="Y482" i="3"/>
  <c r="CY482" i="3"/>
  <c r="CZ482" i="3"/>
  <c r="DA482" i="3"/>
  <c r="DB482" i="3"/>
  <c r="DC482" i="3"/>
  <c r="A483" i="3"/>
  <c r="Y483" i="3"/>
  <c r="CY483" i="3"/>
  <c r="CZ483" i="3"/>
  <c r="DA483" i="3"/>
  <c r="DB483" i="3"/>
  <c r="DC483" i="3"/>
  <c r="A484" i="3"/>
  <c r="Y484" i="3"/>
  <c r="CY484" i="3"/>
  <c r="CZ484" i="3"/>
  <c r="DB484" i="3" s="1"/>
  <c r="DA484" i="3"/>
  <c r="DC484" i="3"/>
  <c r="A485" i="3"/>
  <c r="Y485" i="3"/>
  <c r="CY485" i="3"/>
  <c r="CZ485" i="3"/>
  <c r="DA485" i="3"/>
  <c r="DB485" i="3"/>
  <c r="DC485" i="3"/>
  <c r="A486" i="3"/>
  <c r="Y486" i="3"/>
  <c r="CY486" i="3"/>
  <c r="CZ486" i="3"/>
  <c r="DB486" i="3" s="1"/>
  <c r="DA486" i="3"/>
  <c r="DC486" i="3"/>
  <c r="A487" i="3"/>
  <c r="Y487" i="3"/>
  <c r="CY487" i="3"/>
  <c r="CZ487" i="3"/>
  <c r="DB487" i="3" s="1"/>
  <c r="DA487" i="3"/>
  <c r="DC487" i="3"/>
  <c r="A488" i="3"/>
  <c r="Y488" i="3"/>
  <c r="CY488" i="3"/>
  <c r="CZ488" i="3"/>
  <c r="DA488" i="3"/>
  <c r="DB488" i="3"/>
  <c r="DC488" i="3"/>
  <c r="A489" i="3"/>
  <c r="Y489" i="3"/>
  <c r="CY489" i="3"/>
  <c r="CZ489" i="3"/>
  <c r="DA489" i="3"/>
  <c r="DB489" i="3"/>
  <c r="DC489" i="3"/>
  <c r="A490" i="3"/>
  <c r="Y490" i="3"/>
  <c r="CY490" i="3"/>
  <c r="CZ490" i="3"/>
  <c r="DA490" i="3"/>
  <c r="DB490" i="3"/>
  <c r="DC490" i="3"/>
  <c r="A491" i="3"/>
  <c r="Y491" i="3"/>
  <c r="CY491" i="3"/>
  <c r="CZ491" i="3"/>
  <c r="DB491" i="3" s="1"/>
  <c r="DA491" i="3"/>
  <c r="DC491" i="3"/>
  <c r="A492" i="3"/>
  <c r="Y492" i="3"/>
  <c r="CY492" i="3"/>
  <c r="CZ492" i="3"/>
  <c r="DB492" i="3" s="1"/>
  <c r="DA492" i="3"/>
  <c r="DC492" i="3"/>
  <c r="A493" i="3"/>
  <c r="Y493" i="3"/>
  <c r="CY493" i="3"/>
  <c r="CZ493" i="3"/>
  <c r="DA493" i="3"/>
  <c r="DB493" i="3"/>
  <c r="DC493" i="3"/>
  <c r="A494" i="3"/>
  <c r="Y494" i="3"/>
  <c r="CY494" i="3"/>
  <c r="CZ494" i="3"/>
  <c r="DA494" i="3"/>
  <c r="DB494" i="3"/>
  <c r="DC494" i="3"/>
  <c r="A495" i="3"/>
  <c r="Y495" i="3"/>
  <c r="CY495" i="3"/>
  <c r="CZ495" i="3"/>
  <c r="DB495" i="3" s="1"/>
  <c r="DA495" i="3"/>
  <c r="DC495" i="3"/>
  <c r="A496" i="3"/>
  <c r="Y496" i="3"/>
  <c r="CY496" i="3"/>
  <c r="CZ496" i="3"/>
  <c r="DA496" i="3"/>
  <c r="DB496" i="3"/>
  <c r="DC496" i="3"/>
  <c r="A497" i="3"/>
  <c r="Y497" i="3"/>
  <c r="CY497" i="3"/>
  <c r="CZ497" i="3"/>
  <c r="DB497" i="3" s="1"/>
  <c r="DA497" i="3"/>
  <c r="DC497" i="3"/>
  <c r="A498" i="3"/>
  <c r="Y498" i="3"/>
  <c r="CY498" i="3"/>
  <c r="CZ498" i="3"/>
  <c r="DA498" i="3"/>
  <c r="DB498" i="3"/>
  <c r="DC498" i="3"/>
  <c r="A499" i="3"/>
  <c r="Y499" i="3"/>
  <c r="CY499" i="3"/>
  <c r="CZ499" i="3"/>
  <c r="DB499" i="3" s="1"/>
  <c r="DA499" i="3"/>
  <c r="DC499" i="3"/>
  <c r="A500" i="3"/>
  <c r="Y500" i="3"/>
  <c r="CY500" i="3"/>
  <c r="CZ500" i="3"/>
  <c r="DA500" i="3"/>
  <c r="DB500" i="3"/>
  <c r="DC500" i="3"/>
  <c r="A501" i="3"/>
  <c r="Y501" i="3"/>
  <c r="CY501" i="3"/>
  <c r="CZ501" i="3"/>
  <c r="DA501" i="3"/>
  <c r="DB501" i="3"/>
  <c r="DC501" i="3"/>
  <c r="A502" i="3"/>
  <c r="Y502" i="3"/>
  <c r="CY502" i="3"/>
  <c r="CZ502" i="3"/>
  <c r="DB502" i="3" s="1"/>
  <c r="DA502" i="3"/>
  <c r="DC502" i="3"/>
  <c r="A503" i="3"/>
  <c r="Y503" i="3"/>
  <c r="CY503" i="3"/>
  <c r="CZ503" i="3"/>
  <c r="DB503" i="3" s="1"/>
  <c r="DA503" i="3"/>
  <c r="DC503" i="3"/>
  <c r="A504" i="3"/>
  <c r="Y504" i="3"/>
  <c r="CY504" i="3"/>
  <c r="CZ504" i="3"/>
  <c r="DA504" i="3"/>
  <c r="DB504" i="3"/>
  <c r="DC504" i="3"/>
  <c r="A505" i="3"/>
  <c r="Y505" i="3"/>
  <c r="CY505" i="3"/>
  <c r="CZ505" i="3"/>
  <c r="DA505" i="3"/>
  <c r="DB505" i="3"/>
  <c r="DC505" i="3"/>
  <c r="A506" i="3"/>
  <c r="Y506" i="3"/>
  <c r="CY506" i="3"/>
  <c r="CZ506" i="3"/>
  <c r="DB506" i="3" s="1"/>
  <c r="DA506" i="3"/>
  <c r="DC506" i="3"/>
  <c r="A507" i="3"/>
  <c r="Y507" i="3"/>
  <c r="CY507" i="3"/>
  <c r="CZ507" i="3"/>
  <c r="DB507" i="3" s="1"/>
  <c r="DA507" i="3"/>
  <c r="DC507" i="3"/>
  <c r="A508" i="3"/>
  <c r="Y508" i="3"/>
  <c r="CY508" i="3"/>
  <c r="CZ508" i="3"/>
  <c r="DA508" i="3"/>
  <c r="DB508" i="3"/>
  <c r="DC508" i="3"/>
  <c r="A509" i="3"/>
  <c r="Y509" i="3"/>
  <c r="CY509" i="3"/>
  <c r="CZ509" i="3"/>
  <c r="DB509" i="3" s="1"/>
  <c r="DA509" i="3"/>
  <c r="DC509" i="3"/>
  <c r="A510" i="3"/>
  <c r="Y510" i="3"/>
  <c r="CY510" i="3"/>
  <c r="CZ510" i="3"/>
  <c r="DA510" i="3"/>
  <c r="DB510" i="3"/>
  <c r="DC510" i="3"/>
  <c r="A511" i="3"/>
  <c r="Y511" i="3"/>
  <c r="CY511" i="3"/>
  <c r="CZ511" i="3"/>
  <c r="DA511" i="3"/>
  <c r="DB511" i="3"/>
  <c r="DC511" i="3"/>
  <c r="A512" i="3"/>
  <c r="Y512" i="3"/>
  <c r="CY512" i="3"/>
  <c r="CZ512" i="3"/>
  <c r="DB512" i="3" s="1"/>
  <c r="DA512" i="3"/>
  <c r="DC512" i="3"/>
  <c r="A513" i="3"/>
  <c r="Y513" i="3"/>
  <c r="CY513" i="3"/>
  <c r="CZ513" i="3"/>
  <c r="DB513" i="3" s="1"/>
  <c r="DA513" i="3"/>
  <c r="DC513" i="3"/>
  <c r="A514" i="3"/>
  <c r="Y514" i="3"/>
  <c r="CY514" i="3"/>
  <c r="CZ514" i="3"/>
  <c r="DB514" i="3" s="1"/>
  <c r="DA514" i="3"/>
  <c r="DC514" i="3"/>
  <c r="A515" i="3"/>
  <c r="Y515" i="3"/>
  <c r="CY515" i="3"/>
  <c r="CZ515" i="3"/>
  <c r="DB515" i="3" s="1"/>
  <c r="DA515" i="3"/>
  <c r="DC515" i="3"/>
  <c r="A516" i="3"/>
  <c r="Y516" i="3"/>
  <c r="CY516" i="3"/>
  <c r="CZ516" i="3"/>
  <c r="DA516" i="3"/>
  <c r="DB516" i="3"/>
  <c r="DC516" i="3"/>
  <c r="A517" i="3"/>
  <c r="Y517" i="3"/>
  <c r="CY517" i="3"/>
  <c r="CZ517" i="3"/>
  <c r="DA517" i="3"/>
  <c r="DB517" i="3"/>
  <c r="DC517" i="3"/>
  <c r="A518" i="3"/>
  <c r="Y518" i="3"/>
  <c r="CY518" i="3"/>
  <c r="CZ518" i="3"/>
  <c r="DB518" i="3" s="1"/>
  <c r="DA518" i="3"/>
  <c r="DC518" i="3"/>
  <c r="A519" i="3"/>
  <c r="Y519" i="3"/>
  <c r="CY519" i="3"/>
  <c r="CZ519" i="3"/>
  <c r="DA519" i="3"/>
  <c r="DB519" i="3"/>
  <c r="DC519" i="3"/>
  <c r="A520" i="3"/>
  <c r="Y520" i="3"/>
  <c r="CY520" i="3"/>
  <c r="CZ520" i="3"/>
  <c r="DB520" i="3" s="1"/>
  <c r="DA520" i="3"/>
  <c r="DC520" i="3"/>
  <c r="A521" i="3"/>
  <c r="Y521" i="3"/>
  <c r="CY521" i="3"/>
  <c r="CZ521" i="3"/>
  <c r="DB521" i="3" s="1"/>
  <c r="DA521" i="3"/>
  <c r="DC521" i="3"/>
  <c r="A522" i="3"/>
  <c r="Y522" i="3"/>
  <c r="CY522" i="3"/>
  <c r="CZ522" i="3"/>
  <c r="DA522" i="3"/>
  <c r="DB522" i="3"/>
  <c r="DC522" i="3"/>
  <c r="A523" i="3"/>
  <c r="Y523" i="3"/>
  <c r="CY523" i="3"/>
  <c r="CZ523" i="3"/>
  <c r="DB523" i="3" s="1"/>
  <c r="DA523" i="3"/>
  <c r="DC523" i="3"/>
  <c r="A524" i="3"/>
  <c r="Y524" i="3"/>
  <c r="CY524" i="3"/>
  <c r="CZ524" i="3"/>
  <c r="DA524" i="3"/>
  <c r="DB524" i="3"/>
  <c r="DC524" i="3"/>
  <c r="A525" i="3"/>
  <c r="Y525" i="3"/>
  <c r="CY525" i="3"/>
  <c r="CZ525" i="3"/>
  <c r="DB525" i="3" s="1"/>
  <c r="DA525" i="3"/>
  <c r="DC525" i="3"/>
  <c r="A526" i="3"/>
  <c r="Y526" i="3"/>
  <c r="CY526" i="3"/>
  <c r="CZ526" i="3"/>
  <c r="DA526" i="3"/>
  <c r="DB526" i="3"/>
  <c r="DC526" i="3"/>
  <c r="A527" i="3"/>
  <c r="Y527" i="3"/>
  <c r="CY527" i="3"/>
  <c r="CZ527" i="3"/>
  <c r="DB527" i="3" s="1"/>
  <c r="DA527" i="3"/>
  <c r="DC527" i="3"/>
  <c r="A528" i="3"/>
  <c r="Y528" i="3"/>
  <c r="CY528" i="3"/>
  <c r="CZ528" i="3"/>
  <c r="DA528" i="3"/>
  <c r="DB528" i="3"/>
  <c r="DC528" i="3"/>
  <c r="A529" i="3"/>
  <c r="Y529" i="3"/>
  <c r="CY529" i="3"/>
  <c r="CZ529" i="3"/>
  <c r="DA529" i="3"/>
  <c r="DB529" i="3"/>
  <c r="DC529" i="3"/>
  <c r="A530" i="3"/>
  <c r="Y530" i="3"/>
  <c r="CY530" i="3"/>
  <c r="CZ530" i="3"/>
  <c r="DB530" i="3" s="1"/>
  <c r="DA530" i="3"/>
  <c r="DC530" i="3"/>
  <c r="A531" i="3"/>
  <c r="Y531" i="3"/>
  <c r="CY531" i="3"/>
  <c r="CZ531" i="3"/>
  <c r="DB531" i="3" s="1"/>
  <c r="DA531" i="3"/>
  <c r="DC531" i="3"/>
  <c r="A532" i="3"/>
  <c r="Y532" i="3"/>
  <c r="CY532" i="3"/>
  <c r="CZ532" i="3"/>
  <c r="DA532" i="3"/>
  <c r="DB532" i="3"/>
  <c r="DC532" i="3"/>
  <c r="A533" i="3"/>
  <c r="Y533" i="3"/>
  <c r="CY533" i="3"/>
  <c r="CZ533" i="3"/>
  <c r="DA533" i="3"/>
  <c r="DB533" i="3"/>
  <c r="DC533" i="3"/>
  <c r="A534" i="3"/>
  <c r="Y534" i="3"/>
  <c r="CY534" i="3"/>
  <c r="CZ534" i="3"/>
  <c r="DB534" i="3" s="1"/>
  <c r="DA534" i="3"/>
  <c r="DC534" i="3"/>
  <c r="A535" i="3"/>
  <c r="Y535" i="3"/>
  <c r="CY535" i="3"/>
  <c r="CZ535" i="3"/>
  <c r="DB535" i="3" s="1"/>
  <c r="DA535" i="3"/>
  <c r="DC535" i="3"/>
  <c r="A536" i="3"/>
  <c r="Y536" i="3"/>
  <c r="CY536" i="3"/>
  <c r="CZ536" i="3"/>
  <c r="DB536" i="3" s="1"/>
  <c r="DA536" i="3"/>
  <c r="DC536" i="3"/>
  <c r="A537" i="3"/>
  <c r="Y537" i="3"/>
  <c r="CY537" i="3"/>
  <c r="CZ537" i="3"/>
  <c r="DA537" i="3"/>
  <c r="DB537" i="3"/>
  <c r="DC537" i="3"/>
  <c r="A538" i="3"/>
  <c r="Y538" i="3"/>
  <c r="CY538" i="3"/>
  <c r="CZ538" i="3"/>
  <c r="DA538" i="3"/>
  <c r="DB538" i="3"/>
  <c r="DC538" i="3"/>
  <c r="A539" i="3"/>
  <c r="Y539" i="3"/>
  <c r="CY539" i="3"/>
  <c r="CZ539" i="3"/>
  <c r="DB539" i="3" s="1"/>
  <c r="DA539" i="3"/>
  <c r="DC539" i="3"/>
  <c r="A540" i="3"/>
  <c r="Y540" i="3"/>
  <c r="CY540" i="3"/>
  <c r="CZ540" i="3"/>
  <c r="DA540" i="3"/>
  <c r="DB540" i="3"/>
  <c r="DC540" i="3"/>
  <c r="A541" i="3"/>
  <c r="Y541" i="3"/>
  <c r="CY541" i="3"/>
  <c r="CZ541" i="3"/>
  <c r="DB541" i="3" s="1"/>
  <c r="DA541" i="3"/>
  <c r="DC541" i="3"/>
  <c r="A542" i="3"/>
  <c r="Y542" i="3"/>
  <c r="CY542" i="3"/>
  <c r="CZ542" i="3"/>
  <c r="DA542" i="3"/>
  <c r="DB542" i="3"/>
  <c r="DC542" i="3"/>
  <c r="A543" i="3"/>
  <c r="Y543" i="3"/>
  <c r="CY543" i="3"/>
  <c r="CZ543" i="3"/>
  <c r="DA543" i="3"/>
  <c r="DB543" i="3"/>
  <c r="DC543" i="3"/>
  <c r="A544" i="3"/>
  <c r="Y544" i="3"/>
  <c r="CY544" i="3"/>
  <c r="CZ544" i="3"/>
  <c r="DB544" i="3" s="1"/>
  <c r="DA544" i="3"/>
  <c r="DC544" i="3"/>
  <c r="A545" i="3"/>
  <c r="Y545" i="3"/>
  <c r="CY545" i="3"/>
  <c r="CZ545" i="3"/>
  <c r="DB545" i="3" s="1"/>
  <c r="DA545" i="3"/>
  <c r="DC545" i="3"/>
  <c r="A546" i="3"/>
  <c r="Y546" i="3"/>
  <c r="CY546" i="3"/>
  <c r="CZ546" i="3"/>
  <c r="DA546" i="3"/>
  <c r="DB546" i="3"/>
  <c r="DC546" i="3"/>
  <c r="A547" i="3"/>
  <c r="Y547" i="3"/>
  <c r="CY547" i="3"/>
  <c r="CZ547" i="3"/>
  <c r="DA547" i="3"/>
  <c r="DB547" i="3"/>
  <c r="DC547" i="3"/>
  <c r="A548" i="3"/>
  <c r="Y548" i="3"/>
  <c r="CY548" i="3"/>
  <c r="CZ548" i="3"/>
  <c r="DB548" i="3" s="1"/>
  <c r="DA548" i="3"/>
  <c r="DC548" i="3"/>
  <c r="A549" i="3"/>
  <c r="Y549" i="3"/>
  <c r="CY549" i="3"/>
  <c r="CZ549" i="3"/>
  <c r="DB549" i="3" s="1"/>
  <c r="DA549" i="3"/>
  <c r="DC549" i="3"/>
  <c r="A550" i="3"/>
  <c r="Y550" i="3"/>
  <c r="CY550" i="3"/>
  <c r="CZ550" i="3"/>
  <c r="DA550" i="3"/>
  <c r="DB550" i="3"/>
  <c r="DC550" i="3"/>
  <c r="A551" i="3"/>
  <c r="Y551" i="3"/>
  <c r="CY551" i="3"/>
  <c r="CZ551" i="3"/>
  <c r="DA551" i="3"/>
  <c r="DB551" i="3"/>
  <c r="DC551" i="3"/>
  <c r="A552" i="3"/>
  <c r="Y552" i="3"/>
  <c r="CY552" i="3"/>
  <c r="CZ552" i="3"/>
  <c r="DA552" i="3"/>
  <c r="DB552" i="3"/>
  <c r="DC552" i="3"/>
  <c r="A553" i="3"/>
  <c r="Y553" i="3"/>
  <c r="CY553" i="3"/>
  <c r="CZ553" i="3"/>
  <c r="DA553" i="3"/>
  <c r="DB553" i="3"/>
  <c r="DC553" i="3"/>
  <c r="A554" i="3"/>
  <c r="Y554" i="3"/>
  <c r="CY554" i="3"/>
  <c r="CZ554" i="3"/>
  <c r="DB554" i="3" s="1"/>
  <c r="DA554" i="3"/>
  <c r="DC554" i="3"/>
  <c r="A555" i="3"/>
  <c r="Y555" i="3"/>
  <c r="CY555" i="3"/>
  <c r="CZ555" i="3"/>
  <c r="DB555" i="3" s="1"/>
  <c r="DA555" i="3"/>
  <c r="DC555" i="3"/>
  <c r="A556" i="3"/>
  <c r="Y556" i="3"/>
  <c r="CY556" i="3"/>
  <c r="CZ556" i="3"/>
  <c r="DA556" i="3"/>
  <c r="DB556" i="3"/>
  <c r="DC556" i="3"/>
  <c r="A557" i="3"/>
  <c r="Y557" i="3"/>
  <c r="CY557" i="3"/>
  <c r="CZ557" i="3"/>
  <c r="DB557" i="3" s="1"/>
  <c r="DA557" i="3"/>
  <c r="DC557" i="3"/>
  <c r="A558" i="3"/>
  <c r="Y558" i="3"/>
  <c r="CY558" i="3"/>
  <c r="CZ558" i="3"/>
  <c r="DB558" i="3" s="1"/>
  <c r="DA558" i="3"/>
  <c r="DC558" i="3"/>
  <c r="A559" i="3"/>
  <c r="Y559" i="3"/>
  <c r="CY559" i="3"/>
  <c r="CZ559" i="3"/>
  <c r="DB559" i="3" s="1"/>
  <c r="DA559" i="3"/>
  <c r="DC559" i="3"/>
  <c r="A560" i="3"/>
  <c r="Y560" i="3"/>
  <c r="CY560" i="3"/>
  <c r="CZ560" i="3"/>
  <c r="DA560" i="3"/>
  <c r="DB560" i="3"/>
  <c r="DC560" i="3"/>
  <c r="A561" i="3"/>
  <c r="Y561" i="3"/>
  <c r="CY561" i="3"/>
  <c r="CZ561" i="3"/>
  <c r="DA561" i="3"/>
  <c r="DB561" i="3"/>
  <c r="DC561" i="3"/>
  <c r="A562" i="3"/>
  <c r="Y562" i="3"/>
  <c r="CY562" i="3"/>
  <c r="CZ562" i="3"/>
  <c r="DA562" i="3"/>
  <c r="DB562" i="3"/>
  <c r="DC562" i="3"/>
  <c r="A563" i="3"/>
  <c r="Y563" i="3"/>
  <c r="CY563" i="3"/>
  <c r="CZ563" i="3"/>
  <c r="DB563" i="3" s="1"/>
  <c r="DA563" i="3"/>
  <c r="DC563" i="3"/>
  <c r="A564" i="3"/>
  <c r="Y564" i="3"/>
  <c r="CY564" i="3"/>
  <c r="CZ564" i="3"/>
  <c r="DB564" i="3" s="1"/>
  <c r="DA564" i="3"/>
  <c r="DC564" i="3"/>
  <c r="A565" i="3"/>
  <c r="Y565" i="3"/>
  <c r="CY565" i="3"/>
  <c r="CZ565" i="3"/>
  <c r="DB565" i="3" s="1"/>
  <c r="DA565" i="3"/>
  <c r="DC565" i="3"/>
  <c r="A566" i="3"/>
  <c r="Y566" i="3"/>
  <c r="CY566" i="3"/>
  <c r="CZ566" i="3"/>
  <c r="DB566" i="3" s="1"/>
  <c r="DA566" i="3"/>
  <c r="DC566" i="3"/>
  <c r="A567" i="3"/>
  <c r="Y567" i="3"/>
  <c r="CY567" i="3"/>
  <c r="CZ567" i="3"/>
  <c r="DB567" i="3" s="1"/>
  <c r="DA567" i="3"/>
  <c r="DC567" i="3"/>
  <c r="A568" i="3"/>
  <c r="Y568" i="3"/>
  <c r="CY568" i="3"/>
  <c r="CZ568" i="3"/>
  <c r="DA568" i="3"/>
  <c r="DB568" i="3"/>
  <c r="DC568" i="3"/>
  <c r="A569" i="3"/>
  <c r="Y569" i="3"/>
  <c r="CY569" i="3"/>
  <c r="CZ569" i="3"/>
  <c r="DA569" i="3"/>
  <c r="DB569" i="3"/>
  <c r="DC569" i="3"/>
  <c r="A570" i="3"/>
  <c r="Y570" i="3"/>
  <c r="CY570" i="3"/>
  <c r="CZ570" i="3"/>
  <c r="DB570" i="3" s="1"/>
  <c r="DA570" i="3"/>
  <c r="DC570" i="3"/>
  <c r="A571" i="3"/>
  <c r="Y571" i="3"/>
  <c r="CY571" i="3"/>
  <c r="CZ571" i="3"/>
  <c r="DB571" i="3" s="1"/>
  <c r="DA571" i="3"/>
  <c r="DC571" i="3"/>
  <c r="A572" i="3"/>
  <c r="Y572" i="3"/>
  <c r="CY572" i="3"/>
  <c r="CZ572" i="3"/>
  <c r="DA572" i="3"/>
  <c r="DB572" i="3"/>
  <c r="DC572" i="3"/>
  <c r="A573" i="3"/>
  <c r="Y573" i="3"/>
  <c r="CY573" i="3"/>
  <c r="CZ573" i="3"/>
  <c r="DB573" i="3" s="1"/>
  <c r="DA573" i="3"/>
  <c r="DC573" i="3"/>
  <c r="A574" i="3"/>
  <c r="Y574" i="3"/>
  <c r="CY574" i="3"/>
  <c r="CZ574" i="3"/>
  <c r="DA574" i="3"/>
  <c r="DB574" i="3"/>
  <c r="DC574" i="3"/>
  <c r="A575" i="3"/>
  <c r="Y575" i="3"/>
  <c r="CY575" i="3"/>
  <c r="CZ575" i="3"/>
  <c r="DB575" i="3" s="1"/>
  <c r="DA575" i="3"/>
  <c r="DC575" i="3"/>
  <c r="A576" i="3"/>
  <c r="Y576" i="3"/>
  <c r="CY576" i="3"/>
  <c r="CZ576" i="3"/>
  <c r="DA576" i="3"/>
  <c r="DB576" i="3"/>
  <c r="DC576" i="3"/>
  <c r="A577" i="3"/>
  <c r="Y577" i="3"/>
  <c r="CY577" i="3"/>
  <c r="CZ577" i="3"/>
  <c r="DB577" i="3" s="1"/>
  <c r="DA577" i="3"/>
  <c r="DC577" i="3"/>
  <c r="A578" i="3"/>
  <c r="Y578" i="3"/>
  <c r="CY578" i="3"/>
  <c r="CZ578" i="3"/>
  <c r="DA578" i="3"/>
  <c r="DB578" i="3"/>
  <c r="DC578" i="3"/>
  <c r="A579" i="3"/>
  <c r="Y579" i="3"/>
  <c r="CY579" i="3"/>
  <c r="CZ579" i="3"/>
  <c r="DA579" i="3"/>
  <c r="DB579" i="3"/>
  <c r="DC579" i="3"/>
  <c r="A580" i="3"/>
  <c r="Y580" i="3"/>
  <c r="CY580" i="3"/>
  <c r="CZ580" i="3"/>
  <c r="DB580" i="3" s="1"/>
  <c r="DA580" i="3"/>
  <c r="DC580" i="3"/>
  <c r="A581" i="3"/>
  <c r="Y581" i="3"/>
  <c r="CY581" i="3"/>
  <c r="CZ581" i="3"/>
  <c r="DB581" i="3" s="1"/>
  <c r="DA581" i="3"/>
  <c r="DC581" i="3"/>
  <c r="A582" i="3"/>
  <c r="Y582" i="3"/>
  <c r="CY582" i="3"/>
  <c r="CZ582" i="3"/>
  <c r="DB582" i="3" s="1"/>
  <c r="DA582" i="3"/>
  <c r="DC582" i="3"/>
  <c r="A583" i="3"/>
  <c r="Y583" i="3"/>
  <c r="CY583" i="3"/>
  <c r="CZ583" i="3"/>
  <c r="DA583" i="3"/>
  <c r="DB583" i="3"/>
  <c r="DC583" i="3"/>
  <c r="A584" i="3"/>
  <c r="Y584" i="3"/>
  <c r="CY584" i="3"/>
  <c r="CZ584" i="3"/>
  <c r="DB584" i="3" s="1"/>
  <c r="DA584" i="3"/>
  <c r="DC584" i="3"/>
  <c r="A585" i="3"/>
  <c r="Y585" i="3"/>
  <c r="CY585" i="3"/>
  <c r="CZ585" i="3"/>
  <c r="DB585" i="3" s="1"/>
  <c r="DA585" i="3"/>
  <c r="DC585" i="3"/>
  <c r="A586" i="3"/>
  <c r="Y586" i="3"/>
  <c r="CY586" i="3"/>
  <c r="CZ586" i="3"/>
  <c r="DA586" i="3"/>
  <c r="DB586" i="3"/>
  <c r="DC586" i="3"/>
  <c r="A587" i="3"/>
  <c r="Y587" i="3"/>
  <c r="CY587" i="3"/>
  <c r="CZ587" i="3"/>
  <c r="DA587" i="3"/>
  <c r="DB587" i="3"/>
  <c r="DC587" i="3"/>
  <c r="A588" i="3"/>
  <c r="Y588" i="3"/>
  <c r="CY588" i="3"/>
  <c r="CZ588" i="3"/>
  <c r="DB588" i="3" s="1"/>
  <c r="DA588" i="3"/>
  <c r="DC588" i="3"/>
  <c r="A589" i="3"/>
  <c r="Y589" i="3"/>
  <c r="CY589" i="3"/>
  <c r="CZ589" i="3"/>
  <c r="DA589" i="3"/>
  <c r="DB589" i="3"/>
  <c r="DC589" i="3"/>
  <c r="A590" i="3"/>
  <c r="Y590" i="3"/>
  <c r="CY590" i="3"/>
  <c r="CZ590" i="3"/>
  <c r="DB590" i="3" s="1"/>
  <c r="DA590" i="3"/>
  <c r="DC590" i="3"/>
  <c r="A591" i="3"/>
  <c r="Y591" i="3"/>
  <c r="CY591" i="3"/>
  <c r="CZ591" i="3"/>
  <c r="DB591" i="3" s="1"/>
  <c r="DA591" i="3"/>
  <c r="DC591" i="3"/>
  <c r="A592" i="3"/>
  <c r="Y592" i="3"/>
  <c r="CY592" i="3"/>
  <c r="CZ592" i="3"/>
  <c r="DA592" i="3"/>
  <c r="DB592" i="3"/>
  <c r="DC592" i="3"/>
  <c r="A593" i="3"/>
  <c r="Y593" i="3"/>
  <c r="CY593" i="3"/>
  <c r="CZ593" i="3"/>
  <c r="DB593" i="3" s="1"/>
  <c r="DA593" i="3"/>
  <c r="DC593" i="3"/>
  <c r="A594" i="3"/>
  <c r="Y594" i="3"/>
  <c r="CY594" i="3"/>
  <c r="CZ594" i="3"/>
  <c r="DB594" i="3" s="1"/>
  <c r="DA594" i="3"/>
  <c r="DC594" i="3"/>
  <c r="A595" i="3"/>
  <c r="Y595" i="3"/>
  <c r="CY595" i="3"/>
  <c r="CZ595" i="3"/>
  <c r="DA595" i="3"/>
  <c r="DB595" i="3"/>
  <c r="DC595" i="3"/>
  <c r="A596" i="3"/>
  <c r="Y596" i="3"/>
  <c r="CY596" i="3"/>
  <c r="CZ596" i="3"/>
  <c r="DA596" i="3"/>
  <c r="DB596" i="3"/>
  <c r="DC596" i="3"/>
  <c r="A597" i="3"/>
  <c r="Y597" i="3"/>
  <c r="CY597" i="3"/>
  <c r="CZ597" i="3"/>
  <c r="DB597" i="3" s="1"/>
  <c r="DA597" i="3"/>
  <c r="DC597" i="3"/>
  <c r="A598" i="3"/>
  <c r="Y598" i="3"/>
  <c r="CY598" i="3"/>
  <c r="CZ598" i="3"/>
  <c r="DB598" i="3" s="1"/>
  <c r="DA598" i="3"/>
  <c r="DC598" i="3"/>
  <c r="A599" i="3"/>
  <c r="Y599" i="3"/>
  <c r="CY599" i="3"/>
  <c r="CZ599" i="3"/>
  <c r="DA599" i="3"/>
  <c r="DB599" i="3"/>
  <c r="DC599" i="3"/>
  <c r="A600" i="3"/>
  <c r="Y600" i="3"/>
  <c r="CY600" i="3"/>
  <c r="CZ600" i="3"/>
  <c r="DB600" i="3" s="1"/>
  <c r="DA600" i="3"/>
  <c r="DC600" i="3"/>
  <c r="A601" i="3"/>
  <c r="Y601" i="3"/>
  <c r="CY601" i="3"/>
  <c r="CZ601" i="3"/>
  <c r="DA601" i="3"/>
  <c r="DB601" i="3"/>
  <c r="DC601" i="3"/>
  <c r="A602" i="3"/>
  <c r="Y602" i="3"/>
  <c r="CY602" i="3"/>
  <c r="CZ602" i="3"/>
  <c r="DA602" i="3"/>
  <c r="DB602" i="3"/>
  <c r="DC602" i="3"/>
  <c r="A603" i="3"/>
  <c r="Y603" i="3"/>
  <c r="CY603" i="3"/>
  <c r="CZ603" i="3"/>
  <c r="DB603" i="3" s="1"/>
  <c r="DA603" i="3"/>
  <c r="DC603" i="3"/>
  <c r="A604" i="3"/>
  <c r="Y604" i="3"/>
  <c r="CY604" i="3"/>
  <c r="CZ604" i="3"/>
  <c r="DA604" i="3"/>
  <c r="DB604" i="3"/>
  <c r="DC604" i="3"/>
  <c r="A605" i="3"/>
  <c r="Y605" i="3"/>
  <c r="CY605" i="3"/>
  <c r="CZ605" i="3"/>
  <c r="DA605" i="3"/>
  <c r="DB605" i="3"/>
  <c r="DC605" i="3"/>
  <c r="A606" i="3"/>
  <c r="Y606" i="3"/>
  <c r="CY606" i="3"/>
  <c r="CZ606" i="3"/>
  <c r="DB606" i="3" s="1"/>
  <c r="DA606" i="3"/>
  <c r="DC606" i="3"/>
  <c r="A607" i="3"/>
  <c r="Y607" i="3"/>
  <c r="CY607" i="3"/>
  <c r="CZ607" i="3"/>
  <c r="DB607" i="3" s="1"/>
  <c r="DA607" i="3"/>
  <c r="DC607" i="3"/>
  <c r="A608" i="3"/>
  <c r="Y608" i="3"/>
  <c r="CY608" i="3"/>
  <c r="CZ608" i="3"/>
  <c r="DA608" i="3"/>
  <c r="DB608" i="3"/>
  <c r="DC608" i="3"/>
  <c r="A609" i="3"/>
  <c r="Y609" i="3"/>
  <c r="CY609" i="3"/>
  <c r="CZ609" i="3"/>
  <c r="DA609" i="3"/>
  <c r="DB609" i="3"/>
  <c r="DC609" i="3"/>
  <c r="A610" i="3"/>
  <c r="Y610" i="3"/>
  <c r="CY610" i="3"/>
  <c r="CZ610" i="3"/>
  <c r="DB610" i="3" s="1"/>
  <c r="DA610" i="3"/>
  <c r="DC610" i="3"/>
  <c r="A611" i="3"/>
  <c r="Y611" i="3"/>
  <c r="CY611" i="3"/>
  <c r="CZ611" i="3"/>
  <c r="DA611" i="3"/>
  <c r="DB611" i="3"/>
  <c r="DC611" i="3"/>
  <c r="A612" i="3"/>
  <c r="Y612" i="3"/>
  <c r="CY612" i="3"/>
  <c r="CZ612" i="3"/>
  <c r="DB612" i="3" s="1"/>
  <c r="DA612" i="3"/>
  <c r="DC612" i="3"/>
  <c r="A613" i="3"/>
  <c r="Y613" i="3"/>
  <c r="CY613" i="3"/>
  <c r="CZ613" i="3"/>
  <c r="DA613" i="3"/>
  <c r="DB613" i="3"/>
  <c r="DC613" i="3"/>
  <c r="A614" i="3"/>
  <c r="Y614" i="3"/>
  <c r="CY614" i="3"/>
  <c r="CZ614" i="3"/>
  <c r="DB614" i="3" s="1"/>
  <c r="DA614" i="3"/>
  <c r="DC614" i="3"/>
  <c r="A615" i="3"/>
  <c r="Y615" i="3"/>
  <c r="CY615" i="3"/>
  <c r="CZ615" i="3"/>
  <c r="DA615" i="3"/>
  <c r="DB615" i="3"/>
  <c r="DC615" i="3"/>
  <c r="A616" i="3"/>
  <c r="Y616" i="3"/>
  <c r="CY616" i="3"/>
  <c r="CZ616" i="3"/>
  <c r="DA616" i="3"/>
  <c r="DB616" i="3"/>
  <c r="DC616" i="3"/>
  <c r="A617" i="3"/>
  <c r="Y617" i="3"/>
  <c r="CY617" i="3"/>
  <c r="CZ617" i="3"/>
  <c r="DB617" i="3" s="1"/>
  <c r="DA617" i="3"/>
  <c r="DC617" i="3"/>
  <c r="A618" i="3"/>
  <c r="Y618" i="3"/>
  <c r="CY618" i="3"/>
  <c r="CZ618" i="3"/>
  <c r="DB618" i="3" s="1"/>
  <c r="DA618" i="3"/>
  <c r="DC618" i="3"/>
  <c r="A619" i="3"/>
  <c r="Y619" i="3"/>
  <c r="CY619" i="3"/>
  <c r="CZ619" i="3"/>
  <c r="DB619" i="3" s="1"/>
  <c r="DA619" i="3"/>
  <c r="DC619" i="3"/>
  <c r="A620" i="3"/>
  <c r="Y620" i="3"/>
  <c r="CY620" i="3"/>
  <c r="CZ620" i="3"/>
  <c r="DA620" i="3"/>
  <c r="DB620" i="3"/>
  <c r="DC620" i="3"/>
  <c r="A621" i="3"/>
  <c r="Y621" i="3"/>
  <c r="CY621" i="3"/>
  <c r="CZ621" i="3"/>
  <c r="DB621" i="3" s="1"/>
  <c r="DA621" i="3"/>
  <c r="DC621" i="3"/>
  <c r="A622" i="3"/>
  <c r="Y622" i="3"/>
  <c r="CY622" i="3"/>
  <c r="CZ622" i="3"/>
  <c r="DB622" i="3" s="1"/>
  <c r="DA622" i="3"/>
  <c r="DC622" i="3"/>
  <c r="A623" i="3"/>
  <c r="Y623" i="3"/>
  <c r="CY623" i="3"/>
  <c r="CZ623" i="3"/>
  <c r="DA623" i="3"/>
  <c r="DB623" i="3"/>
  <c r="DC623" i="3"/>
  <c r="A624" i="3"/>
  <c r="Y624" i="3"/>
  <c r="CY624" i="3"/>
  <c r="CZ624" i="3"/>
  <c r="DA624" i="3"/>
  <c r="DB624" i="3"/>
  <c r="DC624" i="3"/>
  <c r="A625" i="3"/>
  <c r="Y625" i="3"/>
  <c r="CY625" i="3"/>
  <c r="CZ625" i="3"/>
  <c r="DB625" i="3" s="1"/>
  <c r="DA625" i="3"/>
  <c r="DC625" i="3"/>
  <c r="A626" i="3"/>
  <c r="Y626" i="3"/>
  <c r="CY626" i="3"/>
  <c r="CZ626" i="3"/>
  <c r="DA626" i="3"/>
  <c r="DB626" i="3"/>
  <c r="DC626" i="3"/>
  <c r="A627" i="3"/>
  <c r="Y627" i="3"/>
  <c r="CY627" i="3"/>
  <c r="CZ627" i="3"/>
  <c r="DB627" i="3" s="1"/>
  <c r="DA627" i="3"/>
  <c r="DC627" i="3"/>
  <c r="A628" i="3"/>
  <c r="Y628" i="3"/>
  <c r="CY628" i="3"/>
  <c r="CZ628" i="3"/>
  <c r="DA628" i="3"/>
  <c r="DB628" i="3"/>
  <c r="DC628" i="3"/>
  <c r="A629" i="3"/>
  <c r="Y629" i="3"/>
  <c r="CY629" i="3"/>
  <c r="CZ629" i="3"/>
  <c r="DB629" i="3" s="1"/>
  <c r="DA629" i="3"/>
  <c r="DC629" i="3"/>
  <c r="A630" i="3"/>
  <c r="Y630" i="3"/>
  <c r="CY630" i="3"/>
  <c r="CZ630" i="3"/>
  <c r="DA630" i="3"/>
  <c r="DB630" i="3"/>
  <c r="DC630" i="3"/>
  <c r="A631" i="3"/>
  <c r="Y631" i="3"/>
  <c r="CY631" i="3"/>
  <c r="CZ631" i="3"/>
  <c r="DA631" i="3"/>
  <c r="DB631" i="3"/>
  <c r="DC631" i="3"/>
  <c r="A632" i="3"/>
  <c r="Y632" i="3"/>
  <c r="CY632" i="3"/>
  <c r="CZ632" i="3"/>
  <c r="DB632" i="3" s="1"/>
  <c r="DA632" i="3"/>
  <c r="DC632" i="3"/>
  <c r="A633" i="3"/>
  <c r="Y633" i="3"/>
  <c r="CY633" i="3"/>
  <c r="CZ633" i="3"/>
  <c r="DB633" i="3" s="1"/>
  <c r="DA633" i="3"/>
  <c r="DC633" i="3"/>
  <c r="A634" i="3"/>
  <c r="Y634" i="3"/>
  <c r="CY634" i="3"/>
  <c r="CZ634" i="3"/>
  <c r="DA634" i="3"/>
  <c r="DB634" i="3"/>
  <c r="DC634" i="3"/>
  <c r="A635" i="3"/>
  <c r="Y635" i="3"/>
  <c r="CY635" i="3"/>
  <c r="CZ635" i="3"/>
  <c r="DA635" i="3"/>
  <c r="DB635" i="3"/>
  <c r="DC635" i="3"/>
  <c r="A636" i="3"/>
  <c r="Y636" i="3"/>
  <c r="CY636" i="3"/>
  <c r="CZ636" i="3"/>
  <c r="DB636" i="3" s="1"/>
  <c r="DA636" i="3"/>
  <c r="DC636" i="3"/>
  <c r="A637" i="3"/>
  <c r="Y637" i="3"/>
  <c r="CY637" i="3"/>
  <c r="CZ637" i="3"/>
  <c r="DB637" i="3" s="1"/>
  <c r="DA637" i="3"/>
  <c r="DC637" i="3"/>
  <c r="A638" i="3"/>
  <c r="Y638" i="3"/>
  <c r="CY638" i="3"/>
  <c r="CZ638" i="3"/>
  <c r="DB638" i="3" s="1"/>
  <c r="DA638" i="3"/>
  <c r="DC638" i="3"/>
  <c r="A639" i="3"/>
  <c r="Y639" i="3"/>
  <c r="CY639" i="3"/>
  <c r="CZ639" i="3"/>
  <c r="DA639" i="3"/>
  <c r="DB639" i="3"/>
  <c r="DC639" i="3"/>
  <c r="A640" i="3"/>
  <c r="Y640" i="3"/>
  <c r="CY640" i="3"/>
  <c r="CZ640" i="3"/>
  <c r="DA640" i="3"/>
  <c r="DB640" i="3"/>
  <c r="DC640" i="3"/>
  <c r="A641" i="3"/>
  <c r="Y641" i="3"/>
  <c r="CY641" i="3"/>
  <c r="CZ641" i="3"/>
  <c r="DA641" i="3"/>
  <c r="DB641" i="3"/>
  <c r="DC641" i="3"/>
  <c r="A642" i="3"/>
  <c r="Y642" i="3"/>
  <c r="CY642" i="3"/>
  <c r="CZ642" i="3"/>
  <c r="DB642" i="3" s="1"/>
  <c r="DA642" i="3"/>
  <c r="DC642" i="3"/>
  <c r="A643" i="3"/>
  <c r="Y643" i="3"/>
  <c r="CY643" i="3"/>
  <c r="CZ643" i="3"/>
  <c r="DA643" i="3"/>
  <c r="DB643" i="3"/>
  <c r="DC643" i="3"/>
  <c r="A644" i="3"/>
  <c r="Y644" i="3"/>
  <c r="CY644" i="3"/>
  <c r="CZ644" i="3"/>
  <c r="DB644" i="3" s="1"/>
  <c r="DA644" i="3"/>
  <c r="DC644" i="3"/>
  <c r="A645" i="3"/>
  <c r="Y645" i="3"/>
  <c r="CY645" i="3"/>
  <c r="CZ645" i="3"/>
  <c r="DB645" i="3" s="1"/>
  <c r="DA645" i="3"/>
  <c r="DC645" i="3"/>
  <c r="A646" i="3"/>
  <c r="Y646" i="3"/>
  <c r="CY646" i="3"/>
  <c r="CZ646" i="3"/>
  <c r="DA646" i="3"/>
  <c r="DB646" i="3"/>
  <c r="DC646" i="3"/>
  <c r="A647" i="3"/>
  <c r="Y647" i="3"/>
  <c r="CY647" i="3"/>
  <c r="CZ647" i="3"/>
  <c r="DB647" i="3" s="1"/>
  <c r="DA647" i="3"/>
  <c r="DC647" i="3"/>
  <c r="A648" i="3"/>
  <c r="Y648" i="3"/>
  <c r="CY648" i="3"/>
  <c r="CZ648" i="3"/>
  <c r="DB648" i="3" s="1"/>
  <c r="DA648" i="3"/>
  <c r="DC648" i="3"/>
  <c r="A649" i="3"/>
  <c r="Y649" i="3"/>
  <c r="CY649" i="3"/>
  <c r="CZ649" i="3"/>
  <c r="DA649" i="3"/>
  <c r="DB649" i="3"/>
  <c r="DC649" i="3"/>
  <c r="A650" i="3"/>
  <c r="Y650" i="3"/>
  <c r="CY650" i="3"/>
  <c r="CZ650" i="3"/>
  <c r="DA650" i="3"/>
  <c r="DB650" i="3"/>
  <c r="DC650" i="3"/>
  <c r="A651" i="3"/>
  <c r="Y651" i="3"/>
  <c r="CY651" i="3"/>
  <c r="CZ651" i="3"/>
  <c r="DB651" i="3" s="1"/>
  <c r="DA651" i="3"/>
  <c r="DC651" i="3"/>
  <c r="A652" i="3"/>
  <c r="Y652" i="3"/>
  <c r="CY652" i="3"/>
  <c r="CZ652" i="3"/>
  <c r="DB652" i="3" s="1"/>
  <c r="DA652" i="3"/>
  <c r="DC652" i="3"/>
  <c r="A653" i="3"/>
  <c r="Y653" i="3"/>
  <c r="CY653" i="3"/>
  <c r="CZ653" i="3"/>
  <c r="DB653" i="3" s="1"/>
  <c r="DA653" i="3"/>
  <c r="DC653" i="3"/>
  <c r="A654" i="3"/>
  <c r="Y654" i="3"/>
  <c r="CY654" i="3"/>
  <c r="CZ654" i="3"/>
  <c r="DA654" i="3"/>
  <c r="DB654" i="3"/>
  <c r="DC654" i="3"/>
  <c r="A655" i="3"/>
  <c r="Y655" i="3"/>
  <c r="CY655" i="3"/>
  <c r="CZ655" i="3"/>
  <c r="DB655" i="3" s="1"/>
  <c r="DA655" i="3"/>
  <c r="DC655" i="3"/>
  <c r="A656" i="3"/>
  <c r="Y656" i="3"/>
  <c r="CY656" i="3"/>
  <c r="CZ656" i="3"/>
  <c r="DA656" i="3"/>
  <c r="DB656" i="3"/>
  <c r="DC656" i="3"/>
  <c r="A657" i="3"/>
  <c r="Y657" i="3"/>
  <c r="CY657" i="3"/>
  <c r="CZ657" i="3"/>
  <c r="DB657" i="3" s="1"/>
  <c r="DA657" i="3"/>
  <c r="DC657" i="3"/>
  <c r="A658" i="3"/>
  <c r="Y658" i="3"/>
  <c r="CY658" i="3"/>
  <c r="CZ658" i="3"/>
  <c r="DA658" i="3"/>
  <c r="DB658" i="3"/>
  <c r="DC658" i="3"/>
  <c r="A659" i="3"/>
  <c r="Y659" i="3"/>
  <c r="CY659" i="3"/>
  <c r="CZ659" i="3"/>
  <c r="DA659" i="3"/>
  <c r="DB659" i="3"/>
  <c r="DC659" i="3"/>
  <c r="A660" i="3"/>
  <c r="Y660" i="3"/>
  <c r="CY660" i="3"/>
  <c r="CZ660" i="3"/>
  <c r="DB660" i="3" s="1"/>
  <c r="DA660" i="3"/>
  <c r="DC660" i="3"/>
  <c r="A661" i="3"/>
  <c r="Y661" i="3"/>
  <c r="CY661" i="3"/>
  <c r="CZ661" i="3"/>
  <c r="DB661" i="3" s="1"/>
  <c r="DA661" i="3"/>
  <c r="DC661" i="3"/>
  <c r="A662" i="3"/>
  <c r="Y662" i="3"/>
  <c r="CY662" i="3"/>
  <c r="CZ662" i="3"/>
  <c r="DA662" i="3"/>
  <c r="DB662" i="3"/>
  <c r="DC662" i="3"/>
  <c r="A663" i="3"/>
  <c r="Y663" i="3"/>
  <c r="CY663" i="3"/>
  <c r="CZ663" i="3"/>
  <c r="DA663" i="3"/>
  <c r="DB663" i="3"/>
  <c r="DC663" i="3"/>
  <c r="A664" i="3"/>
  <c r="Y664" i="3"/>
  <c r="CY664" i="3"/>
  <c r="CZ664" i="3"/>
  <c r="DB664" i="3" s="1"/>
  <c r="DA664" i="3"/>
  <c r="DC664" i="3"/>
  <c r="A665" i="3"/>
  <c r="Y665" i="3"/>
  <c r="CY665" i="3"/>
  <c r="CZ665" i="3"/>
  <c r="DB665" i="3" s="1"/>
  <c r="DA665" i="3"/>
  <c r="DC665" i="3"/>
  <c r="A666" i="3"/>
  <c r="Y666" i="3"/>
  <c r="CY666" i="3"/>
  <c r="CZ666" i="3"/>
  <c r="DA666" i="3"/>
  <c r="DB666" i="3"/>
  <c r="DC666" i="3"/>
  <c r="A667" i="3"/>
  <c r="Y667" i="3"/>
  <c r="CY667" i="3"/>
  <c r="CZ667" i="3"/>
  <c r="DA667" i="3"/>
  <c r="DB667" i="3"/>
  <c r="DC667" i="3"/>
  <c r="A668" i="3"/>
  <c r="Y668" i="3"/>
  <c r="CY668" i="3"/>
  <c r="CZ668" i="3"/>
  <c r="DB668" i="3" s="1"/>
  <c r="DA668" i="3"/>
  <c r="DC668" i="3"/>
  <c r="A669" i="3"/>
  <c r="Y669" i="3"/>
  <c r="CY669" i="3"/>
  <c r="CZ669" i="3"/>
  <c r="DA669" i="3"/>
  <c r="DB669" i="3"/>
  <c r="DC669" i="3"/>
  <c r="A670" i="3"/>
  <c r="Y670" i="3"/>
  <c r="CY670" i="3"/>
  <c r="CZ670" i="3"/>
  <c r="DB670" i="3" s="1"/>
  <c r="DA670" i="3"/>
  <c r="DC670" i="3"/>
  <c r="A671" i="3"/>
  <c r="Y671" i="3"/>
  <c r="CY671" i="3"/>
  <c r="CZ671" i="3"/>
  <c r="DA671" i="3"/>
  <c r="DB671" i="3"/>
  <c r="DC671" i="3"/>
  <c r="A672" i="3"/>
  <c r="Y672" i="3"/>
  <c r="CY672" i="3"/>
  <c r="CZ672" i="3"/>
  <c r="DB672" i="3" s="1"/>
  <c r="DA672" i="3"/>
  <c r="DC672" i="3"/>
  <c r="A673" i="3"/>
  <c r="Y673" i="3"/>
  <c r="CY673" i="3"/>
  <c r="CZ673" i="3"/>
  <c r="DA673" i="3"/>
  <c r="DB673" i="3"/>
  <c r="DC673" i="3"/>
  <c r="A674" i="3"/>
  <c r="Y674" i="3"/>
  <c r="CY674" i="3"/>
  <c r="CZ674" i="3"/>
  <c r="DA674" i="3"/>
  <c r="DB674" i="3"/>
  <c r="DC674" i="3"/>
  <c r="A675" i="3"/>
  <c r="Y675" i="3"/>
  <c r="CY675" i="3"/>
  <c r="CZ675" i="3"/>
  <c r="DB675" i="3" s="1"/>
  <c r="DA675" i="3"/>
  <c r="DC675" i="3"/>
  <c r="A676" i="3"/>
  <c r="Y676" i="3"/>
  <c r="CY676" i="3"/>
  <c r="CZ676" i="3"/>
  <c r="DA676" i="3"/>
  <c r="DB676" i="3"/>
  <c r="DC676" i="3"/>
  <c r="A677" i="3"/>
  <c r="Y677" i="3"/>
  <c r="CY677" i="3"/>
  <c r="CZ677" i="3"/>
  <c r="DA677" i="3"/>
  <c r="DB677" i="3"/>
  <c r="DC677" i="3"/>
  <c r="A678" i="3"/>
  <c r="Y678" i="3"/>
  <c r="CY678" i="3"/>
  <c r="CZ678" i="3"/>
  <c r="DA678" i="3"/>
  <c r="DB678" i="3"/>
  <c r="DC678" i="3"/>
  <c r="A679" i="3"/>
  <c r="Y679" i="3"/>
  <c r="CY679" i="3"/>
  <c r="CZ679" i="3"/>
  <c r="DB679" i="3" s="1"/>
  <c r="DA679" i="3"/>
  <c r="DC679" i="3"/>
  <c r="A680" i="3"/>
  <c r="Y680" i="3"/>
  <c r="CY680" i="3"/>
  <c r="CZ680" i="3"/>
  <c r="DB680" i="3" s="1"/>
  <c r="DA680" i="3"/>
  <c r="DC680" i="3"/>
  <c r="A681" i="3"/>
  <c r="Y681" i="3"/>
  <c r="CY681" i="3"/>
  <c r="CZ681" i="3"/>
  <c r="DA681" i="3"/>
  <c r="DB681" i="3"/>
  <c r="DC681" i="3"/>
  <c r="A682" i="3"/>
  <c r="Y682" i="3"/>
  <c r="CY682" i="3"/>
  <c r="CZ682" i="3"/>
  <c r="DA682" i="3"/>
  <c r="DB682" i="3"/>
  <c r="DC682" i="3"/>
  <c r="A683" i="3"/>
  <c r="Y683" i="3"/>
  <c r="CY683" i="3"/>
  <c r="CZ683" i="3"/>
  <c r="DA683" i="3"/>
  <c r="DB683" i="3"/>
  <c r="DC683" i="3"/>
  <c r="A684" i="3"/>
  <c r="Y684" i="3"/>
  <c r="CY684" i="3"/>
  <c r="CZ684" i="3"/>
  <c r="DB684" i="3" s="1"/>
  <c r="DA684" i="3"/>
  <c r="DC684" i="3"/>
  <c r="A685" i="3"/>
  <c r="Y685" i="3"/>
  <c r="CY685" i="3"/>
  <c r="CZ685" i="3"/>
  <c r="DA685" i="3"/>
  <c r="DB685" i="3"/>
  <c r="DC685" i="3"/>
  <c r="A686" i="3"/>
  <c r="Y686" i="3"/>
  <c r="CY686" i="3"/>
  <c r="CZ686" i="3"/>
  <c r="DB686" i="3" s="1"/>
  <c r="DA686" i="3"/>
  <c r="DC686" i="3"/>
  <c r="A687" i="3"/>
  <c r="Y687" i="3"/>
  <c r="CY687" i="3"/>
  <c r="CZ687" i="3"/>
  <c r="DB687" i="3" s="1"/>
  <c r="DA687" i="3"/>
  <c r="DC687" i="3"/>
  <c r="A688" i="3"/>
  <c r="Y688" i="3"/>
  <c r="CY688" i="3"/>
  <c r="CZ688" i="3"/>
  <c r="DA688" i="3"/>
  <c r="DB688" i="3"/>
  <c r="DC688" i="3"/>
  <c r="A689" i="3"/>
  <c r="Y689" i="3"/>
  <c r="CY689" i="3"/>
  <c r="CZ689" i="3"/>
  <c r="DA689" i="3"/>
  <c r="DB689" i="3"/>
  <c r="DC689" i="3"/>
  <c r="A690" i="3"/>
  <c r="Y690" i="3"/>
  <c r="CY690" i="3"/>
  <c r="CZ690" i="3"/>
  <c r="DB690" i="3" s="1"/>
  <c r="DA690" i="3"/>
  <c r="DC690" i="3"/>
  <c r="A691" i="3"/>
  <c r="Y691" i="3"/>
  <c r="CY691" i="3"/>
  <c r="CZ691" i="3"/>
  <c r="DB691" i="3" s="1"/>
  <c r="DA691" i="3"/>
  <c r="DC691" i="3"/>
  <c r="A692" i="3"/>
  <c r="Y692" i="3"/>
  <c r="CY692" i="3"/>
  <c r="CZ692" i="3"/>
  <c r="DA692" i="3"/>
  <c r="DB692" i="3"/>
  <c r="DC692" i="3"/>
  <c r="A693" i="3"/>
  <c r="Y693" i="3"/>
  <c r="CY693" i="3"/>
  <c r="CZ693" i="3"/>
  <c r="DA693" i="3"/>
  <c r="DB693" i="3"/>
  <c r="DC693" i="3"/>
  <c r="A694" i="3"/>
  <c r="Y694" i="3"/>
  <c r="CY694" i="3"/>
  <c r="CZ694" i="3"/>
  <c r="DB694" i="3" s="1"/>
  <c r="DA694" i="3"/>
  <c r="DC694" i="3"/>
  <c r="A695" i="3"/>
  <c r="Y695" i="3"/>
  <c r="CY695" i="3"/>
  <c r="CZ695" i="3"/>
  <c r="DA695" i="3"/>
  <c r="DB695" i="3"/>
  <c r="DC695" i="3"/>
  <c r="A696" i="3"/>
  <c r="Y696" i="3"/>
  <c r="CY696" i="3"/>
  <c r="CZ696" i="3"/>
  <c r="DA696" i="3"/>
  <c r="DB696" i="3"/>
  <c r="DC696" i="3"/>
  <c r="A697" i="3"/>
  <c r="Y697" i="3"/>
  <c r="CY697" i="3"/>
  <c r="CZ697" i="3"/>
  <c r="DB697" i="3" s="1"/>
  <c r="DA697" i="3"/>
  <c r="DC697" i="3"/>
  <c r="A698" i="3"/>
  <c r="Y698" i="3"/>
  <c r="CY698" i="3"/>
  <c r="CZ698" i="3"/>
  <c r="DA698" i="3"/>
  <c r="DB698" i="3"/>
  <c r="DC698" i="3"/>
  <c r="A699" i="3"/>
  <c r="Y699" i="3"/>
  <c r="CY699" i="3"/>
  <c r="CZ699" i="3"/>
  <c r="DB699" i="3" s="1"/>
  <c r="DA699" i="3"/>
  <c r="DC699" i="3"/>
  <c r="A700" i="3"/>
  <c r="Y700" i="3"/>
  <c r="CY700" i="3"/>
  <c r="CZ700" i="3"/>
  <c r="DA700" i="3"/>
  <c r="DB700" i="3"/>
  <c r="DC700" i="3"/>
  <c r="A701" i="3"/>
  <c r="Y701" i="3"/>
  <c r="CY701" i="3"/>
  <c r="CZ701" i="3"/>
  <c r="DB701" i="3" s="1"/>
  <c r="DA701" i="3"/>
  <c r="DC701" i="3"/>
  <c r="A702" i="3"/>
  <c r="Y702" i="3"/>
  <c r="CY702" i="3"/>
  <c r="CZ702" i="3"/>
  <c r="DA702" i="3"/>
  <c r="DB702" i="3"/>
  <c r="DC702" i="3"/>
  <c r="A703" i="3"/>
  <c r="Y703" i="3"/>
  <c r="CY703" i="3"/>
  <c r="CZ703" i="3"/>
  <c r="DA703" i="3"/>
  <c r="DB703" i="3"/>
  <c r="DC703" i="3"/>
  <c r="A704" i="3"/>
  <c r="Y704" i="3"/>
  <c r="CY704" i="3"/>
  <c r="CZ704" i="3"/>
  <c r="DA704" i="3"/>
  <c r="DB704" i="3"/>
  <c r="DC704" i="3"/>
  <c r="A705" i="3"/>
  <c r="Y705" i="3"/>
  <c r="CY705" i="3"/>
  <c r="CZ705" i="3"/>
  <c r="DB705" i="3" s="1"/>
  <c r="DA705" i="3"/>
  <c r="DC705" i="3"/>
  <c r="A706" i="3"/>
  <c r="Y706" i="3"/>
  <c r="CY706" i="3"/>
  <c r="CZ706" i="3"/>
  <c r="DB706" i="3" s="1"/>
  <c r="DA706" i="3"/>
  <c r="DC706" i="3"/>
  <c r="A707" i="3"/>
  <c r="Y707" i="3"/>
  <c r="CY707" i="3"/>
  <c r="CZ707" i="3"/>
  <c r="DA707" i="3"/>
  <c r="DB707" i="3"/>
  <c r="DC707" i="3"/>
  <c r="A708" i="3"/>
  <c r="Y708" i="3"/>
  <c r="CY708" i="3"/>
  <c r="CZ708" i="3"/>
  <c r="DA708" i="3"/>
  <c r="DB708" i="3"/>
  <c r="DC708" i="3"/>
  <c r="A709" i="3"/>
  <c r="Y709" i="3"/>
  <c r="CY709" i="3"/>
  <c r="CZ709" i="3"/>
  <c r="DB709" i="3" s="1"/>
  <c r="DA709" i="3"/>
  <c r="DC709" i="3"/>
  <c r="A710" i="3"/>
  <c r="Y710" i="3"/>
  <c r="CY710" i="3"/>
  <c r="CZ710" i="3"/>
  <c r="DB710" i="3" s="1"/>
  <c r="DA710" i="3"/>
  <c r="DC710" i="3"/>
  <c r="A711" i="3"/>
  <c r="Y711" i="3"/>
  <c r="CY711" i="3"/>
  <c r="CZ711" i="3"/>
  <c r="DB711" i="3" s="1"/>
  <c r="DA711" i="3"/>
  <c r="DC711" i="3"/>
  <c r="A712" i="3"/>
  <c r="Y712" i="3"/>
  <c r="CY712" i="3"/>
  <c r="CZ712" i="3"/>
  <c r="DA712" i="3"/>
  <c r="DB712" i="3"/>
  <c r="DC712" i="3"/>
  <c r="A713" i="3"/>
  <c r="Y713" i="3"/>
  <c r="CY713" i="3"/>
  <c r="CZ713" i="3"/>
  <c r="DB713" i="3" s="1"/>
  <c r="DA713" i="3"/>
  <c r="DC713" i="3"/>
  <c r="A714" i="3"/>
  <c r="Y714" i="3"/>
  <c r="CY714" i="3"/>
  <c r="CZ714" i="3"/>
  <c r="DA714" i="3"/>
  <c r="DB714" i="3"/>
  <c r="DC714" i="3"/>
  <c r="A715" i="3"/>
  <c r="Y715" i="3"/>
  <c r="CY715" i="3"/>
  <c r="CZ715" i="3"/>
  <c r="DA715" i="3"/>
  <c r="DB715" i="3"/>
  <c r="DC715" i="3"/>
  <c r="A716" i="3"/>
  <c r="Y716" i="3"/>
  <c r="CY716" i="3"/>
  <c r="CZ716" i="3"/>
  <c r="DB716" i="3" s="1"/>
  <c r="DA716" i="3"/>
  <c r="DC716" i="3"/>
  <c r="A717" i="3"/>
  <c r="Y717" i="3"/>
  <c r="CY717" i="3"/>
  <c r="CZ717" i="3"/>
  <c r="DB717" i="3" s="1"/>
  <c r="DA717" i="3"/>
  <c r="DC717" i="3"/>
  <c r="A718" i="3"/>
  <c r="Y718" i="3"/>
  <c r="CY718" i="3"/>
  <c r="CZ718" i="3"/>
  <c r="DA718" i="3"/>
  <c r="DB718" i="3"/>
  <c r="DC718" i="3"/>
  <c r="A719" i="3"/>
  <c r="Y719" i="3"/>
  <c r="CY719" i="3"/>
  <c r="CZ719" i="3"/>
  <c r="DA719" i="3"/>
  <c r="DB719" i="3"/>
  <c r="DC719" i="3"/>
  <c r="A720" i="3"/>
  <c r="Y720" i="3"/>
  <c r="CY720" i="3"/>
  <c r="CZ720" i="3"/>
  <c r="DB720" i="3" s="1"/>
  <c r="DA720" i="3"/>
  <c r="DC720" i="3"/>
  <c r="A721" i="3"/>
  <c r="Y721" i="3"/>
  <c r="CY721" i="3"/>
  <c r="CZ721" i="3"/>
  <c r="DB721" i="3" s="1"/>
  <c r="DA721" i="3"/>
  <c r="DC721" i="3"/>
  <c r="A722" i="3"/>
  <c r="Y722" i="3"/>
  <c r="CY722" i="3"/>
  <c r="CZ722" i="3"/>
  <c r="DA722" i="3"/>
  <c r="DB722" i="3"/>
  <c r="DC722" i="3"/>
  <c r="A723" i="3"/>
  <c r="Y723" i="3"/>
  <c r="CY723" i="3"/>
  <c r="CZ723" i="3"/>
  <c r="DA723" i="3"/>
  <c r="DB723" i="3"/>
  <c r="DC723" i="3"/>
  <c r="A724" i="3"/>
  <c r="Y724" i="3"/>
  <c r="CY724" i="3"/>
  <c r="CZ724" i="3"/>
  <c r="DB724" i="3" s="1"/>
  <c r="DA724" i="3"/>
  <c r="DC724" i="3"/>
  <c r="A725" i="3"/>
  <c r="Y725" i="3"/>
  <c r="CY725" i="3"/>
  <c r="CZ725" i="3"/>
  <c r="DA725" i="3"/>
  <c r="DB725" i="3"/>
  <c r="DC725" i="3"/>
  <c r="A726" i="3"/>
  <c r="Y726" i="3"/>
  <c r="CY726" i="3"/>
  <c r="CZ726" i="3"/>
  <c r="DB726" i="3" s="1"/>
  <c r="DA726" i="3"/>
  <c r="DC726" i="3"/>
  <c r="A727" i="3"/>
  <c r="Y727" i="3"/>
  <c r="CY727" i="3"/>
  <c r="CZ727" i="3"/>
  <c r="DA727" i="3"/>
  <c r="DB727" i="3"/>
  <c r="DC727" i="3"/>
  <c r="A728" i="3"/>
  <c r="Y728" i="3"/>
  <c r="CY728" i="3"/>
  <c r="CZ728" i="3"/>
  <c r="DB728" i="3" s="1"/>
  <c r="DA728" i="3"/>
  <c r="DC728" i="3"/>
  <c r="A729" i="3"/>
  <c r="Y729" i="3"/>
  <c r="CY729" i="3"/>
  <c r="CZ729" i="3"/>
  <c r="DA729" i="3"/>
  <c r="DB729" i="3"/>
  <c r="DC729" i="3"/>
  <c r="A730" i="3"/>
  <c r="Y730" i="3"/>
  <c r="CY730" i="3"/>
  <c r="CZ730" i="3"/>
  <c r="DA730" i="3"/>
  <c r="DB730" i="3"/>
  <c r="DC730" i="3"/>
  <c r="A731" i="3"/>
  <c r="Y731" i="3"/>
  <c r="CY731" i="3"/>
  <c r="CZ731" i="3"/>
  <c r="DB731" i="3" s="1"/>
  <c r="DA731" i="3"/>
  <c r="DC731" i="3"/>
  <c r="A732" i="3"/>
  <c r="Y732" i="3"/>
  <c r="CY732" i="3"/>
  <c r="CZ732" i="3"/>
  <c r="DB732" i="3" s="1"/>
  <c r="DA732" i="3"/>
  <c r="DC732" i="3"/>
  <c r="A733" i="3"/>
  <c r="Y733" i="3"/>
  <c r="CY733" i="3"/>
  <c r="CZ733" i="3"/>
  <c r="DA733" i="3"/>
  <c r="DB733" i="3"/>
  <c r="DC733" i="3"/>
  <c r="A734" i="3"/>
  <c r="Y734" i="3"/>
  <c r="CY734" i="3"/>
  <c r="CZ734" i="3"/>
  <c r="DA734" i="3"/>
  <c r="DB734" i="3"/>
  <c r="DC734" i="3"/>
  <c r="A735" i="3"/>
  <c r="Y735" i="3"/>
  <c r="CY735" i="3"/>
  <c r="CZ735" i="3"/>
  <c r="DB735" i="3" s="1"/>
  <c r="DA735" i="3"/>
  <c r="DC735" i="3"/>
  <c r="A736" i="3"/>
  <c r="Y736" i="3"/>
  <c r="CY736" i="3"/>
  <c r="CZ736" i="3"/>
  <c r="DB736" i="3" s="1"/>
  <c r="DA736" i="3"/>
  <c r="DC736" i="3"/>
  <c r="A737" i="3"/>
  <c r="Y737" i="3"/>
  <c r="CY737" i="3"/>
  <c r="CZ737" i="3"/>
  <c r="DA737" i="3"/>
  <c r="DB737" i="3"/>
  <c r="DC737" i="3"/>
  <c r="A738" i="3"/>
  <c r="Y738" i="3"/>
  <c r="CY738" i="3"/>
  <c r="CZ738" i="3"/>
  <c r="DA738" i="3"/>
  <c r="DB738" i="3"/>
  <c r="DC738" i="3"/>
  <c r="A739" i="3"/>
  <c r="Y739" i="3"/>
  <c r="CY739" i="3"/>
  <c r="CZ739" i="3"/>
  <c r="DA739" i="3"/>
  <c r="DB739" i="3"/>
  <c r="DC739" i="3"/>
  <c r="A740" i="3"/>
  <c r="Y740" i="3"/>
  <c r="CY740" i="3"/>
  <c r="CZ740" i="3"/>
  <c r="DB740" i="3" s="1"/>
  <c r="DA740" i="3"/>
  <c r="DC740" i="3"/>
  <c r="A741" i="3"/>
  <c r="Y741" i="3"/>
  <c r="CY741" i="3"/>
  <c r="CZ741" i="3"/>
  <c r="DA741" i="3"/>
  <c r="DB741" i="3"/>
  <c r="DC741" i="3"/>
  <c r="A742" i="3"/>
  <c r="Y742" i="3"/>
  <c r="CY742" i="3"/>
  <c r="CZ742" i="3"/>
  <c r="DB742" i="3" s="1"/>
  <c r="DA742" i="3"/>
  <c r="DC742" i="3"/>
  <c r="A743" i="3"/>
  <c r="Y743" i="3"/>
  <c r="CY743" i="3"/>
  <c r="CZ743" i="3"/>
  <c r="DB743" i="3" s="1"/>
  <c r="DA743" i="3"/>
  <c r="DC743" i="3"/>
  <c r="A744" i="3"/>
  <c r="Y744" i="3"/>
  <c r="CY744" i="3"/>
  <c r="CZ744" i="3"/>
  <c r="DA744" i="3"/>
  <c r="DB744" i="3"/>
  <c r="DC744" i="3"/>
  <c r="A745" i="3"/>
  <c r="Y745" i="3"/>
  <c r="CY745" i="3"/>
  <c r="CZ745" i="3"/>
  <c r="DA745" i="3"/>
  <c r="DB745" i="3"/>
  <c r="DC745" i="3"/>
  <c r="A746" i="3"/>
  <c r="Y746" i="3"/>
  <c r="CY746" i="3"/>
  <c r="CZ746" i="3"/>
  <c r="DB746" i="3" s="1"/>
  <c r="DA746" i="3"/>
  <c r="DC746" i="3"/>
  <c r="A747" i="3"/>
  <c r="Y747" i="3"/>
  <c r="CY747" i="3"/>
  <c r="CZ747" i="3"/>
  <c r="DA747" i="3"/>
  <c r="DB747" i="3"/>
  <c r="DC747" i="3"/>
  <c r="A748" i="3"/>
  <c r="Y748" i="3"/>
  <c r="CY748" i="3"/>
  <c r="CZ748" i="3"/>
  <c r="DA748" i="3"/>
  <c r="DB748" i="3"/>
  <c r="DC748" i="3"/>
  <c r="A749" i="3"/>
  <c r="Y749" i="3"/>
  <c r="CY749" i="3"/>
  <c r="CZ749" i="3"/>
  <c r="DB749" i="3" s="1"/>
  <c r="DA749" i="3"/>
  <c r="DC749" i="3"/>
  <c r="A750" i="3"/>
  <c r="Y750" i="3"/>
  <c r="CY750" i="3"/>
  <c r="CZ750" i="3"/>
  <c r="DB750" i="3" s="1"/>
  <c r="DA750" i="3"/>
  <c r="DC750" i="3"/>
  <c r="A751" i="3"/>
  <c r="Y751" i="3"/>
  <c r="CY751" i="3"/>
  <c r="CZ751" i="3"/>
  <c r="DB751" i="3" s="1"/>
  <c r="DA751" i="3"/>
  <c r="DC751" i="3"/>
  <c r="A752" i="3"/>
  <c r="Y752" i="3"/>
  <c r="CY752" i="3"/>
  <c r="CZ752" i="3"/>
  <c r="DA752" i="3"/>
  <c r="DB752" i="3"/>
  <c r="DC752" i="3"/>
  <c r="A753" i="3"/>
  <c r="Y753" i="3"/>
  <c r="CY753" i="3"/>
  <c r="CZ753" i="3"/>
  <c r="DB753" i="3" s="1"/>
  <c r="DA753" i="3"/>
  <c r="DC753" i="3"/>
  <c r="A754" i="3"/>
  <c r="Y754" i="3"/>
  <c r="CY754" i="3"/>
  <c r="CZ754" i="3"/>
  <c r="DA754" i="3"/>
  <c r="DB754" i="3"/>
  <c r="DC754" i="3"/>
  <c r="A755" i="3"/>
  <c r="Y755" i="3"/>
  <c r="CY755" i="3"/>
  <c r="CZ755" i="3"/>
  <c r="DA755" i="3"/>
  <c r="DB755" i="3"/>
  <c r="DC755" i="3"/>
  <c r="A756" i="3"/>
  <c r="Y756" i="3"/>
  <c r="CY756" i="3"/>
  <c r="CZ756" i="3"/>
  <c r="DA756" i="3"/>
  <c r="DB756" i="3"/>
  <c r="DC756" i="3"/>
  <c r="A757" i="3"/>
  <c r="Y757" i="3"/>
  <c r="CY757" i="3"/>
  <c r="CZ757" i="3"/>
  <c r="DB757" i="3" s="1"/>
  <c r="DA757" i="3"/>
  <c r="DC757" i="3"/>
  <c r="A758" i="3"/>
  <c r="Y758" i="3"/>
  <c r="CY758" i="3"/>
  <c r="CZ758" i="3"/>
  <c r="DA758" i="3"/>
  <c r="DB758" i="3"/>
  <c r="DC758" i="3"/>
  <c r="A759" i="3"/>
  <c r="Y759" i="3"/>
  <c r="CY759" i="3"/>
  <c r="CZ759" i="3"/>
  <c r="DA759" i="3"/>
  <c r="DB759" i="3"/>
  <c r="DC759" i="3"/>
  <c r="A760" i="3"/>
  <c r="Y760" i="3"/>
  <c r="CY760" i="3"/>
  <c r="CZ760" i="3"/>
  <c r="DB760" i="3" s="1"/>
  <c r="DA760" i="3"/>
  <c r="DC760" i="3"/>
  <c r="A761" i="3"/>
  <c r="Y761" i="3"/>
  <c r="CY761" i="3"/>
  <c r="CZ761" i="3"/>
  <c r="DB761" i="3" s="1"/>
  <c r="DA761" i="3"/>
  <c r="DC761" i="3"/>
  <c r="A762" i="3"/>
  <c r="Y762" i="3"/>
  <c r="CY762" i="3"/>
  <c r="CZ762" i="3"/>
  <c r="DA762" i="3"/>
  <c r="DB762" i="3"/>
  <c r="DC762" i="3"/>
  <c r="A763" i="3"/>
  <c r="Y763" i="3"/>
  <c r="CY763" i="3"/>
  <c r="CZ763" i="3"/>
  <c r="DA763" i="3"/>
  <c r="DB763" i="3"/>
  <c r="DC763" i="3"/>
  <c r="A764" i="3"/>
  <c r="Y764" i="3"/>
  <c r="CY764" i="3"/>
  <c r="CZ764" i="3"/>
  <c r="DA764" i="3"/>
  <c r="DB764" i="3"/>
  <c r="DC764" i="3"/>
  <c r="A765" i="3"/>
  <c r="Y765" i="3"/>
  <c r="CY765" i="3"/>
  <c r="CZ765" i="3"/>
  <c r="DA765" i="3"/>
  <c r="DB765" i="3"/>
  <c r="DC765" i="3"/>
  <c r="A766" i="3"/>
  <c r="Y766" i="3"/>
  <c r="CY766" i="3"/>
  <c r="CZ766" i="3"/>
  <c r="DB766" i="3" s="1"/>
  <c r="DA766" i="3"/>
  <c r="DC766" i="3"/>
  <c r="A767" i="3"/>
  <c r="Y767" i="3"/>
  <c r="CY767" i="3"/>
  <c r="CZ767" i="3"/>
  <c r="DA767" i="3"/>
  <c r="DB767" i="3"/>
  <c r="DC767" i="3"/>
  <c r="A768" i="3"/>
  <c r="Y768" i="3"/>
  <c r="CY768" i="3"/>
  <c r="CZ768" i="3"/>
  <c r="DB768" i="3" s="1"/>
  <c r="DA768" i="3"/>
  <c r="DC768" i="3"/>
  <c r="A769" i="3"/>
  <c r="Y769" i="3"/>
  <c r="CY769" i="3"/>
  <c r="CZ769" i="3"/>
  <c r="DA769" i="3"/>
  <c r="DB769" i="3"/>
  <c r="DC769" i="3"/>
  <c r="A770" i="3"/>
  <c r="Y770" i="3"/>
  <c r="CY770" i="3"/>
  <c r="CZ770" i="3"/>
  <c r="DA770" i="3"/>
  <c r="DB770" i="3"/>
  <c r="DC770" i="3"/>
  <c r="A771" i="3"/>
  <c r="Y771" i="3"/>
  <c r="CY771" i="3"/>
  <c r="CZ771" i="3"/>
  <c r="DA771" i="3"/>
  <c r="DB771" i="3"/>
  <c r="DC771" i="3"/>
  <c r="A772" i="3"/>
  <c r="Y772" i="3"/>
  <c r="CY772" i="3"/>
  <c r="CZ772" i="3"/>
  <c r="DA772" i="3"/>
  <c r="DB772" i="3"/>
  <c r="DC772" i="3"/>
  <c r="A773" i="3"/>
  <c r="Y773" i="3"/>
  <c r="CY773" i="3"/>
  <c r="CZ773" i="3"/>
  <c r="DA773" i="3"/>
  <c r="DB773" i="3"/>
  <c r="DC773" i="3"/>
  <c r="A774" i="3"/>
  <c r="Y774" i="3"/>
  <c r="CY774" i="3"/>
  <c r="CZ774" i="3"/>
  <c r="DA774" i="3"/>
  <c r="DB774" i="3"/>
  <c r="DC774" i="3"/>
  <c r="A775" i="3"/>
  <c r="Y775" i="3"/>
  <c r="CY775" i="3"/>
  <c r="CZ775" i="3"/>
  <c r="DA775" i="3"/>
  <c r="DB775" i="3"/>
  <c r="DC775" i="3"/>
  <c r="A776" i="3"/>
  <c r="Y776" i="3"/>
  <c r="CY776" i="3"/>
  <c r="CZ776" i="3"/>
  <c r="DB776" i="3" s="1"/>
  <c r="DA776" i="3"/>
  <c r="DC776" i="3"/>
  <c r="A777" i="3"/>
  <c r="Y777" i="3"/>
  <c r="CY777" i="3"/>
  <c r="CZ777" i="3"/>
  <c r="DB777" i="3" s="1"/>
  <c r="DA777" i="3"/>
  <c r="DC777" i="3"/>
  <c r="A778" i="3"/>
  <c r="Y778" i="3"/>
  <c r="CY778" i="3"/>
  <c r="CZ778" i="3"/>
  <c r="DA778" i="3"/>
  <c r="DB778" i="3"/>
  <c r="DC778" i="3"/>
  <c r="A779" i="3"/>
  <c r="Y779" i="3"/>
  <c r="CY779" i="3"/>
  <c r="CZ779" i="3"/>
  <c r="DB779" i="3" s="1"/>
  <c r="DA779" i="3"/>
  <c r="DC779" i="3"/>
  <c r="A780" i="3"/>
  <c r="Y780" i="3"/>
  <c r="CY780" i="3"/>
  <c r="CZ780" i="3"/>
  <c r="DA780" i="3"/>
  <c r="DB780" i="3"/>
  <c r="DC780" i="3"/>
  <c r="A781" i="3"/>
  <c r="Y781" i="3"/>
  <c r="CY781" i="3"/>
  <c r="CZ781" i="3"/>
  <c r="DB781" i="3" s="1"/>
  <c r="DA781" i="3"/>
  <c r="DC781" i="3"/>
  <c r="A782" i="3"/>
  <c r="Y782" i="3"/>
  <c r="CY782" i="3"/>
  <c r="CZ782" i="3"/>
  <c r="DB782" i="3" s="1"/>
  <c r="DA782" i="3"/>
  <c r="DC782" i="3"/>
  <c r="A783" i="3"/>
  <c r="Y783" i="3"/>
  <c r="CY783" i="3"/>
  <c r="CZ783" i="3"/>
  <c r="DA783" i="3"/>
  <c r="DB783" i="3"/>
  <c r="DC783" i="3"/>
  <c r="A784" i="3"/>
  <c r="Y784" i="3"/>
  <c r="CY784" i="3"/>
  <c r="CZ784" i="3"/>
  <c r="DB784" i="3" s="1"/>
  <c r="DA784" i="3"/>
  <c r="DC784" i="3"/>
  <c r="A785" i="3"/>
  <c r="Y785" i="3"/>
  <c r="CY785" i="3"/>
  <c r="CZ785" i="3"/>
  <c r="DB785" i="3" s="1"/>
  <c r="DA785" i="3"/>
  <c r="DC785" i="3"/>
  <c r="A786" i="3"/>
  <c r="Y786" i="3"/>
  <c r="CY786" i="3"/>
  <c r="CZ786" i="3"/>
  <c r="DA786" i="3"/>
  <c r="DB786" i="3"/>
  <c r="DC786" i="3"/>
  <c r="A787" i="3"/>
  <c r="Y787" i="3"/>
  <c r="CY787" i="3"/>
  <c r="CZ787" i="3"/>
  <c r="DA787" i="3"/>
  <c r="DB787" i="3"/>
  <c r="DC787" i="3"/>
  <c r="A788" i="3"/>
  <c r="Y788" i="3"/>
  <c r="CY788" i="3"/>
  <c r="CZ788" i="3"/>
  <c r="DB788" i="3" s="1"/>
  <c r="DA788" i="3"/>
  <c r="DC788" i="3"/>
  <c r="A789" i="3"/>
  <c r="Y789" i="3"/>
  <c r="CY789" i="3"/>
  <c r="CZ789" i="3"/>
  <c r="DB789" i="3" s="1"/>
  <c r="DA789" i="3"/>
  <c r="DC789" i="3"/>
  <c r="A790" i="3"/>
  <c r="Y790" i="3"/>
  <c r="CY790" i="3"/>
  <c r="CZ790" i="3"/>
  <c r="DA790" i="3"/>
  <c r="DB790" i="3"/>
  <c r="DC790" i="3"/>
  <c r="A791" i="3"/>
  <c r="Y791" i="3"/>
  <c r="CY791" i="3"/>
  <c r="CZ791" i="3"/>
  <c r="DA791" i="3"/>
  <c r="DB791" i="3"/>
  <c r="DC791" i="3"/>
  <c r="A792" i="3"/>
  <c r="Y792" i="3"/>
  <c r="CY792" i="3"/>
  <c r="CZ792" i="3"/>
  <c r="DB792" i="3" s="1"/>
  <c r="DA792" i="3"/>
  <c r="DC792" i="3"/>
  <c r="A793" i="3"/>
  <c r="Y793" i="3"/>
  <c r="CY793" i="3"/>
  <c r="CZ793" i="3"/>
  <c r="DB793" i="3" s="1"/>
  <c r="DA793" i="3"/>
  <c r="DC793" i="3"/>
  <c r="A794" i="3"/>
  <c r="Y794" i="3"/>
  <c r="CY794" i="3"/>
  <c r="CZ794" i="3"/>
  <c r="DA794" i="3"/>
  <c r="DB794" i="3"/>
  <c r="DC794" i="3"/>
  <c r="A795" i="3"/>
  <c r="Y795" i="3"/>
  <c r="CY795" i="3"/>
  <c r="CZ795" i="3"/>
  <c r="DA795" i="3"/>
  <c r="DB795" i="3"/>
  <c r="DC795" i="3"/>
  <c r="A796" i="3"/>
  <c r="Y796" i="3"/>
  <c r="CY796" i="3"/>
  <c r="CZ796" i="3"/>
  <c r="DB796" i="3" s="1"/>
  <c r="DA796" i="3"/>
  <c r="DC796" i="3"/>
  <c r="A797" i="3"/>
  <c r="Y797" i="3"/>
  <c r="CY797" i="3"/>
  <c r="CZ797" i="3"/>
  <c r="DA797" i="3"/>
  <c r="DB797" i="3"/>
  <c r="DC797" i="3"/>
  <c r="A798" i="3"/>
  <c r="Y798" i="3"/>
  <c r="CY798" i="3"/>
  <c r="CZ798" i="3"/>
  <c r="DB798" i="3" s="1"/>
  <c r="DA798" i="3"/>
  <c r="DC798" i="3"/>
  <c r="A799" i="3"/>
  <c r="Y799" i="3"/>
  <c r="CY799" i="3"/>
  <c r="CZ799" i="3"/>
  <c r="DA799" i="3"/>
  <c r="DB799" i="3"/>
  <c r="DC799" i="3"/>
  <c r="A800" i="3"/>
  <c r="Y800" i="3"/>
  <c r="CY800" i="3"/>
  <c r="CZ800" i="3"/>
  <c r="DB800" i="3" s="1"/>
  <c r="DA800" i="3"/>
  <c r="DC800" i="3"/>
  <c r="A801" i="3"/>
  <c r="Y801" i="3"/>
  <c r="CY801" i="3"/>
  <c r="CZ801" i="3"/>
  <c r="DB801" i="3" s="1"/>
  <c r="DA801" i="3"/>
  <c r="DC801" i="3"/>
  <c r="A802" i="3"/>
  <c r="Y802" i="3"/>
  <c r="CY802" i="3"/>
  <c r="CZ802" i="3"/>
  <c r="DA802" i="3"/>
  <c r="DB802" i="3"/>
  <c r="DC802" i="3"/>
  <c r="A803" i="3"/>
  <c r="Y803" i="3"/>
  <c r="CY803" i="3"/>
  <c r="CZ803" i="3"/>
  <c r="DA803" i="3"/>
  <c r="DB803" i="3"/>
  <c r="DC803" i="3"/>
  <c r="A804" i="3"/>
  <c r="Y804" i="3"/>
  <c r="CY804" i="3"/>
  <c r="CZ804" i="3"/>
  <c r="DB804" i="3" s="1"/>
  <c r="DA804" i="3"/>
  <c r="DC804" i="3"/>
  <c r="A805" i="3"/>
  <c r="Y805" i="3"/>
  <c r="CY805" i="3"/>
  <c r="CZ805" i="3"/>
  <c r="DB805" i="3" s="1"/>
  <c r="DA805" i="3"/>
  <c r="DC805" i="3"/>
  <c r="A806" i="3"/>
  <c r="Y806" i="3"/>
  <c r="CY806" i="3"/>
  <c r="CZ806" i="3"/>
  <c r="DA806" i="3"/>
  <c r="DB806" i="3"/>
  <c r="DC806" i="3"/>
  <c r="A807" i="3"/>
  <c r="Y807" i="3"/>
  <c r="CY807" i="3"/>
  <c r="CZ807" i="3"/>
  <c r="DB807" i="3" s="1"/>
  <c r="DA807" i="3"/>
  <c r="DC807" i="3"/>
  <c r="A808" i="3"/>
  <c r="Y808" i="3"/>
  <c r="CY808" i="3"/>
  <c r="CZ808" i="3"/>
  <c r="DA808" i="3"/>
  <c r="DB808" i="3"/>
  <c r="DC808" i="3"/>
  <c r="A809" i="3"/>
  <c r="Y809" i="3"/>
  <c r="CY809" i="3"/>
  <c r="CZ809" i="3"/>
  <c r="DB809" i="3" s="1"/>
  <c r="DA809" i="3"/>
  <c r="DC809" i="3"/>
  <c r="A810" i="3"/>
  <c r="Y810" i="3"/>
  <c r="CY810" i="3"/>
  <c r="CZ810" i="3"/>
  <c r="DA810" i="3"/>
  <c r="DB810" i="3"/>
  <c r="DC810" i="3"/>
  <c r="A811" i="3"/>
  <c r="Y811" i="3"/>
  <c r="CY811" i="3"/>
  <c r="CZ811" i="3"/>
  <c r="DB811" i="3" s="1"/>
  <c r="DA811" i="3"/>
  <c r="DC811" i="3"/>
  <c r="A812" i="3"/>
  <c r="Y812" i="3"/>
  <c r="CY812" i="3"/>
  <c r="CZ812" i="3"/>
  <c r="DA812" i="3"/>
  <c r="DB812" i="3"/>
  <c r="DC812" i="3"/>
  <c r="A813" i="3"/>
  <c r="Y813" i="3"/>
  <c r="CY813" i="3"/>
  <c r="CZ813" i="3"/>
  <c r="DB813" i="3" s="1"/>
  <c r="DA813" i="3"/>
  <c r="DC813" i="3"/>
  <c r="A814" i="3"/>
  <c r="Y814" i="3"/>
  <c r="CY814" i="3"/>
  <c r="CZ814" i="3"/>
  <c r="DB814" i="3" s="1"/>
  <c r="DA814" i="3"/>
  <c r="DC814" i="3"/>
  <c r="A815" i="3"/>
  <c r="Y815" i="3"/>
  <c r="CY815" i="3"/>
  <c r="CZ815" i="3"/>
  <c r="DB815" i="3" s="1"/>
  <c r="DA815" i="3"/>
  <c r="DC815" i="3"/>
  <c r="A816" i="3"/>
  <c r="Y816" i="3"/>
  <c r="CY816" i="3"/>
  <c r="CZ816" i="3"/>
  <c r="DA816" i="3"/>
  <c r="DB816" i="3"/>
  <c r="DC816" i="3"/>
  <c r="A817" i="3"/>
  <c r="Y817" i="3"/>
  <c r="CY817" i="3"/>
  <c r="CZ817" i="3"/>
  <c r="DA817" i="3"/>
  <c r="DB817" i="3"/>
  <c r="DC817" i="3"/>
  <c r="A818" i="3"/>
  <c r="Y818" i="3"/>
  <c r="CY818" i="3"/>
  <c r="CZ818" i="3"/>
  <c r="DA818" i="3"/>
  <c r="DB818" i="3"/>
  <c r="DC818" i="3"/>
  <c r="A819" i="3"/>
  <c r="Y819" i="3"/>
  <c r="CY819" i="3"/>
  <c r="CZ819" i="3"/>
  <c r="DB819" i="3" s="1"/>
  <c r="DA819" i="3"/>
  <c r="DC819" i="3"/>
  <c r="A820" i="3"/>
  <c r="Y820" i="3"/>
  <c r="CY820" i="3"/>
  <c r="CZ820" i="3"/>
  <c r="DB820" i="3" s="1"/>
  <c r="DA820" i="3"/>
  <c r="DC820" i="3"/>
  <c r="A821" i="3"/>
  <c r="Y821" i="3"/>
  <c r="CY821" i="3"/>
  <c r="CZ821" i="3"/>
  <c r="DA821" i="3"/>
  <c r="DB821" i="3"/>
  <c r="DC821" i="3"/>
  <c r="A822" i="3"/>
  <c r="Y822" i="3"/>
  <c r="CY822" i="3"/>
  <c r="CZ822" i="3"/>
  <c r="DA822" i="3"/>
  <c r="DB822" i="3"/>
  <c r="DC822" i="3"/>
  <c r="A823" i="3"/>
  <c r="Y823" i="3"/>
  <c r="CY823" i="3"/>
  <c r="CZ823" i="3"/>
  <c r="DB823" i="3" s="1"/>
  <c r="DA823" i="3"/>
  <c r="DC823" i="3"/>
  <c r="A824" i="3"/>
  <c r="Y824" i="3"/>
  <c r="CY824" i="3"/>
  <c r="CZ824" i="3"/>
  <c r="DA824" i="3"/>
  <c r="DB824" i="3"/>
  <c r="DC824" i="3"/>
  <c r="A825" i="3"/>
  <c r="Y825" i="3"/>
  <c r="CY825" i="3"/>
  <c r="CZ825" i="3"/>
  <c r="DA825" i="3"/>
  <c r="DB825" i="3"/>
  <c r="DC825" i="3"/>
  <c r="A826" i="3"/>
  <c r="Y826" i="3"/>
  <c r="CY826" i="3"/>
  <c r="CZ826" i="3"/>
  <c r="DB826" i="3" s="1"/>
  <c r="DA826" i="3"/>
  <c r="DC826" i="3"/>
  <c r="A827" i="3"/>
  <c r="Y827" i="3"/>
  <c r="CY827" i="3"/>
  <c r="CZ827" i="3"/>
  <c r="DB827" i="3" s="1"/>
  <c r="DA827" i="3"/>
  <c r="DC827" i="3"/>
  <c r="A828" i="3"/>
  <c r="Y828" i="3"/>
  <c r="CY828" i="3"/>
  <c r="CZ828" i="3"/>
  <c r="DA828" i="3"/>
  <c r="DB828" i="3"/>
  <c r="DC828" i="3"/>
  <c r="A829" i="3"/>
  <c r="Y829" i="3"/>
  <c r="CY829" i="3"/>
  <c r="CZ829" i="3"/>
  <c r="DA829" i="3"/>
  <c r="DB829" i="3"/>
  <c r="DC829" i="3"/>
  <c r="A830" i="3"/>
  <c r="Y830" i="3"/>
  <c r="CY830" i="3"/>
  <c r="CZ830" i="3"/>
  <c r="DB830" i="3" s="1"/>
  <c r="DA830" i="3"/>
  <c r="DC830" i="3"/>
  <c r="A831" i="3"/>
  <c r="Y831" i="3"/>
  <c r="CY831" i="3"/>
  <c r="CZ831" i="3"/>
  <c r="DB831" i="3" s="1"/>
  <c r="DA831" i="3"/>
  <c r="DC831" i="3"/>
  <c r="A832" i="3"/>
  <c r="Y832" i="3"/>
  <c r="CY832" i="3"/>
  <c r="CZ832" i="3"/>
  <c r="DB832" i="3" s="1"/>
  <c r="DA832" i="3"/>
  <c r="DC832" i="3"/>
  <c r="A833" i="3"/>
  <c r="Y833" i="3"/>
  <c r="CY833" i="3"/>
  <c r="CZ833" i="3"/>
  <c r="DB833" i="3" s="1"/>
  <c r="DA833" i="3"/>
  <c r="DC833" i="3"/>
  <c r="A834" i="3"/>
  <c r="Y834" i="3"/>
  <c r="CY834" i="3"/>
  <c r="CZ834" i="3"/>
  <c r="DB834" i="3" s="1"/>
  <c r="DA834" i="3"/>
  <c r="DC834" i="3"/>
  <c r="A835" i="3"/>
  <c r="Y835" i="3"/>
  <c r="CY835" i="3"/>
  <c r="CZ835" i="3"/>
  <c r="DA835" i="3"/>
  <c r="DB835" i="3"/>
  <c r="DC835" i="3"/>
  <c r="A836" i="3"/>
  <c r="Y836" i="3"/>
  <c r="CY836" i="3"/>
  <c r="CZ836" i="3"/>
  <c r="DA836" i="3"/>
  <c r="DB836" i="3"/>
  <c r="DC836" i="3"/>
  <c r="A837" i="3"/>
  <c r="Y837" i="3"/>
  <c r="CY837" i="3"/>
  <c r="CZ837" i="3"/>
  <c r="DB837" i="3" s="1"/>
  <c r="DA837" i="3"/>
  <c r="DC837" i="3"/>
  <c r="A838" i="3"/>
  <c r="Y838" i="3"/>
  <c r="CY838" i="3"/>
  <c r="CZ838" i="3"/>
  <c r="DA838" i="3"/>
  <c r="DB838" i="3"/>
  <c r="DC838" i="3"/>
  <c r="A839" i="3"/>
  <c r="Y839" i="3"/>
  <c r="CY839" i="3"/>
  <c r="CZ839" i="3"/>
  <c r="DB839" i="3" s="1"/>
  <c r="DA839" i="3"/>
  <c r="DC839" i="3"/>
  <c r="A840" i="3"/>
  <c r="Y840" i="3"/>
  <c r="CY840" i="3"/>
  <c r="CZ840" i="3"/>
  <c r="DB840" i="3" s="1"/>
  <c r="DA840" i="3"/>
  <c r="DC840" i="3"/>
  <c r="A841" i="3"/>
  <c r="Y841" i="3"/>
  <c r="CY841" i="3"/>
  <c r="CZ841" i="3"/>
  <c r="DB841" i="3" s="1"/>
  <c r="DA841" i="3"/>
  <c r="DC841" i="3"/>
  <c r="A842" i="3"/>
  <c r="Y842" i="3"/>
  <c r="CY842" i="3"/>
  <c r="CZ842" i="3"/>
  <c r="DA842" i="3"/>
  <c r="DB842" i="3"/>
  <c r="DC842" i="3"/>
  <c r="A843" i="3"/>
  <c r="Y843" i="3"/>
  <c r="CY843" i="3"/>
  <c r="CZ843" i="3"/>
  <c r="DA843" i="3"/>
  <c r="DB843" i="3"/>
  <c r="DC843" i="3"/>
  <c r="A844" i="3"/>
  <c r="Y844" i="3"/>
  <c r="CY844" i="3"/>
  <c r="CZ844" i="3"/>
  <c r="DA844" i="3"/>
  <c r="DB844" i="3"/>
  <c r="DC844" i="3"/>
  <c r="A845" i="3"/>
  <c r="Y845" i="3"/>
  <c r="CY845" i="3"/>
  <c r="CZ845" i="3"/>
  <c r="DA845" i="3"/>
  <c r="DB845" i="3"/>
  <c r="DC845" i="3"/>
  <c r="A846" i="3"/>
  <c r="Y846" i="3"/>
  <c r="CY846" i="3"/>
  <c r="CZ846" i="3"/>
  <c r="DA846" i="3"/>
  <c r="DB846" i="3"/>
  <c r="DC846" i="3"/>
  <c r="A847" i="3"/>
  <c r="Y847" i="3"/>
  <c r="CY847" i="3"/>
  <c r="CZ847" i="3"/>
  <c r="DA847" i="3"/>
  <c r="DB847" i="3"/>
  <c r="DC847" i="3"/>
  <c r="A848" i="3"/>
  <c r="Y848" i="3"/>
  <c r="CY848" i="3"/>
  <c r="CZ848" i="3"/>
  <c r="DB848" i="3" s="1"/>
  <c r="DA848" i="3"/>
  <c r="DC848" i="3"/>
  <c r="A849" i="3"/>
  <c r="Y849" i="3"/>
  <c r="CY849" i="3"/>
  <c r="CZ849" i="3"/>
  <c r="DA849" i="3"/>
  <c r="DB849" i="3"/>
  <c r="DC849" i="3"/>
  <c r="A850" i="3"/>
  <c r="Y850" i="3"/>
  <c r="CY850" i="3"/>
  <c r="CZ850" i="3"/>
  <c r="DA850" i="3"/>
  <c r="DB850" i="3"/>
  <c r="DC850" i="3"/>
  <c r="A851" i="3"/>
  <c r="Y851" i="3"/>
  <c r="CY851" i="3"/>
  <c r="CZ851" i="3"/>
  <c r="DA851" i="3"/>
  <c r="DB851" i="3"/>
  <c r="DC851" i="3"/>
  <c r="A852" i="3"/>
  <c r="Y852" i="3"/>
  <c r="CY852" i="3"/>
  <c r="CZ852" i="3"/>
  <c r="DB852" i="3" s="1"/>
  <c r="DA852" i="3"/>
  <c r="DC852" i="3"/>
  <c r="A853" i="3"/>
  <c r="Y853" i="3"/>
  <c r="CY853" i="3"/>
  <c r="CZ853" i="3"/>
  <c r="DA853" i="3"/>
  <c r="DB853" i="3"/>
  <c r="DC853" i="3"/>
  <c r="A854" i="3"/>
  <c r="Y854" i="3"/>
  <c r="CY854" i="3"/>
  <c r="CZ854" i="3"/>
  <c r="DA854" i="3"/>
  <c r="DB854" i="3"/>
  <c r="DC854" i="3"/>
  <c r="A855" i="3"/>
  <c r="Y855" i="3"/>
  <c r="CY855" i="3"/>
  <c r="CZ855" i="3"/>
  <c r="DB855" i="3" s="1"/>
  <c r="DA855" i="3"/>
  <c r="DC855" i="3"/>
  <c r="A856" i="3"/>
  <c r="Y856" i="3"/>
  <c r="CY856" i="3"/>
  <c r="CZ856" i="3"/>
  <c r="DA856" i="3"/>
  <c r="DB856" i="3"/>
  <c r="DC856" i="3"/>
  <c r="A857" i="3"/>
  <c r="Y857" i="3"/>
  <c r="CY857" i="3"/>
  <c r="CZ857" i="3"/>
  <c r="DB857" i="3" s="1"/>
  <c r="DA857" i="3"/>
  <c r="DC857" i="3"/>
  <c r="A858" i="3"/>
  <c r="Y858" i="3"/>
  <c r="CY858" i="3"/>
  <c r="CZ858" i="3"/>
  <c r="DA858" i="3"/>
  <c r="DB858" i="3"/>
  <c r="DC858" i="3"/>
  <c r="A859" i="3"/>
  <c r="Y859" i="3"/>
  <c r="CY859" i="3"/>
  <c r="CZ859" i="3"/>
  <c r="DB859" i="3" s="1"/>
  <c r="DA859" i="3"/>
  <c r="DC859" i="3"/>
  <c r="A860" i="3"/>
  <c r="Y860" i="3"/>
  <c r="CY860" i="3"/>
  <c r="CZ860" i="3"/>
  <c r="DA860" i="3"/>
  <c r="DB860" i="3"/>
  <c r="DC860" i="3"/>
  <c r="A861" i="3"/>
  <c r="Y861" i="3"/>
  <c r="CY861" i="3"/>
  <c r="CZ861" i="3"/>
  <c r="DA861" i="3"/>
  <c r="DB861" i="3"/>
  <c r="DC861" i="3"/>
  <c r="A862" i="3"/>
  <c r="Y862" i="3"/>
  <c r="CY862" i="3"/>
  <c r="CZ862" i="3"/>
  <c r="DB862" i="3" s="1"/>
  <c r="DA862" i="3"/>
  <c r="DC862" i="3"/>
  <c r="A863" i="3"/>
  <c r="Y863" i="3"/>
  <c r="CY863" i="3"/>
  <c r="CZ863" i="3"/>
  <c r="DA863" i="3"/>
  <c r="DB863" i="3"/>
  <c r="DC863" i="3"/>
  <c r="A864" i="3"/>
  <c r="Y864" i="3"/>
  <c r="CY864" i="3"/>
  <c r="CZ864" i="3"/>
  <c r="DA864" i="3"/>
  <c r="DB864" i="3"/>
  <c r="DC864" i="3"/>
  <c r="A865" i="3"/>
  <c r="Y865" i="3"/>
  <c r="CY865" i="3"/>
  <c r="CZ865" i="3"/>
  <c r="DA865" i="3"/>
  <c r="DB865" i="3"/>
  <c r="DC865" i="3"/>
  <c r="A866" i="3"/>
  <c r="Y866" i="3"/>
  <c r="CY866" i="3"/>
  <c r="CZ866" i="3"/>
  <c r="DA866" i="3"/>
  <c r="DB866" i="3"/>
  <c r="DC866" i="3"/>
  <c r="A867" i="3"/>
  <c r="Y867" i="3"/>
  <c r="CY867" i="3"/>
  <c r="CZ867" i="3"/>
  <c r="DB867" i="3" s="1"/>
  <c r="DA867" i="3"/>
  <c r="DC867" i="3"/>
  <c r="A868" i="3"/>
  <c r="Y868" i="3"/>
  <c r="CY868" i="3"/>
  <c r="CZ868" i="3"/>
  <c r="DB868" i="3" s="1"/>
  <c r="DA868" i="3"/>
  <c r="DC868" i="3"/>
  <c r="A869" i="3"/>
  <c r="Y869" i="3"/>
  <c r="CY869" i="3"/>
  <c r="CZ869" i="3"/>
  <c r="DB869" i="3" s="1"/>
  <c r="DA869" i="3"/>
  <c r="DC869" i="3"/>
  <c r="A870" i="3"/>
  <c r="Y870" i="3"/>
  <c r="CY870" i="3"/>
  <c r="CZ870" i="3"/>
  <c r="DA870" i="3"/>
  <c r="DB870" i="3"/>
  <c r="DC870" i="3"/>
  <c r="A871" i="3"/>
  <c r="Y871" i="3"/>
  <c r="CY871" i="3"/>
  <c r="CZ871" i="3"/>
  <c r="DB871" i="3" s="1"/>
  <c r="DA871" i="3"/>
  <c r="DC871" i="3"/>
  <c r="A872" i="3"/>
  <c r="Y872" i="3"/>
  <c r="CY872" i="3"/>
  <c r="CZ872" i="3"/>
  <c r="DB872" i="3" s="1"/>
  <c r="DA872" i="3"/>
  <c r="DC872" i="3"/>
  <c r="A873" i="3"/>
  <c r="Y873" i="3"/>
  <c r="CY873" i="3"/>
  <c r="CZ873" i="3"/>
  <c r="DB873" i="3" s="1"/>
  <c r="DA873" i="3"/>
  <c r="DC873" i="3"/>
  <c r="A874" i="3"/>
  <c r="Y874" i="3"/>
  <c r="CY874" i="3"/>
  <c r="CZ874" i="3"/>
  <c r="DB874" i="3" s="1"/>
  <c r="DA874" i="3"/>
  <c r="DC874" i="3"/>
  <c r="A875" i="3"/>
  <c r="Y875" i="3"/>
  <c r="CY875" i="3"/>
  <c r="CZ875" i="3"/>
  <c r="DA875" i="3"/>
  <c r="DB875" i="3"/>
  <c r="DC875" i="3"/>
  <c r="A876" i="3"/>
  <c r="Y876" i="3"/>
  <c r="CY876" i="3"/>
  <c r="CZ876" i="3"/>
  <c r="DB876" i="3" s="1"/>
  <c r="DA876" i="3"/>
  <c r="DC876" i="3"/>
  <c r="A877" i="3"/>
  <c r="Y877" i="3"/>
  <c r="CY877" i="3"/>
  <c r="CZ877" i="3"/>
  <c r="DB877" i="3" s="1"/>
  <c r="DA877" i="3"/>
  <c r="DC877" i="3"/>
  <c r="A878" i="3"/>
  <c r="Y878" i="3"/>
  <c r="CY878" i="3"/>
  <c r="CZ878" i="3"/>
  <c r="DB878" i="3" s="1"/>
  <c r="DA878" i="3"/>
  <c r="DC878" i="3"/>
  <c r="A879" i="3"/>
  <c r="Y879" i="3"/>
  <c r="CY879" i="3"/>
  <c r="CZ879" i="3"/>
  <c r="DB879" i="3" s="1"/>
  <c r="DA879" i="3"/>
  <c r="DC879" i="3"/>
  <c r="A880" i="3"/>
  <c r="Y880" i="3"/>
  <c r="CY880" i="3"/>
  <c r="CZ880" i="3"/>
  <c r="DA880" i="3"/>
  <c r="DB880" i="3"/>
  <c r="DC880" i="3"/>
  <c r="A881" i="3"/>
  <c r="Y881" i="3"/>
  <c r="CY881" i="3"/>
  <c r="CZ881" i="3"/>
  <c r="DB881" i="3" s="1"/>
  <c r="DA881" i="3"/>
  <c r="DC881" i="3"/>
  <c r="A882" i="3"/>
  <c r="Y882" i="3"/>
  <c r="CY882" i="3"/>
  <c r="CZ882" i="3"/>
  <c r="DA882" i="3"/>
  <c r="DB882" i="3"/>
  <c r="DC882" i="3"/>
  <c r="A883" i="3"/>
  <c r="Y883" i="3"/>
  <c r="CY883" i="3"/>
  <c r="CZ883" i="3"/>
  <c r="DB883" i="3" s="1"/>
  <c r="DA883" i="3"/>
  <c r="DC883" i="3"/>
  <c r="A884" i="3"/>
  <c r="Y884" i="3"/>
  <c r="CY884" i="3"/>
  <c r="CZ884" i="3"/>
  <c r="DA884" i="3"/>
  <c r="DB884" i="3"/>
  <c r="DC884" i="3"/>
  <c r="A885" i="3"/>
  <c r="Y885" i="3"/>
  <c r="CY885" i="3"/>
  <c r="CZ885" i="3"/>
  <c r="DA885" i="3"/>
  <c r="DB885" i="3"/>
  <c r="DC885" i="3"/>
  <c r="A886" i="3"/>
  <c r="Y886" i="3"/>
  <c r="CY886" i="3"/>
  <c r="CZ886" i="3"/>
  <c r="DB886" i="3" s="1"/>
  <c r="DA886" i="3"/>
  <c r="DC886" i="3"/>
  <c r="A887" i="3"/>
  <c r="Y887" i="3"/>
  <c r="CY887" i="3"/>
  <c r="CZ887" i="3"/>
  <c r="DB887" i="3" s="1"/>
  <c r="DA887" i="3"/>
  <c r="DC887" i="3"/>
  <c r="A888" i="3"/>
  <c r="Y888" i="3"/>
  <c r="CY888" i="3"/>
  <c r="CZ888" i="3"/>
  <c r="DB888" i="3" s="1"/>
  <c r="DA888" i="3"/>
  <c r="DC888" i="3"/>
  <c r="A889" i="3"/>
  <c r="Y889" i="3"/>
  <c r="CY889" i="3"/>
  <c r="CZ889" i="3"/>
  <c r="DB889" i="3" s="1"/>
  <c r="DA889" i="3"/>
  <c r="DC889" i="3"/>
  <c r="A890" i="3"/>
  <c r="Y890" i="3"/>
  <c r="CY890" i="3"/>
  <c r="CZ890" i="3"/>
  <c r="DB890" i="3" s="1"/>
  <c r="DA890" i="3"/>
  <c r="DC890" i="3"/>
  <c r="A891" i="3"/>
  <c r="Y891" i="3"/>
  <c r="CY891" i="3"/>
  <c r="CZ891" i="3"/>
  <c r="DB891" i="3" s="1"/>
  <c r="DA891" i="3"/>
  <c r="DC891" i="3"/>
  <c r="A892" i="3"/>
  <c r="Y892" i="3"/>
  <c r="CY892" i="3"/>
  <c r="CZ892" i="3"/>
  <c r="DA892" i="3"/>
  <c r="DB892" i="3"/>
  <c r="DC892" i="3"/>
  <c r="A893" i="3"/>
  <c r="Y893" i="3"/>
  <c r="CY893" i="3"/>
  <c r="CZ893" i="3"/>
  <c r="DB893" i="3" s="1"/>
  <c r="DA893" i="3"/>
  <c r="DC893" i="3"/>
  <c r="A894" i="3"/>
  <c r="Y894" i="3"/>
  <c r="CY894" i="3"/>
  <c r="CZ894" i="3"/>
  <c r="DB894" i="3" s="1"/>
  <c r="DA894" i="3"/>
  <c r="DC894" i="3"/>
  <c r="A895" i="3"/>
  <c r="Y895" i="3"/>
  <c r="CY895" i="3"/>
  <c r="CZ895" i="3"/>
  <c r="DA895" i="3"/>
  <c r="DB895" i="3"/>
  <c r="DC895" i="3"/>
  <c r="A896" i="3"/>
  <c r="Y896" i="3"/>
  <c r="CY896" i="3"/>
  <c r="CZ896" i="3"/>
  <c r="DB896" i="3" s="1"/>
  <c r="DA896" i="3"/>
  <c r="DC896" i="3"/>
  <c r="A897" i="3"/>
  <c r="Y897" i="3"/>
  <c r="CY897" i="3"/>
  <c r="CZ897" i="3"/>
  <c r="DA897" i="3"/>
  <c r="DB897" i="3"/>
  <c r="DC897" i="3"/>
  <c r="A898" i="3"/>
  <c r="Y898" i="3"/>
  <c r="CY898" i="3"/>
  <c r="CZ898" i="3"/>
  <c r="DB898" i="3" s="1"/>
  <c r="DA898" i="3"/>
  <c r="DC898" i="3"/>
  <c r="A899" i="3"/>
  <c r="Y899" i="3"/>
  <c r="CY899" i="3"/>
  <c r="CZ899" i="3"/>
  <c r="DA899" i="3"/>
  <c r="DB899" i="3"/>
  <c r="DC899" i="3"/>
  <c r="A900" i="3"/>
  <c r="Y900" i="3"/>
  <c r="CY900" i="3"/>
  <c r="CZ900" i="3"/>
  <c r="DB900" i="3" s="1"/>
  <c r="DA900" i="3"/>
  <c r="DC900" i="3"/>
  <c r="A901" i="3"/>
  <c r="Y901" i="3"/>
  <c r="CY901" i="3"/>
  <c r="CZ901" i="3"/>
  <c r="DB901" i="3" s="1"/>
  <c r="DA901" i="3"/>
  <c r="DC901" i="3"/>
  <c r="A902" i="3"/>
  <c r="Y902" i="3"/>
  <c r="CY902" i="3"/>
  <c r="CZ902" i="3"/>
  <c r="DA902" i="3"/>
  <c r="DB902" i="3"/>
  <c r="DC902" i="3"/>
  <c r="A903" i="3"/>
  <c r="Y903" i="3"/>
  <c r="CY903" i="3"/>
  <c r="CZ903" i="3"/>
  <c r="DA903" i="3"/>
  <c r="DB903" i="3"/>
  <c r="DC903" i="3"/>
  <c r="A904" i="3"/>
  <c r="Y904" i="3"/>
  <c r="CY904" i="3"/>
  <c r="CZ904" i="3"/>
  <c r="DB904" i="3" s="1"/>
  <c r="DA904" i="3"/>
  <c r="DC904" i="3"/>
  <c r="A905" i="3"/>
  <c r="Y905" i="3"/>
  <c r="CY905" i="3"/>
  <c r="CZ905" i="3"/>
  <c r="DB905" i="3" s="1"/>
  <c r="DA905" i="3"/>
  <c r="DC905" i="3"/>
  <c r="A906" i="3"/>
  <c r="Y906" i="3"/>
  <c r="CY906" i="3"/>
  <c r="CZ906" i="3"/>
  <c r="DB906" i="3" s="1"/>
  <c r="DA906" i="3"/>
  <c r="DC906" i="3"/>
  <c r="A907" i="3"/>
  <c r="Y907" i="3"/>
  <c r="CY907" i="3"/>
  <c r="CZ907" i="3"/>
  <c r="DB907" i="3" s="1"/>
  <c r="DA907" i="3"/>
  <c r="DC907" i="3"/>
  <c r="A908" i="3"/>
  <c r="Y908" i="3"/>
  <c r="CY908" i="3"/>
  <c r="CZ908" i="3"/>
  <c r="DA908" i="3"/>
  <c r="DB908" i="3"/>
  <c r="DC908" i="3"/>
  <c r="A909" i="3"/>
  <c r="Y909" i="3"/>
  <c r="CY909" i="3"/>
  <c r="CZ909" i="3"/>
  <c r="DA909" i="3"/>
  <c r="DB909" i="3"/>
  <c r="DC909" i="3"/>
  <c r="A910" i="3"/>
  <c r="Y910" i="3"/>
  <c r="CY910" i="3"/>
  <c r="CZ910" i="3"/>
  <c r="DB910" i="3" s="1"/>
  <c r="DA910" i="3"/>
  <c r="DC910" i="3"/>
  <c r="A911" i="3"/>
  <c r="Y911" i="3"/>
  <c r="CY911" i="3"/>
  <c r="CZ911" i="3"/>
  <c r="DA911" i="3"/>
  <c r="DB911" i="3"/>
  <c r="DC911" i="3"/>
  <c r="A912" i="3"/>
  <c r="Y912" i="3"/>
  <c r="CY912" i="3"/>
  <c r="CZ912" i="3"/>
  <c r="DB912" i="3" s="1"/>
  <c r="DA912" i="3"/>
  <c r="DC912" i="3"/>
  <c r="A913" i="3"/>
  <c r="Y913" i="3"/>
  <c r="CY913" i="3"/>
  <c r="CZ913" i="3"/>
  <c r="DA913" i="3"/>
  <c r="DB913" i="3"/>
  <c r="DC913" i="3"/>
  <c r="A914" i="3"/>
  <c r="Y914" i="3"/>
  <c r="CY914" i="3"/>
  <c r="CZ914" i="3"/>
  <c r="DB914" i="3" s="1"/>
  <c r="DA914" i="3"/>
  <c r="DC914" i="3"/>
  <c r="A915" i="3"/>
  <c r="Y915" i="3"/>
  <c r="CY915" i="3"/>
  <c r="CZ915" i="3"/>
  <c r="DB915" i="3" s="1"/>
  <c r="DA915" i="3"/>
  <c r="DC915" i="3"/>
  <c r="A916" i="3"/>
  <c r="Y916" i="3"/>
  <c r="CY916" i="3"/>
  <c r="CZ916" i="3"/>
  <c r="DB916" i="3" s="1"/>
  <c r="DA916" i="3"/>
  <c r="DC916" i="3"/>
  <c r="A917" i="3"/>
  <c r="Y917" i="3"/>
  <c r="CY917" i="3"/>
  <c r="CZ917" i="3"/>
  <c r="DA917" i="3"/>
  <c r="DB917" i="3"/>
  <c r="DC917" i="3"/>
  <c r="A918" i="3"/>
  <c r="Y918" i="3"/>
  <c r="CY918" i="3"/>
  <c r="CZ918" i="3"/>
  <c r="DA918" i="3"/>
  <c r="DB918" i="3"/>
  <c r="DC918" i="3"/>
  <c r="A919" i="3"/>
  <c r="Y919" i="3"/>
  <c r="CY919" i="3"/>
  <c r="CZ919" i="3"/>
  <c r="DB919" i="3" s="1"/>
  <c r="DA919" i="3"/>
  <c r="DC919" i="3"/>
  <c r="A920" i="3"/>
  <c r="Y920" i="3"/>
  <c r="CY920" i="3"/>
  <c r="CZ920" i="3"/>
  <c r="DB920" i="3" s="1"/>
  <c r="DA920" i="3"/>
  <c r="DC920" i="3"/>
  <c r="A921" i="3"/>
  <c r="Y921" i="3"/>
  <c r="CY921" i="3"/>
  <c r="CZ921" i="3"/>
  <c r="DA921" i="3"/>
  <c r="DB921" i="3"/>
  <c r="DC921" i="3"/>
  <c r="A922" i="3"/>
  <c r="Y922" i="3"/>
  <c r="CY922" i="3"/>
  <c r="CZ922" i="3"/>
  <c r="DA922" i="3"/>
  <c r="DB922" i="3"/>
  <c r="DC922" i="3"/>
  <c r="A923" i="3"/>
  <c r="Y923" i="3"/>
  <c r="CY923" i="3"/>
  <c r="CZ923" i="3"/>
  <c r="DA923" i="3"/>
  <c r="DB923" i="3"/>
  <c r="DC923" i="3"/>
  <c r="A924" i="3"/>
  <c r="Y924" i="3"/>
  <c r="CY924" i="3"/>
  <c r="CZ924" i="3"/>
  <c r="DB924" i="3" s="1"/>
  <c r="DA924" i="3"/>
  <c r="DC924" i="3"/>
  <c r="A925" i="3"/>
  <c r="Y925" i="3"/>
  <c r="CY925" i="3"/>
  <c r="CZ925" i="3"/>
  <c r="DB925" i="3" s="1"/>
  <c r="DA925" i="3"/>
  <c r="DC925" i="3"/>
  <c r="A926" i="3"/>
  <c r="Y926" i="3"/>
  <c r="CY926" i="3"/>
  <c r="CZ926" i="3"/>
  <c r="DB926" i="3" s="1"/>
  <c r="DA926" i="3"/>
  <c r="DC926" i="3"/>
  <c r="A927" i="3"/>
  <c r="Y927" i="3"/>
  <c r="CY927" i="3"/>
  <c r="CZ927" i="3"/>
  <c r="DA927" i="3"/>
  <c r="DB927" i="3"/>
  <c r="DC927" i="3"/>
  <c r="A928" i="3"/>
  <c r="Y928" i="3"/>
  <c r="CY928" i="3"/>
  <c r="CZ928" i="3"/>
  <c r="DB928" i="3" s="1"/>
  <c r="DA928" i="3"/>
  <c r="DC928" i="3"/>
  <c r="A929" i="3"/>
  <c r="Y929" i="3"/>
  <c r="CY929" i="3"/>
  <c r="CZ929" i="3"/>
  <c r="DA929" i="3"/>
  <c r="DB929" i="3"/>
  <c r="DC929" i="3"/>
  <c r="A930" i="3"/>
  <c r="Y930" i="3"/>
  <c r="CY930" i="3"/>
  <c r="CZ930" i="3"/>
  <c r="DA930" i="3"/>
  <c r="DB930" i="3"/>
  <c r="DC930" i="3"/>
  <c r="A931" i="3"/>
  <c r="Y931" i="3"/>
  <c r="CY931" i="3"/>
  <c r="CZ931" i="3"/>
  <c r="DB931" i="3" s="1"/>
  <c r="DA931" i="3"/>
  <c r="DC931" i="3"/>
  <c r="A932" i="3"/>
  <c r="Y932" i="3"/>
  <c r="CY932" i="3"/>
  <c r="CZ932" i="3"/>
  <c r="DB932" i="3" s="1"/>
  <c r="DA932" i="3"/>
  <c r="DC932" i="3"/>
  <c r="A933" i="3"/>
  <c r="Y933" i="3"/>
  <c r="CY933" i="3"/>
  <c r="CZ933" i="3"/>
  <c r="DA933" i="3"/>
  <c r="DB933" i="3"/>
  <c r="DC933" i="3"/>
  <c r="A934" i="3"/>
  <c r="Y934" i="3"/>
  <c r="CY934" i="3"/>
  <c r="CZ934" i="3"/>
  <c r="DB934" i="3" s="1"/>
  <c r="DA934" i="3"/>
  <c r="DC934" i="3"/>
  <c r="A935" i="3"/>
  <c r="Y935" i="3"/>
  <c r="CY935" i="3"/>
  <c r="CZ935" i="3"/>
  <c r="DA935" i="3"/>
  <c r="DB935" i="3"/>
  <c r="DC935" i="3"/>
  <c r="A936" i="3"/>
  <c r="Y936" i="3"/>
  <c r="CY936" i="3"/>
  <c r="CZ936" i="3"/>
  <c r="DB936" i="3" s="1"/>
  <c r="DA936" i="3"/>
  <c r="DC936" i="3"/>
  <c r="A937" i="3"/>
  <c r="Y937" i="3"/>
  <c r="CY937" i="3"/>
  <c r="CZ937" i="3"/>
  <c r="DB937" i="3" s="1"/>
  <c r="DA937" i="3"/>
  <c r="DC937" i="3"/>
  <c r="A938" i="3"/>
  <c r="Y938" i="3"/>
  <c r="CY938" i="3"/>
  <c r="CZ938" i="3"/>
  <c r="DA938" i="3"/>
  <c r="DB938" i="3"/>
  <c r="DC938" i="3"/>
  <c r="A939" i="3"/>
  <c r="Y939" i="3"/>
  <c r="CY939" i="3"/>
  <c r="CZ939" i="3"/>
  <c r="DB939" i="3" s="1"/>
  <c r="DA939" i="3"/>
  <c r="DC939" i="3"/>
  <c r="A940" i="3"/>
  <c r="Y940" i="3"/>
  <c r="CY940" i="3"/>
  <c r="CZ940" i="3"/>
  <c r="DA940" i="3"/>
  <c r="DB940" i="3"/>
  <c r="DC940" i="3"/>
  <c r="A941" i="3"/>
  <c r="Y941" i="3"/>
  <c r="CY941" i="3"/>
  <c r="CZ941" i="3"/>
  <c r="DB941" i="3" s="1"/>
  <c r="DA941" i="3"/>
  <c r="DC941" i="3"/>
  <c r="A942" i="3"/>
  <c r="Y942" i="3"/>
  <c r="CY942" i="3"/>
  <c r="CZ942" i="3"/>
  <c r="DB942" i="3" s="1"/>
  <c r="DA942" i="3"/>
  <c r="DC942" i="3"/>
  <c r="A943" i="3"/>
  <c r="Y943" i="3"/>
  <c r="CY943" i="3"/>
  <c r="CZ943" i="3"/>
  <c r="DB943" i="3" s="1"/>
  <c r="DA943" i="3"/>
  <c r="DC943" i="3"/>
  <c r="A944" i="3"/>
  <c r="Y944" i="3"/>
  <c r="CY944" i="3"/>
  <c r="CZ944" i="3"/>
  <c r="DA944" i="3"/>
  <c r="DB944" i="3"/>
  <c r="DC944" i="3"/>
  <c r="A945" i="3"/>
  <c r="Y945" i="3"/>
  <c r="CY945" i="3"/>
  <c r="CZ945" i="3"/>
  <c r="DA945" i="3"/>
  <c r="DB945" i="3"/>
  <c r="DC945" i="3"/>
  <c r="A946" i="3"/>
  <c r="Y946" i="3"/>
  <c r="CY946" i="3"/>
  <c r="CZ946" i="3"/>
  <c r="DB946" i="3" s="1"/>
  <c r="DA946" i="3"/>
  <c r="DC946" i="3"/>
  <c r="A947" i="3"/>
  <c r="Y947" i="3"/>
  <c r="CY947" i="3"/>
  <c r="CZ947" i="3"/>
  <c r="DB947" i="3" s="1"/>
  <c r="DA947" i="3"/>
  <c r="DC947" i="3"/>
  <c r="A948" i="3"/>
  <c r="Y948" i="3"/>
  <c r="CY948" i="3"/>
  <c r="CZ948" i="3"/>
  <c r="DB948" i="3" s="1"/>
  <c r="DA948" i="3"/>
  <c r="DC948" i="3"/>
  <c r="A949" i="3"/>
  <c r="Y949" i="3"/>
  <c r="CY949" i="3"/>
  <c r="CZ949" i="3"/>
  <c r="DA949" i="3"/>
  <c r="DB949" i="3"/>
  <c r="DC949" i="3"/>
  <c r="A950" i="3"/>
  <c r="Y950" i="3"/>
  <c r="CY950" i="3"/>
  <c r="CZ950" i="3"/>
  <c r="DB950" i="3" s="1"/>
  <c r="DA950" i="3"/>
  <c r="DC950" i="3"/>
  <c r="A951" i="3"/>
  <c r="Y951" i="3"/>
  <c r="CY951" i="3"/>
  <c r="CZ951" i="3"/>
  <c r="DB951" i="3" s="1"/>
  <c r="DA951" i="3"/>
  <c r="DC951" i="3"/>
  <c r="A952" i="3"/>
  <c r="Y952" i="3"/>
  <c r="CY952" i="3"/>
  <c r="CZ952" i="3"/>
  <c r="DA952" i="3"/>
  <c r="DB952" i="3"/>
  <c r="DC952" i="3"/>
  <c r="A953" i="3"/>
  <c r="Y953" i="3"/>
  <c r="CY953" i="3"/>
  <c r="CZ953" i="3"/>
  <c r="DB953" i="3" s="1"/>
  <c r="DA953" i="3"/>
  <c r="DC953" i="3"/>
  <c r="A954" i="3"/>
  <c r="Y954" i="3"/>
  <c r="CY954" i="3"/>
  <c r="CZ954" i="3"/>
  <c r="DA954" i="3"/>
  <c r="DB954" i="3"/>
  <c r="DC954" i="3"/>
  <c r="A955" i="3"/>
  <c r="Y955" i="3"/>
  <c r="CY955" i="3"/>
  <c r="CZ955" i="3"/>
  <c r="DB955" i="3" s="1"/>
  <c r="DA955" i="3"/>
  <c r="DC955" i="3"/>
  <c r="A956" i="3"/>
  <c r="Y956" i="3"/>
  <c r="CY956" i="3"/>
  <c r="CZ956" i="3"/>
  <c r="DA956" i="3"/>
  <c r="DB956" i="3"/>
  <c r="DC956" i="3"/>
  <c r="A957" i="3"/>
  <c r="Y957" i="3"/>
  <c r="CY957" i="3"/>
  <c r="CZ957" i="3"/>
  <c r="DA957" i="3"/>
  <c r="DB957" i="3"/>
  <c r="DC957" i="3"/>
  <c r="A958" i="3"/>
  <c r="Y958" i="3"/>
  <c r="CY958" i="3"/>
  <c r="CZ958" i="3"/>
  <c r="DB958" i="3" s="1"/>
  <c r="DA958" i="3"/>
  <c r="DC958" i="3"/>
  <c r="A959" i="3"/>
  <c r="Y959" i="3"/>
  <c r="CY959" i="3"/>
  <c r="CZ959" i="3"/>
  <c r="DA959" i="3"/>
  <c r="DB959" i="3"/>
  <c r="DC959" i="3"/>
  <c r="A960" i="3"/>
  <c r="Y960" i="3"/>
  <c r="CY960" i="3"/>
  <c r="CZ960" i="3"/>
  <c r="DB960" i="3" s="1"/>
  <c r="DA960" i="3"/>
  <c r="DC960" i="3"/>
  <c r="A961" i="3"/>
  <c r="Y961" i="3"/>
  <c r="CY961" i="3"/>
  <c r="CZ961" i="3"/>
  <c r="DA961" i="3"/>
  <c r="DB961" i="3"/>
  <c r="DC961" i="3"/>
  <c r="A962" i="3"/>
  <c r="Y962" i="3"/>
  <c r="CY962" i="3"/>
  <c r="CZ962" i="3"/>
  <c r="DA962" i="3"/>
  <c r="DB962" i="3"/>
  <c r="DC962" i="3"/>
  <c r="A963" i="3"/>
  <c r="Y963" i="3"/>
  <c r="CY963" i="3"/>
  <c r="CZ963" i="3"/>
  <c r="DB963" i="3" s="1"/>
  <c r="DA963" i="3"/>
  <c r="DC963" i="3"/>
  <c r="A964" i="3"/>
  <c r="Y964" i="3"/>
  <c r="CY964" i="3"/>
  <c r="CZ964" i="3"/>
  <c r="DA964" i="3"/>
  <c r="DB964" i="3"/>
  <c r="DC964" i="3"/>
  <c r="A965" i="3"/>
  <c r="Y965" i="3"/>
  <c r="CY965" i="3"/>
  <c r="CZ965" i="3"/>
  <c r="DA965" i="3"/>
  <c r="DB965" i="3"/>
  <c r="DC965" i="3"/>
  <c r="A966" i="3"/>
  <c r="Y966" i="3"/>
  <c r="CY966" i="3"/>
  <c r="CZ966" i="3"/>
  <c r="DB966" i="3" s="1"/>
  <c r="DA966" i="3"/>
  <c r="DC966" i="3"/>
  <c r="A967" i="3"/>
  <c r="Y967" i="3"/>
  <c r="CY967" i="3"/>
  <c r="CZ967" i="3"/>
  <c r="DB967" i="3" s="1"/>
  <c r="DA967" i="3"/>
  <c r="DC967" i="3"/>
  <c r="A968" i="3"/>
  <c r="Y968" i="3"/>
  <c r="CY968" i="3"/>
  <c r="CZ968" i="3"/>
  <c r="DA968" i="3"/>
  <c r="DB968" i="3"/>
  <c r="DC968" i="3"/>
  <c r="A969" i="3"/>
  <c r="Y969" i="3"/>
  <c r="CY969" i="3"/>
  <c r="CZ969" i="3"/>
  <c r="DA969" i="3"/>
  <c r="DB969" i="3"/>
  <c r="DC969" i="3"/>
  <c r="A970" i="3"/>
  <c r="Y970" i="3"/>
  <c r="CY970" i="3"/>
  <c r="CZ970" i="3"/>
  <c r="DB970" i="3" s="1"/>
  <c r="DA970" i="3"/>
  <c r="DC970" i="3"/>
  <c r="A971" i="3"/>
  <c r="Y971" i="3"/>
  <c r="CY971" i="3"/>
  <c r="CZ971" i="3"/>
  <c r="DB971" i="3" s="1"/>
  <c r="DA971" i="3"/>
  <c r="DC971" i="3"/>
  <c r="A972" i="3"/>
  <c r="Y972" i="3"/>
  <c r="CY972" i="3"/>
  <c r="CZ972" i="3"/>
  <c r="DB972" i="3" s="1"/>
  <c r="DA972" i="3"/>
  <c r="DC972" i="3"/>
  <c r="A973" i="3"/>
  <c r="Y973" i="3"/>
  <c r="CY973" i="3"/>
  <c r="CZ973" i="3"/>
  <c r="DA973" i="3"/>
  <c r="DB973" i="3"/>
  <c r="DC973" i="3"/>
  <c r="A974" i="3"/>
  <c r="Y974" i="3"/>
  <c r="CY974" i="3"/>
  <c r="CZ974" i="3"/>
  <c r="DB974" i="3" s="1"/>
  <c r="DA974" i="3"/>
  <c r="DC974" i="3"/>
  <c r="A975" i="3"/>
  <c r="Y975" i="3"/>
  <c r="CY975" i="3"/>
  <c r="CZ975" i="3"/>
  <c r="DA975" i="3"/>
  <c r="DB975" i="3"/>
  <c r="DC975" i="3"/>
  <c r="A976" i="3"/>
  <c r="Y976" i="3"/>
  <c r="CY976" i="3"/>
  <c r="CZ976" i="3"/>
  <c r="DB976" i="3" s="1"/>
  <c r="DA976" i="3"/>
  <c r="DC976" i="3"/>
  <c r="A977" i="3"/>
  <c r="Y977" i="3"/>
  <c r="CY977" i="3"/>
  <c r="CZ977" i="3"/>
  <c r="DB977" i="3" s="1"/>
  <c r="DA977" i="3"/>
  <c r="DC977" i="3"/>
  <c r="A978" i="3"/>
  <c r="Y978" i="3"/>
  <c r="CY978" i="3"/>
  <c r="CZ978" i="3"/>
  <c r="DB978" i="3" s="1"/>
  <c r="DA978" i="3"/>
  <c r="DC978" i="3"/>
  <c r="A979" i="3"/>
  <c r="Y979" i="3"/>
  <c r="CY979" i="3"/>
  <c r="CZ979" i="3"/>
  <c r="DA979" i="3"/>
  <c r="DB979" i="3"/>
  <c r="DC979" i="3"/>
  <c r="A980" i="3"/>
  <c r="Y980" i="3"/>
  <c r="CY980" i="3"/>
  <c r="CZ980" i="3"/>
  <c r="DA980" i="3"/>
  <c r="DB980" i="3"/>
  <c r="DC980" i="3"/>
  <c r="A981" i="3"/>
  <c r="Y981" i="3"/>
  <c r="CY981" i="3"/>
  <c r="CZ981" i="3"/>
  <c r="DB981" i="3" s="1"/>
  <c r="DA981" i="3"/>
  <c r="DC981" i="3"/>
  <c r="A982" i="3"/>
  <c r="Y982" i="3"/>
  <c r="CY982" i="3"/>
  <c r="CZ982" i="3"/>
  <c r="DA982" i="3"/>
  <c r="DB982" i="3"/>
  <c r="DC982" i="3"/>
  <c r="A983" i="3"/>
  <c r="Y983" i="3"/>
  <c r="CY983" i="3"/>
  <c r="CZ983" i="3"/>
  <c r="DA983" i="3"/>
  <c r="DB983" i="3"/>
  <c r="DC983" i="3"/>
  <c r="A984" i="3"/>
  <c r="Y984" i="3"/>
  <c r="CY984" i="3"/>
  <c r="CZ984" i="3"/>
  <c r="DB984" i="3" s="1"/>
  <c r="DA984" i="3"/>
  <c r="DC984" i="3"/>
  <c r="A985" i="3"/>
  <c r="Y985" i="3"/>
  <c r="CY985" i="3"/>
  <c r="CZ985" i="3"/>
  <c r="DB985" i="3" s="1"/>
  <c r="DA985" i="3"/>
  <c r="DC985" i="3"/>
  <c r="A986" i="3"/>
  <c r="Y986" i="3"/>
  <c r="CY986" i="3"/>
  <c r="CZ986" i="3"/>
  <c r="DA986" i="3"/>
  <c r="DB986" i="3"/>
  <c r="DC986" i="3"/>
  <c r="A987" i="3"/>
  <c r="Y987" i="3"/>
  <c r="CY987" i="3"/>
  <c r="CZ987" i="3"/>
  <c r="DB987" i="3" s="1"/>
  <c r="DA987" i="3"/>
  <c r="DC987" i="3"/>
  <c r="A988" i="3"/>
  <c r="Y988" i="3"/>
  <c r="CY988" i="3"/>
  <c r="CZ988" i="3"/>
  <c r="DA988" i="3"/>
  <c r="DB988" i="3"/>
  <c r="DC988" i="3"/>
  <c r="A989" i="3"/>
  <c r="Y989" i="3"/>
  <c r="CY989" i="3"/>
  <c r="CZ989" i="3"/>
  <c r="DA989" i="3"/>
  <c r="DB989" i="3"/>
  <c r="DC989" i="3"/>
  <c r="A990" i="3"/>
  <c r="Y990" i="3"/>
  <c r="CY990" i="3"/>
  <c r="CZ990" i="3"/>
  <c r="DB990" i="3" s="1"/>
  <c r="DA990" i="3"/>
  <c r="DC990" i="3"/>
  <c r="A991" i="3"/>
  <c r="Y991" i="3"/>
  <c r="CY991" i="3"/>
  <c r="CZ991" i="3"/>
  <c r="DA991" i="3"/>
  <c r="DB991" i="3"/>
  <c r="DC991" i="3"/>
  <c r="A992" i="3"/>
  <c r="Y992" i="3"/>
  <c r="CY992" i="3"/>
  <c r="CZ992" i="3"/>
  <c r="DB992" i="3" s="1"/>
  <c r="DA992" i="3"/>
  <c r="DC992" i="3"/>
  <c r="A993" i="3"/>
  <c r="Y993" i="3"/>
  <c r="CY993" i="3"/>
  <c r="CZ993" i="3"/>
  <c r="DA993" i="3"/>
  <c r="DB993" i="3"/>
  <c r="DC993" i="3"/>
  <c r="A994" i="3"/>
  <c r="Y994" i="3"/>
  <c r="CY994" i="3"/>
  <c r="CZ994" i="3"/>
  <c r="DB994" i="3" s="1"/>
  <c r="DA994" i="3"/>
  <c r="DC994" i="3"/>
  <c r="A995" i="3"/>
  <c r="Y995" i="3"/>
  <c r="CY995" i="3"/>
  <c r="CZ995" i="3"/>
  <c r="DA995" i="3"/>
  <c r="DB995" i="3"/>
  <c r="DC995" i="3"/>
  <c r="A996" i="3"/>
  <c r="Y996" i="3"/>
  <c r="CY996" i="3"/>
  <c r="CZ996" i="3"/>
  <c r="DB996" i="3" s="1"/>
  <c r="DA996" i="3"/>
  <c r="DC996" i="3"/>
  <c r="A997" i="3"/>
  <c r="Y997" i="3"/>
  <c r="CY997" i="3"/>
  <c r="CZ997" i="3"/>
  <c r="DB997" i="3" s="1"/>
  <c r="DA997" i="3"/>
  <c r="DC997" i="3"/>
  <c r="A998" i="3"/>
  <c r="Y998" i="3"/>
  <c r="CY998" i="3"/>
  <c r="CZ998" i="3"/>
  <c r="DA998" i="3"/>
  <c r="DB998" i="3"/>
  <c r="DC998" i="3"/>
  <c r="A999" i="3"/>
  <c r="Y999" i="3"/>
  <c r="CY999" i="3"/>
  <c r="CZ999" i="3"/>
  <c r="DA999" i="3"/>
  <c r="DB999" i="3"/>
  <c r="DC999" i="3"/>
  <c r="A1000" i="3"/>
  <c r="Y1000" i="3"/>
  <c r="CY1000" i="3"/>
  <c r="CZ1000" i="3"/>
  <c r="DB1000" i="3" s="1"/>
  <c r="DA1000" i="3"/>
  <c r="DC1000" i="3"/>
  <c r="A1001" i="3"/>
  <c r="Y1001" i="3"/>
  <c r="CY1001" i="3"/>
  <c r="CZ1001" i="3"/>
  <c r="DB1001" i="3" s="1"/>
  <c r="DA1001" i="3"/>
  <c r="DC1001" i="3"/>
  <c r="A1002" i="3"/>
  <c r="Y1002" i="3"/>
  <c r="CY1002" i="3"/>
  <c r="CZ1002" i="3"/>
  <c r="DB1002" i="3" s="1"/>
  <c r="DA1002" i="3"/>
  <c r="DC1002" i="3"/>
  <c r="A1003" i="3"/>
  <c r="Y1003" i="3"/>
  <c r="CY1003" i="3"/>
  <c r="CZ1003" i="3"/>
  <c r="DA1003" i="3"/>
  <c r="DB1003" i="3"/>
  <c r="DC1003" i="3"/>
  <c r="A1004" i="3"/>
  <c r="Y1004" i="3"/>
  <c r="CY1004" i="3"/>
  <c r="CZ1004" i="3"/>
  <c r="DA1004" i="3"/>
  <c r="DB1004" i="3"/>
  <c r="DC1004" i="3"/>
  <c r="A1005" i="3"/>
  <c r="Y1005" i="3"/>
  <c r="CY1005" i="3"/>
  <c r="CZ1005" i="3"/>
  <c r="DB1005" i="3" s="1"/>
  <c r="DA1005" i="3"/>
  <c r="DC1005" i="3"/>
  <c r="A1006" i="3"/>
  <c r="Y1006" i="3"/>
  <c r="CY1006" i="3"/>
  <c r="CZ1006" i="3"/>
  <c r="DA1006" i="3"/>
  <c r="DB1006" i="3"/>
  <c r="DC1006" i="3"/>
  <c r="A1007" i="3"/>
  <c r="Y1007" i="3"/>
  <c r="CY1007" i="3"/>
  <c r="CZ1007" i="3"/>
  <c r="DB1007" i="3" s="1"/>
  <c r="DA1007" i="3"/>
  <c r="DC1007" i="3"/>
  <c r="A1008" i="3"/>
  <c r="Y1008" i="3"/>
  <c r="CY1008" i="3"/>
  <c r="CZ1008" i="3"/>
  <c r="DA1008" i="3"/>
  <c r="DB1008" i="3"/>
  <c r="DC1008" i="3"/>
  <c r="A1009" i="3"/>
  <c r="Y1009" i="3"/>
  <c r="CY1009" i="3"/>
  <c r="CZ1009" i="3"/>
  <c r="DB1009" i="3" s="1"/>
  <c r="DA1009" i="3"/>
  <c r="DC1009" i="3"/>
  <c r="A1010" i="3"/>
  <c r="Y1010" i="3"/>
  <c r="CY1010" i="3"/>
  <c r="CZ1010" i="3"/>
  <c r="DA1010" i="3"/>
  <c r="DB1010" i="3"/>
  <c r="DC1010" i="3"/>
  <c r="A1011" i="3"/>
  <c r="Y1011" i="3"/>
  <c r="CY1011" i="3"/>
  <c r="CZ1011" i="3"/>
  <c r="DB1011" i="3" s="1"/>
  <c r="DA1011" i="3"/>
  <c r="DC1011" i="3"/>
  <c r="A1012" i="3"/>
  <c r="Y1012" i="3"/>
  <c r="CY1012" i="3"/>
  <c r="CZ1012" i="3"/>
  <c r="DA1012" i="3"/>
  <c r="DB1012" i="3"/>
  <c r="DC1012" i="3"/>
  <c r="A1013" i="3"/>
  <c r="Y1013" i="3"/>
  <c r="CY1013" i="3"/>
  <c r="CZ1013" i="3"/>
  <c r="DA1013" i="3"/>
  <c r="DB1013" i="3"/>
  <c r="DC1013" i="3"/>
  <c r="A1014" i="3"/>
  <c r="Y1014" i="3"/>
  <c r="CY1014" i="3"/>
  <c r="CZ1014" i="3"/>
  <c r="DB1014" i="3" s="1"/>
  <c r="DA1014" i="3"/>
  <c r="DC1014" i="3"/>
  <c r="A1015" i="3"/>
  <c r="Y1015" i="3"/>
  <c r="CY1015" i="3"/>
  <c r="CZ1015" i="3"/>
  <c r="DB1015" i="3" s="1"/>
  <c r="DA1015" i="3"/>
  <c r="DC1015" i="3"/>
  <c r="A1016" i="3"/>
  <c r="Y1016" i="3"/>
  <c r="CY1016" i="3"/>
  <c r="CZ1016" i="3"/>
  <c r="DA1016" i="3"/>
  <c r="DB1016" i="3"/>
  <c r="DC1016" i="3"/>
  <c r="A1017" i="3"/>
  <c r="Y1017" i="3"/>
  <c r="CY1017" i="3"/>
  <c r="CZ1017" i="3"/>
  <c r="DA1017" i="3"/>
  <c r="DB1017" i="3"/>
  <c r="DC1017" i="3"/>
  <c r="A1018" i="3"/>
  <c r="Y1018" i="3"/>
  <c r="CY1018" i="3"/>
  <c r="CZ1018" i="3"/>
  <c r="DB1018" i="3" s="1"/>
  <c r="DA1018" i="3"/>
  <c r="DC1018" i="3"/>
  <c r="A1019" i="3"/>
  <c r="Y1019" i="3"/>
  <c r="CY1019" i="3"/>
  <c r="CZ1019" i="3"/>
  <c r="DB1019" i="3" s="1"/>
  <c r="DA1019" i="3"/>
  <c r="DC1019" i="3"/>
  <c r="A1020" i="3"/>
  <c r="Y1020" i="3"/>
  <c r="CY1020" i="3"/>
  <c r="CZ1020" i="3"/>
  <c r="DB1020" i="3" s="1"/>
  <c r="DA1020" i="3"/>
  <c r="DC1020" i="3"/>
  <c r="A1021" i="3"/>
  <c r="Y1021" i="3"/>
  <c r="CY1021" i="3"/>
  <c r="CZ1021" i="3"/>
  <c r="DA1021" i="3"/>
  <c r="DB1021" i="3"/>
  <c r="DC1021" i="3"/>
  <c r="A1022" i="3"/>
  <c r="Y1022" i="3"/>
  <c r="CY1022" i="3"/>
  <c r="CZ1022" i="3"/>
  <c r="DA1022" i="3"/>
  <c r="DB1022" i="3"/>
  <c r="DC1022" i="3"/>
  <c r="A1023" i="3"/>
  <c r="Y1023" i="3"/>
  <c r="CY1023" i="3"/>
  <c r="CZ1023" i="3"/>
  <c r="DA1023" i="3"/>
  <c r="DB1023" i="3"/>
  <c r="DC1023" i="3"/>
  <c r="A1024" i="3"/>
  <c r="Y1024" i="3"/>
  <c r="CY1024" i="3"/>
  <c r="CZ1024" i="3"/>
  <c r="DB1024" i="3" s="1"/>
  <c r="DA1024" i="3"/>
  <c r="DC1024" i="3"/>
  <c r="A1025" i="3"/>
  <c r="Y1025" i="3"/>
  <c r="CY1025" i="3"/>
  <c r="CZ1025" i="3"/>
  <c r="DA1025" i="3"/>
  <c r="DB1025" i="3"/>
  <c r="DC1025" i="3"/>
  <c r="A1026" i="3"/>
  <c r="Y1026" i="3"/>
  <c r="CY1026" i="3"/>
  <c r="CZ1026" i="3"/>
  <c r="DB1026" i="3" s="1"/>
  <c r="DA1026" i="3"/>
  <c r="DC1026" i="3"/>
  <c r="A1027" i="3"/>
  <c r="Y1027" i="3"/>
  <c r="CY1027" i="3"/>
  <c r="CZ1027" i="3"/>
  <c r="DB1027" i="3" s="1"/>
  <c r="DA1027" i="3"/>
  <c r="DC1027" i="3"/>
  <c r="A1028" i="3"/>
  <c r="Y1028" i="3"/>
  <c r="CY1028" i="3"/>
  <c r="CZ1028" i="3"/>
  <c r="DB1028" i="3" s="1"/>
  <c r="DA1028" i="3"/>
  <c r="DC1028" i="3"/>
  <c r="A1029" i="3"/>
  <c r="Y1029" i="3"/>
  <c r="CY1029" i="3"/>
  <c r="CZ1029" i="3"/>
  <c r="DA1029" i="3"/>
  <c r="DB1029" i="3"/>
  <c r="DC1029" i="3"/>
  <c r="A1030" i="3"/>
  <c r="Y1030" i="3"/>
  <c r="CY1030" i="3"/>
  <c r="CZ1030" i="3"/>
  <c r="DA1030" i="3"/>
  <c r="DB1030" i="3"/>
  <c r="DC1030" i="3"/>
  <c r="A1031" i="3"/>
  <c r="Y1031" i="3"/>
  <c r="CY1031" i="3"/>
  <c r="CZ1031" i="3"/>
  <c r="DA1031" i="3"/>
  <c r="DB1031" i="3"/>
  <c r="DC1031" i="3"/>
  <c r="A1032" i="3"/>
  <c r="Y1032" i="3"/>
  <c r="CY1032" i="3"/>
  <c r="CZ1032" i="3"/>
  <c r="DB1032" i="3" s="1"/>
  <c r="DA1032" i="3"/>
  <c r="DC1032" i="3"/>
  <c r="A1033" i="3"/>
  <c r="Y1033" i="3"/>
  <c r="CY1033" i="3"/>
  <c r="CZ1033" i="3"/>
  <c r="DA1033" i="3"/>
  <c r="DB1033" i="3"/>
  <c r="DC1033" i="3"/>
  <c r="A1034" i="3"/>
  <c r="Y1034" i="3"/>
  <c r="CY1034" i="3"/>
  <c r="CZ1034" i="3"/>
  <c r="DB1034" i="3" s="1"/>
  <c r="DA1034" i="3"/>
  <c r="DC1034" i="3"/>
  <c r="A1035" i="3"/>
  <c r="Y1035" i="3"/>
  <c r="CY1035" i="3"/>
  <c r="CZ1035" i="3"/>
  <c r="DB1035" i="3" s="1"/>
  <c r="DA1035" i="3"/>
  <c r="DC1035" i="3"/>
  <c r="A1036" i="3"/>
  <c r="Y1036" i="3"/>
  <c r="CY1036" i="3"/>
  <c r="CZ1036" i="3"/>
  <c r="DB1036" i="3" s="1"/>
  <c r="DA1036" i="3"/>
  <c r="DC1036" i="3"/>
  <c r="A1037" i="3"/>
  <c r="Y1037" i="3"/>
  <c r="CY1037" i="3"/>
  <c r="CZ1037" i="3"/>
  <c r="DA1037" i="3"/>
  <c r="DB1037" i="3"/>
  <c r="DC1037" i="3"/>
  <c r="A1038" i="3"/>
  <c r="Y1038" i="3"/>
  <c r="CY1038" i="3"/>
  <c r="CZ1038" i="3"/>
  <c r="DA1038" i="3"/>
  <c r="DB1038" i="3"/>
  <c r="DC1038" i="3"/>
  <c r="A1039" i="3"/>
  <c r="Y1039" i="3"/>
  <c r="CY1039" i="3"/>
  <c r="CZ1039" i="3"/>
  <c r="DA1039" i="3"/>
  <c r="DB1039" i="3"/>
  <c r="DC1039" i="3"/>
  <c r="A1040" i="3"/>
  <c r="Y1040" i="3"/>
  <c r="CY1040" i="3"/>
  <c r="CZ1040" i="3"/>
  <c r="DB1040" i="3" s="1"/>
  <c r="DA1040" i="3"/>
  <c r="DC1040" i="3"/>
  <c r="A1041" i="3"/>
  <c r="Y1041" i="3"/>
  <c r="CY1041" i="3"/>
  <c r="CZ1041" i="3"/>
  <c r="DA1041" i="3"/>
  <c r="DB1041" i="3"/>
  <c r="DC1041" i="3"/>
  <c r="A1042" i="3"/>
  <c r="Y1042" i="3"/>
  <c r="CY1042" i="3"/>
  <c r="CZ1042" i="3"/>
  <c r="DB1042" i="3" s="1"/>
  <c r="DA1042" i="3"/>
  <c r="DC1042" i="3"/>
  <c r="A1043" i="3"/>
  <c r="Y1043" i="3"/>
  <c r="CY1043" i="3"/>
  <c r="CZ1043" i="3"/>
  <c r="DB1043" i="3" s="1"/>
  <c r="DA1043" i="3"/>
  <c r="DC1043" i="3"/>
  <c r="A1044" i="3"/>
  <c r="Y1044" i="3"/>
  <c r="CY1044" i="3"/>
  <c r="CZ1044" i="3"/>
  <c r="DB1044" i="3" s="1"/>
  <c r="DA1044" i="3"/>
  <c r="DC1044" i="3"/>
  <c r="A1045" i="3"/>
  <c r="Y1045" i="3"/>
  <c r="CY1045" i="3"/>
  <c r="CZ1045" i="3"/>
  <c r="DA1045" i="3"/>
  <c r="DB1045" i="3"/>
  <c r="DC1045" i="3"/>
  <c r="A1046" i="3"/>
  <c r="Y1046" i="3"/>
  <c r="CY1046" i="3"/>
  <c r="CZ1046" i="3"/>
  <c r="DA1046" i="3"/>
  <c r="DB1046" i="3"/>
  <c r="DC1046" i="3"/>
  <c r="A1047" i="3"/>
  <c r="Y1047" i="3"/>
  <c r="CY1047" i="3"/>
  <c r="CZ1047" i="3"/>
  <c r="DA1047" i="3"/>
  <c r="DB1047" i="3"/>
  <c r="DC1047" i="3"/>
  <c r="A1048" i="3"/>
  <c r="Y1048" i="3"/>
  <c r="CY1048" i="3"/>
  <c r="CZ1048" i="3"/>
  <c r="DB1048" i="3" s="1"/>
  <c r="DA1048" i="3"/>
  <c r="DC1048" i="3"/>
  <c r="A1049" i="3"/>
  <c r="Y1049" i="3"/>
  <c r="CY1049" i="3"/>
  <c r="CZ1049" i="3"/>
  <c r="DA1049" i="3"/>
  <c r="DB1049" i="3"/>
  <c r="DC1049" i="3"/>
  <c r="A1050" i="3"/>
  <c r="Y1050" i="3"/>
  <c r="CY1050" i="3"/>
  <c r="CZ1050" i="3"/>
  <c r="DB1050" i="3" s="1"/>
  <c r="DA1050" i="3"/>
  <c r="DC1050" i="3"/>
  <c r="A1051" i="3"/>
  <c r="Y1051" i="3"/>
  <c r="CY1051" i="3"/>
  <c r="CZ1051" i="3"/>
  <c r="DB1051" i="3" s="1"/>
  <c r="DA1051" i="3"/>
  <c r="DC1051" i="3"/>
  <c r="A1052" i="3"/>
  <c r="Y1052" i="3"/>
  <c r="CY1052" i="3"/>
  <c r="CZ1052" i="3"/>
  <c r="DB1052" i="3" s="1"/>
  <c r="DA1052" i="3"/>
  <c r="DC1052" i="3"/>
  <c r="A1053" i="3"/>
  <c r="Y1053" i="3"/>
  <c r="CY1053" i="3"/>
  <c r="CZ1053" i="3"/>
  <c r="DA1053" i="3"/>
  <c r="DB1053" i="3"/>
  <c r="DC1053" i="3"/>
  <c r="A1054" i="3"/>
  <c r="Y1054" i="3"/>
  <c r="CY1054" i="3"/>
  <c r="CZ1054" i="3"/>
  <c r="DA1054" i="3"/>
  <c r="DB1054" i="3"/>
  <c r="DC1054" i="3"/>
  <c r="A1055" i="3"/>
  <c r="Y1055" i="3"/>
  <c r="CY1055" i="3"/>
  <c r="CZ1055" i="3"/>
  <c r="DA1055" i="3"/>
  <c r="DB1055" i="3"/>
  <c r="DC1055" i="3"/>
  <c r="A1056" i="3"/>
  <c r="Y1056" i="3"/>
  <c r="CY1056" i="3"/>
  <c r="CZ1056" i="3"/>
  <c r="DB1056" i="3" s="1"/>
  <c r="DA1056" i="3"/>
  <c r="DC1056" i="3"/>
  <c r="A1057" i="3"/>
  <c r="Y1057" i="3"/>
  <c r="CY1057" i="3"/>
  <c r="CZ1057" i="3"/>
  <c r="DA1057" i="3"/>
  <c r="DB1057" i="3"/>
  <c r="DC1057" i="3"/>
  <c r="A1058" i="3"/>
  <c r="Y1058" i="3"/>
  <c r="CY1058" i="3"/>
  <c r="CZ1058" i="3"/>
  <c r="DA1058" i="3"/>
  <c r="DB1058" i="3"/>
  <c r="DC1058" i="3"/>
  <c r="A1059" i="3"/>
  <c r="Y1059" i="3"/>
  <c r="CY1059" i="3"/>
  <c r="CZ1059" i="3"/>
  <c r="DB1059" i="3" s="1"/>
  <c r="DA1059" i="3"/>
  <c r="DC1059" i="3"/>
  <c r="A1060" i="3"/>
  <c r="Y1060" i="3"/>
  <c r="CY1060" i="3"/>
  <c r="CZ1060" i="3"/>
  <c r="DB1060" i="3" s="1"/>
  <c r="DA1060" i="3"/>
  <c r="DC1060" i="3"/>
  <c r="A1061" i="3"/>
  <c r="Y1061" i="3"/>
  <c r="CY1061" i="3"/>
  <c r="CZ1061" i="3"/>
  <c r="DB1061" i="3" s="1"/>
  <c r="DA1061" i="3"/>
  <c r="DC1061" i="3"/>
  <c r="A1062" i="3"/>
  <c r="Y1062" i="3"/>
  <c r="CY1062" i="3"/>
  <c r="CZ1062" i="3"/>
  <c r="DB1062" i="3" s="1"/>
  <c r="DA1062" i="3"/>
  <c r="DC1062" i="3"/>
  <c r="A1063" i="3"/>
  <c r="Y1063" i="3"/>
  <c r="CY1063" i="3"/>
  <c r="CZ1063" i="3"/>
  <c r="DA1063" i="3"/>
  <c r="DB1063" i="3"/>
  <c r="DC1063" i="3"/>
  <c r="A1064" i="3"/>
  <c r="Y1064" i="3"/>
  <c r="CY1064" i="3"/>
  <c r="CZ1064" i="3"/>
  <c r="DB1064" i="3" s="1"/>
  <c r="DA1064" i="3"/>
  <c r="DC1064" i="3"/>
  <c r="A1065" i="3"/>
  <c r="Y1065" i="3"/>
  <c r="CY1065" i="3"/>
  <c r="CZ1065" i="3"/>
  <c r="DB1065" i="3" s="1"/>
  <c r="DA1065" i="3"/>
  <c r="DC1065" i="3"/>
  <c r="A1066" i="3"/>
  <c r="Y1066" i="3"/>
  <c r="CY1066" i="3"/>
  <c r="CZ1066" i="3"/>
  <c r="DA1066" i="3"/>
  <c r="DB1066" i="3"/>
  <c r="DC1066" i="3"/>
  <c r="A1067" i="3"/>
  <c r="Y1067" i="3"/>
  <c r="CY1067" i="3"/>
  <c r="CZ1067" i="3"/>
  <c r="DA1067" i="3"/>
  <c r="DB1067" i="3"/>
  <c r="DC1067" i="3"/>
  <c r="A1068" i="3"/>
  <c r="Y1068" i="3"/>
  <c r="CY1068" i="3"/>
  <c r="CZ1068" i="3"/>
  <c r="DB1068" i="3" s="1"/>
  <c r="DA1068" i="3"/>
  <c r="DC1068" i="3"/>
  <c r="A1069" i="3"/>
  <c r="Y1069" i="3"/>
  <c r="CY1069" i="3"/>
  <c r="CZ1069" i="3"/>
  <c r="DA1069" i="3"/>
  <c r="DB1069" i="3"/>
  <c r="DC1069" i="3"/>
  <c r="A1070" i="3"/>
  <c r="Y1070" i="3"/>
  <c r="CY1070" i="3"/>
  <c r="CZ1070" i="3"/>
  <c r="DB1070" i="3" s="1"/>
  <c r="DA1070" i="3"/>
  <c r="DC1070" i="3"/>
  <c r="A1071" i="3"/>
  <c r="Y1071" i="3"/>
  <c r="CY1071" i="3"/>
  <c r="CZ1071" i="3"/>
  <c r="DA1071" i="3"/>
  <c r="DB1071" i="3"/>
  <c r="DC1071" i="3"/>
  <c r="A1072" i="3"/>
  <c r="Y1072" i="3"/>
  <c r="CY1072" i="3"/>
  <c r="CZ1072" i="3"/>
  <c r="DA1072" i="3"/>
  <c r="DB1072" i="3"/>
  <c r="DC1072" i="3"/>
  <c r="A1073" i="3"/>
  <c r="Y1073" i="3"/>
  <c r="CY1073" i="3"/>
  <c r="CZ1073" i="3"/>
  <c r="DB1073" i="3" s="1"/>
  <c r="DA1073" i="3"/>
  <c r="DC1073" i="3"/>
  <c r="A1074" i="3"/>
  <c r="Y1074" i="3"/>
  <c r="CY1074" i="3"/>
  <c r="CZ1074" i="3"/>
  <c r="DA1074" i="3"/>
  <c r="DB1074" i="3"/>
  <c r="DC1074" i="3"/>
  <c r="A1075" i="3"/>
  <c r="Y1075" i="3"/>
  <c r="CY1075" i="3"/>
  <c r="CZ1075" i="3"/>
  <c r="DB1075" i="3" s="1"/>
  <c r="DA1075" i="3"/>
  <c r="DC1075" i="3"/>
  <c r="A1076" i="3"/>
  <c r="Y1076" i="3"/>
  <c r="CY1076" i="3"/>
  <c r="CZ1076" i="3"/>
  <c r="DB1076" i="3" s="1"/>
  <c r="DA1076" i="3"/>
  <c r="DC1076" i="3"/>
  <c r="A1077" i="3"/>
  <c r="Y1077" i="3"/>
  <c r="CY1077" i="3"/>
  <c r="CZ1077" i="3"/>
  <c r="DA1077" i="3"/>
  <c r="DB1077" i="3"/>
  <c r="DC1077" i="3"/>
  <c r="A1078" i="3"/>
  <c r="Y1078" i="3"/>
  <c r="CY1078" i="3"/>
  <c r="CZ1078" i="3"/>
  <c r="DB1078" i="3" s="1"/>
  <c r="DA1078" i="3"/>
  <c r="DC1078" i="3"/>
  <c r="A1079" i="3"/>
  <c r="Y1079" i="3"/>
  <c r="CY1079" i="3"/>
  <c r="CZ1079" i="3"/>
  <c r="DA1079" i="3"/>
  <c r="DB1079" i="3"/>
  <c r="DC1079" i="3"/>
  <c r="A1080" i="3"/>
  <c r="Y1080" i="3"/>
  <c r="CY1080" i="3"/>
  <c r="CZ1080" i="3"/>
  <c r="DB1080" i="3" s="1"/>
  <c r="DA1080" i="3"/>
  <c r="DC1080" i="3"/>
  <c r="A1081" i="3"/>
  <c r="Y1081" i="3"/>
  <c r="CY1081" i="3"/>
  <c r="CZ1081" i="3"/>
  <c r="DA1081" i="3"/>
  <c r="DB1081" i="3"/>
  <c r="DC1081" i="3"/>
  <c r="A1082" i="3"/>
  <c r="Y1082" i="3"/>
  <c r="CY1082" i="3"/>
  <c r="CZ1082" i="3"/>
  <c r="DB1082" i="3" s="1"/>
  <c r="DA1082" i="3"/>
  <c r="DC1082" i="3"/>
  <c r="A1083" i="3"/>
  <c r="Y1083" i="3"/>
  <c r="CY1083" i="3"/>
  <c r="CZ1083" i="3"/>
  <c r="DA1083" i="3"/>
  <c r="DB1083" i="3"/>
  <c r="DC1083" i="3"/>
  <c r="A1084" i="3"/>
  <c r="Y1084" i="3"/>
  <c r="CY1084" i="3"/>
  <c r="CZ1084" i="3"/>
  <c r="DA1084" i="3"/>
  <c r="DB1084" i="3"/>
  <c r="DC1084" i="3"/>
  <c r="A1085" i="3"/>
  <c r="Y1085" i="3"/>
  <c r="CY1085" i="3"/>
  <c r="CZ1085" i="3"/>
  <c r="DA1085" i="3"/>
  <c r="DB1085" i="3"/>
  <c r="DC1085" i="3"/>
  <c r="A1086" i="3"/>
  <c r="Y1086" i="3"/>
  <c r="CY1086" i="3"/>
  <c r="CZ1086" i="3"/>
  <c r="DB1086" i="3" s="1"/>
  <c r="DA1086" i="3"/>
  <c r="DC1086" i="3"/>
  <c r="A1087" i="3"/>
  <c r="Y1087" i="3"/>
  <c r="CY1087" i="3"/>
  <c r="CZ1087" i="3"/>
  <c r="DA1087" i="3"/>
  <c r="DB1087" i="3"/>
  <c r="DC1087" i="3"/>
  <c r="A1088" i="3"/>
  <c r="Y1088" i="3"/>
  <c r="CY1088" i="3"/>
  <c r="CZ1088" i="3"/>
  <c r="DA1088" i="3"/>
  <c r="DB1088" i="3"/>
  <c r="DC1088" i="3"/>
  <c r="A1089" i="3"/>
  <c r="Y1089" i="3"/>
  <c r="CY1089" i="3"/>
  <c r="CZ1089" i="3"/>
  <c r="DB1089" i="3" s="1"/>
  <c r="DA1089" i="3"/>
  <c r="DC1089" i="3"/>
  <c r="A1090" i="3"/>
  <c r="Y1090" i="3"/>
  <c r="CY1090" i="3"/>
  <c r="CZ1090" i="3"/>
  <c r="DA1090" i="3"/>
  <c r="DB1090" i="3"/>
  <c r="DC1090" i="3"/>
  <c r="A1091" i="3"/>
  <c r="Y1091" i="3"/>
  <c r="CY1091" i="3"/>
  <c r="CZ1091" i="3"/>
  <c r="DB1091" i="3" s="1"/>
  <c r="DA1091" i="3"/>
  <c r="DC1091" i="3"/>
  <c r="A1092" i="3"/>
  <c r="Y1092" i="3"/>
  <c r="CY1092" i="3"/>
  <c r="CZ1092" i="3"/>
  <c r="DA1092" i="3"/>
  <c r="DB1092" i="3"/>
  <c r="DC1092" i="3"/>
  <c r="A1093" i="3"/>
  <c r="Y1093" i="3"/>
  <c r="CY1093" i="3"/>
  <c r="CZ1093" i="3"/>
  <c r="DA1093" i="3"/>
  <c r="DB1093" i="3"/>
  <c r="DC1093" i="3"/>
  <c r="A1094" i="3"/>
  <c r="Y1094" i="3"/>
  <c r="CY1094" i="3"/>
  <c r="CZ1094" i="3"/>
  <c r="DB1094" i="3" s="1"/>
  <c r="DA1094" i="3"/>
  <c r="DC1094" i="3"/>
  <c r="A1095" i="3"/>
  <c r="Y1095" i="3"/>
  <c r="CY1095" i="3"/>
  <c r="CZ1095" i="3"/>
  <c r="DA1095" i="3"/>
  <c r="DB1095" i="3"/>
  <c r="DC1095" i="3"/>
  <c r="A1096" i="3"/>
  <c r="Y1096" i="3"/>
  <c r="CY1096" i="3"/>
  <c r="CZ1096" i="3"/>
  <c r="DB1096" i="3" s="1"/>
  <c r="DA1096" i="3"/>
  <c r="DC1096" i="3"/>
  <c r="A1097" i="3"/>
  <c r="Y1097" i="3"/>
  <c r="CY1097" i="3"/>
  <c r="CZ1097" i="3"/>
  <c r="DA1097" i="3"/>
  <c r="DB1097" i="3"/>
  <c r="DC1097" i="3"/>
  <c r="A1098" i="3"/>
  <c r="Y1098" i="3"/>
  <c r="CY1098" i="3"/>
  <c r="CZ1098" i="3"/>
  <c r="DA1098" i="3"/>
  <c r="DB1098" i="3"/>
  <c r="DC1098" i="3"/>
  <c r="A1099" i="3"/>
  <c r="Y1099" i="3"/>
  <c r="CV1099" i="3" s="1"/>
  <c r="CU1099" i="3"/>
  <c r="CX1099" i="3"/>
  <c r="CY1099" i="3"/>
  <c r="CZ1099" i="3"/>
  <c r="DA1099" i="3"/>
  <c r="DB1099" i="3"/>
  <c r="DC1099" i="3"/>
  <c r="DH1099" i="3"/>
  <c r="A1100" i="3"/>
  <c r="Y1100" i="3"/>
  <c r="CY1100" i="3"/>
  <c r="CZ1100" i="3"/>
  <c r="DB1100" i="3" s="1"/>
  <c r="DA1100" i="3"/>
  <c r="DC1100" i="3"/>
  <c r="A1101" i="3"/>
  <c r="Y1101" i="3"/>
  <c r="CW1101" i="3"/>
  <c r="CX1101" i="3"/>
  <c r="CY1101" i="3"/>
  <c r="CZ1101" i="3"/>
  <c r="DA1101" i="3"/>
  <c r="DB1101" i="3"/>
  <c r="DC1101" i="3"/>
  <c r="DH1101" i="3"/>
  <c r="A1102" i="3"/>
  <c r="Y1102" i="3"/>
  <c r="CY1102" i="3"/>
  <c r="CZ1102" i="3"/>
  <c r="DB1102" i="3" s="1"/>
  <c r="DA1102" i="3"/>
  <c r="DC1102" i="3"/>
  <c r="A1103" i="3"/>
  <c r="Y1103" i="3"/>
  <c r="CW1103" i="3"/>
  <c r="CX1103" i="3"/>
  <c r="CY1103" i="3"/>
  <c r="CZ1103" i="3"/>
  <c r="DA1103" i="3"/>
  <c r="DB1103" i="3"/>
  <c r="DC1103" i="3"/>
  <c r="A1104" i="3"/>
  <c r="Y1104" i="3"/>
  <c r="CX1104" i="3" s="1"/>
  <c r="DG1104" i="3" s="1"/>
  <c r="CY1104" i="3"/>
  <c r="CZ1104" i="3"/>
  <c r="DA1104" i="3"/>
  <c r="DB1104" i="3"/>
  <c r="DC1104" i="3"/>
  <c r="A1105" i="3"/>
  <c r="Y1105" i="3"/>
  <c r="CX1105" i="3" s="1"/>
  <c r="CY1105" i="3"/>
  <c r="CZ1105" i="3"/>
  <c r="DB1105" i="3" s="1"/>
  <c r="DA1105" i="3"/>
  <c r="DC1105" i="3"/>
  <c r="DF1105" i="3"/>
  <c r="DI1105" i="3"/>
  <c r="DJ1105" i="3"/>
  <c r="A1106" i="3"/>
  <c r="Y1106" i="3"/>
  <c r="CX1106" i="3"/>
  <c r="DF1106" i="3" s="1"/>
  <c r="DJ1106" i="3" s="1"/>
  <c r="CY1106" i="3"/>
  <c r="CZ1106" i="3"/>
  <c r="DA1106" i="3"/>
  <c r="DB1106" i="3"/>
  <c r="DC1106" i="3"/>
  <c r="DH1106" i="3"/>
  <c r="DI1106" i="3"/>
  <c r="A1107" i="3"/>
  <c r="Y1107" i="3"/>
  <c r="CX1107" i="3"/>
  <c r="CY1107" i="3"/>
  <c r="CZ1107" i="3"/>
  <c r="DA1107" i="3"/>
  <c r="DB1107" i="3"/>
  <c r="DC1107" i="3"/>
  <c r="DH1107" i="3"/>
  <c r="A1108" i="3"/>
  <c r="Y1108" i="3"/>
  <c r="CX1108" i="3" s="1"/>
  <c r="CY1108" i="3"/>
  <c r="CZ1108" i="3"/>
  <c r="DB1108" i="3" s="1"/>
  <c r="DA1108" i="3"/>
  <c r="DC1108" i="3"/>
  <c r="DF1108" i="3"/>
  <c r="DJ1108" i="3" s="1"/>
  <c r="A1109" i="3"/>
  <c r="Y1109" i="3"/>
  <c r="CX1109" i="3" s="1"/>
  <c r="DF1109" i="3" s="1"/>
  <c r="DJ1109" i="3" s="1"/>
  <c r="CY1109" i="3"/>
  <c r="CZ1109" i="3"/>
  <c r="DB1109" i="3" s="1"/>
  <c r="DA1109" i="3"/>
  <c r="DC1109" i="3"/>
  <c r="A1110" i="3"/>
  <c r="Y1110" i="3"/>
  <c r="CX1110" i="3"/>
  <c r="DF1110" i="3" s="1"/>
  <c r="DJ1110" i="3" s="1"/>
  <c r="CY1110" i="3"/>
  <c r="CZ1110" i="3"/>
  <c r="DA1110" i="3"/>
  <c r="DB1110" i="3"/>
  <c r="DC1110" i="3"/>
  <c r="DI1110" i="3"/>
  <c r="A1111" i="3"/>
  <c r="Y1111" i="3"/>
  <c r="CX1111" i="3"/>
  <c r="CY1111" i="3"/>
  <c r="CZ1111" i="3"/>
  <c r="DA1111" i="3"/>
  <c r="DB1111" i="3"/>
  <c r="DC1111" i="3"/>
  <c r="A1112" i="3"/>
  <c r="Y1112" i="3"/>
  <c r="CX1112" i="3" s="1"/>
  <c r="DG1112" i="3" s="1"/>
  <c r="CY1112" i="3"/>
  <c r="CZ1112" i="3"/>
  <c r="DB1112" i="3" s="1"/>
  <c r="DA1112" i="3"/>
  <c r="DC1112" i="3"/>
  <c r="A1113" i="3"/>
  <c r="Y1113" i="3"/>
  <c r="CX1113" i="3" s="1"/>
  <c r="CY1113" i="3"/>
  <c r="CZ1113" i="3"/>
  <c r="DB1113" i="3" s="1"/>
  <c r="DA1113" i="3"/>
  <c r="DC1113" i="3"/>
  <c r="A1114" i="3"/>
  <c r="Y1114" i="3"/>
  <c r="CX1114" i="3"/>
  <c r="CY1114" i="3"/>
  <c r="CZ1114" i="3"/>
  <c r="DB1114" i="3" s="1"/>
  <c r="DA1114" i="3"/>
  <c r="DC1114" i="3"/>
  <c r="DH1114" i="3"/>
  <c r="A1115" i="3"/>
  <c r="Y1115" i="3"/>
  <c r="CX1115" i="3"/>
  <c r="CY1115" i="3"/>
  <c r="CZ1115" i="3"/>
  <c r="DA1115" i="3"/>
  <c r="DB1115" i="3"/>
  <c r="DC1115" i="3"/>
  <c r="A1116" i="3"/>
  <c r="Y1116" i="3"/>
  <c r="CU1116" i="3"/>
  <c r="CY1116" i="3"/>
  <c r="CZ1116" i="3"/>
  <c r="DA1116" i="3"/>
  <c r="DB1116" i="3"/>
  <c r="DC1116" i="3"/>
  <c r="A1117" i="3"/>
  <c r="Y1117" i="3"/>
  <c r="CW1117" i="3"/>
  <c r="CX1117" i="3"/>
  <c r="DI1117" i="3" s="1"/>
  <c r="CY1117" i="3"/>
  <c r="CZ1117" i="3"/>
  <c r="DB1117" i="3" s="1"/>
  <c r="DA1117" i="3"/>
  <c r="DC1117" i="3"/>
  <c r="DF1117" i="3"/>
  <c r="DG1117" i="3"/>
  <c r="DJ1117" i="3" s="1"/>
  <c r="DH1117" i="3"/>
  <c r="A1118" i="3"/>
  <c r="Y1118" i="3"/>
  <c r="CW1118" i="3" s="1"/>
  <c r="CX1118" i="3"/>
  <c r="CY1118" i="3"/>
  <c r="CZ1118" i="3"/>
  <c r="DA1118" i="3"/>
  <c r="DB1118" i="3"/>
  <c r="DC1118" i="3"/>
  <c r="DI1118" i="3"/>
  <c r="A1119" i="3"/>
  <c r="Y1119" i="3"/>
  <c r="CX1119" i="3" s="1"/>
  <c r="CY1119" i="3"/>
  <c r="CZ1119" i="3"/>
  <c r="DB1119" i="3" s="1"/>
  <c r="DA1119" i="3"/>
  <c r="DC1119" i="3"/>
  <c r="A1120" i="3"/>
  <c r="Y1120" i="3"/>
  <c r="CW1120" i="3"/>
  <c r="CX1120" i="3"/>
  <c r="CY1120" i="3"/>
  <c r="CZ1120" i="3"/>
  <c r="DB1120" i="3" s="1"/>
  <c r="DA1120" i="3"/>
  <c r="DC1120" i="3"/>
  <c r="A1121" i="3"/>
  <c r="Y1121" i="3"/>
  <c r="CX1121" i="3" s="1"/>
  <c r="CY1121" i="3"/>
  <c r="CZ1121" i="3"/>
  <c r="DA1121" i="3"/>
  <c r="DB1121" i="3"/>
  <c r="DC1121" i="3"/>
  <c r="A1122" i="3"/>
  <c r="Y1122" i="3"/>
  <c r="CX1122" i="3" s="1"/>
  <c r="CY1122" i="3"/>
  <c r="CZ1122" i="3"/>
  <c r="DA1122" i="3"/>
  <c r="DB1122" i="3"/>
  <c r="DC1122" i="3"/>
  <c r="A1123" i="3"/>
  <c r="Y1123" i="3"/>
  <c r="CX1123" i="3" s="1"/>
  <c r="CY1123" i="3"/>
  <c r="CZ1123" i="3"/>
  <c r="DB1123" i="3" s="1"/>
  <c r="DA1123" i="3"/>
  <c r="DC1123" i="3"/>
  <c r="DF1123" i="3"/>
  <c r="DI1123" i="3"/>
  <c r="DJ1123" i="3"/>
  <c r="A1124" i="3"/>
  <c r="Y1124" i="3"/>
  <c r="CX1124" i="3" s="1"/>
  <c r="CY1124" i="3"/>
  <c r="CZ1124" i="3"/>
  <c r="DA1124" i="3"/>
  <c r="DB1124" i="3"/>
  <c r="DC1124" i="3"/>
  <c r="DH1124" i="3"/>
  <c r="DI1124" i="3"/>
  <c r="A1125" i="3"/>
  <c r="Y1125" i="3"/>
  <c r="CX1125" i="3"/>
  <c r="DF1125" i="3" s="1"/>
  <c r="DJ1125" i="3" s="1"/>
  <c r="CY1125" i="3"/>
  <c r="CZ1125" i="3"/>
  <c r="DA1125" i="3"/>
  <c r="DB1125" i="3"/>
  <c r="DC1125" i="3"/>
  <c r="A1126" i="3"/>
  <c r="Y1126" i="3"/>
  <c r="CX1126" i="3" s="1"/>
  <c r="DI1126" i="3" s="1"/>
  <c r="CY1126" i="3"/>
  <c r="CZ1126" i="3"/>
  <c r="DB1126" i="3" s="1"/>
  <c r="DA1126" i="3"/>
  <c r="DC1126" i="3"/>
  <c r="DF1126" i="3"/>
  <c r="DJ1126" i="3" s="1"/>
  <c r="DH1126" i="3"/>
  <c r="A1127" i="3"/>
  <c r="Y1127" i="3"/>
  <c r="CX1127" i="3" s="1"/>
  <c r="DG1127" i="3" s="1"/>
  <c r="CY1127" i="3"/>
  <c r="CZ1127" i="3"/>
  <c r="DB1127" i="3" s="1"/>
  <c r="DA1127" i="3"/>
  <c r="DC1127" i="3"/>
  <c r="DF1127" i="3"/>
  <c r="DJ1127" i="3"/>
  <c r="A1128" i="3"/>
  <c r="Y1128" i="3"/>
  <c r="CX1128" i="3"/>
  <c r="DI1128" i="3" s="1"/>
  <c r="CY1128" i="3"/>
  <c r="CZ1128" i="3"/>
  <c r="DA1128" i="3"/>
  <c r="DB1128" i="3"/>
  <c r="DC1128" i="3"/>
  <c r="DF1128" i="3"/>
  <c r="DJ1128" i="3" s="1"/>
  <c r="A1129" i="3"/>
  <c r="Y1129" i="3"/>
  <c r="CX1129" i="3" s="1"/>
  <c r="CY1129" i="3"/>
  <c r="CZ1129" i="3"/>
  <c r="DA1129" i="3"/>
  <c r="DB1129" i="3"/>
  <c r="DC1129" i="3"/>
  <c r="A1130" i="3"/>
  <c r="Y1130" i="3"/>
  <c r="CX1130" i="3" s="1"/>
  <c r="CY1130" i="3"/>
  <c r="CZ1130" i="3"/>
  <c r="DA1130" i="3"/>
  <c r="DB1130" i="3"/>
  <c r="DC1130" i="3"/>
  <c r="A1131" i="3"/>
  <c r="Y1131" i="3"/>
  <c r="CX1131" i="3"/>
  <c r="CY1131" i="3"/>
  <c r="CZ1131" i="3"/>
  <c r="DB1131" i="3" s="1"/>
  <c r="DA1131" i="3"/>
  <c r="DC1131" i="3"/>
  <c r="DF1131" i="3"/>
  <c r="DJ1131" i="3" s="1"/>
  <c r="DG1131" i="3"/>
  <c r="DH1131" i="3"/>
  <c r="DI1131" i="3"/>
  <c r="A1132" i="3"/>
  <c r="Y1132" i="3"/>
  <c r="CX1132" i="3"/>
  <c r="CY1132" i="3"/>
  <c r="CZ1132" i="3"/>
  <c r="DB1132" i="3" s="1"/>
  <c r="DA1132" i="3"/>
  <c r="DC1132" i="3"/>
  <c r="DH1132" i="3"/>
  <c r="A1133" i="3"/>
  <c r="Y1133" i="3"/>
  <c r="CX1133" i="3" s="1"/>
  <c r="DF1133" i="3" s="1"/>
  <c r="CU1133" i="3"/>
  <c r="CY1133" i="3"/>
  <c r="CZ1133" i="3"/>
  <c r="DB1133" i="3" s="1"/>
  <c r="DA1133" i="3"/>
  <c r="DC1133" i="3"/>
  <c r="A1134" i="3"/>
  <c r="Y1134" i="3"/>
  <c r="CW1134" i="3" s="1"/>
  <c r="CX1134" i="3"/>
  <c r="DF1134" i="3" s="1"/>
  <c r="CY1134" i="3"/>
  <c r="CZ1134" i="3"/>
  <c r="DA1134" i="3"/>
  <c r="DB1134" i="3"/>
  <c r="DC1134" i="3"/>
  <c r="DG1134" i="3"/>
  <c r="DJ1134" i="3" s="1"/>
  <c r="A1135" i="3"/>
  <c r="Y1135" i="3"/>
  <c r="CY1135" i="3"/>
  <c r="CZ1135" i="3"/>
  <c r="DB1135" i="3" s="1"/>
  <c r="DA1135" i="3"/>
  <c r="DC1135" i="3"/>
  <c r="A1136" i="3"/>
  <c r="Y1136" i="3"/>
  <c r="CX1136" i="3"/>
  <c r="CY1136" i="3"/>
  <c r="CZ1136" i="3"/>
  <c r="DA1136" i="3"/>
  <c r="DB1136" i="3"/>
  <c r="DC1136" i="3"/>
  <c r="DF1136" i="3"/>
  <c r="DJ1136" i="3" s="1"/>
  <c r="DI1136" i="3"/>
  <c r="A1137" i="3"/>
  <c r="Y1137" i="3"/>
  <c r="CX1137" i="3"/>
  <c r="CY1137" i="3"/>
  <c r="CZ1137" i="3"/>
  <c r="DA1137" i="3"/>
  <c r="DB1137" i="3"/>
  <c r="DC1137" i="3"/>
  <c r="A1138" i="3"/>
  <c r="Y1138" i="3"/>
  <c r="CX1138" i="3" s="1"/>
  <c r="DG1138" i="3" s="1"/>
  <c r="CY1138" i="3"/>
  <c r="CZ1138" i="3"/>
  <c r="DA1138" i="3"/>
  <c r="DB1138" i="3"/>
  <c r="DC1138" i="3"/>
  <c r="A1139" i="3"/>
  <c r="Y1139" i="3"/>
  <c r="CX1139" i="3" s="1"/>
  <c r="CY1139" i="3"/>
  <c r="CZ1139" i="3"/>
  <c r="DB1139" i="3" s="1"/>
  <c r="DA1139" i="3"/>
  <c r="DC1139" i="3"/>
  <c r="DF1139" i="3"/>
  <c r="DI1139" i="3"/>
  <c r="DJ1139" i="3"/>
  <c r="A1140" i="3"/>
  <c r="Y1140" i="3"/>
  <c r="CX1140" i="3"/>
  <c r="DF1140" i="3" s="1"/>
  <c r="DJ1140" i="3" s="1"/>
  <c r="CY1140" i="3"/>
  <c r="CZ1140" i="3"/>
  <c r="DA1140" i="3"/>
  <c r="DB1140" i="3"/>
  <c r="DC1140" i="3"/>
  <c r="A1141" i="3"/>
  <c r="Y1141" i="3"/>
  <c r="CV1141" i="3" s="1"/>
  <c r="CU1141" i="3"/>
  <c r="CY1141" i="3"/>
  <c r="CZ1141" i="3"/>
  <c r="DA1141" i="3"/>
  <c r="DB1141" i="3"/>
  <c r="DC1141" i="3"/>
  <c r="A1142" i="3"/>
  <c r="Y1142" i="3"/>
  <c r="CW1142" i="3" s="1"/>
  <c r="CY1142" i="3"/>
  <c r="CZ1142" i="3"/>
  <c r="DA1142" i="3"/>
  <c r="DB1142" i="3"/>
  <c r="DC1142" i="3"/>
  <c r="A1143" i="3"/>
  <c r="Y1143" i="3"/>
  <c r="CW1143" i="3" s="1"/>
  <c r="CX1143" i="3"/>
  <c r="DF1143" i="3" s="1"/>
  <c r="CY1143" i="3"/>
  <c r="CZ1143" i="3"/>
  <c r="DB1143" i="3" s="1"/>
  <c r="DA1143" i="3"/>
  <c r="DC1143" i="3"/>
  <c r="DH1143" i="3"/>
  <c r="A1144" i="3"/>
  <c r="Y1144" i="3"/>
  <c r="CX1144" i="3" s="1"/>
  <c r="CY1144" i="3"/>
  <c r="CZ1144" i="3"/>
  <c r="DA1144" i="3"/>
  <c r="DB1144" i="3"/>
  <c r="DC1144" i="3"/>
  <c r="A1145" i="3"/>
  <c r="Y1145" i="3"/>
  <c r="CX1145" i="3"/>
  <c r="DF1145" i="3" s="1"/>
  <c r="DJ1145" i="3" s="1"/>
  <c r="CY1145" i="3"/>
  <c r="CZ1145" i="3"/>
  <c r="DA1145" i="3"/>
  <c r="DB1145" i="3"/>
  <c r="DC1145" i="3"/>
  <c r="A1146" i="3"/>
  <c r="Y1146" i="3"/>
  <c r="CX1146" i="3" s="1"/>
  <c r="CY1146" i="3"/>
  <c r="CZ1146" i="3"/>
  <c r="DB1146" i="3" s="1"/>
  <c r="DA1146" i="3"/>
  <c r="DC1146" i="3"/>
  <c r="A1147" i="3"/>
  <c r="Y1147" i="3"/>
  <c r="CX1147" i="3" s="1"/>
  <c r="CY1147" i="3"/>
  <c r="CZ1147" i="3"/>
  <c r="DA1147" i="3"/>
  <c r="DB1147" i="3"/>
  <c r="DC1147" i="3"/>
  <c r="A1148" i="3"/>
  <c r="Y1148" i="3"/>
  <c r="CX1148" i="3"/>
  <c r="DF1148" i="3" s="1"/>
  <c r="DJ1148" i="3" s="1"/>
  <c r="CY1148" i="3"/>
  <c r="CZ1148" i="3"/>
  <c r="DA1148" i="3"/>
  <c r="DB1148" i="3"/>
  <c r="DC1148" i="3"/>
  <c r="A1149" i="3"/>
  <c r="Y1149" i="3"/>
  <c r="CY1149" i="3"/>
  <c r="CZ1149" i="3"/>
  <c r="DA1149" i="3"/>
  <c r="DB1149" i="3"/>
  <c r="DC1149" i="3"/>
  <c r="A1150" i="3"/>
  <c r="Y1150" i="3"/>
  <c r="CY1150" i="3"/>
  <c r="CZ1150" i="3"/>
  <c r="DA1150" i="3"/>
  <c r="DB1150" i="3"/>
  <c r="DC1150" i="3"/>
  <c r="A1151" i="3"/>
  <c r="Y1151" i="3"/>
  <c r="CY1151" i="3"/>
  <c r="CZ1151" i="3"/>
  <c r="DB1151" i="3" s="1"/>
  <c r="DA1151" i="3"/>
  <c r="DC1151" i="3"/>
  <c r="A1152" i="3"/>
  <c r="Y1152" i="3"/>
  <c r="CY1152" i="3"/>
  <c r="CZ1152" i="3"/>
  <c r="DA1152" i="3"/>
  <c r="DB1152" i="3"/>
  <c r="DC1152" i="3"/>
  <c r="A1153" i="3"/>
  <c r="Y1153" i="3"/>
  <c r="CY1153" i="3"/>
  <c r="CZ1153" i="3"/>
  <c r="DB1153" i="3" s="1"/>
  <c r="DA1153" i="3"/>
  <c r="DC1153" i="3"/>
  <c r="A1154" i="3"/>
  <c r="Y1154" i="3"/>
  <c r="CY1154" i="3"/>
  <c r="CZ1154" i="3"/>
  <c r="DA1154" i="3"/>
  <c r="DB1154" i="3"/>
  <c r="DC1154" i="3"/>
  <c r="A1155" i="3"/>
  <c r="Y1155" i="3"/>
  <c r="CY1155" i="3"/>
  <c r="CZ1155" i="3"/>
  <c r="DA1155" i="3"/>
  <c r="DB1155" i="3"/>
  <c r="DC1155" i="3"/>
  <c r="A1156" i="3"/>
  <c r="Y1156" i="3"/>
  <c r="CY1156" i="3"/>
  <c r="CZ1156" i="3"/>
  <c r="DB1156" i="3" s="1"/>
  <c r="DA1156" i="3"/>
  <c r="DC1156" i="3"/>
  <c r="A1157" i="3"/>
  <c r="Y1157" i="3"/>
  <c r="CY1157" i="3"/>
  <c r="CZ1157" i="3"/>
  <c r="DB1157" i="3" s="1"/>
  <c r="DA1157" i="3"/>
  <c r="DC1157" i="3"/>
  <c r="A1158" i="3"/>
  <c r="Y1158" i="3"/>
  <c r="CY1158" i="3"/>
  <c r="CZ1158" i="3"/>
  <c r="DA1158" i="3"/>
  <c r="DB1158" i="3"/>
  <c r="DC1158" i="3"/>
  <c r="A1159" i="3"/>
  <c r="Y1159" i="3"/>
  <c r="CY1159" i="3"/>
  <c r="CZ1159" i="3"/>
  <c r="DA1159" i="3"/>
  <c r="DB1159" i="3"/>
  <c r="DC1159" i="3"/>
  <c r="A1160" i="3"/>
  <c r="Y1160" i="3"/>
  <c r="CY1160" i="3"/>
  <c r="CZ1160" i="3"/>
  <c r="DA1160" i="3"/>
  <c r="DB1160" i="3"/>
  <c r="DC1160" i="3"/>
  <c r="A1161" i="3"/>
  <c r="Y1161" i="3"/>
  <c r="CY1161" i="3"/>
  <c r="CZ1161" i="3"/>
  <c r="DA1161" i="3"/>
  <c r="DB1161" i="3"/>
  <c r="DC1161" i="3"/>
  <c r="A1162" i="3"/>
  <c r="Y1162" i="3"/>
  <c r="CY1162" i="3"/>
  <c r="CZ1162" i="3"/>
  <c r="DB1162" i="3" s="1"/>
  <c r="DA1162" i="3"/>
  <c r="DC1162" i="3"/>
  <c r="A1163" i="3"/>
  <c r="Y1163" i="3"/>
  <c r="CY1163" i="3"/>
  <c r="CZ1163" i="3"/>
  <c r="DA1163" i="3"/>
  <c r="DB1163" i="3"/>
  <c r="DC1163" i="3"/>
  <c r="A1164" i="3"/>
  <c r="Y1164" i="3"/>
  <c r="CY1164" i="3"/>
  <c r="CZ1164" i="3"/>
  <c r="DB1164" i="3" s="1"/>
  <c r="DA1164" i="3"/>
  <c r="DC1164" i="3"/>
  <c r="A1165" i="3"/>
  <c r="Y1165" i="3"/>
  <c r="CY1165" i="3"/>
  <c r="CZ1165" i="3"/>
  <c r="DA1165" i="3"/>
  <c r="DB1165" i="3"/>
  <c r="DC1165" i="3"/>
  <c r="A1166" i="3"/>
  <c r="Y1166" i="3"/>
  <c r="CY1166" i="3"/>
  <c r="CZ1166" i="3"/>
  <c r="DA1166" i="3"/>
  <c r="DB1166" i="3"/>
  <c r="DC1166" i="3"/>
  <c r="A1167" i="3"/>
  <c r="Y1167" i="3"/>
  <c r="CY1167" i="3"/>
  <c r="CZ1167" i="3"/>
  <c r="DA1167" i="3"/>
  <c r="DB1167" i="3"/>
  <c r="DC1167" i="3"/>
  <c r="A1168" i="3"/>
  <c r="Y1168" i="3"/>
  <c r="CY1168" i="3"/>
  <c r="CZ1168" i="3"/>
  <c r="DB1168" i="3" s="1"/>
  <c r="DA1168" i="3"/>
  <c r="DC1168" i="3"/>
  <c r="A1169" i="3"/>
  <c r="Y1169" i="3"/>
  <c r="CY1169" i="3"/>
  <c r="CZ1169" i="3"/>
  <c r="DB1169" i="3" s="1"/>
  <c r="DA1169" i="3"/>
  <c r="DC1169" i="3"/>
  <c r="A1170" i="3"/>
  <c r="Y1170" i="3"/>
  <c r="CY1170" i="3"/>
  <c r="CZ1170" i="3"/>
  <c r="DA1170" i="3"/>
  <c r="DB1170" i="3"/>
  <c r="DC1170" i="3"/>
  <c r="A1171" i="3"/>
  <c r="Y1171" i="3"/>
  <c r="CY1171" i="3"/>
  <c r="CZ1171" i="3"/>
  <c r="DA1171" i="3"/>
  <c r="DB1171" i="3"/>
  <c r="DC1171" i="3"/>
  <c r="A1172" i="3"/>
  <c r="Y1172" i="3"/>
  <c r="CY1172" i="3"/>
  <c r="CZ1172" i="3"/>
  <c r="DB1172" i="3" s="1"/>
  <c r="DA1172" i="3"/>
  <c r="DC1172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B26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K28" i="1"/>
  <c r="T28" i="1"/>
  <c r="AC28" i="1"/>
  <c r="P28" i="1" s="1"/>
  <c r="AE28" i="1"/>
  <c r="AF28" i="1"/>
  <c r="S28" i="1" s="1"/>
  <c r="AG28" i="1"/>
  <c r="AH28" i="1"/>
  <c r="AI28" i="1"/>
  <c r="AJ28" i="1"/>
  <c r="CX28" i="1" s="1"/>
  <c r="W28" i="1" s="1"/>
  <c r="CQ28" i="1"/>
  <c r="CU28" i="1"/>
  <c r="CV28" i="1"/>
  <c r="U28" i="1" s="1"/>
  <c r="CW28" i="1"/>
  <c r="V28" i="1" s="1"/>
  <c r="GL28" i="1"/>
  <c r="GO28" i="1"/>
  <c r="GP28" i="1"/>
  <c r="GV28" i="1"/>
  <c r="HC28" i="1"/>
  <c r="GX28" i="1" s="1"/>
  <c r="C29" i="1"/>
  <c r="D29" i="1"/>
  <c r="I29" i="1"/>
  <c r="Q29" i="1" s="1"/>
  <c r="K29" i="1"/>
  <c r="S29" i="1"/>
  <c r="X29" i="1" s="1"/>
  <c r="V29" i="1"/>
  <c r="AC29" i="1"/>
  <c r="CQ29" i="1" s="1"/>
  <c r="AE29" i="1"/>
  <c r="CS29" i="1" s="1"/>
  <c r="AF29" i="1"/>
  <c r="AG29" i="1"/>
  <c r="CU29" i="1" s="1"/>
  <c r="T29" i="1" s="1"/>
  <c r="AH29" i="1"/>
  <c r="AI29" i="1"/>
  <c r="AJ29" i="1"/>
  <c r="CX29" i="1" s="1"/>
  <c r="W29" i="1" s="1"/>
  <c r="CR29" i="1"/>
  <c r="CT29" i="1"/>
  <c r="CV29" i="1"/>
  <c r="U29" i="1" s="1"/>
  <c r="CW29" i="1"/>
  <c r="GL29" i="1"/>
  <c r="FR49" i="1" s="1"/>
  <c r="GO29" i="1"/>
  <c r="GP29" i="1"/>
  <c r="GV29" i="1"/>
  <c r="HC29" i="1"/>
  <c r="GX29" i="1" s="1"/>
  <c r="C30" i="1"/>
  <c r="D30" i="1"/>
  <c r="I30" i="1"/>
  <c r="K30" i="1"/>
  <c r="R30" i="1"/>
  <c r="AC30" i="1"/>
  <c r="AD30" i="1"/>
  <c r="AE30" i="1"/>
  <c r="Q30" i="1" s="1"/>
  <c r="AF30" i="1"/>
  <c r="S30" i="1" s="1"/>
  <c r="AG30" i="1"/>
  <c r="AH30" i="1"/>
  <c r="CV30" i="1" s="1"/>
  <c r="U30" i="1" s="1"/>
  <c r="AI30" i="1"/>
  <c r="AJ30" i="1"/>
  <c r="CX30" i="1" s="1"/>
  <c r="W30" i="1" s="1"/>
  <c r="CT30" i="1"/>
  <c r="CU30" i="1"/>
  <c r="T30" i="1" s="1"/>
  <c r="CW30" i="1"/>
  <c r="V30" i="1" s="1"/>
  <c r="GL30" i="1"/>
  <c r="GO30" i="1"/>
  <c r="GP30" i="1"/>
  <c r="GV30" i="1"/>
  <c r="HC30" i="1" s="1"/>
  <c r="GX30" i="1" s="1"/>
  <c r="C31" i="1"/>
  <c r="D31" i="1"/>
  <c r="I31" i="1"/>
  <c r="R31" i="1" s="1"/>
  <c r="K31" i="1"/>
  <c r="T31" i="1"/>
  <c r="AC31" i="1"/>
  <c r="CQ31" i="1" s="1"/>
  <c r="AE31" i="1"/>
  <c r="CR31" i="1" s="1"/>
  <c r="AF31" i="1"/>
  <c r="S31" i="1" s="1"/>
  <c r="AG31" i="1"/>
  <c r="AH31" i="1"/>
  <c r="CV31" i="1" s="1"/>
  <c r="U31" i="1" s="1"/>
  <c r="DZ49" i="1" s="1"/>
  <c r="AI31" i="1"/>
  <c r="CW31" i="1" s="1"/>
  <c r="V31" i="1" s="1"/>
  <c r="AJ31" i="1"/>
  <c r="CX31" i="1" s="1"/>
  <c r="W31" i="1" s="1"/>
  <c r="CT31" i="1"/>
  <c r="CU31" i="1"/>
  <c r="CY31" i="1"/>
  <c r="GL31" i="1"/>
  <c r="GO31" i="1"/>
  <c r="GP31" i="1"/>
  <c r="GV31" i="1"/>
  <c r="HC31" i="1"/>
  <c r="GX31" i="1" s="1"/>
  <c r="C32" i="1"/>
  <c r="D32" i="1"/>
  <c r="I32" i="1"/>
  <c r="K32" i="1"/>
  <c r="AC32" i="1"/>
  <c r="CQ32" i="1" s="1"/>
  <c r="AD32" i="1"/>
  <c r="AB32" i="1" s="1"/>
  <c r="AE32" i="1"/>
  <c r="AF32" i="1"/>
  <c r="CT32" i="1" s="1"/>
  <c r="AG32" i="1"/>
  <c r="AH32" i="1"/>
  <c r="CV32" i="1" s="1"/>
  <c r="U32" i="1" s="1"/>
  <c r="AH49" i="1" s="1"/>
  <c r="AI32" i="1"/>
  <c r="AJ32" i="1"/>
  <c r="CX32" i="1" s="1"/>
  <c r="CR32" i="1"/>
  <c r="CS32" i="1"/>
  <c r="CU32" i="1"/>
  <c r="CW32" i="1"/>
  <c r="GL32" i="1"/>
  <c r="GO32" i="1"/>
  <c r="GP32" i="1"/>
  <c r="GV32" i="1"/>
  <c r="HC32" i="1" s="1"/>
  <c r="C33" i="1"/>
  <c r="D33" i="1"/>
  <c r="I33" i="1"/>
  <c r="Q33" i="1" s="1"/>
  <c r="K33" i="1"/>
  <c r="R33" i="1"/>
  <c r="AC33" i="1"/>
  <c r="CQ33" i="1" s="1"/>
  <c r="AE33" i="1"/>
  <c r="AD33" i="1" s="1"/>
  <c r="AF33" i="1"/>
  <c r="AG33" i="1"/>
  <c r="CU33" i="1" s="1"/>
  <c r="T33" i="1" s="1"/>
  <c r="AH33" i="1"/>
  <c r="CV33" i="1" s="1"/>
  <c r="U33" i="1" s="1"/>
  <c r="AI33" i="1"/>
  <c r="AJ33" i="1"/>
  <c r="CR33" i="1"/>
  <c r="CS33" i="1"/>
  <c r="CW33" i="1"/>
  <c r="V33" i="1" s="1"/>
  <c r="CX33" i="1"/>
  <c r="W33" i="1" s="1"/>
  <c r="GL33" i="1"/>
  <c r="GO33" i="1"/>
  <c r="GP33" i="1"/>
  <c r="GV33" i="1"/>
  <c r="HC33" i="1" s="1"/>
  <c r="GX33" i="1" s="1"/>
  <c r="C34" i="1"/>
  <c r="D34" i="1"/>
  <c r="I34" i="1"/>
  <c r="Q34" i="1" s="1"/>
  <c r="K34" i="1"/>
  <c r="P34" i="1"/>
  <c r="R34" i="1"/>
  <c r="T34" i="1"/>
  <c r="W34" i="1"/>
  <c r="AB34" i="1"/>
  <c r="AC34" i="1"/>
  <c r="AD34" i="1"/>
  <c r="AE34" i="1"/>
  <c r="AF34" i="1"/>
  <c r="CT34" i="1" s="1"/>
  <c r="AG34" i="1"/>
  <c r="AH34" i="1"/>
  <c r="CV34" i="1" s="1"/>
  <c r="U34" i="1" s="1"/>
  <c r="AI34" i="1"/>
  <c r="AJ34" i="1"/>
  <c r="CQ34" i="1"/>
  <c r="CR34" i="1"/>
  <c r="CS34" i="1"/>
  <c r="CU34" i="1"/>
  <c r="CW34" i="1"/>
  <c r="V34" i="1" s="1"/>
  <c r="CX34" i="1"/>
  <c r="GL34" i="1"/>
  <c r="GO34" i="1"/>
  <c r="GP34" i="1"/>
  <c r="GV34" i="1"/>
  <c r="HC34" i="1" s="1"/>
  <c r="GX34" i="1" s="1"/>
  <c r="C35" i="1"/>
  <c r="D35" i="1"/>
  <c r="I35" i="1"/>
  <c r="K35" i="1"/>
  <c r="P35" i="1"/>
  <c r="S35" i="1"/>
  <c r="CY35" i="1" s="1"/>
  <c r="AC35" i="1"/>
  <c r="AB35" i="1" s="1"/>
  <c r="AD35" i="1"/>
  <c r="AE35" i="1"/>
  <c r="CS35" i="1" s="1"/>
  <c r="AF35" i="1"/>
  <c r="CT35" i="1" s="1"/>
  <c r="AG35" i="1"/>
  <c r="AH35" i="1"/>
  <c r="AI35" i="1"/>
  <c r="CW35" i="1" s="1"/>
  <c r="V35" i="1" s="1"/>
  <c r="AJ35" i="1"/>
  <c r="CQ35" i="1"/>
  <c r="CR35" i="1"/>
  <c r="CU35" i="1"/>
  <c r="T35" i="1" s="1"/>
  <c r="CV35" i="1"/>
  <c r="U35" i="1" s="1"/>
  <c r="CX35" i="1"/>
  <c r="W35" i="1" s="1"/>
  <c r="GL35" i="1"/>
  <c r="GO35" i="1"/>
  <c r="GP35" i="1"/>
  <c r="GV35" i="1"/>
  <c r="GX35" i="1"/>
  <c r="HC35" i="1"/>
  <c r="C36" i="1"/>
  <c r="D36" i="1"/>
  <c r="I36" i="1"/>
  <c r="K36" i="1"/>
  <c r="P36" i="1"/>
  <c r="R36" i="1"/>
  <c r="U36" i="1"/>
  <c r="AC36" i="1"/>
  <c r="AD36" i="1"/>
  <c r="AB36" i="1" s="1"/>
  <c r="AE36" i="1"/>
  <c r="CR36" i="1" s="1"/>
  <c r="AF36" i="1"/>
  <c r="CT36" i="1" s="1"/>
  <c r="AG36" i="1"/>
  <c r="AH36" i="1"/>
  <c r="AI36" i="1"/>
  <c r="CW36" i="1" s="1"/>
  <c r="V36" i="1" s="1"/>
  <c r="AJ36" i="1"/>
  <c r="CX36" i="1" s="1"/>
  <c r="W36" i="1" s="1"/>
  <c r="CQ36" i="1"/>
  <c r="CU36" i="1"/>
  <c r="T36" i="1" s="1"/>
  <c r="CV36" i="1"/>
  <c r="GL36" i="1"/>
  <c r="GO36" i="1"/>
  <c r="GP36" i="1"/>
  <c r="GV36" i="1"/>
  <c r="GX36" i="1"/>
  <c r="HC36" i="1"/>
  <c r="C37" i="1"/>
  <c r="D37" i="1"/>
  <c r="I37" i="1"/>
  <c r="K37" i="1"/>
  <c r="S37" i="1"/>
  <c r="CY37" i="1" s="1"/>
  <c r="AC37" i="1"/>
  <c r="P37" i="1" s="1"/>
  <c r="AE37" i="1"/>
  <c r="AD37" i="1" s="1"/>
  <c r="AB37" i="1" s="1"/>
  <c r="AF37" i="1"/>
  <c r="AG37" i="1"/>
  <c r="CU37" i="1" s="1"/>
  <c r="T37" i="1" s="1"/>
  <c r="AH37" i="1"/>
  <c r="AI37" i="1"/>
  <c r="CW37" i="1" s="1"/>
  <c r="V37" i="1" s="1"/>
  <c r="AJ37" i="1"/>
  <c r="CX37" i="1" s="1"/>
  <c r="W37" i="1" s="1"/>
  <c r="CS37" i="1"/>
  <c r="CT37" i="1"/>
  <c r="CV37" i="1"/>
  <c r="U37" i="1" s="1"/>
  <c r="GL37" i="1"/>
  <c r="GO37" i="1"/>
  <c r="GP37" i="1"/>
  <c r="FV49" i="1" s="1"/>
  <c r="FV26" i="1" s="1"/>
  <c r="GV37" i="1"/>
  <c r="HC37" i="1"/>
  <c r="GX37" i="1" s="1"/>
  <c r="C38" i="1"/>
  <c r="D38" i="1"/>
  <c r="I38" i="1"/>
  <c r="Q38" i="1" s="1"/>
  <c r="K38" i="1"/>
  <c r="P38" i="1"/>
  <c r="CP38" i="1" s="1"/>
  <c r="O38" i="1" s="1"/>
  <c r="R38" i="1"/>
  <c r="S38" i="1"/>
  <c r="AC38" i="1"/>
  <c r="CQ38" i="1" s="1"/>
  <c r="AD38" i="1"/>
  <c r="AB38" i="1" s="1"/>
  <c r="AE38" i="1"/>
  <c r="AF38" i="1"/>
  <c r="AG38" i="1"/>
  <c r="CU38" i="1" s="1"/>
  <c r="T38" i="1" s="1"/>
  <c r="AH38" i="1"/>
  <c r="CV38" i="1" s="1"/>
  <c r="U38" i="1" s="1"/>
  <c r="AI38" i="1"/>
  <c r="CW38" i="1" s="1"/>
  <c r="V38" i="1" s="1"/>
  <c r="AJ38" i="1"/>
  <c r="CR38" i="1"/>
  <c r="CS38" i="1"/>
  <c r="CT38" i="1"/>
  <c r="CX38" i="1"/>
  <c r="W38" i="1" s="1"/>
  <c r="GL38" i="1"/>
  <c r="GO38" i="1"/>
  <c r="GP38" i="1"/>
  <c r="GV38" i="1"/>
  <c r="HC38" i="1" s="1"/>
  <c r="GX38" i="1" s="1"/>
  <c r="C39" i="1"/>
  <c r="D39" i="1"/>
  <c r="I39" i="1"/>
  <c r="Q39" i="1" s="1"/>
  <c r="K39" i="1"/>
  <c r="S39" i="1"/>
  <c r="Y39" i="1" s="1"/>
  <c r="X39" i="1"/>
  <c r="AC39" i="1"/>
  <c r="AE39" i="1"/>
  <c r="CS39" i="1" s="1"/>
  <c r="AF39" i="1"/>
  <c r="AG39" i="1"/>
  <c r="CU39" i="1" s="1"/>
  <c r="T39" i="1" s="1"/>
  <c r="AH39" i="1"/>
  <c r="CV39" i="1" s="1"/>
  <c r="U39" i="1" s="1"/>
  <c r="AI39" i="1"/>
  <c r="CW39" i="1" s="1"/>
  <c r="V39" i="1" s="1"/>
  <c r="AJ39" i="1"/>
  <c r="CQ39" i="1"/>
  <c r="CR39" i="1"/>
  <c r="CT39" i="1"/>
  <c r="CX39" i="1"/>
  <c r="W39" i="1" s="1"/>
  <c r="CZ39" i="1"/>
  <c r="GL39" i="1"/>
  <c r="GO39" i="1"/>
  <c r="GP39" i="1"/>
  <c r="GV39" i="1"/>
  <c r="HC39" i="1" s="1"/>
  <c r="GX39" i="1" s="1"/>
  <c r="C40" i="1"/>
  <c r="D40" i="1"/>
  <c r="I40" i="1"/>
  <c r="CU73" i="3" s="1"/>
  <c r="K40" i="1"/>
  <c r="AC40" i="1"/>
  <c r="AE40" i="1"/>
  <c r="AF40" i="1"/>
  <c r="S40" i="1" s="1"/>
  <c r="AG40" i="1"/>
  <c r="CU40" i="1" s="1"/>
  <c r="T40" i="1" s="1"/>
  <c r="AH40" i="1"/>
  <c r="AI40" i="1"/>
  <c r="AJ40" i="1"/>
  <c r="CX40" i="1" s="1"/>
  <c r="W40" i="1" s="1"/>
  <c r="CQ40" i="1"/>
  <c r="CV40" i="1"/>
  <c r="U40" i="1" s="1"/>
  <c r="CW40" i="1"/>
  <c r="V40" i="1" s="1"/>
  <c r="GL40" i="1"/>
  <c r="GO40" i="1"/>
  <c r="GP40" i="1"/>
  <c r="GV40" i="1"/>
  <c r="HC40" i="1"/>
  <c r="GX40" i="1" s="1"/>
  <c r="C41" i="1"/>
  <c r="D41" i="1"/>
  <c r="I41" i="1"/>
  <c r="Q41" i="1" s="1"/>
  <c r="K41" i="1"/>
  <c r="S41" i="1"/>
  <c r="X41" i="1" s="1"/>
  <c r="V41" i="1"/>
  <c r="AC41" i="1"/>
  <c r="CQ41" i="1" s="1"/>
  <c r="AE41" i="1"/>
  <c r="CS41" i="1" s="1"/>
  <c r="AF41" i="1"/>
  <c r="CT41" i="1" s="1"/>
  <c r="AG41" i="1"/>
  <c r="CU41" i="1" s="1"/>
  <c r="T41" i="1" s="1"/>
  <c r="AH41" i="1"/>
  <c r="AI41" i="1"/>
  <c r="AJ41" i="1"/>
  <c r="CX41" i="1" s="1"/>
  <c r="W41" i="1" s="1"/>
  <c r="CR41" i="1"/>
  <c r="CV41" i="1"/>
  <c r="U41" i="1" s="1"/>
  <c r="CW41" i="1"/>
  <c r="GL41" i="1"/>
  <c r="GO41" i="1"/>
  <c r="GP41" i="1"/>
  <c r="GV41" i="1"/>
  <c r="HC41" i="1"/>
  <c r="GX41" i="1" s="1"/>
  <c r="C42" i="1"/>
  <c r="D42" i="1"/>
  <c r="I42" i="1"/>
  <c r="K42" i="1"/>
  <c r="R42" i="1"/>
  <c r="AC42" i="1"/>
  <c r="AD42" i="1"/>
  <c r="AE42" i="1"/>
  <c r="Q42" i="1" s="1"/>
  <c r="AF42" i="1"/>
  <c r="S42" i="1" s="1"/>
  <c r="AG42" i="1"/>
  <c r="AH42" i="1"/>
  <c r="CV42" i="1" s="1"/>
  <c r="U42" i="1" s="1"/>
  <c r="AI42" i="1"/>
  <c r="AJ42" i="1"/>
  <c r="CX42" i="1" s="1"/>
  <c r="W42" i="1" s="1"/>
  <c r="CT42" i="1"/>
  <c r="CU42" i="1"/>
  <c r="T42" i="1" s="1"/>
  <c r="CW42" i="1"/>
  <c r="V42" i="1" s="1"/>
  <c r="GL42" i="1"/>
  <c r="GO42" i="1"/>
  <c r="GP42" i="1"/>
  <c r="GV42" i="1"/>
  <c r="HC42" i="1" s="1"/>
  <c r="GX42" i="1" s="1"/>
  <c r="C43" i="1"/>
  <c r="D43" i="1"/>
  <c r="I43" i="1"/>
  <c r="R43" i="1" s="1"/>
  <c r="K43" i="1"/>
  <c r="T43" i="1"/>
  <c r="AC43" i="1"/>
  <c r="CQ43" i="1" s="1"/>
  <c r="AE43" i="1"/>
  <c r="CR43" i="1" s="1"/>
  <c r="AF43" i="1"/>
  <c r="S43" i="1" s="1"/>
  <c r="AG43" i="1"/>
  <c r="AH43" i="1"/>
  <c r="CV43" i="1" s="1"/>
  <c r="U43" i="1" s="1"/>
  <c r="AI43" i="1"/>
  <c r="CW43" i="1" s="1"/>
  <c r="V43" i="1" s="1"/>
  <c r="AJ43" i="1"/>
  <c r="CX43" i="1" s="1"/>
  <c r="W43" i="1" s="1"/>
  <c r="CT43" i="1"/>
  <c r="CU43" i="1"/>
  <c r="CY43" i="1"/>
  <c r="GL43" i="1"/>
  <c r="GO43" i="1"/>
  <c r="GP43" i="1"/>
  <c r="GV43" i="1"/>
  <c r="HC43" i="1"/>
  <c r="GX43" i="1" s="1"/>
  <c r="C44" i="1"/>
  <c r="D44" i="1"/>
  <c r="I44" i="1"/>
  <c r="K44" i="1"/>
  <c r="AC44" i="1"/>
  <c r="CQ44" i="1" s="1"/>
  <c r="AD44" i="1"/>
  <c r="AB44" i="1" s="1"/>
  <c r="AE44" i="1"/>
  <c r="AF44" i="1"/>
  <c r="CT44" i="1" s="1"/>
  <c r="AG44" i="1"/>
  <c r="AH44" i="1"/>
  <c r="CV44" i="1" s="1"/>
  <c r="U44" i="1" s="1"/>
  <c r="AI44" i="1"/>
  <c r="CW44" i="1" s="1"/>
  <c r="AJ44" i="1"/>
  <c r="CX44" i="1" s="1"/>
  <c r="CR44" i="1"/>
  <c r="CS44" i="1"/>
  <c r="CU44" i="1"/>
  <c r="T44" i="1" s="1"/>
  <c r="GL44" i="1"/>
  <c r="GO44" i="1"/>
  <c r="GP44" i="1"/>
  <c r="GV44" i="1"/>
  <c r="HC44" i="1" s="1"/>
  <c r="C45" i="1"/>
  <c r="D45" i="1"/>
  <c r="I45" i="1"/>
  <c r="Q45" i="1" s="1"/>
  <c r="K45" i="1"/>
  <c r="R45" i="1"/>
  <c r="AC45" i="1"/>
  <c r="CQ45" i="1" s="1"/>
  <c r="AD45" i="1"/>
  <c r="AE45" i="1"/>
  <c r="AF45" i="1"/>
  <c r="AG45" i="1"/>
  <c r="CU45" i="1" s="1"/>
  <c r="T45" i="1" s="1"/>
  <c r="AH45" i="1"/>
  <c r="CV45" i="1" s="1"/>
  <c r="U45" i="1" s="1"/>
  <c r="AI45" i="1"/>
  <c r="AJ45" i="1"/>
  <c r="CR45" i="1"/>
  <c r="CS45" i="1"/>
  <c r="CW45" i="1"/>
  <c r="V45" i="1" s="1"/>
  <c r="CX45" i="1"/>
  <c r="W45" i="1" s="1"/>
  <c r="GL45" i="1"/>
  <c r="GO45" i="1"/>
  <c r="GP45" i="1"/>
  <c r="GV45" i="1"/>
  <c r="HC45" i="1" s="1"/>
  <c r="GX45" i="1" s="1"/>
  <c r="C46" i="1"/>
  <c r="D46" i="1"/>
  <c r="I46" i="1"/>
  <c r="Q46" i="1" s="1"/>
  <c r="K46" i="1"/>
  <c r="P46" i="1"/>
  <c r="R46" i="1"/>
  <c r="W46" i="1"/>
  <c r="AB46" i="1"/>
  <c r="AC46" i="1"/>
  <c r="AD46" i="1"/>
  <c r="AE46" i="1"/>
  <c r="AF46" i="1"/>
  <c r="CT46" i="1" s="1"/>
  <c r="AG46" i="1"/>
  <c r="CU46" i="1" s="1"/>
  <c r="T46" i="1" s="1"/>
  <c r="AH46" i="1"/>
  <c r="CV46" i="1" s="1"/>
  <c r="U46" i="1" s="1"/>
  <c r="AI46" i="1"/>
  <c r="AJ46" i="1"/>
  <c r="CQ46" i="1"/>
  <c r="CR46" i="1"/>
  <c r="CS46" i="1"/>
  <c r="CW46" i="1"/>
  <c r="V46" i="1" s="1"/>
  <c r="CX46" i="1"/>
  <c r="GL46" i="1"/>
  <c r="GO46" i="1"/>
  <c r="GP46" i="1"/>
  <c r="GV46" i="1"/>
  <c r="GX46" i="1"/>
  <c r="HC46" i="1"/>
  <c r="C47" i="1"/>
  <c r="D47" i="1"/>
  <c r="I47" i="1"/>
  <c r="K47" i="1"/>
  <c r="P47" i="1"/>
  <c r="S47" i="1"/>
  <c r="CY47" i="1" s="1"/>
  <c r="AC47" i="1"/>
  <c r="AD47" i="1"/>
  <c r="AB47" i="1" s="1"/>
  <c r="AE47" i="1"/>
  <c r="CS47" i="1" s="1"/>
  <c r="AF47" i="1"/>
  <c r="CT47" i="1" s="1"/>
  <c r="AG47" i="1"/>
  <c r="AH47" i="1"/>
  <c r="AI47" i="1"/>
  <c r="CW47" i="1" s="1"/>
  <c r="V47" i="1" s="1"/>
  <c r="AJ47" i="1"/>
  <c r="CQ47" i="1"/>
  <c r="CR47" i="1"/>
  <c r="CU47" i="1"/>
  <c r="T47" i="1" s="1"/>
  <c r="CV47" i="1"/>
  <c r="U47" i="1" s="1"/>
  <c r="CX47" i="1"/>
  <c r="W47" i="1" s="1"/>
  <c r="GL47" i="1"/>
  <c r="GO47" i="1"/>
  <c r="GP47" i="1"/>
  <c r="GV47" i="1"/>
  <c r="GX47" i="1"/>
  <c r="HC47" i="1"/>
  <c r="B49" i="1"/>
  <c r="C49" i="1"/>
  <c r="C26" i="1" s="1"/>
  <c r="D49" i="1"/>
  <c r="D26" i="1" s="1"/>
  <c r="F49" i="1"/>
  <c r="F26" i="1" s="1"/>
  <c r="G49" i="1"/>
  <c r="G26" i="1" s="1"/>
  <c r="AP49" i="1"/>
  <c r="BB49" i="1"/>
  <c r="BB26" i="1" s="1"/>
  <c r="BX49" i="1"/>
  <c r="AO49" i="1" s="1"/>
  <c r="AO26" i="1" s="1"/>
  <c r="BY49" i="1"/>
  <c r="BY26" i="1" s="1"/>
  <c r="BZ49" i="1"/>
  <c r="AQ49" i="1" s="1"/>
  <c r="AQ26" i="1" s="1"/>
  <c r="CD49" i="1"/>
  <c r="CG49" i="1"/>
  <c r="CI49" i="1"/>
  <c r="CK49" i="1"/>
  <c r="CK26" i="1" s="1"/>
  <c r="CL49" i="1"/>
  <c r="CM49" i="1"/>
  <c r="CM26" i="1" s="1"/>
  <c r="EB49" i="1"/>
  <c r="EH49" i="1"/>
  <c r="ET49" i="1"/>
  <c r="FP49" i="1"/>
  <c r="FP26" i="1" s="1"/>
  <c r="FQ49" i="1"/>
  <c r="FU49" i="1"/>
  <c r="EL49" i="1" s="1"/>
  <c r="GB49" i="1"/>
  <c r="GC49" i="1"/>
  <c r="GC26" i="1" s="1"/>
  <c r="GD49" i="1"/>
  <c r="GE49" i="1"/>
  <c r="F53" i="1"/>
  <c r="F59" i="1"/>
  <c r="D79" i="1"/>
  <c r="E81" i="1"/>
  <c r="Z81" i="1"/>
  <c r="AA81" i="1"/>
  <c r="AM81" i="1"/>
  <c r="AN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R81" i="1"/>
  <c r="DS81" i="1"/>
  <c r="EE81" i="1"/>
  <c r="EF81" i="1"/>
  <c r="EW81" i="1"/>
  <c r="EX81" i="1"/>
  <c r="EY81" i="1"/>
  <c r="EZ81" i="1"/>
  <c r="FA81" i="1"/>
  <c r="FB81" i="1"/>
  <c r="FC81" i="1"/>
  <c r="FD81" i="1"/>
  <c r="FE81" i="1"/>
  <c r="FF81" i="1"/>
  <c r="FG81" i="1"/>
  <c r="FH81" i="1"/>
  <c r="FI81" i="1"/>
  <c r="FJ81" i="1"/>
  <c r="FK81" i="1"/>
  <c r="FL81" i="1"/>
  <c r="FM81" i="1"/>
  <c r="FN81" i="1"/>
  <c r="FO81" i="1"/>
  <c r="GF81" i="1"/>
  <c r="GG81" i="1"/>
  <c r="GH81" i="1"/>
  <c r="GI81" i="1"/>
  <c r="GJ81" i="1"/>
  <c r="GK81" i="1"/>
  <c r="GL81" i="1"/>
  <c r="GM81" i="1"/>
  <c r="GN81" i="1"/>
  <c r="GO81" i="1"/>
  <c r="GP81" i="1"/>
  <c r="GQ81" i="1"/>
  <c r="GR81" i="1"/>
  <c r="GS81" i="1"/>
  <c r="GT81" i="1"/>
  <c r="GU81" i="1"/>
  <c r="GV81" i="1"/>
  <c r="GW81" i="1"/>
  <c r="GX81" i="1"/>
  <c r="C83" i="1"/>
  <c r="D83" i="1"/>
  <c r="I83" i="1"/>
  <c r="K83" i="1"/>
  <c r="R83" i="1"/>
  <c r="S83" i="1"/>
  <c r="CY83" i="1" s="1"/>
  <c r="AC83" i="1"/>
  <c r="AE83" i="1"/>
  <c r="AD83" i="1" s="1"/>
  <c r="AB83" i="1" s="1"/>
  <c r="AF83" i="1"/>
  <c r="CT83" i="1" s="1"/>
  <c r="AG83" i="1"/>
  <c r="CU83" i="1" s="1"/>
  <c r="T83" i="1" s="1"/>
  <c r="AH83" i="1"/>
  <c r="CV83" i="1" s="1"/>
  <c r="U83" i="1" s="1"/>
  <c r="AI83" i="1"/>
  <c r="AJ83" i="1"/>
  <c r="CR83" i="1"/>
  <c r="CS83" i="1"/>
  <c r="CW83" i="1"/>
  <c r="V83" i="1" s="1"/>
  <c r="CX83" i="1"/>
  <c r="W83" i="1" s="1"/>
  <c r="GL83" i="1"/>
  <c r="GO83" i="1"/>
  <c r="GP83" i="1"/>
  <c r="GV83" i="1"/>
  <c r="HC83" i="1" s="1"/>
  <c r="GX83" i="1" s="1"/>
  <c r="C84" i="1"/>
  <c r="D84" i="1"/>
  <c r="I84" i="1"/>
  <c r="GX84" i="1" s="1"/>
  <c r="K84" i="1"/>
  <c r="P84" i="1"/>
  <c r="S84" i="1"/>
  <c r="W84" i="1"/>
  <c r="AB84" i="1"/>
  <c r="AC84" i="1"/>
  <c r="AD84" i="1"/>
  <c r="AE84" i="1"/>
  <c r="AF84" i="1"/>
  <c r="CT84" i="1" s="1"/>
  <c r="AG84" i="1"/>
  <c r="CU84" i="1" s="1"/>
  <c r="T84" i="1" s="1"/>
  <c r="AH84" i="1"/>
  <c r="CV84" i="1" s="1"/>
  <c r="U84" i="1" s="1"/>
  <c r="AI84" i="1"/>
  <c r="AJ84" i="1"/>
  <c r="CQ84" i="1"/>
  <c r="CR84" i="1"/>
  <c r="CS84" i="1"/>
  <c r="CW84" i="1"/>
  <c r="V84" i="1" s="1"/>
  <c r="CX84" i="1"/>
  <c r="GL84" i="1"/>
  <c r="GO84" i="1"/>
  <c r="GP84" i="1"/>
  <c r="GV84" i="1"/>
  <c r="HC84" i="1"/>
  <c r="I85" i="1"/>
  <c r="Q85" i="1" s="1"/>
  <c r="S85" i="1"/>
  <c r="Y85" i="1" s="1"/>
  <c r="U85" i="1"/>
  <c r="V85" i="1"/>
  <c r="X85" i="1"/>
  <c r="AC85" i="1"/>
  <c r="CQ85" i="1" s="1"/>
  <c r="AD85" i="1"/>
  <c r="AE85" i="1"/>
  <c r="AF85" i="1"/>
  <c r="AG85" i="1"/>
  <c r="AH85" i="1"/>
  <c r="CV85" i="1" s="1"/>
  <c r="AI85" i="1"/>
  <c r="CW85" i="1" s="1"/>
  <c r="AJ85" i="1"/>
  <c r="CR85" i="1"/>
  <c r="CS85" i="1"/>
  <c r="CT85" i="1"/>
  <c r="CU85" i="1"/>
  <c r="T85" i="1" s="1"/>
  <c r="CX85" i="1"/>
  <c r="W85" i="1" s="1"/>
  <c r="CZ85" i="1"/>
  <c r="GL85" i="1"/>
  <c r="GO85" i="1"/>
  <c r="GP85" i="1"/>
  <c r="GV85" i="1"/>
  <c r="HC85" i="1" s="1"/>
  <c r="GX85" i="1" s="1"/>
  <c r="AC86" i="1"/>
  <c r="AE86" i="1"/>
  <c r="AF86" i="1"/>
  <c r="AG86" i="1"/>
  <c r="AH86" i="1"/>
  <c r="CV86" i="1" s="1"/>
  <c r="AI86" i="1"/>
  <c r="AJ86" i="1"/>
  <c r="CX86" i="1" s="1"/>
  <c r="CT86" i="1"/>
  <c r="CU86" i="1"/>
  <c r="CW86" i="1"/>
  <c r="GL86" i="1"/>
  <c r="GO86" i="1"/>
  <c r="GP86" i="1"/>
  <c r="GV86" i="1"/>
  <c r="HC86" i="1"/>
  <c r="I87" i="1"/>
  <c r="W87" i="1"/>
  <c r="AC87" i="1"/>
  <c r="AD87" i="1"/>
  <c r="AB87" i="1" s="1"/>
  <c r="AE87" i="1"/>
  <c r="AF87" i="1"/>
  <c r="CT87" i="1" s="1"/>
  <c r="AG87" i="1"/>
  <c r="CU87" i="1" s="1"/>
  <c r="T87" i="1" s="1"/>
  <c r="AH87" i="1"/>
  <c r="CV87" i="1" s="1"/>
  <c r="AI87" i="1"/>
  <c r="AJ87" i="1"/>
  <c r="CQ87" i="1"/>
  <c r="CR87" i="1"/>
  <c r="CS87" i="1"/>
  <c r="CW87" i="1"/>
  <c r="CX87" i="1"/>
  <c r="GL87" i="1"/>
  <c r="GO87" i="1"/>
  <c r="GP87" i="1"/>
  <c r="GV87" i="1"/>
  <c r="GX87" i="1"/>
  <c r="HC87" i="1"/>
  <c r="AC88" i="1"/>
  <c r="AD88" i="1"/>
  <c r="AE88" i="1"/>
  <c r="AF88" i="1"/>
  <c r="AG88" i="1"/>
  <c r="CU88" i="1" s="1"/>
  <c r="AH88" i="1"/>
  <c r="CV88" i="1" s="1"/>
  <c r="AI88" i="1"/>
  <c r="CW88" i="1" s="1"/>
  <c r="AJ88" i="1"/>
  <c r="CQ88" i="1"/>
  <c r="CR88" i="1"/>
  <c r="CS88" i="1"/>
  <c r="CT88" i="1"/>
  <c r="CX88" i="1"/>
  <c r="GL88" i="1"/>
  <c r="GO88" i="1"/>
  <c r="GP88" i="1"/>
  <c r="GV88" i="1"/>
  <c r="HC88" i="1" s="1"/>
  <c r="I89" i="1"/>
  <c r="Q89" i="1"/>
  <c r="T89" i="1"/>
  <c r="AC89" i="1"/>
  <c r="AE89" i="1"/>
  <c r="AF89" i="1"/>
  <c r="AG89" i="1"/>
  <c r="AH89" i="1"/>
  <c r="AI89" i="1"/>
  <c r="AJ89" i="1"/>
  <c r="CX89" i="1" s="1"/>
  <c r="W89" i="1" s="1"/>
  <c r="CQ89" i="1"/>
  <c r="CU89" i="1"/>
  <c r="CV89" i="1"/>
  <c r="U89" i="1" s="1"/>
  <c r="CW89" i="1"/>
  <c r="V89" i="1" s="1"/>
  <c r="GL89" i="1"/>
  <c r="GO89" i="1"/>
  <c r="GP89" i="1"/>
  <c r="GV89" i="1"/>
  <c r="HC89" i="1" s="1"/>
  <c r="GX89" i="1" s="1"/>
  <c r="I90" i="1"/>
  <c r="AC90" i="1"/>
  <c r="AD90" i="1"/>
  <c r="AB90" i="1" s="1"/>
  <c r="AE90" i="1"/>
  <c r="AF90" i="1"/>
  <c r="CT90" i="1" s="1"/>
  <c r="AG90" i="1"/>
  <c r="CU90" i="1" s="1"/>
  <c r="T90" i="1" s="1"/>
  <c r="AH90" i="1"/>
  <c r="CV90" i="1" s="1"/>
  <c r="AI90" i="1"/>
  <c r="AJ90" i="1"/>
  <c r="CQ90" i="1"/>
  <c r="CR90" i="1"/>
  <c r="CS90" i="1"/>
  <c r="CW90" i="1"/>
  <c r="CX90" i="1"/>
  <c r="W90" i="1" s="1"/>
  <c r="GL90" i="1"/>
  <c r="GO90" i="1"/>
  <c r="GP90" i="1"/>
  <c r="GV90" i="1"/>
  <c r="HC90" i="1"/>
  <c r="C91" i="1"/>
  <c r="D91" i="1"/>
  <c r="I91" i="1"/>
  <c r="P91" i="1" s="1"/>
  <c r="K91" i="1"/>
  <c r="S91" i="1"/>
  <c r="U91" i="1"/>
  <c r="AC91" i="1"/>
  <c r="AE91" i="1"/>
  <c r="AF91" i="1"/>
  <c r="CT91" i="1" s="1"/>
  <c r="AG91" i="1"/>
  <c r="CU91" i="1" s="1"/>
  <c r="AH91" i="1"/>
  <c r="AI91" i="1"/>
  <c r="AJ91" i="1"/>
  <c r="CQ91" i="1"/>
  <c r="CV91" i="1"/>
  <c r="CW91" i="1"/>
  <c r="CX91" i="1"/>
  <c r="W91" i="1" s="1"/>
  <c r="GL91" i="1"/>
  <c r="GO91" i="1"/>
  <c r="GP91" i="1"/>
  <c r="GV91" i="1"/>
  <c r="HC91" i="1"/>
  <c r="GX91" i="1" s="1"/>
  <c r="C92" i="1"/>
  <c r="D92" i="1"/>
  <c r="I92" i="1"/>
  <c r="K92" i="1"/>
  <c r="P92" i="1"/>
  <c r="V92" i="1"/>
  <c r="AC92" i="1"/>
  <c r="AE92" i="1"/>
  <c r="AF92" i="1"/>
  <c r="AG92" i="1"/>
  <c r="AH92" i="1"/>
  <c r="AI92" i="1"/>
  <c r="AJ92" i="1"/>
  <c r="CX92" i="1" s="1"/>
  <c r="W92" i="1" s="1"/>
  <c r="CQ92" i="1"/>
  <c r="CU92" i="1"/>
  <c r="T92" i="1" s="1"/>
  <c r="CV92" i="1"/>
  <c r="U92" i="1" s="1"/>
  <c r="CW92" i="1"/>
  <c r="GL92" i="1"/>
  <c r="GO92" i="1"/>
  <c r="GP92" i="1"/>
  <c r="GV92" i="1"/>
  <c r="GX92" i="1"/>
  <c r="HC92" i="1"/>
  <c r="AB93" i="1"/>
  <c r="AC93" i="1"/>
  <c r="AE93" i="1"/>
  <c r="AD93" i="1" s="1"/>
  <c r="AF93" i="1"/>
  <c r="CT93" i="1" s="1"/>
  <c r="AG93" i="1"/>
  <c r="CU93" i="1" s="1"/>
  <c r="AH93" i="1"/>
  <c r="CV93" i="1" s="1"/>
  <c r="AI93" i="1"/>
  <c r="AJ93" i="1"/>
  <c r="CX93" i="1" s="1"/>
  <c r="CQ93" i="1"/>
  <c r="CR93" i="1"/>
  <c r="CS93" i="1"/>
  <c r="CW93" i="1"/>
  <c r="GL93" i="1"/>
  <c r="GO93" i="1"/>
  <c r="GP93" i="1"/>
  <c r="GV93" i="1"/>
  <c r="HC93" i="1"/>
  <c r="I94" i="1"/>
  <c r="R94" i="1"/>
  <c r="AC94" i="1"/>
  <c r="CQ94" i="1" s="1"/>
  <c r="AD94" i="1"/>
  <c r="AB94" i="1" s="1"/>
  <c r="AE94" i="1"/>
  <c r="AF94" i="1"/>
  <c r="AG94" i="1"/>
  <c r="AH94" i="1"/>
  <c r="CV94" i="1" s="1"/>
  <c r="AI94" i="1"/>
  <c r="CW94" i="1" s="1"/>
  <c r="AJ94" i="1"/>
  <c r="CX94" i="1" s="1"/>
  <c r="W94" i="1" s="1"/>
  <c r="CR94" i="1"/>
  <c r="CS94" i="1"/>
  <c r="CU94" i="1"/>
  <c r="T94" i="1" s="1"/>
  <c r="GL94" i="1"/>
  <c r="GO94" i="1"/>
  <c r="GP94" i="1"/>
  <c r="GV94" i="1"/>
  <c r="HC94" i="1" s="1"/>
  <c r="AC95" i="1"/>
  <c r="CQ95" i="1" s="1"/>
  <c r="AD95" i="1"/>
  <c r="AE95" i="1"/>
  <c r="CR95" i="1" s="1"/>
  <c r="AF95" i="1"/>
  <c r="AG95" i="1"/>
  <c r="AH95" i="1"/>
  <c r="CV95" i="1" s="1"/>
  <c r="AI95" i="1"/>
  <c r="CW95" i="1" s="1"/>
  <c r="AJ95" i="1"/>
  <c r="CX95" i="1" s="1"/>
  <c r="CT95" i="1"/>
  <c r="CU95" i="1"/>
  <c r="GL95" i="1"/>
  <c r="GO95" i="1"/>
  <c r="GP95" i="1"/>
  <c r="GV95" i="1"/>
  <c r="HC95" i="1"/>
  <c r="I96" i="1"/>
  <c r="P96" i="1" s="1"/>
  <c r="R96" i="1"/>
  <c r="S96" i="1"/>
  <c r="T96" i="1"/>
  <c r="W96" i="1"/>
  <c r="AB96" i="1"/>
  <c r="AC96" i="1"/>
  <c r="AD96" i="1"/>
  <c r="AE96" i="1"/>
  <c r="CR96" i="1" s="1"/>
  <c r="AF96" i="1"/>
  <c r="CT96" i="1" s="1"/>
  <c r="AG96" i="1"/>
  <c r="AH96" i="1"/>
  <c r="CV96" i="1" s="1"/>
  <c r="U96" i="1" s="1"/>
  <c r="AI96" i="1"/>
  <c r="AJ96" i="1"/>
  <c r="CX96" i="1" s="1"/>
  <c r="CQ96" i="1"/>
  <c r="CS96" i="1"/>
  <c r="CU96" i="1"/>
  <c r="CW96" i="1"/>
  <c r="CY96" i="1"/>
  <c r="GL96" i="1"/>
  <c r="GO96" i="1"/>
  <c r="GP96" i="1"/>
  <c r="GV96" i="1"/>
  <c r="GX96" i="1"/>
  <c r="HC96" i="1"/>
  <c r="C97" i="1"/>
  <c r="D97" i="1"/>
  <c r="I97" i="1"/>
  <c r="K97" i="1"/>
  <c r="P97" i="1"/>
  <c r="R97" i="1"/>
  <c r="W97" i="1"/>
  <c r="AC97" i="1"/>
  <c r="AD97" i="1"/>
  <c r="AE97" i="1"/>
  <c r="AF97" i="1"/>
  <c r="AG97" i="1"/>
  <c r="CU97" i="1" s="1"/>
  <c r="T97" i="1" s="1"/>
  <c r="AH97" i="1"/>
  <c r="AI97" i="1"/>
  <c r="AJ97" i="1"/>
  <c r="CQ97" i="1"/>
  <c r="CV97" i="1"/>
  <c r="U97" i="1" s="1"/>
  <c r="CW97" i="1"/>
  <c r="V97" i="1" s="1"/>
  <c r="CX97" i="1"/>
  <c r="GL97" i="1"/>
  <c r="GO97" i="1"/>
  <c r="GP97" i="1"/>
  <c r="GV97" i="1"/>
  <c r="HC97" i="1"/>
  <c r="GX97" i="1" s="1"/>
  <c r="C98" i="1"/>
  <c r="D98" i="1"/>
  <c r="I98" i="1"/>
  <c r="K98" i="1"/>
  <c r="W98" i="1"/>
  <c r="AC98" i="1"/>
  <c r="P98" i="1" s="1"/>
  <c r="AE98" i="1"/>
  <c r="Q98" i="1" s="1"/>
  <c r="AF98" i="1"/>
  <c r="AG98" i="1"/>
  <c r="CU98" i="1" s="1"/>
  <c r="T98" i="1" s="1"/>
  <c r="AH98" i="1"/>
  <c r="AI98" i="1"/>
  <c r="AJ98" i="1"/>
  <c r="CX98" i="1" s="1"/>
  <c r="CQ98" i="1"/>
  <c r="CS98" i="1"/>
  <c r="CV98" i="1"/>
  <c r="U98" i="1" s="1"/>
  <c r="CW98" i="1"/>
  <c r="V98" i="1" s="1"/>
  <c r="GL98" i="1"/>
  <c r="GO98" i="1"/>
  <c r="GP98" i="1"/>
  <c r="GV98" i="1"/>
  <c r="HC98" i="1"/>
  <c r="GX98" i="1" s="1"/>
  <c r="I99" i="1"/>
  <c r="Q99" i="1" s="1"/>
  <c r="S99" i="1"/>
  <c r="AC99" i="1"/>
  <c r="AE99" i="1"/>
  <c r="AD99" i="1" s="1"/>
  <c r="AB99" i="1" s="1"/>
  <c r="AF99" i="1"/>
  <c r="CT99" i="1" s="1"/>
  <c r="AG99" i="1"/>
  <c r="CU99" i="1" s="1"/>
  <c r="T99" i="1" s="1"/>
  <c r="AH99" i="1"/>
  <c r="CV99" i="1" s="1"/>
  <c r="AI99" i="1"/>
  <c r="AJ99" i="1"/>
  <c r="CR99" i="1"/>
  <c r="CS99" i="1"/>
  <c r="CW99" i="1"/>
  <c r="V99" i="1" s="1"/>
  <c r="CX99" i="1"/>
  <c r="W99" i="1" s="1"/>
  <c r="GL99" i="1"/>
  <c r="GO99" i="1"/>
  <c r="GP99" i="1"/>
  <c r="GV99" i="1"/>
  <c r="HC99" i="1" s="1"/>
  <c r="GX99" i="1" s="1"/>
  <c r="I100" i="1"/>
  <c r="Q100" i="1" s="1"/>
  <c r="R100" i="1"/>
  <c r="U100" i="1"/>
  <c r="V100" i="1"/>
  <c r="AC100" i="1"/>
  <c r="CQ100" i="1" s="1"/>
  <c r="AD100" i="1"/>
  <c r="AE100" i="1"/>
  <c r="CR100" i="1" s="1"/>
  <c r="AF100" i="1"/>
  <c r="S100" i="1" s="1"/>
  <c r="AG100" i="1"/>
  <c r="AH100" i="1"/>
  <c r="AI100" i="1"/>
  <c r="AJ100" i="1"/>
  <c r="CX100" i="1" s="1"/>
  <c r="CS100" i="1"/>
  <c r="CT100" i="1"/>
  <c r="CU100" i="1"/>
  <c r="T100" i="1" s="1"/>
  <c r="CV100" i="1"/>
  <c r="CW100" i="1"/>
  <c r="GL100" i="1"/>
  <c r="GO100" i="1"/>
  <c r="GP100" i="1"/>
  <c r="GV100" i="1"/>
  <c r="HC100" i="1" s="1"/>
  <c r="GX100" i="1"/>
  <c r="I101" i="1"/>
  <c r="Q101" i="1"/>
  <c r="R101" i="1"/>
  <c r="V101" i="1"/>
  <c r="AC101" i="1"/>
  <c r="P101" i="1" s="1"/>
  <c r="CP101" i="1" s="1"/>
  <c r="O101" i="1" s="1"/>
  <c r="AE101" i="1"/>
  <c r="AF101" i="1"/>
  <c r="S101" i="1" s="1"/>
  <c r="AG101" i="1"/>
  <c r="CU101" i="1" s="1"/>
  <c r="T101" i="1" s="1"/>
  <c r="AH101" i="1"/>
  <c r="AI101" i="1"/>
  <c r="AJ101" i="1"/>
  <c r="CX101" i="1" s="1"/>
  <c r="W101" i="1" s="1"/>
  <c r="CQ101" i="1"/>
  <c r="CV101" i="1"/>
  <c r="U101" i="1" s="1"/>
  <c r="CW101" i="1"/>
  <c r="GL101" i="1"/>
  <c r="GO101" i="1"/>
  <c r="GP101" i="1"/>
  <c r="GV101" i="1"/>
  <c r="HC101" i="1" s="1"/>
  <c r="GX101" i="1" s="1"/>
  <c r="I102" i="1"/>
  <c r="Q102" i="1" s="1"/>
  <c r="AC102" i="1"/>
  <c r="AE102" i="1"/>
  <c r="AD102" i="1" s="1"/>
  <c r="AF102" i="1"/>
  <c r="AG102" i="1"/>
  <c r="CU102" i="1" s="1"/>
  <c r="T102" i="1" s="1"/>
  <c r="AH102" i="1"/>
  <c r="CV102" i="1" s="1"/>
  <c r="U102" i="1" s="1"/>
  <c r="AI102" i="1"/>
  <c r="AJ102" i="1"/>
  <c r="CX102" i="1" s="1"/>
  <c r="W102" i="1" s="1"/>
  <c r="CR102" i="1"/>
  <c r="CS102" i="1"/>
  <c r="CW102" i="1"/>
  <c r="V102" i="1" s="1"/>
  <c r="GL102" i="1"/>
  <c r="GO102" i="1"/>
  <c r="GP102" i="1"/>
  <c r="GV102" i="1"/>
  <c r="HC102" i="1" s="1"/>
  <c r="C103" i="1"/>
  <c r="D103" i="1"/>
  <c r="I103" i="1"/>
  <c r="R103" i="1" s="1"/>
  <c r="K103" i="1"/>
  <c r="W103" i="1"/>
  <c r="AC103" i="1"/>
  <c r="P103" i="1" s="1"/>
  <c r="AD103" i="1"/>
  <c r="AE103" i="1"/>
  <c r="AF103" i="1"/>
  <c r="CT103" i="1" s="1"/>
  <c r="AG103" i="1"/>
  <c r="CU103" i="1" s="1"/>
  <c r="T103" i="1" s="1"/>
  <c r="AH103" i="1"/>
  <c r="CV103" i="1" s="1"/>
  <c r="U103" i="1" s="1"/>
  <c r="AI103" i="1"/>
  <c r="AJ103" i="1"/>
  <c r="CQ103" i="1"/>
  <c r="CR103" i="1"/>
  <c r="CS103" i="1"/>
  <c r="CW103" i="1"/>
  <c r="CX103" i="1"/>
  <c r="GL103" i="1"/>
  <c r="GO103" i="1"/>
  <c r="GP103" i="1"/>
  <c r="GV103" i="1"/>
  <c r="HC103" i="1" s="1"/>
  <c r="GX103" i="1" s="1"/>
  <c r="C104" i="1"/>
  <c r="D104" i="1"/>
  <c r="I104" i="1"/>
  <c r="I106" i="1" s="1"/>
  <c r="K104" i="1"/>
  <c r="P104" i="1"/>
  <c r="Q104" i="1"/>
  <c r="R104" i="1"/>
  <c r="AC104" i="1"/>
  <c r="AB104" i="1" s="1"/>
  <c r="AD104" i="1"/>
  <c r="AE104" i="1"/>
  <c r="CS104" i="1" s="1"/>
  <c r="AF104" i="1"/>
  <c r="AG104" i="1"/>
  <c r="AH104" i="1"/>
  <c r="AI104" i="1"/>
  <c r="CW104" i="1" s="1"/>
  <c r="V104" i="1" s="1"/>
  <c r="AJ104" i="1"/>
  <c r="CQ104" i="1"/>
  <c r="CR104" i="1"/>
  <c r="CU104" i="1"/>
  <c r="T104" i="1" s="1"/>
  <c r="CV104" i="1"/>
  <c r="U104" i="1" s="1"/>
  <c r="CX104" i="1"/>
  <c r="W104" i="1" s="1"/>
  <c r="GL104" i="1"/>
  <c r="GO104" i="1"/>
  <c r="GP104" i="1"/>
  <c r="GV104" i="1"/>
  <c r="HC104" i="1"/>
  <c r="GX104" i="1" s="1"/>
  <c r="AB105" i="1"/>
  <c r="AC105" i="1"/>
  <c r="AD105" i="1"/>
  <c r="AE105" i="1"/>
  <c r="CR105" i="1" s="1"/>
  <c r="AF105" i="1"/>
  <c r="AG105" i="1"/>
  <c r="AH105" i="1"/>
  <c r="AI105" i="1"/>
  <c r="CW105" i="1" s="1"/>
  <c r="AJ105" i="1"/>
  <c r="CT105" i="1"/>
  <c r="CU105" i="1"/>
  <c r="CV105" i="1"/>
  <c r="CX105" i="1"/>
  <c r="GL105" i="1"/>
  <c r="GO105" i="1"/>
  <c r="GP105" i="1"/>
  <c r="GV105" i="1"/>
  <c r="HC105" i="1"/>
  <c r="P106" i="1"/>
  <c r="T106" i="1"/>
  <c r="V106" i="1"/>
  <c r="W106" i="1"/>
  <c r="AC106" i="1"/>
  <c r="AE106" i="1"/>
  <c r="AF106" i="1"/>
  <c r="AG106" i="1"/>
  <c r="AH106" i="1"/>
  <c r="CV106" i="1" s="1"/>
  <c r="U106" i="1" s="1"/>
  <c r="AI106" i="1"/>
  <c r="CW106" i="1" s="1"/>
  <c r="AJ106" i="1"/>
  <c r="CX106" i="1" s="1"/>
  <c r="CQ106" i="1"/>
  <c r="CT106" i="1"/>
  <c r="CU106" i="1"/>
  <c r="GL106" i="1"/>
  <c r="GO106" i="1"/>
  <c r="GP106" i="1"/>
  <c r="GV106" i="1"/>
  <c r="HC106" i="1" s="1"/>
  <c r="GX106" i="1" s="1"/>
  <c r="AC107" i="1"/>
  <c r="AD107" i="1"/>
  <c r="AE107" i="1"/>
  <c r="CS107" i="1" s="1"/>
  <c r="AF107" i="1"/>
  <c r="CT107" i="1" s="1"/>
  <c r="AG107" i="1"/>
  <c r="AH107" i="1"/>
  <c r="CV107" i="1" s="1"/>
  <c r="AI107" i="1"/>
  <c r="AJ107" i="1"/>
  <c r="CQ107" i="1"/>
  <c r="CU107" i="1"/>
  <c r="CW107" i="1"/>
  <c r="CX107" i="1"/>
  <c r="GL107" i="1"/>
  <c r="GO107" i="1"/>
  <c r="GP107" i="1"/>
  <c r="GV107" i="1"/>
  <c r="HC107" i="1"/>
  <c r="I108" i="1"/>
  <c r="Q108" i="1" s="1"/>
  <c r="S108" i="1"/>
  <c r="AC108" i="1"/>
  <c r="AE108" i="1"/>
  <c r="CR108" i="1" s="1"/>
  <c r="AF108" i="1"/>
  <c r="AG108" i="1"/>
  <c r="AH108" i="1"/>
  <c r="AI108" i="1"/>
  <c r="CW108" i="1" s="1"/>
  <c r="V108" i="1" s="1"/>
  <c r="AJ108" i="1"/>
  <c r="CQ108" i="1"/>
  <c r="CT108" i="1"/>
  <c r="CU108" i="1"/>
  <c r="T108" i="1" s="1"/>
  <c r="CV108" i="1"/>
  <c r="CX108" i="1"/>
  <c r="W108" i="1" s="1"/>
  <c r="GL108" i="1"/>
  <c r="GO108" i="1"/>
  <c r="GP108" i="1"/>
  <c r="GV108" i="1"/>
  <c r="HC108" i="1"/>
  <c r="GX108" i="1" s="1"/>
  <c r="C109" i="1"/>
  <c r="D109" i="1"/>
  <c r="I109" i="1"/>
  <c r="P109" i="1" s="1"/>
  <c r="K109" i="1"/>
  <c r="Q109" i="1"/>
  <c r="R109" i="1"/>
  <c r="AC109" i="1"/>
  <c r="AD109" i="1"/>
  <c r="AE109" i="1"/>
  <c r="AF109" i="1"/>
  <c r="AG109" i="1"/>
  <c r="CU109" i="1" s="1"/>
  <c r="T109" i="1" s="1"/>
  <c r="AH109" i="1"/>
  <c r="CV109" i="1" s="1"/>
  <c r="U109" i="1" s="1"/>
  <c r="AI109" i="1"/>
  <c r="CW109" i="1" s="1"/>
  <c r="V109" i="1" s="1"/>
  <c r="AJ109" i="1"/>
  <c r="CQ109" i="1"/>
  <c r="CR109" i="1"/>
  <c r="CS109" i="1"/>
  <c r="CX109" i="1"/>
  <c r="W109" i="1" s="1"/>
  <c r="GL109" i="1"/>
  <c r="GO109" i="1"/>
  <c r="GP109" i="1"/>
  <c r="GV109" i="1"/>
  <c r="HC109" i="1" s="1"/>
  <c r="GX109" i="1" s="1"/>
  <c r="C110" i="1"/>
  <c r="D110" i="1"/>
  <c r="I110" i="1"/>
  <c r="K110" i="1"/>
  <c r="AB110" i="1"/>
  <c r="AC110" i="1"/>
  <c r="CQ110" i="1" s="1"/>
  <c r="AE110" i="1"/>
  <c r="AD110" i="1" s="1"/>
  <c r="AF110" i="1"/>
  <c r="S110" i="1" s="1"/>
  <c r="AG110" i="1"/>
  <c r="CU110" i="1" s="1"/>
  <c r="AH110" i="1"/>
  <c r="AI110" i="1"/>
  <c r="CW110" i="1" s="1"/>
  <c r="V110" i="1" s="1"/>
  <c r="AJ110" i="1"/>
  <c r="CX110" i="1" s="1"/>
  <c r="CT110" i="1"/>
  <c r="CV110" i="1"/>
  <c r="U110" i="1" s="1"/>
  <c r="GL110" i="1"/>
  <c r="GO110" i="1"/>
  <c r="GP110" i="1"/>
  <c r="GV110" i="1"/>
  <c r="HC110" i="1"/>
  <c r="GX110" i="1" s="1"/>
  <c r="I111" i="1"/>
  <c r="Q111" i="1" s="1"/>
  <c r="S111" i="1"/>
  <c r="X111" i="1" s="1"/>
  <c r="AB111" i="1"/>
  <c r="AC111" i="1"/>
  <c r="CQ111" i="1" s="1"/>
  <c r="AD111" i="1"/>
  <c r="AE111" i="1"/>
  <c r="CR111" i="1" s="1"/>
  <c r="AF111" i="1"/>
  <c r="AG111" i="1"/>
  <c r="AH111" i="1"/>
  <c r="CV111" i="1" s="1"/>
  <c r="U111" i="1" s="1"/>
  <c r="AI111" i="1"/>
  <c r="CW111" i="1" s="1"/>
  <c r="V111" i="1" s="1"/>
  <c r="AJ111" i="1"/>
  <c r="CX111" i="1" s="1"/>
  <c r="W111" i="1" s="1"/>
  <c r="CT111" i="1"/>
  <c r="CU111" i="1"/>
  <c r="T111" i="1" s="1"/>
  <c r="CZ111" i="1"/>
  <c r="GL111" i="1"/>
  <c r="GO111" i="1"/>
  <c r="GP111" i="1"/>
  <c r="GV111" i="1"/>
  <c r="GX111" i="1"/>
  <c r="HC111" i="1"/>
  <c r="AC112" i="1"/>
  <c r="AE112" i="1"/>
  <c r="AD112" i="1" s="1"/>
  <c r="AF112" i="1"/>
  <c r="AG112" i="1"/>
  <c r="CU112" i="1" s="1"/>
  <c r="AH112" i="1"/>
  <c r="AI112" i="1"/>
  <c r="CW112" i="1" s="1"/>
  <c r="AJ112" i="1"/>
  <c r="CR112" i="1"/>
  <c r="CS112" i="1"/>
  <c r="CT112" i="1"/>
  <c r="CV112" i="1"/>
  <c r="CX112" i="1"/>
  <c r="GL112" i="1"/>
  <c r="GO112" i="1"/>
  <c r="GP112" i="1"/>
  <c r="GV112" i="1"/>
  <c r="HC112" i="1" s="1"/>
  <c r="I113" i="1"/>
  <c r="Q113" i="1"/>
  <c r="R113" i="1"/>
  <c r="W113" i="1"/>
  <c r="AC113" i="1"/>
  <c r="P113" i="1" s="1"/>
  <c r="AE113" i="1"/>
  <c r="AD113" i="1" s="1"/>
  <c r="AF113" i="1"/>
  <c r="CT113" i="1" s="1"/>
  <c r="AG113" i="1"/>
  <c r="CU113" i="1" s="1"/>
  <c r="T113" i="1" s="1"/>
  <c r="AH113" i="1"/>
  <c r="CV113" i="1" s="1"/>
  <c r="U113" i="1" s="1"/>
  <c r="AI113" i="1"/>
  <c r="CW113" i="1" s="1"/>
  <c r="V113" i="1" s="1"/>
  <c r="AJ113" i="1"/>
  <c r="CQ113" i="1"/>
  <c r="CR113" i="1"/>
  <c r="CS113" i="1"/>
  <c r="CX113" i="1"/>
  <c r="GL113" i="1"/>
  <c r="GO113" i="1"/>
  <c r="GP113" i="1"/>
  <c r="GV113" i="1"/>
  <c r="HC113" i="1" s="1"/>
  <c r="GX113" i="1" s="1"/>
  <c r="AC114" i="1"/>
  <c r="CQ114" i="1" s="1"/>
  <c r="AE114" i="1"/>
  <c r="CR114" i="1" s="1"/>
  <c r="AF114" i="1"/>
  <c r="CT114" i="1" s="1"/>
  <c r="AG114" i="1"/>
  <c r="CU114" i="1" s="1"/>
  <c r="AH114" i="1"/>
  <c r="CV114" i="1" s="1"/>
  <c r="AI114" i="1"/>
  <c r="AJ114" i="1"/>
  <c r="CW114" i="1"/>
  <c r="CX114" i="1"/>
  <c r="GL114" i="1"/>
  <c r="GO114" i="1"/>
  <c r="GP114" i="1"/>
  <c r="GV114" i="1"/>
  <c r="HC114" i="1" s="1"/>
  <c r="C115" i="1"/>
  <c r="D115" i="1"/>
  <c r="I115" i="1"/>
  <c r="P115" i="1" s="1"/>
  <c r="K115" i="1"/>
  <c r="R115" i="1"/>
  <c r="AC115" i="1"/>
  <c r="AD115" i="1"/>
  <c r="AE115" i="1"/>
  <c r="AF115" i="1"/>
  <c r="AG115" i="1"/>
  <c r="CU115" i="1" s="1"/>
  <c r="T115" i="1" s="1"/>
  <c r="AH115" i="1"/>
  <c r="CV115" i="1" s="1"/>
  <c r="U115" i="1" s="1"/>
  <c r="AI115" i="1"/>
  <c r="AJ115" i="1"/>
  <c r="CQ115" i="1"/>
  <c r="CR115" i="1"/>
  <c r="CS115" i="1"/>
  <c r="CW115" i="1"/>
  <c r="V115" i="1" s="1"/>
  <c r="CX115" i="1"/>
  <c r="W115" i="1" s="1"/>
  <c r="GL115" i="1"/>
  <c r="GO115" i="1"/>
  <c r="GP115" i="1"/>
  <c r="GV115" i="1"/>
  <c r="HC115" i="1" s="1"/>
  <c r="GX115" i="1" s="1"/>
  <c r="C116" i="1"/>
  <c r="D116" i="1"/>
  <c r="I116" i="1"/>
  <c r="I122" i="1" s="1"/>
  <c r="K116" i="1"/>
  <c r="S116" i="1"/>
  <c r="AC116" i="1"/>
  <c r="AE116" i="1"/>
  <c r="CR116" i="1" s="1"/>
  <c r="AF116" i="1"/>
  <c r="CT116" i="1" s="1"/>
  <c r="AG116" i="1"/>
  <c r="CU116" i="1" s="1"/>
  <c r="T116" i="1" s="1"/>
  <c r="AH116" i="1"/>
  <c r="AI116" i="1"/>
  <c r="AJ116" i="1"/>
  <c r="CQ116" i="1"/>
  <c r="CV116" i="1"/>
  <c r="U116" i="1" s="1"/>
  <c r="CW116" i="1"/>
  <c r="V116" i="1" s="1"/>
  <c r="CX116" i="1"/>
  <c r="W116" i="1" s="1"/>
  <c r="GL116" i="1"/>
  <c r="GO116" i="1"/>
  <c r="GP116" i="1"/>
  <c r="GV116" i="1"/>
  <c r="HC116" i="1"/>
  <c r="GX116" i="1" s="1"/>
  <c r="I117" i="1"/>
  <c r="Q117" i="1" s="1"/>
  <c r="S117" i="1"/>
  <c r="AC117" i="1"/>
  <c r="AE117" i="1"/>
  <c r="AD117" i="1" s="1"/>
  <c r="AF117" i="1"/>
  <c r="AG117" i="1"/>
  <c r="CU117" i="1" s="1"/>
  <c r="T117" i="1" s="1"/>
  <c r="AH117" i="1"/>
  <c r="CV117" i="1" s="1"/>
  <c r="U117" i="1" s="1"/>
  <c r="AI117" i="1"/>
  <c r="CW117" i="1" s="1"/>
  <c r="V117" i="1" s="1"/>
  <c r="AJ117" i="1"/>
  <c r="CR117" i="1"/>
  <c r="CS117" i="1"/>
  <c r="CT117" i="1"/>
  <c r="CX117" i="1"/>
  <c r="W117" i="1" s="1"/>
  <c r="GL117" i="1"/>
  <c r="GO117" i="1"/>
  <c r="GP117" i="1"/>
  <c r="GV117" i="1"/>
  <c r="HC117" i="1" s="1"/>
  <c r="GX117" i="1" s="1"/>
  <c r="AC118" i="1"/>
  <c r="AE118" i="1"/>
  <c r="AD118" i="1" s="1"/>
  <c r="AF118" i="1"/>
  <c r="AG118" i="1"/>
  <c r="AH118" i="1"/>
  <c r="AI118" i="1"/>
  <c r="CW118" i="1" s="1"/>
  <c r="AJ118" i="1"/>
  <c r="CX118" i="1" s="1"/>
  <c r="CT118" i="1"/>
  <c r="CU118" i="1"/>
  <c r="CV118" i="1"/>
  <c r="GL118" i="1"/>
  <c r="GO118" i="1"/>
  <c r="GP118" i="1"/>
  <c r="GV118" i="1"/>
  <c r="HC118" i="1" s="1"/>
  <c r="AC119" i="1"/>
  <c r="AE119" i="1"/>
  <c r="AF119" i="1"/>
  <c r="CT119" i="1" s="1"/>
  <c r="AG119" i="1"/>
  <c r="CU119" i="1" s="1"/>
  <c r="AH119" i="1"/>
  <c r="AI119" i="1"/>
  <c r="AJ119" i="1"/>
  <c r="CQ119" i="1"/>
  <c r="CV119" i="1"/>
  <c r="CW119" i="1"/>
  <c r="CX119" i="1"/>
  <c r="GL119" i="1"/>
  <c r="GO119" i="1"/>
  <c r="GP119" i="1"/>
  <c r="GV119" i="1"/>
  <c r="HC119" i="1"/>
  <c r="AC120" i="1"/>
  <c r="AE120" i="1"/>
  <c r="AD120" i="1" s="1"/>
  <c r="AF120" i="1"/>
  <c r="AG120" i="1"/>
  <c r="CU120" i="1" s="1"/>
  <c r="AH120" i="1"/>
  <c r="CV120" i="1" s="1"/>
  <c r="AI120" i="1"/>
  <c r="CW120" i="1" s="1"/>
  <c r="AJ120" i="1"/>
  <c r="CR120" i="1"/>
  <c r="CS120" i="1"/>
  <c r="CT120" i="1"/>
  <c r="CX120" i="1"/>
  <c r="GL120" i="1"/>
  <c r="GO120" i="1"/>
  <c r="GP120" i="1"/>
  <c r="GV120" i="1"/>
  <c r="HC120" i="1" s="1"/>
  <c r="AC121" i="1"/>
  <c r="AE121" i="1"/>
  <c r="AD121" i="1" s="1"/>
  <c r="AF121" i="1"/>
  <c r="AG121" i="1"/>
  <c r="AH121" i="1"/>
  <c r="AI121" i="1"/>
  <c r="CW121" i="1" s="1"/>
  <c r="AJ121" i="1"/>
  <c r="CX121" i="1" s="1"/>
  <c r="CT121" i="1"/>
  <c r="CU121" i="1"/>
  <c r="CV121" i="1"/>
  <c r="GL121" i="1"/>
  <c r="GO121" i="1"/>
  <c r="GP121" i="1"/>
  <c r="GV121" i="1"/>
  <c r="HC121" i="1" s="1"/>
  <c r="S122" i="1"/>
  <c r="AC122" i="1"/>
  <c r="AE122" i="1"/>
  <c r="AF122" i="1"/>
  <c r="CT122" i="1" s="1"/>
  <c r="AG122" i="1"/>
  <c r="CU122" i="1" s="1"/>
  <c r="AH122" i="1"/>
  <c r="AI122" i="1"/>
  <c r="AJ122" i="1"/>
  <c r="CQ122" i="1"/>
  <c r="CV122" i="1"/>
  <c r="CW122" i="1"/>
  <c r="V122" i="1" s="1"/>
  <c r="CX122" i="1"/>
  <c r="W122" i="1" s="1"/>
  <c r="GL122" i="1"/>
  <c r="GO122" i="1"/>
  <c r="GP122" i="1"/>
  <c r="GV122" i="1"/>
  <c r="HC122" i="1"/>
  <c r="I123" i="1"/>
  <c r="Q123" i="1" s="1"/>
  <c r="S123" i="1"/>
  <c r="Y123" i="1"/>
  <c r="AC123" i="1"/>
  <c r="AE123" i="1"/>
  <c r="AD123" i="1" s="1"/>
  <c r="AF123" i="1"/>
  <c r="AG123" i="1"/>
  <c r="CU123" i="1" s="1"/>
  <c r="T123" i="1" s="1"/>
  <c r="AH123" i="1"/>
  <c r="CV123" i="1" s="1"/>
  <c r="U123" i="1" s="1"/>
  <c r="AI123" i="1"/>
  <c r="CW123" i="1" s="1"/>
  <c r="V123" i="1" s="1"/>
  <c r="AJ123" i="1"/>
  <c r="CR123" i="1"/>
  <c r="CS123" i="1"/>
  <c r="CT123" i="1"/>
  <c r="CX123" i="1"/>
  <c r="W123" i="1" s="1"/>
  <c r="GL123" i="1"/>
  <c r="GO123" i="1"/>
  <c r="GP123" i="1"/>
  <c r="GV123" i="1"/>
  <c r="HC123" i="1" s="1"/>
  <c r="GX123" i="1" s="1"/>
  <c r="AC124" i="1"/>
  <c r="AE124" i="1"/>
  <c r="AD124" i="1" s="1"/>
  <c r="AF124" i="1"/>
  <c r="AG124" i="1"/>
  <c r="AH124" i="1"/>
  <c r="AI124" i="1"/>
  <c r="CW124" i="1" s="1"/>
  <c r="AJ124" i="1"/>
  <c r="CX124" i="1" s="1"/>
  <c r="CT124" i="1"/>
  <c r="CU124" i="1"/>
  <c r="CV124" i="1"/>
  <c r="GL124" i="1"/>
  <c r="GO124" i="1"/>
  <c r="GP124" i="1"/>
  <c r="GV124" i="1"/>
  <c r="HC124" i="1" s="1"/>
  <c r="AC125" i="1"/>
  <c r="AE125" i="1"/>
  <c r="AF125" i="1"/>
  <c r="CT125" i="1" s="1"/>
  <c r="AG125" i="1"/>
  <c r="CU125" i="1" s="1"/>
  <c r="AH125" i="1"/>
  <c r="AI125" i="1"/>
  <c r="AJ125" i="1"/>
  <c r="CQ125" i="1"/>
  <c r="CV125" i="1"/>
  <c r="CW125" i="1"/>
  <c r="CX125" i="1"/>
  <c r="GL125" i="1"/>
  <c r="GO125" i="1"/>
  <c r="GP125" i="1"/>
  <c r="GV125" i="1"/>
  <c r="HC125" i="1"/>
  <c r="I126" i="1"/>
  <c r="Q126" i="1" s="1"/>
  <c r="S126" i="1"/>
  <c r="Y126" i="1"/>
  <c r="AC126" i="1"/>
  <c r="AE126" i="1"/>
  <c r="AD126" i="1" s="1"/>
  <c r="AF126" i="1"/>
  <c r="AG126" i="1"/>
  <c r="CU126" i="1" s="1"/>
  <c r="T126" i="1" s="1"/>
  <c r="AH126" i="1"/>
  <c r="CV126" i="1" s="1"/>
  <c r="U126" i="1" s="1"/>
  <c r="AI126" i="1"/>
  <c r="CW126" i="1" s="1"/>
  <c r="V126" i="1" s="1"/>
  <c r="AJ126" i="1"/>
  <c r="CR126" i="1"/>
  <c r="CS126" i="1"/>
  <c r="CT126" i="1"/>
  <c r="CX126" i="1"/>
  <c r="W126" i="1" s="1"/>
  <c r="GL126" i="1"/>
  <c r="GO126" i="1"/>
  <c r="GP126" i="1"/>
  <c r="GV126" i="1"/>
  <c r="HC126" i="1" s="1"/>
  <c r="GX126" i="1" s="1"/>
  <c r="AC127" i="1"/>
  <c r="AE127" i="1"/>
  <c r="AD127" i="1" s="1"/>
  <c r="AF127" i="1"/>
  <c r="AG127" i="1"/>
  <c r="AH127" i="1"/>
  <c r="AI127" i="1"/>
  <c r="CW127" i="1" s="1"/>
  <c r="AJ127" i="1"/>
  <c r="CX127" i="1" s="1"/>
  <c r="CT127" i="1"/>
  <c r="CU127" i="1"/>
  <c r="CV127" i="1"/>
  <c r="GL127" i="1"/>
  <c r="GO127" i="1"/>
  <c r="GP127" i="1"/>
  <c r="GV127" i="1"/>
  <c r="HC127" i="1" s="1"/>
  <c r="AC128" i="1"/>
  <c r="AE128" i="1"/>
  <c r="AF128" i="1"/>
  <c r="CT128" i="1" s="1"/>
  <c r="AG128" i="1"/>
  <c r="CU128" i="1" s="1"/>
  <c r="AH128" i="1"/>
  <c r="AI128" i="1"/>
  <c r="AJ128" i="1"/>
  <c r="CQ128" i="1"/>
  <c r="CV128" i="1"/>
  <c r="CW128" i="1"/>
  <c r="CX128" i="1"/>
  <c r="GL128" i="1"/>
  <c r="GO128" i="1"/>
  <c r="GP128" i="1"/>
  <c r="GV128" i="1"/>
  <c r="HC128" i="1"/>
  <c r="I129" i="1"/>
  <c r="Q129" i="1" s="1"/>
  <c r="S129" i="1"/>
  <c r="Y129" i="1"/>
  <c r="AC129" i="1"/>
  <c r="AE129" i="1"/>
  <c r="AD129" i="1" s="1"/>
  <c r="AF129" i="1"/>
  <c r="AG129" i="1"/>
  <c r="CU129" i="1" s="1"/>
  <c r="T129" i="1" s="1"/>
  <c r="AH129" i="1"/>
  <c r="CV129" i="1" s="1"/>
  <c r="U129" i="1" s="1"/>
  <c r="AI129" i="1"/>
  <c r="CW129" i="1" s="1"/>
  <c r="V129" i="1" s="1"/>
  <c r="AJ129" i="1"/>
  <c r="CR129" i="1"/>
  <c r="CS129" i="1"/>
  <c r="CT129" i="1"/>
  <c r="CX129" i="1"/>
  <c r="W129" i="1" s="1"/>
  <c r="GL129" i="1"/>
  <c r="GO129" i="1"/>
  <c r="GP129" i="1"/>
  <c r="GV129" i="1"/>
  <c r="HC129" i="1" s="1"/>
  <c r="GX129" i="1" s="1"/>
  <c r="AC130" i="1"/>
  <c r="AE130" i="1"/>
  <c r="AD130" i="1" s="1"/>
  <c r="AF130" i="1"/>
  <c r="AG130" i="1"/>
  <c r="AH130" i="1"/>
  <c r="AI130" i="1"/>
  <c r="CW130" i="1" s="1"/>
  <c r="AJ130" i="1"/>
  <c r="CX130" i="1" s="1"/>
  <c r="CT130" i="1"/>
  <c r="CU130" i="1"/>
  <c r="CV130" i="1"/>
  <c r="GL130" i="1"/>
  <c r="GO130" i="1"/>
  <c r="GP130" i="1"/>
  <c r="GV130" i="1"/>
  <c r="HC130" i="1" s="1"/>
  <c r="AC131" i="1"/>
  <c r="AE131" i="1"/>
  <c r="AF131" i="1"/>
  <c r="CT131" i="1" s="1"/>
  <c r="AG131" i="1"/>
  <c r="CU131" i="1" s="1"/>
  <c r="AH131" i="1"/>
  <c r="AI131" i="1"/>
  <c r="AJ131" i="1"/>
  <c r="CQ131" i="1"/>
  <c r="CV131" i="1"/>
  <c r="CW131" i="1"/>
  <c r="CX131" i="1"/>
  <c r="GL131" i="1"/>
  <c r="GO131" i="1"/>
  <c r="GP131" i="1"/>
  <c r="GV131" i="1"/>
  <c r="HC131" i="1"/>
  <c r="I132" i="1"/>
  <c r="Q132" i="1" s="1"/>
  <c r="S132" i="1"/>
  <c r="Y132" i="1"/>
  <c r="AC132" i="1"/>
  <c r="AE132" i="1"/>
  <c r="AD132" i="1" s="1"/>
  <c r="AF132" i="1"/>
  <c r="AG132" i="1"/>
  <c r="CU132" i="1" s="1"/>
  <c r="T132" i="1" s="1"/>
  <c r="AH132" i="1"/>
  <c r="CV132" i="1" s="1"/>
  <c r="U132" i="1" s="1"/>
  <c r="AI132" i="1"/>
  <c r="CW132" i="1" s="1"/>
  <c r="V132" i="1" s="1"/>
  <c r="AJ132" i="1"/>
  <c r="CR132" i="1"/>
  <c r="CS132" i="1"/>
  <c r="CT132" i="1"/>
  <c r="CX132" i="1"/>
  <c r="W132" i="1" s="1"/>
  <c r="CZ132" i="1"/>
  <c r="GL132" i="1"/>
  <c r="GO132" i="1"/>
  <c r="GP132" i="1"/>
  <c r="GV132" i="1"/>
  <c r="HC132" i="1" s="1"/>
  <c r="GX132" i="1" s="1"/>
  <c r="AC133" i="1"/>
  <c r="AE133" i="1"/>
  <c r="AF133" i="1"/>
  <c r="AG133" i="1"/>
  <c r="AH133" i="1"/>
  <c r="AI133" i="1"/>
  <c r="CW133" i="1" s="1"/>
  <c r="AJ133" i="1"/>
  <c r="CX133" i="1" s="1"/>
  <c r="CT133" i="1"/>
  <c r="CU133" i="1"/>
  <c r="CV133" i="1"/>
  <c r="GL133" i="1"/>
  <c r="GO133" i="1"/>
  <c r="GP133" i="1"/>
  <c r="GV133" i="1"/>
  <c r="HC133" i="1" s="1"/>
  <c r="AC134" i="1"/>
  <c r="AE134" i="1"/>
  <c r="AF134" i="1"/>
  <c r="CT134" i="1" s="1"/>
  <c r="AG134" i="1"/>
  <c r="CU134" i="1" s="1"/>
  <c r="AH134" i="1"/>
  <c r="AI134" i="1"/>
  <c r="AJ134" i="1"/>
  <c r="CQ134" i="1"/>
  <c r="CR134" i="1"/>
  <c r="CV134" i="1"/>
  <c r="CW134" i="1"/>
  <c r="CX134" i="1"/>
  <c r="GL134" i="1"/>
  <c r="GO134" i="1"/>
  <c r="GP134" i="1"/>
  <c r="GV134" i="1"/>
  <c r="HC134" i="1"/>
  <c r="I135" i="1"/>
  <c r="S135" i="1"/>
  <c r="AC135" i="1"/>
  <c r="AE135" i="1"/>
  <c r="AD135" i="1" s="1"/>
  <c r="AF135" i="1"/>
  <c r="AG135" i="1"/>
  <c r="CU135" i="1" s="1"/>
  <c r="T135" i="1" s="1"/>
  <c r="AH135" i="1"/>
  <c r="CV135" i="1" s="1"/>
  <c r="U135" i="1" s="1"/>
  <c r="AI135" i="1"/>
  <c r="CW135" i="1" s="1"/>
  <c r="V135" i="1" s="1"/>
  <c r="AJ135" i="1"/>
  <c r="CR135" i="1"/>
  <c r="CS135" i="1"/>
  <c r="CT135" i="1"/>
  <c r="CX135" i="1"/>
  <c r="GL135" i="1"/>
  <c r="GO135" i="1"/>
  <c r="GP135" i="1"/>
  <c r="GV135" i="1"/>
  <c r="HC135" i="1" s="1"/>
  <c r="GX135" i="1" s="1"/>
  <c r="AC136" i="1"/>
  <c r="AE136" i="1"/>
  <c r="AF136" i="1"/>
  <c r="AG136" i="1"/>
  <c r="AH136" i="1"/>
  <c r="AI136" i="1"/>
  <c r="CW136" i="1" s="1"/>
  <c r="AJ136" i="1"/>
  <c r="CX136" i="1" s="1"/>
  <c r="CT136" i="1"/>
  <c r="CU136" i="1"/>
  <c r="CV136" i="1"/>
  <c r="GL136" i="1"/>
  <c r="GO136" i="1"/>
  <c r="GP136" i="1"/>
  <c r="GV136" i="1"/>
  <c r="HC136" i="1"/>
  <c r="C137" i="1"/>
  <c r="D137" i="1"/>
  <c r="I137" i="1"/>
  <c r="Q137" i="1" s="1"/>
  <c r="K137" i="1"/>
  <c r="O137" i="1"/>
  <c r="P137" i="1"/>
  <c r="CP137" i="1" s="1"/>
  <c r="R137" i="1"/>
  <c r="AC137" i="1"/>
  <c r="CQ137" i="1" s="1"/>
  <c r="AD137" i="1"/>
  <c r="AB137" i="1" s="1"/>
  <c r="AE137" i="1"/>
  <c r="AF137" i="1"/>
  <c r="S137" i="1" s="1"/>
  <c r="AG137" i="1"/>
  <c r="AH137" i="1"/>
  <c r="CV137" i="1" s="1"/>
  <c r="U137" i="1" s="1"/>
  <c r="AI137" i="1"/>
  <c r="CW137" i="1" s="1"/>
  <c r="V137" i="1" s="1"/>
  <c r="AJ137" i="1"/>
  <c r="CX137" i="1" s="1"/>
  <c r="W137" i="1" s="1"/>
  <c r="CR137" i="1"/>
  <c r="CS137" i="1"/>
  <c r="CT137" i="1"/>
  <c r="CU137" i="1"/>
  <c r="T137" i="1" s="1"/>
  <c r="GL137" i="1"/>
  <c r="GO137" i="1"/>
  <c r="GP137" i="1"/>
  <c r="GV137" i="1"/>
  <c r="HC137" i="1" s="1"/>
  <c r="GX137" i="1" s="1"/>
  <c r="C138" i="1"/>
  <c r="D138" i="1"/>
  <c r="I138" i="1"/>
  <c r="K138" i="1"/>
  <c r="S138" i="1"/>
  <c r="X138" i="1" s="1"/>
  <c r="U138" i="1"/>
  <c r="Y138" i="1"/>
  <c r="AC138" i="1"/>
  <c r="AD138" i="1"/>
  <c r="AE138" i="1"/>
  <c r="AF138" i="1"/>
  <c r="AG138" i="1"/>
  <c r="CU138" i="1" s="1"/>
  <c r="T138" i="1" s="1"/>
  <c r="AH138" i="1"/>
  <c r="CV138" i="1" s="1"/>
  <c r="AI138" i="1"/>
  <c r="CW138" i="1" s="1"/>
  <c r="AJ138" i="1"/>
  <c r="CR138" i="1"/>
  <c r="CS138" i="1"/>
  <c r="CT138" i="1"/>
  <c r="CX138" i="1"/>
  <c r="W138" i="1" s="1"/>
  <c r="CY138" i="1"/>
  <c r="CZ138" i="1"/>
  <c r="GL138" i="1"/>
  <c r="GO138" i="1"/>
  <c r="FU200" i="1" s="1"/>
  <c r="GP138" i="1"/>
  <c r="GV138" i="1"/>
  <c r="HC138" i="1" s="1"/>
  <c r="GX138" i="1" s="1"/>
  <c r="I139" i="1"/>
  <c r="S139" i="1"/>
  <c r="W139" i="1"/>
  <c r="AC139" i="1"/>
  <c r="AE139" i="1"/>
  <c r="AF139" i="1"/>
  <c r="AG139" i="1"/>
  <c r="AH139" i="1"/>
  <c r="AI139" i="1"/>
  <c r="CW139" i="1" s="1"/>
  <c r="V139" i="1" s="1"/>
  <c r="AJ139" i="1"/>
  <c r="CX139" i="1" s="1"/>
  <c r="CT139" i="1"/>
  <c r="CU139" i="1"/>
  <c r="T139" i="1" s="1"/>
  <c r="CV139" i="1"/>
  <c r="U139" i="1" s="1"/>
  <c r="GL139" i="1"/>
  <c r="GO139" i="1"/>
  <c r="GP139" i="1"/>
  <c r="GV139" i="1"/>
  <c r="HC139" i="1"/>
  <c r="GX139" i="1" s="1"/>
  <c r="AC140" i="1"/>
  <c r="AE140" i="1"/>
  <c r="AF140" i="1"/>
  <c r="CT140" i="1" s="1"/>
  <c r="AG140" i="1"/>
  <c r="CU140" i="1" s="1"/>
  <c r="AH140" i="1"/>
  <c r="AI140" i="1"/>
  <c r="AJ140" i="1"/>
  <c r="CQ140" i="1"/>
  <c r="CV140" i="1"/>
  <c r="CW140" i="1"/>
  <c r="CX140" i="1"/>
  <c r="GL140" i="1"/>
  <c r="GO140" i="1"/>
  <c r="GP140" i="1"/>
  <c r="GV140" i="1"/>
  <c r="HC140" i="1"/>
  <c r="I141" i="1"/>
  <c r="S141" i="1"/>
  <c r="X141" i="1" s="1"/>
  <c r="T141" i="1"/>
  <c r="Y141" i="1"/>
  <c r="AB141" i="1"/>
  <c r="AC141" i="1"/>
  <c r="AD141" i="1"/>
  <c r="AE141" i="1"/>
  <c r="AF141" i="1"/>
  <c r="AG141" i="1"/>
  <c r="CU141" i="1" s="1"/>
  <c r="AH141" i="1"/>
  <c r="CV141" i="1" s="1"/>
  <c r="U141" i="1" s="1"/>
  <c r="AI141" i="1"/>
  <c r="CW141" i="1" s="1"/>
  <c r="V141" i="1" s="1"/>
  <c r="AJ141" i="1"/>
  <c r="CR141" i="1"/>
  <c r="CS141" i="1"/>
  <c r="CT141" i="1"/>
  <c r="CX141" i="1"/>
  <c r="W141" i="1" s="1"/>
  <c r="GL141" i="1"/>
  <c r="GO141" i="1"/>
  <c r="GP141" i="1"/>
  <c r="GV141" i="1"/>
  <c r="HC141" i="1" s="1"/>
  <c r="GX141" i="1" s="1"/>
  <c r="AC142" i="1"/>
  <c r="AE142" i="1"/>
  <c r="AF142" i="1"/>
  <c r="AG142" i="1"/>
  <c r="AH142" i="1"/>
  <c r="AI142" i="1"/>
  <c r="CW142" i="1" s="1"/>
  <c r="AJ142" i="1"/>
  <c r="CX142" i="1" s="1"/>
  <c r="CT142" i="1"/>
  <c r="CU142" i="1"/>
  <c r="CV142" i="1"/>
  <c r="GL142" i="1"/>
  <c r="GO142" i="1"/>
  <c r="GP142" i="1"/>
  <c r="GV142" i="1"/>
  <c r="HC142" i="1"/>
  <c r="I143" i="1"/>
  <c r="Q143" i="1"/>
  <c r="R143" i="1"/>
  <c r="S143" i="1"/>
  <c r="AC143" i="1"/>
  <c r="AE143" i="1"/>
  <c r="AF143" i="1"/>
  <c r="CT143" i="1" s="1"/>
  <c r="AG143" i="1"/>
  <c r="CU143" i="1" s="1"/>
  <c r="T143" i="1" s="1"/>
  <c r="AH143" i="1"/>
  <c r="AI143" i="1"/>
  <c r="AJ143" i="1"/>
  <c r="CQ143" i="1"/>
  <c r="CR143" i="1"/>
  <c r="CV143" i="1"/>
  <c r="U143" i="1" s="1"/>
  <c r="CW143" i="1"/>
  <c r="V143" i="1" s="1"/>
  <c r="CX143" i="1"/>
  <c r="W143" i="1" s="1"/>
  <c r="GL143" i="1"/>
  <c r="GO143" i="1"/>
  <c r="GP143" i="1"/>
  <c r="GV143" i="1"/>
  <c r="HC143" i="1"/>
  <c r="GX143" i="1" s="1"/>
  <c r="I144" i="1"/>
  <c r="AC144" i="1"/>
  <c r="AD144" i="1"/>
  <c r="AE144" i="1"/>
  <c r="AF144" i="1"/>
  <c r="AG144" i="1"/>
  <c r="CU144" i="1" s="1"/>
  <c r="T144" i="1" s="1"/>
  <c r="AH144" i="1"/>
  <c r="CV144" i="1" s="1"/>
  <c r="U144" i="1" s="1"/>
  <c r="AI144" i="1"/>
  <c r="CW144" i="1" s="1"/>
  <c r="AJ144" i="1"/>
  <c r="CR144" i="1"/>
  <c r="CS144" i="1"/>
  <c r="CT144" i="1"/>
  <c r="CX144" i="1"/>
  <c r="GL144" i="1"/>
  <c r="GO144" i="1"/>
  <c r="GP144" i="1"/>
  <c r="GV144" i="1"/>
  <c r="HC144" i="1" s="1"/>
  <c r="GX144" i="1" s="1"/>
  <c r="I145" i="1"/>
  <c r="S145" i="1"/>
  <c r="V145" i="1"/>
  <c r="W145" i="1"/>
  <c r="AC145" i="1"/>
  <c r="AE145" i="1"/>
  <c r="AF145" i="1"/>
  <c r="AG145" i="1"/>
  <c r="AH145" i="1"/>
  <c r="AI145" i="1"/>
  <c r="CW145" i="1" s="1"/>
  <c r="AJ145" i="1"/>
  <c r="CX145" i="1" s="1"/>
  <c r="CT145" i="1"/>
  <c r="CU145" i="1"/>
  <c r="T145" i="1" s="1"/>
  <c r="CV145" i="1"/>
  <c r="U145" i="1" s="1"/>
  <c r="GL145" i="1"/>
  <c r="GO145" i="1"/>
  <c r="GP145" i="1"/>
  <c r="GV145" i="1"/>
  <c r="HC145" i="1"/>
  <c r="GX145" i="1" s="1"/>
  <c r="AC146" i="1"/>
  <c r="AE146" i="1"/>
  <c r="AF146" i="1"/>
  <c r="CT146" i="1" s="1"/>
  <c r="AG146" i="1"/>
  <c r="CU146" i="1" s="1"/>
  <c r="AH146" i="1"/>
  <c r="AI146" i="1"/>
  <c r="AJ146" i="1"/>
  <c r="CQ146" i="1"/>
  <c r="CV146" i="1"/>
  <c r="CW146" i="1"/>
  <c r="CX146" i="1"/>
  <c r="GL146" i="1"/>
  <c r="GO146" i="1"/>
  <c r="GP146" i="1"/>
  <c r="GV146" i="1"/>
  <c r="HC146" i="1"/>
  <c r="I147" i="1"/>
  <c r="S147" i="1"/>
  <c r="X147" i="1" s="1"/>
  <c r="U147" i="1"/>
  <c r="Y147" i="1"/>
  <c r="AB147" i="1"/>
  <c r="AC147" i="1"/>
  <c r="AD147" i="1"/>
  <c r="AE147" i="1"/>
  <c r="AF147" i="1"/>
  <c r="AG147" i="1"/>
  <c r="CU147" i="1" s="1"/>
  <c r="T147" i="1" s="1"/>
  <c r="AH147" i="1"/>
  <c r="CV147" i="1" s="1"/>
  <c r="AI147" i="1"/>
  <c r="CW147" i="1" s="1"/>
  <c r="V147" i="1" s="1"/>
  <c r="AJ147" i="1"/>
  <c r="CR147" i="1"/>
  <c r="CS147" i="1"/>
  <c r="CT147" i="1"/>
  <c r="CX147" i="1"/>
  <c r="GL147" i="1"/>
  <c r="GO147" i="1"/>
  <c r="GP147" i="1"/>
  <c r="GV147" i="1"/>
  <c r="HC147" i="1" s="1"/>
  <c r="GX147" i="1" s="1"/>
  <c r="AC148" i="1"/>
  <c r="AE148" i="1"/>
  <c r="AF148" i="1"/>
  <c r="AG148" i="1"/>
  <c r="AH148" i="1"/>
  <c r="AI148" i="1"/>
  <c r="CW148" i="1" s="1"/>
  <c r="AJ148" i="1"/>
  <c r="CX148" i="1" s="1"/>
  <c r="CT148" i="1"/>
  <c r="CU148" i="1"/>
  <c r="CV148" i="1"/>
  <c r="GL148" i="1"/>
  <c r="GO148" i="1"/>
  <c r="GP148" i="1"/>
  <c r="GV148" i="1"/>
  <c r="HC148" i="1"/>
  <c r="I149" i="1"/>
  <c r="Q149" i="1"/>
  <c r="R149" i="1"/>
  <c r="W149" i="1"/>
  <c r="AC149" i="1"/>
  <c r="AE149" i="1"/>
  <c r="AF149" i="1"/>
  <c r="CT149" i="1" s="1"/>
  <c r="AG149" i="1"/>
  <c r="CU149" i="1" s="1"/>
  <c r="T149" i="1" s="1"/>
  <c r="AH149" i="1"/>
  <c r="AI149" i="1"/>
  <c r="AJ149" i="1"/>
  <c r="CQ149" i="1"/>
  <c r="CV149" i="1"/>
  <c r="U149" i="1" s="1"/>
  <c r="CW149" i="1"/>
  <c r="V149" i="1" s="1"/>
  <c r="CX149" i="1"/>
  <c r="GL149" i="1"/>
  <c r="GO149" i="1"/>
  <c r="GP149" i="1"/>
  <c r="GV149" i="1"/>
  <c r="HC149" i="1"/>
  <c r="GX149" i="1" s="1"/>
  <c r="I150" i="1"/>
  <c r="S150" i="1" s="1"/>
  <c r="AC150" i="1"/>
  <c r="AD150" i="1"/>
  <c r="AE150" i="1"/>
  <c r="AF150" i="1"/>
  <c r="AG150" i="1"/>
  <c r="CU150" i="1" s="1"/>
  <c r="T150" i="1" s="1"/>
  <c r="AH150" i="1"/>
  <c r="CV150" i="1" s="1"/>
  <c r="U150" i="1" s="1"/>
  <c r="AI150" i="1"/>
  <c r="CW150" i="1" s="1"/>
  <c r="AJ150" i="1"/>
  <c r="CR150" i="1"/>
  <c r="CS150" i="1"/>
  <c r="CT150" i="1"/>
  <c r="CX150" i="1"/>
  <c r="W150" i="1" s="1"/>
  <c r="GL150" i="1"/>
  <c r="GO150" i="1"/>
  <c r="GP150" i="1"/>
  <c r="GV150" i="1"/>
  <c r="HC150" i="1" s="1"/>
  <c r="GX150" i="1" s="1"/>
  <c r="I151" i="1"/>
  <c r="V151" i="1"/>
  <c r="W151" i="1"/>
  <c r="AC151" i="1"/>
  <c r="AE151" i="1"/>
  <c r="AF151" i="1"/>
  <c r="S151" i="1" s="1"/>
  <c r="AG151" i="1"/>
  <c r="AH151" i="1"/>
  <c r="AI151" i="1"/>
  <c r="CW151" i="1" s="1"/>
  <c r="AJ151" i="1"/>
  <c r="CX151" i="1" s="1"/>
  <c r="CT151" i="1"/>
  <c r="CU151" i="1"/>
  <c r="T151" i="1" s="1"/>
  <c r="CV151" i="1"/>
  <c r="U151" i="1" s="1"/>
  <c r="GL151" i="1"/>
  <c r="GO151" i="1"/>
  <c r="GP151" i="1"/>
  <c r="GV151" i="1"/>
  <c r="HC151" i="1"/>
  <c r="GX151" i="1" s="1"/>
  <c r="AC152" i="1"/>
  <c r="AE152" i="1"/>
  <c r="AF152" i="1"/>
  <c r="CT152" i="1" s="1"/>
  <c r="AG152" i="1"/>
  <c r="CU152" i="1" s="1"/>
  <c r="AH152" i="1"/>
  <c r="AI152" i="1"/>
  <c r="AJ152" i="1"/>
  <c r="CQ152" i="1"/>
  <c r="CV152" i="1"/>
  <c r="CW152" i="1"/>
  <c r="CX152" i="1"/>
  <c r="GL152" i="1"/>
  <c r="GO152" i="1"/>
  <c r="GP152" i="1"/>
  <c r="GV152" i="1"/>
  <c r="HC152" i="1"/>
  <c r="I153" i="1"/>
  <c r="T153" i="1" s="1"/>
  <c r="S153" i="1"/>
  <c r="X153" i="1" s="1"/>
  <c r="U153" i="1"/>
  <c r="Y153" i="1"/>
  <c r="AB153" i="1"/>
  <c r="AC153" i="1"/>
  <c r="AE153" i="1"/>
  <c r="AD153" i="1" s="1"/>
  <c r="AF153" i="1"/>
  <c r="AG153" i="1"/>
  <c r="CU153" i="1" s="1"/>
  <c r="AH153" i="1"/>
  <c r="CV153" i="1" s="1"/>
  <c r="AI153" i="1"/>
  <c r="CW153" i="1" s="1"/>
  <c r="V153" i="1" s="1"/>
  <c r="AJ153" i="1"/>
  <c r="CR153" i="1"/>
  <c r="CS153" i="1"/>
  <c r="CT153" i="1"/>
  <c r="CX153" i="1"/>
  <c r="W153" i="1" s="1"/>
  <c r="GL153" i="1"/>
  <c r="GO153" i="1"/>
  <c r="GP153" i="1"/>
  <c r="GV153" i="1"/>
  <c r="HC153" i="1" s="1"/>
  <c r="AC154" i="1"/>
  <c r="AE154" i="1"/>
  <c r="AF154" i="1"/>
  <c r="AG154" i="1"/>
  <c r="AH154" i="1"/>
  <c r="AI154" i="1"/>
  <c r="CW154" i="1" s="1"/>
  <c r="AJ154" i="1"/>
  <c r="CX154" i="1" s="1"/>
  <c r="CT154" i="1"/>
  <c r="CU154" i="1"/>
  <c r="CV154" i="1"/>
  <c r="GL154" i="1"/>
  <c r="GO154" i="1"/>
  <c r="GP154" i="1"/>
  <c r="GV154" i="1"/>
  <c r="HC154" i="1"/>
  <c r="C155" i="1"/>
  <c r="D155" i="1"/>
  <c r="I155" i="1"/>
  <c r="K155" i="1"/>
  <c r="T155" i="1"/>
  <c r="AC155" i="1"/>
  <c r="CQ155" i="1" s="1"/>
  <c r="AD155" i="1"/>
  <c r="AE155" i="1"/>
  <c r="Q155" i="1" s="1"/>
  <c r="AF155" i="1"/>
  <c r="S155" i="1" s="1"/>
  <c r="AG155" i="1"/>
  <c r="AH155" i="1"/>
  <c r="CV155" i="1" s="1"/>
  <c r="U155" i="1" s="1"/>
  <c r="AI155" i="1"/>
  <c r="CW155" i="1" s="1"/>
  <c r="V155" i="1" s="1"/>
  <c r="AJ155" i="1"/>
  <c r="CX155" i="1" s="1"/>
  <c r="W155" i="1" s="1"/>
  <c r="CS155" i="1"/>
  <c r="CT155" i="1"/>
  <c r="CU155" i="1"/>
  <c r="CY155" i="1"/>
  <c r="CZ155" i="1"/>
  <c r="GL155" i="1"/>
  <c r="GO155" i="1"/>
  <c r="GP155" i="1"/>
  <c r="GV155" i="1"/>
  <c r="HC155" i="1" s="1"/>
  <c r="GX155" i="1" s="1"/>
  <c r="C156" i="1"/>
  <c r="D156" i="1"/>
  <c r="I156" i="1"/>
  <c r="K156" i="1"/>
  <c r="S156" i="1"/>
  <c r="X156" i="1" s="1"/>
  <c r="T156" i="1"/>
  <c r="U156" i="1"/>
  <c r="Y156" i="1"/>
  <c r="AC156" i="1"/>
  <c r="AE156" i="1"/>
  <c r="AD156" i="1" s="1"/>
  <c r="AF156" i="1"/>
  <c r="AG156" i="1"/>
  <c r="CU156" i="1" s="1"/>
  <c r="AH156" i="1"/>
  <c r="CV156" i="1" s="1"/>
  <c r="AI156" i="1"/>
  <c r="CW156" i="1" s="1"/>
  <c r="V156" i="1" s="1"/>
  <c r="AJ156" i="1"/>
  <c r="CR156" i="1"/>
  <c r="CS156" i="1"/>
  <c r="CT156" i="1"/>
  <c r="CX156" i="1"/>
  <c r="W156" i="1" s="1"/>
  <c r="CZ156" i="1"/>
  <c r="GL156" i="1"/>
  <c r="GO156" i="1"/>
  <c r="GP156" i="1"/>
  <c r="GV156" i="1"/>
  <c r="HC156" i="1" s="1"/>
  <c r="GX156" i="1" s="1"/>
  <c r="I157" i="1"/>
  <c r="Q157" i="1"/>
  <c r="U157" i="1"/>
  <c r="V157" i="1"/>
  <c r="AC157" i="1"/>
  <c r="AD157" i="1"/>
  <c r="AE157" i="1"/>
  <c r="AF157" i="1"/>
  <c r="S157" i="1" s="1"/>
  <c r="AG157" i="1"/>
  <c r="AH157" i="1"/>
  <c r="AI157" i="1"/>
  <c r="CW157" i="1" s="1"/>
  <c r="AJ157" i="1"/>
  <c r="CX157" i="1" s="1"/>
  <c r="W157" i="1" s="1"/>
  <c r="CT157" i="1"/>
  <c r="CU157" i="1"/>
  <c r="T157" i="1" s="1"/>
  <c r="CV157" i="1"/>
  <c r="CZ157" i="1"/>
  <c r="GL157" i="1"/>
  <c r="GO157" i="1"/>
  <c r="GP157" i="1"/>
  <c r="GV157" i="1"/>
  <c r="HC157" i="1"/>
  <c r="GX157" i="1" s="1"/>
  <c r="AC158" i="1"/>
  <c r="AE158" i="1"/>
  <c r="AF158" i="1"/>
  <c r="CT158" i="1" s="1"/>
  <c r="AG158" i="1"/>
  <c r="CU158" i="1" s="1"/>
  <c r="AH158" i="1"/>
  <c r="AI158" i="1"/>
  <c r="AJ158" i="1"/>
  <c r="CQ158" i="1"/>
  <c r="CR158" i="1"/>
  <c r="CV158" i="1"/>
  <c r="CW158" i="1"/>
  <c r="CX158" i="1"/>
  <c r="GL158" i="1"/>
  <c r="GO158" i="1"/>
  <c r="GP158" i="1"/>
  <c r="GV158" i="1"/>
  <c r="HC158" i="1"/>
  <c r="I159" i="1"/>
  <c r="S159" i="1"/>
  <c r="T159" i="1"/>
  <c r="AC159" i="1"/>
  <c r="AE159" i="1"/>
  <c r="AD159" i="1" s="1"/>
  <c r="AF159" i="1"/>
  <c r="AG159" i="1"/>
  <c r="CU159" i="1" s="1"/>
  <c r="AH159" i="1"/>
  <c r="CV159" i="1" s="1"/>
  <c r="U159" i="1" s="1"/>
  <c r="AI159" i="1"/>
  <c r="CW159" i="1" s="1"/>
  <c r="V159" i="1" s="1"/>
  <c r="AJ159" i="1"/>
  <c r="CR159" i="1"/>
  <c r="CS159" i="1"/>
  <c r="CT159" i="1"/>
  <c r="CX159" i="1"/>
  <c r="GL159" i="1"/>
  <c r="GO159" i="1"/>
  <c r="GP159" i="1"/>
  <c r="GV159" i="1"/>
  <c r="HC159" i="1" s="1"/>
  <c r="AC160" i="1"/>
  <c r="AD160" i="1"/>
  <c r="AE160" i="1"/>
  <c r="AF160" i="1"/>
  <c r="AG160" i="1"/>
  <c r="AH160" i="1"/>
  <c r="AI160" i="1"/>
  <c r="CW160" i="1" s="1"/>
  <c r="AJ160" i="1"/>
  <c r="CX160" i="1" s="1"/>
  <c r="CT160" i="1"/>
  <c r="CU160" i="1"/>
  <c r="CV160" i="1"/>
  <c r="GL160" i="1"/>
  <c r="GO160" i="1"/>
  <c r="GP160" i="1"/>
  <c r="GV160" i="1"/>
  <c r="HC160" i="1" s="1"/>
  <c r="C161" i="1"/>
  <c r="D161" i="1"/>
  <c r="I161" i="1"/>
  <c r="K161" i="1"/>
  <c r="U161" i="1"/>
  <c r="V161" i="1"/>
  <c r="AC161" i="1"/>
  <c r="AD161" i="1"/>
  <c r="AE161" i="1"/>
  <c r="CR161" i="1" s="1"/>
  <c r="AF161" i="1"/>
  <c r="S161" i="1" s="1"/>
  <c r="CZ161" i="1" s="1"/>
  <c r="AG161" i="1"/>
  <c r="AH161" i="1"/>
  <c r="CV161" i="1" s="1"/>
  <c r="AI161" i="1"/>
  <c r="CW161" i="1" s="1"/>
  <c r="AJ161" i="1"/>
  <c r="CX161" i="1" s="1"/>
  <c r="W161" i="1" s="1"/>
  <c r="CS161" i="1"/>
  <c r="CT161" i="1"/>
  <c r="CU161" i="1"/>
  <c r="T161" i="1" s="1"/>
  <c r="GL161" i="1"/>
  <c r="GO161" i="1"/>
  <c r="GP161" i="1"/>
  <c r="GV161" i="1"/>
  <c r="HC161" i="1" s="1"/>
  <c r="GX161" i="1" s="1"/>
  <c r="C162" i="1"/>
  <c r="D162" i="1"/>
  <c r="I162" i="1"/>
  <c r="K162" i="1"/>
  <c r="S162" i="1"/>
  <c r="X162" i="1" s="1"/>
  <c r="T162" i="1"/>
  <c r="U162" i="1"/>
  <c r="Y162" i="1"/>
  <c r="AB162" i="1"/>
  <c r="AC162" i="1"/>
  <c r="AE162" i="1"/>
  <c r="AD162" i="1" s="1"/>
  <c r="AF162" i="1"/>
  <c r="AG162" i="1"/>
  <c r="CU162" i="1" s="1"/>
  <c r="AH162" i="1"/>
  <c r="CV162" i="1" s="1"/>
  <c r="AI162" i="1"/>
  <c r="CW162" i="1" s="1"/>
  <c r="V162" i="1" s="1"/>
  <c r="AJ162" i="1"/>
  <c r="CR162" i="1"/>
  <c r="CS162" i="1"/>
  <c r="CT162" i="1"/>
  <c r="CX162" i="1"/>
  <c r="W162" i="1" s="1"/>
  <c r="CY162" i="1"/>
  <c r="GL162" i="1"/>
  <c r="GO162" i="1"/>
  <c r="GP162" i="1"/>
  <c r="GV162" i="1"/>
  <c r="HC162" i="1" s="1"/>
  <c r="GX162" i="1" s="1"/>
  <c r="I163" i="1"/>
  <c r="R163" i="1" s="1"/>
  <c r="P163" i="1"/>
  <c r="Q163" i="1"/>
  <c r="CP163" i="1" s="1"/>
  <c r="O163" i="1" s="1"/>
  <c r="V163" i="1"/>
  <c r="W163" i="1"/>
  <c r="AC163" i="1"/>
  <c r="AE163" i="1"/>
  <c r="AF163" i="1"/>
  <c r="S163" i="1" s="1"/>
  <c r="AG163" i="1"/>
  <c r="AH163" i="1"/>
  <c r="AI163" i="1"/>
  <c r="CW163" i="1" s="1"/>
  <c r="AJ163" i="1"/>
  <c r="CX163" i="1" s="1"/>
  <c r="CT163" i="1"/>
  <c r="CU163" i="1"/>
  <c r="T163" i="1" s="1"/>
  <c r="CV163" i="1"/>
  <c r="U163" i="1" s="1"/>
  <c r="GL163" i="1"/>
  <c r="GO163" i="1"/>
  <c r="GP163" i="1"/>
  <c r="GV163" i="1"/>
  <c r="HC163" i="1"/>
  <c r="GX163" i="1" s="1"/>
  <c r="AC164" i="1"/>
  <c r="AE164" i="1"/>
  <c r="AF164" i="1"/>
  <c r="CT164" i="1" s="1"/>
  <c r="AG164" i="1"/>
  <c r="CU164" i="1" s="1"/>
  <c r="AH164" i="1"/>
  <c r="AI164" i="1"/>
  <c r="AJ164" i="1"/>
  <c r="CQ164" i="1"/>
  <c r="CR164" i="1"/>
  <c r="CV164" i="1"/>
  <c r="CW164" i="1"/>
  <c r="CX164" i="1"/>
  <c r="GL164" i="1"/>
  <c r="GO164" i="1"/>
  <c r="GP164" i="1"/>
  <c r="GV164" i="1"/>
  <c r="HC164" i="1"/>
  <c r="I165" i="1"/>
  <c r="AC165" i="1"/>
  <c r="AE165" i="1"/>
  <c r="AD165" i="1" s="1"/>
  <c r="AF165" i="1"/>
  <c r="AG165" i="1"/>
  <c r="CU165" i="1" s="1"/>
  <c r="T165" i="1" s="1"/>
  <c r="AH165" i="1"/>
  <c r="CV165" i="1" s="1"/>
  <c r="AI165" i="1"/>
  <c r="CW165" i="1" s="1"/>
  <c r="V165" i="1" s="1"/>
  <c r="AJ165" i="1"/>
  <c r="CR165" i="1"/>
  <c r="CS165" i="1"/>
  <c r="CT165" i="1"/>
  <c r="CX165" i="1"/>
  <c r="GL165" i="1"/>
  <c r="GO165" i="1"/>
  <c r="GP165" i="1"/>
  <c r="GV165" i="1"/>
  <c r="HC165" i="1" s="1"/>
  <c r="AC166" i="1"/>
  <c r="AE166" i="1"/>
  <c r="AF166" i="1"/>
  <c r="AG166" i="1"/>
  <c r="AH166" i="1"/>
  <c r="AI166" i="1"/>
  <c r="CW166" i="1" s="1"/>
  <c r="AJ166" i="1"/>
  <c r="CX166" i="1" s="1"/>
  <c r="CT166" i="1"/>
  <c r="CU166" i="1"/>
  <c r="CV166" i="1"/>
  <c r="GL166" i="1"/>
  <c r="GO166" i="1"/>
  <c r="GP166" i="1"/>
  <c r="GV166" i="1"/>
  <c r="HC166" i="1"/>
  <c r="I167" i="1"/>
  <c r="AC167" i="1"/>
  <c r="P167" i="1" s="1"/>
  <c r="AE167" i="1"/>
  <c r="AD167" i="1" s="1"/>
  <c r="AF167" i="1"/>
  <c r="AG167" i="1"/>
  <c r="CU167" i="1" s="1"/>
  <c r="T167" i="1" s="1"/>
  <c r="AH167" i="1"/>
  <c r="AI167" i="1"/>
  <c r="AJ167" i="1"/>
  <c r="CQ167" i="1"/>
  <c r="CR167" i="1"/>
  <c r="CS167" i="1"/>
  <c r="CV167" i="1"/>
  <c r="U167" i="1" s="1"/>
  <c r="CW167" i="1"/>
  <c r="V167" i="1" s="1"/>
  <c r="CX167" i="1"/>
  <c r="W167" i="1" s="1"/>
  <c r="GL167" i="1"/>
  <c r="GO167" i="1"/>
  <c r="GP167" i="1"/>
  <c r="GV167" i="1"/>
  <c r="HC167" i="1" s="1"/>
  <c r="GX167" i="1" s="1"/>
  <c r="I168" i="1"/>
  <c r="AC168" i="1"/>
  <c r="AD168" i="1"/>
  <c r="AE168" i="1"/>
  <c r="AF168" i="1"/>
  <c r="AG168" i="1"/>
  <c r="CU168" i="1" s="1"/>
  <c r="T168" i="1" s="1"/>
  <c r="AH168" i="1"/>
  <c r="AI168" i="1"/>
  <c r="CW168" i="1" s="1"/>
  <c r="V168" i="1" s="1"/>
  <c r="AJ168" i="1"/>
  <c r="CX168" i="1" s="1"/>
  <c r="CR168" i="1"/>
  <c r="CS168" i="1"/>
  <c r="CT168" i="1"/>
  <c r="CV168" i="1"/>
  <c r="GL168" i="1"/>
  <c r="GO168" i="1"/>
  <c r="GP168" i="1"/>
  <c r="GV168" i="1"/>
  <c r="HC168" i="1" s="1"/>
  <c r="GX168" i="1" s="1"/>
  <c r="C169" i="1"/>
  <c r="D169" i="1"/>
  <c r="I169" i="1"/>
  <c r="K169" i="1"/>
  <c r="P169" i="1"/>
  <c r="S169" i="1"/>
  <c r="AC169" i="1"/>
  <c r="CQ169" i="1" s="1"/>
  <c r="AE169" i="1"/>
  <c r="AF169" i="1"/>
  <c r="AG169" i="1"/>
  <c r="CU169" i="1" s="1"/>
  <c r="T169" i="1" s="1"/>
  <c r="AH169" i="1"/>
  <c r="AI169" i="1"/>
  <c r="AJ169" i="1"/>
  <c r="CT169" i="1"/>
  <c r="CV169" i="1"/>
  <c r="U169" i="1" s="1"/>
  <c r="CW169" i="1"/>
  <c r="V169" i="1" s="1"/>
  <c r="CX169" i="1"/>
  <c r="W169" i="1" s="1"/>
  <c r="GL169" i="1"/>
  <c r="GO169" i="1"/>
  <c r="GP169" i="1"/>
  <c r="GV169" i="1"/>
  <c r="HC169" i="1"/>
  <c r="GX169" i="1" s="1"/>
  <c r="C170" i="1"/>
  <c r="D170" i="1"/>
  <c r="I170" i="1"/>
  <c r="V170" i="1" s="1"/>
  <c r="K170" i="1"/>
  <c r="AC170" i="1"/>
  <c r="AE170" i="1"/>
  <c r="CS170" i="1" s="1"/>
  <c r="AF170" i="1"/>
  <c r="AG170" i="1"/>
  <c r="CU170" i="1" s="1"/>
  <c r="T170" i="1" s="1"/>
  <c r="AH170" i="1"/>
  <c r="CV170" i="1" s="1"/>
  <c r="AI170" i="1"/>
  <c r="CW170" i="1" s="1"/>
  <c r="AJ170" i="1"/>
  <c r="CX170" i="1" s="1"/>
  <c r="CQ170" i="1"/>
  <c r="CR170" i="1"/>
  <c r="CT170" i="1"/>
  <c r="GL170" i="1"/>
  <c r="GO170" i="1"/>
  <c r="GP170" i="1"/>
  <c r="GV170" i="1"/>
  <c r="HC170" i="1"/>
  <c r="GX170" i="1" s="1"/>
  <c r="C171" i="1"/>
  <c r="D171" i="1"/>
  <c r="I171" i="1"/>
  <c r="K171" i="1"/>
  <c r="Q171" i="1"/>
  <c r="R171" i="1"/>
  <c r="AC171" i="1"/>
  <c r="AE171" i="1"/>
  <c r="AF171" i="1"/>
  <c r="AG171" i="1"/>
  <c r="AH171" i="1"/>
  <c r="AI171" i="1"/>
  <c r="AJ171" i="1"/>
  <c r="CX171" i="1" s="1"/>
  <c r="W171" i="1" s="1"/>
  <c r="CU171" i="1"/>
  <c r="T171" i="1" s="1"/>
  <c r="CV171" i="1"/>
  <c r="U171" i="1" s="1"/>
  <c r="CW171" i="1"/>
  <c r="V171" i="1" s="1"/>
  <c r="GL171" i="1"/>
  <c r="GO171" i="1"/>
  <c r="GP171" i="1"/>
  <c r="GV171" i="1"/>
  <c r="HC171" i="1" s="1"/>
  <c r="GX171" i="1" s="1"/>
  <c r="C172" i="1"/>
  <c r="D172" i="1"/>
  <c r="I172" i="1"/>
  <c r="K172" i="1"/>
  <c r="R172" i="1"/>
  <c r="S172" i="1"/>
  <c r="X172" i="1" s="1"/>
  <c r="V172" i="1"/>
  <c r="W172" i="1"/>
  <c r="AC172" i="1"/>
  <c r="CQ172" i="1" s="1"/>
  <c r="AE172" i="1"/>
  <c r="CR172" i="1" s="1"/>
  <c r="AF172" i="1"/>
  <c r="CT172" i="1" s="1"/>
  <c r="AG172" i="1"/>
  <c r="CU172" i="1" s="1"/>
  <c r="T172" i="1" s="1"/>
  <c r="AH172" i="1"/>
  <c r="CV172" i="1" s="1"/>
  <c r="U172" i="1" s="1"/>
  <c r="AI172" i="1"/>
  <c r="AJ172" i="1"/>
  <c r="CX172" i="1" s="1"/>
  <c r="CW172" i="1"/>
  <c r="CY172" i="1"/>
  <c r="GL172" i="1"/>
  <c r="GO172" i="1"/>
  <c r="GP172" i="1"/>
  <c r="GV172" i="1"/>
  <c r="HC172" i="1"/>
  <c r="GX172" i="1" s="1"/>
  <c r="C173" i="1"/>
  <c r="D173" i="1"/>
  <c r="I173" i="1"/>
  <c r="K173" i="1"/>
  <c r="P173" i="1"/>
  <c r="AC173" i="1"/>
  <c r="AD173" i="1"/>
  <c r="AE173" i="1"/>
  <c r="AF173" i="1"/>
  <c r="AG173" i="1"/>
  <c r="AH173" i="1"/>
  <c r="CV173" i="1" s="1"/>
  <c r="U173" i="1" s="1"/>
  <c r="AI173" i="1"/>
  <c r="AJ173" i="1"/>
  <c r="CX173" i="1" s="1"/>
  <c r="W173" i="1" s="1"/>
  <c r="CR173" i="1"/>
  <c r="CS173" i="1"/>
  <c r="CT173" i="1"/>
  <c r="CU173" i="1"/>
  <c r="T173" i="1" s="1"/>
  <c r="CW173" i="1"/>
  <c r="GL173" i="1"/>
  <c r="GO173" i="1"/>
  <c r="GP173" i="1"/>
  <c r="GV173" i="1"/>
  <c r="HC173" i="1" s="1"/>
  <c r="GX173" i="1" s="1"/>
  <c r="C174" i="1"/>
  <c r="D174" i="1"/>
  <c r="I174" i="1"/>
  <c r="I180" i="1" s="1"/>
  <c r="K174" i="1"/>
  <c r="P174" i="1"/>
  <c r="R174" i="1"/>
  <c r="T174" i="1"/>
  <c r="U174" i="1"/>
  <c r="AC174" i="1"/>
  <c r="CQ174" i="1" s="1"/>
  <c r="AE174" i="1"/>
  <c r="CR174" i="1" s="1"/>
  <c r="AF174" i="1"/>
  <c r="AG174" i="1"/>
  <c r="AH174" i="1"/>
  <c r="CV174" i="1" s="1"/>
  <c r="AI174" i="1"/>
  <c r="AJ174" i="1"/>
  <c r="CU174" i="1"/>
  <c r="CW174" i="1"/>
  <c r="V174" i="1" s="1"/>
  <c r="CX174" i="1"/>
  <c r="W174" i="1" s="1"/>
  <c r="GL174" i="1"/>
  <c r="GO174" i="1"/>
  <c r="GP174" i="1"/>
  <c r="GV174" i="1"/>
  <c r="HC174" i="1"/>
  <c r="GX174" i="1" s="1"/>
  <c r="I175" i="1"/>
  <c r="P175" i="1"/>
  <c r="Q175" i="1"/>
  <c r="AC175" i="1"/>
  <c r="AE175" i="1"/>
  <c r="CR175" i="1" s="1"/>
  <c r="AF175" i="1"/>
  <c r="S175" i="1" s="1"/>
  <c r="AG175" i="1"/>
  <c r="AH175" i="1"/>
  <c r="AI175" i="1"/>
  <c r="CW175" i="1" s="1"/>
  <c r="V175" i="1" s="1"/>
  <c r="AJ175" i="1"/>
  <c r="CQ175" i="1"/>
  <c r="CS175" i="1"/>
  <c r="CT175" i="1"/>
  <c r="CU175" i="1"/>
  <c r="T175" i="1" s="1"/>
  <c r="CV175" i="1"/>
  <c r="U175" i="1" s="1"/>
  <c r="CX175" i="1"/>
  <c r="GL175" i="1"/>
  <c r="GO175" i="1"/>
  <c r="GP175" i="1"/>
  <c r="GV175" i="1"/>
  <c r="GX175" i="1"/>
  <c r="HC175" i="1"/>
  <c r="AC176" i="1"/>
  <c r="AE176" i="1"/>
  <c r="CS176" i="1" s="1"/>
  <c r="AF176" i="1"/>
  <c r="CT176" i="1" s="1"/>
  <c r="AG176" i="1"/>
  <c r="CU176" i="1" s="1"/>
  <c r="AH176" i="1"/>
  <c r="CV176" i="1" s="1"/>
  <c r="AI176" i="1"/>
  <c r="CW176" i="1" s="1"/>
  <c r="AJ176" i="1"/>
  <c r="CX176" i="1" s="1"/>
  <c r="CQ176" i="1"/>
  <c r="CR176" i="1"/>
  <c r="GL176" i="1"/>
  <c r="GO176" i="1"/>
  <c r="GP176" i="1"/>
  <c r="GV176" i="1"/>
  <c r="HC176" i="1"/>
  <c r="AC177" i="1"/>
  <c r="CQ177" i="1" s="1"/>
  <c r="AE177" i="1"/>
  <c r="CR177" i="1" s="1"/>
  <c r="AF177" i="1"/>
  <c r="AG177" i="1"/>
  <c r="AH177" i="1"/>
  <c r="CV177" i="1" s="1"/>
  <c r="AI177" i="1"/>
  <c r="CW177" i="1" s="1"/>
  <c r="AJ177" i="1"/>
  <c r="CU177" i="1"/>
  <c r="CX177" i="1"/>
  <c r="GL177" i="1"/>
  <c r="GO177" i="1"/>
  <c r="GP177" i="1"/>
  <c r="GV177" i="1"/>
  <c r="HC177" i="1"/>
  <c r="I178" i="1"/>
  <c r="P178" i="1" s="1"/>
  <c r="Q178" i="1"/>
  <c r="AC178" i="1"/>
  <c r="AE178" i="1"/>
  <c r="AF178" i="1"/>
  <c r="AG178" i="1"/>
  <c r="AH178" i="1"/>
  <c r="AI178" i="1"/>
  <c r="CW178" i="1" s="1"/>
  <c r="AJ178" i="1"/>
  <c r="CQ178" i="1"/>
  <c r="CT178" i="1"/>
  <c r="CU178" i="1"/>
  <c r="CV178" i="1"/>
  <c r="CX178" i="1"/>
  <c r="GL178" i="1"/>
  <c r="GO178" i="1"/>
  <c r="GP178" i="1"/>
  <c r="GV178" i="1"/>
  <c r="HC178" i="1"/>
  <c r="GX178" i="1" s="1"/>
  <c r="AC179" i="1"/>
  <c r="AE179" i="1"/>
  <c r="CS179" i="1" s="1"/>
  <c r="AF179" i="1"/>
  <c r="CT179" i="1" s="1"/>
  <c r="AG179" i="1"/>
  <c r="CU179" i="1" s="1"/>
  <c r="AH179" i="1"/>
  <c r="CV179" i="1" s="1"/>
  <c r="AI179" i="1"/>
  <c r="CW179" i="1" s="1"/>
  <c r="AJ179" i="1"/>
  <c r="CX179" i="1" s="1"/>
  <c r="CQ179" i="1"/>
  <c r="CR179" i="1"/>
  <c r="GL179" i="1"/>
  <c r="GO179" i="1"/>
  <c r="GP179" i="1"/>
  <c r="GV179" i="1"/>
  <c r="HC179" i="1"/>
  <c r="R180" i="1"/>
  <c r="T180" i="1"/>
  <c r="AC180" i="1"/>
  <c r="CQ180" i="1" s="1"/>
  <c r="AE180" i="1"/>
  <c r="CR180" i="1" s="1"/>
  <c r="AF180" i="1"/>
  <c r="AG180" i="1"/>
  <c r="AH180" i="1"/>
  <c r="CV180" i="1" s="1"/>
  <c r="U180" i="1" s="1"/>
  <c r="AI180" i="1"/>
  <c r="AJ180" i="1"/>
  <c r="CU180" i="1"/>
  <c r="CW180" i="1"/>
  <c r="V180" i="1" s="1"/>
  <c r="CX180" i="1"/>
  <c r="W180" i="1" s="1"/>
  <c r="GL180" i="1"/>
  <c r="GO180" i="1"/>
  <c r="GP180" i="1"/>
  <c r="GV180" i="1"/>
  <c r="HC180" i="1"/>
  <c r="GX180" i="1" s="1"/>
  <c r="I181" i="1"/>
  <c r="AB181" i="1"/>
  <c r="AC181" i="1"/>
  <c r="AD181" i="1"/>
  <c r="AE181" i="1"/>
  <c r="CR181" i="1" s="1"/>
  <c r="AF181" i="1"/>
  <c r="AG181" i="1"/>
  <c r="AH181" i="1"/>
  <c r="AI181" i="1"/>
  <c r="CW181" i="1" s="1"/>
  <c r="AJ181" i="1"/>
  <c r="CQ181" i="1"/>
  <c r="CT181" i="1"/>
  <c r="CU181" i="1"/>
  <c r="T181" i="1" s="1"/>
  <c r="CV181" i="1"/>
  <c r="U181" i="1" s="1"/>
  <c r="CX181" i="1"/>
  <c r="GL181" i="1"/>
  <c r="GO181" i="1"/>
  <c r="GP181" i="1"/>
  <c r="GV181" i="1"/>
  <c r="HC181" i="1"/>
  <c r="I182" i="1"/>
  <c r="P182" i="1" s="1"/>
  <c r="S182" i="1"/>
  <c r="X182" i="1"/>
  <c r="Y182" i="1"/>
  <c r="AC182" i="1"/>
  <c r="AE182" i="1"/>
  <c r="CS182" i="1" s="1"/>
  <c r="AF182" i="1"/>
  <c r="CT182" i="1" s="1"/>
  <c r="AG182" i="1"/>
  <c r="CU182" i="1" s="1"/>
  <c r="T182" i="1" s="1"/>
  <c r="AH182" i="1"/>
  <c r="CV182" i="1" s="1"/>
  <c r="U182" i="1" s="1"/>
  <c r="AI182" i="1"/>
  <c r="CW182" i="1" s="1"/>
  <c r="V182" i="1" s="1"/>
  <c r="AJ182" i="1"/>
  <c r="CX182" i="1" s="1"/>
  <c r="W182" i="1" s="1"/>
  <c r="CQ182" i="1"/>
  <c r="CR182" i="1"/>
  <c r="CY182" i="1"/>
  <c r="CZ182" i="1"/>
  <c r="GL182" i="1"/>
  <c r="GO182" i="1"/>
  <c r="GP182" i="1"/>
  <c r="GV182" i="1"/>
  <c r="HC182" i="1"/>
  <c r="GX182" i="1" s="1"/>
  <c r="AC183" i="1"/>
  <c r="CQ183" i="1" s="1"/>
  <c r="AE183" i="1"/>
  <c r="CR183" i="1" s="1"/>
  <c r="AF183" i="1"/>
  <c r="AG183" i="1"/>
  <c r="AH183" i="1"/>
  <c r="CV183" i="1" s="1"/>
  <c r="AI183" i="1"/>
  <c r="AJ183" i="1"/>
  <c r="CU183" i="1"/>
  <c r="CW183" i="1"/>
  <c r="CX183" i="1"/>
  <c r="GL183" i="1"/>
  <c r="GO183" i="1"/>
  <c r="GP183" i="1"/>
  <c r="GV183" i="1"/>
  <c r="HC183" i="1"/>
  <c r="I184" i="1"/>
  <c r="P184" i="1" s="1"/>
  <c r="AC184" i="1"/>
  <c r="AE184" i="1"/>
  <c r="AF184" i="1"/>
  <c r="AG184" i="1"/>
  <c r="AH184" i="1"/>
  <c r="AI184" i="1"/>
  <c r="CW184" i="1" s="1"/>
  <c r="V184" i="1" s="1"/>
  <c r="AJ184" i="1"/>
  <c r="CQ184" i="1"/>
  <c r="CT184" i="1"/>
  <c r="CU184" i="1"/>
  <c r="T184" i="1" s="1"/>
  <c r="CV184" i="1"/>
  <c r="U184" i="1" s="1"/>
  <c r="CX184" i="1"/>
  <c r="GL184" i="1"/>
  <c r="GO184" i="1"/>
  <c r="GP184" i="1"/>
  <c r="GV184" i="1"/>
  <c r="GX184" i="1"/>
  <c r="HC184" i="1"/>
  <c r="AC185" i="1"/>
  <c r="AE185" i="1"/>
  <c r="CS185" i="1" s="1"/>
  <c r="AF185" i="1"/>
  <c r="CT185" i="1" s="1"/>
  <c r="AG185" i="1"/>
  <c r="CU185" i="1" s="1"/>
  <c r="AH185" i="1"/>
  <c r="CV185" i="1" s="1"/>
  <c r="AI185" i="1"/>
  <c r="CW185" i="1" s="1"/>
  <c r="AJ185" i="1"/>
  <c r="CX185" i="1" s="1"/>
  <c r="CQ185" i="1"/>
  <c r="CR185" i="1"/>
  <c r="GL185" i="1"/>
  <c r="GO185" i="1"/>
  <c r="GP185" i="1"/>
  <c r="GV185" i="1"/>
  <c r="HC185" i="1"/>
  <c r="I186" i="1"/>
  <c r="P186" i="1"/>
  <c r="T186" i="1"/>
  <c r="U186" i="1"/>
  <c r="AC186" i="1"/>
  <c r="CQ186" i="1" s="1"/>
  <c r="AE186" i="1"/>
  <c r="R186" i="1" s="1"/>
  <c r="AF186" i="1"/>
  <c r="AG186" i="1"/>
  <c r="AH186" i="1"/>
  <c r="CV186" i="1" s="1"/>
  <c r="AI186" i="1"/>
  <c r="CW186" i="1" s="1"/>
  <c r="V186" i="1" s="1"/>
  <c r="AJ186" i="1"/>
  <c r="CU186" i="1"/>
  <c r="CX186" i="1"/>
  <c r="W186" i="1" s="1"/>
  <c r="GL186" i="1"/>
  <c r="GO186" i="1"/>
  <c r="GP186" i="1"/>
  <c r="GV186" i="1"/>
  <c r="HC186" i="1"/>
  <c r="GX186" i="1" s="1"/>
  <c r="I187" i="1"/>
  <c r="R187" i="1" s="1"/>
  <c r="P187" i="1"/>
  <c r="AB187" i="1"/>
  <c r="AC187" i="1"/>
  <c r="AD187" i="1"/>
  <c r="AE187" i="1"/>
  <c r="CR187" i="1" s="1"/>
  <c r="AF187" i="1"/>
  <c r="AG187" i="1"/>
  <c r="AH187" i="1"/>
  <c r="AI187" i="1"/>
  <c r="CW187" i="1" s="1"/>
  <c r="V187" i="1" s="1"/>
  <c r="AJ187" i="1"/>
  <c r="CX187" i="1" s="1"/>
  <c r="W187" i="1" s="1"/>
  <c r="CQ187" i="1"/>
  <c r="CT187" i="1"/>
  <c r="CU187" i="1"/>
  <c r="T187" i="1" s="1"/>
  <c r="CV187" i="1"/>
  <c r="U187" i="1" s="1"/>
  <c r="GL187" i="1"/>
  <c r="GO187" i="1"/>
  <c r="GP187" i="1"/>
  <c r="GV187" i="1"/>
  <c r="GX187" i="1"/>
  <c r="HC187" i="1"/>
  <c r="I188" i="1"/>
  <c r="P188" i="1" s="1"/>
  <c r="S188" i="1"/>
  <c r="V188" i="1"/>
  <c r="X188" i="1"/>
  <c r="Y188" i="1"/>
  <c r="AC188" i="1"/>
  <c r="AE188" i="1"/>
  <c r="CS188" i="1" s="1"/>
  <c r="AF188" i="1"/>
  <c r="CT188" i="1" s="1"/>
  <c r="AG188" i="1"/>
  <c r="CU188" i="1" s="1"/>
  <c r="T188" i="1" s="1"/>
  <c r="AH188" i="1"/>
  <c r="CV188" i="1" s="1"/>
  <c r="U188" i="1" s="1"/>
  <c r="AI188" i="1"/>
  <c r="CW188" i="1" s="1"/>
  <c r="AJ188" i="1"/>
  <c r="CX188" i="1" s="1"/>
  <c r="W188" i="1" s="1"/>
  <c r="CQ188" i="1"/>
  <c r="CR188" i="1"/>
  <c r="CY188" i="1"/>
  <c r="CZ188" i="1"/>
  <c r="GL188" i="1"/>
  <c r="GO188" i="1"/>
  <c r="GP188" i="1"/>
  <c r="GV188" i="1"/>
  <c r="HC188" i="1"/>
  <c r="GX188" i="1" s="1"/>
  <c r="AC189" i="1"/>
  <c r="CQ189" i="1" s="1"/>
  <c r="AE189" i="1"/>
  <c r="AF189" i="1"/>
  <c r="AG189" i="1"/>
  <c r="AH189" i="1"/>
  <c r="AI189" i="1"/>
  <c r="AJ189" i="1"/>
  <c r="CU189" i="1"/>
  <c r="CV189" i="1"/>
  <c r="CW189" i="1"/>
  <c r="CX189" i="1"/>
  <c r="GL189" i="1"/>
  <c r="GO189" i="1"/>
  <c r="GP189" i="1"/>
  <c r="GV189" i="1"/>
  <c r="HC189" i="1"/>
  <c r="I190" i="1"/>
  <c r="P190" i="1"/>
  <c r="Y190" i="1"/>
  <c r="AC190" i="1"/>
  <c r="AD190" i="1"/>
  <c r="AB190" i="1" s="1"/>
  <c r="AE190" i="1"/>
  <c r="AF190" i="1"/>
  <c r="S190" i="1" s="1"/>
  <c r="AG190" i="1"/>
  <c r="AH190" i="1"/>
  <c r="AI190" i="1"/>
  <c r="CW190" i="1" s="1"/>
  <c r="AJ190" i="1"/>
  <c r="CQ190" i="1"/>
  <c r="CS190" i="1"/>
  <c r="CT190" i="1"/>
  <c r="CU190" i="1"/>
  <c r="CV190" i="1"/>
  <c r="U190" i="1" s="1"/>
  <c r="CX190" i="1"/>
  <c r="GL190" i="1"/>
  <c r="GO190" i="1"/>
  <c r="GP190" i="1"/>
  <c r="GV190" i="1"/>
  <c r="HC190" i="1"/>
  <c r="GX190" i="1" s="1"/>
  <c r="AC191" i="1"/>
  <c r="AE191" i="1"/>
  <c r="CS191" i="1" s="1"/>
  <c r="AF191" i="1"/>
  <c r="CT191" i="1" s="1"/>
  <c r="AG191" i="1"/>
  <c r="CU191" i="1" s="1"/>
  <c r="AH191" i="1"/>
  <c r="CV191" i="1" s="1"/>
  <c r="AI191" i="1"/>
  <c r="CW191" i="1" s="1"/>
  <c r="AJ191" i="1"/>
  <c r="CX191" i="1" s="1"/>
  <c r="CQ191" i="1"/>
  <c r="CR191" i="1"/>
  <c r="GL191" i="1"/>
  <c r="GO191" i="1"/>
  <c r="GP191" i="1"/>
  <c r="GV191" i="1"/>
  <c r="HC191" i="1"/>
  <c r="I192" i="1"/>
  <c r="P192" i="1"/>
  <c r="Q192" i="1"/>
  <c r="R192" i="1"/>
  <c r="T192" i="1"/>
  <c r="U192" i="1"/>
  <c r="AC192" i="1"/>
  <c r="CQ192" i="1" s="1"/>
  <c r="AE192" i="1"/>
  <c r="AF192" i="1"/>
  <c r="AG192" i="1"/>
  <c r="AH192" i="1"/>
  <c r="CV192" i="1" s="1"/>
  <c r="AI192" i="1"/>
  <c r="AJ192" i="1"/>
  <c r="CU192" i="1"/>
  <c r="CW192" i="1"/>
  <c r="V192" i="1" s="1"/>
  <c r="CX192" i="1"/>
  <c r="W192" i="1" s="1"/>
  <c r="GL192" i="1"/>
  <c r="GO192" i="1"/>
  <c r="GP192" i="1"/>
  <c r="GV192" i="1"/>
  <c r="HC192" i="1"/>
  <c r="GX192" i="1" s="1"/>
  <c r="C193" i="1"/>
  <c r="D193" i="1"/>
  <c r="I193" i="1"/>
  <c r="K193" i="1"/>
  <c r="V193" i="1"/>
  <c r="W193" i="1"/>
  <c r="AC193" i="1"/>
  <c r="P193" i="1" s="1"/>
  <c r="AE193" i="1"/>
  <c r="AD193" i="1" s="1"/>
  <c r="AB193" i="1" s="1"/>
  <c r="AF193" i="1"/>
  <c r="CT193" i="1" s="1"/>
  <c r="AG193" i="1"/>
  <c r="AH193" i="1"/>
  <c r="CV193" i="1" s="1"/>
  <c r="AI193" i="1"/>
  <c r="CW193" i="1" s="1"/>
  <c r="AJ193" i="1"/>
  <c r="CX193" i="1" s="1"/>
  <c r="CQ193" i="1"/>
  <c r="CR193" i="1"/>
  <c r="CS193" i="1"/>
  <c r="CU193" i="1"/>
  <c r="GL193" i="1"/>
  <c r="GO193" i="1"/>
  <c r="GP193" i="1"/>
  <c r="GV193" i="1"/>
  <c r="HC193" i="1" s="1"/>
  <c r="C194" i="1"/>
  <c r="D194" i="1"/>
  <c r="I194" i="1"/>
  <c r="Q194" i="1" s="1"/>
  <c r="K194" i="1"/>
  <c r="R194" i="1"/>
  <c r="S194" i="1"/>
  <c r="AC194" i="1"/>
  <c r="AD194" i="1"/>
  <c r="AE194" i="1"/>
  <c r="AF194" i="1"/>
  <c r="AG194" i="1"/>
  <c r="AH194" i="1"/>
  <c r="AI194" i="1"/>
  <c r="AJ194" i="1"/>
  <c r="CR194" i="1"/>
  <c r="CS194" i="1"/>
  <c r="CT194" i="1"/>
  <c r="CU194" i="1"/>
  <c r="T194" i="1" s="1"/>
  <c r="CV194" i="1"/>
  <c r="U194" i="1" s="1"/>
  <c r="CW194" i="1"/>
  <c r="V194" i="1" s="1"/>
  <c r="CX194" i="1"/>
  <c r="W194" i="1" s="1"/>
  <c r="GL194" i="1"/>
  <c r="GO194" i="1"/>
  <c r="GP194" i="1"/>
  <c r="GV194" i="1"/>
  <c r="HC194" i="1" s="1"/>
  <c r="GX194" i="1" s="1"/>
  <c r="I195" i="1"/>
  <c r="AB195" i="1"/>
  <c r="AC195" i="1"/>
  <c r="CQ195" i="1" s="1"/>
  <c r="AD195" i="1"/>
  <c r="AE195" i="1"/>
  <c r="AF195" i="1"/>
  <c r="AG195" i="1"/>
  <c r="CU195" i="1" s="1"/>
  <c r="AH195" i="1"/>
  <c r="AI195" i="1"/>
  <c r="CW195" i="1" s="1"/>
  <c r="AJ195" i="1"/>
  <c r="CX195" i="1" s="1"/>
  <c r="CR195" i="1"/>
  <c r="CS195" i="1"/>
  <c r="CT195" i="1"/>
  <c r="CV195" i="1"/>
  <c r="GL195" i="1"/>
  <c r="GO195" i="1"/>
  <c r="GP195" i="1"/>
  <c r="GV195" i="1"/>
  <c r="HC195" i="1" s="1"/>
  <c r="GX195" i="1" s="1"/>
  <c r="AC196" i="1"/>
  <c r="CQ196" i="1" s="1"/>
  <c r="AE196" i="1"/>
  <c r="CR196" i="1" s="1"/>
  <c r="AF196" i="1"/>
  <c r="CT196" i="1" s="1"/>
  <c r="AG196" i="1"/>
  <c r="CU196" i="1" s="1"/>
  <c r="AH196" i="1"/>
  <c r="CV196" i="1" s="1"/>
  <c r="AI196" i="1"/>
  <c r="AJ196" i="1"/>
  <c r="CX196" i="1" s="1"/>
  <c r="CW196" i="1"/>
  <c r="GL196" i="1"/>
  <c r="GO196" i="1"/>
  <c r="GP196" i="1"/>
  <c r="GV196" i="1"/>
  <c r="HC196" i="1"/>
  <c r="AC197" i="1"/>
  <c r="AD197" i="1"/>
  <c r="AE197" i="1"/>
  <c r="AF197" i="1"/>
  <c r="AG197" i="1"/>
  <c r="CU197" i="1" s="1"/>
  <c r="AH197" i="1"/>
  <c r="AI197" i="1"/>
  <c r="AJ197" i="1"/>
  <c r="CR197" i="1"/>
  <c r="CS197" i="1"/>
  <c r="CT197" i="1"/>
  <c r="CV197" i="1"/>
  <c r="CW197" i="1"/>
  <c r="CX197" i="1"/>
  <c r="GL197" i="1"/>
  <c r="GO197" i="1"/>
  <c r="GP197" i="1"/>
  <c r="GV197" i="1"/>
  <c r="HC197" i="1" s="1"/>
  <c r="I198" i="1"/>
  <c r="W198" i="1"/>
  <c r="AC198" i="1"/>
  <c r="CQ198" i="1" s="1"/>
  <c r="AD198" i="1"/>
  <c r="AE198" i="1"/>
  <c r="AF198" i="1"/>
  <c r="AG198" i="1"/>
  <c r="CU198" i="1" s="1"/>
  <c r="AH198" i="1"/>
  <c r="AI198" i="1"/>
  <c r="CW198" i="1" s="1"/>
  <c r="AJ198" i="1"/>
  <c r="CX198" i="1" s="1"/>
  <c r="CR198" i="1"/>
  <c r="CS198" i="1"/>
  <c r="CT198" i="1"/>
  <c r="CV198" i="1"/>
  <c r="GL198" i="1"/>
  <c r="GO198" i="1"/>
  <c r="GP198" i="1"/>
  <c r="GV198" i="1"/>
  <c r="HC198" i="1" s="1"/>
  <c r="GX198" i="1" s="1"/>
  <c r="B200" i="1"/>
  <c r="B81" i="1" s="1"/>
  <c r="C200" i="1"/>
  <c r="C81" i="1" s="1"/>
  <c r="D200" i="1"/>
  <c r="D81" i="1" s="1"/>
  <c r="F200" i="1"/>
  <c r="F81" i="1" s="1"/>
  <c r="G200" i="1"/>
  <c r="G81" i="1" s="1"/>
  <c r="AO200" i="1"/>
  <c r="AO81" i="1" s="1"/>
  <c r="BD200" i="1"/>
  <c r="BD81" i="1" s="1"/>
  <c r="BX200" i="1"/>
  <c r="BX81" i="1" s="1"/>
  <c r="BY200" i="1"/>
  <c r="BY81" i="1" s="1"/>
  <c r="BZ200" i="1"/>
  <c r="CI200" i="1" s="1"/>
  <c r="CK200" i="1"/>
  <c r="CL200" i="1"/>
  <c r="CL81" i="1" s="1"/>
  <c r="CM200" i="1"/>
  <c r="CM81" i="1" s="1"/>
  <c r="EG200" i="1"/>
  <c r="EH200" i="1"/>
  <c r="EH81" i="1" s="1"/>
  <c r="ET200" i="1"/>
  <c r="ET81" i="1" s="1"/>
  <c r="FP200" i="1"/>
  <c r="FP81" i="1" s="1"/>
  <c r="FQ200" i="1"/>
  <c r="FQ81" i="1" s="1"/>
  <c r="GC200" i="1"/>
  <c r="GC81" i="1" s="1"/>
  <c r="GD200" i="1"/>
  <c r="GD81" i="1" s="1"/>
  <c r="GE200" i="1"/>
  <c r="F204" i="1"/>
  <c r="P209" i="1"/>
  <c r="P213" i="1"/>
  <c r="D230" i="1"/>
  <c r="E232" i="1"/>
  <c r="F232" i="1"/>
  <c r="Z232" i="1"/>
  <c r="AA232" i="1"/>
  <c r="AM232" i="1"/>
  <c r="AN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U232" i="1"/>
  <c r="BV232" i="1"/>
  <c r="BW232" i="1"/>
  <c r="CN232" i="1"/>
  <c r="CO232" i="1"/>
  <c r="CP232" i="1"/>
  <c r="CQ232" i="1"/>
  <c r="CR232" i="1"/>
  <c r="CS232" i="1"/>
  <c r="CT232" i="1"/>
  <c r="CU232" i="1"/>
  <c r="CV232" i="1"/>
  <c r="CW232" i="1"/>
  <c r="CX232" i="1"/>
  <c r="CY232" i="1"/>
  <c r="CZ232" i="1"/>
  <c r="DA232" i="1"/>
  <c r="DB232" i="1"/>
  <c r="DC232" i="1"/>
  <c r="DD232" i="1"/>
  <c r="DE232" i="1"/>
  <c r="DF232" i="1"/>
  <c r="DR232" i="1"/>
  <c r="DS232" i="1"/>
  <c r="EE232" i="1"/>
  <c r="EF232" i="1"/>
  <c r="EW232" i="1"/>
  <c r="EX232" i="1"/>
  <c r="EY232" i="1"/>
  <c r="EZ232" i="1"/>
  <c r="FA232" i="1"/>
  <c r="FB232" i="1"/>
  <c r="FC232" i="1"/>
  <c r="FD232" i="1"/>
  <c r="FE232" i="1"/>
  <c r="FF232" i="1"/>
  <c r="FG232" i="1"/>
  <c r="FH232" i="1"/>
  <c r="FI232" i="1"/>
  <c r="FJ232" i="1"/>
  <c r="FK232" i="1"/>
  <c r="FL232" i="1"/>
  <c r="FM232" i="1"/>
  <c r="FN232" i="1"/>
  <c r="FO232" i="1"/>
  <c r="GF232" i="1"/>
  <c r="GG232" i="1"/>
  <c r="GH232" i="1"/>
  <c r="GI232" i="1"/>
  <c r="GJ232" i="1"/>
  <c r="GK232" i="1"/>
  <c r="GL232" i="1"/>
  <c r="GM232" i="1"/>
  <c r="GN232" i="1"/>
  <c r="GO232" i="1"/>
  <c r="GP232" i="1"/>
  <c r="GQ232" i="1"/>
  <c r="GR232" i="1"/>
  <c r="GS232" i="1"/>
  <c r="GT232" i="1"/>
  <c r="GU232" i="1"/>
  <c r="GV232" i="1"/>
  <c r="GW232" i="1"/>
  <c r="GX232" i="1"/>
  <c r="C234" i="1"/>
  <c r="D234" i="1"/>
  <c r="I234" i="1"/>
  <c r="K234" i="1"/>
  <c r="V234" i="1"/>
  <c r="AC234" i="1"/>
  <c r="AE234" i="1"/>
  <c r="AD234" i="1" s="1"/>
  <c r="AB234" i="1" s="1"/>
  <c r="AF234" i="1"/>
  <c r="CT234" i="1" s="1"/>
  <c r="AG234" i="1"/>
  <c r="CU234" i="1" s="1"/>
  <c r="T234" i="1" s="1"/>
  <c r="AH234" i="1"/>
  <c r="CV234" i="1" s="1"/>
  <c r="U234" i="1" s="1"/>
  <c r="AI234" i="1"/>
  <c r="CW234" i="1" s="1"/>
  <c r="AJ234" i="1"/>
  <c r="CX234" i="1" s="1"/>
  <c r="CQ234" i="1"/>
  <c r="CR234" i="1"/>
  <c r="CS234" i="1"/>
  <c r="GL234" i="1"/>
  <c r="GO234" i="1"/>
  <c r="GP234" i="1"/>
  <c r="GV234" i="1"/>
  <c r="HC234" i="1" s="1"/>
  <c r="C235" i="1"/>
  <c r="D235" i="1"/>
  <c r="I235" i="1"/>
  <c r="K235" i="1"/>
  <c r="AC235" i="1"/>
  <c r="AD235" i="1"/>
  <c r="AE235" i="1"/>
  <c r="AF235" i="1"/>
  <c r="AG235" i="1"/>
  <c r="CU235" i="1" s="1"/>
  <c r="AH235" i="1"/>
  <c r="AI235" i="1"/>
  <c r="AJ235" i="1"/>
  <c r="CR235" i="1"/>
  <c r="CS235" i="1"/>
  <c r="CV235" i="1"/>
  <c r="U235" i="1" s="1"/>
  <c r="CW235" i="1"/>
  <c r="CX235" i="1"/>
  <c r="GL235" i="1"/>
  <c r="GO235" i="1"/>
  <c r="GP235" i="1"/>
  <c r="GV235" i="1"/>
  <c r="HC235" i="1" s="1"/>
  <c r="AC236" i="1"/>
  <c r="AD236" i="1"/>
  <c r="AE236" i="1"/>
  <c r="AF236" i="1"/>
  <c r="AG236" i="1"/>
  <c r="CU236" i="1" s="1"/>
  <c r="AH236" i="1"/>
  <c r="CV236" i="1" s="1"/>
  <c r="AI236" i="1"/>
  <c r="CW236" i="1" s="1"/>
  <c r="AJ236" i="1"/>
  <c r="CX236" i="1" s="1"/>
  <c r="CR236" i="1"/>
  <c r="CS236" i="1"/>
  <c r="CT236" i="1"/>
  <c r="GL236" i="1"/>
  <c r="GO236" i="1"/>
  <c r="GP236" i="1"/>
  <c r="GV236" i="1"/>
  <c r="HC236" i="1" s="1"/>
  <c r="AC237" i="1"/>
  <c r="CQ237" i="1" s="1"/>
  <c r="AE237" i="1"/>
  <c r="AF237" i="1"/>
  <c r="CT237" i="1" s="1"/>
  <c r="AG237" i="1"/>
  <c r="CU237" i="1" s="1"/>
  <c r="AH237" i="1"/>
  <c r="CV237" i="1" s="1"/>
  <c r="AI237" i="1"/>
  <c r="AJ237" i="1"/>
  <c r="CW237" i="1"/>
  <c r="CX237" i="1"/>
  <c r="GL237" i="1"/>
  <c r="GO237" i="1"/>
  <c r="GP237" i="1"/>
  <c r="GV237" i="1"/>
  <c r="HC237" i="1"/>
  <c r="AC238" i="1"/>
  <c r="CQ238" i="1" s="1"/>
  <c r="AE238" i="1"/>
  <c r="CR238" i="1" s="1"/>
  <c r="AF238" i="1"/>
  <c r="AG238" i="1"/>
  <c r="CU238" i="1" s="1"/>
  <c r="AH238" i="1"/>
  <c r="AI238" i="1"/>
  <c r="AJ238" i="1"/>
  <c r="CV238" i="1"/>
  <c r="CW238" i="1"/>
  <c r="CX238" i="1"/>
  <c r="GL238" i="1"/>
  <c r="GO238" i="1"/>
  <c r="GP238" i="1"/>
  <c r="GV238" i="1"/>
  <c r="HC238" i="1" s="1"/>
  <c r="AC239" i="1"/>
  <c r="AD239" i="1"/>
  <c r="AE239" i="1"/>
  <c r="AF239" i="1"/>
  <c r="AG239" i="1"/>
  <c r="CU239" i="1" s="1"/>
  <c r="AH239" i="1"/>
  <c r="CV239" i="1" s="1"/>
  <c r="AI239" i="1"/>
  <c r="CW239" i="1" s="1"/>
  <c r="AJ239" i="1"/>
  <c r="CQ239" i="1"/>
  <c r="CR239" i="1"/>
  <c r="CS239" i="1"/>
  <c r="CT239" i="1"/>
  <c r="CX239" i="1"/>
  <c r="GL239" i="1"/>
  <c r="GO239" i="1"/>
  <c r="GP239" i="1"/>
  <c r="GV239" i="1"/>
  <c r="HC239" i="1" s="1"/>
  <c r="AC240" i="1"/>
  <c r="AE240" i="1"/>
  <c r="AF240" i="1"/>
  <c r="AG240" i="1"/>
  <c r="CU240" i="1" s="1"/>
  <c r="AH240" i="1"/>
  <c r="AI240" i="1"/>
  <c r="CW240" i="1" s="1"/>
  <c r="AJ240" i="1"/>
  <c r="CT240" i="1"/>
  <c r="CV240" i="1"/>
  <c r="CX240" i="1"/>
  <c r="GL240" i="1"/>
  <c r="GO240" i="1"/>
  <c r="GP240" i="1"/>
  <c r="GV240" i="1"/>
  <c r="HC240" i="1"/>
  <c r="I241" i="1"/>
  <c r="AC241" i="1"/>
  <c r="AE241" i="1"/>
  <c r="AD241" i="1" s="1"/>
  <c r="AF241" i="1"/>
  <c r="AG241" i="1"/>
  <c r="AH241" i="1"/>
  <c r="AI241" i="1"/>
  <c r="AJ241" i="1"/>
  <c r="CR241" i="1"/>
  <c r="CS241" i="1"/>
  <c r="CU241" i="1"/>
  <c r="T241" i="1" s="1"/>
  <c r="CV241" i="1"/>
  <c r="CW241" i="1"/>
  <c r="CX241" i="1"/>
  <c r="GL241" i="1"/>
  <c r="GO241" i="1"/>
  <c r="GP241" i="1"/>
  <c r="GV241" i="1"/>
  <c r="HC241" i="1"/>
  <c r="AC242" i="1"/>
  <c r="AD242" i="1"/>
  <c r="AE242" i="1"/>
  <c r="AF242" i="1"/>
  <c r="AG242" i="1"/>
  <c r="CU242" i="1" s="1"/>
  <c r="AH242" i="1"/>
  <c r="CV242" i="1" s="1"/>
  <c r="AI242" i="1"/>
  <c r="CW242" i="1" s="1"/>
  <c r="AJ242" i="1"/>
  <c r="CX242" i="1" s="1"/>
  <c r="CQ242" i="1"/>
  <c r="CR242" i="1"/>
  <c r="CS242" i="1"/>
  <c r="CT242" i="1"/>
  <c r="GL242" i="1"/>
  <c r="GO242" i="1"/>
  <c r="GP242" i="1"/>
  <c r="GV242" i="1"/>
  <c r="HC242" i="1" s="1"/>
  <c r="AC243" i="1"/>
  <c r="AE243" i="1"/>
  <c r="AF243" i="1"/>
  <c r="AG243" i="1"/>
  <c r="CU243" i="1" s="1"/>
  <c r="AH243" i="1"/>
  <c r="CV243" i="1" s="1"/>
  <c r="AI243" i="1"/>
  <c r="AJ243" i="1"/>
  <c r="CW243" i="1"/>
  <c r="CX243" i="1"/>
  <c r="GL243" i="1"/>
  <c r="GO243" i="1"/>
  <c r="GP243" i="1"/>
  <c r="GV243" i="1"/>
  <c r="HC243" i="1"/>
  <c r="C244" i="1"/>
  <c r="D244" i="1"/>
  <c r="I244" i="1"/>
  <c r="K244" i="1"/>
  <c r="T244" i="1"/>
  <c r="AC244" i="1"/>
  <c r="CQ244" i="1" s="1"/>
  <c r="AD244" i="1"/>
  <c r="AE244" i="1"/>
  <c r="AF244" i="1"/>
  <c r="AG244" i="1"/>
  <c r="AH244" i="1"/>
  <c r="CV244" i="1" s="1"/>
  <c r="AI244" i="1"/>
  <c r="CW244" i="1" s="1"/>
  <c r="V244" i="1" s="1"/>
  <c r="AJ244" i="1"/>
  <c r="CX244" i="1" s="1"/>
  <c r="W244" i="1" s="1"/>
  <c r="CR244" i="1"/>
  <c r="CS244" i="1"/>
  <c r="CT244" i="1"/>
  <c r="CU244" i="1"/>
  <c r="GL244" i="1"/>
  <c r="GO244" i="1"/>
  <c r="GP244" i="1"/>
  <c r="GV244" i="1"/>
  <c r="HC244" i="1" s="1"/>
  <c r="GX244" i="1" s="1"/>
  <c r="C245" i="1"/>
  <c r="D245" i="1"/>
  <c r="I245" i="1"/>
  <c r="Q245" i="1" s="1"/>
  <c r="K245" i="1"/>
  <c r="P245" i="1"/>
  <c r="CP245" i="1" s="1"/>
  <c r="O245" i="1" s="1"/>
  <c r="S245" i="1"/>
  <c r="T245" i="1"/>
  <c r="AC245" i="1"/>
  <c r="AE245" i="1"/>
  <c r="CS245" i="1" s="1"/>
  <c r="AF245" i="1"/>
  <c r="AG245" i="1"/>
  <c r="CU245" i="1" s="1"/>
  <c r="AH245" i="1"/>
  <c r="CV245" i="1" s="1"/>
  <c r="U245" i="1" s="1"/>
  <c r="AI245" i="1"/>
  <c r="CW245" i="1" s="1"/>
  <c r="V245" i="1" s="1"/>
  <c r="AJ245" i="1"/>
  <c r="CR245" i="1"/>
  <c r="CT245" i="1"/>
  <c r="CX245" i="1"/>
  <c r="GL245" i="1"/>
  <c r="GO245" i="1"/>
  <c r="GP245" i="1"/>
  <c r="GV245" i="1"/>
  <c r="GX245" i="1"/>
  <c r="HC245" i="1"/>
  <c r="AC246" i="1"/>
  <c r="AE246" i="1"/>
  <c r="CS246" i="1" s="1"/>
  <c r="AF246" i="1"/>
  <c r="AG246" i="1"/>
  <c r="AH246" i="1"/>
  <c r="AI246" i="1"/>
  <c r="CW246" i="1" s="1"/>
  <c r="AJ246" i="1"/>
  <c r="CX246" i="1" s="1"/>
  <c r="CQ246" i="1"/>
  <c r="CT246" i="1"/>
  <c r="CU246" i="1"/>
  <c r="CV246" i="1"/>
  <c r="GL246" i="1"/>
  <c r="GO246" i="1"/>
  <c r="GP246" i="1"/>
  <c r="GV246" i="1"/>
  <c r="HC246" i="1" s="1"/>
  <c r="AB247" i="1"/>
  <c r="AC247" i="1"/>
  <c r="AE247" i="1"/>
  <c r="AD247" i="1" s="1"/>
  <c r="AF247" i="1"/>
  <c r="CT247" i="1" s="1"/>
  <c r="AG247" i="1"/>
  <c r="CU247" i="1" s="1"/>
  <c r="AH247" i="1"/>
  <c r="CV247" i="1" s="1"/>
  <c r="AI247" i="1"/>
  <c r="CW247" i="1" s="1"/>
  <c r="AJ247" i="1"/>
  <c r="CQ247" i="1"/>
  <c r="CR247" i="1"/>
  <c r="CS247" i="1"/>
  <c r="CX247" i="1"/>
  <c r="GL247" i="1"/>
  <c r="GO247" i="1"/>
  <c r="GP247" i="1"/>
  <c r="GV247" i="1"/>
  <c r="HC247" i="1"/>
  <c r="AC248" i="1"/>
  <c r="AE248" i="1"/>
  <c r="CS248" i="1" s="1"/>
  <c r="AF248" i="1"/>
  <c r="AG248" i="1"/>
  <c r="CU248" i="1" s="1"/>
  <c r="AH248" i="1"/>
  <c r="CV248" i="1" s="1"/>
  <c r="AI248" i="1"/>
  <c r="CW248" i="1" s="1"/>
  <c r="AJ248" i="1"/>
  <c r="CX248" i="1" s="1"/>
  <c r="CR248" i="1"/>
  <c r="CT248" i="1"/>
  <c r="GL248" i="1"/>
  <c r="GO248" i="1"/>
  <c r="GP248" i="1"/>
  <c r="GV248" i="1"/>
  <c r="HC248" i="1"/>
  <c r="I249" i="1"/>
  <c r="Q249" i="1" s="1"/>
  <c r="W249" i="1"/>
  <c r="AC249" i="1"/>
  <c r="AD249" i="1"/>
  <c r="AE249" i="1"/>
  <c r="CR249" i="1" s="1"/>
  <c r="AF249" i="1"/>
  <c r="AG249" i="1"/>
  <c r="AH249" i="1"/>
  <c r="AI249" i="1"/>
  <c r="CW249" i="1" s="1"/>
  <c r="V249" i="1" s="1"/>
  <c r="AJ249" i="1"/>
  <c r="CX249" i="1" s="1"/>
  <c r="CT249" i="1"/>
  <c r="CU249" i="1"/>
  <c r="T249" i="1" s="1"/>
  <c r="CV249" i="1"/>
  <c r="U249" i="1" s="1"/>
  <c r="GL249" i="1"/>
  <c r="GO249" i="1"/>
  <c r="GP249" i="1"/>
  <c r="GV249" i="1"/>
  <c r="HC249" i="1"/>
  <c r="GX249" i="1" s="1"/>
  <c r="I250" i="1"/>
  <c r="AC250" i="1"/>
  <c r="AE250" i="1"/>
  <c r="AF250" i="1"/>
  <c r="CT250" i="1" s="1"/>
  <c r="AG250" i="1"/>
  <c r="CU250" i="1" s="1"/>
  <c r="AH250" i="1"/>
  <c r="AI250" i="1"/>
  <c r="AJ250" i="1"/>
  <c r="CQ250" i="1"/>
  <c r="CR250" i="1"/>
  <c r="CV250" i="1"/>
  <c r="CW250" i="1"/>
  <c r="V250" i="1" s="1"/>
  <c r="CX250" i="1"/>
  <c r="W250" i="1" s="1"/>
  <c r="GL250" i="1"/>
  <c r="GO250" i="1"/>
  <c r="GP250" i="1"/>
  <c r="GV250" i="1"/>
  <c r="HC250" i="1"/>
  <c r="AC251" i="1"/>
  <c r="CQ251" i="1" s="1"/>
  <c r="AE251" i="1"/>
  <c r="AF251" i="1"/>
  <c r="AG251" i="1"/>
  <c r="AH251" i="1"/>
  <c r="CV251" i="1" s="1"/>
  <c r="AI251" i="1"/>
  <c r="AJ251" i="1"/>
  <c r="CU251" i="1"/>
  <c r="CW251" i="1"/>
  <c r="CX251" i="1"/>
  <c r="GL251" i="1"/>
  <c r="GO251" i="1"/>
  <c r="GP251" i="1"/>
  <c r="GV251" i="1"/>
  <c r="HC251" i="1"/>
  <c r="C252" i="1"/>
  <c r="D252" i="1"/>
  <c r="I252" i="1"/>
  <c r="K252" i="1"/>
  <c r="R252" i="1"/>
  <c r="V252" i="1"/>
  <c r="AC252" i="1"/>
  <c r="P252" i="1" s="1"/>
  <c r="AE252" i="1"/>
  <c r="AD252" i="1" s="1"/>
  <c r="AF252" i="1"/>
  <c r="AG252" i="1"/>
  <c r="CU252" i="1" s="1"/>
  <c r="T252" i="1" s="1"/>
  <c r="AH252" i="1"/>
  <c r="CV252" i="1" s="1"/>
  <c r="U252" i="1" s="1"/>
  <c r="AI252" i="1"/>
  <c r="AJ252" i="1"/>
  <c r="CQ252" i="1"/>
  <c r="CR252" i="1"/>
  <c r="CS252" i="1"/>
  <c r="CW252" i="1"/>
  <c r="CX252" i="1"/>
  <c r="W252" i="1" s="1"/>
  <c r="GL252" i="1"/>
  <c r="GO252" i="1"/>
  <c r="GP252" i="1"/>
  <c r="GV252" i="1"/>
  <c r="HC252" i="1" s="1"/>
  <c r="GX252" i="1" s="1"/>
  <c r="C253" i="1"/>
  <c r="D253" i="1"/>
  <c r="I253" i="1"/>
  <c r="K253" i="1"/>
  <c r="P253" i="1"/>
  <c r="AC253" i="1"/>
  <c r="AD253" i="1"/>
  <c r="AE253" i="1"/>
  <c r="AF253" i="1"/>
  <c r="S253" i="1" s="1"/>
  <c r="AG253" i="1"/>
  <c r="AH253" i="1"/>
  <c r="AI253" i="1"/>
  <c r="AJ253" i="1"/>
  <c r="CX253" i="1" s="1"/>
  <c r="W253" i="1" s="1"/>
  <c r="CQ253" i="1"/>
  <c r="CU253" i="1"/>
  <c r="T253" i="1" s="1"/>
  <c r="CV253" i="1"/>
  <c r="U253" i="1" s="1"/>
  <c r="CW253" i="1"/>
  <c r="V253" i="1" s="1"/>
  <c r="GL253" i="1"/>
  <c r="GO253" i="1"/>
  <c r="GP253" i="1"/>
  <c r="GV253" i="1"/>
  <c r="HC253" i="1"/>
  <c r="GX253" i="1" s="1"/>
  <c r="I254" i="1"/>
  <c r="W254" i="1"/>
  <c r="AC254" i="1"/>
  <c r="AD254" i="1"/>
  <c r="AE254" i="1"/>
  <c r="AF254" i="1"/>
  <c r="AG254" i="1"/>
  <c r="AH254" i="1"/>
  <c r="CV254" i="1" s="1"/>
  <c r="AI254" i="1"/>
  <c r="CW254" i="1" s="1"/>
  <c r="V254" i="1" s="1"/>
  <c r="AJ254" i="1"/>
  <c r="CX254" i="1" s="1"/>
  <c r="CR254" i="1"/>
  <c r="CS254" i="1"/>
  <c r="CT254" i="1"/>
  <c r="CU254" i="1"/>
  <c r="T254" i="1" s="1"/>
  <c r="GL254" i="1"/>
  <c r="GO254" i="1"/>
  <c r="GP254" i="1"/>
  <c r="GV254" i="1"/>
  <c r="HC254" i="1" s="1"/>
  <c r="GX254" i="1"/>
  <c r="I255" i="1"/>
  <c r="Q255" i="1" s="1"/>
  <c r="T255" i="1"/>
  <c r="AB255" i="1"/>
  <c r="AC255" i="1"/>
  <c r="P255" i="1" s="1"/>
  <c r="AD255" i="1"/>
  <c r="AE255" i="1"/>
  <c r="CR255" i="1" s="1"/>
  <c r="AF255" i="1"/>
  <c r="AG255" i="1"/>
  <c r="AH255" i="1"/>
  <c r="CV255" i="1" s="1"/>
  <c r="U255" i="1" s="1"/>
  <c r="AI255" i="1"/>
  <c r="CW255" i="1" s="1"/>
  <c r="V255" i="1" s="1"/>
  <c r="AJ255" i="1"/>
  <c r="CX255" i="1" s="1"/>
  <c r="W255" i="1" s="1"/>
  <c r="CS255" i="1"/>
  <c r="CT255" i="1"/>
  <c r="CU255" i="1"/>
  <c r="GL255" i="1"/>
  <c r="GO255" i="1"/>
  <c r="GP255" i="1"/>
  <c r="GV255" i="1"/>
  <c r="HC255" i="1" s="1"/>
  <c r="GX255" i="1" s="1"/>
  <c r="AC256" i="1"/>
  <c r="AE256" i="1"/>
  <c r="CS256" i="1" s="1"/>
  <c r="AF256" i="1"/>
  <c r="CT256" i="1" s="1"/>
  <c r="AG256" i="1"/>
  <c r="CU256" i="1" s="1"/>
  <c r="AH256" i="1"/>
  <c r="CV256" i="1" s="1"/>
  <c r="AI256" i="1"/>
  <c r="AJ256" i="1"/>
  <c r="CQ256" i="1"/>
  <c r="CR256" i="1"/>
  <c r="CW256" i="1"/>
  <c r="CX256" i="1"/>
  <c r="GL256" i="1"/>
  <c r="GO256" i="1"/>
  <c r="GP256" i="1"/>
  <c r="GV256" i="1"/>
  <c r="HC256" i="1" s="1"/>
  <c r="I257" i="1"/>
  <c r="Q257" i="1" s="1"/>
  <c r="P257" i="1"/>
  <c r="R257" i="1"/>
  <c r="U257" i="1"/>
  <c r="AC257" i="1"/>
  <c r="CQ257" i="1" s="1"/>
  <c r="AD257" i="1"/>
  <c r="AE257" i="1"/>
  <c r="AF257" i="1"/>
  <c r="AG257" i="1"/>
  <c r="AH257" i="1"/>
  <c r="CV257" i="1" s="1"/>
  <c r="AI257" i="1"/>
  <c r="AJ257" i="1"/>
  <c r="CX257" i="1" s="1"/>
  <c r="W257" i="1" s="1"/>
  <c r="CR257" i="1"/>
  <c r="CS257" i="1"/>
  <c r="CU257" i="1"/>
  <c r="T257" i="1" s="1"/>
  <c r="CW257" i="1"/>
  <c r="V257" i="1" s="1"/>
  <c r="GL257" i="1"/>
  <c r="GO257" i="1"/>
  <c r="GP257" i="1"/>
  <c r="GV257" i="1"/>
  <c r="HC257" i="1" s="1"/>
  <c r="GX257" i="1"/>
  <c r="C258" i="1"/>
  <c r="D258" i="1"/>
  <c r="I258" i="1"/>
  <c r="K258" i="1"/>
  <c r="AC258" i="1"/>
  <c r="AE258" i="1"/>
  <c r="CS258" i="1" s="1"/>
  <c r="AF258" i="1"/>
  <c r="AG258" i="1"/>
  <c r="AH258" i="1"/>
  <c r="AI258" i="1"/>
  <c r="AJ258" i="1"/>
  <c r="CX258" i="1" s="1"/>
  <c r="CQ258" i="1"/>
  <c r="CR258" i="1"/>
  <c r="CU258" i="1"/>
  <c r="CV258" i="1"/>
  <c r="CW258" i="1"/>
  <c r="GL258" i="1"/>
  <c r="GO258" i="1"/>
  <c r="GP258" i="1"/>
  <c r="GV258" i="1"/>
  <c r="HC258" i="1"/>
  <c r="GX258" i="1" s="1"/>
  <c r="C259" i="1"/>
  <c r="D259" i="1"/>
  <c r="I259" i="1"/>
  <c r="K259" i="1"/>
  <c r="P259" i="1"/>
  <c r="U259" i="1"/>
  <c r="V259" i="1"/>
  <c r="AC259" i="1"/>
  <c r="CQ259" i="1" s="1"/>
  <c r="AE259" i="1"/>
  <c r="AF259" i="1"/>
  <c r="AG259" i="1"/>
  <c r="AH259" i="1"/>
  <c r="AI259" i="1"/>
  <c r="AJ259" i="1"/>
  <c r="CX259" i="1" s="1"/>
  <c r="W259" i="1" s="1"/>
  <c r="CU259" i="1"/>
  <c r="T259" i="1" s="1"/>
  <c r="CV259" i="1"/>
  <c r="CW259" i="1"/>
  <c r="GL259" i="1"/>
  <c r="GO259" i="1"/>
  <c r="GP259" i="1"/>
  <c r="GV259" i="1"/>
  <c r="HC259" i="1"/>
  <c r="GX259" i="1" s="1"/>
  <c r="AC260" i="1"/>
  <c r="AE260" i="1"/>
  <c r="AD260" i="1" s="1"/>
  <c r="AB260" i="1" s="1"/>
  <c r="AF260" i="1"/>
  <c r="AG260" i="1"/>
  <c r="CU260" i="1" s="1"/>
  <c r="AH260" i="1"/>
  <c r="AI260" i="1"/>
  <c r="AJ260" i="1"/>
  <c r="CQ260" i="1"/>
  <c r="CV260" i="1"/>
  <c r="CW260" i="1"/>
  <c r="CX260" i="1"/>
  <c r="GL260" i="1"/>
  <c r="GO260" i="1"/>
  <c r="GP260" i="1"/>
  <c r="GV260" i="1"/>
  <c r="HC260" i="1"/>
  <c r="I261" i="1"/>
  <c r="AB261" i="1"/>
  <c r="AC261" i="1"/>
  <c r="AD261" i="1"/>
  <c r="AE261" i="1"/>
  <c r="AF261" i="1"/>
  <c r="AG261" i="1"/>
  <c r="CU261" i="1" s="1"/>
  <c r="AH261" i="1"/>
  <c r="CV261" i="1" s="1"/>
  <c r="AI261" i="1"/>
  <c r="CW261" i="1" s="1"/>
  <c r="AJ261" i="1"/>
  <c r="CX261" i="1" s="1"/>
  <c r="CR261" i="1"/>
  <c r="CS261" i="1"/>
  <c r="CT261" i="1"/>
  <c r="GL261" i="1"/>
  <c r="GO261" i="1"/>
  <c r="GP261" i="1"/>
  <c r="GV261" i="1"/>
  <c r="HC261" i="1" s="1"/>
  <c r="C262" i="1"/>
  <c r="D262" i="1"/>
  <c r="I262" i="1"/>
  <c r="Q262" i="1" s="1"/>
  <c r="K262" i="1"/>
  <c r="R262" i="1"/>
  <c r="AC262" i="1"/>
  <c r="AE262" i="1"/>
  <c r="AD262" i="1" s="1"/>
  <c r="AF262" i="1"/>
  <c r="CT262" i="1" s="1"/>
  <c r="AG262" i="1"/>
  <c r="CU262" i="1" s="1"/>
  <c r="T262" i="1" s="1"/>
  <c r="AH262" i="1"/>
  <c r="CV262" i="1" s="1"/>
  <c r="U262" i="1" s="1"/>
  <c r="AI262" i="1"/>
  <c r="AJ262" i="1"/>
  <c r="CR262" i="1"/>
  <c r="CS262" i="1"/>
  <c r="CW262" i="1"/>
  <c r="V262" i="1" s="1"/>
  <c r="CX262" i="1"/>
  <c r="W262" i="1" s="1"/>
  <c r="GL262" i="1"/>
  <c r="GO262" i="1"/>
  <c r="GP262" i="1"/>
  <c r="GV262" i="1"/>
  <c r="HC262" i="1" s="1"/>
  <c r="GX262" i="1" s="1"/>
  <c r="C263" i="1"/>
  <c r="D263" i="1"/>
  <c r="I263" i="1"/>
  <c r="P263" i="1" s="1"/>
  <c r="K263" i="1"/>
  <c r="R263" i="1"/>
  <c r="W263" i="1"/>
  <c r="AC263" i="1"/>
  <c r="AE263" i="1"/>
  <c r="CS263" i="1" s="1"/>
  <c r="AF263" i="1"/>
  <c r="CT263" i="1" s="1"/>
  <c r="AG263" i="1"/>
  <c r="CU263" i="1" s="1"/>
  <c r="T263" i="1" s="1"/>
  <c r="AH263" i="1"/>
  <c r="CV263" i="1" s="1"/>
  <c r="U263" i="1" s="1"/>
  <c r="AI263" i="1"/>
  <c r="AJ263" i="1"/>
  <c r="CQ263" i="1"/>
  <c r="CR263" i="1"/>
  <c r="CW263" i="1"/>
  <c r="V263" i="1" s="1"/>
  <c r="CX263" i="1"/>
  <c r="GL263" i="1"/>
  <c r="GO263" i="1"/>
  <c r="GP263" i="1"/>
  <c r="GV263" i="1"/>
  <c r="HC263" i="1"/>
  <c r="GX263" i="1" s="1"/>
  <c r="C264" i="1"/>
  <c r="D264" i="1"/>
  <c r="I264" i="1"/>
  <c r="P264" i="1" s="1"/>
  <c r="K264" i="1"/>
  <c r="Q264" i="1"/>
  <c r="R264" i="1"/>
  <c r="AC264" i="1"/>
  <c r="AB264" i="1" s="1"/>
  <c r="AD264" i="1"/>
  <c r="AE264" i="1"/>
  <c r="CS264" i="1" s="1"/>
  <c r="AF264" i="1"/>
  <c r="AG264" i="1"/>
  <c r="AH264" i="1"/>
  <c r="AI264" i="1"/>
  <c r="AJ264" i="1"/>
  <c r="CX264" i="1" s="1"/>
  <c r="W264" i="1" s="1"/>
  <c r="CQ264" i="1"/>
  <c r="CR264" i="1"/>
  <c r="CU264" i="1"/>
  <c r="T264" i="1" s="1"/>
  <c r="CV264" i="1"/>
  <c r="U264" i="1" s="1"/>
  <c r="CW264" i="1"/>
  <c r="GL264" i="1"/>
  <c r="GO264" i="1"/>
  <c r="GP264" i="1"/>
  <c r="GV264" i="1"/>
  <c r="GX264" i="1"/>
  <c r="HC264" i="1"/>
  <c r="C265" i="1"/>
  <c r="D265" i="1"/>
  <c r="I265" i="1"/>
  <c r="K265" i="1"/>
  <c r="P265" i="1"/>
  <c r="W265" i="1"/>
  <c r="AC265" i="1"/>
  <c r="CQ265" i="1" s="1"/>
  <c r="AE265" i="1"/>
  <c r="AF265" i="1"/>
  <c r="AG265" i="1"/>
  <c r="AH265" i="1"/>
  <c r="AI265" i="1"/>
  <c r="AJ265" i="1"/>
  <c r="CX265" i="1" s="1"/>
  <c r="CU265" i="1"/>
  <c r="T265" i="1" s="1"/>
  <c r="CV265" i="1"/>
  <c r="U265" i="1" s="1"/>
  <c r="CW265" i="1"/>
  <c r="V265" i="1" s="1"/>
  <c r="GL265" i="1"/>
  <c r="GO265" i="1"/>
  <c r="GP265" i="1"/>
  <c r="GV265" i="1"/>
  <c r="GX265" i="1"/>
  <c r="HC265" i="1"/>
  <c r="C266" i="1"/>
  <c r="D266" i="1"/>
  <c r="I266" i="1"/>
  <c r="K266" i="1"/>
  <c r="P266" i="1"/>
  <c r="U266" i="1"/>
  <c r="V266" i="1"/>
  <c r="W266" i="1"/>
  <c r="AB266" i="1"/>
  <c r="AC266" i="1"/>
  <c r="CQ266" i="1" s="1"/>
  <c r="AD266" i="1"/>
  <c r="AE266" i="1"/>
  <c r="AF266" i="1"/>
  <c r="AG266" i="1"/>
  <c r="AH266" i="1"/>
  <c r="CV266" i="1" s="1"/>
  <c r="AI266" i="1"/>
  <c r="CW266" i="1" s="1"/>
  <c r="AJ266" i="1"/>
  <c r="CX266" i="1" s="1"/>
  <c r="CR266" i="1"/>
  <c r="CS266" i="1"/>
  <c r="CT266" i="1"/>
  <c r="CU266" i="1"/>
  <c r="T266" i="1" s="1"/>
  <c r="GL266" i="1"/>
  <c r="GO266" i="1"/>
  <c r="GP266" i="1"/>
  <c r="GV266" i="1"/>
  <c r="HC266" i="1" s="1"/>
  <c r="GX266" i="1" s="1"/>
  <c r="C267" i="1"/>
  <c r="D267" i="1"/>
  <c r="I267" i="1"/>
  <c r="Q267" i="1" s="1"/>
  <c r="K267" i="1"/>
  <c r="S267" i="1"/>
  <c r="AB267" i="1"/>
  <c r="AC267" i="1"/>
  <c r="CQ267" i="1" s="1"/>
  <c r="AD267" i="1"/>
  <c r="AE267" i="1"/>
  <c r="AF267" i="1"/>
  <c r="AG267" i="1"/>
  <c r="CU267" i="1" s="1"/>
  <c r="T267" i="1" s="1"/>
  <c r="AH267" i="1"/>
  <c r="CV267" i="1" s="1"/>
  <c r="U267" i="1" s="1"/>
  <c r="AI267" i="1"/>
  <c r="CW267" i="1" s="1"/>
  <c r="V267" i="1" s="1"/>
  <c r="AJ267" i="1"/>
  <c r="CR267" i="1"/>
  <c r="CS267" i="1"/>
  <c r="CT267" i="1"/>
  <c r="CX267" i="1"/>
  <c r="W267" i="1" s="1"/>
  <c r="CY267" i="1"/>
  <c r="CZ267" i="1"/>
  <c r="GL267" i="1"/>
  <c r="GO267" i="1"/>
  <c r="GP267" i="1"/>
  <c r="GV267" i="1"/>
  <c r="HC267" i="1" s="1"/>
  <c r="GX267" i="1" s="1"/>
  <c r="I268" i="1"/>
  <c r="R268" i="1" s="1"/>
  <c r="Q268" i="1"/>
  <c r="V268" i="1"/>
  <c r="W268" i="1"/>
  <c r="X268" i="1"/>
  <c r="AC268" i="1"/>
  <c r="AD268" i="1"/>
  <c r="AE268" i="1"/>
  <c r="AF268" i="1"/>
  <c r="S268" i="1" s="1"/>
  <c r="AG268" i="1"/>
  <c r="AH268" i="1"/>
  <c r="AI268" i="1"/>
  <c r="CW268" i="1" s="1"/>
  <c r="AJ268" i="1"/>
  <c r="CX268" i="1" s="1"/>
  <c r="CT268" i="1"/>
  <c r="CU268" i="1"/>
  <c r="T268" i="1" s="1"/>
  <c r="CV268" i="1"/>
  <c r="U268" i="1" s="1"/>
  <c r="CZ268" i="1"/>
  <c r="GL268" i="1"/>
  <c r="GO268" i="1"/>
  <c r="GP268" i="1"/>
  <c r="GV268" i="1"/>
  <c r="HC268" i="1" s="1"/>
  <c r="GX268" i="1" s="1"/>
  <c r="AC269" i="1"/>
  <c r="AE269" i="1"/>
  <c r="AF269" i="1"/>
  <c r="CT269" i="1" s="1"/>
  <c r="AG269" i="1"/>
  <c r="CU269" i="1" s="1"/>
  <c r="AH269" i="1"/>
  <c r="CV269" i="1" s="1"/>
  <c r="AI269" i="1"/>
  <c r="AJ269" i="1"/>
  <c r="CQ269" i="1"/>
  <c r="CR269" i="1"/>
  <c r="CW269" i="1"/>
  <c r="CX269" i="1"/>
  <c r="GL269" i="1"/>
  <c r="GO269" i="1"/>
  <c r="GP269" i="1"/>
  <c r="GV269" i="1"/>
  <c r="HC269" i="1"/>
  <c r="I270" i="1"/>
  <c r="S270" i="1" s="1"/>
  <c r="CY270" i="1" s="1"/>
  <c r="U270" i="1"/>
  <c r="AC270" i="1"/>
  <c r="AD270" i="1"/>
  <c r="AE270" i="1"/>
  <c r="AF270" i="1"/>
  <c r="AG270" i="1"/>
  <c r="AH270" i="1"/>
  <c r="CV270" i="1" s="1"/>
  <c r="AI270" i="1"/>
  <c r="CW270" i="1" s="1"/>
  <c r="V270" i="1" s="1"/>
  <c r="AJ270" i="1"/>
  <c r="CR270" i="1"/>
  <c r="CS270" i="1"/>
  <c r="CT270" i="1"/>
  <c r="CU270" i="1"/>
  <c r="T270" i="1" s="1"/>
  <c r="CX270" i="1"/>
  <c r="W270" i="1" s="1"/>
  <c r="CZ270" i="1"/>
  <c r="GL270" i="1"/>
  <c r="GO270" i="1"/>
  <c r="GP270" i="1"/>
  <c r="GV270" i="1"/>
  <c r="HC270" i="1" s="1"/>
  <c r="GX270" i="1" s="1"/>
  <c r="AC271" i="1"/>
  <c r="AB271" i="1" s="1"/>
  <c r="AD271" i="1"/>
  <c r="AE271" i="1"/>
  <c r="AF271" i="1"/>
  <c r="AG271" i="1"/>
  <c r="AH271" i="1"/>
  <c r="AI271" i="1"/>
  <c r="CW271" i="1" s="1"/>
  <c r="AJ271" i="1"/>
  <c r="CX271" i="1" s="1"/>
  <c r="CQ271" i="1"/>
  <c r="CT271" i="1"/>
  <c r="CU271" i="1"/>
  <c r="CV271" i="1"/>
  <c r="GL271" i="1"/>
  <c r="GO271" i="1"/>
  <c r="GP271" i="1"/>
  <c r="GV271" i="1"/>
  <c r="HC271" i="1"/>
  <c r="I272" i="1"/>
  <c r="P272" i="1" s="1"/>
  <c r="Q272" i="1"/>
  <c r="AC272" i="1"/>
  <c r="AE272" i="1"/>
  <c r="AF272" i="1"/>
  <c r="CT272" i="1" s="1"/>
  <c r="AG272" i="1"/>
  <c r="CU272" i="1" s="1"/>
  <c r="T272" i="1" s="1"/>
  <c r="AH272" i="1"/>
  <c r="CV272" i="1" s="1"/>
  <c r="U272" i="1" s="1"/>
  <c r="AI272" i="1"/>
  <c r="AJ272" i="1"/>
  <c r="CQ272" i="1"/>
  <c r="CW272" i="1"/>
  <c r="V272" i="1" s="1"/>
  <c r="CX272" i="1"/>
  <c r="W272" i="1" s="1"/>
  <c r="GL272" i="1"/>
  <c r="GO272" i="1"/>
  <c r="GP272" i="1"/>
  <c r="GV272" i="1"/>
  <c r="HC272" i="1"/>
  <c r="GX272" i="1" s="1"/>
  <c r="I273" i="1"/>
  <c r="S273" i="1"/>
  <c r="X273" i="1" s="1"/>
  <c r="U273" i="1"/>
  <c r="Y273" i="1"/>
  <c r="AB273" i="1"/>
  <c r="AC273" i="1"/>
  <c r="AD273" i="1"/>
  <c r="AE273" i="1"/>
  <c r="AF273" i="1"/>
  <c r="AG273" i="1"/>
  <c r="AH273" i="1"/>
  <c r="CV273" i="1" s="1"/>
  <c r="AI273" i="1"/>
  <c r="CW273" i="1" s="1"/>
  <c r="AJ273" i="1"/>
  <c r="CR273" i="1"/>
  <c r="CS273" i="1"/>
  <c r="CT273" i="1"/>
  <c r="CU273" i="1"/>
  <c r="T273" i="1" s="1"/>
  <c r="CX273" i="1"/>
  <c r="W273" i="1" s="1"/>
  <c r="GL273" i="1"/>
  <c r="GO273" i="1"/>
  <c r="GP273" i="1"/>
  <c r="GV273" i="1"/>
  <c r="HC273" i="1" s="1"/>
  <c r="GX273" i="1"/>
  <c r="I274" i="1"/>
  <c r="R274" i="1" s="1"/>
  <c r="P274" i="1"/>
  <c r="CP274" i="1" s="1"/>
  <c r="O274" i="1" s="1"/>
  <c r="Q274" i="1"/>
  <c r="U274" i="1"/>
  <c r="AC274" i="1"/>
  <c r="AE274" i="1"/>
  <c r="AF274" i="1"/>
  <c r="S274" i="1" s="1"/>
  <c r="AG274" i="1"/>
  <c r="AH274" i="1"/>
  <c r="AI274" i="1"/>
  <c r="CW274" i="1" s="1"/>
  <c r="V274" i="1" s="1"/>
  <c r="AJ274" i="1"/>
  <c r="CX274" i="1" s="1"/>
  <c r="W274" i="1" s="1"/>
  <c r="CQ274" i="1"/>
  <c r="CT274" i="1"/>
  <c r="CU274" i="1"/>
  <c r="T274" i="1" s="1"/>
  <c r="CV274" i="1"/>
  <c r="GL274" i="1"/>
  <c r="GO274" i="1"/>
  <c r="GP274" i="1"/>
  <c r="GV274" i="1"/>
  <c r="HC274" i="1" s="1"/>
  <c r="GX274" i="1" s="1"/>
  <c r="AC275" i="1"/>
  <c r="AE275" i="1"/>
  <c r="AF275" i="1"/>
  <c r="AG275" i="1"/>
  <c r="CU275" i="1" s="1"/>
  <c r="AH275" i="1"/>
  <c r="AI275" i="1"/>
  <c r="AJ275" i="1"/>
  <c r="CQ275" i="1"/>
  <c r="CV275" i="1"/>
  <c r="CW275" i="1"/>
  <c r="CX275" i="1"/>
  <c r="GL275" i="1"/>
  <c r="GO275" i="1"/>
  <c r="GP275" i="1"/>
  <c r="GV275" i="1"/>
  <c r="HC275" i="1"/>
  <c r="I276" i="1"/>
  <c r="P276" i="1"/>
  <c r="S276" i="1"/>
  <c r="X276" i="1" s="1"/>
  <c r="T276" i="1"/>
  <c r="U276" i="1"/>
  <c r="Y276" i="1"/>
  <c r="AB276" i="1"/>
  <c r="AC276" i="1"/>
  <c r="CQ276" i="1" s="1"/>
  <c r="AD276" i="1"/>
  <c r="AE276" i="1"/>
  <c r="AF276" i="1"/>
  <c r="AG276" i="1"/>
  <c r="AH276" i="1"/>
  <c r="CV276" i="1" s="1"/>
  <c r="AI276" i="1"/>
  <c r="CW276" i="1" s="1"/>
  <c r="V276" i="1" s="1"/>
  <c r="AJ276" i="1"/>
  <c r="CR276" i="1"/>
  <c r="CS276" i="1"/>
  <c r="CT276" i="1"/>
  <c r="CU276" i="1"/>
  <c r="CX276" i="1"/>
  <c r="W276" i="1" s="1"/>
  <c r="GL276" i="1"/>
  <c r="GO276" i="1"/>
  <c r="GP276" i="1"/>
  <c r="GV276" i="1"/>
  <c r="HC276" i="1" s="1"/>
  <c r="GX276" i="1" s="1"/>
  <c r="AC277" i="1"/>
  <c r="AE277" i="1"/>
  <c r="AF277" i="1"/>
  <c r="AG277" i="1"/>
  <c r="AH277" i="1"/>
  <c r="AI277" i="1"/>
  <c r="CW277" i="1" s="1"/>
  <c r="AJ277" i="1"/>
  <c r="CX277" i="1" s="1"/>
  <c r="CQ277" i="1"/>
  <c r="CT277" i="1"/>
  <c r="CU277" i="1"/>
  <c r="CV277" i="1"/>
  <c r="GL277" i="1"/>
  <c r="GO277" i="1"/>
  <c r="GP277" i="1"/>
  <c r="GV277" i="1"/>
  <c r="HC277" i="1" s="1"/>
  <c r="I278" i="1"/>
  <c r="P278" i="1" s="1"/>
  <c r="T278" i="1"/>
  <c r="AC278" i="1"/>
  <c r="AE278" i="1"/>
  <c r="AF278" i="1"/>
  <c r="CT278" i="1" s="1"/>
  <c r="AG278" i="1"/>
  <c r="CU278" i="1" s="1"/>
  <c r="AH278" i="1"/>
  <c r="AI278" i="1"/>
  <c r="AJ278" i="1"/>
  <c r="CQ278" i="1"/>
  <c r="CV278" i="1"/>
  <c r="U278" i="1" s="1"/>
  <c r="CW278" i="1"/>
  <c r="V278" i="1" s="1"/>
  <c r="CX278" i="1"/>
  <c r="W278" i="1" s="1"/>
  <c r="GL278" i="1"/>
  <c r="GO278" i="1"/>
  <c r="GP278" i="1"/>
  <c r="GV278" i="1"/>
  <c r="HC278" i="1"/>
  <c r="GX278" i="1" s="1"/>
  <c r="I279" i="1"/>
  <c r="P279" i="1"/>
  <c r="S279" i="1"/>
  <c r="AC279" i="1"/>
  <c r="CQ279" i="1" s="1"/>
  <c r="AD279" i="1"/>
  <c r="AE279" i="1"/>
  <c r="AF279" i="1"/>
  <c r="AG279" i="1"/>
  <c r="CU279" i="1" s="1"/>
  <c r="T279" i="1" s="1"/>
  <c r="AH279" i="1"/>
  <c r="CV279" i="1" s="1"/>
  <c r="U279" i="1" s="1"/>
  <c r="AI279" i="1"/>
  <c r="CW279" i="1" s="1"/>
  <c r="V279" i="1" s="1"/>
  <c r="AJ279" i="1"/>
  <c r="CR279" i="1"/>
  <c r="CS279" i="1"/>
  <c r="CT279" i="1"/>
  <c r="CX279" i="1"/>
  <c r="GL279" i="1"/>
  <c r="GO279" i="1"/>
  <c r="GP279" i="1"/>
  <c r="GV279" i="1"/>
  <c r="HC279" i="1" s="1"/>
  <c r="GX279" i="1"/>
  <c r="I280" i="1"/>
  <c r="W280" i="1"/>
  <c r="AC280" i="1"/>
  <c r="AE280" i="1"/>
  <c r="AF280" i="1"/>
  <c r="S280" i="1" s="1"/>
  <c r="AG280" i="1"/>
  <c r="AH280" i="1"/>
  <c r="AI280" i="1"/>
  <c r="CW280" i="1" s="1"/>
  <c r="V280" i="1" s="1"/>
  <c r="AJ280" i="1"/>
  <c r="CX280" i="1" s="1"/>
  <c r="CT280" i="1"/>
  <c r="CU280" i="1"/>
  <c r="T280" i="1" s="1"/>
  <c r="CV280" i="1"/>
  <c r="U280" i="1" s="1"/>
  <c r="GL280" i="1"/>
  <c r="GO280" i="1"/>
  <c r="GP280" i="1"/>
  <c r="GV280" i="1"/>
  <c r="HC280" i="1" s="1"/>
  <c r="GX280" i="1" s="1"/>
  <c r="AC281" i="1"/>
  <c r="AE281" i="1"/>
  <c r="AF281" i="1"/>
  <c r="CT281" i="1" s="1"/>
  <c r="AG281" i="1"/>
  <c r="CU281" i="1" s="1"/>
  <c r="AH281" i="1"/>
  <c r="AI281" i="1"/>
  <c r="AJ281" i="1"/>
  <c r="CQ281" i="1"/>
  <c r="CR281" i="1"/>
  <c r="CV281" i="1"/>
  <c r="CW281" i="1"/>
  <c r="CX281" i="1"/>
  <c r="GL281" i="1"/>
  <c r="GO281" i="1"/>
  <c r="GP281" i="1"/>
  <c r="GV281" i="1"/>
  <c r="HC281" i="1"/>
  <c r="C282" i="1"/>
  <c r="D282" i="1"/>
  <c r="I282" i="1"/>
  <c r="K282" i="1"/>
  <c r="AC282" i="1"/>
  <c r="AE282" i="1"/>
  <c r="AF282" i="1"/>
  <c r="AG282" i="1"/>
  <c r="AH282" i="1"/>
  <c r="AI282" i="1"/>
  <c r="AJ282" i="1"/>
  <c r="CX282" i="1" s="1"/>
  <c r="CQ282" i="1"/>
  <c r="CU282" i="1"/>
  <c r="CV282" i="1"/>
  <c r="CW282" i="1"/>
  <c r="GL282" i="1"/>
  <c r="GO282" i="1"/>
  <c r="GP282" i="1"/>
  <c r="GV282" i="1"/>
  <c r="HC282" i="1"/>
  <c r="C283" i="1"/>
  <c r="D283" i="1"/>
  <c r="I283" i="1"/>
  <c r="K283" i="1"/>
  <c r="P283" i="1"/>
  <c r="U283" i="1"/>
  <c r="AC283" i="1"/>
  <c r="AD283" i="1"/>
  <c r="AE283" i="1"/>
  <c r="AF283" i="1"/>
  <c r="S283" i="1" s="1"/>
  <c r="AG283" i="1"/>
  <c r="AH283" i="1"/>
  <c r="AI283" i="1"/>
  <c r="CW283" i="1" s="1"/>
  <c r="V283" i="1" s="1"/>
  <c r="AJ283" i="1"/>
  <c r="CX283" i="1" s="1"/>
  <c r="W283" i="1" s="1"/>
  <c r="CU283" i="1"/>
  <c r="T283" i="1" s="1"/>
  <c r="CV283" i="1"/>
  <c r="CZ283" i="1"/>
  <c r="GL283" i="1"/>
  <c r="GO283" i="1"/>
  <c r="GP283" i="1"/>
  <c r="GV283" i="1"/>
  <c r="HC283" i="1" s="1"/>
  <c r="GX283" i="1" s="1"/>
  <c r="C284" i="1"/>
  <c r="D284" i="1"/>
  <c r="I284" i="1"/>
  <c r="K284" i="1"/>
  <c r="P284" i="1"/>
  <c r="T284" i="1"/>
  <c r="U284" i="1"/>
  <c r="V284" i="1"/>
  <c r="W284" i="1"/>
  <c r="AB284" i="1"/>
  <c r="AC284" i="1"/>
  <c r="CQ284" i="1" s="1"/>
  <c r="AD284" i="1"/>
  <c r="AE284" i="1"/>
  <c r="AF284" i="1"/>
  <c r="AG284" i="1"/>
  <c r="AH284" i="1"/>
  <c r="CV284" i="1" s="1"/>
  <c r="AI284" i="1"/>
  <c r="CW284" i="1" s="1"/>
  <c r="AJ284" i="1"/>
  <c r="CX284" i="1" s="1"/>
  <c r="CR284" i="1"/>
  <c r="CS284" i="1"/>
  <c r="CT284" i="1"/>
  <c r="CU284" i="1"/>
  <c r="GL284" i="1"/>
  <c r="GO284" i="1"/>
  <c r="GP284" i="1"/>
  <c r="GV284" i="1"/>
  <c r="HC284" i="1"/>
  <c r="GX284" i="1" s="1"/>
  <c r="C285" i="1"/>
  <c r="D285" i="1"/>
  <c r="I285" i="1"/>
  <c r="K285" i="1"/>
  <c r="R285" i="1"/>
  <c r="S285" i="1"/>
  <c r="X285" i="1" s="1"/>
  <c r="T285" i="1"/>
  <c r="U285" i="1"/>
  <c r="V285" i="1"/>
  <c r="Y285" i="1"/>
  <c r="AB285" i="1"/>
  <c r="AC285" i="1"/>
  <c r="CQ285" i="1" s="1"/>
  <c r="AD285" i="1"/>
  <c r="AE285" i="1"/>
  <c r="AF285" i="1"/>
  <c r="AG285" i="1"/>
  <c r="AH285" i="1"/>
  <c r="CV285" i="1" s="1"/>
  <c r="AI285" i="1"/>
  <c r="CW285" i="1" s="1"/>
  <c r="AJ285" i="1"/>
  <c r="CX285" i="1" s="1"/>
  <c r="W285" i="1" s="1"/>
  <c r="CR285" i="1"/>
  <c r="CS285" i="1"/>
  <c r="CT285" i="1"/>
  <c r="CU285" i="1"/>
  <c r="GL285" i="1"/>
  <c r="GO285" i="1"/>
  <c r="GP285" i="1"/>
  <c r="GV285" i="1"/>
  <c r="HC285" i="1" s="1"/>
  <c r="GX285" i="1"/>
  <c r="I286" i="1"/>
  <c r="AC286" i="1"/>
  <c r="P286" i="1" s="1"/>
  <c r="AE286" i="1"/>
  <c r="CR286" i="1" s="1"/>
  <c r="AF286" i="1"/>
  <c r="AG286" i="1"/>
  <c r="AH286" i="1"/>
  <c r="AI286" i="1"/>
  <c r="AJ286" i="1"/>
  <c r="CX286" i="1" s="1"/>
  <c r="CU286" i="1"/>
  <c r="CV286" i="1"/>
  <c r="CW286" i="1"/>
  <c r="GL286" i="1"/>
  <c r="GO286" i="1"/>
  <c r="GP286" i="1"/>
  <c r="GV286" i="1"/>
  <c r="GX286" i="1"/>
  <c r="HC286" i="1"/>
  <c r="I287" i="1"/>
  <c r="P287" i="1" s="1"/>
  <c r="CP287" i="1" s="1"/>
  <c r="O287" i="1" s="1"/>
  <c r="Q287" i="1"/>
  <c r="R287" i="1"/>
  <c r="S287" i="1"/>
  <c r="AC287" i="1"/>
  <c r="AE287" i="1"/>
  <c r="AD287" i="1" s="1"/>
  <c r="AB287" i="1" s="1"/>
  <c r="AF287" i="1"/>
  <c r="CT287" i="1" s="1"/>
  <c r="AG287" i="1"/>
  <c r="CU287" i="1" s="1"/>
  <c r="T287" i="1" s="1"/>
  <c r="AH287" i="1"/>
  <c r="CV287" i="1" s="1"/>
  <c r="U287" i="1" s="1"/>
  <c r="AI287" i="1"/>
  <c r="AJ287" i="1"/>
  <c r="CQ287" i="1"/>
  <c r="CW287" i="1"/>
  <c r="V287" i="1" s="1"/>
  <c r="CX287" i="1"/>
  <c r="W287" i="1" s="1"/>
  <c r="GL287" i="1"/>
  <c r="GO287" i="1"/>
  <c r="GP287" i="1"/>
  <c r="GV287" i="1"/>
  <c r="HC287" i="1"/>
  <c r="I288" i="1"/>
  <c r="Q288" i="1" s="1"/>
  <c r="P288" i="1"/>
  <c r="CP288" i="1" s="1"/>
  <c r="O288" i="1" s="1"/>
  <c r="R288" i="1"/>
  <c r="S288" i="1"/>
  <c r="X288" i="1" s="1"/>
  <c r="U288" i="1"/>
  <c r="AC288" i="1"/>
  <c r="CQ288" i="1" s="1"/>
  <c r="AD288" i="1"/>
  <c r="AB288" i="1" s="1"/>
  <c r="AE288" i="1"/>
  <c r="AF288" i="1"/>
  <c r="AG288" i="1"/>
  <c r="CU288" i="1" s="1"/>
  <c r="T288" i="1" s="1"/>
  <c r="AH288" i="1"/>
  <c r="CV288" i="1" s="1"/>
  <c r="AI288" i="1"/>
  <c r="CW288" i="1" s="1"/>
  <c r="V288" i="1" s="1"/>
  <c r="AJ288" i="1"/>
  <c r="CX288" i="1" s="1"/>
  <c r="W288" i="1" s="1"/>
  <c r="CR288" i="1"/>
  <c r="CS288" i="1"/>
  <c r="CT288" i="1"/>
  <c r="GL288" i="1"/>
  <c r="GO288" i="1"/>
  <c r="GP288" i="1"/>
  <c r="GV288" i="1"/>
  <c r="HC288" i="1" s="1"/>
  <c r="GX288" i="1"/>
  <c r="I289" i="1"/>
  <c r="W289" i="1"/>
  <c r="AC289" i="1"/>
  <c r="AD289" i="1"/>
  <c r="AE289" i="1"/>
  <c r="AF289" i="1"/>
  <c r="AG289" i="1"/>
  <c r="AH289" i="1"/>
  <c r="AI289" i="1"/>
  <c r="AJ289" i="1"/>
  <c r="CX289" i="1" s="1"/>
  <c r="CT289" i="1"/>
  <c r="CU289" i="1"/>
  <c r="T289" i="1" s="1"/>
  <c r="CV289" i="1"/>
  <c r="U289" i="1" s="1"/>
  <c r="CW289" i="1"/>
  <c r="V289" i="1" s="1"/>
  <c r="GL289" i="1"/>
  <c r="GO289" i="1"/>
  <c r="GP289" i="1"/>
  <c r="GV289" i="1"/>
  <c r="HC289" i="1" s="1"/>
  <c r="GX289" i="1" s="1"/>
  <c r="I290" i="1"/>
  <c r="P290" i="1" s="1"/>
  <c r="Q290" i="1"/>
  <c r="R290" i="1"/>
  <c r="AC290" i="1"/>
  <c r="AE290" i="1"/>
  <c r="AD290" i="1" s="1"/>
  <c r="AF290" i="1"/>
  <c r="AG290" i="1"/>
  <c r="CU290" i="1" s="1"/>
  <c r="T290" i="1" s="1"/>
  <c r="AH290" i="1"/>
  <c r="CV290" i="1" s="1"/>
  <c r="U290" i="1" s="1"/>
  <c r="AI290" i="1"/>
  <c r="AJ290" i="1"/>
  <c r="CQ290" i="1"/>
  <c r="CW290" i="1"/>
  <c r="V290" i="1" s="1"/>
  <c r="CX290" i="1"/>
  <c r="W290" i="1" s="1"/>
  <c r="GL290" i="1"/>
  <c r="GO290" i="1"/>
  <c r="GP290" i="1"/>
  <c r="GV290" i="1"/>
  <c r="HC290" i="1"/>
  <c r="I291" i="1"/>
  <c r="P291" i="1"/>
  <c r="R291" i="1"/>
  <c r="S291" i="1"/>
  <c r="CY291" i="1" s="1"/>
  <c r="T291" i="1"/>
  <c r="AC291" i="1"/>
  <c r="AB291" i="1" s="1"/>
  <c r="AD291" i="1"/>
  <c r="AE291" i="1"/>
  <c r="CR291" i="1" s="1"/>
  <c r="AF291" i="1"/>
  <c r="CT291" i="1" s="1"/>
  <c r="AG291" i="1"/>
  <c r="CU291" i="1" s="1"/>
  <c r="AH291" i="1"/>
  <c r="AI291" i="1"/>
  <c r="CW291" i="1" s="1"/>
  <c r="V291" i="1" s="1"/>
  <c r="AJ291" i="1"/>
  <c r="CQ291" i="1"/>
  <c r="CV291" i="1"/>
  <c r="U291" i="1" s="1"/>
  <c r="CX291" i="1"/>
  <c r="W291" i="1" s="1"/>
  <c r="CZ291" i="1"/>
  <c r="GL291" i="1"/>
  <c r="GO291" i="1"/>
  <c r="GP291" i="1"/>
  <c r="GV291" i="1"/>
  <c r="HC291" i="1" s="1"/>
  <c r="GX291" i="1" s="1"/>
  <c r="I292" i="1"/>
  <c r="Q292" i="1" s="1"/>
  <c r="R292" i="1"/>
  <c r="AC292" i="1"/>
  <c r="AD292" i="1"/>
  <c r="AE292" i="1"/>
  <c r="CR292" i="1" s="1"/>
  <c r="AF292" i="1"/>
  <c r="S292" i="1" s="1"/>
  <c r="AG292" i="1"/>
  <c r="AH292" i="1"/>
  <c r="CV292" i="1" s="1"/>
  <c r="U292" i="1" s="1"/>
  <c r="AI292" i="1"/>
  <c r="AJ292" i="1"/>
  <c r="CX292" i="1" s="1"/>
  <c r="W292" i="1" s="1"/>
  <c r="CU292" i="1"/>
  <c r="CW292" i="1"/>
  <c r="V292" i="1" s="1"/>
  <c r="GL292" i="1"/>
  <c r="GO292" i="1"/>
  <c r="GP292" i="1"/>
  <c r="GV292" i="1"/>
  <c r="GX292" i="1"/>
  <c r="HC292" i="1"/>
  <c r="I293" i="1"/>
  <c r="P293" i="1"/>
  <c r="AC293" i="1"/>
  <c r="AD293" i="1"/>
  <c r="AE293" i="1"/>
  <c r="CS293" i="1" s="1"/>
  <c r="AF293" i="1"/>
  <c r="AG293" i="1"/>
  <c r="AH293" i="1"/>
  <c r="AI293" i="1"/>
  <c r="AJ293" i="1"/>
  <c r="CQ293" i="1"/>
  <c r="CU293" i="1"/>
  <c r="T293" i="1" s="1"/>
  <c r="CV293" i="1"/>
  <c r="U293" i="1" s="1"/>
  <c r="CW293" i="1"/>
  <c r="V293" i="1" s="1"/>
  <c r="CX293" i="1"/>
  <c r="W293" i="1" s="1"/>
  <c r="GL293" i="1"/>
  <c r="GO293" i="1"/>
  <c r="GP293" i="1"/>
  <c r="GV293" i="1"/>
  <c r="HC293" i="1"/>
  <c r="GX293" i="1" s="1"/>
  <c r="I294" i="1"/>
  <c r="AC294" i="1"/>
  <c r="AD294" i="1"/>
  <c r="AE294" i="1"/>
  <c r="AF294" i="1"/>
  <c r="AG294" i="1"/>
  <c r="AH294" i="1"/>
  <c r="AI294" i="1"/>
  <c r="CW294" i="1" s="1"/>
  <c r="V294" i="1" s="1"/>
  <c r="AJ294" i="1"/>
  <c r="CX294" i="1" s="1"/>
  <c r="W294" i="1" s="1"/>
  <c r="CR294" i="1"/>
  <c r="CS294" i="1"/>
  <c r="CT294" i="1"/>
  <c r="CU294" i="1"/>
  <c r="CV294" i="1"/>
  <c r="GL294" i="1"/>
  <c r="GO294" i="1"/>
  <c r="GP294" i="1"/>
  <c r="GV294" i="1"/>
  <c r="HC294" i="1" s="1"/>
  <c r="I295" i="1"/>
  <c r="R295" i="1"/>
  <c r="AC295" i="1"/>
  <c r="AE295" i="1"/>
  <c r="CS295" i="1" s="1"/>
  <c r="AF295" i="1"/>
  <c r="AG295" i="1"/>
  <c r="CU295" i="1" s="1"/>
  <c r="T295" i="1" s="1"/>
  <c r="AH295" i="1"/>
  <c r="CV295" i="1" s="1"/>
  <c r="U295" i="1" s="1"/>
  <c r="AI295" i="1"/>
  <c r="CW295" i="1" s="1"/>
  <c r="V295" i="1" s="1"/>
  <c r="AJ295" i="1"/>
  <c r="CX295" i="1" s="1"/>
  <c r="W295" i="1" s="1"/>
  <c r="CQ295" i="1"/>
  <c r="CR295" i="1"/>
  <c r="GL295" i="1"/>
  <c r="GO295" i="1"/>
  <c r="GP295" i="1"/>
  <c r="GV295" i="1"/>
  <c r="HC295" i="1" s="1"/>
  <c r="GX295" i="1" s="1"/>
  <c r="I296" i="1"/>
  <c r="Q296" i="1" s="1"/>
  <c r="R296" i="1"/>
  <c r="S296" i="1"/>
  <c r="AC296" i="1"/>
  <c r="CQ296" i="1" s="1"/>
  <c r="AE296" i="1"/>
  <c r="AF296" i="1"/>
  <c r="CT296" i="1" s="1"/>
  <c r="AG296" i="1"/>
  <c r="CU296" i="1" s="1"/>
  <c r="AH296" i="1"/>
  <c r="AI296" i="1"/>
  <c r="AJ296" i="1"/>
  <c r="CS296" i="1"/>
  <c r="CV296" i="1"/>
  <c r="CW296" i="1"/>
  <c r="V296" i="1" s="1"/>
  <c r="CX296" i="1"/>
  <c r="W296" i="1" s="1"/>
  <c r="GL296" i="1"/>
  <c r="GO296" i="1"/>
  <c r="GP296" i="1"/>
  <c r="GV296" i="1"/>
  <c r="HC296" i="1"/>
  <c r="I297" i="1"/>
  <c r="V297" i="1"/>
  <c r="AC297" i="1"/>
  <c r="AD297" i="1"/>
  <c r="AE297" i="1"/>
  <c r="AF297" i="1"/>
  <c r="AG297" i="1"/>
  <c r="AH297" i="1"/>
  <c r="AI297" i="1"/>
  <c r="CW297" i="1" s="1"/>
  <c r="AJ297" i="1"/>
  <c r="CX297" i="1" s="1"/>
  <c r="W297" i="1" s="1"/>
  <c r="CR297" i="1"/>
  <c r="CS297" i="1"/>
  <c r="CT297" i="1"/>
  <c r="CU297" i="1"/>
  <c r="CV297" i="1"/>
  <c r="U297" i="1" s="1"/>
  <c r="GL297" i="1"/>
  <c r="FR319" i="1" s="1"/>
  <c r="GO297" i="1"/>
  <c r="GP297" i="1"/>
  <c r="GV297" i="1"/>
  <c r="HC297" i="1" s="1"/>
  <c r="I298" i="1"/>
  <c r="R298" i="1"/>
  <c r="W298" i="1"/>
  <c r="AC298" i="1"/>
  <c r="AE298" i="1"/>
  <c r="CS298" i="1" s="1"/>
  <c r="AF298" i="1"/>
  <c r="AG298" i="1"/>
  <c r="CU298" i="1" s="1"/>
  <c r="T298" i="1" s="1"/>
  <c r="AH298" i="1"/>
  <c r="CV298" i="1" s="1"/>
  <c r="U298" i="1" s="1"/>
  <c r="AI298" i="1"/>
  <c r="AJ298" i="1"/>
  <c r="CX298" i="1" s="1"/>
  <c r="CQ298" i="1"/>
  <c r="CR298" i="1"/>
  <c r="CW298" i="1"/>
  <c r="V298" i="1" s="1"/>
  <c r="GL298" i="1"/>
  <c r="GO298" i="1"/>
  <c r="GP298" i="1"/>
  <c r="GV298" i="1"/>
  <c r="HC298" i="1" s="1"/>
  <c r="GX298" i="1" s="1"/>
  <c r="I299" i="1"/>
  <c r="Q299" i="1" s="1"/>
  <c r="AC299" i="1"/>
  <c r="CQ299" i="1" s="1"/>
  <c r="AE299" i="1"/>
  <c r="AF299" i="1"/>
  <c r="CT299" i="1" s="1"/>
  <c r="AG299" i="1"/>
  <c r="CU299" i="1" s="1"/>
  <c r="T299" i="1" s="1"/>
  <c r="AH299" i="1"/>
  <c r="AI299" i="1"/>
  <c r="AJ299" i="1"/>
  <c r="CV299" i="1"/>
  <c r="CW299" i="1"/>
  <c r="V299" i="1" s="1"/>
  <c r="CX299" i="1"/>
  <c r="GL299" i="1"/>
  <c r="GO299" i="1"/>
  <c r="GP299" i="1"/>
  <c r="GV299" i="1"/>
  <c r="HC299" i="1"/>
  <c r="GX299" i="1" s="1"/>
  <c r="I300" i="1"/>
  <c r="AC300" i="1"/>
  <c r="AD300" i="1"/>
  <c r="AE300" i="1"/>
  <c r="AF300" i="1"/>
  <c r="AG300" i="1"/>
  <c r="AH300" i="1"/>
  <c r="AI300" i="1"/>
  <c r="CW300" i="1" s="1"/>
  <c r="AJ300" i="1"/>
  <c r="CX300" i="1" s="1"/>
  <c r="CR300" i="1"/>
  <c r="CS300" i="1"/>
  <c r="CT300" i="1"/>
  <c r="CU300" i="1"/>
  <c r="CV300" i="1"/>
  <c r="GL300" i="1"/>
  <c r="GO300" i="1"/>
  <c r="GP300" i="1"/>
  <c r="GV300" i="1"/>
  <c r="HC300" i="1" s="1"/>
  <c r="I301" i="1"/>
  <c r="R301" i="1"/>
  <c r="U301" i="1"/>
  <c r="V301" i="1"/>
  <c r="AC301" i="1"/>
  <c r="AE301" i="1"/>
  <c r="CS301" i="1" s="1"/>
  <c r="AF301" i="1"/>
  <c r="AG301" i="1"/>
  <c r="CU301" i="1" s="1"/>
  <c r="T301" i="1" s="1"/>
  <c r="AH301" i="1"/>
  <c r="CV301" i="1" s="1"/>
  <c r="AI301" i="1"/>
  <c r="AJ301" i="1"/>
  <c r="CX301" i="1" s="1"/>
  <c r="W301" i="1" s="1"/>
  <c r="CQ301" i="1"/>
  <c r="CR301" i="1"/>
  <c r="CW301" i="1"/>
  <c r="GL301" i="1"/>
  <c r="GO301" i="1"/>
  <c r="GP301" i="1"/>
  <c r="GV301" i="1"/>
  <c r="HC301" i="1" s="1"/>
  <c r="GX301" i="1" s="1"/>
  <c r="C302" i="1"/>
  <c r="D302" i="1"/>
  <c r="I302" i="1"/>
  <c r="K302" i="1"/>
  <c r="P302" i="1"/>
  <c r="W302" i="1"/>
  <c r="AC302" i="1"/>
  <c r="CQ302" i="1" s="1"/>
  <c r="AD302" i="1"/>
  <c r="AB302" i="1" s="1"/>
  <c r="AE302" i="1"/>
  <c r="AF302" i="1"/>
  <c r="S302" i="1" s="1"/>
  <c r="AG302" i="1"/>
  <c r="AH302" i="1"/>
  <c r="AI302" i="1"/>
  <c r="AJ302" i="1"/>
  <c r="CX302" i="1" s="1"/>
  <c r="CR302" i="1"/>
  <c r="CS302" i="1"/>
  <c r="CT302" i="1"/>
  <c r="CU302" i="1"/>
  <c r="T302" i="1" s="1"/>
  <c r="CV302" i="1"/>
  <c r="U302" i="1" s="1"/>
  <c r="CW302" i="1"/>
  <c r="V302" i="1" s="1"/>
  <c r="GL302" i="1"/>
  <c r="GO302" i="1"/>
  <c r="GP302" i="1"/>
  <c r="GV302" i="1"/>
  <c r="HC302" i="1" s="1"/>
  <c r="GX302" i="1"/>
  <c r="C303" i="1"/>
  <c r="D303" i="1"/>
  <c r="I303" i="1"/>
  <c r="I309" i="1" s="1"/>
  <c r="P309" i="1" s="1"/>
  <c r="K303" i="1"/>
  <c r="P303" i="1"/>
  <c r="S303" i="1"/>
  <c r="U303" i="1"/>
  <c r="AC303" i="1"/>
  <c r="CQ303" i="1" s="1"/>
  <c r="AD303" i="1"/>
  <c r="AE303" i="1"/>
  <c r="CR303" i="1" s="1"/>
  <c r="AF303" i="1"/>
  <c r="CT303" i="1" s="1"/>
  <c r="AG303" i="1"/>
  <c r="CU303" i="1" s="1"/>
  <c r="T303" i="1" s="1"/>
  <c r="AH303" i="1"/>
  <c r="CV303" i="1" s="1"/>
  <c r="AI303" i="1"/>
  <c r="CW303" i="1" s="1"/>
  <c r="V303" i="1" s="1"/>
  <c r="AJ303" i="1"/>
  <c r="CX303" i="1"/>
  <c r="W303" i="1" s="1"/>
  <c r="CY303" i="1"/>
  <c r="CZ303" i="1"/>
  <c r="GL303" i="1"/>
  <c r="GO303" i="1"/>
  <c r="GP303" i="1"/>
  <c r="GV303" i="1"/>
  <c r="GX303" i="1"/>
  <c r="HC303" i="1"/>
  <c r="I304" i="1"/>
  <c r="AC304" i="1"/>
  <c r="AE304" i="1"/>
  <c r="AF304" i="1"/>
  <c r="S304" i="1" s="1"/>
  <c r="AG304" i="1"/>
  <c r="AH304" i="1"/>
  <c r="AI304" i="1"/>
  <c r="AJ304" i="1"/>
  <c r="CT304" i="1"/>
  <c r="CU304" i="1"/>
  <c r="T304" i="1" s="1"/>
  <c r="CV304" i="1"/>
  <c r="U304" i="1" s="1"/>
  <c r="CW304" i="1"/>
  <c r="V304" i="1" s="1"/>
  <c r="CX304" i="1"/>
  <c r="W304" i="1" s="1"/>
  <c r="GL304" i="1"/>
  <c r="GO304" i="1"/>
  <c r="GP304" i="1"/>
  <c r="GV304" i="1"/>
  <c r="HC304" i="1" s="1"/>
  <c r="GX304" i="1" s="1"/>
  <c r="I305" i="1"/>
  <c r="Q305" i="1" s="1"/>
  <c r="W305" i="1"/>
  <c r="AC305" i="1"/>
  <c r="P305" i="1" s="1"/>
  <c r="AE305" i="1"/>
  <c r="AD305" i="1" s="1"/>
  <c r="AB305" i="1" s="1"/>
  <c r="AF305" i="1"/>
  <c r="AG305" i="1"/>
  <c r="CU305" i="1" s="1"/>
  <c r="T305" i="1" s="1"/>
  <c r="AH305" i="1"/>
  <c r="CV305" i="1" s="1"/>
  <c r="U305" i="1" s="1"/>
  <c r="AI305" i="1"/>
  <c r="CW305" i="1" s="1"/>
  <c r="V305" i="1" s="1"/>
  <c r="AJ305" i="1"/>
  <c r="CX305" i="1" s="1"/>
  <c r="CQ305" i="1"/>
  <c r="CR305" i="1"/>
  <c r="CS305" i="1"/>
  <c r="CT305" i="1"/>
  <c r="GL305" i="1"/>
  <c r="GO305" i="1"/>
  <c r="GP305" i="1"/>
  <c r="GV305" i="1"/>
  <c r="HC305" i="1"/>
  <c r="GX305" i="1" s="1"/>
  <c r="AC306" i="1"/>
  <c r="CQ306" i="1" s="1"/>
  <c r="AD306" i="1"/>
  <c r="AE306" i="1"/>
  <c r="CR306" i="1" s="1"/>
  <c r="AF306" i="1"/>
  <c r="CT306" i="1" s="1"/>
  <c r="AG306" i="1"/>
  <c r="CU306" i="1" s="1"/>
  <c r="AH306" i="1"/>
  <c r="CV306" i="1" s="1"/>
  <c r="AI306" i="1"/>
  <c r="CW306" i="1" s="1"/>
  <c r="AJ306" i="1"/>
  <c r="CX306" i="1"/>
  <c r="GL306" i="1"/>
  <c r="GO306" i="1"/>
  <c r="GP306" i="1"/>
  <c r="GV306" i="1"/>
  <c r="HC306" i="1"/>
  <c r="I307" i="1"/>
  <c r="AC307" i="1"/>
  <c r="AD307" i="1"/>
  <c r="AE307" i="1"/>
  <c r="AF307" i="1"/>
  <c r="S307" i="1" s="1"/>
  <c r="AG307" i="1"/>
  <c r="AH307" i="1"/>
  <c r="AI307" i="1"/>
  <c r="AJ307" i="1"/>
  <c r="CT307" i="1"/>
  <c r="CU307" i="1"/>
  <c r="T307" i="1" s="1"/>
  <c r="CV307" i="1"/>
  <c r="U307" i="1" s="1"/>
  <c r="CW307" i="1"/>
  <c r="V307" i="1" s="1"/>
  <c r="CX307" i="1"/>
  <c r="W307" i="1" s="1"/>
  <c r="GL307" i="1"/>
  <c r="GO307" i="1"/>
  <c r="GP307" i="1"/>
  <c r="GV307" i="1"/>
  <c r="HC307" i="1"/>
  <c r="GX307" i="1" s="1"/>
  <c r="AC308" i="1"/>
  <c r="AE308" i="1"/>
  <c r="AD308" i="1" s="1"/>
  <c r="AB308" i="1" s="1"/>
  <c r="AF308" i="1"/>
  <c r="AG308" i="1"/>
  <c r="CU308" i="1" s="1"/>
  <c r="AH308" i="1"/>
  <c r="CV308" i="1" s="1"/>
  <c r="AI308" i="1"/>
  <c r="CW308" i="1" s="1"/>
  <c r="AJ308" i="1"/>
  <c r="CX308" i="1" s="1"/>
  <c r="CQ308" i="1"/>
  <c r="CR308" i="1"/>
  <c r="CS308" i="1"/>
  <c r="CT308" i="1"/>
  <c r="GL308" i="1"/>
  <c r="GO308" i="1"/>
  <c r="GP308" i="1"/>
  <c r="GV308" i="1"/>
  <c r="HC308" i="1"/>
  <c r="S309" i="1"/>
  <c r="U309" i="1"/>
  <c r="AC309" i="1"/>
  <c r="CQ309" i="1" s="1"/>
  <c r="AD309" i="1"/>
  <c r="AE309" i="1"/>
  <c r="CR309" i="1" s="1"/>
  <c r="AF309" i="1"/>
  <c r="CT309" i="1" s="1"/>
  <c r="AG309" i="1"/>
  <c r="CU309" i="1" s="1"/>
  <c r="T309" i="1" s="1"/>
  <c r="AH309" i="1"/>
  <c r="CV309" i="1" s="1"/>
  <c r="AI309" i="1"/>
  <c r="CW309" i="1" s="1"/>
  <c r="AJ309" i="1"/>
  <c r="CX309" i="1"/>
  <c r="W309" i="1" s="1"/>
  <c r="CY309" i="1"/>
  <c r="CZ309" i="1"/>
  <c r="GL309" i="1"/>
  <c r="GO309" i="1"/>
  <c r="GP309" i="1"/>
  <c r="GV309" i="1"/>
  <c r="GX309" i="1"/>
  <c r="HC309" i="1"/>
  <c r="I310" i="1"/>
  <c r="AC310" i="1"/>
  <c r="AD310" i="1"/>
  <c r="AE310" i="1"/>
  <c r="AF310" i="1"/>
  <c r="S310" i="1" s="1"/>
  <c r="AG310" i="1"/>
  <c r="AH310" i="1"/>
  <c r="AI310" i="1"/>
  <c r="AJ310" i="1"/>
  <c r="CT310" i="1"/>
  <c r="CU310" i="1"/>
  <c r="T310" i="1" s="1"/>
  <c r="CV310" i="1"/>
  <c r="U310" i="1" s="1"/>
  <c r="CW310" i="1"/>
  <c r="V310" i="1" s="1"/>
  <c r="CX310" i="1"/>
  <c r="W310" i="1" s="1"/>
  <c r="GL310" i="1"/>
  <c r="GO310" i="1"/>
  <c r="GP310" i="1"/>
  <c r="GV310" i="1"/>
  <c r="HC310" i="1"/>
  <c r="GX310" i="1" s="1"/>
  <c r="I311" i="1"/>
  <c r="Q311" i="1" s="1"/>
  <c r="W311" i="1"/>
  <c r="AC311" i="1"/>
  <c r="P311" i="1" s="1"/>
  <c r="AE311" i="1"/>
  <c r="AD311" i="1" s="1"/>
  <c r="AB311" i="1" s="1"/>
  <c r="AF311" i="1"/>
  <c r="AG311" i="1"/>
  <c r="CU311" i="1" s="1"/>
  <c r="T311" i="1" s="1"/>
  <c r="AH311" i="1"/>
  <c r="CV311" i="1" s="1"/>
  <c r="U311" i="1" s="1"/>
  <c r="AI311" i="1"/>
  <c r="CW311" i="1" s="1"/>
  <c r="V311" i="1" s="1"/>
  <c r="AJ311" i="1"/>
  <c r="CX311" i="1" s="1"/>
  <c r="CQ311" i="1"/>
  <c r="CR311" i="1"/>
  <c r="CS311" i="1"/>
  <c r="CT311" i="1"/>
  <c r="GL311" i="1"/>
  <c r="GO311" i="1"/>
  <c r="GP311" i="1"/>
  <c r="GV311" i="1"/>
  <c r="HC311" i="1"/>
  <c r="GX311" i="1" s="1"/>
  <c r="AC312" i="1"/>
  <c r="CQ312" i="1" s="1"/>
  <c r="AD312" i="1"/>
  <c r="AE312" i="1"/>
  <c r="CR312" i="1" s="1"/>
  <c r="AF312" i="1"/>
  <c r="CT312" i="1" s="1"/>
  <c r="AG312" i="1"/>
  <c r="AH312" i="1"/>
  <c r="CV312" i="1" s="1"/>
  <c r="AI312" i="1"/>
  <c r="CW312" i="1" s="1"/>
  <c r="AJ312" i="1"/>
  <c r="CU312" i="1"/>
  <c r="CX312" i="1"/>
  <c r="GL312" i="1"/>
  <c r="GO312" i="1"/>
  <c r="GP312" i="1"/>
  <c r="GV312" i="1"/>
  <c r="HC312" i="1"/>
  <c r="I313" i="1"/>
  <c r="AC313" i="1"/>
  <c r="AE313" i="1"/>
  <c r="AF313" i="1"/>
  <c r="S313" i="1" s="1"/>
  <c r="AG313" i="1"/>
  <c r="AH313" i="1"/>
  <c r="AI313" i="1"/>
  <c r="AJ313" i="1"/>
  <c r="CT313" i="1"/>
  <c r="CU313" i="1"/>
  <c r="T313" i="1" s="1"/>
  <c r="CV313" i="1"/>
  <c r="U313" i="1" s="1"/>
  <c r="CW313" i="1"/>
  <c r="V313" i="1" s="1"/>
  <c r="CX313" i="1"/>
  <c r="W313" i="1" s="1"/>
  <c r="GL313" i="1"/>
  <c r="GO313" i="1"/>
  <c r="GP313" i="1"/>
  <c r="GV313" i="1"/>
  <c r="GX313" i="1"/>
  <c r="HC313" i="1"/>
  <c r="I314" i="1"/>
  <c r="Q314" i="1" s="1"/>
  <c r="T314" i="1"/>
  <c r="W314" i="1"/>
  <c r="AC314" i="1"/>
  <c r="P314" i="1" s="1"/>
  <c r="AE314" i="1"/>
  <c r="AD314" i="1" s="1"/>
  <c r="AB314" i="1" s="1"/>
  <c r="AF314" i="1"/>
  <c r="AG314" i="1"/>
  <c r="CU314" i="1" s="1"/>
  <c r="AH314" i="1"/>
  <c r="CV314" i="1" s="1"/>
  <c r="U314" i="1" s="1"/>
  <c r="AI314" i="1"/>
  <c r="CW314" i="1" s="1"/>
  <c r="V314" i="1" s="1"/>
  <c r="AJ314" i="1"/>
  <c r="CX314" i="1" s="1"/>
  <c r="CQ314" i="1"/>
  <c r="CR314" i="1"/>
  <c r="CS314" i="1"/>
  <c r="CT314" i="1"/>
  <c r="GL314" i="1"/>
  <c r="GO314" i="1"/>
  <c r="GP314" i="1"/>
  <c r="GV314" i="1"/>
  <c r="HC314" i="1"/>
  <c r="GX314" i="1" s="1"/>
  <c r="I315" i="1"/>
  <c r="P315" i="1"/>
  <c r="R315" i="1"/>
  <c r="S315" i="1"/>
  <c r="T315" i="1"/>
  <c r="U315" i="1"/>
  <c r="AC315" i="1"/>
  <c r="CQ315" i="1" s="1"/>
  <c r="AD315" i="1"/>
  <c r="AE315" i="1"/>
  <c r="CR315" i="1" s="1"/>
  <c r="AF315" i="1"/>
  <c r="CT315" i="1" s="1"/>
  <c r="AG315" i="1"/>
  <c r="AH315" i="1"/>
  <c r="CV315" i="1" s="1"/>
  <c r="AI315" i="1"/>
  <c r="CW315" i="1" s="1"/>
  <c r="V315" i="1" s="1"/>
  <c r="AJ315" i="1"/>
  <c r="CU315" i="1"/>
  <c r="CX315" i="1"/>
  <c r="W315" i="1" s="1"/>
  <c r="CY315" i="1"/>
  <c r="CZ315" i="1"/>
  <c r="GL315" i="1"/>
  <c r="GO315" i="1"/>
  <c r="GP315" i="1"/>
  <c r="GV315" i="1"/>
  <c r="GX315" i="1"/>
  <c r="HC315" i="1"/>
  <c r="I316" i="1"/>
  <c r="R316" i="1" s="1"/>
  <c r="Q316" i="1"/>
  <c r="X316" i="1"/>
  <c r="AC316" i="1"/>
  <c r="AD316" i="1"/>
  <c r="AE316" i="1"/>
  <c r="AF316" i="1"/>
  <c r="S316" i="1" s="1"/>
  <c r="AG316" i="1"/>
  <c r="AH316" i="1"/>
  <c r="AI316" i="1"/>
  <c r="AJ316" i="1"/>
  <c r="CT316" i="1"/>
  <c r="CU316" i="1"/>
  <c r="T316" i="1" s="1"/>
  <c r="CV316" i="1"/>
  <c r="U316" i="1" s="1"/>
  <c r="CW316" i="1"/>
  <c r="V316" i="1" s="1"/>
  <c r="CX316" i="1"/>
  <c r="W316" i="1" s="1"/>
  <c r="GL316" i="1"/>
  <c r="GO316" i="1"/>
  <c r="GP316" i="1"/>
  <c r="GV316" i="1"/>
  <c r="GX316" i="1"/>
  <c r="HC316" i="1"/>
  <c r="I317" i="1"/>
  <c r="Q317" i="1" s="1"/>
  <c r="T317" i="1"/>
  <c r="W317" i="1"/>
  <c r="AC317" i="1"/>
  <c r="P317" i="1" s="1"/>
  <c r="AE317" i="1"/>
  <c r="AD317" i="1" s="1"/>
  <c r="AB317" i="1" s="1"/>
  <c r="AF317" i="1"/>
  <c r="AG317" i="1"/>
  <c r="CU317" i="1" s="1"/>
  <c r="AH317" i="1"/>
  <c r="CV317" i="1" s="1"/>
  <c r="U317" i="1" s="1"/>
  <c r="AI317" i="1"/>
  <c r="CW317" i="1" s="1"/>
  <c r="V317" i="1" s="1"/>
  <c r="AJ317" i="1"/>
  <c r="CX317" i="1" s="1"/>
  <c r="CQ317" i="1"/>
  <c r="CR317" i="1"/>
  <c r="CS317" i="1"/>
  <c r="CT317" i="1"/>
  <c r="GL317" i="1"/>
  <c r="GO317" i="1"/>
  <c r="GP317" i="1"/>
  <c r="GV317" i="1"/>
  <c r="HC317" i="1"/>
  <c r="GX317" i="1" s="1"/>
  <c r="B319" i="1"/>
  <c r="B232" i="1" s="1"/>
  <c r="C319" i="1"/>
  <c r="C232" i="1" s="1"/>
  <c r="D319" i="1"/>
  <c r="D232" i="1" s="1"/>
  <c r="F319" i="1"/>
  <c r="G319" i="1"/>
  <c r="G232" i="1" s="1"/>
  <c r="AP319" i="1"/>
  <c r="BB319" i="1"/>
  <c r="BB232" i="1" s="1"/>
  <c r="BC319" i="1"/>
  <c r="BD319" i="1"/>
  <c r="BD232" i="1" s="1"/>
  <c r="BX319" i="1"/>
  <c r="BY319" i="1"/>
  <c r="BY232" i="1" s="1"/>
  <c r="CK319" i="1"/>
  <c r="CK232" i="1" s="1"/>
  <c r="CL319" i="1"/>
  <c r="CL232" i="1" s="1"/>
  <c r="CM319" i="1"/>
  <c r="CM232" i="1" s="1"/>
  <c r="FP319" i="1"/>
  <c r="FP232" i="1" s="1"/>
  <c r="FQ319" i="1"/>
  <c r="FV319" i="1"/>
  <c r="FV232" i="1" s="1"/>
  <c r="GC319" i="1"/>
  <c r="GD319" i="1"/>
  <c r="GE319" i="1"/>
  <c r="F332" i="1"/>
  <c r="D349" i="1"/>
  <c r="E351" i="1"/>
  <c r="Z351" i="1"/>
  <c r="AA351" i="1"/>
  <c r="AM351" i="1"/>
  <c r="AN351" i="1"/>
  <c r="BE351" i="1"/>
  <c r="BF351" i="1"/>
  <c r="BG351" i="1"/>
  <c r="BH351" i="1"/>
  <c r="BI351" i="1"/>
  <c r="BJ351" i="1"/>
  <c r="BK351" i="1"/>
  <c r="BL351" i="1"/>
  <c r="BM351" i="1"/>
  <c r="BN351" i="1"/>
  <c r="BO351" i="1"/>
  <c r="BP351" i="1"/>
  <c r="BQ351" i="1"/>
  <c r="BR351" i="1"/>
  <c r="BS351" i="1"/>
  <c r="BT351" i="1"/>
  <c r="BU351" i="1"/>
  <c r="BV351" i="1"/>
  <c r="BW351" i="1"/>
  <c r="CN351" i="1"/>
  <c r="CO351" i="1"/>
  <c r="CP351" i="1"/>
  <c r="CQ351" i="1"/>
  <c r="CR351" i="1"/>
  <c r="CS351" i="1"/>
  <c r="CT351" i="1"/>
  <c r="CU351" i="1"/>
  <c r="CV351" i="1"/>
  <c r="CW351" i="1"/>
  <c r="CX351" i="1"/>
  <c r="CY351" i="1"/>
  <c r="CZ351" i="1"/>
  <c r="DA351" i="1"/>
  <c r="DB351" i="1"/>
  <c r="DC351" i="1"/>
  <c r="DD351" i="1"/>
  <c r="DE351" i="1"/>
  <c r="DF351" i="1"/>
  <c r="DR351" i="1"/>
  <c r="DS351" i="1"/>
  <c r="EE351" i="1"/>
  <c r="EF351" i="1"/>
  <c r="EW351" i="1"/>
  <c r="EX351" i="1"/>
  <c r="EY351" i="1"/>
  <c r="EZ351" i="1"/>
  <c r="FA351" i="1"/>
  <c r="FB351" i="1"/>
  <c r="FC351" i="1"/>
  <c r="FD351" i="1"/>
  <c r="FE351" i="1"/>
  <c r="FF351" i="1"/>
  <c r="FG351" i="1"/>
  <c r="FH351" i="1"/>
  <c r="FI351" i="1"/>
  <c r="FJ351" i="1"/>
  <c r="FK351" i="1"/>
  <c r="FL351" i="1"/>
  <c r="FM351" i="1"/>
  <c r="FN351" i="1"/>
  <c r="FO351" i="1"/>
  <c r="GF351" i="1"/>
  <c r="GG351" i="1"/>
  <c r="GH351" i="1"/>
  <c r="GI351" i="1"/>
  <c r="GJ351" i="1"/>
  <c r="GK351" i="1"/>
  <c r="GL351" i="1"/>
  <c r="GM351" i="1"/>
  <c r="GN351" i="1"/>
  <c r="GO351" i="1"/>
  <c r="GP351" i="1"/>
  <c r="GQ351" i="1"/>
  <c r="GR351" i="1"/>
  <c r="GS351" i="1"/>
  <c r="GT351" i="1"/>
  <c r="GU351" i="1"/>
  <c r="GV351" i="1"/>
  <c r="GW351" i="1"/>
  <c r="GX351" i="1"/>
  <c r="C353" i="1"/>
  <c r="D353" i="1"/>
  <c r="I353" i="1"/>
  <c r="S353" i="1" s="1"/>
  <c r="CY353" i="1" s="1"/>
  <c r="K353" i="1"/>
  <c r="V353" i="1"/>
  <c r="W353" i="1"/>
  <c r="AC353" i="1"/>
  <c r="P353" i="1" s="1"/>
  <c r="AD353" i="1"/>
  <c r="AE353" i="1"/>
  <c r="AF353" i="1"/>
  <c r="AB353" i="1" s="1"/>
  <c r="AG353" i="1"/>
  <c r="CU353" i="1" s="1"/>
  <c r="T353" i="1" s="1"/>
  <c r="AH353" i="1"/>
  <c r="CV353" i="1" s="1"/>
  <c r="U353" i="1" s="1"/>
  <c r="AI353" i="1"/>
  <c r="CW353" i="1" s="1"/>
  <c r="AJ353" i="1"/>
  <c r="CQ353" i="1"/>
  <c r="CR353" i="1"/>
  <c r="CS353" i="1"/>
  <c r="CX353" i="1"/>
  <c r="CZ353" i="1"/>
  <c r="GL353" i="1"/>
  <c r="GO353" i="1"/>
  <c r="GP353" i="1"/>
  <c r="GV353" i="1"/>
  <c r="HC353" i="1" s="1"/>
  <c r="GX353" i="1" s="1"/>
  <c r="C354" i="1"/>
  <c r="D354" i="1"/>
  <c r="I354" i="1"/>
  <c r="K354" i="1"/>
  <c r="P354" i="1"/>
  <c r="AC354" i="1"/>
  <c r="AB354" i="1" s="1"/>
  <c r="AD354" i="1"/>
  <c r="AE354" i="1"/>
  <c r="CR354" i="1" s="1"/>
  <c r="AF354" i="1"/>
  <c r="S354" i="1" s="1"/>
  <c r="AG354" i="1"/>
  <c r="AH354" i="1"/>
  <c r="AI354" i="1"/>
  <c r="AJ354" i="1"/>
  <c r="CQ354" i="1"/>
  <c r="CU354" i="1"/>
  <c r="CV354" i="1"/>
  <c r="U354" i="1" s="1"/>
  <c r="CW354" i="1"/>
  <c r="CX354" i="1"/>
  <c r="W354" i="1" s="1"/>
  <c r="GL354" i="1"/>
  <c r="GO354" i="1"/>
  <c r="GP354" i="1"/>
  <c r="GV354" i="1"/>
  <c r="HC354" i="1" s="1"/>
  <c r="GX354" i="1" s="1"/>
  <c r="AB355" i="1"/>
  <c r="AC355" i="1"/>
  <c r="AE355" i="1"/>
  <c r="AD355" i="1" s="1"/>
  <c r="AF355" i="1"/>
  <c r="AG355" i="1"/>
  <c r="CU355" i="1" s="1"/>
  <c r="AH355" i="1"/>
  <c r="CV355" i="1" s="1"/>
  <c r="AI355" i="1"/>
  <c r="CW355" i="1" s="1"/>
  <c r="AJ355" i="1"/>
  <c r="CX355" i="1" s="1"/>
  <c r="CQ355" i="1"/>
  <c r="CR355" i="1"/>
  <c r="CS355" i="1"/>
  <c r="CT355" i="1"/>
  <c r="GL355" i="1"/>
  <c r="GO355" i="1"/>
  <c r="GP355" i="1"/>
  <c r="GV355" i="1"/>
  <c r="HC355" i="1" s="1"/>
  <c r="AC356" i="1"/>
  <c r="AE356" i="1"/>
  <c r="AF356" i="1"/>
  <c r="CT356" i="1" s="1"/>
  <c r="AG356" i="1"/>
  <c r="CU356" i="1" s="1"/>
  <c r="AH356" i="1"/>
  <c r="CV356" i="1" s="1"/>
  <c r="AI356" i="1"/>
  <c r="CW356" i="1" s="1"/>
  <c r="AJ356" i="1"/>
  <c r="CX356" i="1" s="1"/>
  <c r="GL356" i="1"/>
  <c r="GO356" i="1"/>
  <c r="GP356" i="1"/>
  <c r="GV356" i="1"/>
  <c r="HC356" i="1" s="1"/>
  <c r="I357" i="1"/>
  <c r="Q357" i="1"/>
  <c r="R357" i="1"/>
  <c r="S357" i="1"/>
  <c r="W357" i="1"/>
  <c r="X357" i="1"/>
  <c r="Y357" i="1"/>
  <c r="AC357" i="1"/>
  <c r="AE357" i="1"/>
  <c r="AD357" i="1" s="1"/>
  <c r="AF357" i="1"/>
  <c r="AG357" i="1"/>
  <c r="CU357" i="1" s="1"/>
  <c r="T357" i="1" s="1"/>
  <c r="AH357" i="1"/>
  <c r="AI357" i="1"/>
  <c r="AJ357" i="1"/>
  <c r="CQ357" i="1"/>
  <c r="CR357" i="1"/>
  <c r="CS357" i="1"/>
  <c r="CT357" i="1"/>
  <c r="CV357" i="1"/>
  <c r="U357" i="1" s="1"/>
  <c r="CW357" i="1"/>
  <c r="CX357" i="1"/>
  <c r="GL357" i="1"/>
  <c r="GO357" i="1"/>
  <c r="GP357" i="1"/>
  <c r="GV357" i="1"/>
  <c r="HC357" i="1" s="1"/>
  <c r="GX357" i="1" s="1"/>
  <c r="AB358" i="1"/>
  <c r="AC358" i="1"/>
  <c r="AE358" i="1"/>
  <c r="AD358" i="1" s="1"/>
  <c r="AF358" i="1"/>
  <c r="AG358" i="1"/>
  <c r="CU358" i="1" s="1"/>
  <c r="AH358" i="1"/>
  <c r="CV358" i="1" s="1"/>
  <c r="AI358" i="1"/>
  <c r="CW358" i="1" s="1"/>
  <c r="AJ358" i="1"/>
  <c r="CX358" i="1" s="1"/>
  <c r="CQ358" i="1"/>
  <c r="CR358" i="1"/>
  <c r="CS358" i="1"/>
  <c r="CT358" i="1"/>
  <c r="GL358" i="1"/>
  <c r="GO358" i="1"/>
  <c r="GP358" i="1"/>
  <c r="GV358" i="1"/>
  <c r="HC358" i="1" s="1"/>
  <c r="AC359" i="1"/>
  <c r="AE359" i="1"/>
  <c r="AF359" i="1"/>
  <c r="AG359" i="1"/>
  <c r="CU359" i="1" s="1"/>
  <c r="AH359" i="1"/>
  <c r="CV359" i="1" s="1"/>
  <c r="AI359" i="1"/>
  <c r="AJ359" i="1"/>
  <c r="CW359" i="1"/>
  <c r="CX359" i="1"/>
  <c r="GL359" i="1"/>
  <c r="GO359" i="1"/>
  <c r="GP359" i="1"/>
  <c r="GV359" i="1"/>
  <c r="HC359" i="1" s="1"/>
  <c r="AC360" i="1"/>
  <c r="AE360" i="1"/>
  <c r="CS360" i="1" s="1"/>
  <c r="AF360" i="1"/>
  <c r="CT360" i="1" s="1"/>
  <c r="AG360" i="1"/>
  <c r="CU360" i="1" s="1"/>
  <c r="AH360" i="1"/>
  <c r="AI360" i="1"/>
  <c r="AJ360" i="1"/>
  <c r="CQ360" i="1"/>
  <c r="CR360" i="1"/>
  <c r="CV360" i="1"/>
  <c r="CW360" i="1"/>
  <c r="CX360" i="1"/>
  <c r="GL360" i="1"/>
  <c r="GO360" i="1"/>
  <c r="GP360" i="1"/>
  <c r="GV360" i="1"/>
  <c r="HC360" i="1" s="1"/>
  <c r="C361" i="1"/>
  <c r="D361" i="1"/>
  <c r="I361" i="1"/>
  <c r="K361" i="1"/>
  <c r="P361" i="1"/>
  <c r="R361" i="1"/>
  <c r="S361" i="1"/>
  <c r="AC361" i="1"/>
  <c r="AD361" i="1"/>
  <c r="AE361" i="1"/>
  <c r="Q361" i="1" s="1"/>
  <c r="AF361" i="1"/>
  <c r="CT361" i="1" s="1"/>
  <c r="AG361" i="1"/>
  <c r="CU361" i="1" s="1"/>
  <c r="T361" i="1" s="1"/>
  <c r="AH361" i="1"/>
  <c r="CV361" i="1" s="1"/>
  <c r="U361" i="1" s="1"/>
  <c r="AI361" i="1"/>
  <c r="CW361" i="1" s="1"/>
  <c r="V361" i="1" s="1"/>
  <c r="AJ361" i="1"/>
  <c r="CQ361" i="1"/>
  <c r="CX361" i="1"/>
  <c r="W361" i="1" s="1"/>
  <c r="GL361" i="1"/>
  <c r="GO361" i="1"/>
  <c r="GP361" i="1"/>
  <c r="GV361" i="1"/>
  <c r="GX361" i="1"/>
  <c r="HC361" i="1"/>
  <c r="C362" i="1"/>
  <c r="D362" i="1"/>
  <c r="I362" i="1"/>
  <c r="K362" i="1"/>
  <c r="P362" i="1"/>
  <c r="Q362" i="1"/>
  <c r="AC362" i="1"/>
  <c r="CQ362" i="1" s="1"/>
  <c r="AE362" i="1"/>
  <c r="CR362" i="1" s="1"/>
  <c r="AF362" i="1"/>
  <c r="AG362" i="1"/>
  <c r="AH362" i="1"/>
  <c r="AI362" i="1"/>
  <c r="CW362" i="1" s="1"/>
  <c r="AJ362" i="1"/>
  <c r="CX362" i="1" s="1"/>
  <c r="W362" i="1" s="1"/>
  <c r="CT362" i="1"/>
  <c r="CU362" i="1"/>
  <c r="T362" i="1" s="1"/>
  <c r="CV362" i="1"/>
  <c r="U362" i="1" s="1"/>
  <c r="GL362" i="1"/>
  <c r="GO362" i="1"/>
  <c r="GP362" i="1"/>
  <c r="GV362" i="1"/>
  <c r="HC362" i="1"/>
  <c r="GX362" i="1" s="1"/>
  <c r="I363" i="1"/>
  <c r="Q363" i="1"/>
  <c r="R363" i="1"/>
  <c r="AC363" i="1"/>
  <c r="AE363" i="1"/>
  <c r="AF363" i="1"/>
  <c r="CT363" i="1" s="1"/>
  <c r="AG363" i="1"/>
  <c r="CU363" i="1" s="1"/>
  <c r="T363" i="1" s="1"/>
  <c r="AH363" i="1"/>
  <c r="CV363" i="1" s="1"/>
  <c r="U363" i="1" s="1"/>
  <c r="AI363" i="1"/>
  <c r="CW363" i="1" s="1"/>
  <c r="V363" i="1" s="1"/>
  <c r="AJ363" i="1"/>
  <c r="CX363" i="1" s="1"/>
  <c r="W363" i="1" s="1"/>
  <c r="CQ363" i="1"/>
  <c r="CR363" i="1"/>
  <c r="GL363" i="1"/>
  <c r="GO363" i="1"/>
  <c r="GP363" i="1"/>
  <c r="GV363" i="1"/>
  <c r="HC363" i="1" s="1"/>
  <c r="GX363" i="1" s="1"/>
  <c r="AC364" i="1"/>
  <c r="CQ364" i="1" s="1"/>
  <c r="AE364" i="1"/>
  <c r="CR364" i="1" s="1"/>
  <c r="AF364" i="1"/>
  <c r="AG364" i="1"/>
  <c r="CU364" i="1" s="1"/>
  <c r="AH364" i="1"/>
  <c r="CV364" i="1" s="1"/>
  <c r="AI364" i="1"/>
  <c r="AJ364" i="1"/>
  <c r="CT364" i="1"/>
  <c r="CW364" i="1"/>
  <c r="CX364" i="1"/>
  <c r="GL364" i="1"/>
  <c r="GO364" i="1"/>
  <c r="GP364" i="1"/>
  <c r="GV364" i="1"/>
  <c r="HC364" i="1"/>
  <c r="I365" i="1"/>
  <c r="Q365" i="1" s="1"/>
  <c r="AC365" i="1"/>
  <c r="AD365" i="1"/>
  <c r="AE365" i="1"/>
  <c r="AF365" i="1"/>
  <c r="S365" i="1" s="1"/>
  <c r="AG365" i="1"/>
  <c r="AH365" i="1"/>
  <c r="AI365" i="1"/>
  <c r="AJ365" i="1"/>
  <c r="CX365" i="1" s="1"/>
  <c r="W365" i="1" s="1"/>
  <c r="CR365" i="1"/>
  <c r="CS365" i="1"/>
  <c r="CT365" i="1"/>
  <c r="CU365" i="1"/>
  <c r="T365" i="1" s="1"/>
  <c r="CV365" i="1"/>
  <c r="U365" i="1" s="1"/>
  <c r="CW365" i="1"/>
  <c r="V365" i="1" s="1"/>
  <c r="GL365" i="1"/>
  <c r="GO365" i="1"/>
  <c r="GP365" i="1"/>
  <c r="GV365" i="1"/>
  <c r="HC365" i="1" s="1"/>
  <c r="GX365" i="1"/>
  <c r="AB366" i="1"/>
  <c r="AC366" i="1"/>
  <c r="AD366" i="1"/>
  <c r="AE366" i="1"/>
  <c r="AF366" i="1"/>
  <c r="CT366" i="1" s="1"/>
  <c r="AG366" i="1"/>
  <c r="CU366" i="1" s="1"/>
  <c r="AH366" i="1"/>
  <c r="CV366" i="1" s="1"/>
  <c r="AI366" i="1"/>
  <c r="CW366" i="1" s="1"/>
  <c r="AJ366" i="1"/>
  <c r="CQ366" i="1"/>
  <c r="CR366" i="1"/>
  <c r="CS366" i="1"/>
  <c r="CX366" i="1"/>
  <c r="GL366" i="1"/>
  <c r="GO366" i="1"/>
  <c r="GP366" i="1"/>
  <c r="GV366" i="1"/>
  <c r="HC366" i="1" s="1"/>
  <c r="C367" i="1"/>
  <c r="D367" i="1"/>
  <c r="I367" i="1"/>
  <c r="K367" i="1"/>
  <c r="P367" i="1"/>
  <c r="AC367" i="1"/>
  <c r="AD367" i="1"/>
  <c r="AB367" i="1" s="1"/>
  <c r="AE367" i="1"/>
  <c r="AF367" i="1"/>
  <c r="AG367" i="1"/>
  <c r="AH367" i="1"/>
  <c r="AI367" i="1"/>
  <c r="AJ367" i="1"/>
  <c r="CQ367" i="1"/>
  <c r="CT367" i="1"/>
  <c r="CU367" i="1"/>
  <c r="T367" i="1" s="1"/>
  <c r="CV367" i="1"/>
  <c r="U367" i="1" s="1"/>
  <c r="CW367" i="1"/>
  <c r="V367" i="1" s="1"/>
  <c r="CX367" i="1"/>
  <c r="W367" i="1" s="1"/>
  <c r="GL367" i="1"/>
  <c r="GO367" i="1"/>
  <c r="GP367" i="1"/>
  <c r="GV367" i="1"/>
  <c r="HC367" i="1"/>
  <c r="GX367" i="1" s="1"/>
  <c r="C368" i="1"/>
  <c r="D368" i="1"/>
  <c r="I368" i="1"/>
  <c r="K368" i="1"/>
  <c r="P368" i="1"/>
  <c r="S368" i="1"/>
  <c r="X368" i="1" s="1"/>
  <c r="U368" i="1"/>
  <c r="V368" i="1"/>
  <c r="AC368" i="1"/>
  <c r="AE368" i="1"/>
  <c r="CR368" i="1" s="1"/>
  <c r="AF368" i="1"/>
  <c r="CT368" i="1" s="1"/>
  <c r="AG368" i="1"/>
  <c r="CU368" i="1" s="1"/>
  <c r="T368" i="1" s="1"/>
  <c r="AH368" i="1"/>
  <c r="AI368" i="1"/>
  <c r="CW368" i="1" s="1"/>
  <c r="AJ368" i="1"/>
  <c r="CX368" i="1" s="1"/>
  <c r="W368" i="1" s="1"/>
  <c r="CQ368" i="1"/>
  <c r="CV368" i="1"/>
  <c r="CZ368" i="1"/>
  <c r="GL368" i="1"/>
  <c r="GO368" i="1"/>
  <c r="GP368" i="1"/>
  <c r="GV368" i="1"/>
  <c r="HC368" i="1"/>
  <c r="GX368" i="1" s="1"/>
  <c r="I369" i="1"/>
  <c r="Q369" i="1"/>
  <c r="AC369" i="1"/>
  <c r="CQ369" i="1" s="1"/>
  <c r="AE369" i="1"/>
  <c r="AF369" i="1"/>
  <c r="AG369" i="1"/>
  <c r="AH369" i="1"/>
  <c r="AI369" i="1"/>
  <c r="AJ369" i="1"/>
  <c r="CU369" i="1"/>
  <c r="T369" i="1" s="1"/>
  <c r="CV369" i="1"/>
  <c r="U369" i="1" s="1"/>
  <c r="CW369" i="1"/>
  <c r="V369" i="1" s="1"/>
  <c r="CX369" i="1"/>
  <c r="W369" i="1" s="1"/>
  <c r="GL369" i="1"/>
  <c r="GO369" i="1"/>
  <c r="GP369" i="1"/>
  <c r="GV369" i="1"/>
  <c r="HC369" i="1"/>
  <c r="GX369" i="1" s="1"/>
  <c r="I370" i="1"/>
  <c r="AB370" i="1"/>
  <c r="AC370" i="1"/>
  <c r="AD370" i="1"/>
  <c r="AE370" i="1"/>
  <c r="AF370" i="1"/>
  <c r="AG370" i="1"/>
  <c r="AH370" i="1"/>
  <c r="CV370" i="1" s="1"/>
  <c r="U370" i="1" s="1"/>
  <c r="AI370" i="1"/>
  <c r="CW370" i="1" s="1"/>
  <c r="AJ370" i="1"/>
  <c r="CX370" i="1" s="1"/>
  <c r="W370" i="1" s="1"/>
  <c r="CQ370" i="1"/>
  <c r="CR370" i="1"/>
  <c r="CS370" i="1"/>
  <c r="CT370" i="1"/>
  <c r="CU370" i="1"/>
  <c r="T370" i="1" s="1"/>
  <c r="GL370" i="1"/>
  <c r="GO370" i="1"/>
  <c r="GP370" i="1"/>
  <c r="GV370" i="1"/>
  <c r="HC370" i="1" s="1"/>
  <c r="AC371" i="1"/>
  <c r="AE371" i="1"/>
  <c r="CR371" i="1" s="1"/>
  <c r="AF371" i="1"/>
  <c r="CT371" i="1" s="1"/>
  <c r="AG371" i="1"/>
  <c r="CU371" i="1" s="1"/>
  <c r="AH371" i="1"/>
  <c r="AI371" i="1"/>
  <c r="CW371" i="1" s="1"/>
  <c r="AJ371" i="1"/>
  <c r="CX371" i="1" s="1"/>
  <c r="CQ371" i="1"/>
  <c r="CV371" i="1"/>
  <c r="GL371" i="1"/>
  <c r="GO371" i="1"/>
  <c r="GP371" i="1"/>
  <c r="GV371" i="1"/>
  <c r="HC371" i="1"/>
  <c r="I372" i="1"/>
  <c r="Q372" i="1"/>
  <c r="R372" i="1"/>
  <c r="AC372" i="1"/>
  <c r="AE372" i="1"/>
  <c r="AF372" i="1"/>
  <c r="S372" i="1" s="1"/>
  <c r="AG372" i="1"/>
  <c r="AH372" i="1"/>
  <c r="AI372" i="1"/>
  <c r="AJ372" i="1"/>
  <c r="CT372" i="1"/>
  <c r="CU372" i="1"/>
  <c r="T372" i="1" s="1"/>
  <c r="CV372" i="1"/>
  <c r="U372" i="1" s="1"/>
  <c r="CW372" i="1"/>
  <c r="V372" i="1" s="1"/>
  <c r="CX372" i="1"/>
  <c r="W372" i="1" s="1"/>
  <c r="GL372" i="1"/>
  <c r="GO372" i="1"/>
  <c r="GP372" i="1"/>
  <c r="GV372" i="1"/>
  <c r="HC372" i="1"/>
  <c r="GX372" i="1" s="1"/>
  <c r="C373" i="1"/>
  <c r="D373" i="1"/>
  <c r="I373" i="1"/>
  <c r="Q373" i="1" s="1"/>
  <c r="K373" i="1"/>
  <c r="R373" i="1"/>
  <c r="V373" i="1"/>
  <c r="AC373" i="1"/>
  <c r="AE373" i="1"/>
  <c r="CS373" i="1" s="1"/>
  <c r="AF373" i="1"/>
  <c r="CT373" i="1" s="1"/>
  <c r="AG373" i="1"/>
  <c r="CU373" i="1" s="1"/>
  <c r="T373" i="1" s="1"/>
  <c r="AH373" i="1"/>
  <c r="CV373" i="1" s="1"/>
  <c r="U373" i="1" s="1"/>
  <c r="AI373" i="1"/>
  <c r="AJ373" i="1"/>
  <c r="CX373" i="1" s="1"/>
  <c r="W373" i="1" s="1"/>
  <c r="CQ373" i="1"/>
  <c r="CR373" i="1"/>
  <c r="CW373" i="1"/>
  <c r="GL373" i="1"/>
  <c r="GO373" i="1"/>
  <c r="GP373" i="1"/>
  <c r="GV373" i="1"/>
  <c r="HC373" i="1"/>
  <c r="GX373" i="1" s="1"/>
  <c r="C374" i="1"/>
  <c r="D374" i="1"/>
  <c r="I374" i="1"/>
  <c r="K374" i="1"/>
  <c r="AC374" i="1"/>
  <c r="AD374" i="1"/>
  <c r="AE374" i="1"/>
  <c r="AF374" i="1"/>
  <c r="AG374" i="1"/>
  <c r="AH374" i="1"/>
  <c r="AI374" i="1"/>
  <c r="AJ374" i="1"/>
  <c r="CX374" i="1" s="1"/>
  <c r="W374" i="1" s="1"/>
  <c r="CR374" i="1"/>
  <c r="CS374" i="1"/>
  <c r="CT374" i="1"/>
  <c r="CU374" i="1"/>
  <c r="CV374" i="1"/>
  <c r="CW374" i="1"/>
  <c r="GL374" i="1"/>
  <c r="GO374" i="1"/>
  <c r="GP374" i="1"/>
  <c r="GV374" i="1"/>
  <c r="HC374" i="1" s="1"/>
  <c r="I375" i="1"/>
  <c r="P375" i="1" s="1"/>
  <c r="S375" i="1"/>
  <c r="U375" i="1"/>
  <c r="X375" i="1"/>
  <c r="AB375" i="1"/>
  <c r="AC375" i="1"/>
  <c r="AD375" i="1"/>
  <c r="AE375" i="1"/>
  <c r="AF375" i="1"/>
  <c r="CT375" i="1" s="1"/>
  <c r="AG375" i="1"/>
  <c r="CU375" i="1" s="1"/>
  <c r="T375" i="1" s="1"/>
  <c r="AH375" i="1"/>
  <c r="CV375" i="1" s="1"/>
  <c r="AI375" i="1"/>
  <c r="CW375" i="1" s="1"/>
  <c r="V375" i="1" s="1"/>
  <c r="AJ375" i="1"/>
  <c r="CQ375" i="1"/>
  <c r="CR375" i="1"/>
  <c r="CS375" i="1"/>
  <c r="CX375" i="1"/>
  <c r="W375" i="1" s="1"/>
  <c r="CZ375" i="1"/>
  <c r="GL375" i="1"/>
  <c r="GO375" i="1"/>
  <c r="GP375" i="1"/>
  <c r="GV375" i="1"/>
  <c r="HC375" i="1" s="1"/>
  <c r="GX375" i="1" s="1"/>
  <c r="AC376" i="1"/>
  <c r="AE376" i="1"/>
  <c r="AF376" i="1"/>
  <c r="AG376" i="1"/>
  <c r="CU376" i="1" s="1"/>
  <c r="AH376" i="1"/>
  <c r="AI376" i="1"/>
  <c r="AJ376" i="1"/>
  <c r="CT376" i="1"/>
  <c r="CV376" i="1"/>
  <c r="CW376" i="1"/>
  <c r="CX376" i="1"/>
  <c r="GL376" i="1"/>
  <c r="GO376" i="1"/>
  <c r="GP376" i="1"/>
  <c r="GV376" i="1"/>
  <c r="HC376" i="1" s="1"/>
  <c r="I377" i="1"/>
  <c r="Q377" i="1" s="1"/>
  <c r="W377" i="1"/>
  <c r="AC377" i="1"/>
  <c r="AD377" i="1"/>
  <c r="AE377" i="1"/>
  <c r="AF377" i="1"/>
  <c r="S377" i="1" s="1"/>
  <c r="AG377" i="1"/>
  <c r="AH377" i="1"/>
  <c r="AI377" i="1"/>
  <c r="AJ377" i="1"/>
  <c r="CX377" i="1" s="1"/>
  <c r="CR377" i="1"/>
  <c r="CS377" i="1"/>
  <c r="CT377" i="1"/>
  <c r="CU377" i="1"/>
  <c r="T377" i="1" s="1"/>
  <c r="CV377" i="1"/>
  <c r="U377" i="1" s="1"/>
  <c r="CW377" i="1"/>
  <c r="V377" i="1" s="1"/>
  <c r="GL377" i="1"/>
  <c r="GO377" i="1"/>
  <c r="GP377" i="1"/>
  <c r="GV377" i="1"/>
  <c r="HC377" i="1" s="1"/>
  <c r="GX377" i="1"/>
  <c r="AB378" i="1"/>
  <c r="AC378" i="1"/>
  <c r="AD378" i="1"/>
  <c r="AE378" i="1"/>
  <c r="AF378" i="1"/>
  <c r="CT378" i="1" s="1"/>
  <c r="AG378" i="1"/>
  <c r="CU378" i="1" s="1"/>
  <c r="AH378" i="1"/>
  <c r="CV378" i="1" s="1"/>
  <c r="AI378" i="1"/>
  <c r="CW378" i="1" s="1"/>
  <c r="AJ378" i="1"/>
  <c r="CQ378" i="1"/>
  <c r="CR378" i="1"/>
  <c r="CS378" i="1"/>
  <c r="CX378" i="1"/>
  <c r="GL378" i="1"/>
  <c r="GO378" i="1"/>
  <c r="GP378" i="1"/>
  <c r="GV378" i="1"/>
  <c r="HC378" i="1" s="1"/>
  <c r="C379" i="1"/>
  <c r="D379" i="1"/>
  <c r="I379" i="1"/>
  <c r="K379" i="1"/>
  <c r="P379" i="1"/>
  <c r="Q379" i="1"/>
  <c r="AC379" i="1"/>
  <c r="AE379" i="1"/>
  <c r="CR379" i="1" s="1"/>
  <c r="AF379" i="1"/>
  <c r="AG379" i="1"/>
  <c r="AH379" i="1"/>
  <c r="AI379" i="1"/>
  <c r="AJ379" i="1"/>
  <c r="CQ379" i="1"/>
  <c r="CS379" i="1"/>
  <c r="CT379" i="1"/>
  <c r="CU379" i="1"/>
  <c r="T379" i="1" s="1"/>
  <c r="CV379" i="1"/>
  <c r="U379" i="1" s="1"/>
  <c r="CW379" i="1"/>
  <c r="V379" i="1" s="1"/>
  <c r="CX379" i="1"/>
  <c r="W379" i="1" s="1"/>
  <c r="GL379" i="1"/>
  <c r="GO379" i="1"/>
  <c r="GP379" i="1"/>
  <c r="GV379" i="1"/>
  <c r="HC379" i="1"/>
  <c r="GX379" i="1" s="1"/>
  <c r="C380" i="1"/>
  <c r="D380" i="1"/>
  <c r="I380" i="1"/>
  <c r="K380" i="1"/>
  <c r="P380" i="1"/>
  <c r="S380" i="1"/>
  <c r="CZ380" i="1" s="1"/>
  <c r="U380" i="1"/>
  <c r="V380" i="1"/>
  <c r="AC380" i="1"/>
  <c r="AE380" i="1"/>
  <c r="AF380" i="1"/>
  <c r="CT380" i="1" s="1"/>
  <c r="AG380" i="1"/>
  <c r="CU380" i="1" s="1"/>
  <c r="T380" i="1" s="1"/>
  <c r="AH380" i="1"/>
  <c r="AI380" i="1"/>
  <c r="CW380" i="1" s="1"/>
  <c r="AJ380" i="1"/>
  <c r="CQ380" i="1"/>
  <c r="CV380" i="1"/>
  <c r="CX380" i="1"/>
  <c r="W380" i="1" s="1"/>
  <c r="GL380" i="1"/>
  <c r="GO380" i="1"/>
  <c r="GP380" i="1"/>
  <c r="GV380" i="1"/>
  <c r="HC380" i="1"/>
  <c r="GX380" i="1" s="1"/>
  <c r="I381" i="1"/>
  <c r="R381" i="1"/>
  <c r="AC381" i="1"/>
  <c r="AE381" i="1"/>
  <c r="AF381" i="1"/>
  <c r="S381" i="1" s="1"/>
  <c r="AG381" i="1"/>
  <c r="AH381" i="1"/>
  <c r="AI381" i="1"/>
  <c r="AJ381" i="1"/>
  <c r="CR381" i="1"/>
  <c r="CU381" i="1"/>
  <c r="T381" i="1" s="1"/>
  <c r="CV381" i="1"/>
  <c r="U381" i="1" s="1"/>
  <c r="CW381" i="1"/>
  <c r="V381" i="1" s="1"/>
  <c r="CX381" i="1"/>
  <c r="W381" i="1" s="1"/>
  <c r="GL381" i="1"/>
  <c r="GO381" i="1"/>
  <c r="GP381" i="1"/>
  <c r="GV381" i="1"/>
  <c r="HC381" i="1"/>
  <c r="GX381" i="1" s="1"/>
  <c r="I382" i="1"/>
  <c r="U382" i="1"/>
  <c r="AB382" i="1"/>
  <c r="AC382" i="1"/>
  <c r="AD382" i="1"/>
  <c r="AE382" i="1"/>
  <c r="AF382" i="1"/>
  <c r="AG382" i="1"/>
  <c r="AH382" i="1"/>
  <c r="CV382" i="1" s="1"/>
  <c r="AI382" i="1"/>
  <c r="CW382" i="1" s="1"/>
  <c r="V382" i="1" s="1"/>
  <c r="AJ382" i="1"/>
  <c r="CX382" i="1" s="1"/>
  <c r="W382" i="1" s="1"/>
  <c r="CQ382" i="1"/>
  <c r="CR382" i="1"/>
  <c r="CS382" i="1"/>
  <c r="CT382" i="1"/>
  <c r="CU382" i="1"/>
  <c r="GL382" i="1"/>
  <c r="GO382" i="1"/>
  <c r="GP382" i="1"/>
  <c r="FV404" i="1" s="1"/>
  <c r="GV382" i="1"/>
  <c r="HC382" i="1" s="1"/>
  <c r="GX382" i="1" s="1"/>
  <c r="AC383" i="1"/>
  <c r="AE383" i="1"/>
  <c r="AF383" i="1"/>
  <c r="CT383" i="1" s="1"/>
  <c r="AG383" i="1"/>
  <c r="CU383" i="1" s="1"/>
  <c r="AH383" i="1"/>
  <c r="AI383" i="1"/>
  <c r="CW383" i="1" s="1"/>
  <c r="AJ383" i="1"/>
  <c r="CX383" i="1" s="1"/>
  <c r="CQ383" i="1"/>
  <c r="CV383" i="1"/>
  <c r="GL383" i="1"/>
  <c r="BZ404" i="1" s="1"/>
  <c r="GO383" i="1"/>
  <c r="GP383" i="1"/>
  <c r="GV383" i="1"/>
  <c r="HC383" i="1"/>
  <c r="I384" i="1"/>
  <c r="Q384" i="1"/>
  <c r="R384" i="1"/>
  <c r="Y384" i="1"/>
  <c r="AC384" i="1"/>
  <c r="AE384" i="1"/>
  <c r="AF384" i="1"/>
  <c r="S384" i="1" s="1"/>
  <c r="AG384" i="1"/>
  <c r="AH384" i="1"/>
  <c r="AI384" i="1"/>
  <c r="AJ384" i="1"/>
  <c r="CR384" i="1"/>
  <c r="CU384" i="1"/>
  <c r="T384" i="1" s="1"/>
  <c r="CV384" i="1"/>
  <c r="U384" i="1" s="1"/>
  <c r="CW384" i="1"/>
  <c r="V384" i="1" s="1"/>
  <c r="CX384" i="1"/>
  <c r="W384" i="1" s="1"/>
  <c r="GL384" i="1"/>
  <c r="GO384" i="1"/>
  <c r="GP384" i="1"/>
  <c r="GV384" i="1"/>
  <c r="HC384" i="1" s="1"/>
  <c r="GX384" i="1" s="1"/>
  <c r="C385" i="1"/>
  <c r="D385" i="1"/>
  <c r="I385" i="1"/>
  <c r="Q385" i="1" s="1"/>
  <c r="K385" i="1"/>
  <c r="R385" i="1"/>
  <c r="T385" i="1"/>
  <c r="AC385" i="1"/>
  <c r="AE385" i="1"/>
  <c r="CS385" i="1" s="1"/>
  <c r="AF385" i="1"/>
  <c r="AG385" i="1"/>
  <c r="CU385" i="1" s="1"/>
  <c r="AH385" i="1"/>
  <c r="CV385" i="1" s="1"/>
  <c r="U385" i="1" s="1"/>
  <c r="AI385" i="1"/>
  <c r="AJ385" i="1"/>
  <c r="CX385" i="1" s="1"/>
  <c r="W385" i="1" s="1"/>
  <c r="CQ385" i="1"/>
  <c r="CR385" i="1"/>
  <c r="CW385" i="1"/>
  <c r="V385" i="1" s="1"/>
  <c r="GL385" i="1"/>
  <c r="GO385" i="1"/>
  <c r="GP385" i="1"/>
  <c r="GV385" i="1"/>
  <c r="HC385" i="1"/>
  <c r="GX385" i="1" s="1"/>
  <c r="C386" i="1"/>
  <c r="D386" i="1"/>
  <c r="I386" i="1"/>
  <c r="K386" i="1"/>
  <c r="AC386" i="1"/>
  <c r="AD386" i="1"/>
  <c r="AE386" i="1"/>
  <c r="AF386" i="1"/>
  <c r="AG386" i="1"/>
  <c r="AH386" i="1"/>
  <c r="AI386" i="1"/>
  <c r="AJ386" i="1"/>
  <c r="CX386" i="1" s="1"/>
  <c r="W386" i="1" s="1"/>
  <c r="CR386" i="1"/>
  <c r="CS386" i="1"/>
  <c r="CT386" i="1"/>
  <c r="CU386" i="1"/>
  <c r="CV386" i="1"/>
  <c r="CW386" i="1"/>
  <c r="GL386" i="1"/>
  <c r="GO386" i="1"/>
  <c r="GP386" i="1"/>
  <c r="GV386" i="1"/>
  <c r="HC386" i="1" s="1"/>
  <c r="GX386" i="1" s="1"/>
  <c r="I387" i="1"/>
  <c r="P387" i="1" s="1"/>
  <c r="S387" i="1"/>
  <c r="X387" i="1" s="1"/>
  <c r="U387" i="1"/>
  <c r="AB387" i="1"/>
  <c r="AC387" i="1"/>
  <c r="AD387" i="1"/>
  <c r="AE387" i="1"/>
  <c r="AF387" i="1"/>
  <c r="CT387" i="1" s="1"/>
  <c r="AG387" i="1"/>
  <c r="CU387" i="1" s="1"/>
  <c r="T387" i="1" s="1"/>
  <c r="AH387" i="1"/>
  <c r="CV387" i="1" s="1"/>
  <c r="AI387" i="1"/>
  <c r="CW387" i="1" s="1"/>
  <c r="V387" i="1" s="1"/>
  <c r="AJ387" i="1"/>
  <c r="CQ387" i="1"/>
  <c r="CR387" i="1"/>
  <c r="CS387" i="1"/>
  <c r="CX387" i="1"/>
  <c r="W387" i="1" s="1"/>
  <c r="GL387" i="1"/>
  <c r="GO387" i="1"/>
  <c r="GP387" i="1"/>
  <c r="GV387" i="1"/>
  <c r="HC387" i="1" s="1"/>
  <c r="GX387" i="1" s="1"/>
  <c r="AC388" i="1"/>
  <c r="AE388" i="1"/>
  <c r="AF388" i="1"/>
  <c r="AG388" i="1"/>
  <c r="CU388" i="1" s="1"/>
  <c r="AH388" i="1"/>
  <c r="CV388" i="1" s="1"/>
  <c r="AI388" i="1"/>
  <c r="AJ388" i="1"/>
  <c r="CT388" i="1"/>
  <c r="CW388" i="1"/>
  <c r="CX388" i="1"/>
  <c r="GL388" i="1"/>
  <c r="GO388" i="1"/>
  <c r="GP388" i="1"/>
  <c r="GV388" i="1"/>
  <c r="HC388" i="1"/>
  <c r="I389" i="1"/>
  <c r="Q389" i="1" s="1"/>
  <c r="R389" i="1"/>
  <c r="W389" i="1"/>
  <c r="AC389" i="1"/>
  <c r="AD389" i="1"/>
  <c r="AE389" i="1"/>
  <c r="AF389" i="1"/>
  <c r="S389" i="1" s="1"/>
  <c r="AG389" i="1"/>
  <c r="AH389" i="1"/>
  <c r="AI389" i="1"/>
  <c r="AJ389" i="1"/>
  <c r="CX389" i="1" s="1"/>
  <c r="CR389" i="1"/>
  <c r="CS389" i="1"/>
  <c r="CT389" i="1"/>
  <c r="CU389" i="1"/>
  <c r="T389" i="1" s="1"/>
  <c r="CV389" i="1"/>
  <c r="U389" i="1" s="1"/>
  <c r="CW389" i="1"/>
  <c r="V389" i="1" s="1"/>
  <c r="GL389" i="1"/>
  <c r="GO389" i="1"/>
  <c r="GP389" i="1"/>
  <c r="GV389" i="1"/>
  <c r="HC389" i="1" s="1"/>
  <c r="GX389" i="1"/>
  <c r="AB390" i="1"/>
  <c r="AC390" i="1"/>
  <c r="AD390" i="1"/>
  <c r="AE390" i="1"/>
  <c r="AF390" i="1"/>
  <c r="CT390" i="1" s="1"/>
  <c r="AG390" i="1"/>
  <c r="CU390" i="1" s="1"/>
  <c r="AH390" i="1"/>
  <c r="CV390" i="1" s="1"/>
  <c r="AI390" i="1"/>
  <c r="CW390" i="1" s="1"/>
  <c r="AJ390" i="1"/>
  <c r="CQ390" i="1"/>
  <c r="CR390" i="1"/>
  <c r="CS390" i="1"/>
  <c r="CX390" i="1"/>
  <c r="GL390" i="1"/>
  <c r="GO390" i="1"/>
  <c r="GP390" i="1"/>
  <c r="GV390" i="1"/>
  <c r="HC390" i="1" s="1"/>
  <c r="AC391" i="1"/>
  <c r="AE391" i="1"/>
  <c r="AF391" i="1"/>
  <c r="AG391" i="1"/>
  <c r="CU391" i="1" s="1"/>
  <c r="AH391" i="1"/>
  <c r="AI391" i="1"/>
  <c r="AJ391" i="1"/>
  <c r="CT391" i="1"/>
  <c r="CV391" i="1"/>
  <c r="CW391" i="1"/>
  <c r="CX391" i="1"/>
  <c r="GL391" i="1"/>
  <c r="GO391" i="1"/>
  <c r="GP391" i="1"/>
  <c r="GV391" i="1"/>
  <c r="HC391" i="1" s="1"/>
  <c r="AC392" i="1"/>
  <c r="AD392" i="1"/>
  <c r="AE392" i="1"/>
  <c r="AF392" i="1"/>
  <c r="AG392" i="1"/>
  <c r="AH392" i="1"/>
  <c r="AI392" i="1"/>
  <c r="AJ392" i="1"/>
  <c r="CX392" i="1" s="1"/>
  <c r="CR392" i="1"/>
  <c r="CS392" i="1"/>
  <c r="CT392" i="1"/>
  <c r="CU392" i="1"/>
  <c r="CV392" i="1"/>
  <c r="CW392" i="1"/>
  <c r="GL392" i="1"/>
  <c r="GO392" i="1"/>
  <c r="GP392" i="1"/>
  <c r="GV392" i="1"/>
  <c r="HC392" i="1" s="1"/>
  <c r="I393" i="1"/>
  <c r="P393" i="1" s="1"/>
  <c r="S393" i="1"/>
  <c r="U393" i="1"/>
  <c r="X393" i="1"/>
  <c r="AB393" i="1"/>
  <c r="AC393" i="1"/>
  <c r="AD393" i="1"/>
  <c r="AE393" i="1"/>
  <c r="AF393" i="1"/>
  <c r="CT393" i="1" s="1"/>
  <c r="AG393" i="1"/>
  <c r="CU393" i="1" s="1"/>
  <c r="T393" i="1" s="1"/>
  <c r="AH393" i="1"/>
  <c r="CV393" i="1" s="1"/>
  <c r="AI393" i="1"/>
  <c r="CW393" i="1" s="1"/>
  <c r="V393" i="1" s="1"/>
  <c r="AJ393" i="1"/>
  <c r="CQ393" i="1"/>
  <c r="CR393" i="1"/>
  <c r="CS393" i="1"/>
  <c r="CX393" i="1"/>
  <c r="W393" i="1" s="1"/>
  <c r="CZ393" i="1"/>
  <c r="GL393" i="1"/>
  <c r="GO393" i="1"/>
  <c r="GP393" i="1"/>
  <c r="GV393" i="1"/>
  <c r="HC393" i="1" s="1"/>
  <c r="GX393" i="1" s="1"/>
  <c r="AC394" i="1"/>
  <c r="AE394" i="1"/>
  <c r="AF394" i="1"/>
  <c r="AG394" i="1"/>
  <c r="CU394" i="1" s="1"/>
  <c r="AH394" i="1"/>
  <c r="AI394" i="1"/>
  <c r="AJ394" i="1"/>
  <c r="CT394" i="1"/>
  <c r="CV394" i="1"/>
  <c r="CW394" i="1"/>
  <c r="CX394" i="1"/>
  <c r="GL394" i="1"/>
  <c r="GO394" i="1"/>
  <c r="GP394" i="1"/>
  <c r="GV394" i="1"/>
  <c r="HC394" i="1" s="1"/>
  <c r="I395" i="1"/>
  <c r="Q395" i="1" s="1"/>
  <c r="R395" i="1"/>
  <c r="AC395" i="1"/>
  <c r="AD395" i="1"/>
  <c r="AE395" i="1"/>
  <c r="AF395" i="1"/>
  <c r="S395" i="1" s="1"/>
  <c r="AG395" i="1"/>
  <c r="AH395" i="1"/>
  <c r="AI395" i="1"/>
  <c r="AJ395" i="1"/>
  <c r="CX395" i="1" s="1"/>
  <c r="W395" i="1" s="1"/>
  <c r="CR395" i="1"/>
  <c r="CS395" i="1"/>
  <c r="CT395" i="1"/>
  <c r="CU395" i="1"/>
  <c r="T395" i="1" s="1"/>
  <c r="CV395" i="1"/>
  <c r="U395" i="1" s="1"/>
  <c r="CW395" i="1"/>
  <c r="V395" i="1" s="1"/>
  <c r="GL395" i="1"/>
  <c r="GO395" i="1"/>
  <c r="GP395" i="1"/>
  <c r="GV395" i="1"/>
  <c r="HC395" i="1" s="1"/>
  <c r="GX395" i="1" s="1"/>
  <c r="AB396" i="1"/>
  <c r="AC396" i="1"/>
  <c r="AD396" i="1"/>
  <c r="AE396" i="1"/>
  <c r="AF396" i="1"/>
  <c r="CT396" i="1" s="1"/>
  <c r="AG396" i="1"/>
  <c r="CU396" i="1" s="1"/>
  <c r="AH396" i="1"/>
  <c r="CV396" i="1" s="1"/>
  <c r="AI396" i="1"/>
  <c r="CW396" i="1" s="1"/>
  <c r="AJ396" i="1"/>
  <c r="CQ396" i="1"/>
  <c r="CR396" i="1"/>
  <c r="CS396" i="1"/>
  <c r="CX396" i="1"/>
  <c r="GL396" i="1"/>
  <c r="GO396" i="1"/>
  <c r="GP396" i="1"/>
  <c r="GV396" i="1"/>
  <c r="HC396" i="1" s="1"/>
  <c r="C397" i="1"/>
  <c r="D397" i="1"/>
  <c r="I397" i="1"/>
  <c r="K397" i="1"/>
  <c r="P397" i="1"/>
  <c r="Q397" i="1"/>
  <c r="S397" i="1"/>
  <c r="AC397" i="1"/>
  <c r="AE397" i="1"/>
  <c r="CR397" i="1" s="1"/>
  <c r="AF397" i="1"/>
  <c r="AG397" i="1"/>
  <c r="CU397" i="1" s="1"/>
  <c r="T397" i="1" s="1"/>
  <c r="AH397" i="1"/>
  <c r="AI397" i="1"/>
  <c r="AJ397" i="1"/>
  <c r="CQ397" i="1"/>
  <c r="CS397" i="1"/>
  <c r="CT397" i="1"/>
  <c r="CV397" i="1"/>
  <c r="U397" i="1" s="1"/>
  <c r="CW397" i="1"/>
  <c r="V397" i="1" s="1"/>
  <c r="CX397" i="1"/>
  <c r="W397" i="1" s="1"/>
  <c r="GL397" i="1"/>
  <c r="GO397" i="1"/>
  <c r="GP397" i="1"/>
  <c r="GV397" i="1"/>
  <c r="HC397" i="1"/>
  <c r="GX397" i="1" s="1"/>
  <c r="C398" i="1"/>
  <c r="D398" i="1"/>
  <c r="I398" i="1"/>
  <c r="K398" i="1"/>
  <c r="P398" i="1"/>
  <c r="S398" i="1"/>
  <c r="U398" i="1"/>
  <c r="V398" i="1"/>
  <c r="AC398" i="1"/>
  <c r="AE398" i="1"/>
  <c r="AF398" i="1"/>
  <c r="CT398" i="1" s="1"/>
  <c r="AG398" i="1"/>
  <c r="CU398" i="1" s="1"/>
  <c r="T398" i="1" s="1"/>
  <c r="AH398" i="1"/>
  <c r="AI398" i="1"/>
  <c r="CW398" i="1" s="1"/>
  <c r="AJ398" i="1"/>
  <c r="CX398" i="1" s="1"/>
  <c r="W398" i="1" s="1"/>
  <c r="CQ398" i="1"/>
  <c r="CV398" i="1"/>
  <c r="GL398" i="1"/>
  <c r="FR404" i="1" s="1"/>
  <c r="GO398" i="1"/>
  <c r="GP398" i="1"/>
  <c r="GV398" i="1"/>
  <c r="HC398" i="1"/>
  <c r="GX398" i="1" s="1"/>
  <c r="C399" i="1"/>
  <c r="D399" i="1"/>
  <c r="I399" i="1"/>
  <c r="K399" i="1"/>
  <c r="V399" i="1"/>
  <c r="AC399" i="1"/>
  <c r="P399" i="1" s="1"/>
  <c r="AE399" i="1"/>
  <c r="AD399" i="1" s="1"/>
  <c r="AF399" i="1"/>
  <c r="AG399" i="1"/>
  <c r="AH399" i="1"/>
  <c r="AI399" i="1"/>
  <c r="CW399" i="1" s="1"/>
  <c r="AJ399" i="1"/>
  <c r="CX399" i="1" s="1"/>
  <c r="W399" i="1" s="1"/>
  <c r="CQ399" i="1"/>
  <c r="CR399" i="1"/>
  <c r="CS399" i="1"/>
  <c r="CT399" i="1"/>
  <c r="CU399" i="1"/>
  <c r="T399" i="1" s="1"/>
  <c r="CV399" i="1"/>
  <c r="U399" i="1" s="1"/>
  <c r="GL399" i="1"/>
  <c r="GO399" i="1"/>
  <c r="GP399" i="1"/>
  <c r="GV399" i="1"/>
  <c r="HC399" i="1"/>
  <c r="GX399" i="1" s="1"/>
  <c r="C400" i="1"/>
  <c r="D400" i="1"/>
  <c r="I400" i="1"/>
  <c r="K400" i="1"/>
  <c r="V400" i="1"/>
  <c r="AC400" i="1"/>
  <c r="AE400" i="1"/>
  <c r="AF400" i="1"/>
  <c r="CT400" i="1" s="1"/>
  <c r="AG400" i="1"/>
  <c r="CU400" i="1" s="1"/>
  <c r="T400" i="1" s="1"/>
  <c r="AH400" i="1"/>
  <c r="CV400" i="1" s="1"/>
  <c r="U400" i="1" s="1"/>
  <c r="AI400" i="1"/>
  <c r="AJ400" i="1"/>
  <c r="CW400" i="1"/>
  <c r="CX400" i="1"/>
  <c r="W400" i="1" s="1"/>
  <c r="GL400" i="1"/>
  <c r="GO400" i="1"/>
  <c r="GP400" i="1"/>
  <c r="GV400" i="1"/>
  <c r="HC400" i="1" s="1"/>
  <c r="GX400" i="1" s="1"/>
  <c r="I401" i="1"/>
  <c r="AC401" i="1"/>
  <c r="CQ401" i="1" s="1"/>
  <c r="AD401" i="1"/>
  <c r="AE401" i="1"/>
  <c r="AF401" i="1"/>
  <c r="AG401" i="1"/>
  <c r="AH401" i="1"/>
  <c r="AI401" i="1"/>
  <c r="AJ401" i="1"/>
  <c r="CX401" i="1" s="1"/>
  <c r="CR401" i="1"/>
  <c r="CS401" i="1"/>
  <c r="CU401" i="1"/>
  <c r="CV401" i="1"/>
  <c r="CW401" i="1"/>
  <c r="GL401" i="1"/>
  <c r="GO401" i="1"/>
  <c r="GP401" i="1"/>
  <c r="GV401" i="1"/>
  <c r="HC401" i="1" s="1"/>
  <c r="I402" i="1"/>
  <c r="S402" i="1"/>
  <c r="X402" i="1" s="1"/>
  <c r="U402" i="1"/>
  <c r="AB402" i="1"/>
  <c r="AC402" i="1"/>
  <c r="AD402" i="1"/>
  <c r="AE402" i="1"/>
  <c r="AF402" i="1"/>
  <c r="CT402" i="1" s="1"/>
  <c r="AG402" i="1"/>
  <c r="CU402" i="1" s="1"/>
  <c r="T402" i="1" s="1"/>
  <c r="AH402" i="1"/>
  <c r="CV402" i="1" s="1"/>
  <c r="AI402" i="1"/>
  <c r="CW402" i="1" s="1"/>
  <c r="V402" i="1" s="1"/>
  <c r="AJ402" i="1"/>
  <c r="CQ402" i="1"/>
  <c r="CR402" i="1"/>
  <c r="CS402" i="1"/>
  <c r="CX402" i="1"/>
  <c r="W402" i="1" s="1"/>
  <c r="CZ402" i="1"/>
  <c r="GL402" i="1"/>
  <c r="GO402" i="1"/>
  <c r="GP402" i="1"/>
  <c r="GV402" i="1"/>
  <c r="HC402" i="1"/>
  <c r="B404" i="1"/>
  <c r="B351" i="1" s="1"/>
  <c r="C404" i="1"/>
  <c r="C351" i="1" s="1"/>
  <c r="D404" i="1"/>
  <c r="D351" i="1" s="1"/>
  <c r="F404" i="1"/>
  <c r="F351" i="1" s="1"/>
  <c r="G404" i="1"/>
  <c r="G351" i="1" s="1"/>
  <c r="AO404" i="1"/>
  <c r="AU404" i="1"/>
  <c r="AU351" i="1" s="1"/>
  <c r="BB404" i="1"/>
  <c r="BB351" i="1" s="1"/>
  <c r="BD404" i="1"/>
  <c r="BX404" i="1"/>
  <c r="BX351" i="1" s="1"/>
  <c r="BY404" i="1"/>
  <c r="CD404" i="1"/>
  <c r="CD351" i="1" s="1"/>
  <c r="CK404" i="1"/>
  <c r="CK351" i="1" s="1"/>
  <c r="CL404" i="1"/>
  <c r="CM404" i="1"/>
  <c r="CM351" i="1" s="1"/>
  <c r="FP404" i="1"/>
  <c r="FQ404" i="1"/>
  <c r="FU404" i="1"/>
  <c r="GC404" i="1"/>
  <c r="GD404" i="1"/>
  <c r="GE404" i="1"/>
  <c r="GE351" i="1" s="1"/>
  <c r="F423" i="1"/>
  <c r="D434" i="1"/>
  <c r="E436" i="1"/>
  <c r="Z436" i="1"/>
  <c r="AA436" i="1"/>
  <c r="AM436" i="1"/>
  <c r="AN436" i="1"/>
  <c r="BE436" i="1"/>
  <c r="BF436" i="1"/>
  <c r="BG436" i="1"/>
  <c r="BH436" i="1"/>
  <c r="BI436" i="1"/>
  <c r="BJ436" i="1"/>
  <c r="BK436" i="1"/>
  <c r="BL436" i="1"/>
  <c r="BM436" i="1"/>
  <c r="BN436" i="1"/>
  <c r="BO436" i="1"/>
  <c r="BP436" i="1"/>
  <c r="BQ436" i="1"/>
  <c r="BR436" i="1"/>
  <c r="BS436" i="1"/>
  <c r="BT436" i="1"/>
  <c r="BU436" i="1"/>
  <c r="BV436" i="1"/>
  <c r="BW436" i="1"/>
  <c r="CN436" i="1"/>
  <c r="CO436" i="1"/>
  <c r="CP436" i="1"/>
  <c r="CQ436" i="1"/>
  <c r="CR436" i="1"/>
  <c r="CS436" i="1"/>
  <c r="CT436" i="1"/>
  <c r="CU436" i="1"/>
  <c r="CV436" i="1"/>
  <c r="CW436" i="1"/>
  <c r="CX436" i="1"/>
  <c r="CY436" i="1"/>
  <c r="CZ436" i="1"/>
  <c r="DA436" i="1"/>
  <c r="DB436" i="1"/>
  <c r="DC436" i="1"/>
  <c r="DD436" i="1"/>
  <c r="DE436" i="1"/>
  <c r="DF436" i="1"/>
  <c r="DR436" i="1"/>
  <c r="DS436" i="1"/>
  <c r="EE436" i="1"/>
  <c r="EF436" i="1"/>
  <c r="EW436" i="1"/>
  <c r="EX436" i="1"/>
  <c r="EY436" i="1"/>
  <c r="EZ436" i="1"/>
  <c r="FA436" i="1"/>
  <c r="FB436" i="1"/>
  <c r="FC436" i="1"/>
  <c r="FD436" i="1"/>
  <c r="FE436" i="1"/>
  <c r="FF436" i="1"/>
  <c r="FG436" i="1"/>
  <c r="FH436" i="1"/>
  <c r="FI436" i="1"/>
  <c r="FJ436" i="1"/>
  <c r="FK436" i="1"/>
  <c r="FL436" i="1"/>
  <c r="FM436" i="1"/>
  <c r="FN436" i="1"/>
  <c r="FO436" i="1"/>
  <c r="GF436" i="1"/>
  <c r="GG436" i="1"/>
  <c r="GH436" i="1"/>
  <c r="GI436" i="1"/>
  <c r="GJ436" i="1"/>
  <c r="GK436" i="1"/>
  <c r="GL436" i="1"/>
  <c r="GM436" i="1"/>
  <c r="GN436" i="1"/>
  <c r="GO436" i="1"/>
  <c r="GP436" i="1"/>
  <c r="GQ436" i="1"/>
  <c r="GR436" i="1"/>
  <c r="GS436" i="1"/>
  <c r="GT436" i="1"/>
  <c r="GU436" i="1"/>
  <c r="GV436" i="1"/>
  <c r="GW436" i="1"/>
  <c r="GX436" i="1"/>
  <c r="C438" i="1"/>
  <c r="D438" i="1"/>
  <c r="I438" i="1"/>
  <c r="K438" i="1"/>
  <c r="R438" i="1"/>
  <c r="S438" i="1"/>
  <c r="X438" i="1" s="1"/>
  <c r="AC438" i="1"/>
  <c r="P438" i="1" s="1"/>
  <c r="AE438" i="1"/>
  <c r="AD438" i="1" s="1"/>
  <c r="AF438" i="1"/>
  <c r="CT438" i="1" s="1"/>
  <c r="AG438" i="1"/>
  <c r="CU438" i="1" s="1"/>
  <c r="T438" i="1" s="1"/>
  <c r="AH438" i="1"/>
  <c r="CV438" i="1" s="1"/>
  <c r="U438" i="1" s="1"/>
  <c r="AI438" i="1"/>
  <c r="CW438" i="1" s="1"/>
  <c r="V438" i="1" s="1"/>
  <c r="AJ438" i="1"/>
  <c r="CS438" i="1"/>
  <c r="CX438" i="1"/>
  <c r="W438" i="1" s="1"/>
  <c r="CY438" i="1"/>
  <c r="CZ438" i="1"/>
  <c r="GL438" i="1"/>
  <c r="GO438" i="1"/>
  <c r="GP438" i="1"/>
  <c r="GV438" i="1"/>
  <c r="HC438" i="1" s="1"/>
  <c r="GX438" i="1" s="1"/>
  <c r="C439" i="1"/>
  <c r="D439" i="1"/>
  <c r="I439" i="1"/>
  <c r="K439" i="1"/>
  <c r="V439" i="1"/>
  <c r="AC439" i="1"/>
  <c r="AE439" i="1"/>
  <c r="AF439" i="1"/>
  <c r="AG439" i="1"/>
  <c r="AH439" i="1"/>
  <c r="AI439" i="1"/>
  <c r="AJ439" i="1"/>
  <c r="CX439" i="1" s="1"/>
  <c r="W439" i="1" s="1"/>
  <c r="CT439" i="1"/>
  <c r="CU439" i="1"/>
  <c r="T439" i="1" s="1"/>
  <c r="CV439" i="1"/>
  <c r="U439" i="1" s="1"/>
  <c r="CW439" i="1"/>
  <c r="GL439" i="1"/>
  <c r="GO439" i="1"/>
  <c r="GP439" i="1"/>
  <c r="GV439" i="1"/>
  <c r="GX439" i="1"/>
  <c r="HC439" i="1"/>
  <c r="I440" i="1"/>
  <c r="AC440" i="1"/>
  <c r="AD440" i="1"/>
  <c r="AE440" i="1"/>
  <c r="AF440" i="1"/>
  <c r="S440" i="1" s="1"/>
  <c r="AG440" i="1"/>
  <c r="AH440" i="1"/>
  <c r="CV440" i="1" s="1"/>
  <c r="U440" i="1" s="1"/>
  <c r="AI440" i="1"/>
  <c r="AJ440" i="1"/>
  <c r="CX440" i="1" s="1"/>
  <c r="W440" i="1" s="1"/>
  <c r="CR440" i="1"/>
  <c r="CS440" i="1"/>
  <c r="CT440" i="1"/>
  <c r="CU440" i="1"/>
  <c r="CW440" i="1"/>
  <c r="GL440" i="1"/>
  <c r="GO440" i="1"/>
  <c r="GP440" i="1"/>
  <c r="GV440" i="1"/>
  <c r="HC440" i="1" s="1"/>
  <c r="GX440" i="1" s="1"/>
  <c r="AC441" i="1"/>
  <c r="CQ441" i="1" s="1"/>
  <c r="AD441" i="1"/>
  <c r="AB441" i="1" s="1"/>
  <c r="AE441" i="1"/>
  <c r="CR441" i="1" s="1"/>
  <c r="AF441" i="1"/>
  <c r="CT441" i="1" s="1"/>
  <c r="AG441" i="1"/>
  <c r="AH441" i="1"/>
  <c r="CV441" i="1" s="1"/>
  <c r="AI441" i="1"/>
  <c r="CW441" i="1" s="1"/>
  <c r="AJ441" i="1"/>
  <c r="CX441" i="1" s="1"/>
  <c r="CS441" i="1"/>
  <c r="CU441" i="1"/>
  <c r="GL441" i="1"/>
  <c r="GO441" i="1"/>
  <c r="GP441" i="1"/>
  <c r="GV441" i="1"/>
  <c r="HC441" i="1"/>
  <c r="I442" i="1"/>
  <c r="Q442" i="1"/>
  <c r="S442" i="1"/>
  <c r="AC442" i="1"/>
  <c r="AE442" i="1"/>
  <c r="R442" i="1" s="1"/>
  <c r="AF442" i="1"/>
  <c r="CT442" i="1" s="1"/>
  <c r="AG442" i="1"/>
  <c r="CU442" i="1" s="1"/>
  <c r="T442" i="1" s="1"/>
  <c r="AH442" i="1"/>
  <c r="AI442" i="1"/>
  <c r="AJ442" i="1"/>
  <c r="CQ442" i="1"/>
  <c r="CV442" i="1"/>
  <c r="U442" i="1" s="1"/>
  <c r="CW442" i="1"/>
  <c r="V442" i="1" s="1"/>
  <c r="CX442" i="1"/>
  <c r="W442" i="1" s="1"/>
  <c r="GL442" i="1"/>
  <c r="GO442" i="1"/>
  <c r="GP442" i="1"/>
  <c r="GV442" i="1"/>
  <c r="HC442" i="1"/>
  <c r="GX442" i="1" s="1"/>
  <c r="I443" i="1"/>
  <c r="AC443" i="1"/>
  <c r="AE443" i="1"/>
  <c r="AD443" i="1" s="1"/>
  <c r="AF443" i="1"/>
  <c r="AG443" i="1"/>
  <c r="AH443" i="1"/>
  <c r="CV443" i="1" s="1"/>
  <c r="U443" i="1" s="1"/>
  <c r="AI443" i="1"/>
  <c r="AJ443" i="1"/>
  <c r="CX443" i="1" s="1"/>
  <c r="CR443" i="1"/>
  <c r="CS443" i="1"/>
  <c r="CT443" i="1"/>
  <c r="CU443" i="1"/>
  <c r="CW443" i="1"/>
  <c r="GL443" i="1"/>
  <c r="GO443" i="1"/>
  <c r="GP443" i="1"/>
  <c r="GV443" i="1"/>
  <c r="HC443" i="1" s="1"/>
  <c r="GX443" i="1" s="1"/>
  <c r="I444" i="1"/>
  <c r="Q444" i="1" s="1"/>
  <c r="P444" i="1"/>
  <c r="R444" i="1"/>
  <c r="AC444" i="1"/>
  <c r="CQ444" i="1" s="1"/>
  <c r="AD444" i="1"/>
  <c r="AB444" i="1" s="1"/>
  <c r="AE444" i="1"/>
  <c r="CR444" i="1" s="1"/>
  <c r="AF444" i="1"/>
  <c r="CT444" i="1" s="1"/>
  <c r="AG444" i="1"/>
  <c r="AH444" i="1"/>
  <c r="CV444" i="1" s="1"/>
  <c r="U444" i="1" s="1"/>
  <c r="AI444" i="1"/>
  <c r="CW444" i="1" s="1"/>
  <c r="V444" i="1" s="1"/>
  <c r="AJ444" i="1"/>
  <c r="CX444" i="1" s="1"/>
  <c r="W444" i="1" s="1"/>
  <c r="CS444" i="1"/>
  <c r="CU444" i="1"/>
  <c r="T444" i="1" s="1"/>
  <c r="GL444" i="1"/>
  <c r="GO444" i="1"/>
  <c r="GP444" i="1"/>
  <c r="GV444" i="1"/>
  <c r="GX444" i="1"/>
  <c r="HC444" i="1"/>
  <c r="I445" i="1"/>
  <c r="AC445" i="1"/>
  <c r="P445" i="1" s="1"/>
  <c r="AE445" i="1"/>
  <c r="AF445" i="1"/>
  <c r="CT445" i="1" s="1"/>
  <c r="AG445" i="1"/>
  <c r="CU445" i="1" s="1"/>
  <c r="T445" i="1" s="1"/>
  <c r="AH445" i="1"/>
  <c r="AI445" i="1"/>
  <c r="AJ445" i="1"/>
  <c r="CQ445" i="1"/>
  <c r="CV445" i="1"/>
  <c r="U445" i="1" s="1"/>
  <c r="CW445" i="1"/>
  <c r="V445" i="1" s="1"/>
  <c r="CX445" i="1"/>
  <c r="W445" i="1" s="1"/>
  <c r="GL445" i="1"/>
  <c r="GO445" i="1"/>
  <c r="GP445" i="1"/>
  <c r="GV445" i="1"/>
  <c r="HC445" i="1"/>
  <c r="GX445" i="1" s="1"/>
  <c r="C446" i="1"/>
  <c r="D446" i="1"/>
  <c r="I446" i="1"/>
  <c r="K446" i="1"/>
  <c r="S446" i="1"/>
  <c r="Y446" i="1" s="1"/>
  <c r="X446" i="1"/>
  <c r="AC446" i="1"/>
  <c r="AE446" i="1"/>
  <c r="CR446" i="1" s="1"/>
  <c r="AF446" i="1"/>
  <c r="AG446" i="1"/>
  <c r="CU446" i="1" s="1"/>
  <c r="T446" i="1" s="1"/>
  <c r="AH446" i="1"/>
  <c r="AI446" i="1"/>
  <c r="CW446" i="1" s="1"/>
  <c r="V446" i="1" s="1"/>
  <c r="AJ446" i="1"/>
  <c r="CX446" i="1" s="1"/>
  <c r="W446" i="1" s="1"/>
  <c r="CQ446" i="1"/>
  <c r="CT446" i="1"/>
  <c r="CV446" i="1"/>
  <c r="U446" i="1" s="1"/>
  <c r="GL446" i="1"/>
  <c r="GO446" i="1"/>
  <c r="GP446" i="1"/>
  <c r="GV446" i="1"/>
  <c r="HC446" i="1"/>
  <c r="GX446" i="1" s="1"/>
  <c r="C447" i="1"/>
  <c r="D447" i="1"/>
  <c r="I447" i="1"/>
  <c r="I453" i="1" s="1"/>
  <c r="Q453" i="1" s="1"/>
  <c r="K447" i="1"/>
  <c r="V447" i="1"/>
  <c r="AC447" i="1"/>
  <c r="AD447" i="1"/>
  <c r="AE447" i="1"/>
  <c r="AF447" i="1"/>
  <c r="AG447" i="1"/>
  <c r="AH447" i="1"/>
  <c r="AI447" i="1"/>
  <c r="AJ447" i="1"/>
  <c r="CX447" i="1" s="1"/>
  <c r="W447" i="1" s="1"/>
  <c r="CT447" i="1"/>
  <c r="CU447" i="1"/>
  <c r="T447" i="1" s="1"/>
  <c r="CV447" i="1"/>
  <c r="U447" i="1" s="1"/>
  <c r="CW447" i="1"/>
  <c r="GL447" i="1"/>
  <c r="GO447" i="1"/>
  <c r="GP447" i="1"/>
  <c r="GV447" i="1"/>
  <c r="HC447" i="1"/>
  <c r="GX447" i="1" s="1"/>
  <c r="I448" i="1"/>
  <c r="Q448" i="1" s="1"/>
  <c r="P448" i="1"/>
  <c r="R448" i="1"/>
  <c r="T448" i="1"/>
  <c r="AC448" i="1"/>
  <c r="AB448" i="1" s="1"/>
  <c r="AD448" i="1"/>
  <c r="AE448" i="1"/>
  <c r="AF448" i="1"/>
  <c r="CT448" i="1" s="1"/>
  <c r="AG448" i="1"/>
  <c r="AH448" i="1"/>
  <c r="CV448" i="1" s="1"/>
  <c r="U448" i="1" s="1"/>
  <c r="AI448" i="1"/>
  <c r="AJ448" i="1"/>
  <c r="CX448" i="1" s="1"/>
  <c r="W448" i="1" s="1"/>
  <c r="CQ448" i="1"/>
  <c r="CR448" i="1"/>
  <c r="CS448" i="1"/>
  <c r="CU448" i="1"/>
  <c r="CW448" i="1"/>
  <c r="V448" i="1" s="1"/>
  <c r="GL448" i="1"/>
  <c r="GO448" i="1"/>
  <c r="GP448" i="1"/>
  <c r="GV448" i="1"/>
  <c r="HC448" i="1" s="1"/>
  <c r="GX448" i="1" s="1"/>
  <c r="I449" i="1"/>
  <c r="P449" i="1" s="1"/>
  <c r="S449" i="1"/>
  <c r="U449" i="1"/>
  <c r="AB449" i="1"/>
  <c r="AC449" i="1"/>
  <c r="AD449" i="1"/>
  <c r="AE449" i="1"/>
  <c r="CR449" i="1" s="1"/>
  <c r="AF449" i="1"/>
  <c r="CT449" i="1" s="1"/>
  <c r="AG449" i="1"/>
  <c r="CU449" i="1" s="1"/>
  <c r="T449" i="1" s="1"/>
  <c r="AH449" i="1"/>
  <c r="CV449" i="1" s="1"/>
  <c r="AI449" i="1"/>
  <c r="CW449" i="1" s="1"/>
  <c r="V449" i="1" s="1"/>
  <c r="AJ449" i="1"/>
  <c r="CQ449" i="1"/>
  <c r="CS449" i="1"/>
  <c r="CX449" i="1"/>
  <c r="W449" i="1" s="1"/>
  <c r="CY449" i="1"/>
  <c r="CZ449" i="1"/>
  <c r="GL449" i="1"/>
  <c r="GO449" i="1"/>
  <c r="GP449" i="1"/>
  <c r="GV449" i="1"/>
  <c r="HC449" i="1"/>
  <c r="I450" i="1"/>
  <c r="R450" i="1" s="1"/>
  <c r="Q450" i="1"/>
  <c r="V450" i="1"/>
  <c r="AC450" i="1"/>
  <c r="AD450" i="1"/>
  <c r="AE450" i="1"/>
  <c r="AF450" i="1"/>
  <c r="AG450" i="1"/>
  <c r="AH450" i="1"/>
  <c r="AI450" i="1"/>
  <c r="AJ450" i="1"/>
  <c r="CX450" i="1" s="1"/>
  <c r="W450" i="1" s="1"/>
  <c r="CT450" i="1"/>
  <c r="CU450" i="1"/>
  <c r="T450" i="1" s="1"/>
  <c r="CV450" i="1"/>
  <c r="U450" i="1" s="1"/>
  <c r="CW450" i="1"/>
  <c r="GL450" i="1"/>
  <c r="GO450" i="1"/>
  <c r="GP450" i="1"/>
  <c r="GV450" i="1"/>
  <c r="HC450" i="1" s="1"/>
  <c r="GX450" i="1" s="1"/>
  <c r="AC451" i="1"/>
  <c r="AB451" i="1" s="1"/>
  <c r="AD451" i="1"/>
  <c r="AE451" i="1"/>
  <c r="AF451" i="1"/>
  <c r="CT451" i="1" s="1"/>
  <c r="AG451" i="1"/>
  <c r="AH451" i="1"/>
  <c r="CV451" i="1" s="1"/>
  <c r="AI451" i="1"/>
  <c r="AJ451" i="1"/>
  <c r="CX451" i="1" s="1"/>
  <c r="CQ451" i="1"/>
  <c r="CR451" i="1"/>
  <c r="CS451" i="1"/>
  <c r="CU451" i="1"/>
  <c r="CW451" i="1"/>
  <c r="GL451" i="1"/>
  <c r="GO451" i="1"/>
  <c r="GP451" i="1"/>
  <c r="GV451" i="1"/>
  <c r="HC451" i="1" s="1"/>
  <c r="I452" i="1"/>
  <c r="P452" i="1" s="1"/>
  <c r="S452" i="1"/>
  <c r="CY452" i="1" s="1"/>
  <c r="T452" i="1"/>
  <c r="AB452" i="1"/>
  <c r="AC452" i="1"/>
  <c r="AD452" i="1"/>
  <c r="AE452" i="1"/>
  <c r="CR452" i="1" s="1"/>
  <c r="AF452" i="1"/>
  <c r="CT452" i="1" s="1"/>
  <c r="AG452" i="1"/>
  <c r="CU452" i="1" s="1"/>
  <c r="AH452" i="1"/>
  <c r="CV452" i="1" s="1"/>
  <c r="U452" i="1" s="1"/>
  <c r="AI452" i="1"/>
  <c r="CW452" i="1" s="1"/>
  <c r="V452" i="1" s="1"/>
  <c r="AJ452" i="1"/>
  <c r="CQ452" i="1"/>
  <c r="CS452" i="1"/>
  <c r="CX452" i="1"/>
  <c r="W452" i="1" s="1"/>
  <c r="CZ452" i="1"/>
  <c r="GL452" i="1"/>
  <c r="GO452" i="1"/>
  <c r="GP452" i="1"/>
  <c r="GV452" i="1"/>
  <c r="HC452" i="1"/>
  <c r="P453" i="1"/>
  <c r="AC453" i="1"/>
  <c r="AD453" i="1"/>
  <c r="AE453" i="1"/>
  <c r="AF453" i="1"/>
  <c r="AG453" i="1"/>
  <c r="AH453" i="1"/>
  <c r="AI453" i="1"/>
  <c r="AJ453" i="1"/>
  <c r="CX453" i="1" s="1"/>
  <c r="CT453" i="1"/>
  <c r="CU453" i="1"/>
  <c r="T453" i="1" s="1"/>
  <c r="CV453" i="1"/>
  <c r="U453" i="1" s="1"/>
  <c r="CW453" i="1"/>
  <c r="GL453" i="1"/>
  <c r="GO453" i="1"/>
  <c r="GP453" i="1"/>
  <c r="GV453" i="1"/>
  <c r="HC453" i="1"/>
  <c r="GX453" i="1" s="1"/>
  <c r="C454" i="1"/>
  <c r="D454" i="1"/>
  <c r="I454" i="1"/>
  <c r="K454" i="1"/>
  <c r="AC454" i="1"/>
  <c r="CQ454" i="1" s="1"/>
  <c r="AE454" i="1"/>
  <c r="CR454" i="1" s="1"/>
  <c r="AF454" i="1"/>
  <c r="S454" i="1" s="1"/>
  <c r="AG454" i="1"/>
  <c r="CU454" i="1" s="1"/>
  <c r="T454" i="1" s="1"/>
  <c r="AH454" i="1"/>
  <c r="CV454" i="1" s="1"/>
  <c r="U454" i="1" s="1"/>
  <c r="AI454" i="1"/>
  <c r="CW454" i="1" s="1"/>
  <c r="V454" i="1" s="1"/>
  <c r="AJ454" i="1"/>
  <c r="CX454" i="1" s="1"/>
  <c r="W454" i="1" s="1"/>
  <c r="CT454" i="1"/>
  <c r="CY454" i="1"/>
  <c r="CZ454" i="1"/>
  <c r="GL454" i="1"/>
  <c r="GO454" i="1"/>
  <c r="GP454" i="1"/>
  <c r="GV454" i="1"/>
  <c r="HC454" i="1" s="1"/>
  <c r="GX454" i="1" s="1"/>
  <c r="C455" i="1"/>
  <c r="D455" i="1"/>
  <c r="I455" i="1"/>
  <c r="K455" i="1"/>
  <c r="AB455" i="1"/>
  <c r="AC455" i="1"/>
  <c r="AE455" i="1"/>
  <c r="AD455" i="1" s="1"/>
  <c r="AF455" i="1"/>
  <c r="AG455" i="1"/>
  <c r="CU455" i="1" s="1"/>
  <c r="AH455" i="1"/>
  <c r="CV455" i="1" s="1"/>
  <c r="AI455" i="1"/>
  <c r="AJ455" i="1"/>
  <c r="CX455" i="1" s="1"/>
  <c r="CR455" i="1"/>
  <c r="CS455" i="1"/>
  <c r="CT455" i="1"/>
  <c r="CW455" i="1"/>
  <c r="GL455" i="1"/>
  <c r="GO455" i="1"/>
  <c r="GP455" i="1"/>
  <c r="GV455" i="1"/>
  <c r="HC455" i="1" s="1"/>
  <c r="I456" i="1"/>
  <c r="Q456" i="1" s="1"/>
  <c r="P456" i="1"/>
  <c r="R456" i="1"/>
  <c r="U456" i="1"/>
  <c r="V456" i="1"/>
  <c r="W456" i="1"/>
  <c r="AC456" i="1"/>
  <c r="CQ456" i="1" s="1"/>
  <c r="AD456" i="1"/>
  <c r="AB456" i="1" s="1"/>
  <c r="AE456" i="1"/>
  <c r="AF456" i="1"/>
  <c r="CT456" i="1" s="1"/>
  <c r="AG456" i="1"/>
  <c r="AH456" i="1"/>
  <c r="CV456" i="1" s="1"/>
  <c r="AI456" i="1"/>
  <c r="CW456" i="1" s="1"/>
  <c r="AJ456" i="1"/>
  <c r="CX456" i="1" s="1"/>
  <c r="CR456" i="1"/>
  <c r="CS456" i="1"/>
  <c r="CU456" i="1"/>
  <c r="T456" i="1" s="1"/>
  <c r="GL456" i="1"/>
  <c r="GO456" i="1"/>
  <c r="GP456" i="1"/>
  <c r="GV456" i="1"/>
  <c r="GX456" i="1"/>
  <c r="HC456" i="1"/>
  <c r="AC457" i="1"/>
  <c r="AE457" i="1"/>
  <c r="AF457" i="1"/>
  <c r="AG457" i="1"/>
  <c r="CU457" i="1" s="1"/>
  <c r="AH457" i="1"/>
  <c r="AI457" i="1"/>
  <c r="AJ457" i="1"/>
  <c r="CQ457" i="1"/>
  <c r="CV457" i="1"/>
  <c r="CW457" i="1"/>
  <c r="CX457" i="1"/>
  <c r="GL457" i="1"/>
  <c r="GO457" i="1"/>
  <c r="GP457" i="1"/>
  <c r="GV457" i="1"/>
  <c r="HC457" i="1"/>
  <c r="I458" i="1"/>
  <c r="AB458" i="1"/>
  <c r="AC458" i="1"/>
  <c r="AE458" i="1"/>
  <c r="AD458" i="1" s="1"/>
  <c r="AF458" i="1"/>
  <c r="S458" i="1" s="1"/>
  <c r="AG458" i="1"/>
  <c r="AH458" i="1"/>
  <c r="CV458" i="1" s="1"/>
  <c r="U458" i="1" s="1"/>
  <c r="AI458" i="1"/>
  <c r="AJ458" i="1"/>
  <c r="CX458" i="1" s="1"/>
  <c r="W458" i="1" s="1"/>
  <c r="CR458" i="1"/>
  <c r="CS458" i="1"/>
  <c r="CT458" i="1"/>
  <c r="CU458" i="1"/>
  <c r="CW458" i="1"/>
  <c r="GL458" i="1"/>
  <c r="GO458" i="1"/>
  <c r="GP458" i="1"/>
  <c r="GV458" i="1"/>
  <c r="HC458" i="1" s="1"/>
  <c r="GX458" i="1" s="1"/>
  <c r="AC459" i="1"/>
  <c r="CQ459" i="1" s="1"/>
  <c r="AD459" i="1"/>
  <c r="AB459" i="1" s="1"/>
  <c r="AE459" i="1"/>
  <c r="AF459" i="1"/>
  <c r="CT459" i="1" s="1"/>
  <c r="AG459" i="1"/>
  <c r="AH459" i="1"/>
  <c r="CV459" i="1" s="1"/>
  <c r="AI459" i="1"/>
  <c r="CW459" i="1" s="1"/>
  <c r="AJ459" i="1"/>
  <c r="CX459" i="1" s="1"/>
  <c r="CR459" i="1"/>
  <c r="CS459" i="1"/>
  <c r="CU459" i="1"/>
  <c r="GL459" i="1"/>
  <c r="GO459" i="1"/>
  <c r="GP459" i="1"/>
  <c r="GV459" i="1"/>
  <c r="HC459" i="1"/>
  <c r="C460" i="1"/>
  <c r="D460" i="1"/>
  <c r="I460" i="1"/>
  <c r="K460" i="1"/>
  <c r="P460" i="1"/>
  <c r="S460" i="1"/>
  <c r="CY460" i="1" s="1"/>
  <c r="U460" i="1"/>
  <c r="W460" i="1"/>
  <c r="X460" i="1"/>
  <c r="AC460" i="1"/>
  <c r="CQ460" i="1" s="1"/>
  <c r="AD460" i="1"/>
  <c r="AE460" i="1"/>
  <c r="AF460" i="1"/>
  <c r="AG460" i="1"/>
  <c r="AH460" i="1"/>
  <c r="AI460" i="1"/>
  <c r="CW460" i="1" s="1"/>
  <c r="V460" i="1" s="1"/>
  <c r="AJ460" i="1"/>
  <c r="CR460" i="1"/>
  <c r="CS460" i="1"/>
  <c r="CT460" i="1"/>
  <c r="CU460" i="1"/>
  <c r="T460" i="1" s="1"/>
  <c r="CV460" i="1"/>
  <c r="CX460" i="1"/>
  <c r="CZ460" i="1"/>
  <c r="GL460" i="1"/>
  <c r="GO460" i="1"/>
  <c r="GP460" i="1"/>
  <c r="GV460" i="1"/>
  <c r="HC460" i="1" s="1"/>
  <c r="GX460" i="1" s="1"/>
  <c r="C461" i="1"/>
  <c r="D461" i="1"/>
  <c r="I461" i="1"/>
  <c r="K461" i="1"/>
  <c r="P461" i="1"/>
  <c r="S461" i="1"/>
  <c r="CY461" i="1" s="1"/>
  <c r="T461" i="1"/>
  <c r="U461" i="1"/>
  <c r="AB461" i="1"/>
  <c r="AC461" i="1"/>
  <c r="AD461" i="1"/>
  <c r="AE461" i="1"/>
  <c r="CR461" i="1" s="1"/>
  <c r="AF461" i="1"/>
  <c r="CT461" i="1" s="1"/>
  <c r="AG461" i="1"/>
  <c r="CU461" i="1" s="1"/>
  <c r="AH461" i="1"/>
  <c r="CV461" i="1" s="1"/>
  <c r="AI461" i="1"/>
  <c r="CW461" i="1" s="1"/>
  <c r="V461" i="1" s="1"/>
  <c r="AJ461" i="1"/>
  <c r="CQ461" i="1"/>
  <c r="CS461" i="1"/>
  <c r="CX461" i="1"/>
  <c r="W461" i="1" s="1"/>
  <c r="CZ461" i="1"/>
  <c r="GL461" i="1"/>
  <c r="GO461" i="1"/>
  <c r="GP461" i="1"/>
  <c r="GV461" i="1"/>
  <c r="GX461" i="1"/>
  <c r="HC461" i="1"/>
  <c r="I462" i="1"/>
  <c r="Q462" i="1"/>
  <c r="V462" i="1"/>
  <c r="AC462" i="1"/>
  <c r="AD462" i="1"/>
  <c r="AE462" i="1"/>
  <c r="AF462" i="1"/>
  <c r="AG462" i="1"/>
  <c r="AH462" i="1"/>
  <c r="AI462" i="1"/>
  <c r="AJ462" i="1"/>
  <c r="CX462" i="1" s="1"/>
  <c r="W462" i="1" s="1"/>
  <c r="CT462" i="1"/>
  <c r="CU462" i="1"/>
  <c r="T462" i="1" s="1"/>
  <c r="CV462" i="1"/>
  <c r="U462" i="1" s="1"/>
  <c r="CW462" i="1"/>
  <c r="GL462" i="1"/>
  <c r="GO462" i="1"/>
  <c r="GP462" i="1"/>
  <c r="GV462" i="1"/>
  <c r="HC462" i="1"/>
  <c r="GX462" i="1" s="1"/>
  <c r="I463" i="1"/>
  <c r="Q463" i="1" s="1"/>
  <c r="P463" i="1"/>
  <c r="R463" i="1"/>
  <c r="T463" i="1"/>
  <c r="W463" i="1"/>
  <c r="AC463" i="1"/>
  <c r="AB463" i="1" s="1"/>
  <c r="AD463" i="1"/>
  <c r="AE463" i="1"/>
  <c r="AF463" i="1"/>
  <c r="CT463" i="1" s="1"/>
  <c r="AG463" i="1"/>
  <c r="AH463" i="1"/>
  <c r="CV463" i="1" s="1"/>
  <c r="U463" i="1" s="1"/>
  <c r="AI463" i="1"/>
  <c r="AJ463" i="1"/>
  <c r="CX463" i="1" s="1"/>
  <c r="CQ463" i="1"/>
  <c r="CR463" i="1"/>
  <c r="CS463" i="1"/>
  <c r="CU463" i="1"/>
  <c r="CW463" i="1"/>
  <c r="V463" i="1" s="1"/>
  <c r="GL463" i="1"/>
  <c r="GO463" i="1"/>
  <c r="GP463" i="1"/>
  <c r="GV463" i="1"/>
  <c r="HC463" i="1" s="1"/>
  <c r="GX463" i="1" s="1"/>
  <c r="I464" i="1"/>
  <c r="P464" i="1" s="1"/>
  <c r="S464" i="1"/>
  <c r="T464" i="1"/>
  <c r="U464" i="1"/>
  <c r="AB464" i="1"/>
  <c r="AC464" i="1"/>
  <c r="AD464" i="1"/>
  <c r="AE464" i="1"/>
  <c r="CR464" i="1" s="1"/>
  <c r="AF464" i="1"/>
  <c r="CT464" i="1" s="1"/>
  <c r="AG464" i="1"/>
  <c r="CU464" i="1" s="1"/>
  <c r="AH464" i="1"/>
  <c r="CV464" i="1" s="1"/>
  <c r="AI464" i="1"/>
  <c r="CW464" i="1" s="1"/>
  <c r="V464" i="1" s="1"/>
  <c r="AJ464" i="1"/>
  <c r="CQ464" i="1"/>
  <c r="CS464" i="1"/>
  <c r="CX464" i="1"/>
  <c r="W464" i="1" s="1"/>
  <c r="CY464" i="1"/>
  <c r="GL464" i="1"/>
  <c r="GO464" i="1"/>
  <c r="GP464" i="1"/>
  <c r="GV464" i="1"/>
  <c r="HC464" i="1"/>
  <c r="I465" i="1"/>
  <c r="R465" i="1" s="1"/>
  <c r="Q465" i="1"/>
  <c r="V465" i="1"/>
  <c r="AC465" i="1"/>
  <c r="AD465" i="1"/>
  <c r="AE465" i="1"/>
  <c r="AF465" i="1"/>
  <c r="AG465" i="1"/>
  <c r="AH465" i="1"/>
  <c r="AI465" i="1"/>
  <c r="AJ465" i="1"/>
  <c r="CX465" i="1" s="1"/>
  <c r="W465" i="1" s="1"/>
  <c r="CT465" i="1"/>
  <c r="CU465" i="1"/>
  <c r="T465" i="1" s="1"/>
  <c r="CV465" i="1"/>
  <c r="U465" i="1" s="1"/>
  <c r="CW465" i="1"/>
  <c r="GL465" i="1"/>
  <c r="GO465" i="1"/>
  <c r="GP465" i="1"/>
  <c r="GV465" i="1"/>
  <c r="HC465" i="1" s="1"/>
  <c r="GX465" i="1" s="1"/>
  <c r="C466" i="1"/>
  <c r="D466" i="1"/>
  <c r="I466" i="1"/>
  <c r="K466" i="1"/>
  <c r="U466" i="1"/>
  <c r="V466" i="1"/>
  <c r="AC466" i="1"/>
  <c r="CQ466" i="1" s="1"/>
  <c r="AE466" i="1"/>
  <c r="CR466" i="1" s="1"/>
  <c r="AF466" i="1"/>
  <c r="S466" i="1" s="1"/>
  <c r="CZ466" i="1" s="1"/>
  <c r="AG466" i="1"/>
  <c r="CU466" i="1" s="1"/>
  <c r="T466" i="1" s="1"/>
  <c r="AH466" i="1"/>
  <c r="CV466" i="1" s="1"/>
  <c r="AI466" i="1"/>
  <c r="CW466" i="1" s="1"/>
  <c r="AJ466" i="1"/>
  <c r="CX466" i="1" s="1"/>
  <c r="W466" i="1" s="1"/>
  <c r="CT466" i="1"/>
  <c r="CY466" i="1"/>
  <c r="GL466" i="1"/>
  <c r="GO466" i="1"/>
  <c r="GP466" i="1"/>
  <c r="GV466" i="1"/>
  <c r="HC466" i="1" s="1"/>
  <c r="GX466" i="1" s="1"/>
  <c r="C467" i="1"/>
  <c r="D467" i="1"/>
  <c r="I467" i="1"/>
  <c r="K467" i="1"/>
  <c r="T467" i="1"/>
  <c r="Y467" i="1"/>
  <c r="AC467" i="1"/>
  <c r="AE467" i="1"/>
  <c r="AD467" i="1" s="1"/>
  <c r="AF467" i="1"/>
  <c r="S467" i="1" s="1"/>
  <c r="CY467" i="1" s="1"/>
  <c r="AG467" i="1"/>
  <c r="CU467" i="1" s="1"/>
  <c r="AH467" i="1"/>
  <c r="CV467" i="1" s="1"/>
  <c r="U467" i="1" s="1"/>
  <c r="AI467" i="1"/>
  <c r="AJ467" i="1"/>
  <c r="CX467" i="1" s="1"/>
  <c r="W467" i="1" s="1"/>
  <c r="CR467" i="1"/>
  <c r="CS467" i="1"/>
  <c r="CT467" i="1"/>
  <c r="CW467" i="1"/>
  <c r="GL467" i="1"/>
  <c r="GO467" i="1"/>
  <c r="GP467" i="1"/>
  <c r="GV467" i="1"/>
  <c r="HC467" i="1" s="1"/>
  <c r="GX467" i="1" s="1"/>
  <c r="C468" i="1"/>
  <c r="D468" i="1"/>
  <c r="I468" i="1"/>
  <c r="K468" i="1"/>
  <c r="R468" i="1"/>
  <c r="S468" i="1"/>
  <c r="Y468" i="1" s="1"/>
  <c r="T468" i="1"/>
  <c r="AC468" i="1"/>
  <c r="CQ468" i="1" s="1"/>
  <c r="AD468" i="1"/>
  <c r="AE468" i="1"/>
  <c r="CS468" i="1" s="1"/>
  <c r="AF468" i="1"/>
  <c r="CT468" i="1" s="1"/>
  <c r="AG468" i="1"/>
  <c r="CU468" i="1" s="1"/>
  <c r="AH468" i="1"/>
  <c r="CV468" i="1" s="1"/>
  <c r="U468" i="1" s="1"/>
  <c r="AI468" i="1"/>
  <c r="AJ468" i="1"/>
  <c r="CR468" i="1"/>
  <c r="CW468" i="1"/>
  <c r="V468" i="1" s="1"/>
  <c r="CX468" i="1"/>
  <c r="W468" i="1" s="1"/>
  <c r="GL468" i="1"/>
  <c r="GO468" i="1"/>
  <c r="GP468" i="1"/>
  <c r="GV468" i="1"/>
  <c r="HC468" i="1" s="1"/>
  <c r="GX468" i="1" s="1"/>
  <c r="C469" i="1"/>
  <c r="D469" i="1"/>
  <c r="I469" i="1"/>
  <c r="K469" i="1"/>
  <c r="R469" i="1"/>
  <c r="W469" i="1"/>
  <c r="AC469" i="1"/>
  <c r="AB469" i="1" s="1"/>
  <c r="AD469" i="1"/>
  <c r="AE469" i="1"/>
  <c r="CS469" i="1" s="1"/>
  <c r="AF469" i="1"/>
  <c r="AG469" i="1"/>
  <c r="AH469" i="1"/>
  <c r="CV469" i="1" s="1"/>
  <c r="U469" i="1" s="1"/>
  <c r="AI469" i="1"/>
  <c r="AJ469" i="1"/>
  <c r="CX469" i="1" s="1"/>
  <c r="CQ469" i="1"/>
  <c r="CR469" i="1"/>
  <c r="CU469" i="1"/>
  <c r="CW469" i="1"/>
  <c r="V469" i="1" s="1"/>
  <c r="GL469" i="1"/>
  <c r="GO469" i="1"/>
  <c r="GP469" i="1"/>
  <c r="GV469" i="1"/>
  <c r="HC469" i="1" s="1"/>
  <c r="GX469" i="1" s="1"/>
  <c r="I470" i="1"/>
  <c r="S470" i="1"/>
  <c r="CY470" i="1" s="1"/>
  <c r="T470" i="1"/>
  <c r="U470" i="1"/>
  <c r="AB470" i="1"/>
  <c r="AC470" i="1"/>
  <c r="AD470" i="1"/>
  <c r="AE470" i="1"/>
  <c r="CR470" i="1" s="1"/>
  <c r="AF470" i="1"/>
  <c r="CT470" i="1" s="1"/>
  <c r="AG470" i="1"/>
  <c r="CU470" i="1" s="1"/>
  <c r="AH470" i="1"/>
  <c r="CV470" i="1" s="1"/>
  <c r="AI470" i="1"/>
  <c r="CW470" i="1" s="1"/>
  <c r="AJ470" i="1"/>
  <c r="CQ470" i="1"/>
  <c r="CS470" i="1"/>
  <c r="CX470" i="1"/>
  <c r="W470" i="1" s="1"/>
  <c r="CZ470" i="1"/>
  <c r="GL470" i="1"/>
  <c r="GO470" i="1"/>
  <c r="GP470" i="1"/>
  <c r="GV470" i="1"/>
  <c r="HC470" i="1"/>
  <c r="AC471" i="1"/>
  <c r="AE471" i="1"/>
  <c r="AF471" i="1"/>
  <c r="AG471" i="1"/>
  <c r="AH471" i="1"/>
  <c r="AI471" i="1"/>
  <c r="AJ471" i="1"/>
  <c r="CX471" i="1" s="1"/>
  <c r="CT471" i="1"/>
  <c r="CU471" i="1"/>
  <c r="CV471" i="1"/>
  <c r="CW471" i="1"/>
  <c r="GL471" i="1"/>
  <c r="GO471" i="1"/>
  <c r="GP471" i="1"/>
  <c r="GV471" i="1"/>
  <c r="HC471" i="1" s="1"/>
  <c r="AC472" i="1"/>
  <c r="AB472" i="1" s="1"/>
  <c r="AD472" i="1"/>
  <c r="AE472" i="1"/>
  <c r="AF472" i="1"/>
  <c r="AG472" i="1"/>
  <c r="AH472" i="1"/>
  <c r="CV472" i="1" s="1"/>
  <c r="AI472" i="1"/>
  <c r="AJ472" i="1"/>
  <c r="CX472" i="1" s="1"/>
  <c r="CQ472" i="1"/>
  <c r="CR472" i="1"/>
  <c r="CS472" i="1"/>
  <c r="CU472" i="1"/>
  <c r="CW472" i="1"/>
  <c r="GL472" i="1"/>
  <c r="GO472" i="1"/>
  <c r="GP472" i="1"/>
  <c r="GV472" i="1"/>
  <c r="HC472" i="1" s="1"/>
  <c r="I473" i="1"/>
  <c r="S473" i="1"/>
  <c r="AB473" i="1"/>
  <c r="AC473" i="1"/>
  <c r="AD473" i="1"/>
  <c r="AE473" i="1"/>
  <c r="CR473" i="1" s="1"/>
  <c r="AF473" i="1"/>
  <c r="CT473" i="1" s="1"/>
  <c r="AG473" i="1"/>
  <c r="CU473" i="1" s="1"/>
  <c r="T473" i="1" s="1"/>
  <c r="AH473" i="1"/>
  <c r="CV473" i="1" s="1"/>
  <c r="U473" i="1" s="1"/>
  <c r="AI473" i="1"/>
  <c r="CW473" i="1" s="1"/>
  <c r="AJ473" i="1"/>
  <c r="CQ473" i="1"/>
  <c r="CS473" i="1"/>
  <c r="CX473" i="1"/>
  <c r="CY473" i="1"/>
  <c r="CZ473" i="1"/>
  <c r="GL473" i="1"/>
  <c r="GO473" i="1"/>
  <c r="GP473" i="1"/>
  <c r="GV473" i="1"/>
  <c r="HC473" i="1"/>
  <c r="AC474" i="1"/>
  <c r="AE474" i="1"/>
  <c r="AF474" i="1"/>
  <c r="AG474" i="1"/>
  <c r="AH474" i="1"/>
  <c r="AI474" i="1"/>
  <c r="AJ474" i="1"/>
  <c r="CX474" i="1" s="1"/>
  <c r="CT474" i="1"/>
  <c r="CU474" i="1"/>
  <c r="CV474" i="1"/>
  <c r="CW474" i="1"/>
  <c r="GL474" i="1"/>
  <c r="GO474" i="1"/>
  <c r="GP474" i="1"/>
  <c r="GV474" i="1"/>
  <c r="HC474" i="1"/>
  <c r="AC475" i="1"/>
  <c r="AD475" i="1"/>
  <c r="AE475" i="1"/>
  <c r="AF475" i="1"/>
  <c r="AG475" i="1"/>
  <c r="AH475" i="1"/>
  <c r="CV475" i="1" s="1"/>
  <c r="AI475" i="1"/>
  <c r="AJ475" i="1"/>
  <c r="CX475" i="1" s="1"/>
  <c r="CQ475" i="1"/>
  <c r="CR475" i="1"/>
  <c r="CS475" i="1"/>
  <c r="CU475" i="1"/>
  <c r="CW475" i="1"/>
  <c r="GL475" i="1"/>
  <c r="GO475" i="1"/>
  <c r="GP475" i="1"/>
  <c r="GV475" i="1"/>
  <c r="HC475" i="1" s="1"/>
  <c r="I476" i="1"/>
  <c r="AB476" i="1"/>
  <c r="AC476" i="1"/>
  <c r="AD476" i="1"/>
  <c r="AE476" i="1"/>
  <c r="CR476" i="1" s="1"/>
  <c r="AF476" i="1"/>
  <c r="CT476" i="1" s="1"/>
  <c r="AG476" i="1"/>
  <c r="CU476" i="1" s="1"/>
  <c r="T476" i="1" s="1"/>
  <c r="AH476" i="1"/>
  <c r="CV476" i="1" s="1"/>
  <c r="AI476" i="1"/>
  <c r="CW476" i="1" s="1"/>
  <c r="AJ476" i="1"/>
  <c r="CQ476" i="1"/>
  <c r="CS476" i="1"/>
  <c r="CX476" i="1"/>
  <c r="GL476" i="1"/>
  <c r="GO476" i="1"/>
  <c r="GP476" i="1"/>
  <c r="GV476" i="1"/>
  <c r="HC476" i="1"/>
  <c r="AC477" i="1"/>
  <c r="AD477" i="1"/>
  <c r="AE477" i="1"/>
  <c r="AF477" i="1"/>
  <c r="AG477" i="1"/>
  <c r="AH477" i="1"/>
  <c r="AI477" i="1"/>
  <c r="AJ477" i="1"/>
  <c r="CX477" i="1" s="1"/>
  <c r="CT477" i="1"/>
  <c r="CU477" i="1"/>
  <c r="CV477" i="1"/>
  <c r="CW477" i="1"/>
  <c r="GL477" i="1"/>
  <c r="GO477" i="1"/>
  <c r="GP477" i="1"/>
  <c r="GV477" i="1"/>
  <c r="HC477" i="1"/>
  <c r="AC478" i="1"/>
  <c r="AB478" i="1" s="1"/>
  <c r="AD478" i="1"/>
  <c r="AE478" i="1"/>
  <c r="AF478" i="1"/>
  <c r="AG478" i="1"/>
  <c r="AH478" i="1"/>
  <c r="CV478" i="1" s="1"/>
  <c r="AI478" i="1"/>
  <c r="AJ478" i="1"/>
  <c r="CX478" i="1" s="1"/>
  <c r="CQ478" i="1"/>
  <c r="CR478" i="1"/>
  <c r="CS478" i="1"/>
  <c r="CU478" i="1"/>
  <c r="CW478" i="1"/>
  <c r="GL478" i="1"/>
  <c r="GO478" i="1"/>
  <c r="GP478" i="1"/>
  <c r="GV478" i="1"/>
  <c r="HC478" i="1" s="1"/>
  <c r="I479" i="1"/>
  <c r="S479" i="1" s="1"/>
  <c r="T479" i="1"/>
  <c r="U479" i="1"/>
  <c r="AB479" i="1"/>
  <c r="AC479" i="1"/>
  <c r="AD479" i="1"/>
  <c r="AE479" i="1"/>
  <c r="CR479" i="1" s="1"/>
  <c r="AF479" i="1"/>
  <c r="CT479" i="1" s="1"/>
  <c r="AG479" i="1"/>
  <c r="CU479" i="1" s="1"/>
  <c r="AH479" i="1"/>
  <c r="CV479" i="1" s="1"/>
  <c r="AI479" i="1"/>
  <c r="CW479" i="1" s="1"/>
  <c r="V479" i="1" s="1"/>
  <c r="AJ479" i="1"/>
  <c r="CQ479" i="1"/>
  <c r="CS479" i="1"/>
  <c r="CX479" i="1"/>
  <c r="W479" i="1" s="1"/>
  <c r="GL479" i="1"/>
  <c r="GO479" i="1"/>
  <c r="GP479" i="1"/>
  <c r="GV479" i="1"/>
  <c r="HC479" i="1"/>
  <c r="AC480" i="1"/>
  <c r="AD480" i="1"/>
  <c r="AE480" i="1"/>
  <c r="AF480" i="1"/>
  <c r="AG480" i="1"/>
  <c r="AH480" i="1"/>
  <c r="AI480" i="1"/>
  <c r="AJ480" i="1"/>
  <c r="CX480" i="1" s="1"/>
  <c r="CT480" i="1"/>
  <c r="CU480" i="1"/>
  <c r="CV480" i="1"/>
  <c r="CW480" i="1"/>
  <c r="GL480" i="1"/>
  <c r="GO480" i="1"/>
  <c r="GP480" i="1"/>
  <c r="GV480" i="1"/>
  <c r="HC480" i="1" s="1"/>
  <c r="AC481" i="1"/>
  <c r="AD481" i="1"/>
  <c r="AE481" i="1"/>
  <c r="AF481" i="1"/>
  <c r="AG481" i="1"/>
  <c r="AH481" i="1"/>
  <c r="CV481" i="1" s="1"/>
  <c r="AI481" i="1"/>
  <c r="AJ481" i="1"/>
  <c r="CX481" i="1" s="1"/>
  <c r="CQ481" i="1"/>
  <c r="CR481" i="1"/>
  <c r="CS481" i="1"/>
  <c r="CU481" i="1"/>
  <c r="CW481" i="1"/>
  <c r="GL481" i="1"/>
  <c r="GO481" i="1"/>
  <c r="GP481" i="1"/>
  <c r="GV481" i="1"/>
  <c r="HC481" i="1" s="1"/>
  <c r="C482" i="1"/>
  <c r="D482" i="1"/>
  <c r="I482" i="1"/>
  <c r="K482" i="1"/>
  <c r="P482" i="1"/>
  <c r="Q482" i="1"/>
  <c r="R482" i="1"/>
  <c r="W482" i="1"/>
  <c r="AC482" i="1"/>
  <c r="CQ482" i="1" s="1"/>
  <c r="AE482" i="1"/>
  <c r="AF482" i="1"/>
  <c r="AG482" i="1"/>
  <c r="AH482" i="1"/>
  <c r="AI482" i="1"/>
  <c r="AJ482" i="1"/>
  <c r="CU482" i="1"/>
  <c r="T482" i="1" s="1"/>
  <c r="CV482" i="1"/>
  <c r="U482" i="1" s="1"/>
  <c r="CW482" i="1"/>
  <c r="V482" i="1" s="1"/>
  <c r="CX482" i="1"/>
  <c r="GL482" i="1"/>
  <c r="GO482" i="1"/>
  <c r="GP482" i="1"/>
  <c r="GV482" i="1"/>
  <c r="GX482" i="1"/>
  <c r="HC482" i="1"/>
  <c r="C483" i="1"/>
  <c r="D483" i="1"/>
  <c r="I483" i="1"/>
  <c r="Q483" i="1" s="1"/>
  <c r="K483" i="1"/>
  <c r="P483" i="1"/>
  <c r="R483" i="1"/>
  <c r="AC483" i="1"/>
  <c r="CQ483" i="1" s="1"/>
  <c r="AD483" i="1"/>
  <c r="AB483" i="1" s="1"/>
  <c r="AE483" i="1"/>
  <c r="AF483" i="1"/>
  <c r="CT483" i="1" s="1"/>
  <c r="AG483" i="1"/>
  <c r="AH483" i="1"/>
  <c r="CV483" i="1" s="1"/>
  <c r="U483" i="1" s="1"/>
  <c r="AI483" i="1"/>
  <c r="CW483" i="1" s="1"/>
  <c r="V483" i="1" s="1"/>
  <c r="AJ483" i="1"/>
  <c r="CX483" i="1" s="1"/>
  <c r="W483" i="1" s="1"/>
  <c r="CR483" i="1"/>
  <c r="CS483" i="1"/>
  <c r="CU483" i="1"/>
  <c r="T483" i="1" s="1"/>
  <c r="GL483" i="1"/>
  <c r="GO483" i="1"/>
  <c r="GP483" i="1"/>
  <c r="GV483" i="1"/>
  <c r="GX483" i="1"/>
  <c r="HC483" i="1"/>
  <c r="C484" i="1"/>
  <c r="D484" i="1"/>
  <c r="I484" i="1"/>
  <c r="K484" i="1"/>
  <c r="P484" i="1"/>
  <c r="S484" i="1"/>
  <c r="CY484" i="1" s="1"/>
  <c r="U484" i="1"/>
  <c r="W484" i="1"/>
  <c r="X484" i="1"/>
  <c r="AB484" i="1"/>
  <c r="AC484" i="1"/>
  <c r="CQ484" i="1" s="1"/>
  <c r="AD484" i="1"/>
  <c r="AE484" i="1"/>
  <c r="AF484" i="1"/>
  <c r="AG484" i="1"/>
  <c r="AH484" i="1"/>
  <c r="AI484" i="1"/>
  <c r="CW484" i="1" s="1"/>
  <c r="V484" i="1" s="1"/>
  <c r="AJ484" i="1"/>
  <c r="CR484" i="1"/>
  <c r="CS484" i="1"/>
  <c r="CT484" i="1"/>
  <c r="CU484" i="1"/>
  <c r="T484" i="1" s="1"/>
  <c r="CV484" i="1"/>
  <c r="CX484" i="1"/>
  <c r="CZ484" i="1"/>
  <c r="GL484" i="1"/>
  <c r="GO484" i="1"/>
  <c r="GP484" i="1"/>
  <c r="GV484" i="1"/>
  <c r="HC484" i="1" s="1"/>
  <c r="GX484" i="1" s="1"/>
  <c r="C485" i="1"/>
  <c r="D485" i="1"/>
  <c r="I485" i="1"/>
  <c r="K485" i="1"/>
  <c r="P485" i="1"/>
  <c r="S485" i="1"/>
  <c r="CY485" i="1" s="1"/>
  <c r="AB485" i="1"/>
  <c r="AC485" i="1"/>
  <c r="AD485" i="1"/>
  <c r="AE485" i="1"/>
  <c r="CR485" i="1" s="1"/>
  <c r="AF485" i="1"/>
  <c r="CT485" i="1" s="1"/>
  <c r="AG485" i="1"/>
  <c r="CU485" i="1" s="1"/>
  <c r="T485" i="1" s="1"/>
  <c r="AH485" i="1"/>
  <c r="CV485" i="1" s="1"/>
  <c r="U485" i="1" s="1"/>
  <c r="AI485" i="1"/>
  <c r="CW485" i="1" s="1"/>
  <c r="V485" i="1" s="1"/>
  <c r="AJ485" i="1"/>
  <c r="CQ485" i="1"/>
  <c r="CS485" i="1"/>
  <c r="CX485" i="1"/>
  <c r="W485" i="1" s="1"/>
  <c r="CZ485" i="1"/>
  <c r="GL485" i="1"/>
  <c r="GO485" i="1"/>
  <c r="GP485" i="1"/>
  <c r="GV485" i="1"/>
  <c r="GX485" i="1"/>
  <c r="HC485" i="1"/>
  <c r="I486" i="1"/>
  <c r="V486" i="1"/>
  <c r="AC486" i="1"/>
  <c r="AD486" i="1"/>
  <c r="AE486" i="1"/>
  <c r="AF486" i="1"/>
  <c r="AG486" i="1"/>
  <c r="AH486" i="1"/>
  <c r="AI486" i="1"/>
  <c r="AJ486" i="1"/>
  <c r="CX486" i="1" s="1"/>
  <c r="W486" i="1" s="1"/>
  <c r="CT486" i="1"/>
  <c r="CU486" i="1"/>
  <c r="T486" i="1" s="1"/>
  <c r="CV486" i="1"/>
  <c r="U486" i="1" s="1"/>
  <c r="CW486" i="1"/>
  <c r="GL486" i="1"/>
  <c r="GO486" i="1"/>
  <c r="GP486" i="1"/>
  <c r="GV486" i="1"/>
  <c r="HC486" i="1"/>
  <c r="GX486" i="1" s="1"/>
  <c r="I487" i="1"/>
  <c r="P487" i="1"/>
  <c r="R487" i="1"/>
  <c r="T487" i="1"/>
  <c r="AC487" i="1"/>
  <c r="AD487" i="1"/>
  <c r="AE487" i="1"/>
  <c r="Q487" i="1" s="1"/>
  <c r="AF487" i="1"/>
  <c r="AG487" i="1"/>
  <c r="AH487" i="1"/>
  <c r="CV487" i="1" s="1"/>
  <c r="U487" i="1" s="1"/>
  <c r="AI487" i="1"/>
  <c r="AJ487" i="1"/>
  <c r="CX487" i="1" s="1"/>
  <c r="W487" i="1" s="1"/>
  <c r="CQ487" i="1"/>
  <c r="CR487" i="1"/>
  <c r="CS487" i="1"/>
  <c r="CU487" i="1"/>
  <c r="CW487" i="1"/>
  <c r="V487" i="1" s="1"/>
  <c r="GL487" i="1"/>
  <c r="GO487" i="1"/>
  <c r="GP487" i="1"/>
  <c r="GV487" i="1"/>
  <c r="HC487" i="1" s="1"/>
  <c r="GX487" i="1" s="1"/>
  <c r="I488" i="1"/>
  <c r="S488" i="1" s="1"/>
  <c r="U488" i="1"/>
  <c r="AB488" i="1"/>
  <c r="AC488" i="1"/>
  <c r="AD488" i="1"/>
  <c r="AE488" i="1"/>
  <c r="CR488" i="1" s="1"/>
  <c r="AF488" i="1"/>
  <c r="CT488" i="1" s="1"/>
  <c r="AG488" i="1"/>
  <c r="CU488" i="1" s="1"/>
  <c r="T488" i="1" s="1"/>
  <c r="AH488" i="1"/>
  <c r="CV488" i="1" s="1"/>
  <c r="AI488" i="1"/>
  <c r="CW488" i="1" s="1"/>
  <c r="AJ488" i="1"/>
  <c r="CQ488" i="1"/>
  <c r="CS488" i="1"/>
  <c r="CX488" i="1"/>
  <c r="W488" i="1" s="1"/>
  <c r="GL488" i="1"/>
  <c r="GO488" i="1"/>
  <c r="GP488" i="1"/>
  <c r="GV488" i="1"/>
  <c r="HC488" i="1"/>
  <c r="I489" i="1"/>
  <c r="R489" i="1" s="1"/>
  <c r="Q489" i="1"/>
  <c r="V489" i="1"/>
  <c r="AC489" i="1"/>
  <c r="AD489" i="1"/>
  <c r="AE489" i="1"/>
  <c r="AF489" i="1"/>
  <c r="AG489" i="1"/>
  <c r="AH489" i="1"/>
  <c r="AI489" i="1"/>
  <c r="AJ489" i="1"/>
  <c r="CX489" i="1" s="1"/>
  <c r="W489" i="1" s="1"/>
  <c r="CT489" i="1"/>
  <c r="CU489" i="1"/>
  <c r="T489" i="1" s="1"/>
  <c r="CV489" i="1"/>
  <c r="U489" i="1" s="1"/>
  <c r="CW489" i="1"/>
  <c r="GL489" i="1"/>
  <c r="GO489" i="1"/>
  <c r="GP489" i="1"/>
  <c r="GV489" i="1"/>
  <c r="HC489" i="1" s="1"/>
  <c r="GX489" i="1"/>
  <c r="AC490" i="1"/>
  <c r="AD490" i="1"/>
  <c r="AE490" i="1"/>
  <c r="AF490" i="1"/>
  <c r="AG490" i="1"/>
  <c r="AH490" i="1"/>
  <c r="CV490" i="1" s="1"/>
  <c r="AI490" i="1"/>
  <c r="AJ490" i="1"/>
  <c r="CX490" i="1" s="1"/>
  <c r="CQ490" i="1"/>
  <c r="CR490" i="1"/>
  <c r="CS490" i="1"/>
  <c r="CU490" i="1"/>
  <c r="CW490" i="1"/>
  <c r="GL490" i="1"/>
  <c r="GO490" i="1"/>
  <c r="GP490" i="1"/>
  <c r="GV490" i="1"/>
  <c r="HC490" i="1" s="1"/>
  <c r="I491" i="1"/>
  <c r="S491" i="1" s="1"/>
  <c r="P491" i="1"/>
  <c r="U491" i="1"/>
  <c r="AB491" i="1"/>
  <c r="AC491" i="1"/>
  <c r="AD491" i="1"/>
  <c r="AE491" i="1"/>
  <c r="CR491" i="1" s="1"/>
  <c r="AF491" i="1"/>
  <c r="CT491" i="1" s="1"/>
  <c r="AG491" i="1"/>
  <c r="AH491" i="1"/>
  <c r="CV491" i="1" s="1"/>
  <c r="AI491" i="1"/>
  <c r="CW491" i="1" s="1"/>
  <c r="V491" i="1" s="1"/>
  <c r="AJ491" i="1"/>
  <c r="CQ491" i="1"/>
  <c r="CS491" i="1"/>
  <c r="CU491" i="1"/>
  <c r="T491" i="1" s="1"/>
  <c r="CX491" i="1"/>
  <c r="W491" i="1" s="1"/>
  <c r="GL491" i="1"/>
  <c r="GO491" i="1"/>
  <c r="GP491" i="1"/>
  <c r="GV491" i="1"/>
  <c r="GX491" i="1"/>
  <c r="HC491" i="1"/>
  <c r="I492" i="1"/>
  <c r="Q492" i="1"/>
  <c r="V492" i="1"/>
  <c r="AC492" i="1"/>
  <c r="AD492" i="1"/>
  <c r="AE492" i="1"/>
  <c r="AF492" i="1"/>
  <c r="AG492" i="1"/>
  <c r="AH492" i="1"/>
  <c r="AI492" i="1"/>
  <c r="AJ492" i="1"/>
  <c r="CX492" i="1" s="1"/>
  <c r="W492" i="1" s="1"/>
  <c r="CT492" i="1"/>
  <c r="CU492" i="1"/>
  <c r="T492" i="1" s="1"/>
  <c r="CV492" i="1"/>
  <c r="U492" i="1" s="1"/>
  <c r="CW492" i="1"/>
  <c r="GL492" i="1"/>
  <c r="GO492" i="1"/>
  <c r="GP492" i="1"/>
  <c r="GV492" i="1"/>
  <c r="HC492" i="1" s="1"/>
  <c r="GX492" i="1" s="1"/>
  <c r="I493" i="1"/>
  <c r="Q493" i="1" s="1"/>
  <c r="P493" i="1"/>
  <c r="R493" i="1"/>
  <c r="T493" i="1"/>
  <c r="W493" i="1"/>
  <c r="AC493" i="1"/>
  <c r="AB493" i="1" s="1"/>
  <c r="AD493" i="1"/>
  <c r="AE493" i="1"/>
  <c r="AF493" i="1"/>
  <c r="AG493" i="1"/>
  <c r="AH493" i="1"/>
  <c r="CV493" i="1" s="1"/>
  <c r="U493" i="1" s="1"/>
  <c r="AI493" i="1"/>
  <c r="AJ493" i="1"/>
  <c r="CX493" i="1" s="1"/>
  <c r="CQ493" i="1"/>
  <c r="CR493" i="1"/>
  <c r="CS493" i="1"/>
  <c r="CU493" i="1"/>
  <c r="CW493" i="1"/>
  <c r="V493" i="1" s="1"/>
  <c r="GL493" i="1"/>
  <c r="GO493" i="1"/>
  <c r="GP493" i="1"/>
  <c r="GV493" i="1"/>
  <c r="HC493" i="1" s="1"/>
  <c r="GX493" i="1" s="1"/>
  <c r="I494" i="1"/>
  <c r="P494" i="1"/>
  <c r="AC494" i="1"/>
  <c r="AE494" i="1"/>
  <c r="CR494" i="1" s="1"/>
  <c r="AF494" i="1"/>
  <c r="CT494" i="1" s="1"/>
  <c r="AG494" i="1"/>
  <c r="CU494" i="1" s="1"/>
  <c r="AH494" i="1"/>
  <c r="AI494" i="1"/>
  <c r="CW494" i="1" s="1"/>
  <c r="AJ494" i="1"/>
  <c r="CQ494" i="1"/>
  <c r="CV494" i="1"/>
  <c r="CX494" i="1"/>
  <c r="GL494" i="1"/>
  <c r="GO494" i="1"/>
  <c r="GP494" i="1"/>
  <c r="GV494" i="1"/>
  <c r="HC494" i="1"/>
  <c r="I495" i="1"/>
  <c r="V495" i="1"/>
  <c r="AC495" i="1"/>
  <c r="AE495" i="1"/>
  <c r="AF495" i="1"/>
  <c r="S495" i="1" s="1"/>
  <c r="AG495" i="1"/>
  <c r="AH495" i="1"/>
  <c r="AI495" i="1"/>
  <c r="AJ495" i="1"/>
  <c r="CX495" i="1" s="1"/>
  <c r="W495" i="1" s="1"/>
  <c r="CT495" i="1"/>
  <c r="CU495" i="1"/>
  <c r="T495" i="1" s="1"/>
  <c r="CV495" i="1"/>
  <c r="U495" i="1" s="1"/>
  <c r="CW495" i="1"/>
  <c r="GL495" i="1"/>
  <c r="FR531" i="1" s="1"/>
  <c r="GO495" i="1"/>
  <c r="GP495" i="1"/>
  <c r="GV495" i="1"/>
  <c r="HC495" i="1" s="1"/>
  <c r="GX495" i="1" s="1"/>
  <c r="AC496" i="1"/>
  <c r="AB496" i="1" s="1"/>
  <c r="AD496" i="1"/>
  <c r="AE496" i="1"/>
  <c r="AF496" i="1"/>
  <c r="AG496" i="1"/>
  <c r="AH496" i="1"/>
  <c r="CV496" i="1" s="1"/>
  <c r="AI496" i="1"/>
  <c r="AJ496" i="1"/>
  <c r="CX496" i="1" s="1"/>
  <c r="CQ496" i="1"/>
  <c r="CR496" i="1"/>
  <c r="CS496" i="1"/>
  <c r="CU496" i="1"/>
  <c r="CW496" i="1"/>
  <c r="GL496" i="1"/>
  <c r="GO496" i="1"/>
  <c r="GP496" i="1"/>
  <c r="GV496" i="1"/>
  <c r="HC496" i="1" s="1"/>
  <c r="I497" i="1"/>
  <c r="P497" i="1"/>
  <c r="CP497" i="1" s="1"/>
  <c r="O497" i="1" s="1"/>
  <c r="Q497" i="1"/>
  <c r="S497" i="1"/>
  <c r="CY497" i="1" s="1"/>
  <c r="AC497" i="1"/>
  <c r="AE497" i="1"/>
  <c r="CR497" i="1" s="1"/>
  <c r="AF497" i="1"/>
  <c r="CT497" i="1" s="1"/>
  <c r="AG497" i="1"/>
  <c r="CU497" i="1" s="1"/>
  <c r="T497" i="1" s="1"/>
  <c r="AH497" i="1"/>
  <c r="AI497" i="1"/>
  <c r="CW497" i="1" s="1"/>
  <c r="V497" i="1" s="1"/>
  <c r="AJ497" i="1"/>
  <c r="CQ497" i="1"/>
  <c r="CV497" i="1"/>
  <c r="U497" i="1" s="1"/>
  <c r="CX497" i="1"/>
  <c r="CZ497" i="1"/>
  <c r="GL497" i="1"/>
  <c r="GO497" i="1"/>
  <c r="GP497" i="1"/>
  <c r="GV497" i="1"/>
  <c r="GX497" i="1"/>
  <c r="HC497" i="1"/>
  <c r="I498" i="1"/>
  <c r="V498" i="1"/>
  <c r="AC498" i="1"/>
  <c r="AE498" i="1"/>
  <c r="AF498" i="1"/>
  <c r="S498" i="1" s="1"/>
  <c r="AG498" i="1"/>
  <c r="AH498" i="1"/>
  <c r="AI498" i="1"/>
  <c r="AJ498" i="1"/>
  <c r="CX498" i="1" s="1"/>
  <c r="W498" i="1" s="1"/>
  <c r="CT498" i="1"/>
  <c r="CU498" i="1"/>
  <c r="T498" i="1" s="1"/>
  <c r="CV498" i="1"/>
  <c r="U498" i="1" s="1"/>
  <c r="CW498" i="1"/>
  <c r="GL498" i="1"/>
  <c r="GO498" i="1"/>
  <c r="GP498" i="1"/>
  <c r="GV498" i="1"/>
  <c r="HC498" i="1" s="1"/>
  <c r="GX498" i="1" s="1"/>
  <c r="I499" i="1"/>
  <c r="Q499" i="1" s="1"/>
  <c r="P499" i="1"/>
  <c r="R499" i="1"/>
  <c r="T499" i="1"/>
  <c r="W499" i="1"/>
  <c r="AC499" i="1"/>
  <c r="AD499" i="1"/>
  <c r="AB499" i="1" s="1"/>
  <c r="AE499" i="1"/>
  <c r="AF499" i="1"/>
  <c r="AG499" i="1"/>
  <c r="AH499" i="1"/>
  <c r="CV499" i="1" s="1"/>
  <c r="U499" i="1" s="1"/>
  <c r="AI499" i="1"/>
  <c r="CW499" i="1" s="1"/>
  <c r="V499" i="1" s="1"/>
  <c r="AJ499" i="1"/>
  <c r="CX499" i="1" s="1"/>
  <c r="CQ499" i="1"/>
  <c r="CR499" i="1"/>
  <c r="CS499" i="1"/>
  <c r="CU499" i="1"/>
  <c r="GL499" i="1"/>
  <c r="GO499" i="1"/>
  <c r="GP499" i="1"/>
  <c r="GV499" i="1"/>
  <c r="HC499" i="1" s="1"/>
  <c r="GX499" i="1" s="1"/>
  <c r="C500" i="1"/>
  <c r="D500" i="1"/>
  <c r="I500" i="1"/>
  <c r="Q500" i="1" s="1"/>
  <c r="K500" i="1"/>
  <c r="P500" i="1"/>
  <c r="W500" i="1"/>
  <c r="AC500" i="1"/>
  <c r="CQ500" i="1" s="1"/>
  <c r="AD500" i="1"/>
  <c r="AB500" i="1" s="1"/>
  <c r="AE500" i="1"/>
  <c r="AF500" i="1"/>
  <c r="AG500" i="1"/>
  <c r="AH500" i="1"/>
  <c r="AI500" i="1"/>
  <c r="AJ500" i="1"/>
  <c r="CU500" i="1"/>
  <c r="T500" i="1" s="1"/>
  <c r="CV500" i="1"/>
  <c r="U500" i="1" s="1"/>
  <c r="CW500" i="1"/>
  <c r="V500" i="1" s="1"/>
  <c r="CX500" i="1"/>
  <c r="GL500" i="1"/>
  <c r="GO500" i="1"/>
  <c r="GP500" i="1"/>
  <c r="GV500" i="1"/>
  <c r="HC500" i="1"/>
  <c r="GX500" i="1" s="1"/>
  <c r="C501" i="1"/>
  <c r="D501" i="1"/>
  <c r="I501" i="1"/>
  <c r="Q501" i="1" s="1"/>
  <c r="K501" i="1"/>
  <c r="P501" i="1"/>
  <c r="R501" i="1"/>
  <c r="AC501" i="1"/>
  <c r="AD501" i="1"/>
  <c r="AB501" i="1" s="1"/>
  <c r="AE501" i="1"/>
  <c r="AF501" i="1"/>
  <c r="CT501" i="1" s="1"/>
  <c r="AG501" i="1"/>
  <c r="CU501" i="1" s="1"/>
  <c r="T501" i="1" s="1"/>
  <c r="AH501" i="1"/>
  <c r="CV501" i="1" s="1"/>
  <c r="U501" i="1" s="1"/>
  <c r="AI501" i="1"/>
  <c r="CW501" i="1" s="1"/>
  <c r="V501" i="1" s="1"/>
  <c r="AJ501" i="1"/>
  <c r="CQ501" i="1"/>
  <c r="CR501" i="1"/>
  <c r="CS501" i="1"/>
  <c r="CX501" i="1"/>
  <c r="W501" i="1" s="1"/>
  <c r="GL501" i="1"/>
  <c r="GO501" i="1"/>
  <c r="GP501" i="1"/>
  <c r="GV501" i="1"/>
  <c r="HC501" i="1" s="1"/>
  <c r="GX501" i="1"/>
  <c r="C502" i="1"/>
  <c r="D502" i="1"/>
  <c r="I502" i="1"/>
  <c r="K502" i="1"/>
  <c r="P502" i="1"/>
  <c r="S502" i="1"/>
  <c r="CY502" i="1" s="1"/>
  <c r="U502" i="1"/>
  <c r="W502" i="1"/>
  <c r="X502" i="1"/>
  <c r="AC502" i="1"/>
  <c r="AB502" i="1" s="1"/>
  <c r="AD502" i="1"/>
  <c r="AE502" i="1"/>
  <c r="AF502" i="1"/>
  <c r="AG502" i="1"/>
  <c r="AH502" i="1"/>
  <c r="AI502" i="1"/>
  <c r="CW502" i="1" s="1"/>
  <c r="V502" i="1" s="1"/>
  <c r="AJ502" i="1"/>
  <c r="CQ502" i="1"/>
  <c r="CR502" i="1"/>
  <c r="CS502" i="1"/>
  <c r="CT502" i="1"/>
  <c r="CU502" i="1"/>
  <c r="T502" i="1" s="1"/>
  <c r="CV502" i="1"/>
  <c r="CX502" i="1"/>
  <c r="CZ502" i="1"/>
  <c r="GL502" i="1"/>
  <c r="GO502" i="1"/>
  <c r="GP502" i="1"/>
  <c r="GV502" i="1"/>
  <c r="HC502" i="1" s="1"/>
  <c r="GX502" i="1" s="1"/>
  <c r="C503" i="1"/>
  <c r="D503" i="1"/>
  <c r="I503" i="1"/>
  <c r="K503" i="1"/>
  <c r="P503" i="1"/>
  <c r="Q503" i="1"/>
  <c r="S503" i="1"/>
  <c r="AC503" i="1"/>
  <c r="AE503" i="1"/>
  <c r="AF503" i="1"/>
  <c r="CT503" i="1" s="1"/>
  <c r="AG503" i="1"/>
  <c r="AH503" i="1"/>
  <c r="AI503" i="1"/>
  <c r="CW503" i="1" s="1"/>
  <c r="V503" i="1" s="1"/>
  <c r="AJ503" i="1"/>
  <c r="CQ503" i="1"/>
  <c r="CS503" i="1"/>
  <c r="CU503" i="1"/>
  <c r="T503" i="1" s="1"/>
  <c r="CV503" i="1"/>
  <c r="U503" i="1" s="1"/>
  <c r="CX503" i="1"/>
  <c r="W503" i="1" s="1"/>
  <c r="GL503" i="1"/>
  <c r="GO503" i="1"/>
  <c r="GP503" i="1"/>
  <c r="GV503" i="1"/>
  <c r="GX503" i="1"/>
  <c r="HC503" i="1"/>
  <c r="I504" i="1"/>
  <c r="P504" i="1"/>
  <c r="V504" i="1"/>
  <c r="AC504" i="1"/>
  <c r="AE504" i="1"/>
  <c r="CS504" i="1" s="1"/>
  <c r="AF504" i="1"/>
  <c r="S504" i="1" s="1"/>
  <c r="AG504" i="1"/>
  <c r="AH504" i="1"/>
  <c r="AI504" i="1"/>
  <c r="AJ504" i="1"/>
  <c r="CX504" i="1" s="1"/>
  <c r="W504" i="1" s="1"/>
  <c r="CQ504" i="1"/>
  <c r="CT504" i="1"/>
  <c r="CU504" i="1"/>
  <c r="T504" i="1" s="1"/>
  <c r="CV504" i="1"/>
  <c r="U504" i="1" s="1"/>
  <c r="CW504" i="1"/>
  <c r="GL504" i="1"/>
  <c r="GO504" i="1"/>
  <c r="GP504" i="1"/>
  <c r="GV504" i="1"/>
  <c r="HC504" i="1" s="1"/>
  <c r="GX504" i="1"/>
  <c r="I505" i="1"/>
  <c r="Q505" i="1" s="1"/>
  <c r="P505" i="1"/>
  <c r="R505" i="1"/>
  <c r="T505" i="1"/>
  <c r="W505" i="1"/>
  <c r="AC505" i="1"/>
  <c r="AD505" i="1"/>
  <c r="AE505" i="1"/>
  <c r="AF505" i="1"/>
  <c r="AG505" i="1"/>
  <c r="AH505" i="1"/>
  <c r="CV505" i="1" s="1"/>
  <c r="U505" i="1" s="1"/>
  <c r="AI505" i="1"/>
  <c r="AJ505" i="1"/>
  <c r="CX505" i="1" s="1"/>
  <c r="CQ505" i="1"/>
  <c r="CR505" i="1"/>
  <c r="CS505" i="1"/>
  <c r="CU505" i="1"/>
  <c r="CW505" i="1"/>
  <c r="V505" i="1" s="1"/>
  <c r="GL505" i="1"/>
  <c r="GO505" i="1"/>
  <c r="GP505" i="1"/>
  <c r="GV505" i="1"/>
  <c r="HC505" i="1" s="1"/>
  <c r="GX505" i="1" s="1"/>
  <c r="I506" i="1"/>
  <c r="R506" i="1" s="1"/>
  <c r="S506" i="1"/>
  <c r="T506" i="1"/>
  <c r="AC506" i="1"/>
  <c r="AD506" i="1"/>
  <c r="AB506" i="1" s="1"/>
  <c r="AE506" i="1"/>
  <c r="CR506" i="1" s="1"/>
  <c r="AF506" i="1"/>
  <c r="CT506" i="1" s="1"/>
  <c r="AG506" i="1"/>
  <c r="CU506" i="1" s="1"/>
  <c r="AH506" i="1"/>
  <c r="CV506" i="1" s="1"/>
  <c r="U506" i="1" s="1"/>
  <c r="AI506" i="1"/>
  <c r="CW506" i="1" s="1"/>
  <c r="AJ506" i="1"/>
  <c r="CQ506" i="1"/>
  <c r="CS506" i="1"/>
  <c r="CX506" i="1"/>
  <c r="GL506" i="1"/>
  <c r="GO506" i="1"/>
  <c r="GP506" i="1"/>
  <c r="GV506" i="1"/>
  <c r="HC506" i="1"/>
  <c r="GX506" i="1" s="1"/>
  <c r="I507" i="1"/>
  <c r="R507" i="1" s="1"/>
  <c r="V507" i="1"/>
  <c r="AC507" i="1"/>
  <c r="AD507" i="1"/>
  <c r="AE507" i="1"/>
  <c r="CS507" i="1" s="1"/>
  <c r="AF507" i="1"/>
  <c r="S507" i="1" s="1"/>
  <c r="AG507" i="1"/>
  <c r="AH507" i="1"/>
  <c r="AI507" i="1"/>
  <c r="AJ507" i="1"/>
  <c r="CX507" i="1" s="1"/>
  <c r="W507" i="1" s="1"/>
  <c r="CT507" i="1"/>
  <c r="CU507" i="1"/>
  <c r="T507" i="1" s="1"/>
  <c r="CV507" i="1"/>
  <c r="U507" i="1" s="1"/>
  <c r="CW507" i="1"/>
  <c r="GL507" i="1"/>
  <c r="GO507" i="1"/>
  <c r="GP507" i="1"/>
  <c r="GV507" i="1"/>
  <c r="HC507" i="1" s="1"/>
  <c r="GX507" i="1" s="1"/>
  <c r="AC508" i="1"/>
  <c r="AD508" i="1"/>
  <c r="AE508" i="1"/>
  <c r="AF508" i="1"/>
  <c r="AG508" i="1"/>
  <c r="AH508" i="1"/>
  <c r="CV508" i="1" s="1"/>
  <c r="AI508" i="1"/>
  <c r="AJ508" i="1"/>
  <c r="CX508" i="1" s="1"/>
  <c r="CQ508" i="1"/>
  <c r="CR508" i="1"/>
  <c r="CS508" i="1"/>
  <c r="CU508" i="1"/>
  <c r="CW508" i="1"/>
  <c r="GL508" i="1"/>
  <c r="GO508" i="1"/>
  <c r="GP508" i="1"/>
  <c r="GV508" i="1"/>
  <c r="HC508" i="1" s="1"/>
  <c r="I509" i="1"/>
  <c r="R509" i="1" s="1"/>
  <c r="S509" i="1"/>
  <c r="AC509" i="1"/>
  <c r="AD509" i="1"/>
  <c r="AB509" i="1" s="1"/>
  <c r="AE509" i="1"/>
  <c r="CR509" i="1" s="1"/>
  <c r="AF509" i="1"/>
  <c r="CT509" i="1" s="1"/>
  <c r="AG509" i="1"/>
  <c r="CU509" i="1" s="1"/>
  <c r="T509" i="1" s="1"/>
  <c r="AH509" i="1"/>
  <c r="CV509" i="1" s="1"/>
  <c r="U509" i="1" s="1"/>
  <c r="AI509" i="1"/>
  <c r="CW509" i="1" s="1"/>
  <c r="AJ509" i="1"/>
  <c r="CQ509" i="1"/>
  <c r="CS509" i="1"/>
  <c r="CX509" i="1"/>
  <c r="GL509" i="1"/>
  <c r="GO509" i="1"/>
  <c r="GP509" i="1"/>
  <c r="GV509" i="1"/>
  <c r="HC509" i="1"/>
  <c r="GX509" i="1" s="1"/>
  <c r="I510" i="1"/>
  <c r="R510" i="1" s="1"/>
  <c r="V510" i="1"/>
  <c r="AC510" i="1"/>
  <c r="AD510" i="1"/>
  <c r="AE510" i="1"/>
  <c r="CS510" i="1" s="1"/>
  <c r="AF510" i="1"/>
  <c r="S510" i="1" s="1"/>
  <c r="AG510" i="1"/>
  <c r="AH510" i="1"/>
  <c r="AI510" i="1"/>
  <c r="AJ510" i="1"/>
  <c r="CX510" i="1" s="1"/>
  <c r="W510" i="1" s="1"/>
  <c r="CT510" i="1"/>
  <c r="CU510" i="1"/>
  <c r="T510" i="1" s="1"/>
  <c r="CV510" i="1"/>
  <c r="U510" i="1" s="1"/>
  <c r="CW510" i="1"/>
  <c r="GL510" i="1"/>
  <c r="GO510" i="1"/>
  <c r="GP510" i="1"/>
  <c r="GV510" i="1"/>
  <c r="HC510" i="1" s="1"/>
  <c r="GX510" i="1" s="1"/>
  <c r="I511" i="1"/>
  <c r="Q511" i="1" s="1"/>
  <c r="P511" i="1"/>
  <c r="R511" i="1"/>
  <c r="T511" i="1"/>
  <c r="U511" i="1"/>
  <c r="AC511" i="1"/>
  <c r="AD511" i="1"/>
  <c r="AB511" i="1" s="1"/>
  <c r="AE511" i="1"/>
  <c r="AF511" i="1"/>
  <c r="AG511" i="1"/>
  <c r="AH511" i="1"/>
  <c r="CV511" i="1" s="1"/>
  <c r="AI511" i="1"/>
  <c r="AJ511" i="1"/>
  <c r="CX511" i="1" s="1"/>
  <c r="W511" i="1" s="1"/>
  <c r="CQ511" i="1"/>
  <c r="CR511" i="1"/>
  <c r="CS511" i="1"/>
  <c r="CU511" i="1"/>
  <c r="CW511" i="1"/>
  <c r="V511" i="1" s="1"/>
  <c r="GL511" i="1"/>
  <c r="GO511" i="1"/>
  <c r="GP511" i="1"/>
  <c r="GV511" i="1"/>
  <c r="HC511" i="1" s="1"/>
  <c r="GX511" i="1" s="1"/>
  <c r="I512" i="1"/>
  <c r="P512" i="1"/>
  <c r="CP512" i="1" s="1"/>
  <c r="O512" i="1" s="1"/>
  <c r="Q512" i="1"/>
  <c r="S512" i="1"/>
  <c r="CY512" i="1" s="1"/>
  <c r="AC512" i="1"/>
  <c r="AE512" i="1"/>
  <c r="CR512" i="1" s="1"/>
  <c r="AF512" i="1"/>
  <c r="CT512" i="1" s="1"/>
  <c r="AG512" i="1"/>
  <c r="CU512" i="1" s="1"/>
  <c r="T512" i="1" s="1"/>
  <c r="AH512" i="1"/>
  <c r="AI512" i="1"/>
  <c r="CW512" i="1" s="1"/>
  <c r="V512" i="1" s="1"/>
  <c r="AJ512" i="1"/>
  <c r="CQ512" i="1"/>
  <c r="CV512" i="1"/>
  <c r="U512" i="1" s="1"/>
  <c r="CX512" i="1"/>
  <c r="CZ512" i="1"/>
  <c r="GL512" i="1"/>
  <c r="GO512" i="1"/>
  <c r="GP512" i="1"/>
  <c r="GV512" i="1"/>
  <c r="GX512" i="1"/>
  <c r="HC512" i="1"/>
  <c r="I513" i="1"/>
  <c r="V513" i="1"/>
  <c r="AC513" i="1"/>
  <c r="AE513" i="1"/>
  <c r="AF513" i="1"/>
  <c r="S513" i="1" s="1"/>
  <c r="AG513" i="1"/>
  <c r="AH513" i="1"/>
  <c r="AI513" i="1"/>
  <c r="AJ513" i="1"/>
  <c r="CX513" i="1" s="1"/>
  <c r="W513" i="1" s="1"/>
  <c r="CT513" i="1"/>
  <c r="CU513" i="1"/>
  <c r="T513" i="1" s="1"/>
  <c r="CV513" i="1"/>
  <c r="U513" i="1" s="1"/>
  <c r="CW513" i="1"/>
  <c r="GL513" i="1"/>
  <c r="GO513" i="1"/>
  <c r="GP513" i="1"/>
  <c r="GV513" i="1"/>
  <c r="HC513" i="1" s="1"/>
  <c r="GX513" i="1" s="1"/>
  <c r="AC514" i="1"/>
  <c r="AD514" i="1"/>
  <c r="AB514" i="1" s="1"/>
  <c r="AE514" i="1"/>
  <c r="AF514" i="1"/>
  <c r="AG514" i="1"/>
  <c r="AH514" i="1"/>
  <c r="CV514" i="1" s="1"/>
  <c r="AI514" i="1"/>
  <c r="AJ514" i="1"/>
  <c r="CX514" i="1" s="1"/>
  <c r="CQ514" i="1"/>
  <c r="CR514" i="1"/>
  <c r="CS514" i="1"/>
  <c r="CU514" i="1"/>
  <c r="CW514" i="1"/>
  <c r="GL514" i="1"/>
  <c r="GO514" i="1"/>
  <c r="GP514" i="1"/>
  <c r="GV514" i="1"/>
  <c r="HC514" i="1" s="1"/>
  <c r="I515" i="1"/>
  <c r="P515" i="1"/>
  <c r="Q515" i="1"/>
  <c r="S515" i="1"/>
  <c r="CY515" i="1" s="1"/>
  <c r="AC515" i="1"/>
  <c r="AE515" i="1"/>
  <c r="CR515" i="1" s="1"/>
  <c r="AF515" i="1"/>
  <c r="CT515" i="1" s="1"/>
  <c r="AG515" i="1"/>
  <c r="CU515" i="1" s="1"/>
  <c r="T515" i="1" s="1"/>
  <c r="AH515" i="1"/>
  <c r="AI515" i="1"/>
  <c r="CW515" i="1" s="1"/>
  <c r="V515" i="1" s="1"/>
  <c r="AJ515" i="1"/>
  <c r="CQ515" i="1"/>
  <c r="CV515" i="1"/>
  <c r="U515" i="1" s="1"/>
  <c r="CX515" i="1"/>
  <c r="CZ515" i="1"/>
  <c r="GL515" i="1"/>
  <c r="GO515" i="1"/>
  <c r="GP515" i="1"/>
  <c r="GV515" i="1"/>
  <c r="GX515" i="1"/>
  <c r="HC515" i="1"/>
  <c r="I516" i="1"/>
  <c r="V516" i="1"/>
  <c r="AC516" i="1"/>
  <c r="AE516" i="1"/>
  <c r="AF516" i="1"/>
  <c r="S516" i="1" s="1"/>
  <c r="AG516" i="1"/>
  <c r="AH516" i="1"/>
  <c r="AI516" i="1"/>
  <c r="AJ516" i="1"/>
  <c r="CX516" i="1" s="1"/>
  <c r="W516" i="1" s="1"/>
  <c r="CT516" i="1"/>
  <c r="CU516" i="1"/>
  <c r="T516" i="1" s="1"/>
  <c r="CV516" i="1"/>
  <c r="U516" i="1" s="1"/>
  <c r="CW516" i="1"/>
  <c r="GL516" i="1"/>
  <c r="GO516" i="1"/>
  <c r="GP516" i="1"/>
  <c r="GV516" i="1"/>
  <c r="HC516" i="1" s="1"/>
  <c r="GX516" i="1" s="1"/>
  <c r="I517" i="1"/>
  <c r="Q517" i="1" s="1"/>
  <c r="P517" i="1"/>
  <c r="R517" i="1"/>
  <c r="T517" i="1"/>
  <c r="W517" i="1"/>
  <c r="AC517" i="1"/>
  <c r="AD517" i="1"/>
  <c r="AB517" i="1" s="1"/>
  <c r="AE517" i="1"/>
  <c r="AF517" i="1"/>
  <c r="AG517" i="1"/>
  <c r="AH517" i="1"/>
  <c r="CV517" i="1" s="1"/>
  <c r="U517" i="1" s="1"/>
  <c r="AI517" i="1"/>
  <c r="CW517" i="1" s="1"/>
  <c r="V517" i="1" s="1"/>
  <c r="AJ517" i="1"/>
  <c r="CX517" i="1" s="1"/>
  <c r="CQ517" i="1"/>
  <c r="CR517" i="1"/>
  <c r="CS517" i="1"/>
  <c r="CU517" i="1"/>
  <c r="GL517" i="1"/>
  <c r="GO517" i="1"/>
  <c r="GP517" i="1"/>
  <c r="GV517" i="1"/>
  <c r="GX517" i="1"/>
  <c r="HC517" i="1"/>
  <c r="I518" i="1"/>
  <c r="S518" i="1" s="1"/>
  <c r="P518" i="1"/>
  <c r="AC518" i="1"/>
  <c r="AE518" i="1"/>
  <c r="CZ518" i="1" s="1"/>
  <c r="AF518" i="1"/>
  <c r="CT518" i="1" s="1"/>
  <c r="AG518" i="1"/>
  <c r="AH518" i="1"/>
  <c r="AI518" i="1"/>
  <c r="CW518" i="1" s="1"/>
  <c r="V518" i="1" s="1"/>
  <c r="AJ518" i="1"/>
  <c r="CQ518" i="1"/>
  <c r="CU518" i="1"/>
  <c r="T518" i="1" s="1"/>
  <c r="CV518" i="1"/>
  <c r="U518" i="1" s="1"/>
  <c r="CX518" i="1"/>
  <c r="W518" i="1" s="1"/>
  <c r="GL518" i="1"/>
  <c r="GO518" i="1"/>
  <c r="GP518" i="1"/>
  <c r="GV518" i="1"/>
  <c r="HC518" i="1"/>
  <c r="GX518" i="1" s="1"/>
  <c r="I519" i="1"/>
  <c r="R519" i="1" s="1"/>
  <c r="O519" i="1"/>
  <c r="P519" i="1"/>
  <c r="CP519" i="1" s="1"/>
  <c r="Q519" i="1"/>
  <c r="T519" i="1"/>
  <c r="V519" i="1"/>
  <c r="X519" i="1"/>
  <c r="AC519" i="1"/>
  <c r="AD519" i="1"/>
  <c r="AE519" i="1"/>
  <c r="CS519" i="1" s="1"/>
  <c r="AF519" i="1"/>
  <c r="S519" i="1" s="1"/>
  <c r="CZ519" i="1" s="1"/>
  <c r="AG519" i="1"/>
  <c r="AH519" i="1"/>
  <c r="CV519" i="1" s="1"/>
  <c r="U519" i="1" s="1"/>
  <c r="AI519" i="1"/>
  <c r="AJ519" i="1"/>
  <c r="CX519" i="1" s="1"/>
  <c r="W519" i="1" s="1"/>
  <c r="CQ519" i="1"/>
  <c r="CR519" i="1"/>
  <c r="CT519" i="1"/>
  <c r="CU519" i="1"/>
  <c r="CW519" i="1"/>
  <c r="GL519" i="1"/>
  <c r="GO519" i="1"/>
  <c r="GP519" i="1"/>
  <c r="GV519" i="1"/>
  <c r="HC519" i="1"/>
  <c r="GX519" i="1" s="1"/>
  <c r="C520" i="1"/>
  <c r="D520" i="1"/>
  <c r="I520" i="1"/>
  <c r="Q520" i="1" s="1"/>
  <c r="K520" i="1"/>
  <c r="R520" i="1"/>
  <c r="T520" i="1"/>
  <c r="AC520" i="1"/>
  <c r="AE520" i="1"/>
  <c r="AF520" i="1"/>
  <c r="AG520" i="1"/>
  <c r="CU520" i="1" s="1"/>
  <c r="AH520" i="1"/>
  <c r="AI520" i="1"/>
  <c r="AJ520" i="1"/>
  <c r="CX520" i="1" s="1"/>
  <c r="CR520" i="1"/>
  <c r="CT520" i="1"/>
  <c r="CV520" i="1"/>
  <c r="U520" i="1" s="1"/>
  <c r="CW520" i="1"/>
  <c r="V520" i="1" s="1"/>
  <c r="GL520" i="1"/>
  <c r="GO520" i="1"/>
  <c r="GP520" i="1"/>
  <c r="GV520" i="1"/>
  <c r="HC520" i="1" s="1"/>
  <c r="GX520" i="1" s="1"/>
  <c r="C521" i="1"/>
  <c r="D521" i="1"/>
  <c r="I521" i="1"/>
  <c r="K521" i="1"/>
  <c r="R521" i="1"/>
  <c r="T521" i="1"/>
  <c r="AC521" i="1"/>
  <c r="AD521" i="1"/>
  <c r="AE521" i="1"/>
  <c r="AF521" i="1"/>
  <c r="AG521" i="1"/>
  <c r="AH521" i="1"/>
  <c r="CV521" i="1" s="1"/>
  <c r="AI521" i="1"/>
  <c r="AJ521" i="1"/>
  <c r="CX521" i="1" s="1"/>
  <c r="W521" i="1" s="1"/>
  <c r="CR521" i="1"/>
  <c r="CS521" i="1"/>
  <c r="CU521" i="1"/>
  <c r="CW521" i="1"/>
  <c r="GL521" i="1"/>
  <c r="GO521" i="1"/>
  <c r="GP521" i="1"/>
  <c r="GV521" i="1"/>
  <c r="HC521" i="1" s="1"/>
  <c r="AC522" i="1"/>
  <c r="AD522" i="1"/>
  <c r="AB522" i="1" s="1"/>
  <c r="AE522" i="1"/>
  <c r="AF522" i="1"/>
  <c r="CT522" i="1" s="1"/>
  <c r="AG522" i="1"/>
  <c r="AH522" i="1"/>
  <c r="CV522" i="1" s="1"/>
  <c r="AI522" i="1"/>
  <c r="AJ522" i="1"/>
  <c r="CQ522" i="1"/>
  <c r="CR522" i="1"/>
  <c r="CS522" i="1"/>
  <c r="CU522" i="1"/>
  <c r="CW522" i="1"/>
  <c r="CX522" i="1"/>
  <c r="GL522" i="1"/>
  <c r="GO522" i="1"/>
  <c r="GP522" i="1"/>
  <c r="GV522" i="1"/>
  <c r="HC522" i="1" s="1"/>
  <c r="AC523" i="1"/>
  <c r="AD523" i="1"/>
  <c r="AE523" i="1"/>
  <c r="CR523" i="1" s="1"/>
  <c r="AF523" i="1"/>
  <c r="AG523" i="1"/>
  <c r="CU523" i="1" s="1"/>
  <c r="AH523" i="1"/>
  <c r="AI523" i="1"/>
  <c r="AJ523" i="1"/>
  <c r="CV523" i="1"/>
  <c r="CW523" i="1"/>
  <c r="CX523" i="1"/>
  <c r="GL523" i="1"/>
  <c r="GO523" i="1"/>
  <c r="GP523" i="1"/>
  <c r="GV523" i="1"/>
  <c r="HC523" i="1"/>
  <c r="C524" i="1"/>
  <c r="D524" i="1"/>
  <c r="I524" i="1"/>
  <c r="R524" i="1" s="1"/>
  <c r="K524" i="1"/>
  <c r="Q524" i="1"/>
  <c r="S524" i="1"/>
  <c r="AC524" i="1"/>
  <c r="AE524" i="1"/>
  <c r="AF524" i="1"/>
  <c r="AG524" i="1"/>
  <c r="CU524" i="1" s="1"/>
  <c r="T524" i="1" s="1"/>
  <c r="AH524" i="1"/>
  <c r="CV524" i="1" s="1"/>
  <c r="U524" i="1" s="1"/>
  <c r="AI524" i="1"/>
  <c r="CW524" i="1" s="1"/>
  <c r="V524" i="1" s="1"/>
  <c r="AJ524" i="1"/>
  <c r="CX524" i="1" s="1"/>
  <c r="W524" i="1" s="1"/>
  <c r="CQ524" i="1"/>
  <c r="CT524" i="1"/>
  <c r="GL524" i="1"/>
  <c r="GO524" i="1"/>
  <c r="GP524" i="1"/>
  <c r="GV524" i="1"/>
  <c r="HC524" i="1" s="1"/>
  <c r="GX524" i="1" s="1"/>
  <c r="C525" i="1"/>
  <c r="D525" i="1"/>
  <c r="I525" i="1"/>
  <c r="K525" i="1"/>
  <c r="P525" i="1"/>
  <c r="Q525" i="1"/>
  <c r="T525" i="1"/>
  <c r="V525" i="1"/>
  <c r="AC525" i="1"/>
  <c r="AE525" i="1"/>
  <c r="AD525" i="1" s="1"/>
  <c r="AB525" i="1" s="1"/>
  <c r="AF525" i="1"/>
  <c r="AG525" i="1"/>
  <c r="AH525" i="1"/>
  <c r="CV525" i="1" s="1"/>
  <c r="U525" i="1" s="1"/>
  <c r="AI525" i="1"/>
  <c r="AJ525" i="1"/>
  <c r="CX525" i="1" s="1"/>
  <c r="W525" i="1" s="1"/>
  <c r="CQ525" i="1"/>
  <c r="CR525" i="1"/>
  <c r="CS525" i="1"/>
  <c r="CT525" i="1"/>
  <c r="CU525" i="1"/>
  <c r="CW525" i="1"/>
  <c r="GL525" i="1"/>
  <c r="GO525" i="1"/>
  <c r="GP525" i="1"/>
  <c r="GV525" i="1"/>
  <c r="GX525" i="1"/>
  <c r="HC525" i="1"/>
  <c r="I526" i="1"/>
  <c r="Q526" i="1" s="1"/>
  <c r="P526" i="1"/>
  <c r="R526" i="1"/>
  <c r="W526" i="1"/>
  <c r="AC526" i="1"/>
  <c r="AD526" i="1"/>
  <c r="AB526" i="1" s="1"/>
  <c r="AE526" i="1"/>
  <c r="AF526" i="1"/>
  <c r="AG526" i="1"/>
  <c r="AH526" i="1"/>
  <c r="CV526" i="1" s="1"/>
  <c r="U526" i="1" s="1"/>
  <c r="AI526" i="1"/>
  <c r="AJ526" i="1"/>
  <c r="CX526" i="1" s="1"/>
  <c r="CQ526" i="1"/>
  <c r="CR526" i="1"/>
  <c r="CS526" i="1"/>
  <c r="CU526" i="1"/>
  <c r="T526" i="1" s="1"/>
  <c r="CW526" i="1"/>
  <c r="V526" i="1" s="1"/>
  <c r="GL526" i="1"/>
  <c r="GO526" i="1"/>
  <c r="GP526" i="1"/>
  <c r="GV526" i="1"/>
  <c r="GX526" i="1"/>
  <c r="HC526" i="1"/>
  <c r="I527" i="1"/>
  <c r="GX527" i="1" s="1"/>
  <c r="P527" i="1"/>
  <c r="Q527" i="1"/>
  <c r="AC527" i="1"/>
  <c r="AD527" i="1"/>
  <c r="AB527" i="1" s="1"/>
  <c r="AE527" i="1"/>
  <c r="CR527" i="1" s="1"/>
  <c r="AF527" i="1"/>
  <c r="CT527" i="1" s="1"/>
  <c r="AG527" i="1"/>
  <c r="CU527" i="1" s="1"/>
  <c r="T527" i="1" s="1"/>
  <c r="AH527" i="1"/>
  <c r="CV527" i="1" s="1"/>
  <c r="U527" i="1" s="1"/>
  <c r="AI527" i="1"/>
  <c r="AJ527" i="1"/>
  <c r="CQ527" i="1"/>
  <c r="CW527" i="1"/>
  <c r="V527" i="1" s="1"/>
  <c r="CX527" i="1"/>
  <c r="W527" i="1" s="1"/>
  <c r="GL527" i="1"/>
  <c r="GO527" i="1"/>
  <c r="GP527" i="1"/>
  <c r="GV527" i="1"/>
  <c r="HC527" i="1"/>
  <c r="I528" i="1"/>
  <c r="R528" i="1" s="1"/>
  <c r="O528" i="1"/>
  <c r="GM528" i="1" s="1"/>
  <c r="GN528" i="1" s="1"/>
  <c r="P528" i="1"/>
  <c r="CP528" i="1" s="1"/>
  <c r="Q528" i="1"/>
  <c r="T528" i="1"/>
  <c r="V528" i="1"/>
  <c r="X528" i="1"/>
  <c r="Y528" i="1"/>
  <c r="AC528" i="1"/>
  <c r="AB528" i="1" s="1"/>
  <c r="AD528" i="1"/>
  <c r="AE528" i="1"/>
  <c r="AF528" i="1"/>
  <c r="S528" i="1" s="1"/>
  <c r="CZ528" i="1" s="1"/>
  <c r="AG528" i="1"/>
  <c r="AH528" i="1"/>
  <c r="CV528" i="1" s="1"/>
  <c r="U528" i="1" s="1"/>
  <c r="AI528" i="1"/>
  <c r="AJ528" i="1"/>
  <c r="CX528" i="1" s="1"/>
  <c r="W528" i="1" s="1"/>
  <c r="CQ528" i="1"/>
  <c r="CR528" i="1"/>
  <c r="CS528" i="1"/>
  <c r="CT528" i="1"/>
  <c r="CU528" i="1"/>
  <c r="CW528" i="1"/>
  <c r="CY528" i="1"/>
  <c r="GL528" i="1"/>
  <c r="GO528" i="1"/>
  <c r="GP528" i="1"/>
  <c r="GV528" i="1"/>
  <c r="HC528" i="1" s="1"/>
  <c r="GX528" i="1"/>
  <c r="AC529" i="1"/>
  <c r="AD529" i="1"/>
  <c r="AB529" i="1" s="1"/>
  <c r="AE529" i="1"/>
  <c r="AF529" i="1"/>
  <c r="AG529" i="1"/>
  <c r="AH529" i="1"/>
  <c r="CV529" i="1" s="1"/>
  <c r="AI529" i="1"/>
  <c r="AJ529" i="1"/>
  <c r="CX529" i="1" s="1"/>
  <c r="CQ529" i="1"/>
  <c r="CR529" i="1"/>
  <c r="CS529" i="1"/>
  <c r="CU529" i="1"/>
  <c r="CW529" i="1"/>
  <c r="GL529" i="1"/>
  <c r="GO529" i="1"/>
  <c r="GP529" i="1"/>
  <c r="GV529" i="1"/>
  <c r="HC529" i="1"/>
  <c r="B531" i="1"/>
  <c r="B436" i="1" s="1"/>
  <c r="C531" i="1"/>
  <c r="C436" i="1" s="1"/>
  <c r="D531" i="1"/>
  <c r="D436" i="1" s="1"/>
  <c r="F531" i="1"/>
  <c r="F436" i="1" s="1"/>
  <c r="G531" i="1"/>
  <c r="G436" i="1" s="1"/>
  <c r="AP531" i="1"/>
  <c r="AP436" i="1" s="1"/>
  <c r="BC531" i="1"/>
  <c r="BC436" i="1" s="1"/>
  <c r="BX531" i="1"/>
  <c r="BX436" i="1" s="1"/>
  <c r="BY531" i="1"/>
  <c r="BY436" i="1" s="1"/>
  <c r="CC531" i="1"/>
  <c r="CK531" i="1"/>
  <c r="CK436" i="1" s="1"/>
  <c r="CL531" i="1"/>
  <c r="CL436" i="1" s="1"/>
  <c r="CM531" i="1"/>
  <c r="CM436" i="1" s="1"/>
  <c r="EG531" i="1"/>
  <c r="EH531" i="1"/>
  <c r="EH436" i="1" s="1"/>
  <c r="ET531" i="1"/>
  <c r="EV531" i="1"/>
  <c r="FP531" i="1"/>
  <c r="FP436" i="1" s="1"/>
  <c r="FQ531" i="1"/>
  <c r="FQ436" i="1" s="1"/>
  <c r="FV531" i="1"/>
  <c r="GA531" i="1"/>
  <c r="GC531" i="1"/>
  <c r="GC436" i="1" s="1"/>
  <c r="GD531" i="1"/>
  <c r="GE531" i="1"/>
  <c r="GE436" i="1" s="1"/>
  <c r="F540" i="1"/>
  <c r="P540" i="1"/>
  <c r="F547" i="1"/>
  <c r="D561" i="1"/>
  <c r="E563" i="1"/>
  <c r="Z563" i="1"/>
  <c r="AA563" i="1"/>
  <c r="AM563" i="1"/>
  <c r="AN563" i="1"/>
  <c r="BE563" i="1"/>
  <c r="BF563" i="1"/>
  <c r="BG563" i="1"/>
  <c r="BH563" i="1"/>
  <c r="BI563" i="1"/>
  <c r="BJ563" i="1"/>
  <c r="BK563" i="1"/>
  <c r="BL563" i="1"/>
  <c r="BM563" i="1"/>
  <c r="BN563" i="1"/>
  <c r="BO563" i="1"/>
  <c r="BP563" i="1"/>
  <c r="BQ563" i="1"/>
  <c r="BR563" i="1"/>
  <c r="BS563" i="1"/>
  <c r="BT563" i="1"/>
  <c r="BU563" i="1"/>
  <c r="BV563" i="1"/>
  <c r="BW563" i="1"/>
  <c r="BY563" i="1"/>
  <c r="CN563" i="1"/>
  <c r="CO563" i="1"/>
  <c r="CP563" i="1"/>
  <c r="CQ563" i="1"/>
  <c r="CR563" i="1"/>
  <c r="CS563" i="1"/>
  <c r="CT563" i="1"/>
  <c r="CU563" i="1"/>
  <c r="CV563" i="1"/>
  <c r="CW563" i="1"/>
  <c r="CX563" i="1"/>
  <c r="CY563" i="1"/>
  <c r="CZ563" i="1"/>
  <c r="DA563" i="1"/>
  <c r="DB563" i="1"/>
  <c r="DC563" i="1"/>
  <c r="DD563" i="1"/>
  <c r="DE563" i="1"/>
  <c r="DF563" i="1"/>
  <c r="DR563" i="1"/>
  <c r="DS563" i="1"/>
  <c r="EE563" i="1"/>
  <c r="EF563" i="1"/>
  <c r="EW563" i="1"/>
  <c r="EX563" i="1"/>
  <c r="EY563" i="1"/>
  <c r="EZ563" i="1"/>
  <c r="FA563" i="1"/>
  <c r="FB563" i="1"/>
  <c r="FC563" i="1"/>
  <c r="FD563" i="1"/>
  <c r="FE563" i="1"/>
  <c r="FF563" i="1"/>
  <c r="FG563" i="1"/>
  <c r="FH563" i="1"/>
  <c r="FI563" i="1"/>
  <c r="FJ563" i="1"/>
  <c r="FK563" i="1"/>
  <c r="FL563" i="1"/>
  <c r="FM563" i="1"/>
  <c r="FN563" i="1"/>
  <c r="FO563" i="1"/>
  <c r="GF563" i="1"/>
  <c r="GG563" i="1"/>
  <c r="GH563" i="1"/>
  <c r="GI563" i="1"/>
  <c r="GJ563" i="1"/>
  <c r="GK563" i="1"/>
  <c r="GL563" i="1"/>
  <c r="GM563" i="1"/>
  <c r="GN563" i="1"/>
  <c r="GO563" i="1"/>
  <c r="GP563" i="1"/>
  <c r="GQ563" i="1"/>
  <c r="GR563" i="1"/>
  <c r="GS563" i="1"/>
  <c r="GT563" i="1"/>
  <c r="GU563" i="1"/>
  <c r="GV563" i="1"/>
  <c r="GW563" i="1"/>
  <c r="GX563" i="1"/>
  <c r="C565" i="1"/>
  <c r="D565" i="1"/>
  <c r="I565" i="1"/>
  <c r="K565" i="1"/>
  <c r="AC565" i="1"/>
  <c r="CQ565" i="1" s="1"/>
  <c r="AE565" i="1"/>
  <c r="AD565" i="1" s="1"/>
  <c r="AB565" i="1" s="1"/>
  <c r="AF565" i="1"/>
  <c r="AG565" i="1"/>
  <c r="CU565" i="1" s="1"/>
  <c r="AH565" i="1"/>
  <c r="AI565" i="1"/>
  <c r="AJ565" i="1"/>
  <c r="CV565" i="1"/>
  <c r="U565" i="1" s="1"/>
  <c r="CW565" i="1"/>
  <c r="CX565" i="1"/>
  <c r="W565" i="1" s="1"/>
  <c r="GL565" i="1"/>
  <c r="GO565" i="1"/>
  <c r="CC594" i="1" s="1"/>
  <c r="GP565" i="1"/>
  <c r="GV565" i="1"/>
  <c r="HC565" i="1"/>
  <c r="C566" i="1"/>
  <c r="D566" i="1"/>
  <c r="I566" i="1"/>
  <c r="Q566" i="1" s="1"/>
  <c r="K566" i="1"/>
  <c r="R566" i="1"/>
  <c r="AC566" i="1"/>
  <c r="P566" i="1" s="1"/>
  <c r="AD566" i="1"/>
  <c r="AE566" i="1"/>
  <c r="AF566" i="1"/>
  <c r="S566" i="1" s="1"/>
  <c r="AG566" i="1"/>
  <c r="CU566" i="1" s="1"/>
  <c r="T566" i="1" s="1"/>
  <c r="AH566" i="1"/>
  <c r="CV566" i="1" s="1"/>
  <c r="U566" i="1" s="1"/>
  <c r="AI566" i="1"/>
  <c r="AJ566" i="1"/>
  <c r="CX566" i="1" s="1"/>
  <c r="W566" i="1" s="1"/>
  <c r="CQ566" i="1"/>
  <c r="CR566" i="1"/>
  <c r="CS566" i="1"/>
  <c r="CW566" i="1"/>
  <c r="V566" i="1" s="1"/>
  <c r="GL566" i="1"/>
  <c r="GO566" i="1"/>
  <c r="GP566" i="1"/>
  <c r="GV566" i="1"/>
  <c r="HC566" i="1" s="1"/>
  <c r="GX566" i="1" s="1"/>
  <c r="I567" i="1"/>
  <c r="Q567" i="1" s="1"/>
  <c r="S567" i="1"/>
  <c r="AC567" i="1"/>
  <c r="AB567" i="1" s="1"/>
  <c r="AD567" i="1"/>
  <c r="AE567" i="1"/>
  <c r="AF567" i="1"/>
  <c r="AG567" i="1"/>
  <c r="CU567" i="1" s="1"/>
  <c r="AH567" i="1"/>
  <c r="CV567" i="1" s="1"/>
  <c r="AI567" i="1"/>
  <c r="AJ567" i="1"/>
  <c r="CR567" i="1"/>
  <c r="CS567" i="1"/>
  <c r="CT567" i="1"/>
  <c r="CW567" i="1"/>
  <c r="V567" i="1" s="1"/>
  <c r="CX567" i="1"/>
  <c r="W567" i="1" s="1"/>
  <c r="GL567" i="1"/>
  <c r="GO567" i="1"/>
  <c r="GP567" i="1"/>
  <c r="GV567" i="1"/>
  <c r="HC567" i="1" s="1"/>
  <c r="I568" i="1"/>
  <c r="V568" i="1"/>
  <c r="W568" i="1"/>
  <c r="AC568" i="1"/>
  <c r="AB568" i="1" s="1"/>
  <c r="AD568" i="1"/>
  <c r="AE568" i="1"/>
  <c r="CR568" i="1" s="1"/>
  <c r="AF568" i="1"/>
  <c r="S568" i="1" s="1"/>
  <c r="AG568" i="1"/>
  <c r="AH568" i="1"/>
  <c r="AI568" i="1"/>
  <c r="AJ568" i="1"/>
  <c r="CX568" i="1" s="1"/>
  <c r="CS568" i="1"/>
  <c r="CT568" i="1"/>
  <c r="CU568" i="1"/>
  <c r="CV568" i="1"/>
  <c r="U568" i="1" s="1"/>
  <c r="CW568" i="1"/>
  <c r="GL568" i="1"/>
  <c r="FR594" i="1" s="1"/>
  <c r="GO568" i="1"/>
  <c r="GP568" i="1"/>
  <c r="GV568" i="1"/>
  <c r="HC568" i="1" s="1"/>
  <c r="GX568" i="1" s="1"/>
  <c r="AC569" i="1"/>
  <c r="AD569" i="1"/>
  <c r="AE569" i="1"/>
  <c r="AF569" i="1"/>
  <c r="AG569" i="1"/>
  <c r="CU569" i="1" s="1"/>
  <c r="AH569" i="1"/>
  <c r="CV569" i="1" s="1"/>
  <c r="AI569" i="1"/>
  <c r="AJ569" i="1"/>
  <c r="CQ569" i="1"/>
  <c r="CR569" i="1"/>
  <c r="CS569" i="1"/>
  <c r="CW569" i="1"/>
  <c r="CX569" i="1"/>
  <c r="GL569" i="1"/>
  <c r="GO569" i="1"/>
  <c r="GP569" i="1"/>
  <c r="GV569" i="1"/>
  <c r="HC569" i="1"/>
  <c r="I570" i="1"/>
  <c r="Q570" i="1" s="1"/>
  <c r="R570" i="1"/>
  <c r="S570" i="1"/>
  <c r="T570" i="1"/>
  <c r="AB570" i="1"/>
  <c r="AC570" i="1"/>
  <c r="AD570" i="1"/>
  <c r="AE570" i="1"/>
  <c r="AF570" i="1"/>
  <c r="AG570" i="1"/>
  <c r="CU570" i="1" s="1"/>
  <c r="AH570" i="1"/>
  <c r="CV570" i="1" s="1"/>
  <c r="AI570" i="1"/>
  <c r="AJ570" i="1"/>
  <c r="CR570" i="1"/>
  <c r="CS570" i="1"/>
  <c r="CT570" i="1"/>
  <c r="CW570" i="1"/>
  <c r="CX570" i="1"/>
  <c r="GL570" i="1"/>
  <c r="GO570" i="1"/>
  <c r="GP570" i="1"/>
  <c r="FV594" i="1" s="1"/>
  <c r="GV570" i="1"/>
  <c r="HC570" i="1" s="1"/>
  <c r="I571" i="1"/>
  <c r="P571" i="1"/>
  <c r="V571" i="1"/>
  <c r="W571" i="1"/>
  <c r="AB571" i="1"/>
  <c r="AC571" i="1"/>
  <c r="AD571" i="1"/>
  <c r="AE571" i="1"/>
  <c r="CR571" i="1" s="1"/>
  <c r="AF571" i="1"/>
  <c r="AG571" i="1"/>
  <c r="AH571" i="1"/>
  <c r="AI571" i="1"/>
  <c r="AJ571" i="1"/>
  <c r="CX571" i="1" s="1"/>
  <c r="CQ571" i="1"/>
  <c r="CS571" i="1"/>
  <c r="CT571" i="1"/>
  <c r="CU571" i="1"/>
  <c r="CV571" i="1"/>
  <c r="CW571" i="1"/>
  <c r="GL571" i="1"/>
  <c r="GO571" i="1"/>
  <c r="GP571" i="1"/>
  <c r="GV571" i="1"/>
  <c r="HC571" i="1" s="1"/>
  <c r="GX571" i="1"/>
  <c r="I572" i="1"/>
  <c r="P572" i="1" s="1"/>
  <c r="R572" i="1"/>
  <c r="AC572" i="1"/>
  <c r="AE572" i="1"/>
  <c r="AD572" i="1" s="1"/>
  <c r="AB572" i="1" s="1"/>
  <c r="AF572" i="1"/>
  <c r="CT572" i="1" s="1"/>
  <c r="AG572" i="1"/>
  <c r="CU572" i="1" s="1"/>
  <c r="T572" i="1" s="1"/>
  <c r="AH572" i="1"/>
  <c r="CV572" i="1" s="1"/>
  <c r="U572" i="1" s="1"/>
  <c r="AI572" i="1"/>
  <c r="AJ572" i="1"/>
  <c r="CQ572" i="1"/>
  <c r="CR572" i="1"/>
  <c r="CS572" i="1"/>
  <c r="CW572" i="1"/>
  <c r="V572" i="1" s="1"/>
  <c r="CX572" i="1"/>
  <c r="W572" i="1" s="1"/>
  <c r="GL572" i="1"/>
  <c r="GO572" i="1"/>
  <c r="GP572" i="1"/>
  <c r="GV572" i="1"/>
  <c r="HC572" i="1"/>
  <c r="GX572" i="1" s="1"/>
  <c r="C573" i="1"/>
  <c r="D573" i="1"/>
  <c r="I573" i="1"/>
  <c r="P573" i="1" s="1"/>
  <c r="K573" i="1"/>
  <c r="Q573" i="1"/>
  <c r="W573" i="1"/>
  <c r="AC573" i="1"/>
  <c r="AE573" i="1"/>
  <c r="CS573" i="1" s="1"/>
  <c r="AF573" i="1"/>
  <c r="AG573" i="1"/>
  <c r="AH573" i="1"/>
  <c r="AI573" i="1"/>
  <c r="AJ573" i="1"/>
  <c r="CQ573" i="1"/>
  <c r="CR573" i="1"/>
  <c r="CT573" i="1"/>
  <c r="CU573" i="1"/>
  <c r="CV573" i="1"/>
  <c r="CW573" i="1"/>
  <c r="CX573" i="1"/>
  <c r="GL573" i="1"/>
  <c r="GO573" i="1"/>
  <c r="GP573" i="1"/>
  <c r="GV573" i="1"/>
  <c r="HC573" i="1" s="1"/>
  <c r="GX573" i="1" s="1"/>
  <c r="C574" i="1"/>
  <c r="D574" i="1"/>
  <c r="I574" i="1"/>
  <c r="K574" i="1"/>
  <c r="P574" i="1"/>
  <c r="Q574" i="1"/>
  <c r="R574" i="1"/>
  <c r="AC574" i="1"/>
  <c r="AB574" i="1" s="1"/>
  <c r="AD574" i="1"/>
  <c r="AE574" i="1"/>
  <c r="AF574" i="1"/>
  <c r="AG574" i="1"/>
  <c r="AH574" i="1"/>
  <c r="AI574" i="1"/>
  <c r="AJ574" i="1"/>
  <c r="CX574" i="1" s="1"/>
  <c r="W574" i="1" s="1"/>
  <c r="CQ574" i="1"/>
  <c r="CU574" i="1"/>
  <c r="T574" i="1" s="1"/>
  <c r="CV574" i="1"/>
  <c r="U574" i="1" s="1"/>
  <c r="CW574" i="1"/>
  <c r="V574" i="1" s="1"/>
  <c r="GL574" i="1"/>
  <c r="GO574" i="1"/>
  <c r="GP574" i="1"/>
  <c r="GV574" i="1"/>
  <c r="HC574" i="1"/>
  <c r="GX574" i="1" s="1"/>
  <c r="I575" i="1"/>
  <c r="GX575" i="1" s="1"/>
  <c r="Q575" i="1"/>
  <c r="R575" i="1"/>
  <c r="T575" i="1"/>
  <c r="AC575" i="1"/>
  <c r="AE575" i="1"/>
  <c r="CR575" i="1" s="1"/>
  <c r="AF575" i="1"/>
  <c r="AG575" i="1"/>
  <c r="AH575" i="1"/>
  <c r="AI575" i="1"/>
  <c r="AJ575" i="1"/>
  <c r="CQ575" i="1"/>
  <c r="CU575" i="1"/>
  <c r="CV575" i="1"/>
  <c r="CW575" i="1"/>
  <c r="CX575" i="1"/>
  <c r="GL575" i="1"/>
  <c r="GO575" i="1"/>
  <c r="GP575" i="1"/>
  <c r="CD594" i="1" s="1"/>
  <c r="GV575" i="1"/>
  <c r="HC575" i="1"/>
  <c r="I576" i="1"/>
  <c r="P576" i="1"/>
  <c r="U576" i="1"/>
  <c r="V576" i="1"/>
  <c r="AC576" i="1"/>
  <c r="AD576" i="1"/>
  <c r="AB576" i="1" s="1"/>
  <c r="AE576" i="1"/>
  <c r="AF576" i="1"/>
  <c r="AG576" i="1"/>
  <c r="AH576" i="1"/>
  <c r="CV576" i="1" s="1"/>
  <c r="AI576" i="1"/>
  <c r="CW576" i="1" s="1"/>
  <c r="AJ576" i="1"/>
  <c r="CX576" i="1" s="1"/>
  <c r="W576" i="1" s="1"/>
  <c r="CQ576" i="1"/>
  <c r="CR576" i="1"/>
  <c r="CS576" i="1"/>
  <c r="CT576" i="1"/>
  <c r="CU576" i="1"/>
  <c r="T576" i="1" s="1"/>
  <c r="GL576" i="1"/>
  <c r="GO576" i="1"/>
  <c r="FU594" i="1" s="1"/>
  <c r="GP576" i="1"/>
  <c r="GV576" i="1"/>
  <c r="HC576" i="1" s="1"/>
  <c r="GX576" i="1"/>
  <c r="AC577" i="1"/>
  <c r="AD577" i="1"/>
  <c r="AE577" i="1"/>
  <c r="AF577" i="1"/>
  <c r="AG577" i="1"/>
  <c r="AH577" i="1"/>
  <c r="CV577" i="1" s="1"/>
  <c r="AI577" i="1"/>
  <c r="CW577" i="1" s="1"/>
  <c r="AJ577" i="1"/>
  <c r="CX577" i="1" s="1"/>
  <c r="CQ577" i="1"/>
  <c r="CU577" i="1"/>
  <c r="GL577" i="1"/>
  <c r="GO577" i="1"/>
  <c r="GP577" i="1"/>
  <c r="GV577" i="1"/>
  <c r="HC577" i="1"/>
  <c r="I578" i="1"/>
  <c r="P578" i="1" s="1"/>
  <c r="AC578" i="1"/>
  <c r="AE578" i="1"/>
  <c r="CR578" i="1" s="1"/>
  <c r="AF578" i="1"/>
  <c r="AG578" i="1"/>
  <c r="AH578" i="1"/>
  <c r="AI578" i="1"/>
  <c r="AJ578" i="1"/>
  <c r="CQ578" i="1"/>
  <c r="CU578" i="1"/>
  <c r="T578" i="1" s="1"/>
  <c r="CV578" i="1"/>
  <c r="CW578" i="1"/>
  <c r="CX578" i="1"/>
  <c r="GL578" i="1"/>
  <c r="GO578" i="1"/>
  <c r="GP578" i="1"/>
  <c r="GV578" i="1"/>
  <c r="HC578" i="1"/>
  <c r="GX578" i="1" s="1"/>
  <c r="I579" i="1"/>
  <c r="T579" i="1" s="1"/>
  <c r="P579" i="1"/>
  <c r="U579" i="1"/>
  <c r="V579" i="1"/>
  <c r="AC579" i="1"/>
  <c r="AD579" i="1"/>
  <c r="AB579" i="1" s="1"/>
  <c r="AE579" i="1"/>
  <c r="AF579" i="1"/>
  <c r="AG579" i="1"/>
  <c r="AH579" i="1"/>
  <c r="CV579" i="1" s="1"/>
  <c r="AI579" i="1"/>
  <c r="CW579" i="1" s="1"/>
  <c r="AJ579" i="1"/>
  <c r="CX579" i="1" s="1"/>
  <c r="W579" i="1" s="1"/>
  <c r="CQ579" i="1"/>
  <c r="CR579" i="1"/>
  <c r="CS579" i="1"/>
  <c r="CT579" i="1"/>
  <c r="CU579" i="1"/>
  <c r="GL579" i="1"/>
  <c r="BZ594" i="1" s="1"/>
  <c r="GO579" i="1"/>
  <c r="GP579" i="1"/>
  <c r="GV579" i="1"/>
  <c r="HC579" i="1" s="1"/>
  <c r="GX579" i="1"/>
  <c r="I580" i="1"/>
  <c r="P580" i="1"/>
  <c r="T580" i="1"/>
  <c r="AC580" i="1"/>
  <c r="AE580" i="1"/>
  <c r="Q580" i="1" s="1"/>
  <c r="AF580" i="1"/>
  <c r="AG580" i="1"/>
  <c r="AH580" i="1"/>
  <c r="AI580" i="1"/>
  <c r="AJ580" i="1"/>
  <c r="CX580" i="1" s="1"/>
  <c r="W580" i="1" s="1"/>
  <c r="CQ580" i="1"/>
  <c r="CU580" i="1"/>
  <c r="CV580" i="1"/>
  <c r="U580" i="1" s="1"/>
  <c r="CW580" i="1"/>
  <c r="V580" i="1" s="1"/>
  <c r="GL580" i="1"/>
  <c r="GO580" i="1"/>
  <c r="GP580" i="1"/>
  <c r="GV580" i="1"/>
  <c r="HC580" i="1"/>
  <c r="GX580" i="1" s="1"/>
  <c r="C581" i="1"/>
  <c r="D581" i="1"/>
  <c r="I581" i="1"/>
  <c r="K581" i="1"/>
  <c r="Q581" i="1"/>
  <c r="U581" i="1"/>
  <c r="V581" i="1"/>
  <c r="AC581" i="1"/>
  <c r="AE581" i="1"/>
  <c r="AD581" i="1" s="1"/>
  <c r="AF581" i="1"/>
  <c r="AG581" i="1"/>
  <c r="AH581" i="1"/>
  <c r="AI581" i="1"/>
  <c r="CW581" i="1" s="1"/>
  <c r="AJ581" i="1"/>
  <c r="CX581" i="1" s="1"/>
  <c r="W581" i="1" s="1"/>
  <c r="CR581" i="1"/>
  <c r="CS581" i="1"/>
  <c r="CT581" i="1"/>
  <c r="CU581" i="1"/>
  <c r="CV581" i="1"/>
  <c r="GL581" i="1"/>
  <c r="GO581" i="1"/>
  <c r="GP581" i="1"/>
  <c r="GV581" i="1"/>
  <c r="HC581" i="1"/>
  <c r="GX581" i="1" s="1"/>
  <c r="C582" i="1"/>
  <c r="D582" i="1"/>
  <c r="I582" i="1"/>
  <c r="Q582" i="1" s="1"/>
  <c r="K582" i="1"/>
  <c r="R582" i="1"/>
  <c r="S582" i="1"/>
  <c r="AC582" i="1"/>
  <c r="CQ582" i="1" s="1"/>
  <c r="AD582" i="1"/>
  <c r="AE582" i="1"/>
  <c r="AF582" i="1"/>
  <c r="CT582" i="1" s="1"/>
  <c r="AG582" i="1"/>
  <c r="AH582" i="1"/>
  <c r="CV582" i="1" s="1"/>
  <c r="U582" i="1" s="1"/>
  <c r="AI582" i="1"/>
  <c r="AJ582" i="1"/>
  <c r="CR582" i="1"/>
  <c r="CS582" i="1"/>
  <c r="CU582" i="1"/>
  <c r="T582" i="1" s="1"/>
  <c r="CW582" i="1"/>
  <c r="V582" i="1" s="1"/>
  <c r="CX582" i="1"/>
  <c r="W582" i="1" s="1"/>
  <c r="GL582" i="1"/>
  <c r="GO582" i="1"/>
  <c r="GP582" i="1"/>
  <c r="GV582" i="1"/>
  <c r="HC582" i="1" s="1"/>
  <c r="GX582" i="1"/>
  <c r="I583" i="1"/>
  <c r="Q583" i="1" s="1"/>
  <c r="R583" i="1"/>
  <c r="V583" i="1"/>
  <c r="W583" i="1"/>
  <c r="AC583" i="1"/>
  <c r="P583" i="1" s="1"/>
  <c r="AD583" i="1"/>
  <c r="AB583" i="1" s="1"/>
  <c r="AE583" i="1"/>
  <c r="CR583" i="1" s="1"/>
  <c r="AF583" i="1"/>
  <c r="AG583" i="1"/>
  <c r="AH583" i="1"/>
  <c r="AI583" i="1"/>
  <c r="AJ583" i="1"/>
  <c r="CX583" i="1" s="1"/>
  <c r="CQ583" i="1"/>
  <c r="CS583" i="1"/>
  <c r="CU583" i="1"/>
  <c r="CV583" i="1"/>
  <c r="CW583" i="1"/>
  <c r="GL583" i="1"/>
  <c r="GO583" i="1"/>
  <c r="GP583" i="1"/>
  <c r="GV583" i="1"/>
  <c r="HC583" i="1" s="1"/>
  <c r="GX583" i="1"/>
  <c r="I584" i="1"/>
  <c r="R584" i="1" s="1"/>
  <c r="AC584" i="1"/>
  <c r="AE584" i="1"/>
  <c r="AD584" i="1" s="1"/>
  <c r="AB584" i="1" s="1"/>
  <c r="AF584" i="1"/>
  <c r="CT584" i="1" s="1"/>
  <c r="AG584" i="1"/>
  <c r="CU584" i="1" s="1"/>
  <c r="T584" i="1" s="1"/>
  <c r="AH584" i="1"/>
  <c r="CV584" i="1" s="1"/>
  <c r="U584" i="1" s="1"/>
  <c r="AI584" i="1"/>
  <c r="AJ584" i="1"/>
  <c r="CX584" i="1" s="1"/>
  <c r="W584" i="1" s="1"/>
  <c r="CQ584" i="1"/>
  <c r="CR584" i="1"/>
  <c r="CS584" i="1"/>
  <c r="CW584" i="1"/>
  <c r="V584" i="1" s="1"/>
  <c r="GL584" i="1"/>
  <c r="GO584" i="1"/>
  <c r="GP584" i="1"/>
  <c r="GV584" i="1"/>
  <c r="HC584" i="1"/>
  <c r="C585" i="1"/>
  <c r="D585" i="1"/>
  <c r="I585" i="1"/>
  <c r="K585" i="1"/>
  <c r="P585" i="1"/>
  <c r="Q585" i="1"/>
  <c r="AC585" i="1"/>
  <c r="AE585" i="1"/>
  <c r="CS585" i="1" s="1"/>
  <c r="AF585" i="1"/>
  <c r="AG585" i="1"/>
  <c r="CU585" i="1" s="1"/>
  <c r="T585" i="1" s="1"/>
  <c r="AH585" i="1"/>
  <c r="AI585" i="1"/>
  <c r="AJ585" i="1"/>
  <c r="CT585" i="1"/>
  <c r="CV585" i="1"/>
  <c r="CW585" i="1"/>
  <c r="V585" i="1" s="1"/>
  <c r="CX585" i="1"/>
  <c r="GL585" i="1"/>
  <c r="GO585" i="1"/>
  <c r="GP585" i="1"/>
  <c r="GV585" i="1"/>
  <c r="HC585" i="1"/>
  <c r="C586" i="1"/>
  <c r="D586" i="1"/>
  <c r="I586" i="1"/>
  <c r="K586" i="1"/>
  <c r="P586" i="1"/>
  <c r="Q586" i="1"/>
  <c r="R586" i="1"/>
  <c r="T586" i="1"/>
  <c r="AC586" i="1"/>
  <c r="AE586" i="1"/>
  <c r="AF586" i="1"/>
  <c r="AG586" i="1"/>
  <c r="AH586" i="1"/>
  <c r="CV586" i="1" s="1"/>
  <c r="U586" i="1" s="1"/>
  <c r="AI586" i="1"/>
  <c r="CW586" i="1" s="1"/>
  <c r="V586" i="1" s="1"/>
  <c r="AJ586" i="1"/>
  <c r="CX586" i="1" s="1"/>
  <c r="W586" i="1" s="1"/>
  <c r="CQ586" i="1"/>
  <c r="CU586" i="1"/>
  <c r="GL586" i="1"/>
  <c r="GO586" i="1"/>
  <c r="GP586" i="1"/>
  <c r="GV586" i="1"/>
  <c r="HC586" i="1"/>
  <c r="GX586" i="1" s="1"/>
  <c r="AC587" i="1"/>
  <c r="AE587" i="1"/>
  <c r="AD587" i="1" s="1"/>
  <c r="AB587" i="1" s="1"/>
  <c r="AF587" i="1"/>
  <c r="CT587" i="1" s="1"/>
  <c r="AG587" i="1"/>
  <c r="CU587" i="1" s="1"/>
  <c r="AH587" i="1"/>
  <c r="CV587" i="1" s="1"/>
  <c r="AI587" i="1"/>
  <c r="AJ587" i="1"/>
  <c r="CQ587" i="1"/>
  <c r="CR587" i="1"/>
  <c r="CS587" i="1"/>
  <c r="CW587" i="1"/>
  <c r="CX587" i="1"/>
  <c r="GL587" i="1"/>
  <c r="GO587" i="1"/>
  <c r="GP587" i="1"/>
  <c r="GV587" i="1"/>
  <c r="HC587" i="1"/>
  <c r="I588" i="1"/>
  <c r="U588" i="1" s="1"/>
  <c r="V588" i="1"/>
  <c r="AC588" i="1"/>
  <c r="P588" i="1" s="1"/>
  <c r="AD588" i="1"/>
  <c r="AE588" i="1"/>
  <c r="AF588" i="1"/>
  <c r="AG588" i="1"/>
  <c r="AH588" i="1"/>
  <c r="CV588" i="1" s="1"/>
  <c r="AI588" i="1"/>
  <c r="CW588" i="1" s="1"/>
  <c r="AJ588" i="1"/>
  <c r="CX588" i="1" s="1"/>
  <c r="CR588" i="1"/>
  <c r="CS588" i="1"/>
  <c r="CT588" i="1"/>
  <c r="CU588" i="1"/>
  <c r="T588" i="1" s="1"/>
  <c r="GL588" i="1"/>
  <c r="GO588" i="1"/>
  <c r="GP588" i="1"/>
  <c r="GV588" i="1"/>
  <c r="HC588" i="1" s="1"/>
  <c r="GX588" i="1"/>
  <c r="C589" i="1"/>
  <c r="D589" i="1"/>
  <c r="I589" i="1"/>
  <c r="K589" i="1"/>
  <c r="Q589" i="1"/>
  <c r="R589" i="1"/>
  <c r="AC589" i="1"/>
  <c r="P589" i="1" s="1"/>
  <c r="AE589" i="1"/>
  <c r="AD589" i="1" s="1"/>
  <c r="AF589" i="1"/>
  <c r="S589" i="1" s="1"/>
  <c r="AG589" i="1"/>
  <c r="CU589" i="1" s="1"/>
  <c r="T589" i="1" s="1"/>
  <c r="AH589" i="1"/>
  <c r="CV589" i="1" s="1"/>
  <c r="U589" i="1" s="1"/>
  <c r="AI589" i="1"/>
  <c r="AJ589" i="1"/>
  <c r="CR589" i="1"/>
  <c r="CS589" i="1"/>
  <c r="CW589" i="1"/>
  <c r="V589" i="1" s="1"/>
  <c r="CX589" i="1"/>
  <c r="W589" i="1" s="1"/>
  <c r="GL589" i="1"/>
  <c r="GO589" i="1"/>
  <c r="GP589" i="1"/>
  <c r="GV589" i="1"/>
  <c r="HC589" i="1" s="1"/>
  <c r="GX589" i="1" s="1"/>
  <c r="C590" i="1"/>
  <c r="D590" i="1"/>
  <c r="I590" i="1"/>
  <c r="K590" i="1"/>
  <c r="P590" i="1"/>
  <c r="Q590" i="1"/>
  <c r="R590" i="1"/>
  <c r="AC590" i="1"/>
  <c r="AE590" i="1"/>
  <c r="CR590" i="1" s="1"/>
  <c r="AF590" i="1"/>
  <c r="CT590" i="1" s="1"/>
  <c r="AG590" i="1"/>
  <c r="CU590" i="1" s="1"/>
  <c r="T590" i="1" s="1"/>
  <c r="AH590" i="1"/>
  <c r="CV590" i="1" s="1"/>
  <c r="U590" i="1" s="1"/>
  <c r="AI590" i="1"/>
  <c r="AJ590" i="1"/>
  <c r="CQ590" i="1"/>
  <c r="CW590" i="1"/>
  <c r="V590" i="1" s="1"/>
  <c r="CX590" i="1"/>
  <c r="W590" i="1" s="1"/>
  <c r="GL590" i="1"/>
  <c r="GO590" i="1"/>
  <c r="GP590" i="1"/>
  <c r="GV590" i="1"/>
  <c r="HC590" i="1"/>
  <c r="GX590" i="1" s="1"/>
  <c r="I591" i="1"/>
  <c r="Q591" i="1" s="1"/>
  <c r="P591" i="1"/>
  <c r="R591" i="1"/>
  <c r="V591" i="1"/>
  <c r="AC591" i="1"/>
  <c r="CQ591" i="1" s="1"/>
  <c r="AD591" i="1"/>
  <c r="AE591" i="1"/>
  <c r="AF591" i="1"/>
  <c r="S591" i="1" s="1"/>
  <c r="AG591" i="1"/>
  <c r="CU591" i="1" s="1"/>
  <c r="T591" i="1" s="1"/>
  <c r="AH591" i="1"/>
  <c r="CV591" i="1" s="1"/>
  <c r="U591" i="1" s="1"/>
  <c r="AI591" i="1"/>
  <c r="AJ591" i="1"/>
  <c r="CR591" i="1"/>
  <c r="CS591" i="1"/>
  <c r="CW591" i="1"/>
  <c r="CX591" i="1"/>
  <c r="W591" i="1" s="1"/>
  <c r="GL591" i="1"/>
  <c r="GO591" i="1"/>
  <c r="GP591" i="1"/>
  <c r="GV591" i="1"/>
  <c r="HC591" i="1" s="1"/>
  <c r="GX591" i="1"/>
  <c r="AC592" i="1"/>
  <c r="CQ592" i="1" s="1"/>
  <c r="AE592" i="1"/>
  <c r="CR592" i="1" s="1"/>
  <c r="AF592" i="1"/>
  <c r="AG592" i="1"/>
  <c r="AH592" i="1"/>
  <c r="CV592" i="1" s="1"/>
  <c r="AI592" i="1"/>
  <c r="CW592" i="1" s="1"/>
  <c r="AJ592" i="1"/>
  <c r="CX592" i="1" s="1"/>
  <c r="CT592" i="1"/>
  <c r="CU592" i="1"/>
  <c r="GL592" i="1"/>
  <c r="GO592" i="1"/>
  <c r="GP592" i="1"/>
  <c r="GV592" i="1"/>
  <c r="HC592" i="1"/>
  <c r="B594" i="1"/>
  <c r="B563" i="1" s="1"/>
  <c r="C594" i="1"/>
  <c r="C563" i="1" s="1"/>
  <c r="D594" i="1"/>
  <c r="D563" i="1" s="1"/>
  <c r="F594" i="1"/>
  <c r="F563" i="1" s="1"/>
  <c r="G594" i="1"/>
  <c r="G563" i="1" s="1"/>
  <c r="AO594" i="1"/>
  <c r="F598" i="1" s="1"/>
  <c r="AP594" i="1"/>
  <c r="AP563" i="1" s="1"/>
  <c r="BB594" i="1"/>
  <c r="F607" i="1" s="1"/>
  <c r="BC594" i="1"/>
  <c r="BC563" i="1" s="1"/>
  <c r="BX594" i="1"/>
  <c r="BX563" i="1" s="1"/>
  <c r="BY594" i="1"/>
  <c r="CK594" i="1"/>
  <c r="CK563" i="1" s="1"/>
  <c r="CL594" i="1"/>
  <c r="CL563" i="1" s="1"/>
  <c r="CM594" i="1"/>
  <c r="CM563" i="1" s="1"/>
  <c r="EG594" i="1"/>
  <c r="EG563" i="1" s="1"/>
  <c r="FP594" i="1"/>
  <c r="FP563" i="1" s="1"/>
  <c r="FQ594" i="1"/>
  <c r="FQ563" i="1" s="1"/>
  <c r="GC594" i="1"/>
  <c r="GC563" i="1" s="1"/>
  <c r="GD594" i="1"/>
  <c r="GD563" i="1" s="1"/>
  <c r="GE594" i="1"/>
  <c r="GE563" i="1" s="1"/>
  <c r="P598" i="1"/>
  <c r="F610" i="1"/>
  <c r="D624" i="1"/>
  <c r="B626" i="1"/>
  <c r="D626" i="1"/>
  <c r="E626" i="1"/>
  <c r="F626" i="1"/>
  <c r="Z626" i="1"/>
  <c r="AA626" i="1"/>
  <c r="AM626" i="1"/>
  <c r="AN626" i="1"/>
  <c r="BE626" i="1"/>
  <c r="BF626" i="1"/>
  <c r="BG626" i="1"/>
  <c r="BH626" i="1"/>
  <c r="BI626" i="1"/>
  <c r="BJ626" i="1"/>
  <c r="BK626" i="1"/>
  <c r="BL626" i="1"/>
  <c r="BM626" i="1"/>
  <c r="BN626" i="1"/>
  <c r="BO626" i="1"/>
  <c r="BP626" i="1"/>
  <c r="BQ626" i="1"/>
  <c r="BR626" i="1"/>
  <c r="BS626" i="1"/>
  <c r="BT626" i="1"/>
  <c r="BU626" i="1"/>
  <c r="BV626" i="1"/>
  <c r="BW626" i="1"/>
  <c r="CM626" i="1"/>
  <c r="CN626" i="1"/>
  <c r="CO626" i="1"/>
  <c r="CP626" i="1"/>
  <c r="CQ626" i="1"/>
  <c r="CR626" i="1"/>
  <c r="CS626" i="1"/>
  <c r="CT626" i="1"/>
  <c r="CU626" i="1"/>
  <c r="CV626" i="1"/>
  <c r="CW626" i="1"/>
  <c r="CX626" i="1"/>
  <c r="CY626" i="1"/>
  <c r="CZ626" i="1"/>
  <c r="DA626" i="1"/>
  <c r="DB626" i="1"/>
  <c r="DC626" i="1"/>
  <c r="DD626" i="1"/>
  <c r="DE626" i="1"/>
  <c r="DF626" i="1"/>
  <c r="DR626" i="1"/>
  <c r="DS626" i="1"/>
  <c r="EE626" i="1"/>
  <c r="EF626" i="1"/>
  <c r="EW626" i="1"/>
  <c r="EX626" i="1"/>
  <c r="EY626" i="1"/>
  <c r="EZ626" i="1"/>
  <c r="FA626" i="1"/>
  <c r="FB626" i="1"/>
  <c r="FC626" i="1"/>
  <c r="FD626" i="1"/>
  <c r="FE626" i="1"/>
  <c r="FF626" i="1"/>
  <c r="FG626" i="1"/>
  <c r="FH626" i="1"/>
  <c r="FI626" i="1"/>
  <c r="FJ626" i="1"/>
  <c r="FK626" i="1"/>
  <c r="FL626" i="1"/>
  <c r="FM626" i="1"/>
  <c r="FN626" i="1"/>
  <c r="FO626" i="1"/>
  <c r="GF626" i="1"/>
  <c r="GG626" i="1"/>
  <c r="GH626" i="1"/>
  <c r="GI626" i="1"/>
  <c r="GJ626" i="1"/>
  <c r="GK626" i="1"/>
  <c r="GL626" i="1"/>
  <c r="GM626" i="1"/>
  <c r="GN626" i="1"/>
  <c r="GO626" i="1"/>
  <c r="GP626" i="1"/>
  <c r="GQ626" i="1"/>
  <c r="GR626" i="1"/>
  <c r="GS626" i="1"/>
  <c r="GT626" i="1"/>
  <c r="GU626" i="1"/>
  <c r="GV626" i="1"/>
  <c r="GW626" i="1"/>
  <c r="GX626" i="1"/>
  <c r="C628" i="1"/>
  <c r="D628" i="1"/>
  <c r="R628" i="1"/>
  <c r="U628" i="1"/>
  <c r="AC628" i="1"/>
  <c r="CQ628" i="1" s="1"/>
  <c r="AE628" i="1"/>
  <c r="CR628" i="1" s="1"/>
  <c r="AF628" i="1"/>
  <c r="CT628" i="1" s="1"/>
  <c r="AG628" i="1"/>
  <c r="CU628" i="1" s="1"/>
  <c r="T628" i="1" s="1"/>
  <c r="AH628" i="1"/>
  <c r="AI628" i="1"/>
  <c r="CW628" i="1" s="1"/>
  <c r="V628" i="1" s="1"/>
  <c r="AI641" i="1" s="1"/>
  <c r="AJ628" i="1"/>
  <c r="CX628" i="1" s="1"/>
  <c r="W628" i="1" s="1"/>
  <c r="AJ641" i="1" s="1"/>
  <c r="CV628" i="1"/>
  <c r="GL628" i="1"/>
  <c r="BZ641" i="1" s="1"/>
  <c r="GO628" i="1"/>
  <c r="GP628" i="1"/>
  <c r="GV628" i="1"/>
  <c r="HC628" i="1"/>
  <c r="GX628" i="1" s="1"/>
  <c r="C629" i="1"/>
  <c r="D629" i="1"/>
  <c r="P629" i="1"/>
  <c r="Q629" i="1"/>
  <c r="R629" i="1"/>
  <c r="AC629" i="1"/>
  <c r="AE629" i="1"/>
  <c r="AD629" i="1" s="1"/>
  <c r="AB629" i="1" s="1"/>
  <c r="AF629" i="1"/>
  <c r="S629" i="1" s="1"/>
  <c r="AG629" i="1"/>
  <c r="AH629" i="1"/>
  <c r="AI629" i="1"/>
  <c r="AJ629" i="1"/>
  <c r="CX629" i="1" s="1"/>
  <c r="W629" i="1" s="1"/>
  <c r="CQ629" i="1"/>
  <c r="CU629" i="1"/>
  <c r="T629" i="1" s="1"/>
  <c r="CV629" i="1"/>
  <c r="U629" i="1" s="1"/>
  <c r="CW629" i="1"/>
  <c r="V629" i="1" s="1"/>
  <c r="GL629" i="1"/>
  <c r="GO629" i="1"/>
  <c r="GP629" i="1"/>
  <c r="GV629" i="1"/>
  <c r="HC629" i="1"/>
  <c r="GX629" i="1" s="1"/>
  <c r="I630" i="1"/>
  <c r="Q630" i="1" s="1"/>
  <c r="AC630" i="1"/>
  <c r="P630" i="1" s="1"/>
  <c r="AE630" i="1"/>
  <c r="AD630" i="1" s="1"/>
  <c r="AB630" i="1" s="1"/>
  <c r="AF630" i="1"/>
  <c r="CT630" i="1" s="1"/>
  <c r="AG630" i="1"/>
  <c r="CU630" i="1" s="1"/>
  <c r="T630" i="1" s="1"/>
  <c r="AH630" i="1"/>
  <c r="CV630" i="1" s="1"/>
  <c r="U630" i="1" s="1"/>
  <c r="AI630" i="1"/>
  <c r="CW630" i="1" s="1"/>
  <c r="V630" i="1" s="1"/>
  <c r="AJ630" i="1"/>
  <c r="CX630" i="1" s="1"/>
  <c r="W630" i="1" s="1"/>
  <c r="CQ630" i="1"/>
  <c r="CR630" i="1"/>
  <c r="CS630" i="1"/>
  <c r="GL630" i="1"/>
  <c r="GN630" i="1"/>
  <c r="GO630" i="1"/>
  <c r="CC641" i="1" s="1"/>
  <c r="GP630" i="1"/>
  <c r="GV630" i="1"/>
  <c r="HC630" i="1"/>
  <c r="GX630" i="1" s="1"/>
  <c r="I631" i="1"/>
  <c r="R631" i="1" s="1"/>
  <c r="P631" i="1"/>
  <c r="FR631" i="1" s="1"/>
  <c r="S631" i="1"/>
  <c r="Y631" i="1" s="1"/>
  <c r="AC631" i="1"/>
  <c r="CQ631" i="1" s="1"/>
  <c r="AD631" i="1"/>
  <c r="AE631" i="1"/>
  <c r="CR631" i="1" s="1"/>
  <c r="AF631" i="1"/>
  <c r="AG631" i="1"/>
  <c r="CU631" i="1" s="1"/>
  <c r="T631" i="1" s="1"/>
  <c r="AH631" i="1"/>
  <c r="CV631" i="1" s="1"/>
  <c r="U631" i="1" s="1"/>
  <c r="AI631" i="1"/>
  <c r="CW631" i="1" s="1"/>
  <c r="V631" i="1" s="1"/>
  <c r="AJ631" i="1"/>
  <c r="CT631" i="1"/>
  <c r="CX631" i="1"/>
  <c r="W631" i="1" s="1"/>
  <c r="CY631" i="1"/>
  <c r="CZ631" i="1"/>
  <c r="GL631" i="1"/>
  <c r="GN631" i="1"/>
  <c r="GO631" i="1"/>
  <c r="GP631" i="1"/>
  <c r="GV631" i="1"/>
  <c r="HC631" i="1" s="1"/>
  <c r="GX631" i="1" s="1"/>
  <c r="C632" i="1"/>
  <c r="D632" i="1"/>
  <c r="S632" i="1"/>
  <c r="CY632" i="1" s="1"/>
  <c r="Y632" i="1"/>
  <c r="AC632" i="1"/>
  <c r="P632" i="1" s="1"/>
  <c r="AD632" i="1"/>
  <c r="AE632" i="1"/>
  <c r="Q632" i="1" s="1"/>
  <c r="AF632" i="1"/>
  <c r="AG632" i="1"/>
  <c r="CU632" i="1" s="1"/>
  <c r="T632" i="1" s="1"/>
  <c r="AH632" i="1"/>
  <c r="CV632" i="1" s="1"/>
  <c r="U632" i="1" s="1"/>
  <c r="AI632" i="1"/>
  <c r="CW632" i="1" s="1"/>
  <c r="V632" i="1" s="1"/>
  <c r="AJ632" i="1"/>
  <c r="CX632" i="1" s="1"/>
  <c r="W632" i="1" s="1"/>
  <c r="CR632" i="1"/>
  <c r="CS632" i="1"/>
  <c r="CT632" i="1"/>
  <c r="CZ632" i="1"/>
  <c r="GL632" i="1"/>
  <c r="GO632" i="1"/>
  <c r="GP632" i="1"/>
  <c r="CD641" i="1" s="1"/>
  <c r="GV632" i="1"/>
  <c r="HC632" i="1" s="1"/>
  <c r="GX632" i="1" s="1"/>
  <c r="C633" i="1"/>
  <c r="D633" i="1"/>
  <c r="P633" i="1"/>
  <c r="Q633" i="1"/>
  <c r="T633" i="1"/>
  <c r="AC633" i="1"/>
  <c r="CQ633" i="1" s="1"/>
  <c r="AE633" i="1"/>
  <c r="CR633" i="1" s="1"/>
  <c r="AF633" i="1"/>
  <c r="CT633" i="1" s="1"/>
  <c r="AG633" i="1"/>
  <c r="AH633" i="1"/>
  <c r="CV633" i="1" s="1"/>
  <c r="U633" i="1" s="1"/>
  <c r="AI633" i="1"/>
  <c r="CW633" i="1" s="1"/>
  <c r="V633" i="1" s="1"/>
  <c r="AJ633" i="1"/>
  <c r="CX633" i="1" s="1"/>
  <c r="W633" i="1" s="1"/>
  <c r="CU633" i="1"/>
  <c r="GL633" i="1"/>
  <c r="FR641" i="1" s="1"/>
  <c r="GO633" i="1"/>
  <c r="GP633" i="1"/>
  <c r="GV633" i="1"/>
  <c r="HC633" i="1"/>
  <c r="GX633" i="1" s="1"/>
  <c r="I634" i="1"/>
  <c r="P634" i="1"/>
  <c r="FR634" i="1" s="1"/>
  <c r="R634" i="1"/>
  <c r="AC634" i="1"/>
  <c r="AE634" i="1"/>
  <c r="CR634" i="1" s="1"/>
  <c r="AF634" i="1"/>
  <c r="S634" i="1" s="1"/>
  <c r="AG634" i="1"/>
  <c r="AH634" i="1"/>
  <c r="AI634" i="1"/>
  <c r="AJ634" i="1"/>
  <c r="CX634" i="1" s="1"/>
  <c r="W634" i="1" s="1"/>
  <c r="CQ634" i="1"/>
  <c r="CU634" i="1"/>
  <c r="T634" i="1" s="1"/>
  <c r="CV634" i="1"/>
  <c r="U634" i="1" s="1"/>
  <c r="CW634" i="1"/>
  <c r="V634" i="1" s="1"/>
  <c r="GL634" i="1"/>
  <c r="GN634" i="1"/>
  <c r="GO634" i="1"/>
  <c r="GP634" i="1"/>
  <c r="GV634" i="1"/>
  <c r="HC634" i="1"/>
  <c r="GX634" i="1" s="1"/>
  <c r="I635" i="1"/>
  <c r="R635" i="1" s="1"/>
  <c r="S635" i="1"/>
  <c r="W635" i="1"/>
  <c r="X635" i="1"/>
  <c r="Y635" i="1"/>
  <c r="AC635" i="1"/>
  <c r="P635" i="1" s="1"/>
  <c r="AE635" i="1"/>
  <c r="CS635" i="1" s="1"/>
  <c r="AF635" i="1"/>
  <c r="CT635" i="1" s="1"/>
  <c r="AG635" i="1"/>
  <c r="CU635" i="1" s="1"/>
  <c r="T635" i="1" s="1"/>
  <c r="AH635" i="1"/>
  <c r="CV635" i="1" s="1"/>
  <c r="U635" i="1" s="1"/>
  <c r="AI635" i="1"/>
  <c r="CW635" i="1" s="1"/>
  <c r="V635" i="1" s="1"/>
  <c r="AJ635" i="1"/>
  <c r="CQ635" i="1"/>
  <c r="CR635" i="1"/>
  <c r="CX635" i="1"/>
  <c r="CY635" i="1"/>
  <c r="CZ635" i="1"/>
  <c r="GL635" i="1"/>
  <c r="GN635" i="1"/>
  <c r="GO635" i="1"/>
  <c r="GP635" i="1"/>
  <c r="GV635" i="1"/>
  <c r="GX635" i="1"/>
  <c r="HC635" i="1"/>
  <c r="C636" i="1"/>
  <c r="D636" i="1"/>
  <c r="I636" i="1"/>
  <c r="K636" i="1"/>
  <c r="P636" i="1"/>
  <c r="CP636" i="1" s="1"/>
  <c r="O636" i="1" s="1"/>
  <c r="AC636" i="1"/>
  <c r="CQ636" i="1" s="1"/>
  <c r="AE636" i="1"/>
  <c r="Q636" i="1" s="1"/>
  <c r="AF636" i="1"/>
  <c r="S636" i="1" s="1"/>
  <c r="AG636" i="1"/>
  <c r="AH636" i="1"/>
  <c r="AI636" i="1"/>
  <c r="CW636" i="1" s="1"/>
  <c r="V636" i="1" s="1"/>
  <c r="AJ636" i="1"/>
  <c r="CX636" i="1" s="1"/>
  <c r="W636" i="1" s="1"/>
  <c r="CT636" i="1"/>
  <c r="CU636" i="1"/>
  <c r="T636" i="1" s="1"/>
  <c r="CV636" i="1"/>
  <c r="U636" i="1" s="1"/>
  <c r="GL636" i="1"/>
  <c r="GO636" i="1"/>
  <c r="GP636" i="1"/>
  <c r="GV636" i="1"/>
  <c r="HC636" i="1"/>
  <c r="GX636" i="1" s="1"/>
  <c r="C637" i="1"/>
  <c r="D637" i="1"/>
  <c r="I637" i="1"/>
  <c r="K637" i="1"/>
  <c r="P637" i="1"/>
  <c r="R637" i="1"/>
  <c r="T637" i="1"/>
  <c r="AC637" i="1"/>
  <c r="CQ637" i="1" s="1"/>
  <c r="AE637" i="1"/>
  <c r="CR637" i="1" s="1"/>
  <c r="AF637" i="1"/>
  <c r="CT637" i="1" s="1"/>
  <c r="AG637" i="1"/>
  <c r="AH637" i="1"/>
  <c r="CV637" i="1" s="1"/>
  <c r="U637" i="1" s="1"/>
  <c r="AI637" i="1"/>
  <c r="CW637" i="1" s="1"/>
  <c r="V637" i="1" s="1"/>
  <c r="AJ637" i="1"/>
  <c r="CX637" i="1" s="1"/>
  <c r="W637" i="1" s="1"/>
  <c r="CU637" i="1"/>
  <c r="GL637" i="1"/>
  <c r="GO637" i="1"/>
  <c r="GP637" i="1"/>
  <c r="GV637" i="1"/>
  <c r="HC637" i="1"/>
  <c r="GX637" i="1" s="1"/>
  <c r="I638" i="1"/>
  <c r="P638" i="1"/>
  <c r="R638" i="1"/>
  <c r="AC638" i="1"/>
  <c r="AE638" i="1"/>
  <c r="CR638" i="1" s="1"/>
  <c r="AF638" i="1"/>
  <c r="S638" i="1" s="1"/>
  <c r="AG638" i="1"/>
  <c r="AH638" i="1"/>
  <c r="AI638" i="1"/>
  <c r="AJ638" i="1"/>
  <c r="CX638" i="1" s="1"/>
  <c r="W638" i="1" s="1"/>
  <c r="CQ638" i="1"/>
  <c r="CU638" i="1"/>
  <c r="T638" i="1" s="1"/>
  <c r="CV638" i="1"/>
  <c r="U638" i="1" s="1"/>
  <c r="CW638" i="1"/>
  <c r="V638" i="1" s="1"/>
  <c r="GL638" i="1"/>
  <c r="GO638" i="1"/>
  <c r="GP638" i="1"/>
  <c r="GV638" i="1"/>
  <c r="HC638" i="1"/>
  <c r="GX638" i="1" s="1"/>
  <c r="I639" i="1"/>
  <c r="Q639" i="1" s="1"/>
  <c r="AB639" i="1"/>
  <c r="AC639" i="1"/>
  <c r="P639" i="1" s="1"/>
  <c r="AD639" i="1"/>
  <c r="AE639" i="1"/>
  <c r="AF639" i="1"/>
  <c r="CT639" i="1" s="1"/>
  <c r="AG639" i="1"/>
  <c r="CU639" i="1" s="1"/>
  <c r="T639" i="1" s="1"/>
  <c r="AH639" i="1"/>
  <c r="CV639" i="1" s="1"/>
  <c r="U639" i="1" s="1"/>
  <c r="AI639" i="1"/>
  <c r="CW639" i="1" s="1"/>
  <c r="V639" i="1" s="1"/>
  <c r="AJ639" i="1"/>
  <c r="CX639" i="1" s="1"/>
  <c r="W639" i="1" s="1"/>
  <c r="CQ639" i="1"/>
  <c r="CR639" i="1"/>
  <c r="CS639" i="1"/>
  <c r="GL639" i="1"/>
  <c r="GO639" i="1"/>
  <c r="FU641" i="1" s="1"/>
  <c r="GP639" i="1"/>
  <c r="FV641" i="1" s="1"/>
  <c r="GV639" i="1"/>
  <c r="HC639" i="1" s="1"/>
  <c r="GX639" i="1" s="1"/>
  <c r="B641" i="1"/>
  <c r="C641" i="1"/>
  <c r="C626" i="1" s="1"/>
  <c r="D641" i="1"/>
  <c r="F641" i="1"/>
  <c r="G641" i="1"/>
  <c r="G626" i="1" s="1"/>
  <c r="BD641" i="1"/>
  <c r="F666" i="1" s="1"/>
  <c r="BX641" i="1"/>
  <c r="AO641" i="1" s="1"/>
  <c r="CK641" i="1"/>
  <c r="BB641" i="1" s="1"/>
  <c r="CL641" i="1"/>
  <c r="CL626" i="1" s="1"/>
  <c r="CM641" i="1"/>
  <c r="EG641" i="1"/>
  <c r="P645" i="1" s="1"/>
  <c r="FP641" i="1"/>
  <c r="FY641" i="1" s="1"/>
  <c r="GC641" i="1"/>
  <c r="ET641" i="1" s="1"/>
  <c r="GD641" i="1"/>
  <c r="EU641" i="1" s="1"/>
  <c r="GE641" i="1"/>
  <c r="EV641" i="1" s="1"/>
  <c r="B671" i="1"/>
  <c r="B22" i="1" s="1"/>
  <c r="C671" i="1"/>
  <c r="C22" i="1" s="1"/>
  <c r="D671" i="1"/>
  <c r="D22" i="1" s="1"/>
  <c r="F671" i="1"/>
  <c r="F22" i="1" s="1"/>
  <c r="G671" i="1"/>
  <c r="G22" i="1" s="1"/>
  <c r="B704" i="1"/>
  <c r="B18" i="1" s="1"/>
  <c r="C704" i="1"/>
  <c r="C18" i="1" s="1"/>
  <c r="D704" i="1"/>
  <c r="D18" i="1" s="1"/>
  <c r="F704" i="1"/>
  <c r="F18" i="1" s="1"/>
  <c r="G704" i="1"/>
  <c r="G18" i="1" s="1"/>
  <c r="F12" i="6"/>
  <c r="G12" i="6"/>
  <c r="J190" i="7" l="1"/>
  <c r="J192" i="7"/>
  <c r="P376" i="7"/>
  <c r="J421" i="7"/>
  <c r="O76" i="7"/>
  <c r="J74" i="7"/>
  <c r="O100" i="7"/>
  <c r="O177" i="7"/>
  <c r="H245" i="7"/>
  <c r="P296" i="7"/>
  <c r="P474" i="7"/>
  <c r="P889" i="7"/>
  <c r="J40" i="7"/>
  <c r="J50" i="7"/>
  <c r="O52" i="7"/>
  <c r="P64" i="7"/>
  <c r="O537" i="7"/>
  <c r="P552" i="7"/>
  <c r="O582" i="7"/>
  <c r="P810" i="7"/>
  <c r="J76" i="7"/>
  <c r="H535" i="7"/>
  <c r="J776" i="7"/>
  <c r="P120" i="7"/>
  <c r="J278" i="7"/>
  <c r="O296" i="7"/>
  <c r="O340" i="7"/>
  <c r="O354" i="7"/>
  <c r="J432" i="7"/>
  <c r="O443" i="7"/>
  <c r="H734" i="7"/>
  <c r="H743" i="7"/>
  <c r="O515" i="7"/>
  <c r="H98" i="7"/>
  <c r="J474" i="7"/>
  <c r="O715" i="7"/>
  <c r="J945" i="7"/>
  <c r="P207" i="7"/>
  <c r="H140" i="7"/>
  <c r="P862" i="7"/>
  <c r="O192" i="7"/>
  <c r="H307" i="7"/>
  <c r="P354" i="7"/>
  <c r="P567" i="7"/>
  <c r="O862" i="7"/>
  <c r="H715" i="7"/>
  <c r="J86" i="7"/>
  <c r="P100" i="7"/>
  <c r="O110" i="7"/>
  <c r="O162" i="7"/>
  <c r="P177" i="7"/>
  <c r="J307" i="7"/>
  <c r="H405" i="7"/>
  <c r="H582" i="7"/>
  <c r="H62" i="7"/>
  <c r="J108" i="7"/>
  <c r="O120" i="7"/>
  <c r="P162" i="7"/>
  <c r="J162" i="7"/>
  <c r="P407" i="7"/>
  <c r="H432" i="7"/>
  <c r="J515" i="7"/>
  <c r="P582" i="7"/>
  <c r="H636" i="7"/>
  <c r="H656" i="7"/>
  <c r="P745" i="7"/>
  <c r="O797" i="7"/>
  <c r="O919" i="7"/>
  <c r="H110" i="7"/>
  <c r="H108" i="7"/>
  <c r="H160" i="7"/>
  <c r="J177" i="7"/>
  <c r="P280" i="7"/>
  <c r="O307" i="7"/>
  <c r="O392" i="7"/>
  <c r="J419" i="7"/>
  <c r="H461" i="7"/>
  <c r="J472" i="7"/>
  <c r="H495" i="7"/>
  <c r="J535" i="7"/>
  <c r="J537" i="7"/>
  <c r="J550" i="7"/>
  <c r="O567" i="7"/>
  <c r="H565" i="7"/>
  <c r="O611" i="7"/>
  <c r="J620" i="7"/>
  <c r="O765" i="7"/>
  <c r="J765" i="7"/>
  <c r="O825" i="7"/>
  <c r="O847" i="7"/>
  <c r="H860" i="7"/>
  <c r="P875" i="7"/>
  <c r="J903" i="7" s="1"/>
  <c r="H917" i="7"/>
  <c r="H919" i="7"/>
  <c r="J943" i="7"/>
  <c r="J120" i="7"/>
  <c r="O130" i="7"/>
  <c r="H318" i="7"/>
  <c r="H316" i="7"/>
  <c r="H354" i="7"/>
  <c r="P432" i="7"/>
  <c r="J567" i="7"/>
  <c r="P636" i="7"/>
  <c r="P658" i="7"/>
  <c r="O704" i="7"/>
  <c r="P797" i="7"/>
  <c r="H825" i="7"/>
  <c r="J245" i="7"/>
  <c r="P266" i="7"/>
  <c r="O280" i="7"/>
  <c r="P392" i="7"/>
  <c r="J463" i="7"/>
  <c r="P495" i="7"/>
  <c r="J611" i="7"/>
  <c r="O636" i="7"/>
  <c r="O734" i="7"/>
  <c r="P765" i="7"/>
  <c r="O776" i="7"/>
  <c r="H795" i="7"/>
  <c r="H887" i="7"/>
  <c r="O889" i="7"/>
  <c r="H889" i="7"/>
  <c r="P900" i="7"/>
  <c r="P932" i="7"/>
  <c r="P110" i="7"/>
  <c r="J110" i="7"/>
  <c r="P130" i="7"/>
  <c r="H374" i="7"/>
  <c r="J672" i="7"/>
  <c r="J713" i="7"/>
  <c r="O810" i="7"/>
  <c r="H810" i="7"/>
  <c r="H808" i="7"/>
  <c r="P825" i="7"/>
  <c r="H847" i="7"/>
  <c r="J138" i="7"/>
  <c r="O207" i="7"/>
  <c r="H243" i="7"/>
  <c r="O266" i="7"/>
  <c r="H567" i="7"/>
  <c r="O597" i="7"/>
  <c r="P734" i="7"/>
  <c r="J797" i="7"/>
  <c r="H732" i="7"/>
  <c r="H875" i="7"/>
  <c r="O40" i="7"/>
  <c r="J38" i="7"/>
  <c r="H52" i="7"/>
  <c r="O140" i="7"/>
  <c r="H192" i="7"/>
  <c r="P245" i="7"/>
  <c r="J264" i="7"/>
  <c r="P463" i="7"/>
  <c r="J493" i="7"/>
  <c r="H552" i="7"/>
  <c r="P597" i="7"/>
  <c r="P611" i="7"/>
  <c r="J634" i="7"/>
  <c r="H898" i="7"/>
  <c r="O900" i="7"/>
  <c r="H900" i="7"/>
  <c r="J919" i="7"/>
  <c r="H88" i="7"/>
  <c r="H266" i="7"/>
  <c r="J338" i="7"/>
  <c r="J390" i="7"/>
  <c r="P421" i="7"/>
  <c r="P443" i="7"/>
  <c r="H597" i="7"/>
  <c r="P689" i="7"/>
  <c r="J702" i="7"/>
  <c r="P704" i="7"/>
  <c r="J745" i="7"/>
  <c r="J763" i="7"/>
  <c r="P776" i="7"/>
  <c r="J873" i="7"/>
  <c r="J140" i="7"/>
  <c r="O222" i="7"/>
  <c r="H294" i="7"/>
  <c r="J352" i="7"/>
  <c r="O432" i="7"/>
  <c r="H443" i="7"/>
  <c r="H441" i="7"/>
  <c r="O674" i="7"/>
  <c r="J704" i="7"/>
  <c r="O875" i="7"/>
  <c r="O88" i="7"/>
  <c r="J296" i="7"/>
  <c r="J294" i="7"/>
  <c r="P515" i="7"/>
  <c r="H595" i="7"/>
  <c r="J597" i="7"/>
  <c r="H930" i="7"/>
  <c r="O932" i="7"/>
  <c r="H932" i="7"/>
  <c r="H175" i="7"/>
  <c r="J222" i="7"/>
  <c r="H280" i="7"/>
  <c r="O318" i="7"/>
  <c r="H513" i="7"/>
  <c r="H515" i="7"/>
  <c r="P537" i="7"/>
  <c r="P674" i="7"/>
  <c r="P715" i="7"/>
  <c r="P919" i="7"/>
  <c r="J88" i="7"/>
  <c r="H177" i="7"/>
  <c r="P52" i="7"/>
  <c r="P88" i="7"/>
  <c r="P140" i="7"/>
  <c r="J160" i="7"/>
  <c r="H220" i="7"/>
  <c r="O245" i="7"/>
  <c r="J266" i="7"/>
  <c r="J305" i="7"/>
  <c r="J340" i="7"/>
  <c r="H376" i="7"/>
  <c r="H407" i="7"/>
  <c r="J430" i="7"/>
  <c r="H463" i="7"/>
  <c r="J580" i="7"/>
  <c r="H609" i="7"/>
  <c r="H658" i="7"/>
  <c r="H689" i="7"/>
  <c r="H745" i="7"/>
  <c r="J774" i="7"/>
  <c r="J823" i="7"/>
  <c r="H862" i="7"/>
  <c r="P945" i="7"/>
  <c r="H797" i="7"/>
  <c r="H50" i="7"/>
  <c r="H86" i="7"/>
  <c r="J118" i="7"/>
  <c r="J130" i="7"/>
  <c r="H138" i="7"/>
  <c r="P192" i="7"/>
  <c r="P340" i="7"/>
  <c r="O376" i="7"/>
  <c r="O407" i="7"/>
  <c r="H419" i="7"/>
  <c r="O463" i="7"/>
  <c r="H472" i="7"/>
  <c r="J622" i="7"/>
  <c r="O658" i="7"/>
  <c r="O689" i="7"/>
  <c r="O745" i="7"/>
  <c r="H763" i="7"/>
  <c r="H943" i="7"/>
  <c r="J52" i="7"/>
  <c r="H190" i="7"/>
  <c r="H222" i="7"/>
  <c r="H264" i="7"/>
  <c r="H338" i="7"/>
  <c r="P622" i="7"/>
  <c r="H128" i="7"/>
  <c r="J205" i="7"/>
  <c r="H296" i="7"/>
  <c r="J316" i="7"/>
  <c r="J392" i="7"/>
  <c r="H421" i="7"/>
  <c r="J441" i="7"/>
  <c r="H474" i="7"/>
  <c r="H537" i="7"/>
  <c r="H620" i="7"/>
  <c r="J674" i="7"/>
  <c r="H702" i="7"/>
  <c r="J732" i="7"/>
  <c r="H765" i="7"/>
  <c r="H945" i="7"/>
  <c r="J280" i="7"/>
  <c r="H305" i="7"/>
  <c r="H340" i="7"/>
  <c r="J354" i="7"/>
  <c r="H430" i="7"/>
  <c r="J495" i="7"/>
  <c r="J552" i="7"/>
  <c r="H580" i="7"/>
  <c r="J636" i="7"/>
  <c r="J715" i="7"/>
  <c r="H774" i="7"/>
  <c r="H823" i="7"/>
  <c r="J845" i="7"/>
  <c r="H38" i="7"/>
  <c r="J62" i="7"/>
  <c r="H74" i="7"/>
  <c r="J98" i="7"/>
  <c r="H118" i="7"/>
  <c r="H130" i="7"/>
  <c r="J175" i="7"/>
  <c r="J207" i="7"/>
  <c r="J243" i="7"/>
  <c r="J318" i="7"/>
  <c r="H390" i="7"/>
  <c r="J443" i="7"/>
  <c r="J513" i="7"/>
  <c r="J595" i="7"/>
  <c r="H622" i="7"/>
  <c r="H672" i="7"/>
  <c r="H704" i="7"/>
  <c r="J734" i="7"/>
  <c r="J795" i="7"/>
  <c r="J917" i="7"/>
  <c r="H162" i="7"/>
  <c r="H278" i="7"/>
  <c r="H352" i="7"/>
  <c r="J374" i="7"/>
  <c r="J405" i="7"/>
  <c r="J461" i="7"/>
  <c r="H493" i="7"/>
  <c r="H550" i="7"/>
  <c r="H634" i="7"/>
  <c r="J656" i="7"/>
  <c r="J687" i="7"/>
  <c r="H713" i="7"/>
  <c r="J743" i="7"/>
  <c r="J847" i="7"/>
  <c r="J860" i="7"/>
  <c r="J875" i="7"/>
  <c r="H40" i="7"/>
  <c r="J64" i="7"/>
  <c r="H76" i="7"/>
  <c r="J100" i="7"/>
  <c r="H120" i="7"/>
  <c r="H205" i="7"/>
  <c r="H392" i="7"/>
  <c r="J565" i="7"/>
  <c r="H674" i="7"/>
  <c r="J808" i="7"/>
  <c r="J887" i="7"/>
  <c r="J898" i="7"/>
  <c r="J930" i="7"/>
  <c r="J220" i="7"/>
  <c r="J376" i="7"/>
  <c r="J407" i="7"/>
  <c r="J609" i="7"/>
  <c r="J658" i="7"/>
  <c r="J689" i="7"/>
  <c r="H845" i="7"/>
  <c r="J862" i="7"/>
  <c r="H873" i="7"/>
  <c r="H64" i="7"/>
  <c r="H207" i="7"/>
  <c r="J810" i="7"/>
  <c r="J889" i="7"/>
  <c r="J932" i="7"/>
  <c r="FR630" i="1"/>
  <c r="BY641" i="1" s="1"/>
  <c r="EL641" i="1"/>
  <c r="FU626" i="1"/>
  <c r="AH641" i="1"/>
  <c r="FR563" i="1"/>
  <c r="FY594" i="1"/>
  <c r="EI594" i="1"/>
  <c r="X566" i="1"/>
  <c r="Y566" i="1"/>
  <c r="CY566" i="1"/>
  <c r="CZ566" i="1"/>
  <c r="GB641" i="1"/>
  <c r="EM641" i="1"/>
  <c r="FV626" i="1"/>
  <c r="BZ626" i="1"/>
  <c r="AQ641" i="1"/>
  <c r="CD563" i="1"/>
  <c r="AU594" i="1"/>
  <c r="P654" i="1"/>
  <c r="ET626" i="1"/>
  <c r="CC626" i="1"/>
  <c r="AT641" i="1"/>
  <c r="F654" i="1"/>
  <c r="BB626" i="1"/>
  <c r="EI641" i="1"/>
  <c r="FR626" i="1"/>
  <c r="CY629" i="1"/>
  <c r="CZ629" i="1"/>
  <c r="X629" i="1"/>
  <c r="Y629" i="1"/>
  <c r="F645" i="1"/>
  <c r="AO626" i="1"/>
  <c r="AJ626" i="1"/>
  <c r="W641" i="1"/>
  <c r="X589" i="1"/>
  <c r="Y589" i="1"/>
  <c r="CY589" i="1"/>
  <c r="CZ589" i="1"/>
  <c r="X638" i="1"/>
  <c r="CY638" i="1"/>
  <c r="CZ638" i="1"/>
  <c r="Y638" i="1"/>
  <c r="DW641" i="1"/>
  <c r="FU563" i="1"/>
  <c r="EL594" i="1"/>
  <c r="FV563" i="1"/>
  <c r="EM594" i="1"/>
  <c r="CY636" i="1"/>
  <c r="CZ636" i="1"/>
  <c r="X636" i="1"/>
  <c r="GM636" i="1" s="1"/>
  <c r="GN636" i="1" s="1"/>
  <c r="Y636" i="1"/>
  <c r="EA641" i="1"/>
  <c r="AU641" i="1"/>
  <c r="CD626" i="1"/>
  <c r="CP632" i="1"/>
  <c r="O632" i="1" s="1"/>
  <c r="DZ641" i="1"/>
  <c r="DU641" i="1"/>
  <c r="AG641" i="1"/>
  <c r="GX592" i="1"/>
  <c r="CP583" i="1"/>
  <c r="O583" i="1" s="1"/>
  <c r="W569" i="1"/>
  <c r="AJ594" i="1" s="1"/>
  <c r="V641" i="1"/>
  <c r="AI626" i="1"/>
  <c r="EV626" i="1"/>
  <c r="P666" i="1"/>
  <c r="P657" i="1"/>
  <c r="EU626" i="1"/>
  <c r="FR635" i="1"/>
  <c r="FQ641" i="1" s="1"/>
  <c r="DY641" i="1"/>
  <c r="CI594" i="1"/>
  <c r="V569" i="1"/>
  <c r="T587" i="1"/>
  <c r="CY634" i="1"/>
  <c r="CZ634" i="1"/>
  <c r="Y634" i="1"/>
  <c r="X634" i="1"/>
  <c r="EP641" i="1"/>
  <c r="FY626" i="1"/>
  <c r="EB641" i="1"/>
  <c r="CJ641" i="1"/>
  <c r="CY591" i="1"/>
  <c r="X591" i="1"/>
  <c r="CZ591" i="1"/>
  <c r="Y591" i="1"/>
  <c r="BZ563" i="1"/>
  <c r="AQ594" i="1"/>
  <c r="CG594" i="1"/>
  <c r="CC563" i="1"/>
  <c r="AT594" i="1"/>
  <c r="Q634" i="1"/>
  <c r="AB632" i="1"/>
  <c r="CT580" i="1"/>
  <c r="S580" i="1"/>
  <c r="S578" i="1"/>
  <c r="CT578" i="1"/>
  <c r="CZ570" i="1"/>
  <c r="X570" i="1"/>
  <c r="Y570" i="1"/>
  <c r="AO563" i="1"/>
  <c r="X506" i="1"/>
  <c r="Y506" i="1"/>
  <c r="CY506" i="1"/>
  <c r="CZ506" i="1"/>
  <c r="Q494" i="1"/>
  <c r="R494" i="1"/>
  <c r="S494" i="1"/>
  <c r="CR439" i="1"/>
  <c r="CS439" i="1"/>
  <c r="AD439" i="1"/>
  <c r="X488" i="1"/>
  <c r="Y488" i="1"/>
  <c r="CY488" i="1"/>
  <c r="CZ488" i="1"/>
  <c r="BC641" i="1"/>
  <c r="CT638" i="1"/>
  <c r="S637" i="1"/>
  <c r="CS636" i="1"/>
  <c r="CT634" i="1"/>
  <c r="S633" i="1"/>
  <c r="CQ632" i="1"/>
  <c r="X632" i="1"/>
  <c r="CT629" i="1"/>
  <c r="S592" i="1"/>
  <c r="AD590" i="1"/>
  <c r="AB590" i="1" s="1"/>
  <c r="CU1095" i="3"/>
  <c r="CV1095" i="3"/>
  <c r="CX1095" i="3"/>
  <c r="AB588" i="1"/>
  <c r="CT586" i="1"/>
  <c r="S586" i="1"/>
  <c r="AD580" i="1"/>
  <c r="AB580" i="1" s="1"/>
  <c r="V578" i="1"/>
  <c r="AD578" i="1"/>
  <c r="AB578" i="1" s="1"/>
  <c r="P575" i="1"/>
  <c r="T568" i="1"/>
  <c r="R567" i="1"/>
  <c r="V565" i="1"/>
  <c r="EG436" i="1"/>
  <c r="P535" i="1"/>
  <c r="CU1031" i="3"/>
  <c r="CW1033" i="3"/>
  <c r="CX1033" i="3"/>
  <c r="CX1036" i="3"/>
  <c r="Q521" i="1"/>
  <c r="V521" i="1"/>
  <c r="I523" i="1"/>
  <c r="GX523" i="1" s="1"/>
  <c r="CY495" i="1"/>
  <c r="CZ495" i="1"/>
  <c r="X495" i="1"/>
  <c r="Y495" i="1"/>
  <c r="U494" i="1"/>
  <c r="CR398" i="1"/>
  <c r="CS398" i="1"/>
  <c r="AD398" i="1"/>
  <c r="AB398" i="1" s="1"/>
  <c r="R398" i="1"/>
  <c r="Q398" i="1"/>
  <c r="CP398" i="1" s="1"/>
  <c r="O398" i="1" s="1"/>
  <c r="X398" i="1"/>
  <c r="CQ480" i="1"/>
  <c r="AB480" i="1"/>
  <c r="CP591" i="1"/>
  <c r="O591" i="1" s="1"/>
  <c r="CY567" i="1"/>
  <c r="CZ567" i="1"/>
  <c r="X567" i="1"/>
  <c r="Y567" i="1"/>
  <c r="CS638" i="1"/>
  <c r="CR636" i="1"/>
  <c r="CU1149" i="3"/>
  <c r="CX1158" i="3"/>
  <c r="CX1160" i="3"/>
  <c r="CX1151" i="3"/>
  <c r="CX1152" i="3"/>
  <c r="CX1155" i="3"/>
  <c r="CS634" i="1"/>
  <c r="R633" i="1"/>
  <c r="Q631" i="1"/>
  <c r="DV641" i="1" s="1"/>
  <c r="CS629" i="1"/>
  <c r="S628" i="1"/>
  <c r="GA594" i="1"/>
  <c r="EV594" i="1"/>
  <c r="CU1097" i="3"/>
  <c r="CX1097" i="3"/>
  <c r="CV1097" i="3"/>
  <c r="CP589" i="1"/>
  <c r="O589" i="1" s="1"/>
  <c r="GM589" i="1" s="1"/>
  <c r="GN589" i="1" s="1"/>
  <c r="CR586" i="1"/>
  <c r="CS586" i="1"/>
  <c r="CU1085" i="3"/>
  <c r="CX1085" i="3"/>
  <c r="CX1087" i="3"/>
  <c r="CX1088" i="3"/>
  <c r="CP579" i="1"/>
  <c r="O579" i="1" s="1"/>
  <c r="U578" i="1"/>
  <c r="Q571" i="1"/>
  <c r="CP571" i="1" s="1"/>
  <c r="O571" i="1" s="1"/>
  <c r="R571" i="1"/>
  <c r="CP566" i="1"/>
  <c r="O566" i="1" s="1"/>
  <c r="R565" i="1"/>
  <c r="AT531" i="1"/>
  <c r="CC436" i="1"/>
  <c r="CS495" i="1"/>
  <c r="Q495" i="1"/>
  <c r="CR495" i="1"/>
  <c r="AD495" i="1"/>
  <c r="AB492" i="1"/>
  <c r="P492" i="1"/>
  <c r="CQ492" i="1"/>
  <c r="CL351" i="1"/>
  <c r="BC404" i="1"/>
  <c r="CY296" i="1"/>
  <c r="CZ296" i="1"/>
  <c r="X296" i="1"/>
  <c r="Y296" i="1"/>
  <c r="CR518" i="1"/>
  <c r="Q518" i="1"/>
  <c r="CS518" i="1"/>
  <c r="AD518" i="1"/>
  <c r="AB518" i="1" s="1"/>
  <c r="AD634" i="1"/>
  <c r="AB634" i="1" s="1"/>
  <c r="CG641" i="1"/>
  <c r="CR629" i="1"/>
  <c r="BD626" i="1"/>
  <c r="EU594" i="1"/>
  <c r="AD592" i="1"/>
  <c r="I592" i="1"/>
  <c r="V592" i="1" s="1"/>
  <c r="CT591" i="1"/>
  <c r="AB591" i="1"/>
  <c r="CS590" i="1"/>
  <c r="AB589" i="1"/>
  <c r="AD586" i="1"/>
  <c r="AB586" i="1" s="1"/>
  <c r="U585" i="1"/>
  <c r="AD585" i="1"/>
  <c r="AB585" i="1" s="1"/>
  <c r="CZ582" i="1"/>
  <c r="X582" i="1"/>
  <c r="Y582" i="1"/>
  <c r="CU1079" i="3"/>
  <c r="CX1079" i="3"/>
  <c r="CX1081" i="3"/>
  <c r="R581" i="1"/>
  <c r="S581" i="1"/>
  <c r="Q579" i="1"/>
  <c r="R579" i="1"/>
  <c r="S575" i="1"/>
  <c r="CT575" i="1"/>
  <c r="GX570" i="1"/>
  <c r="U570" i="1"/>
  <c r="CS565" i="1"/>
  <c r="Q565" i="1"/>
  <c r="GA436" i="1"/>
  <c r="ER531" i="1"/>
  <c r="X518" i="1"/>
  <c r="Y518" i="1"/>
  <c r="CY518" i="1"/>
  <c r="X491" i="1"/>
  <c r="Y491" i="1"/>
  <c r="CY491" i="1"/>
  <c r="CZ491" i="1"/>
  <c r="P476" i="1"/>
  <c r="GX476" i="1"/>
  <c r="Q476" i="1"/>
  <c r="R476" i="1"/>
  <c r="S476" i="1"/>
  <c r="U476" i="1"/>
  <c r="CQ462" i="1"/>
  <c r="AB462" i="1"/>
  <c r="P462" i="1"/>
  <c r="CR376" i="1"/>
  <c r="CS376" i="1"/>
  <c r="AD376" i="1"/>
  <c r="CP494" i="1"/>
  <c r="O494" i="1" s="1"/>
  <c r="Q637" i="1"/>
  <c r="CP637" i="1" s="1"/>
  <c r="O637" i="1" s="1"/>
  <c r="AD637" i="1"/>
  <c r="AB637" i="1" s="1"/>
  <c r="Q628" i="1"/>
  <c r="AD641" i="1" s="1"/>
  <c r="GE626" i="1"/>
  <c r="ET594" i="1"/>
  <c r="EH594" i="1"/>
  <c r="CT589" i="1"/>
  <c r="CQ588" i="1"/>
  <c r="S583" i="1"/>
  <c r="S579" i="1"/>
  <c r="CS578" i="1"/>
  <c r="CT577" i="1"/>
  <c r="W575" i="1"/>
  <c r="CP574" i="1"/>
  <c r="O574" i="1" s="1"/>
  <c r="CX1072" i="3"/>
  <c r="CU1069" i="3"/>
  <c r="CV1069" i="3"/>
  <c r="CX1069" i="3"/>
  <c r="R573" i="1"/>
  <c r="S573" i="1"/>
  <c r="I577" i="1"/>
  <c r="T577" i="1" s="1"/>
  <c r="CR565" i="1"/>
  <c r="CY513" i="1"/>
  <c r="CZ513" i="1"/>
  <c r="X513" i="1"/>
  <c r="Y513" i="1"/>
  <c r="X509" i="1"/>
  <c r="Y509" i="1"/>
  <c r="CY509" i="1"/>
  <c r="CZ509" i="1"/>
  <c r="CY498" i="1"/>
  <c r="CZ498" i="1"/>
  <c r="X498" i="1"/>
  <c r="Y498" i="1"/>
  <c r="EI531" i="1"/>
  <c r="FR436" i="1"/>
  <c r="FY531" i="1"/>
  <c r="V494" i="1"/>
  <c r="CT487" i="1"/>
  <c r="S487" i="1"/>
  <c r="CT457" i="1"/>
  <c r="AD638" i="1"/>
  <c r="AB638" i="1" s="1"/>
  <c r="W577" i="1"/>
  <c r="S639" i="1"/>
  <c r="CP639" i="1" s="1"/>
  <c r="O639" i="1" s="1"/>
  <c r="CP634" i="1"/>
  <c r="O634" i="1" s="1"/>
  <c r="GM634" i="1" s="1"/>
  <c r="CS631" i="1"/>
  <c r="AB631" i="1"/>
  <c r="S630" i="1"/>
  <c r="CP629" i="1"/>
  <c r="O629" i="1" s="1"/>
  <c r="AD628" i="1"/>
  <c r="AB628" i="1" s="1"/>
  <c r="P628" i="1"/>
  <c r="GD626" i="1"/>
  <c r="CS592" i="1"/>
  <c r="AB592" i="1"/>
  <c r="W588" i="1"/>
  <c r="I587" i="1"/>
  <c r="GX587" i="1" s="1"/>
  <c r="GX584" i="1"/>
  <c r="GB594" i="1" s="1"/>
  <c r="P582" i="1"/>
  <c r="CP582" i="1" s="1"/>
  <c r="O582" i="1" s="1"/>
  <c r="CR577" i="1"/>
  <c r="CS577" i="1"/>
  <c r="V575" i="1"/>
  <c r="AD575" i="1"/>
  <c r="AB575" i="1" s="1"/>
  <c r="S571" i="1"/>
  <c r="Q568" i="1"/>
  <c r="R568" i="1"/>
  <c r="U567" i="1"/>
  <c r="CU1055" i="3"/>
  <c r="CX1055" i="3"/>
  <c r="CX1057" i="3"/>
  <c r="CX1058" i="3"/>
  <c r="CX1061" i="3"/>
  <c r="I569" i="1"/>
  <c r="FV436" i="1"/>
  <c r="EM531" i="1"/>
  <c r="CQ523" i="1"/>
  <c r="AB523" i="1"/>
  <c r="CS513" i="1"/>
  <c r="Q513" i="1"/>
  <c r="CR513" i="1"/>
  <c r="AD513" i="1"/>
  <c r="CS498" i="1"/>
  <c r="Q498" i="1"/>
  <c r="CR498" i="1"/>
  <c r="AD498" i="1"/>
  <c r="FU531" i="1"/>
  <c r="P467" i="1"/>
  <c r="CQ467" i="1"/>
  <c r="AB467" i="1"/>
  <c r="AD636" i="1"/>
  <c r="AB636" i="1" s="1"/>
  <c r="AD633" i="1"/>
  <c r="AB633" i="1" s="1"/>
  <c r="R639" i="1"/>
  <c r="Q635" i="1"/>
  <c r="CP635" i="1" s="1"/>
  <c r="O635" i="1" s="1"/>
  <c r="GM635" i="1" s="1"/>
  <c r="R630" i="1"/>
  <c r="GC626" i="1"/>
  <c r="EG626" i="1"/>
  <c r="CK626" i="1"/>
  <c r="W587" i="1"/>
  <c r="GX585" i="1"/>
  <c r="CR585" i="1"/>
  <c r="U583" i="1"/>
  <c r="P581" i="1"/>
  <c r="CP581" i="1" s="1"/>
  <c r="O581" i="1" s="1"/>
  <c r="CQ581" i="1"/>
  <c r="AB577" i="1"/>
  <c r="U575" i="1"/>
  <c r="V573" i="1"/>
  <c r="U569" i="1"/>
  <c r="GX567" i="1"/>
  <c r="T567" i="1"/>
  <c r="BB563" i="1"/>
  <c r="S521" i="1"/>
  <c r="AB521" i="1"/>
  <c r="CT521" i="1"/>
  <c r="CP504" i="1"/>
  <c r="O504" i="1" s="1"/>
  <c r="T494" i="1"/>
  <c r="CY442" i="1"/>
  <c r="CZ442" i="1"/>
  <c r="X442" i="1"/>
  <c r="Y442" i="1"/>
  <c r="CQ465" i="1"/>
  <c r="AB465" i="1"/>
  <c r="P465" i="1"/>
  <c r="W578" i="1"/>
  <c r="CS637" i="1"/>
  <c r="CS633" i="1"/>
  <c r="CX1165" i="3"/>
  <c r="CX1167" i="3"/>
  <c r="CU1161" i="3"/>
  <c r="CV1161" i="3"/>
  <c r="CX1169" i="3"/>
  <c r="CX1161" i="3"/>
  <c r="CW1162" i="3"/>
  <c r="CX1171" i="3"/>
  <c r="CX1163" i="3"/>
  <c r="AD635" i="1"/>
  <c r="AB635" i="1" s="1"/>
  <c r="R632" i="1"/>
  <c r="X631" i="1"/>
  <c r="CS628" i="1"/>
  <c r="FP626" i="1"/>
  <c r="BX626" i="1"/>
  <c r="F603" i="1"/>
  <c r="CQ589" i="1"/>
  <c r="V587" i="1"/>
  <c r="CQ585" i="1"/>
  <c r="W585" i="1"/>
  <c r="S584" i="1"/>
  <c r="T583" i="1"/>
  <c r="T581" i="1"/>
  <c r="AB581" i="1"/>
  <c r="R580" i="1"/>
  <c r="R578" i="1"/>
  <c r="Q576" i="1"/>
  <c r="R576" i="1"/>
  <c r="CT574" i="1"/>
  <c r="S574" i="1"/>
  <c r="U573" i="1"/>
  <c r="AD573" i="1"/>
  <c r="U571" i="1"/>
  <c r="CY570" i="1"/>
  <c r="T569" i="1"/>
  <c r="AB566" i="1"/>
  <c r="CT566" i="1"/>
  <c r="GX565" i="1"/>
  <c r="Y524" i="1"/>
  <c r="X524" i="1"/>
  <c r="CY524" i="1"/>
  <c r="CZ524" i="1"/>
  <c r="CY516" i="1"/>
  <c r="CZ516" i="1"/>
  <c r="X516" i="1"/>
  <c r="Y516" i="1"/>
  <c r="CP515" i="1"/>
  <c r="O515" i="1" s="1"/>
  <c r="GX494" i="1"/>
  <c r="X479" i="1"/>
  <c r="Y479" i="1"/>
  <c r="CY479" i="1"/>
  <c r="CZ479" i="1"/>
  <c r="V476" i="1"/>
  <c r="CR471" i="1"/>
  <c r="CS471" i="1"/>
  <c r="AD471" i="1"/>
  <c r="AB471" i="1" s="1"/>
  <c r="CY389" i="1"/>
  <c r="CZ389" i="1"/>
  <c r="X389" i="1"/>
  <c r="Y389" i="1"/>
  <c r="Q638" i="1"/>
  <c r="CP638" i="1" s="1"/>
  <c r="O638" i="1" s="1"/>
  <c r="GM638" i="1" s="1"/>
  <c r="GN638" i="1" s="1"/>
  <c r="P568" i="1"/>
  <c r="CP568" i="1" s="1"/>
  <c r="O568" i="1" s="1"/>
  <c r="GM568" i="1" s="1"/>
  <c r="GN568" i="1" s="1"/>
  <c r="CQ568" i="1"/>
  <c r="BD594" i="1"/>
  <c r="S585" i="1"/>
  <c r="CP585" i="1" s="1"/>
  <c r="O585" i="1" s="1"/>
  <c r="CT583" i="1"/>
  <c r="Q578" i="1"/>
  <c r="CP578" i="1" s="1"/>
  <c r="O578" i="1" s="1"/>
  <c r="S576" i="1"/>
  <c r="CS575" i="1"/>
  <c r="CR574" i="1"/>
  <c r="CS574" i="1"/>
  <c r="T573" i="1"/>
  <c r="AB573" i="1"/>
  <c r="S572" i="1"/>
  <c r="T571" i="1"/>
  <c r="W570" i="1"/>
  <c r="CQ570" i="1"/>
  <c r="P570" i="1"/>
  <c r="CP570" i="1" s="1"/>
  <c r="O570" i="1" s="1"/>
  <c r="GM570" i="1" s="1"/>
  <c r="GN570" i="1" s="1"/>
  <c r="AB569" i="1"/>
  <c r="CT569" i="1"/>
  <c r="T565" i="1"/>
  <c r="EV436" i="1"/>
  <c r="P556" i="1"/>
  <c r="V523" i="1"/>
  <c r="CQ520" i="1"/>
  <c r="P520" i="1"/>
  <c r="CS516" i="1"/>
  <c r="Q516" i="1"/>
  <c r="CR516" i="1"/>
  <c r="AD516" i="1"/>
  <c r="R500" i="1"/>
  <c r="CR500" i="1"/>
  <c r="CS500" i="1"/>
  <c r="CP482" i="1"/>
  <c r="O482" i="1" s="1"/>
  <c r="CQ567" i="1"/>
  <c r="P567" i="1"/>
  <c r="CP567" i="1" s="1"/>
  <c r="O567" i="1" s="1"/>
  <c r="GM567" i="1" s="1"/>
  <c r="GN567" i="1" s="1"/>
  <c r="AB582" i="1"/>
  <c r="CR580" i="1"/>
  <c r="CS580" i="1"/>
  <c r="R636" i="1"/>
  <c r="S590" i="1"/>
  <c r="CP590" i="1" s="1"/>
  <c r="O590" i="1" s="1"/>
  <c r="Q588" i="1"/>
  <c r="CP588" i="1" s="1"/>
  <c r="O588" i="1" s="1"/>
  <c r="R588" i="1"/>
  <c r="S588" i="1"/>
  <c r="R585" i="1"/>
  <c r="P584" i="1"/>
  <c r="Q584" i="1"/>
  <c r="CY582" i="1"/>
  <c r="CP580" i="1"/>
  <c r="O580" i="1" s="1"/>
  <c r="V570" i="1"/>
  <c r="EA594" i="1" s="1"/>
  <c r="CY568" i="1"/>
  <c r="CZ568" i="1"/>
  <c r="X568" i="1"/>
  <c r="Y568" i="1"/>
  <c r="S565" i="1"/>
  <c r="CT565" i="1"/>
  <c r="ET436" i="1"/>
  <c r="P544" i="1"/>
  <c r="U523" i="1"/>
  <c r="CR391" i="1"/>
  <c r="CS391" i="1"/>
  <c r="AD391" i="1"/>
  <c r="P565" i="1"/>
  <c r="U521" i="1"/>
  <c r="R515" i="1"/>
  <c r="R512" i="1"/>
  <c r="CY510" i="1"/>
  <c r="CZ510" i="1"/>
  <c r="Q509" i="1"/>
  <c r="AB508" i="1"/>
  <c r="CY507" i="1"/>
  <c r="CZ507" i="1"/>
  <c r="Q506" i="1"/>
  <c r="AB505" i="1"/>
  <c r="R504" i="1"/>
  <c r="R497" i="1"/>
  <c r="CR489" i="1"/>
  <c r="CS489" i="1"/>
  <c r="AB481" i="1"/>
  <c r="W477" i="1"/>
  <c r="CT472" i="1"/>
  <c r="S472" i="1"/>
  <c r="CY468" i="1"/>
  <c r="CR457" i="1"/>
  <c r="CS457" i="1"/>
  <c r="AD457" i="1"/>
  <c r="AB457" i="1" s="1"/>
  <c r="W453" i="1"/>
  <c r="CR450" i="1"/>
  <c r="CS450" i="1"/>
  <c r="S443" i="1"/>
  <c r="BZ531" i="1"/>
  <c r="S401" i="1"/>
  <c r="CT401" i="1"/>
  <c r="W523" i="1"/>
  <c r="AB516" i="1"/>
  <c r="AB513" i="1"/>
  <c r="V509" i="1"/>
  <c r="P509" i="1"/>
  <c r="V506" i="1"/>
  <c r="P506" i="1"/>
  <c r="X503" i="1"/>
  <c r="Y503" i="1"/>
  <c r="AB498" i="1"/>
  <c r="AB495" i="1"/>
  <c r="CT490" i="1"/>
  <c r="CR486" i="1"/>
  <c r="CS486" i="1"/>
  <c r="P479" i="1"/>
  <c r="CP479" i="1" s="1"/>
  <c r="O479" i="1" s="1"/>
  <c r="GM479" i="1" s="1"/>
  <c r="GN479" i="1" s="1"/>
  <c r="GX479" i="1"/>
  <c r="Q479" i="1"/>
  <c r="R479" i="1"/>
  <c r="U475" i="1"/>
  <c r="CQ471" i="1"/>
  <c r="X464" i="1"/>
  <c r="Y464" i="1"/>
  <c r="CR447" i="1"/>
  <c r="CS447" i="1"/>
  <c r="CD531" i="1"/>
  <c r="CY440" i="1"/>
  <c r="CZ440" i="1"/>
  <c r="X440" i="1"/>
  <c r="CQ439" i="1"/>
  <c r="AB439" i="1"/>
  <c r="FU351" i="1"/>
  <c r="EL404" i="1"/>
  <c r="BY351" i="1"/>
  <c r="AP404" i="1"/>
  <c r="CI404" i="1"/>
  <c r="CY504" i="1"/>
  <c r="CZ504" i="1"/>
  <c r="CQ489" i="1"/>
  <c r="AB489" i="1"/>
  <c r="AB487" i="1"/>
  <c r="CR474" i="1"/>
  <c r="CS474" i="1"/>
  <c r="V472" i="1"/>
  <c r="CZ468" i="1"/>
  <c r="X468" i="1"/>
  <c r="CW884" i="3"/>
  <c r="CX884" i="3"/>
  <c r="CX886" i="3"/>
  <c r="CX887" i="3"/>
  <c r="CW882" i="3"/>
  <c r="CU881" i="3"/>
  <c r="CX893" i="3"/>
  <c r="CV881" i="3"/>
  <c r="CX888" i="3"/>
  <c r="CX891" i="3"/>
  <c r="CW883" i="3"/>
  <c r="Q455" i="1"/>
  <c r="R455" i="1"/>
  <c r="I459" i="1"/>
  <c r="V459" i="1" s="1"/>
  <c r="V455" i="1"/>
  <c r="I457" i="1"/>
  <c r="P457" i="1" s="1"/>
  <c r="CQ450" i="1"/>
  <c r="AB450" i="1"/>
  <c r="P443" i="1"/>
  <c r="CQ443" i="1"/>
  <c r="CR394" i="1"/>
  <c r="CS394" i="1"/>
  <c r="AD394" i="1"/>
  <c r="BZ351" i="1"/>
  <c r="AQ404" i="1"/>
  <c r="CG404" i="1"/>
  <c r="FV351" i="1"/>
  <c r="EM404" i="1"/>
  <c r="AB510" i="1"/>
  <c r="AB507" i="1"/>
  <c r="CP503" i="1"/>
  <c r="O503" i="1" s="1"/>
  <c r="CQ486" i="1"/>
  <c r="AB486" i="1"/>
  <c r="CT475" i="1"/>
  <c r="S475" i="1"/>
  <c r="AD474" i="1"/>
  <c r="X470" i="1"/>
  <c r="Y470" i="1"/>
  <c r="X461" i="1"/>
  <c r="Y461" i="1"/>
  <c r="CY458" i="1"/>
  <c r="CZ458" i="1"/>
  <c r="X458" i="1"/>
  <c r="W455" i="1"/>
  <c r="CQ447" i="1"/>
  <c r="AB447" i="1"/>
  <c r="AB443" i="1"/>
  <c r="P439" i="1"/>
  <c r="BD351" i="1"/>
  <c r="F429" i="1"/>
  <c r="FR351" i="1"/>
  <c r="EI404" i="1"/>
  <c r="GA404" i="1"/>
  <c r="CW1083" i="3"/>
  <c r="CX1083" i="3"/>
  <c r="CU1082" i="3"/>
  <c r="Q572" i="1"/>
  <c r="CP572" i="1" s="1"/>
  <c r="O572" i="1" s="1"/>
  <c r="CR524" i="1"/>
  <c r="CS524" i="1"/>
  <c r="AD524" i="1"/>
  <c r="W520" i="1"/>
  <c r="AD515" i="1"/>
  <c r="AB515" i="1" s="1"/>
  <c r="AD512" i="1"/>
  <c r="AB512" i="1" s="1"/>
  <c r="Y510" i="1"/>
  <c r="Y507" i="1"/>
  <c r="AD504" i="1"/>
  <c r="AB504" i="1" s="1"/>
  <c r="AD497" i="1"/>
  <c r="AB497" i="1" s="1"/>
  <c r="AD494" i="1"/>
  <c r="AB494" i="1" s="1"/>
  <c r="AB490" i="1"/>
  <c r="CQ474" i="1"/>
  <c r="AB474" i="1"/>
  <c r="W473" i="1"/>
  <c r="T471" i="1"/>
  <c r="P471" i="1"/>
  <c r="P470" i="1"/>
  <c r="GX470" i="1"/>
  <c r="Q470" i="1"/>
  <c r="R470" i="1"/>
  <c r="R462" i="1"/>
  <c r="X454" i="1"/>
  <c r="Y454" i="1"/>
  <c r="CR445" i="1"/>
  <c r="CS445" i="1"/>
  <c r="AD445" i="1"/>
  <c r="AB445" i="1" s="1"/>
  <c r="P440" i="1"/>
  <c r="CQ440" i="1"/>
  <c r="Q401" i="1"/>
  <c r="R401" i="1"/>
  <c r="GX401" i="1"/>
  <c r="CZ398" i="1"/>
  <c r="CY397" i="1"/>
  <c r="CZ397" i="1"/>
  <c r="Y397" i="1"/>
  <c r="X397" i="1"/>
  <c r="U388" i="1"/>
  <c r="CC404" i="1"/>
  <c r="CY377" i="1"/>
  <c r="CZ377" i="1"/>
  <c r="X377" i="1"/>
  <c r="Y377" i="1"/>
  <c r="AO531" i="1"/>
  <c r="S525" i="1"/>
  <c r="AB524" i="1"/>
  <c r="P524" i="1"/>
  <c r="CP524" i="1" s="1"/>
  <c r="O524" i="1" s="1"/>
  <c r="CT523" i="1"/>
  <c r="P521" i="1"/>
  <c r="CP521" i="1" s="1"/>
  <c r="O521" i="1" s="1"/>
  <c r="CQ521" i="1"/>
  <c r="CY519" i="1"/>
  <c r="CT517" i="1"/>
  <c r="S517" i="1"/>
  <c r="CQ516" i="1"/>
  <c r="W515" i="1"/>
  <c r="CQ513" i="1"/>
  <c r="W512" i="1"/>
  <c r="X510" i="1"/>
  <c r="X507" i="1"/>
  <c r="CT499" i="1"/>
  <c r="S499" i="1"/>
  <c r="CQ498" i="1"/>
  <c r="W497" i="1"/>
  <c r="CQ495" i="1"/>
  <c r="W494" i="1"/>
  <c r="CT493" i="1"/>
  <c r="S493" i="1"/>
  <c r="R492" i="1"/>
  <c r="P489" i="1"/>
  <c r="Q486" i="1"/>
  <c r="S482" i="1"/>
  <c r="CT482" i="1"/>
  <c r="CR477" i="1"/>
  <c r="CS477" i="1"/>
  <c r="V470" i="1"/>
  <c r="CU943" i="3"/>
  <c r="CV943" i="3"/>
  <c r="CX944" i="3"/>
  <c r="CX948" i="3"/>
  <c r="CX949" i="3"/>
  <c r="I475" i="1"/>
  <c r="I481" i="1"/>
  <c r="P469" i="1"/>
  <c r="Q469" i="1"/>
  <c r="T469" i="1"/>
  <c r="I471" i="1"/>
  <c r="U471" i="1" s="1"/>
  <c r="I477" i="1"/>
  <c r="T477" i="1" s="1"/>
  <c r="CU933" i="3"/>
  <c r="CV933" i="3"/>
  <c r="CX933" i="3"/>
  <c r="CX938" i="3"/>
  <c r="CX939" i="3"/>
  <c r="I472" i="1"/>
  <c r="I478" i="1"/>
  <c r="Q468" i="1"/>
  <c r="I474" i="1"/>
  <c r="U474" i="1" s="1"/>
  <c r="I480" i="1"/>
  <c r="P480" i="1" s="1"/>
  <c r="CU928" i="3"/>
  <c r="CX929" i="3"/>
  <c r="CX932" i="3"/>
  <c r="CX930" i="3"/>
  <c r="Q467" i="1"/>
  <c r="R467" i="1"/>
  <c r="V467" i="1"/>
  <c r="AB460" i="1"/>
  <c r="P458" i="1"/>
  <c r="CQ458" i="1"/>
  <c r="U455" i="1"/>
  <c r="CR453" i="1"/>
  <c r="CS453" i="1"/>
  <c r="P450" i="1"/>
  <c r="X449" i="1"/>
  <c r="Y449" i="1"/>
  <c r="Q447" i="1"/>
  <c r="AB440" i="1"/>
  <c r="T388" i="1"/>
  <c r="CU1090" i="3"/>
  <c r="CX1093" i="3"/>
  <c r="CV1090" i="3"/>
  <c r="CX1090" i="3"/>
  <c r="CU1074" i="3"/>
  <c r="CV1074" i="3"/>
  <c r="CX1074" i="3"/>
  <c r="CX1076" i="3"/>
  <c r="BD531" i="1"/>
  <c r="CS527" i="1"/>
  <c r="CU1047" i="3"/>
  <c r="CX1047" i="3"/>
  <c r="CW1049" i="3"/>
  <c r="CX1049" i="3"/>
  <c r="CX1052" i="3"/>
  <c r="R525" i="1"/>
  <c r="I529" i="1"/>
  <c r="CS523" i="1"/>
  <c r="P516" i="1"/>
  <c r="CP516" i="1" s="1"/>
  <c r="O516" i="1" s="1"/>
  <c r="GM516" i="1" s="1"/>
  <c r="GN516" i="1" s="1"/>
  <c r="P513" i="1"/>
  <c r="CP513" i="1" s="1"/>
  <c r="O513" i="1" s="1"/>
  <c r="GM513" i="1" s="1"/>
  <c r="GN513" i="1" s="1"/>
  <c r="CR510" i="1"/>
  <c r="CR507" i="1"/>
  <c r="Y504" i="1"/>
  <c r="P498" i="1"/>
  <c r="CP498" i="1" s="1"/>
  <c r="O498" i="1" s="1"/>
  <c r="GM498" i="1" s="1"/>
  <c r="GN498" i="1" s="1"/>
  <c r="P495" i="1"/>
  <c r="P488" i="1"/>
  <c r="CP488" i="1" s="1"/>
  <c r="O488" i="1" s="1"/>
  <c r="GM488" i="1" s="1"/>
  <c r="GN488" i="1" s="1"/>
  <c r="GX488" i="1"/>
  <c r="Q488" i="1"/>
  <c r="R488" i="1"/>
  <c r="P486" i="1"/>
  <c r="CR482" i="1"/>
  <c r="CS482" i="1"/>
  <c r="CT478" i="1"/>
  <c r="AB475" i="1"/>
  <c r="X473" i="1"/>
  <c r="Y473" i="1"/>
  <c r="W471" i="1"/>
  <c r="T455" i="1"/>
  <c r="P447" i="1"/>
  <c r="S445" i="1"/>
  <c r="Q443" i="1"/>
  <c r="R443" i="1"/>
  <c r="T443" i="1"/>
  <c r="V443" i="1"/>
  <c r="Y440" i="1"/>
  <c r="AO351" i="1"/>
  <c r="F408" i="1"/>
  <c r="CP397" i="1"/>
  <c r="O397" i="1" s="1"/>
  <c r="GM397" i="1" s="1"/>
  <c r="GN397" i="1" s="1"/>
  <c r="AB316" i="1"/>
  <c r="CQ316" i="1"/>
  <c r="P316" i="1"/>
  <c r="CP316" i="1" s="1"/>
  <c r="O316" i="1" s="1"/>
  <c r="CU1023" i="3"/>
  <c r="CW1025" i="3"/>
  <c r="CX1025" i="3"/>
  <c r="CX1028" i="3"/>
  <c r="AB519" i="1"/>
  <c r="CP518" i="1"/>
  <c r="O518" i="1" s="1"/>
  <c r="GM518" i="1" s="1"/>
  <c r="GN518" i="1" s="1"/>
  <c r="CT514" i="1"/>
  <c r="CT511" i="1"/>
  <c r="S511" i="1"/>
  <c r="CQ510" i="1"/>
  <c r="Q510" i="1"/>
  <c r="W509" i="1"/>
  <c r="CQ507" i="1"/>
  <c r="Q507" i="1"/>
  <c r="W506" i="1"/>
  <c r="X504" i="1"/>
  <c r="CZ503" i="1"/>
  <c r="CR503" i="1"/>
  <c r="R503" i="1"/>
  <c r="CT496" i="1"/>
  <c r="S496" i="1"/>
  <c r="Q491" i="1"/>
  <c r="CP491" i="1" s="1"/>
  <c r="O491" i="1" s="1"/>
  <c r="GM491" i="1" s="1"/>
  <c r="GN491" i="1" s="1"/>
  <c r="R491" i="1"/>
  <c r="V488" i="1"/>
  <c r="X485" i="1"/>
  <c r="Y485" i="1"/>
  <c r="AD482" i="1"/>
  <c r="AB482" i="1" s="1"/>
  <c r="CQ477" i="1"/>
  <c r="AB477" i="1"/>
  <c r="W476" i="1"/>
  <c r="T474" i="1"/>
  <c r="P473" i="1"/>
  <c r="CP473" i="1" s="1"/>
  <c r="O473" i="1" s="1"/>
  <c r="GX473" i="1"/>
  <c r="Q473" i="1"/>
  <c r="R473" i="1"/>
  <c r="X466" i="1"/>
  <c r="Y466" i="1"/>
  <c r="Y458" i="1"/>
  <c r="GX455" i="1"/>
  <c r="S455" i="1"/>
  <c r="CQ453" i="1"/>
  <c r="AB453" i="1"/>
  <c r="R445" i="1"/>
  <c r="Q440" i="1"/>
  <c r="R440" i="1"/>
  <c r="T440" i="1"/>
  <c r="V440" i="1"/>
  <c r="CX1063" i="3"/>
  <c r="CX1066" i="3"/>
  <c r="CX1067" i="3"/>
  <c r="CU1062" i="3"/>
  <c r="EU531" i="1"/>
  <c r="GD436" i="1"/>
  <c r="BB531" i="1"/>
  <c r="S527" i="1"/>
  <c r="CP527" i="1" s="1"/>
  <c r="O527" i="1" s="1"/>
  <c r="I522" i="1"/>
  <c r="GX522" i="1" s="1"/>
  <c r="S520" i="1"/>
  <c r="Y519" i="1"/>
  <c r="GM519" i="1" s="1"/>
  <c r="GN519" i="1" s="1"/>
  <c r="R518" i="1"/>
  <c r="R516" i="1"/>
  <c r="CS515" i="1"/>
  <c r="R513" i="1"/>
  <c r="CS512" i="1"/>
  <c r="P510" i="1"/>
  <c r="CP510" i="1" s="1"/>
  <c r="O510" i="1" s="1"/>
  <c r="GM510" i="1" s="1"/>
  <c r="GN510" i="1" s="1"/>
  <c r="P507" i="1"/>
  <c r="CP507" i="1" s="1"/>
  <c r="O507" i="1" s="1"/>
  <c r="CR504" i="1"/>
  <c r="CY503" i="1"/>
  <c r="AD503" i="1"/>
  <c r="AB503" i="1" s="1"/>
  <c r="S501" i="1"/>
  <c r="CU987" i="3"/>
  <c r="CW988" i="3"/>
  <c r="CX988" i="3"/>
  <c r="R498" i="1"/>
  <c r="CS497" i="1"/>
  <c r="R495" i="1"/>
  <c r="CS494" i="1"/>
  <c r="R486" i="1"/>
  <c r="CR480" i="1"/>
  <c r="CS480" i="1"/>
  <c r="V473" i="1"/>
  <c r="GX472" i="1"/>
  <c r="CT469" i="1"/>
  <c r="S469" i="1"/>
  <c r="CR465" i="1"/>
  <c r="CS465" i="1"/>
  <c r="X452" i="1"/>
  <c r="Y452" i="1"/>
  <c r="Q445" i="1"/>
  <c r="CP445" i="1" s="1"/>
  <c r="O445" i="1" s="1"/>
  <c r="W443" i="1"/>
  <c r="W401" i="1"/>
  <c r="CX717" i="3"/>
  <c r="CU711" i="3"/>
  <c r="CX718" i="3"/>
  <c r="CV711" i="3"/>
  <c r="CW712" i="3"/>
  <c r="CX721" i="3"/>
  <c r="CX714" i="3"/>
  <c r="CW713" i="3"/>
  <c r="CX719" i="3"/>
  <c r="CX723" i="3"/>
  <c r="CX712" i="3"/>
  <c r="CX722" i="3"/>
  <c r="CW714" i="3"/>
  <c r="Q374" i="1"/>
  <c r="R374" i="1"/>
  <c r="I378" i="1"/>
  <c r="W378" i="1" s="1"/>
  <c r="I376" i="1"/>
  <c r="GX374" i="1"/>
  <c r="P374" i="1"/>
  <c r="CP374" i="1" s="1"/>
  <c r="O374" i="1" s="1"/>
  <c r="CT529" i="1"/>
  <c r="R527" i="1"/>
  <c r="CT526" i="1"/>
  <c r="S526" i="1"/>
  <c r="GX521" i="1"/>
  <c r="CS520" i="1"/>
  <c r="AD520" i="1"/>
  <c r="AB520" i="1" s="1"/>
  <c r="X515" i="1"/>
  <c r="Y515" i="1"/>
  <c r="X512" i="1"/>
  <c r="GM512" i="1" s="1"/>
  <c r="GN512" i="1" s="1"/>
  <c r="Y512" i="1"/>
  <c r="CT508" i="1"/>
  <c r="CT505" i="1"/>
  <c r="S505" i="1"/>
  <c r="Q504" i="1"/>
  <c r="S500" i="1"/>
  <c r="CT500" i="1"/>
  <c r="X497" i="1"/>
  <c r="GM497" i="1" s="1"/>
  <c r="GN497" i="1" s="1"/>
  <c r="Y497" i="1"/>
  <c r="V496" i="1"/>
  <c r="CR492" i="1"/>
  <c r="CS492" i="1"/>
  <c r="CT481" i="1"/>
  <c r="U477" i="1"/>
  <c r="W474" i="1"/>
  <c r="CZ467" i="1"/>
  <c r="X467" i="1"/>
  <c r="CZ464" i="1"/>
  <c r="CR462" i="1"/>
  <c r="CS462" i="1"/>
  <c r="Q458" i="1"/>
  <c r="R458" i="1"/>
  <c r="T458" i="1"/>
  <c r="V458" i="1"/>
  <c r="P455" i="1"/>
  <c r="CQ455" i="1"/>
  <c r="R453" i="1"/>
  <c r="S453" i="1"/>
  <c r="V453" i="1"/>
  <c r="CR442" i="1"/>
  <c r="CS442" i="1"/>
  <c r="AD442" i="1"/>
  <c r="AB442" i="1" s="1"/>
  <c r="U396" i="1"/>
  <c r="CT290" i="1"/>
  <c r="S290" i="1"/>
  <c r="AB290" i="1"/>
  <c r="CY395" i="1"/>
  <c r="CZ395" i="1"/>
  <c r="X395" i="1"/>
  <c r="CX776" i="3"/>
  <c r="CX778" i="3"/>
  <c r="CU766" i="3"/>
  <c r="CW769" i="3"/>
  <c r="CV766" i="3"/>
  <c r="CX766" i="3"/>
  <c r="CX769" i="3"/>
  <c r="CX774" i="3"/>
  <c r="CX773" i="3"/>
  <c r="CX772" i="3"/>
  <c r="CW770" i="3"/>
  <c r="CX767" i="3"/>
  <c r="CX771" i="3"/>
  <c r="Q386" i="1"/>
  <c r="R386" i="1"/>
  <c r="I390" i="1"/>
  <c r="I396" i="1"/>
  <c r="W396" i="1" s="1"/>
  <c r="I388" i="1"/>
  <c r="GX388" i="1" s="1"/>
  <c r="I394" i="1"/>
  <c r="GX394" i="1" s="1"/>
  <c r="I392" i="1"/>
  <c r="P382" i="1"/>
  <c r="Q382" i="1"/>
  <c r="R382" i="1"/>
  <c r="CY365" i="1"/>
  <c r="CZ365" i="1"/>
  <c r="X365" i="1"/>
  <c r="Y365" i="1"/>
  <c r="FU319" i="1"/>
  <c r="CZ169" i="1"/>
  <c r="X169" i="1"/>
  <c r="Y169" i="1"/>
  <c r="CY169" i="1"/>
  <c r="R40" i="1"/>
  <c r="CR40" i="1"/>
  <c r="CS40" i="1"/>
  <c r="AD40" i="1"/>
  <c r="AB40" i="1" s="1"/>
  <c r="Q40" i="1"/>
  <c r="Y502" i="1"/>
  <c r="CW995" i="3"/>
  <c r="CX995" i="3"/>
  <c r="CU991" i="3"/>
  <c r="CV991" i="3"/>
  <c r="CX998" i="3"/>
  <c r="CX991" i="3"/>
  <c r="CX999" i="3"/>
  <c r="CX993" i="3"/>
  <c r="CX1002" i="3"/>
  <c r="CW993" i="3"/>
  <c r="R485" i="1"/>
  <c r="Y484" i="1"/>
  <c r="CU957" i="3"/>
  <c r="CX965" i="3"/>
  <c r="CW959" i="3"/>
  <c r="CX968" i="3"/>
  <c r="CX959" i="3"/>
  <c r="CW961" i="3"/>
  <c r="CX961" i="3"/>
  <c r="R464" i="1"/>
  <c r="R461" i="1"/>
  <c r="Y460" i="1"/>
  <c r="CV895" i="3"/>
  <c r="CW896" i="3"/>
  <c r="CX905" i="3"/>
  <c r="CX896" i="3"/>
  <c r="CW897" i="3"/>
  <c r="CX902" i="3"/>
  <c r="CX907" i="3"/>
  <c r="CX897" i="3"/>
  <c r="CX906" i="3"/>
  <c r="CU895" i="3"/>
  <c r="CX900" i="3"/>
  <c r="R452" i="1"/>
  <c r="R449" i="1"/>
  <c r="CZ446" i="1"/>
  <c r="P442" i="1"/>
  <c r="CP442" i="1" s="1"/>
  <c r="O442" i="1" s="1"/>
  <c r="GM442" i="1" s="1"/>
  <c r="GN442" i="1" s="1"/>
  <c r="CX826" i="3"/>
  <c r="CX831" i="3"/>
  <c r="CX835" i="3"/>
  <c r="CX836" i="3"/>
  <c r="CX829" i="3"/>
  <c r="CX834" i="3"/>
  <c r="CX828" i="3"/>
  <c r="CX833" i="3"/>
  <c r="CW823" i="3"/>
  <c r="CU822" i="3"/>
  <c r="CW825" i="3"/>
  <c r="CW824" i="3"/>
  <c r="CX824" i="3"/>
  <c r="CX832" i="3"/>
  <c r="CX823" i="3"/>
  <c r="Q438" i="1"/>
  <c r="V401" i="1"/>
  <c r="Q399" i="1"/>
  <c r="CP399" i="1" s="1"/>
  <c r="O399" i="1" s="1"/>
  <c r="CQ394" i="1"/>
  <c r="AB394" i="1"/>
  <c r="S392" i="1"/>
  <c r="CQ391" i="1"/>
  <c r="AB391" i="1"/>
  <c r="CR388" i="1"/>
  <c r="CS388" i="1"/>
  <c r="AD388" i="1"/>
  <c r="CZ387" i="1"/>
  <c r="CT384" i="1"/>
  <c r="CR380" i="1"/>
  <c r="CS380" i="1"/>
  <c r="AD380" i="1"/>
  <c r="AB380" i="1" s="1"/>
  <c r="R380" i="1"/>
  <c r="CQ376" i="1"/>
  <c r="AB376" i="1"/>
  <c r="S374" i="1"/>
  <c r="P370" i="1"/>
  <c r="Q370" i="1"/>
  <c r="R370" i="1"/>
  <c r="CR367" i="1"/>
  <c r="CS367" i="1"/>
  <c r="Y361" i="1"/>
  <c r="X361" i="1"/>
  <c r="CY361" i="1"/>
  <c r="CZ361" i="1"/>
  <c r="AP232" i="1"/>
  <c r="F328" i="1"/>
  <c r="P250" i="1"/>
  <c r="Q250" i="1"/>
  <c r="R250" i="1"/>
  <c r="U250" i="1"/>
  <c r="Q485" i="1"/>
  <c r="CP485" i="1" s="1"/>
  <c r="O485" i="1" s="1"/>
  <c r="GM485" i="1" s="1"/>
  <c r="GN485" i="1" s="1"/>
  <c r="S483" i="1"/>
  <c r="CP483" i="1" s="1"/>
  <c r="O483" i="1" s="1"/>
  <c r="P468" i="1"/>
  <c r="CP468" i="1" s="1"/>
  <c r="O468" i="1" s="1"/>
  <c r="GM468" i="1" s="1"/>
  <c r="GN468" i="1" s="1"/>
  <c r="R466" i="1"/>
  <c r="Q464" i="1"/>
  <c r="CP464" i="1" s="1"/>
  <c r="O464" i="1" s="1"/>
  <c r="GM464" i="1" s="1"/>
  <c r="GN464" i="1" s="1"/>
  <c r="Q461" i="1"/>
  <c r="CP461" i="1" s="1"/>
  <c r="O461" i="1" s="1"/>
  <c r="GM461" i="1" s="1"/>
  <c r="GN461" i="1" s="1"/>
  <c r="S459" i="1"/>
  <c r="S456" i="1"/>
  <c r="CP456" i="1" s="1"/>
  <c r="O456" i="1" s="1"/>
  <c r="R454" i="1"/>
  <c r="Q452" i="1"/>
  <c r="CP452" i="1" s="1"/>
  <c r="O452" i="1" s="1"/>
  <c r="GM452" i="1" s="1"/>
  <c r="GN452" i="1" s="1"/>
  <c r="Q449" i="1"/>
  <c r="CP449" i="1" s="1"/>
  <c r="O449" i="1" s="1"/>
  <c r="GM449" i="1" s="1"/>
  <c r="GN449" i="1" s="1"/>
  <c r="CU852" i="3"/>
  <c r="CV852" i="3"/>
  <c r="CX852" i="3"/>
  <c r="CW853" i="3"/>
  <c r="CX857" i="3"/>
  <c r="CX862" i="3"/>
  <c r="CW854" i="3"/>
  <c r="CW855" i="3"/>
  <c r="CX856" i="3"/>
  <c r="CX864" i="3"/>
  <c r="CX866" i="3"/>
  <c r="CX855" i="3"/>
  <c r="CY446" i="1"/>
  <c r="S444" i="1"/>
  <c r="CP444" i="1" s="1"/>
  <c r="O444" i="1" s="1"/>
  <c r="U401" i="1"/>
  <c r="CR400" i="1"/>
  <c r="CS400" i="1"/>
  <c r="AD400" i="1"/>
  <c r="CQ395" i="1"/>
  <c r="AB395" i="1"/>
  <c r="V392" i="1"/>
  <c r="CQ388" i="1"/>
  <c r="AB388" i="1"/>
  <c r="P388" i="1"/>
  <c r="S386" i="1"/>
  <c r="V374" i="1"/>
  <c r="CQ365" i="1"/>
  <c r="AB365" i="1"/>
  <c r="CY313" i="1"/>
  <c r="CZ313" i="1"/>
  <c r="Y313" i="1"/>
  <c r="X313" i="1"/>
  <c r="CU953" i="3"/>
  <c r="CX953" i="3"/>
  <c r="CW954" i="3"/>
  <c r="CX954" i="3"/>
  <c r="Q466" i="1"/>
  <c r="GX464" i="1"/>
  <c r="Q454" i="1"/>
  <c r="GX452" i="1"/>
  <c r="GX449" i="1"/>
  <c r="T401" i="1"/>
  <c r="CQ400" i="1"/>
  <c r="AB400" i="1"/>
  <c r="P400" i="1"/>
  <c r="Y398" i="1"/>
  <c r="CY398" i="1"/>
  <c r="Y395" i="1"/>
  <c r="W394" i="1"/>
  <c r="U392" i="1"/>
  <c r="CQ389" i="1"/>
  <c r="AB389" i="1"/>
  <c r="V386" i="1"/>
  <c r="S382" i="1"/>
  <c r="CY381" i="1"/>
  <c r="CZ381" i="1"/>
  <c r="X381" i="1"/>
  <c r="CQ377" i="1"/>
  <c r="AB377" i="1"/>
  <c r="W376" i="1"/>
  <c r="U374" i="1"/>
  <c r="S369" i="1"/>
  <c r="CT369" i="1"/>
  <c r="P365" i="1"/>
  <c r="CP365" i="1" s="1"/>
  <c r="O365" i="1" s="1"/>
  <c r="GM365" i="1" s="1"/>
  <c r="GN365" i="1" s="1"/>
  <c r="CP361" i="1"/>
  <c r="O361" i="1" s="1"/>
  <c r="CR313" i="1"/>
  <c r="CS313" i="1"/>
  <c r="Q313" i="1"/>
  <c r="AD313" i="1"/>
  <c r="Q300" i="1"/>
  <c r="R300" i="1"/>
  <c r="S300" i="1"/>
  <c r="V300" i="1"/>
  <c r="CY280" i="1"/>
  <c r="Y280" i="1"/>
  <c r="X280" i="1"/>
  <c r="CZ280" i="1"/>
  <c r="AB468" i="1"/>
  <c r="AD466" i="1"/>
  <c r="AB466" i="1" s="1"/>
  <c r="P466" i="1"/>
  <c r="S463" i="1"/>
  <c r="AD454" i="1"/>
  <c r="P454" i="1"/>
  <c r="CP454" i="1" s="1"/>
  <c r="O454" i="1" s="1"/>
  <c r="GM454" i="1" s="1"/>
  <c r="GN454" i="1" s="1"/>
  <c r="S448" i="1"/>
  <c r="R446" i="1"/>
  <c r="AB438" i="1"/>
  <c r="CW809" i="3"/>
  <c r="CX819" i="3"/>
  <c r="CW810" i="3"/>
  <c r="CX812" i="3"/>
  <c r="CX813" i="3"/>
  <c r="CX817" i="3"/>
  <c r="CX816" i="3"/>
  <c r="CX810" i="3"/>
  <c r="CU807" i="3"/>
  <c r="CX821" i="3"/>
  <c r="EH404" i="1"/>
  <c r="FQ351" i="1"/>
  <c r="AB401" i="1"/>
  <c r="T392" i="1"/>
  <c r="CQ392" i="1"/>
  <c r="AB392" i="1"/>
  <c r="W388" i="1"/>
  <c r="U386" i="1"/>
  <c r="CS381" i="1"/>
  <c r="AD381" i="1"/>
  <c r="AB381" i="1" s="1"/>
  <c r="T374" i="1"/>
  <c r="CQ374" i="1"/>
  <c r="AB374" i="1"/>
  <c r="V370" i="1"/>
  <c r="CR369" i="1"/>
  <c r="CS369" i="1"/>
  <c r="AD369" i="1"/>
  <c r="AB369" i="1" s="1"/>
  <c r="Q367" i="1"/>
  <c r="CY307" i="1"/>
  <c r="CZ307" i="1"/>
  <c r="Y307" i="1"/>
  <c r="X307" i="1"/>
  <c r="FR232" i="1"/>
  <c r="EI319" i="1"/>
  <c r="CR280" i="1"/>
  <c r="CS280" i="1"/>
  <c r="Q280" i="1"/>
  <c r="AD280" i="1"/>
  <c r="CX489" i="3"/>
  <c r="CX490" i="3"/>
  <c r="CX493" i="3"/>
  <c r="CU483" i="3"/>
  <c r="CX488" i="3"/>
  <c r="CX494" i="3"/>
  <c r="CW484" i="3"/>
  <c r="CW485" i="3"/>
  <c r="CX486" i="3"/>
  <c r="CX487" i="3"/>
  <c r="CX485" i="3"/>
  <c r="R258" i="1"/>
  <c r="Q258" i="1"/>
  <c r="I260" i="1"/>
  <c r="P258" i="1"/>
  <c r="Q446" i="1"/>
  <c r="Y438" i="1"/>
  <c r="GD351" i="1"/>
  <c r="EU404" i="1"/>
  <c r="FY404" i="1"/>
  <c r="FP351" i="1"/>
  <c r="EG404" i="1"/>
  <c r="Y402" i="1"/>
  <c r="CY402" i="1"/>
  <c r="GX396" i="1"/>
  <c r="U394" i="1"/>
  <c r="V388" i="1"/>
  <c r="T386" i="1"/>
  <c r="CQ386" i="1"/>
  <c r="AB386" i="1"/>
  <c r="CT385" i="1"/>
  <c r="S385" i="1"/>
  <c r="CR383" i="1"/>
  <c r="CS383" i="1"/>
  <c r="AD383" i="1"/>
  <c r="AB383" i="1" s="1"/>
  <c r="T382" i="1"/>
  <c r="CQ381" i="1"/>
  <c r="P381" i="1"/>
  <c r="X380" i="1"/>
  <c r="Y380" i="1"/>
  <c r="CY380" i="1"/>
  <c r="CY372" i="1"/>
  <c r="CZ372" i="1"/>
  <c r="X372" i="1"/>
  <c r="Y372" i="1"/>
  <c r="CP367" i="1"/>
  <c r="O367" i="1" s="1"/>
  <c r="X353" i="1"/>
  <c r="Y353" i="1"/>
  <c r="GE232" i="1"/>
  <c r="EV319" i="1"/>
  <c r="P297" i="1"/>
  <c r="CQ297" i="1"/>
  <c r="AB297" i="1"/>
  <c r="CX1012" i="3"/>
  <c r="CU1007" i="3"/>
  <c r="CX1013" i="3"/>
  <c r="CV1007" i="3"/>
  <c r="CW1008" i="3"/>
  <c r="CX1016" i="3"/>
  <c r="CX1008" i="3"/>
  <c r="CX1017" i="3"/>
  <c r="CX1019" i="3"/>
  <c r="CW1010" i="3"/>
  <c r="CX1010" i="3"/>
  <c r="CX1020" i="3"/>
  <c r="CX972" i="3"/>
  <c r="CW974" i="3"/>
  <c r="CX983" i="3"/>
  <c r="CW975" i="3"/>
  <c r="CX975" i="3"/>
  <c r="CX986" i="3"/>
  <c r="CX977" i="3"/>
  <c r="CX978" i="3"/>
  <c r="CU972" i="3"/>
  <c r="CV972" i="3"/>
  <c r="CS466" i="1"/>
  <c r="CX911" i="3"/>
  <c r="CU909" i="3"/>
  <c r="CX919" i="3"/>
  <c r="CX913" i="3"/>
  <c r="CX917" i="3"/>
  <c r="CX921" i="3"/>
  <c r="CW911" i="3"/>
  <c r="CW910" i="3"/>
  <c r="CS454" i="1"/>
  <c r="AB454" i="1"/>
  <c r="AD446" i="1"/>
  <c r="AB446" i="1" s="1"/>
  <c r="P446" i="1"/>
  <c r="CR438" i="1"/>
  <c r="GC351" i="1"/>
  <c r="ET404" i="1"/>
  <c r="EV404" i="1"/>
  <c r="P402" i="1"/>
  <c r="CP402" i="1" s="1"/>
  <c r="O402" i="1" s="1"/>
  <c r="GX402" i="1"/>
  <c r="Q402" i="1"/>
  <c r="R402" i="1"/>
  <c r="S400" i="1"/>
  <c r="AD397" i="1"/>
  <c r="AB397" i="1" s="1"/>
  <c r="V396" i="1"/>
  <c r="P395" i="1"/>
  <c r="CP395" i="1" s="1"/>
  <c r="O395" i="1" s="1"/>
  <c r="Y393" i="1"/>
  <c r="CY393" i="1"/>
  <c r="GX390" i="1"/>
  <c r="Y381" i="1"/>
  <c r="Q380" i="1"/>
  <c r="CP380" i="1" s="1"/>
  <c r="O380" i="1" s="1"/>
  <c r="GM380" i="1" s="1"/>
  <c r="GN380" i="1" s="1"/>
  <c r="GX378" i="1"/>
  <c r="P377" i="1"/>
  <c r="CP377" i="1" s="1"/>
  <c r="O377" i="1" s="1"/>
  <c r="GM377" i="1" s="1"/>
  <c r="GN377" i="1" s="1"/>
  <c r="Y375" i="1"/>
  <c r="CY375" i="1"/>
  <c r="CR372" i="1"/>
  <c r="CS372" i="1"/>
  <c r="AD372" i="1"/>
  <c r="AB372" i="1" s="1"/>
  <c r="GX370" i="1"/>
  <c r="R369" i="1"/>
  <c r="AB357" i="1"/>
  <c r="W300" i="1"/>
  <c r="CQ273" i="1"/>
  <c r="P273" i="1"/>
  <c r="W237" i="1"/>
  <c r="CU923" i="3"/>
  <c r="CX927" i="3"/>
  <c r="CX923" i="3"/>
  <c r="CX879" i="3"/>
  <c r="CU867" i="3"/>
  <c r="CX877" i="3"/>
  <c r="CX878" i="3"/>
  <c r="CX880" i="3"/>
  <c r="CX871" i="3"/>
  <c r="CX873" i="3"/>
  <c r="CW869" i="3"/>
  <c r="CX869" i="3"/>
  <c r="CX876" i="3"/>
  <c r="CW868" i="3"/>
  <c r="CX868" i="3"/>
  <c r="CX875" i="3"/>
  <c r="CV867" i="3"/>
  <c r="CX867" i="3"/>
  <c r="I441" i="1"/>
  <c r="W441" i="1" s="1"/>
  <c r="S439" i="1"/>
  <c r="CQ438" i="1"/>
  <c r="R400" i="1"/>
  <c r="P389" i="1"/>
  <c r="CP389" i="1" s="1"/>
  <c r="O389" i="1" s="1"/>
  <c r="GM389" i="1" s="1"/>
  <c r="GN389" i="1" s="1"/>
  <c r="Y387" i="1"/>
  <c r="CY387" i="1"/>
  <c r="CY384" i="1"/>
  <c r="CZ384" i="1"/>
  <c r="X384" i="1"/>
  <c r="V378" i="1"/>
  <c r="CQ372" i="1"/>
  <c r="P372" i="1"/>
  <c r="CP372" i="1" s="1"/>
  <c r="O372" i="1" s="1"/>
  <c r="GM372" i="1" s="1"/>
  <c r="GN372" i="1" s="1"/>
  <c r="S370" i="1"/>
  <c r="CY310" i="1"/>
  <c r="CZ310" i="1"/>
  <c r="Y310" i="1"/>
  <c r="X310" i="1"/>
  <c r="CT298" i="1"/>
  <c r="S298" i="1"/>
  <c r="Q261" i="1"/>
  <c r="R261" i="1"/>
  <c r="S261" i="1"/>
  <c r="R502" i="1"/>
  <c r="CU989" i="3"/>
  <c r="CW990" i="3"/>
  <c r="S492" i="1"/>
  <c r="S489" i="1"/>
  <c r="S486" i="1"/>
  <c r="R484" i="1"/>
  <c r="CU955" i="3"/>
  <c r="CW956" i="3"/>
  <c r="CX955" i="3"/>
  <c r="S465" i="1"/>
  <c r="S462" i="1"/>
  <c r="R460" i="1"/>
  <c r="S450" i="1"/>
  <c r="S447" i="1"/>
  <c r="CS446" i="1"/>
  <c r="R439" i="1"/>
  <c r="P401" i="1"/>
  <c r="CP401" i="1" s="1"/>
  <c r="O401" i="1" s="1"/>
  <c r="Q400" i="1"/>
  <c r="T396" i="1"/>
  <c r="P386" i="1"/>
  <c r="CP386" i="1" s="1"/>
  <c r="O386" i="1" s="1"/>
  <c r="CS384" i="1"/>
  <c r="AD384" i="1"/>
  <c r="AB384" i="1" s="1"/>
  <c r="Q381" i="1"/>
  <c r="AD379" i="1"/>
  <c r="AB379" i="1" s="1"/>
  <c r="GX360" i="1"/>
  <c r="CU553" i="3"/>
  <c r="CV553" i="3"/>
  <c r="CX553" i="3"/>
  <c r="CW554" i="3"/>
  <c r="P282" i="1"/>
  <c r="Q282" i="1"/>
  <c r="R282" i="1"/>
  <c r="CU1039" i="3"/>
  <c r="CW1041" i="3"/>
  <c r="CX1041" i="3"/>
  <c r="CX1044" i="3"/>
  <c r="CX1045" i="3"/>
  <c r="I514" i="1"/>
  <c r="GX514" i="1" s="1"/>
  <c r="I508" i="1"/>
  <c r="V508" i="1" s="1"/>
  <c r="Q502" i="1"/>
  <c r="CP502" i="1" s="1"/>
  <c r="O502" i="1" s="1"/>
  <c r="GM502" i="1" s="1"/>
  <c r="GN502" i="1" s="1"/>
  <c r="I496" i="1"/>
  <c r="W496" i="1" s="1"/>
  <c r="I490" i="1"/>
  <c r="W490" i="1" s="1"/>
  <c r="Q484" i="1"/>
  <c r="CP484" i="1" s="1"/>
  <c r="O484" i="1" s="1"/>
  <c r="GM484" i="1" s="1"/>
  <c r="GN484" i="1" s="1"/>
  <c r="Q460" i="1"/>
  <c r="CP460" i="1" s="1"/>
  <c r="O460" i="1" s="1"/>
  <c r="GM460" i="1" s="1"/>
  <c r="GN460" i="1" s="1"/>
  <c r="I451" i="1"/>
  <c r="GX451" i="1" s="1"/>
  <c r="R447" i="1"/>
  <c r="CU837" i="3"/>
  <c r="CX845" i="3"/>
  <c r="CW838" i="3"/>
  <c r="CX838" i="3"/>
  <c r="CX850" i="3"/>
  <c r="CX847" i="3"/>
  <c r="CX848" i="3"/>
  <c r="CW840" i="3"/>
  <c r="CX839" i="3"/>
  <c r="CX842" i="3"/>
  <c r="CX841" i="3"/>
  <c r="Q439" i="1"/>
  <c r="F417" i="1"/>
  <c r="AB399" i="1"/>
  <c r="T390" i="1"/>
  <c r="CQ384" i="1"/>
  <c r="P384" i="1"/>
  <c r="CP384" i="1" s="1"/>
  <c r="O384" i="1" s="1"/>
  <c r="GM384" i="1" s="1"/>
  <c r="GN384" i="1" s="1"/>
  <c r="CT381" i="1"/>
  <c r="T378" i="1"/>
  <c r="P289" i="1"/>
  <c r="AB289" i="1"/>
  <c r="CQ289" i="1"/>
  <c r="CX792" i="3"/>
  <c r="CX794" i="3"/>
  <c r="CU789" i="3"/>
  <c r="CX797" i="3"/>
  <c r="CX789" i="3"/>
  <c r="CX795" i="3"/>
  <c r="CV789" i="3"/>
  <c r="P369" i="1"/>
  <c r="CP369" i="1" s="1"/>
  <c r="O369" i="1" s="1"/>
  <c r="CY368" i="1"/>
  <c r="S363" i="1"/>
  <c r="S362" i="1"/>
  <c r="CP362" i="1" s="1"/>
  <c r="O362" i="1" s="1"/>
  <c r="GD232" i="1"/>
  <c r="EU319" i="1"/>
  <c r="X315" i="1"/>
  <c r="Y315" i="1"/>
  <c r="CR310" i="1"/>
  <c r="CS310" i="1"/>
  <c r="CR307" i="1"/>
  <c r="CS307" i="1"/>
  <c r="CY304" i="1"/>
  <c r="CZ304" i="1"/>
  <c r="Y304" i="1"/>
  <c r="T297" i="1"/>
  <c r="U296" i="1"/>
  <c r="GX294" i="1"/>
  <c r="Q289" i="1"/>
  <c r="R289" i="1"/>
  <c r="S286" i="1"/>
  <c r="CT286" i="1"/>
  <c r="GX260" i="1"/>
  <c r="X245" i="1"/>
  <c r="Y245" i="1"/>
  <c r="GM245" i="1" s="1"/>
  <c r="GN245" i="1" s="1"/>
  <c r="CY245" i="1"/>
  <c r="CZ245" i="1"/>
  <c r="W239" i="1"/>
  <c r="S167" i="1"/>
  <c r="AB167" i="1"/>
  <c r="CT167" i="1"/>
  <c r="CR359" i="1"/>
  <c r="CS359" i="1"/>
  <c r="GX358" i="1"/>
  <c r="CY357" i="1"/>
  <c r="CZ357" i="1"/>
  <c r="CY354" i="1"/>
  <c r="CZ354" i="1"/>
  <c r="CX631" i="3"/>
  <c r="CU626" i="3"/>
  <c r="CX628" i="3"/>
  <c r="CX634" i="3"/>
  <c r="CV626" i="3"/>
  <c r="CX626" i="3"/>
  <c r="CX639" i="3"/>
  <c r="CX638" i="3"/>
  <c r="CW628" i="3"/>
  <c r="I356" i="1"/>
  <c r="GC232" i="1"/>
  <c r="ET319" i="1"/>
  <c r="AB313" i="1"/>
  <c r="CR304" i="1"/>
  <c r="CS304" i="1"/>
  <c r="CT293" i="1"/>
  <c r="S293" i="1"/>
  <c r="X292" i="1"/>
  <c r="Y292" i="1"/>
  <c r="W282" i="1"/>
  <c r="CQ270" i="1"/>
  <c r="P270" i="1"/>
  <c r="AB270" i="1"/>
  <c r="CT265" i="1"/>
  <c r="S265" i="1"/>
  <c r="W258" i="1"/>
  <c r="CX780" i="3"/>
  <c r="CX783" i="3"/>
  <c r="CU779" i="3"/>
  <c r="CX736" i="3"/>
  <c r="CW727" i="3"/>
  <c r="CX737" i="3"/>
  <c r="CX734" i="3"/>
  <c r="CX729" i="3"/>
  <c r="CX733" i="3"/>
  <c r="CX732" i="3"/>
  <c r="CX738" i="3"/>
  <c r="CV725" i="3"/>
  <c r="CU725" i="3"/>
  <c r="CX725" i="3"/>
  <c r="CX727" i="3"/>
  <c r="S373" i="1"/>
  <c r="R368" i="1"/>
  <c r="CX674" i="3"/>
  <c r="CU669" i="3"/>
  <c r="CX676" i="3"/>
  <c r="CV669" i="3"/>
  <c r="CX669" i="3"/>
  <c r="CX677" i="3"/>
  <c r="CW671" i="3"/>
  <c r="CX671" i="3"/>
  <c r="CX670" i="3"/>
  <c r="CX680" i="3"/>
  <c r="AD364" i="1"/>
  <c r="AB364" i="1" s="1"/>
  <c r="P364" i="1"/>
  <c r="AD362" i="1"/>
  <c r="CU655" i="3"/>
  <c r="CW656" i="3"/>
  <c r="CX665" i="3"/>
  <c r="CX655" i="3"/>
  <c r="CX656" i="3"/>
  <c r="CW657" i="3"/>
  <c r="CX667" i="3"/>
  <c r="CW658" i="3"/>
  <c r="CX658" i="3"/>
  <c r="CX661" i="3"/>
  <c r="CX663" i="3"/>
  <c r="R362" i="1"/>
  <c r="CR361" i="1"/>
  <c r="CS361" i="1"/>
  <c r="AD359" i="1"/>
  <c r="GX355" i="1"/>
  <c r="V354" i="1"/>
  <c r="BX232" i="1"/>
  <c r="AO319" i="1"/>
  <c r="AB310" i="1"/>
  <c r="AB307" i="1"/>
  <c r="AD304" i="1"/>
  <c r="GX300" i="1"/>
  <c r="CR299" i="1"/>
  <c r="AD299" i="1"/>
  <c r="AB299" i="1" s="1"/>
  <c r="AD286" i="1"/>
  <c r="AB286" i="1" s="1"/>
  <c r="BZ319" i="1"/>
  <c r="R280" i="1"/>
  <c r="CR265" i="1"/>
  <c r="CS265" i="1"/>
  <c r="Q265" i="1"/>
  <c r="CP265" i="1" s="1"/>
  <c r="O265" i="1" s="1"/>
  <c r="R265" i="1"/>
  <c r="AD265" i="1"/>
  <c r="W261" i="1"/>
  <c r="CT251" i="1"/>
  <c r="CT238" i="1"/>
  <c r="V177" i="1"/>
  <c r="CY175" i="1"/>
  <c r="CZ175" i="1"/>
  <c r="X175" i="1"/>
  <c r="Y175" i="1"/>
  <c r="Q368" i="1"/>
  <c r="CP368" i="1" s="1"/>
  <c r="O368" i="1" s="1"/>
  <c r="GM368" i="1" s="1"/>
  <c r="GN368" i="1" s="1"/>
  <c r="AB361" i="1"/>
  <c r="CQ359" i="1"/>
  <c r="AB359" i="1"/>
  <c r="CR356" i="1"/>
  <c r="CS356" i="1"/>
  <c r="EM319" i="1"/>
  <c r="AB304" i="1"/>
  <c r="AB293" i="1"/>
  <c r="X291" i="1"/>
  <c r="Y291" i="1"/>
  <c r="GX282" i="1"/>
  <c r="CS278" i="1"/>
  <c r="AD278" i="1"/>
  <c r="AB278" i="1" s="1"/>
  <c r="Q278" i="1"/>
  <c r="CP278" i="1" s="1"/>
  <c r="O278" i="1" s="1"/>
  <c r="R278" i="1"/>
  <c r="CR278" i="1"/>
  <c r="CD319" i="1"/>
  <c r="X270" i="1"/>
  <c r="Y270" i="1"/>
  <c r="AB268" i="1"/>
  <c r="P268" i="1"/>
  <c r="CP268" i="1" s="1"/>
  <c r="O268" i="1" s="1"/>
  <c r="CQ268" i="1"/>
  <c r="V261" i="1"/>
  <c r="CR251" i="1"/>
  <c r="CS251" i="1"/>
  <c r="AD251" i="1"/>
  <c r="AB251" i="1" s="1"/>
  <c r="R393" i="1"/>
  <c r="I391" i="1"/>
  <c r="R387" i="1"/>
  <c r="R375" i="1"/>
  <c r="AD371" i="1"/>
  <c r="AB371" i="1" s="1"/>
  <c r="AD368" i="1"/>
  <c r="AB368" i="1" s="1"/>
  <c r="CS364" i="1"/>
  <c r="I364" i="1"/>
  <c r="V364" i="1" s="1"/>
  <c r="CS363" i="1"/>
  <c r="AD363" i="1"/>
  <c r="CS362" i="1"/>
  <c r="AB362" i="1"/>
  <c r="U360" i="1"/>
  <c r="I360" i="1"/>
  <c r="P357" i="1"/>
  <c r="CP357" i="1" s="1"/>
  <c r="O357" i="1" s="1"/>
  <c r="GM357" i="1" s="1"/>
  <c r="GN357" i="1" s="1"/>
  <c r="AD356" i="1"/>
  <c r="T354" i="1"/>
  <c r="BC232" i="1"/>
  <c r="F335" i="1"/>
  <c r="P313" i="1"/>
  <c r="Q310" i="1"/>
  <c r="X309" i="1"/>
  <c r="Y309" i="1"/>
  <c r="Q307" i="1"/>
  <c r="X304" i="1"/>
  <c r="CY302" i="1"/>
  <c r="CZ302" i="1"/>
  <c r="X302" i="1"/>
  <c r="Y302" i="1"/>
  <c r="Q297" i="1"/>
  <c r="R297" i="1"/>
  <c r="S297" i="1"/>
  <c r="CT295" i="1"/>
  <c r="S295" i="1"/>
  <c r="U294" i="1"/>
  <c r="P294" i="1"/>
  <c r="CQ294" i="1"/>
  <c r="CZ292" i="1"/>
  <c r="CQ292" i="1"/>
  <c r="AB292" i="1"/>
  <c r="P292" i="1"/>
  <c r="CP292" i="1" s="1"/>
  <c r="O292" i="1" s="1"/>
  <c r="V286" i="1"/>
  <c r="U261" i="1"/>
  <c r="CT259" i="1"/>
  <c r="S259" i="1"/>
  <c r="Q241" i="1"/>
  <c r="R241" i="1"/>
  <c r="CX424" i="3"/>
  <c r="CX415" i="3"/>
  <c r="CU409" i="3"/>
  <c r="CV409" i="3"/>
  <c r="CX417" i="3"/>
  <c r="CX409" i="3"/>
  <c r="CW410" i="3"/>
  <c r="CX419" i="3"/>
  <c r="CX421" i="3"/>
  <c r="CW411" i="3"/>
  <c r="CX411" i="3"/>
  <c r="I237" i="1"/>
  <c r="V237" i="1" s="1"/>
  <c r="I243" i="1"/>
  <c r="Q235" i="1"/>
  <c r="I239" i="1"/>
  <c r="R235" i="1"/>
  <c r="CX802" i="3"/>
  <c r="CX805" i="3"/>
  <c r="CX798" i="3"/>
  <c r="CV798" i="3"/>
  <c r="CX803" i="3"/>
  <c r="CX806" i="3"/>
  <c r="CX799" i="3"/>
  <c r="CW799" i="3"/>
  <c r="CU798" i="3"/>
  <c r="Q393" i="1"/>
  <c r="CP393" i="1" s="1"/>
  <c r="O393" i="1" s="1"/>
  <c r="Q387" i="1"/>
  <c r="CP387" i="1" s="1"/>
  <c r="O387" i="1" s="1"/>
  <c r="GM387" i="1" s="1"/>
  <c r="GN387" i="1" s="1"/>
  <c r="AD385" i="1"/>
  <c r="AB385" i="1" s="1"/>
  <c r="P385" i="1"/>
  <c r="Q375" i="1"/>
  <c r="CP375" i="1" s="1"/>
  <c r="O375" i="1" s="1"/>
  <c r="GM375" i="1" s="1"/>
  <c r="GN375" i="1" s="1"/>
  <c r="AD373" i="1"/>
  <c r="AB373" i="1" s="1"/>
  <c r="P373" i="1"/>
  <c r="CP373" i="1" s="1"/>
  <c r="O373" i="1" s="1"/>
  <c r="AB363" i="1"/>
  <c r="AD360" i="1"/>
  <c r="AB360" i="1" s="1"/>
  <c r="V357" i="1"/>
  <c r="CQ356" i="1"/>
  <c r="AB356" i="1"/>
  <c r="I355" i="1"/>
  <c r="CT354" i="1"/>
  <c r="CQ313" i="1"/>
  <c r="P310" i="1"/>
  <c r="CP310" i="1" s="1"/>
  <c r="O310" i="1" s="1"/>
  <c r="GM310" i="1" s="1"/>
  <c r="GN310" i="1" s="1"/>
  <c r="P307" i="1"/>
  <c r="CP307" i="1" s="1"/>
  <c r="O307" i="1" s="1"/>
  <c r="GM307" i="1" s="1"/>
  <c r="GN307" i="1" s="1"/>
  <c r="Q304" i="1"/>
  <c r="X303" i="1"/>
  <c r="Y303" i="1"/>
  <c r="W299" i="1"/>
  <c r="S299" i="1"/>
  <c r="GX296" i="1"/>
  <c r="T296" i="1"/>
  <c r="T294" i="1"/>
  <c r="AB294" i="1"/>
  <c r="CY292" i="1"/>
  <c r="T292" i="1"/>
  <c r="CP290" i="1"/>
  <c r="O290" i="1" s="1"/>
  <c r="CZ287" i="1"/>
  <c r="X287" i="1"/>
  <c r="GM287" i="1" s="1"/>
  <c r="GN287" i="1" s="1"/>
  <c r="Y287" i="1"/>
  <c r="CY287" i="1"/>
  <c r="U286" i="1"/>
  <c r="S282" i="1"/>
  <c r="CT282" i="1"/>
  <c r="CT275" i="1"/>
  <c r="CR259" i="1"/>
  <c r="CS259" i="1"/>
  <c r="AD259" i="1"/>
  <c r="Q259" i="1"/>
  <c r="CP259" i="1" s="1"/>
  <c r="O259" i="1" s="1"/>
  <c r="R259" i="1"/>
  <c r="S252" i="1"/>
  <c r="CT252" i="1"/>
  <c r="S399" i="1"/>
  <c r="I383" i="1"/>
  <c r="CS371" i="1"/>
  <c r="I371" i="1"/>
  <c r="CS368" i="1"/>
  <c r="CT359" i="1"/>
  <c r="CS354" i="1"/>
  <c r="Y354" i="1"/>
  <c r="R313" i="1"/>
  <c r="CQ310" i="1"/>
  <c r="CQ307" i="1"/>
  <c r="P304" i="1"/>
  <c r="CP304" i="1" s="1"/>
  <c r="O304" i="1" s="1"/>
  <c r="GM304" i="1" s="1"/>
  <c r="GN304" i="1" s="1"/>
  <c r="CT301" i="1"/>
  <c r="S301" i="1"/>
  <c r="U300" i="1"/>
  <c r="P300" i="1"/>
  <c r="CP300" i="1" s="1"/>
  <c r="O300" i="1" s="1"/>
  <c r="CQ300" i="1"/>
  <c r="R299" i="1"/>
  <c r="R293" i="1"/>
  <c r="Q286" i="1"/>
  <c r="CP286" i="1" s="1"/>
  <c r="O286" i="1" s="1"/>
  <c r="R286" i="1"/>
  <c r="CS282" i="1"/>
  <c r="CR282" i="1"/>
  <c r="CS275" i="1"/>
  <c r="AD275" i="1"/>
  <c r="AB275" i="1" s="1"/>
  <c r="CR275" i="1"/>
  <c r="FU81" i="1"/>
  <c r="EL200" i="1"/>
  <c r="R399" i="1"/>
  <c r="CX786" i="3"/>
  <c r="CU784" i="3"/>
  <c r="CX787" i="3"/>
  <c r="CX743" i="3"/>
  <c r="CX744" i="3"/>
  <c r="CU739" i="3"/>
  <c r="CX747" i="3"/>
  <c r="CW741" i="3"/>
  <c r="CX751" i="3"/>
  <c r="CX741" i="3"/>
  <c r="CX745" i="3"/>
  <c r="CX749" i="3"/>
  <c r="CX748" i="3"/>
  <c r="CW742" i="3"/>
  <c r="Y368" i="1"/>
  <c r="CU683" i="3"/>
  <c r="CX691" i="3"/>
  <c r="CW684" i="3"/>
  <c r="CX693" i="3"/>
  <c r="CW685" i="3"/>
  <c r="CX695" i="3"/>
  <c r="CX685" i="3"/>
  <c r="CX696" i="3"/>
  <c r="CX687" i="3"/>
  <c r="I358" i="1"/>
  <c r="W358" i="1" s="1"/>
  <c r="X354" i="1"/>
  <c r="CY316" i="1"/>
  <c r="CZ316" i="1"/>
  <c r="Y316" i="1"/>
  <c r="R310" i="1"/>
  <c r="V309" i="1"/>
  <c r="R307" i="1"/>
  <c r="CQ304" i="1"/>
  <c r="T300" i="1"/>
  <c r="AB300" i="1"/>
  <c r="U299" i="1"/>
  <c r="GX297" i="1"/>
  <c r="CR296" i="1"/>
  <c r="AD296" i="1"/>
  <c r="AB296" i="1" s="1"/>
  <c r="CR293" i="1"/>
  <c r="Q293" i="1"/>
  <c r="CS286" i="1"/>
  <c r="AD282" i="1"/>
  <c r="V281" i="1"/>
  <c r="CZ253" i="1"/>
  <c r="CY253" i="1"/>
  <c r="X253" i="1"/>
  <c r="Y253" i="1"/>
  <c r="CX761" i="3"/>
  <c r="CW754" i="3"/>
  <c r="CX765" i="3"/>
  <c r="CW756" i="3"/>
  <c r="CX756" i="3"/>
  <c r="CX762" i="3"/>
  <c r="CX754" i="3"/>
  <c r="CU753" i="3"/>
  <c r="CX758" i="3"/>
  <c r="S379" i="1"/>
  <c r="R377" i="1"/>
  <c r="CX710" i="3"/>
  <c r="CX700" i="3"/>
  <c r="CX702" i="3"/>
  <c r="CU697" i="3"/>
  <c r="CX698" i="3"/>
  <c r="CX704" i="3"/>
  <c r="CX707" i="3"/>
  <c r="CX706" i="3"/>
  <c r="CX703" i="3"/>
  <c r="CW698" i="3"/>
  <c r="S367" i="1"/>
  <c r="I366" i="1"/>
  <c r="U366" i="1" s="1"/>
  <c r="R365" i="1"/>
  <c r="V362" i="1"/>
  <c r="R354" i="1"/>
  <c r="F344" i="1"/>
  <c r="FQ232" i="1"/>
  <c r="EH319" i="1"/>
  <c r="GA319" i="1"/>
  <c r="CR316" i="1"/>
  <c r="CS316" i="1"/>
  <c r="R304" i="1"/>
  <c r="Q309" i="1"/>
  <c r="CP309" i="1" s="1"/>
  <c r="O309" i="1" s="1"/>
  <c r="GM309" i="1" s="1"/>
  <c r="GN309" i="1" s="1"/>
  <c r="R309" i="1"/>
  <c r="CS299" i="1"/>
  <c r="CP293" i="1"/>
  <c r="O293" i="1" s="1"/>
  <c r="CT292" i="1"/>
  <c r="CR289" i="1"/>
  <c r="CS289" i="1"/>
  <c r="W286" i="1"/>
  <c r="GX277" i="1"/>
  <c r="CS253" i="1"/>
  <c r="CR253" i="1"/>
  <c r="W243" i="1"/>
  <c r="CR189" i="1"/>
  <c r="CS189" i="1"/>
  <c r="AD189" i="1"/>
  <c r="R397" i="1"/>
  <c r="R379" i="1"/>
  <c r="R367" i="1"/>
  <c r="P358" i="1"/>
  <c r="P355" i="1"/>
  <c r="Q354" i="1"/>
  <c r="CP354" i="1" s="1"/>
  <c r="O354" i="1" s="1"/>
  <c r="CX623" i="3"/>
  <c r="CX613" i="3"/>
  <c r="CX624" i="3"/>
  <c r="CU611" i="3"/>
  <c r="CX611" i="3"/>
  <c r="CX619" i="3"/>
  <c r="CX615" i="3"/>
  <c r="CV611" i="3"/>
  <c r="Q353" i="1"/>
  <c r="CP353" i="1" s="1"/>
  <c r="O353" i="1" s="1"/>
  <c r="I359" i="1"/>
  <c r="U359" i="1" s="1"/>
  <c r="R353" i="1"/>
  <c r="Q294" i="1"/>
  <c r="R294" i="1"/>
  <c r="S294" i="1"/>
  <c r="V282" i="1"/>
  <c r="X279" i="1"/>
  <c r="Y279" i="1"/>
  <c r="CY279" i="1"/>
  <c r="CZ279" i="1"/>
  <c r="CC319" i="1"/>
  <c r="CI81" i="1"/>
  <c r="AZ200" i="1"/>
  <c r="CT183" i="1"/>
  <c r="S183" i="1"/>
  <c r="R303" i="1"/>
  <c r="CX595" i="3"/>
  <c r="CX596" i="3"/>
  <c r="CU589" i="3"/>
  <c r="CX598" i="3"/>
  <c r="CV589" i="3"/>
  <c r="CX599" i="3"/>
  <c r="CX589" i="3"/>
  <c r="CX591" i="3"/>
  <c r="CX592" i="3"/>
  <c r="P299" i="1"/>
  <c r="CP299" i="1" s="1"/>
  <c r="O299" i="1" s="1"/>
  <c r="P296" i="1"/>
  <c r="CP296" i="1" s="1"/>
  <c r="O296" i="1" s="1"/>
  <c r="GM296" i="1" s="1"/>
  <c r="GN296" i="1" s="1"/>
  <c r="Q291" i="1"/>
  <c r="T286" i="1"/>
  <c r="X283" i="1"/>
  <c r="Y283" i="1"/>
  <c r="CY283" i="1"/>
  <c r="U282" i="1"/>
  <c r="AB282" i="1"/>
  <c r="T261" i="1"/>
  <c r="T260" i="1"/>
  <c r="AB253" i="1"/>
  <c r="T243" i="1"/>
  <c r="CK81" i="1"/>
  <c r="BB200" i="1"/>
  <c r="CQ194" i="1"/>
  <c r="AB194" i="1"/>
  <c r="P194" i="1"/>
  <c r="CP194" i="1" s="1"/>
  <c r="O194" i="1" s="1"/>
  <c r="Q190" i="1"/>
  <c r="CR190" i="1"/>
  <c r="Q315" i="1"/>
  <c r="CP315" i="1" s="1"/>
  <c r="O315" i="1" s="1"/>
  <c r="GM315" i="1" s="1"/>
  <c r="GN315" i="1" s="1"/>
  <c r="Q303" i="1"/>
  <c r="CP303" i="1" s="1"/>
  <c r="O303" i="1" s="1"/>
  <c r="GM303" i="1" s="1"/>
  <c r="GN303" i="1" s="1"/>
  <c r="CP291" i="1"/>
  <c r="O291" i="1" s="1"/>
  <c r="GM291" i="1" s="1"/>
  <c r="GN291" i="1" s="1"/>
  <c r="CR283" i="1"/>
  <c r="CS283" i="1"/>
  <c r="T282" i="1"/>
  <c r="AB280" i="1"/>
  <c r="Q279" i="1"/>
  <c r="CP279" i="1" s="1"/>
  <c r="O279" i="1" s="1"/>
  <c r="GM279" i="1" s="1"/>
  <c r="GN279" i="1" s="1"/>
  <c r="R279" i="1"/>
  <c r="CS272" i="1"/>
  <c r="AD272" i="1"/>
  <c r="AB272" i="1" s="1"/>
  <c r="GX261" i="1"/>
  <c r="S260" i="1"/>
  <c r="CT260" i="1"/>
  <c r="AD246" i="1"/>
  <c r="S243" i="1"/>
  <c r="CT243" i="1"/>
  <c r="AB236" i="1"/>
  <c r="CY194" i="1"/>
  <c r="CZ194" i="1"/>
  <c r="X194" i="1"/>
  <c r="Y194" i="1"/>
  <c r="S171" i="1"/>
  <c r="CT171" i="1"/>
  <c r="X145" i="1"/>
  <c r="CR145" i="1"/>
  <c r="CS145" i="1"/>
  <c r="R145" i="1"/>
  <c r="Q145" i="1"/>
  <c r="CZ145" i="1"/>
  <c r="AD145" i="1"/>
  <c r="AB145" i="1" s="1"/>
  <c r="CR277" i="1"/>
  <c r="CS277" i="1"/>
  <c r="CY274" i="1"/>
  <c r="Y274" i="1"/>
  <c r="S258" i="1"/>
  <c r="GX241" i="1"/>
  <c r="T237" i="1"/>
  <c r="BZ81" i="1"/>
  <c r="CG200" i="1"/>
  <c r="FR200" i="1"/>
  <c r="CQ161" i="1"/>
  <c r="P161" i="1"/>
  <c r="AB161" i="1"/>
  <c r="X116" i="1"/>
  <c r="Y116" i="1"/>
  <c r="CY116" i="1"/>
  <c r="CZ116" i="1"/>
  <c r="S317" i="1"/>
  <c r="S314" i="1"/>
  <c r="S311" i="1"/>
  <c r="CP311" i="1" s="1"/>
  <c r="O311" i="1" s="1"/>
  <c r="S305" i="1"/>
  <c r="Q301" i="1"/>
  <c r="Q298" i="1"/>
  <c r="Q295" i="1"/>
  <c r="CS292" i="1"/>
  <c r="CS290" i="1"/>
  <c r="CZ288" i="1"/>
  <c r="CQ286" i="1"/>
  <c r="P285" i="1"/>
  <c r="CQ283" i="1"/>
  <c r="AB283" i="1"/>
  <c r="S278" i="1"/>
  <c r="AD277" i="1"/>
  <c r="Q276" i="1"/>
  <c r="CP276" i="1" s="1"/>
  <c r="O276" i="1" s="1"/>
  <c r="GM276" i="1" s="1"/>
  <c r="GN276" i="1" s="1"/>
  <c r="R276" i="1"/>
  <c r="CR274" i="1"/>
  <c r="CS274" i="1"/>
  <c r="V273" i="1"/>
  <c r="CS269" i="1"/>
  <c r="AD269" i="1"/>
  <c r="AB269" i="1" s="1"/>
  <c r="W260" i="1"/>
  <c r="U256" i="1"/>
  <c r="P254" i="1"/>
  <c r="CQ254" i="1"/>
  <c r="P249" i="1"/>
  <c r="CP249" i="1" s="1"/>
  <c r="O249" i="1" s="1"/>
  <c r="AB249" i="1"/>
  <c r="W248" i="1"/>
  <c r="GX235" i="1"/>
  <c r="T235" i="1"/>
  <c r="CR122" i="1"/>
  <c r="CS122" i="1"/>
  <c r="AD122" i="1"/>
  <c r="P363" i="1"/>
  <c r="R317" i="1"/>
  <c r="CS315" i="1"/>
  <c r="AB315" i="1"/>
  <c r="R314" i="1"/>
  <c r="CS312" i="1"/>
  <c r="AB312" i="1"/>
  <c r="I312" i="1"/>
  <c r="V312" i="1" s="1"/>
  <c r="R311" i="1"/>
  <c r="CS309" i="1"/>
  <c r="AB309" i="1"/>
  <c r="CS306" i="1"/>
  <c r="AB306" i="1"/>
  <c r="I306" i="1"/>
  <c r="W306" i="1" s="1"/>
  <c r="R305" i="1"/>
  <c r="CS303" i="1"/>
  <c r="AB303" i="1"/>
  <c r="AD301" i="1"/>
  <c r="AB301" i="1" s="1"/>
  <c r="P301" i="1"/>
  <c r="CP301" i="1" s="1"/>
  <c r="O301" i="1" s="1"/>
  <c r="AD298" i="1"/>
  <c r="AB298" i="1" s="1"/>
  <c r="P298" i="1"/>
  <c r="AD295" i="1"/>
  <c r="AB295" i="1" s="1"/>
  <c r="P295" i="1"/>
  <c r="GX290" i="1"/>
  <c r="CR290" i="1"/>
  <c r="CY288" i="1"/>
  <c r="CS287" i="1"/>
  <c r="CZ285" i="1"/>
  <c r="CQ280" i="1"/>
  <c r="AB277" i="1"/>
  <c r="CZ274" i="1"/>
  <c r="AD274" i="1"/>
  <c r="CQ262" i="1"/>
  <c r="P262" i="1"/>
  <c r="P261" i="1"/>
  <c r="V260" i="1"/>
  <c r="AD258" i="1"/>
  <c r="AB254" i="1"/>
  <c r="GX237" i="1"/>
  <c r="S235" i="1"/>
  <c r="CT235" i="1"/>
  <c r="V197" i="1"/>
  <c r="CX604" i="3"/>
  <c r="CX605" i="3"/>
  <c r="CX608" i="3"/>
  <c r="CU600" i="3"/>
  <c r="CW601" i="3"/>
  <c r="CX601" i="3"/>
  <c r="CS291" i="1"/>
  <c r="GX287" i="1"/>
  <c r="CR287" i="1"/>
  <c r="CY285" i="1"/>
  <c r="W279" i="1"/>
  <c r="T277" i="1"/>
  <c r="CZ276" i="1"/>
  <c r="AB274" i="1"/>
  <c r="Q273" i="1"/>
  <c r="R273" i="1"/>
  <c r="CR272" i="1"/>
  <c r="X267" i="1"/>
  <c r="Y267" i="1"/>
  <c r="CU519" i="3"/>
  <c r="CV519" i="3"/>
  <c r="CX519" i="3"/>
  <c r="AB262" i="1"/>
  <c r="U260" i="1"/>
  <c r="V258" i="1"/>
  <c r="AB258" i="1"/>
  <c r="CT257" i="1"/>
  <c r="S257" i="1"/>
  <c r="CP257" i="1" s="1"/>
  <c r="O257" i="1" s="1"/>
  <c r="T250" i="1"/>
  <c r="CR246" i="1"/>
  <c r="S241" i="1"/>
  <c r="CT241" i="1"/>
  <c r="CQ236" i="1"/>
  <c r="Q195" i="1"/>
  <c r="R195" i="1"/>
  <c r="S195" i="1"/>
  <c r="U195" i="1"/>
  <c r="CU641" i="3"/>
  <c r="CX649" i="3"/>
  <c r="CX641" i="3"/>
  <c r="CX650" i="3"/>
  <c r="CX643" i="3"/>
  <c r="CX646" i="3"/>
  <c r="CX645" i="3"/>
  <c r="CX654" i="3"/>
  <c r="CW643" i="3"/>
  <c r="CX653" i="3"/>
  <c r="CT353" i="1"/>
  <c r="FY319" i="1"/>
  <c r="CW576" i="3"/>
  <c r="CX586" i="3"/>
  <c r="CX576" i="3"/>
  <c r="CX587" i="3"/>
  <c r="CX578" i="3"/>
  <c r="CU573" i="3"/>
  <c r="CX580" i="3"/>
  <c r="CX582" i="3"/>
  <c r="CW574" i="3"/>
  <c r="CX574" i="3"/>
  <c r="CX583" i="3"/>
  <c r="Q285" i="1"/>
  <c r="CT283" i="1"/>
  <c r="AB279" i="1"/>
  <c r="CY276" i="1"/>
  <c r="X274" i="1"/>
  <c r="GM274" i="1" s="1"/>
  <c r="GN274" i="1" s="1"/>
  <c r="CR271" i="1"/>
  <c r="CS271" i="1"/>
  <c r="CY268" i="1"/>
  <c r="Y268" i="1"/>
  <c r="P267" i="1"/>
  <c r="CP267" i="1" s="1"/>
  <c r="O267" i="1" s="1"/>
  <c r="GM267" i="1" s="1"/>
  <c r="GN267" i="1" s="1"/>
  <c r="S264" i="1"/>
  <c r="CT264" i="1"/>
  <c r="S262" i="1"/>
  <c r="CS260" i="1"/>
  <c r="U258" i="1"/>
  <c r="Q254" i="1"/>
  <c r="R254" i="1"/>
  <c r="S254" i="1"/>
  <c r="U254" i="1"/>
  <c r="CW395" i="3"/>
  <c r="CX405" i="3"/>
  <c r="CX395" i="3"/>
  <c r="CX396" i="3"/>
  <c r="CX408" i="3"/>
  <c r="CX398" i="3"/>
  <c r="CU393" i="3"/>
  <c r="CX400" i="3"/>
  <c r="CX393" i="3"/>
  <c r="CX402" i="3"/>
  <c r="Q234" i="1"/>
  <c r="I240" i="1"/>
  <c r="W240" i="1" s="1"/>
  <c r="R234" i="1"/>
  <c r="W234" i="1"/>
  <c r="I236" i="1"/>
  <c r="I242" i="1"/>
  <c r="I238" i="1"/>
  <c r="S238" i="1" s="1"/>
  <c r="R181" i="1"/>
  <c r="W181" i="1"/>
  <c r="GX181" i="1"/>
  <c r="P181" i="1"/>
  <c r="Q181" i="1"/>
  <c r="CR178" i="1"/>
  <c r="CS178" i="1"/>
  <c r="EG319" i="1"/>
  <c r="R302" i="1"/>
  <c r="R283" i="1"/>
  <c r="CS281" i="1"/>
  <c r="AD281" i="1"/>
  <c r="AB281" i="1" s="1"/>
  <c r="P280" i="1"/>
  <c r="CP280" i="1" s="1"/>
  <c r="O280" i="1" s="1"/>
  <c r="GM280" i="1" s="1"/>
  <c r="GN280" i="1" s="1"/>
  <c r="CZ273" i="1"/>
  <c r="S272" i="1"/>
  <c r="CP272" i="1" s="1"/>
  <c r="O272" i="1" s="1"/>
  <c r="Q270" i="1"/>
  <c r="R270" i="1"/>
  <c r="CR268" i="1"/>
  <c r="CS268" i="1"/>
  <c r="S263" i="1"/>
  <c r="CR260" i="1"/>
  <c r="T258" i="1"/>
  <c r="AD250" i="1"/>
  <c r="AB250" i="1" s="1"/>
  <c r="CS250" i="1"/>
  <c r="CQ249" i="1"/>
  <c r="W241" i="1"/>
  <c r="CQ241" i="1"/>
  <c r="P241" i="1"/>
  <c r="CP241" i="1" s="1"/>
  <c r="O241" i="1" s="1"/>
  <c r="AB241" i="1"/>
  <c r="V240" i="1"/>
  <c r="CQ235" i="1"/>
  <c r="P235" i="1"/>
  <c r="AB235" i="1"/>
  <c r="EG81" i="1"/>
  <c r="P204" i="1"/>
  <c r="AQ200" i="1"/>
  <c r="W195" i="1"/>
  <c r="CT192" i="1"/>
  <c r="S192" i="1"/>
  <c r="CR184" i="1"/>
  <c r="CS184" i="1"/>
  <c r="AD184" i="1"/>
  <c r="AB184" i="1" s="1"/>
  <c r="AD178" i="1"/>
  <c r="AB178" i="1" s="1"/>
  <c r="P168" i="1"/>
  <c r="CP168" i="1" s="1"/>
  <c r="O168" i="1" s="1"/>
  <c r="CQ168" i="1"/>
  <c r="AB168" i="1"/>
  <c r="I308" i="1"/>
  <c r="P308" i="1" s="1"/>
  <c r="Q302" i="1"/>
  <c r="CP302" i="1" s="1"/>
  <c r="O302" i="1" s="1"/>
  <c r="GM302" i="1" s="1"/>
  <c r="GN302" i="1" s="1"/>
  <c r="S289" i="1"/>
  <c r="Y288" i="1"/>
  <c r="GM288" i="1" s="1"/>
  <c r="GN288" i="1" s="1"/>
  <c r="Q283" i="1"/>
  <c r="CP283" i="1" s="1"/>
  <c r="O283" i="1" s="1"/>
  <c r="GM283" i="1" s="1"/>
  <c r="GN283" i="1" s="1"/>
  <c r="CY273" i="1"/>
  <c r="R272" i="1"/>
  <c r="GX269" i="1"/>
  <c r="V264" i="1"/>
  <c r="U251" i="1"/>
  <c r="V243" i="1"/>
  <c r="P198" i="1"/>
  <c r="AB198" i="1"/>
  <c r="CR169" i="1"/>
  <c r="CS169" i="1"/>
  <c r="AD169" i="1"/>
  <c r="AB169" i="1" s="1"/>
  <c r="R169" i="1"/>
  <c r="Q169" i="1"/>
  <c r="CP169" i="1" s="1"/>
  <c r="O169" i="1" s="1"/>
  <c r="GM169" i="1" s="1"/>
  <c r="GN169" i="1" s="1"/>
  <c r="CX562" i="3"/>
  <c r="CX565" i="3"/>
  <c r="CX568" i="3"/>
  <c r="CX569" i="3"/>
  <c r="CX571" i="3"/>
  <c r="CX572" i="3"/>
  <c r="CU557" i="3"/>
  <c r="CX557" i="3"/>
  <c r="CX559" i="3"/>
  <c r="CW561" i="3"/>
  <c r="CX558" i="3"/>
  <c r="CX560" i="3"/>
  <c r="I277" i="1"/>
  <c r="V277" i="1" s="1"/>
  <c r="I271" i="1"/>
  <c r="T271" i="1" s="1"/>
  <c r="R267" i="1"/>
  <c r="CW524" i="3"/>
  <c r="CX532" i="3"/>
  <c r="CX524" i="3"/>
  <c r="CX533" i="3"/>
  <c r="CX535" i="3"/>
  <c r="CU523" i="3"/>
  <c r="CW526" i="3"/>
  <c r="CX526" i="3"/>
  <c r="CX529" i="3"/>
  <c r="CX536" i="3"/>
  <c r="CX528" i="3"/>
  <c r="CQ261" i="1"/>
  <c r="CT258" i="1"/>
  <c r="CQ255" i="1"/>
  <c r="CT253" i="1"/>
  <c r="CV469" i="3"/>
  <c r="CX470" i="3"/>
  <c r="CX476" i="3"/>
  <c r="CX473" i="3"/>
  <c r="CX474" i="3"/>
  <c r="CX482" i="3"/>
  <c r="CW471" i="3"/>
  <c r="CX471" i="3"/>
  <c r="CX480" i="3"/>
  <c r="CW470" i="3"/>
  <c r="CX479" i="3"/>
  <c r="CU469" i="3"/>
  <c r="CW458" i="3"/>
  <c r="CX458" i="3"/>
  <c r="CX460" i="3"/>
  <c r="CV455" i="3"/>
  <c r="CX466" i="3"/>
  <c r="CW457" i="3"/>
  <c r="CX462" i="3"/>
  <c r="CX456" i="3"/>
  <c r="CX455" i="3"/>
  <c r="CX464" i="3"/>
  <c r="CU455" i="3"/>
  <c r="Q252" i="1"/>
  <c r="CP252" i="1" s="1"/>
  <c r="O252" i="1" s="1"/>
  <c r="I251" i="1"/>
  <c r="CS249" i="1"/>
  <c r="I247" i="1"/>
  <c r="R245" i="1"/>
  <c r="U244" i="1"/>
  <c r="P244" i="1"/>
  <c r="CP244" i="1" s="1"/>
  <c r="O244" i="1" s="1"/>
  <c r="CR243" i="1"/>
  <c r="CS243" i="1"/>
  <c r="AD243" i="1"/>
  <c r="V241" i="1"/>
  <c r="P239" i="1"/>
  <c r="W235" i="1"/>
  <c r="AP200" i="1"/>
  <c r="U197" i="1"/>
  <c r="CQ197" i="1"/>
  <c r="AB197" i="1"/>
  <c r="CR192" i="1"/>
  <c r="CS192" i="1"/>
  <c r="AD192" i="1"/>
  <c r="T190" i="1"/>
  <c r="CS187" i="1"/>
  <c r="U178" i="1"/>
  <c r="W177" i="1"/>
  <c r="T176" i="1"/>
  <c r="CR171" i="1"/>
  <c r="CS171" i="1"/>
  <c r="AD171" i="1"/>
  <c r="W166" i="1"/>
  <c r="CS140" i="1"/>
  <c r="AD140" i="1"/>
  <c r="CR140" i="1"/>
  <c r="AB122" i="1"/>
  <c r="AB252" i="1"/>
  <c r="GX250" i="1"/>
  <c r="AB246" i="1"/>
  <c r="CQ243" i="1"/>
  <c r="AB243" i="1"/>
  <c r="P243" i="1"/>
  <c r="U241" i="1"/>
  <c r="AB239" i="1"/>
  <c r="V235" i="1"/>
  <c r="GX234" i="1"/>
  <c r="Q187" i="1"/>
  <c r="CP187" i="1" s="1"/>
  <c r="O187" i="1" s="1"/>
  <c r="S184" i="1"/>
  <c r="CS181" i="1"/>
  <c r="T178" i="1"/>
  <c r="AD175" i="1"/>
  <c r="AB175" i="1" s="1"/>
  <c r="CQ173" i="1"/>
  <c r="AB173" i="1"/>
  <c r="CQ171" i="1"/>
  <c r="AB171" i="1"/>
  <c r="P171" i="1"/>
  <c r="CP171" i="1" s="1"/>
  <c r="O171" i="1" s="1"/>
  <c r="CP167" i="1"/>
  <c r="O167" i="1" s="1"/>
  <c r="Q165" i="1"/>
  <c r="R165" i="1"/>
  <c r="S165" i="1"/>
  <c r="CX431" i="3"/>
  <c r="CU425" i="3"/>
  <c r="CX434" i="3"/>
  <c r="CW426" i="3"/>
  <c r="CX435" i="3"/>
  <c r="CX426" i="3"/>
  <c r="CX436" i="3"/>
  <c r="CX429" i="3"/>
  <c r="CX428" i="3"/>
  <c r="CX438" i="3"/>
  <c r="CX427" i="3"/>
  <c r="Q244" i="1"/>
  <c r="R244" i="1"/>
  <c r="S244" i="1"/>
  <c r="I248" i="1"/>
  <c r="V248" i="1" s="1"/>
  <c r="W238" i="1"/>
  <c r="V195" i="1"/>
  <c r="GX185" i="1"/>
  <c r="CS152" i="1"/>
  <c r="AD152" i="1"/>
  <c r="CR152" i="1"/>
  <c r="CY143" i="1"/>
  <c r="CZ143" i="1"/>
  <c r="X143" i="1"/>
  <c r="Y143" i="1"/>
  <c r="CX510" i="3"/>
  <c r="CX511" i="3"/>
  <c r="CX513" i="3"/>
  <c r="CU509" i="3"/>
  <c r="S255" i="1"/>
  <c r="CP255" i="1" s="1"/>
  <c r="O255" i="1" s="1"/>
  <c r="GX239" i="1"/>
  <c r="V238" i="1"/>
  <c r="AD238" i="1"/>
  <c r="GX236" i="1"/>
  <c r="Q198" i="1"/>
  <c r="R198" i="1"/>
  <c r="S198" i="1"/>
  <c r="U198" i="1"/>
  <c r="CP190" i="1"/>
  <c r="O190" i="1" s="1"/>
  <c r="GM190" i="1" s="1"/>
  <c r="GN190" i="1" s="1"/>
  <c r="V181" i="1"/>
  <c r="R178" i="1"/>
  <c r="W178" i="1"/>
  <c r="CQ156" i="1"/>
  <c r="P156" i="1"/>
  <c r="CP156" i="1" s="1"/>
  <c r="O156" i="1" s="1"/>
  <c r="GM156" i="1" s="1"/>
  <c r="GN156" i="1" s="1"/>
  <c r="AB156" i="1"/>
  <c r="AB152" i="1"/>
  <c r="X150" i="1"/>
  <c r="Y150" i="1"/>
  <c r="CY150" i="1"/>
  <c r="CZ150" i="1"/>
  <c r="X139" i="1"/>
  <c r="CR139" i="1"/>
  <c r="CS139" i="1"/>
  <c r="Q139" i="1"/>
  <c r="CZ139" i="1"/>
  <c r="AD139" i="1"/>
  <c r="AB139" i="1" s="1"/>
  <c r="GX133" i="1"/>
  <c r="CX540" i="3"/>
  <c r="CX550" i="3"/>
  <c r="CW541" i="3"/>
  <c r="CW542" i="3"/>
  <c r="CU538" i="3"/>
  <c r="CX543" i="3"/>
  <c r="CX546" i="3"/>
  <c r="CX542" i="3"/>
  <c r="CX551" i="3"/>
  <c r="CX544" i="3"/>
  <c r="Q263" i="1"/>
  <c r="CP263" i="1" s="1"/>
  <c r="O263" i="1" s="1"/>
  <c r="R255" i="1"/>
  <c r="R249" i="1"/>
  <c r="CW441" i="3"/>
  <c r="CX450" i="3"/>
  <c r="CX441" i="3"/>
  <c r="CX442" i="3"/>
  <c r="CX453" i="3"/>
  <c r="CW443" i="3"/>
  <c r="CX443" i="3"/>
  <c r="CX445" i="3"/>
  <c r="CX448" i="3"/>
  <c r="CU440" i="3"/>
  <c r="CX447" i="3"/>
  <c r="CV440" i="3"/>
  <c r="U238" i="1"/>
  <c r="GE81" i="1"/>
  <c r="EV200" i="1"/>
  <c r="V198" i="1"/>
  <c r="T195" i="1"/>
  <c r="CW378" i="3"/>
  <c r="CX378" i="3"/>
  <c r="CX380" i="3"/>
  <c r="CX381" i="3"/>
  <c r="CX382" i="3"/>
  <c r="CU377" i="3"/>
  <c r="CX384" i="3"/>
  <c r="CV377" i="3"/>
  <c r="Q193" i="1"/>
  <c r="CP193" i="1" s="1"/>
  <c r="O193" i="1" s="1"/>
  <c r="R193" i="1"/>
  <c r="T193" i="1"/>
  <c r="I197" i="1"/>
  <c r="W191" i="1"/>
  <c r="R190" i="1"/>
  <c r="W190" i="1"/>
  <c r="V183" i="1"/>
  <c r="CT180" i="1"/>
  <c r="S180" i="1"/>
  <c r="CP175" i="1"/>
  <c r="O175" i="1" s="1"/>
  <c r="GM175" i="1" s="1"/>
  <c r="GN175" i="1" s="1"/>
  <c r="P180" i="1"/>
  <c r="CP180" i="1" s="1"/>
  <c r="O180" i="1" s="1"/>
  <c r="Q180" i="1"/>
  <c r="CU336" i="3"/>
  <c r="CX336" i="3"/>
  <c r="CX337" i="3"/>
  <c r="CV336" i="3"/>
  <c r="CX339" i="3"/>
  <c r="P170" i="1"/>
  <c r="CP170" i="1" s="1"/>
  <c r="O170" i="1" s="1"/>
  <c r="Q170" i="1"/>
  <c r="R170" i="1"/>
  <c r="S170" i="1"/>
  <c r="FV200" i="1"/>
  <c r="CR131" i="1"/>
  <c r="CS131" i="1"/>
  <c r="AD131" i="1"/>
  <c r="AB131" i="1" s="1"/>
  <c r="S284" i="1"/>
  <c r="S266" i="1"/>
  <c r="AB265" i="1"/>
  <c r="AD263" i="1"/>
  <c r="AB263" i="1" s="1"/>
  <c r="AB259" i="1"/>
  <c r="AB257" i="1"/>
  <c r="AD256" i="1"/>
  <c r="AB256" i="1" s="1"/>
  <c r="AD248" i="1"/>
  <c r="W245" i="1"/>
  <c r="AD245" i="1"/>
  <c r="AB244" i="1"/>
  <c r="GX243" i="1"/>
  <c r="CR240" i="1"/>
  <c r="CS240" i="1"/>
  <c r="AD240" i="1"/>
  <c r="AB238" i="1"/>
  <c r="P234" i="1"/>
  <c r="F225" i="1"/>
  <c r="BC200" i="1"/>
  <c r="CP192" i="1"/>
  <c r="O192" i="1" s="1"/>
  <c r="V190" i="1"/>
  <c r="Q184" i="1"/>
  <c r="CP184" i="1" s="1"/>
  <c r="O184" i="1" s="1"/>
  <c r="V178" i="1"/>
  <c r="R175" i="1"/>
  <c r="W175" i="1"/>
  <c r="CU351" i="3"/>
  <c r="CX359" i="3"/>
  <c r="CX361" i="3"/>
  <c r="CX354" i="3"/>
  <c r="CX352" i="3"/>
  <c r="CV351" i="3"/>
  <c r="Q173" i="1"/>
  <c r="CP173" i="1" s="1"/>
  <c r="O173" i="1" s="1"/>
  <c r="I179" i="1"/>
  <c r="W179" i="1" s="1"/>
  <c r="I185" i="1"/>
  <c r="T185" i="1" s="1"/>
  <c r="I191" i="1"/>
  <c r="GX191" i="1" s="1"/>
  <c r="R173" i="1"/>
  <c r="S173" i="1"/>
  <c r="I177" i="1"/>
  <c r="I183" i="1"/>
  <c r="I189" i="1"/>
  <c r="V189" i="1" s="1"/>
  <c r="V173" i="1"/>
  <c r="W170" i="1"/>
  <c r="Q168" i="1"/>
  <c r="R168" i="1"/>
  <c r="S168" i="1"/>
  <c r="U168" i="1"/>
  <c r="X159" i="1"/>
  <c r="Y159" i="1"/>
  <c r="CY159" i="1"/>
  <c r="CZ159" i="1"/>
  <c r="W152" i="1"/>
  <c r="X151" i="1"/>
  <c r="Y151" i="1"/>
  <c r="CY151" i="1"/>
  <c r="CZ151" i="1"/>
  <c r="CS146" i="1"/>
  <c r="AD146" i="1"/>
  <c r="AB146" i="1" s="1"/>
  <c r="CR146" i="1"/>
  <c r="CY135" i="1"/>
  <c r="X135" i="1"/>
  <c r="Y135" i="1"/>
  <c r="CZ135" i="1"/>
  <c r="P131" i="1"/>
  <c r="R284" i="1"/>
  <c r="CU555" i="3"/>
  <c r="CX556" i="3"/>
  <c r="CV555" i="3"/>
  <c r="R266" i="1"/>
  <c r="CX521" i="3"/>
  <c r="CX522" i="3"/>
  <c r="CU521" i="3"/>
  <c r="CV521" i="3"/>
  <c r="CX500" i="3"/>
  <c r="CX501" i="3"/>
  <c r="CU496" i="3"/>
  <c r="CX503" i="3"/>
  <c r="CW498" i="3"/>
  <c r="CX508" i="3"/>
  <c r="CX498" i="3"/>
  <c r="CX504" i="3"/>
  <c r="CV496" i="3"/>
  <c r="CX496" i="3"/>
  <c r="I256" i="1"/>
  <c r="T256" i="1" s="1"/>
  <c r="R253" i="1"/>
  <c r="S250" i="1"/>
  <c r="CQ248" i="1"/>
  <c r="AB248" i="1"/>
  <c r="CQ245" i="1"/>
  <c r="AB245" i="1"/>
  <c r="AB242" i="1"/>
  <c r="CQ240" i="1"/>
  <c r="AB240" i="1"/>
  <c r="CR237" i="1"/>
  <c r="CS237" i="1"/>
  <c r="AD237" i="1"/>
  <c r="T236" i="1"/>
  <c r="T198" i="1"/>
  <c r="GX193" i="1"/>
  <c r="U193" i="1"/>
  <c r="S187" i="1"/>
  <c r="CT186" i="1"/>
  <c r="S186" i="1"/>
  <c r="S181" i="1"/>
  <c r="CT177" i="1"/>
  <c r="S177" i="1"/>
  <c r="W168" i="1"/>
  <c r="U165" i="1"/>
  <c r="Q159" i="1"/>
  <c r="R159" i="1"/>
  <c r="CR151" i="1"/>
  <c r="CS151" i="1"/>
  <c r="R151" i="1"/>
  <c r="Q151" i="1"/>
  <c r="AD151" i="1"/>
  <c r="CR128" i="1"/>
  <c r="CS128" i="1"/>
  <c r="AD128" i="1"/>
  <c r="AB128" i="1" s="1"/>
  <c r="Q284" i="1"/>
  <c r="CP284" i="1" s="1"/>
  <c r="O284" i="1" s="1"/>
  <c r="I281" i="1"/>
  <c r="I275" i="1"/>
  <c r="I269" i="1"/>
  <c r="V269" i="1" s="1"/>
  <c r="Q266" i="1"/>
  <c r="Q253" i="1"/>
  <c r="CP253" i="1" s="1"/>
  <c r="O253" i="1" s="1"/>
  <c r="GM253" i="1" s="1"/>
  <c r="GN253" i="1" s="1"/>
  <c r="S249" i="1"/>
  <c r="T239" i="1"/>
  <c r="CS238" i="1"/>
  <c r="T191" i="1"/>
  <c r="CR186" i="1"/>
  <c r="CS186" i="1"/>
  <c r="AD186" i="1"/>
  <c r="Q186" i="1"/>
  <c r="CP186" i="1" s="1"/>
  <c r="O186" i="1" s="1"/>
  <c r="R184" i="1"/>
  <c r="W184" i="1"/>
  <c r="U170" i="1"/>
  <c r="X161" i="1"/>
  <c r="Y161" i="1"/>
  <c r="CY161" i="1"/>
  <c r="CQ157" i="1"/>
  <c r="AB157" i="1"/>
  <c r="P157" i="1"/>
  <c r="CP157" i="1" s="1"/>
  <c r="O157" i="1" s="1"/>
  <c r="CC200" i="1"/>
  <c r="Q144" i="1"/>
  <c r="R144" i="1"/>
  <c r="S144" i="1"/>
  <c r="CX514" i="3"/>
  <c r="CU514" i="3"/>
  <c r="CV514" i="3"/>
  <c r="CX517" i="3"/>
  <c r="CX516" i="3"/>
  <c r="I246" i="1"/>
  <c r="P195" i="1"/>
  <c r="CY190" i="1"/>
  <c r="CZ190" i="1"/>
  <c r="X190" i="1"/>
  <c r="CT189" i="1"/>
  <c r="GX183" i="1"/>
  <c r="U179" i="1"/>
  <c r="S178" i="1"/>
  <c r="W176" i="1"/>
  <c r="CT174" i="1"/>
  <c r="S174" i="1"/>
  <c r="CD200" i="1"/>
  <c r="W146" i="1"/>
  <c r="CR125" i="1"/>
  <c r="CS125" i="1"/>
  <c r="AD125" i="1"/>
  <c r="AB125" i="1" s="1"/>
  <c r="W118" i="1"/>
  <c r="CZ172" i="1"/>
  <c r="GX165" i="1"/>
  <c r="CY156" i="1"/>
  <c r="X155" i="1"/>
  <c r="Y155" i="1"/>
  <c r="V152" i="1"/>
  <c r="AB140" i="1"/>
  <c r="Q135" i="1"/>
  <c r="R135" i="1"/>
  <c r="V119" i="1"/>
  <c r="CQ117" i="1"/>
  <c r="AB117" i="1"/>
  <c r="P117" i="1"/>
  <c r="CP117" i="1" s="1"/>
  <c r="O117" i="1" s="1"/>
  <c r="CY110" i="1"/>
  <c r="CZ110" i="1"/>
  <c r="X110" i="1"/>
  <c r="Y110" i="1"/>
  <c r="X108" i="1"/>
  <c r="Y108" i="1"/>
  <c r="CY108" i="1"/>
  <c r="CZ108" i="1"/>
  <c r="CQ151" i="1"/>
  <c r="AB151" i="1"/>
  <c r="CQ145" i="1"/>
  <c r="CQ139" i="1"/>
  <c r="CQ132" i="1"/>
  <c r="AB132" i="1"/>
  <c r="P132" i="1"/>
  <c r="CP132" i="1" s="1"/>
  <c r="O132" i="1" s="1"/>
  <c r="GM132" i="1" s="1"/>
  <c r="GN132" i="1" s="1"/>
  <c r="CQ129" i="1"/>
  <c r="AB129" i="1"/>
  <c r="P129" i="1"/>
  <c r="CP129" i="1" s="1"/>
  <c r="O129" i="1" s="1"/>
  <c r="CQ126" i="1"/>
  <c r="AB126" i="1"/>
  <c r="P126" i="1"/>
  <c r="CP126" i="1" s="1"/>
  <c r="O126" i="1" s="1"/>
  <c r="V125" i="1"/>
  <c r="CQ123" i="1"/>
  <c r="AB123" i="1"/>
  <c r="P123" i="1"/>
  <c r="CP123" i="1" s="1"/>
  <c r="O123" i="1" s="1"/>
  <c r="GM123" i="1" s="1"/>
  <c r="GN123" i="1" s="1"/>
  <c r="X122" i="1"/>
  <c r="Y122" i="1"/>
  <c r="CY122" i="1"/>
  <c r="CZ122" i="1"/>
  <c r="CQ120" i="1"/>
  <c r="AB120" i="1"/>
  <c r="P120" i="1"/>
  <c r="V118" i="1"/>
  <c r="CY117" i="1"/>
  <c r="CZ117" i="1"/>
  <c r="X117" i="1"/>
  <c r="Y117" i="1"/>
  <c r="R122" i="1"/>
  <c r="Q174" i="1"/>
  <c r="CP174" i="1" s="1"/>
  <c r="O174" i="1" s="1"/>
  <c r="GX159" i="1"/>
  <c r="P150" i="1"/>
  <c r="CP150" i="1" s="1"/>
  <c r="O150" i="1" s="1"/>
  <c r="GM150" i="1" s="1"/>
  <c r="GN150" i="1" s="1"/>
  <c r="CQ150" i="1"/>
  <c r="U140" i="1"/>
  <c r="AB138" i="1"/>
  <c r="P138" i="1"/>
  <c r="CQ138" i="1"/>
  <c r="CZ137" i="1"/>
  <c r="X137" i="1"/>
  <c r="GM137" i="1" s="1"/>
  <c r="GN137" i="1" s="1"/>
  <c r="Y137" i="1"/>
  <c r="V130" i="1"/>
  <c r="V127" i="1"/>
  <c r="U122" i="1"/>
  <c r="Q122" i="1"/>
  <c r="V121" i="1"/>
  <c r="T95" i="1"/>
  <c r="AD183" i="1"/>
  <c r="AD180" i="1"/>
  <c r="AB180" i="1" s="1"/>
  <c r="AD177" i="1"/>
  <c r="AD174" i="1"/>
  <c r="AB174" i="1" s="1"/>
  <c r="CU341" i="3"/>
  <c r="CV341" i="3"/>
  <c r="CX342" i="3"/>
  <c r="CX345" i="3"/>
  <c r="CR166" i="1"/>
  <c r="CS166" i="1"/>
  <c r="Q153" i="1"/>
  <c r="R153" i="1"/>
  <c r="AB150" i="1"/>
  <c r="Q147" i="1"/>
  <c r="R147" i="1"/>
  <c r="P144" i="1"/>
  <c r="CP144" i="1" s="1"/>
  <c r="O144" i="1" s="1"/>
  <c r="CQ144" i="1"/>
  <c r="CY132" i="1"/>
  <c r="X132" i="1"/>
  <c r="CY129" i="1"/>
  <c r="CZ129" i="1"/>
  <c r="X129" i="1"/>
  <c r="CY126" i="1"/>
  <c r="CZ126" i="1"/>
  <c r="X126" i="1"/>
  <c r="CY123" i="1"/>
  <c r="CZ123" i="1"/>
  <c r="X123" i="1"/>
  <c r="AB112" i="1"/>
  <c r="CP103" i="1"/>
  <c r="O103" i="1" s="1"/>
  <c r="CX389" i="3"/>
  <c r="CX390" i="3"/>
  <c r="CX391" i="3"/>
  <c r="CU385" i="3"/>
  <c r="Q172" i="1"/>
  <c r="AD166" i="1"/>
  <c r="P165" i="1"/>
  <c r="CQ165" i="1"/>
  <c r="T164" i="1"/>
  <c r="S160" i="1"/>
  <c r="AB155" i="1"/>
  <c r="GX153" i="1"/>
  <c r="CS149" i="1"/>
  <c r="AD149" i="1"/>
  <c r="AB149" i="1" s="1"/>
  <c r="W144" i="1"/>
  <c r="AB144" i="1"/>
  <c r="Q141" i="1"/>
  <c r="R141" i="1"/>
  <c r="Y139" i="1"/>
  <c r="AD133" i="1"/>
  <c r="AB133" i="1" s="1"/>
  <c r="CR133" i="1"/>
  <c r="CS133" i="1"/>
  <c r="P237" i="1"/>
  <c r="S234" i="1"/>
  <c r="AD196" i="1"/>
  <c r="S193" i="1"/>
  <c r="AB192" i="1"/>
  <c r="AB189" i="1"/>
  <c r="R188" i="1"/>
  <c r="AB186" i="1"/>
  <c r="CS183" i="1"/>
  <c r="AB183" i="1"/>
  <c r="R182" i="1"/>
  <c r="CS180" i="1"/>
  <c r="CS177" i="1"/>
  <c r="AB177" i="1"/>
  <c r="CS174" i="1"/>
  <c r="AD172" i="1"/>
  <c r="AB172" i="1" s="1"/>
  <c r="P172" i="1"/>
  <c r="CP172" i="1" s="1"/>
  <c r="O172" i="1" s="1"/>
  <c r="CX334" i="3"/>
  <c r="CU331" i="3"/>
  <c r="CX331" i="3"/>
  <c r="CQ166" i="1"/>
  <c r="AB166" i="1"/>
  <c r="AB165" i="1"/>
  <c r="CX327" i="3"/>
  <c r="CX329" i="3"/>
  <c r="CU322" i="3"/>
  <c r="CX330" i="3"/>
  <c r="CW323" i="3"/>
  <c r="CX323" i="3"/>
  <c r="CV322" i="3"/>
  <c r="Q162" i="1"/>
  <c r="R162" i="1"/>
  <c r="I166" i="1"/>
  <c r="S166" i="1" s="1"/>
  <c r="I164" i="1"/>
  <c r="GX164" i="1" s="1"/>
  <c r="CR160" i="1"/>
  <c r="CS160" i="1"/>
  <c r="Y145" i="1"/>
  <c r="CS143" i="1"/>
  <c r="AD143" i="1"/>
  <c r="AB143" i="1" s="1"/>
  <c r="CY137" i="1"/>
  <c r="CQ133" i="1"/>
  <c r="S115" i="1"/>
  <c r="AB115" i="1"/>
  <c r="CT115" i="1"/>
  <c r="CU215" i="3"/>
  <c r="CX220" i="3"/>
  <c r="CW216" i="3"/>
  <c r="CX216" i="3"/>
  <c r="CX222" i="3"/>
  <c r="CX226" i="3"/>
  <c r="CX225" i="3"/>
  <c r="CX228" i="3"/>
  <c r="CX217" i="3"/>
  <c r="CX223" i="3"/>
  <c r="I112" i="1"/>
  <c r="Q110" i="1"/>
  <c r="R110" i="1"/>
  <c r="I114" i="1"/>
  <c r="T110" i="1"/>
  <c r="Q188" i="1"/>
  <c r="CP188" i="1" s="1"/>
  <c r="O188" i="1" s="1"/>
  <c r="GM188" i="1" s="1"/>
  <c r="GN188" i="1" s="1"/>
  <c r="Q182" i="1"/>
  <c r="CP182" i="1" s="1"/>
  <c r="O182" i="1" s="1"/>
  <c r="GM182" i="1" s="1"/>
  <c r="GN182" i="1" s="1"/>
  <c r="CU364" i="3"/>
  <c r="CX370" i="3"/>
  <c r="CX373" i="3"/>
  <c r="CV364" i="3"/>
  <c r="CX371" i="3"/>
  <c r="CX364" i="3"/>
  <c r="CX376" i="3"/>
  <c r="W165" i="1"/>
  <c r="CS164" i="1"/>
  <c r="AD164" i="1"/>
  <c r="X163" i="1"/>
  <c r="GM163" i="1" s="1"/>
  <c r="GN163" i="1" s="1"/>
  <c r="Y163" i="1"/>
  <c r="CY163" i="1"/>
  <c r="CQ159" i="1"/>
  <c r="P159" i="1"/>
  <c r="CP159" i="1" s="1"/>
  <c r="O159" i="1" s="1"/>
  <c r="P151" i="1"/>
  <c r="CP151" i="1" s="1"/>
  <c r="O151" i="1" s="1"/>
  <c r="GM151" i="1" s="1"/>
  <c r="GN151" i="1" s="1"/>
  <c r="CR148" i="1"/>
  <c r="CS148" i="1"/>
  <c r="P139" i="1"/>
  <c r="CP139" i="1" s="1"/>
  <c r="O139" i="1" s="1"/>
  <c r="GM139" i="1" s="1"/>
  <c r="GN139" i="1" s="1"/>
  <c r="CQ135" i="1"/>
  <c r="P135" i="1"/>
  <c r="CP135" i="1" s="1"/>
  <c r="O135" i="1" s="1"/>
  <c r="GM135" i="1" s="1"/>
  <c r="GN135" i="1" s="1"/>
  <c r="CS134" i="1"/>
  <c r="AD134" i="1"/>
  <c r="AB134" i="1" s="1"/>
  <c r="GX128" i="1"/>
  <c r="GX122" i="1"/>
  <c r="CQ118" i="1"/>
  <c r="AB118" i="1"/>
  <c r="ET26" i="1"/>
  <c r="P62" i="1"/>
  <c r="AB237" i="1"/>
  <c r="CS196" i="1"/>
  <c r="AB196" i="1"/>
  <c r="I196" i="1"/>
  <c r="GX196" i="1" s="1"/>
  <c r="AD191" i="1"/>
  <c r="AB191" i="1" s="1"/>
  <c r="AD188" i="1"/>
  <c r="AB188" i="1" s="1"/>
  <c r="AD185" i="1"/>
  <c r="AB185" i="1" s="1"/>
  <c r="AD182" i="1"/>
  <c r="AB182" i="1" s="1"/>
  <c r="AD179" i="1"/>
  <c r="AB179" i="1" s="1"/>
  <c r="AD176" i="1"/>
  <c r="AB176" i="1" s="1"/>
  <c r="CS172" i="1"/>
  <c r="AD170" i="1"/>
  <c r="AB170" i="1" s="1"/>
  <c r="R167" i="1"/>
  <c r="AB164" i="1"/>
  <c r="CR163" i="1"/>
  <c r="CS163" i="1"/>
  <c r="CQ160" i="1"/>
  <c r="AB160" i="1"/>
  <c r="AB159" i="1"/>
  <c r="CX308" i="3"/>
  <c r="CX311" i="3"/>
  <c r="CU305" i="3"/>
  <c r="CV305" i="3"/>
  <c r="CX305" i="3"/>
  <c r="CX306" i="3"/>
  <c r="I158" i="1"/>
  <c r="GX158" i="1" s="1"/>
  <c r="Q156" i="1"/>
  <c r="R156" i="1"/>
  <c r="I160" i="1"/>
  <c r="CR154" i="1"/>
  <c r="CS154" i="1"/>
  <c r="AD148" i="1"/>
  <c r="AB148" i="1" s="1"/>
  <c r="CZ147" i="1"/>
  <c r="P145" i="1"/>
  <c r="CP145" i="1" s="1"/>
  <c r="O145" i="1" s="1"/>
  <c r="CR142" i="1"/>
  <c r="CS142" i="1"/>
  <c r="AB135" i="1"/>
  <c r="P130" i="1"/>
  <c r="CQ130" i="1"/>
  <c r="AB130" i="1"/>
  <c r="CQ127" i="1"/>
  <c r="AB127" i="1"/>
  <c r="CQ124" i="1"/>
  <c r="AB124" i="1"/>
  <c r="CQ121" i="1"/>
  <c r="AB121" i="1"/>
  <c r="T119" i="1"/>
  <c r="EU200" i="1"/>
  <c r="Y172" i="1"/>
  <c r="CU346" i="3"/>
  <c r="CX350" i="3"/>
  <c r="CX347" i="3"/>
  <c r="CX346" i="3"/>
  <c r="Q167" i="1"/>
  <c r="V164" i="1"/>
  <c r="AD163" i="1"/>
  <c r="W159" i="1"/>
  <c r="CS158" i="1"/>
  <c r="AD158" i="1"/>
  <c r="AB158" i="1" s="1"/>
  <c r="CY157" i="1"/>
  <c r="X157" i="1"/>
  <c r="Y157" i="1"/>
  <c r="P155" i="1"/>
  <c r="CP155" i="1" s="1"/>
  <c r="O155" i="1" s="1"/>
  <c r="GM155" i="1" s="1"/>
  <c r="GN155" i="1" s="1"/>
  <c r="AD154" i="1"/>
  <c r="CZ153" i="1"/>
  <c r="P153" i="1"/>
  <c r="CP153" i="1" s="1"/>
  <c r="O153" i="1" s="1"/>
  <c r="CQ153" i="1"/>
  <c r="T152" i="1"/>
  <c r="V150" i="1"/>
  <c r="CR149" i="1"/>
  <c r="CQ148" i="1"/>
  <c r="CY147" i="1"/>
  <c r="P147" i="1"/>
  <c r="CQ147" i="1"/>
  <c r="AD142" i="1"/>
  <c r="CZ141" i="1"/>
  <c r="R139" i="1"/>
  <c r="V138" i="1"/>
  <c r="AD136" i="1"/>
  <c r="AB136" i="1" s="1"/>
  <c r="CR136" i="1"/>
  <c r="CS136" i="1"/>
  <c r="W135" i="1"/>
  <c r="T133" i="1"/>
  <c r="T122" i="1"/>
  <c r="V120" i="1"/>
  <c r="W110" i="1"/>
  <c r="S109" i="1"/>
  <c r="AB109" i="1"/>
  <c r="CT109" i="1"/>
  <c r="CZ99" i="1"/>
  <c r="X99" i="1"/>
  <c r="Y99" i="1"/>
  <c r="CY99" i="1"/>
  <c r="AH26" i="1"/>
  <c r="U49" i="1"/>
  <c r="FY200" i="1"/>
  <c r="I176" i="1"/>
  <c r="U164" i="1"/>
  <c r="CZ163" i="1"/>
  <c r="CQ163" i="1"/>
  <c r="AB163" i="1"/>
  <c r="CZ162" i="1"/>
  <c r="P162" i="1"/>
  <c r="CP162" i="1" s="1"/>
  <c r="O162" i="1" s="1"/>
  <c r="GM162" i="1" s="1"/>
  <c r="GN162" i="1" s="1"/>
  <c r="CQ162" i="1"/>
  <c r="T160" i="1"/>
  <c r="R157" i="1"/>
  <c r="CR157" i="1"/>
  <c r="CS157" i="1"/>
  <c r="CQ154" i="1"/>
  <c r="AB154" i="1"/>
  <c r="CY153" i="1"/>
  <c r="Q150" i="1"/>
  <c r="R150" i="1"/>
  <c r="S149" i="1"/>
  <c r="W147" i="1"/>
  <c r="V144" i="1"/>
  <c r="CQ142" i="1"/>
  <c r="AB142" i="1"/>
  <c r="CY141" i="1"/>
  <c r="P141" i="1"/>
  <c r="CP141" i="1" s="1"/>
  <c r="O141" i="1" s="1"/>
  <c r="GM141" i="1" s="1"/>
  <c r="GN141" i="1" s="1"/>
  <c r="CQ141" i="1"/>
  <c r="T140" i="1"/>
  <c r="CW282" i="3"/>
  <c r="CX292" i="3"/>
  <c r="CW283" i="3"/>
  <c r="CX283" i="3"/>
  <c r="CX284" i="3"/>
  <c r="CX295" i="3"/>
  <c r="CX286" i="3"/>
  <c r="CX287" i="3"/>
  <c r="CX289" i="3"/>
  <c r="CU281" i="3"/>
  <c r="CX290" i="3"/>
  <c r="Q138" i="1"/>
  <c r="R138" i="1"/>
  <c r="I142" i="1"/>
  <c r="U142" i="1" s="1"/>
  <c r="I148" i="1"/>
  <c r="W148" i="1" s="1"/>
  <c r="I154" i="1"/>
  <c r="U154" i="1" s="1"/>
  <c r="I140" i="1"/>
  <c r="V140" i="1" s="1"/>
  <c r="I146" i="1"/>
  <c r="I152" i="1"/>
  <c r="CQ136" i="1"/>
  <c r="CR119" i="1"/>
  <c r="CS119" i="1"/>
  <c r="AD119" i="1"/>
  <c r="AB119" i="1" s="1"/>
  <c r="T118" i="1"/>
  <c r="CS106" i="1"/>
  <c r="Q106" i="1"/>
  <c r="CP106" i="1" s="1"/>
  <c r="O106" i="1" s="1"/>
  <c r="CR106" i="1"/>
  <c r="AD106" i="1"/>
  <c r="CT102" i="1"/>
  <c r="S102" i="1"/>
  <c r="AB102" i="1"/>
  <c r="CT97" i="1"/>
  <c r="S97" i="1"/>
  <c r="P164" i="1"/>
  <c r="CR155" i="1"/>
  <c r="CX300" i="3"/>
  <c r="CX303" i="3"/>
  <c r="CU297" i="3"/>
  <c r="CV297" i="3"/>
  <c r="CX297" i="3"/>
  <c r="CW299" i="3"/>
  <c r="CX298" i="3"/>
  <c r="P152" i="1"/>
  <c r="P149" i="1"/>
  <c r="P146" i="1"/>
  <c r="CY145" i="1"/>
  <c r="P143" i="1"/>
  <c r="CP143" i="1" s="1"/>
  <c r="O143" i="1" s="1"/>
  <c r="P140" i="1"/>
  <c r="CY139" i="1"/>
  <c r="I136" i="1"/>
  <c r="I133" i="1"/>
  <c r="R132" i="1"/>
  <c r="CS130" i="1"/>
  <c r="I130" i="1"/>
  <c r="S130" i="1" s="1"/>
  <c r="R129" i="1"/>
  <c r="CS127" i="1"/>
  <c r="I127" i="1"/>
  <c r="GX127" i="1" s="1"/>
  <c r="R126" i="1"/>
  <c r="CS124" i="1"/>
  <c r="I124" i="1"/>
  <c r="W124" i="1" s="1"/>
  <c r="R123" i="1"/>
  <c r="CS121" i="1"/>
  <c r="I121" i="1"/>
  <c r="CS118" i="1"/>
  <c r="I118" i="1"/>
  <c r="GX118" i="1" s="1"/>
  <c r="R117" i="1"/>
  <c r="Q115" i="1"/>
  <c r="CP115" i="1" s="1"/>
  <c r="O115" i="1" s="1"/>
  <c r="CQ112" i="1"/>
  <c r="CS111" i="1"/>
  <c r="Y111" i="1"/>
  <c r="CS110" i="1"/>
  <c r="CS105" i="1"/>
  <c r="S103" i="1"/>
  <c r="W100" i="1"/>
  <c r="P100" i="1"/>
  <c r="CP100" i="1" s="1"/>
  <c r="O100" i="1" s="1"/>
  <c r="R99" i="1"/>
  <c r="CS97" i="1"/>
  <c r="CR97" i="1"/>
  <c r="Q97" i="1"/>
  <c r="CP97" i="1" s="1"/>
  <c r="O97" i="1" s="1"/>
  <c r="CZ96" i="1"/>
  <c r="X96" i="1"/>
  <c r="Y96" i="1"/>
  <c r="V94" i="1"/>
  <c r="T91" i="1"/>
  <c r="S89" i="1"/>
  <c r="CT89" i="1"/>
  <c r="EM49" i="1"/>
  <c r="R161" i="1"/>
  <c r="CR130" i="1"/>
  <c r="CR127" i="1"/>
  <c r="CR124" i="1"/>
  <c r="CR121" i="1"/>
  <c r="CR118" i="1"/>
  <c r="CR110" i="1"/>
  <c r="P108" i="1"/>
  <c r="CP108" i="1" s="1"/>
  <c r="O108" i="1" s="1"/>
  <c r="AB106" i="1"/>
  <c r="P102" i="1"/>
  <c r="CP102" i="1" s="1"/>
  <c r="O102" i="1" s="1"/>
  <c r="R98" i="1"/>
  <c r="CR89" i="1"/>
  <c r="CS89" i="1"/>
  <c r="R89" i="1"/>
  <c r="AD89" i="1"/>
  <c r="AB89" i="1" s="1"/>
  <c r="CX1037" i="3"/>
  <c r="Q161" i="1"/>
  <c r="S114" i="1"/>
  <c r="CU201" i="3"/>
  <c r="CX208" i="3"/>
  <c r="CV201" i="3"/>
  <c r="CX203" i="3"/>
  <c r="CW203" i="3"/>
  <c r="CX206" i="3"/>
  <c r="CW202" i="3"/>
  <c r="CX201" i="3"/>
  <c r="CX210" i="3"/>
  <c r="CX213" i="3"/>
  <c r="CX209" i="3"/>
  <c r="CQ105" i="1"/>
  <c r="U99" i="1"/>
  <c r="GX94" i="1"/>
  <c r="CR92" i="1"/>
  <c r="CS92" i="1"/>
  <c r="AD92" i="1"/>
  <c r="AB92" i="1" s="1"/>
  <c r="Q92" i="1"/>
  <c r="CP92" i="1" s="1"/>
  <c r="O92" i="1" s="1"/>
  <c r="R92" i="1"/>
  <c r="CS91" i="1"/>
  <c r="CR91" i="1"/>
  <c r="AD91" i="1"/>
  <c r="S113" i="1"/>
  <c r="CP113" i="1" s="1"/>
  <c r="O113" i="1" s="1"/>
  <c r="R108" i="1"/>
  <c r="CY101" i="1"/>
  <c r="CZ101" i="1"/>
  <c r="Y101" i="1"/>
  <c r="S94" i="1"/>
  <c r="CT94" i="1"/>
  <c r="AB91" i="1"/>
  <c r="CZ84" i="1"/>
  <c r="CY84" i="1"/>
  <c r="X84" i="1"/>
  <c r="Y84" i="1"/>
  <c r="X83" i="1"/>
  <c r="Y83" i="1"/>
  <c r="CZ83" i="1"/>
  <c r="EB26" i="1"/>
  <c r="DO49" i="1"/>
  <c r="EI49" i="1"/>
  <c r="FR26" i="1"/>
  <c r="I120" i="1"/>
  <c r="W120" i="1" s="1"/>
  <c r="R116" i="1"/>
  <c r="CW230" i="3"/>
  <c r="CX238" i="3"/>
  <c r="CX230" i="3"/>
  <c r="CX244" i="3"/>
  <c r="CW231" i="3"/>
  <c r="CX243" i="3"/>
  <c r="CX231" i="3"/>
  <c r="CU229" i="3"/>
  <c r="CX235" i="3"/>
  <c r="CX234" i="3"/>
  <c r="CX246" i="3"/>
  <c r="CW233" i="3"/>
  <c r="CX240" i="3"/>
  <c r="AD108" i="1"/>
  <c r="AB108" i="1" s="1"/>
  <c r="AB107" i="1"/>
  <c r="CR101" i="1"/>
  <c r="AD101" i="1"/>
  <c r="AB101" i="1" s="1"/>
  <c r="X100" i="1"/>
  <c r="Y100" i="1"/>
  <c r="CY100" i="1"/>
  <c r="Q116" i="1"/>
  <c r="CU173" i="3"/>
  <c r="CX174" i="3"/>
  <c r="CW176" i="3"/>
  <c r="CX176" i="3"/>
  <c r="CX183" i="3"/>
  <c r="CX182" i="3"/>
  <c r="CX179" i="3"/>
  <c r="CX178" i="3"/>
  <c r="CW175" i="3"/>
  <c r="CX185" i="3"/>
  <c r="I107" i="1"/>
  <c r="U107" i="1" s="1"/>
  <c r="Q103" i="1"/>
  <c r="CY91" i="1"/>
  <c r="X91" i="1"/>
  <c r="Y91" i="1"/>
  <c r="CZ91" i="1"/>
  <c r="GB26" i="1"/>
  <c r="ES49" i="1"/>
  <c r="DZ26" i="1"/>
  <c r="DM49" i="1"/>
  <c r="CX316" i="3"/>
  <c r="CX319" i="3"/>
  <c r="CU313" i="3"/>
  <c r="CX321" i="3"/>
  <c r="CV313" i="3"/>
  <c r="CX313" i="3"/>
  <c r="CW315" i="3"/>
  <c r="CX314" i="3"/>
  <c r="CX266" i="3"/>
  <c r="CX275" i="3"/>
  <c r="CX274" i="3"/>
  <c r="CX272" i="3"/>
  <c r="CX270" i="3"/>
  <c r="CW269" i="3"/>
  <c r="CX268" i="3"/>
  <c r="CU265" i="3"/>
  <c r="CW267" i="3"/>
  <c r="CV265" i="3"/>
  <c r="CX267" i="3"/>
  <c r="CW266" i="3"/>
  <c r="CX279" i="3"/>
  <c r="P128" i="1"/>
  <c r="P122" i="1"/>
  <c r="CP122" i="1" s="1"/>
  <c r="O122" i="1" s="1"/>
  <c r="GM122" i="1" s="1"/>
  <c r="GN122" i="1" s="1"/>
  <c r="AD116" i="1"/>
  <c r="AB116" i="1" s="1"/>
  <c r="P116" i="1"/>
  <c r="CP116" i="1" s="1"/>
  <c r="O116" i="1" s="1"/>
  <c r="GM116" i="1" s="1"/>
  <c r="GN116" i="1" s="1"/>
  <c r="AD114" i="1"/>
  <c r="AB114" i="1" s="1"/>
  <c r="CY111" i="1"/>
  <c r="R111" i="1"/>
  <c r="CR107" i="1"/>
  <c r="CT104" i="1"/>
  <c r="S104" i="1"/>
  <c r="V103" i="1"/>
  <c r="CZ100" i="1"/>
  <c r="P99" i="1"/>
  <c r="CP99" i="1" s="1"/>
  <c r="O99" i="1" s="1"/>
  <c r="GM99" i="1" s="1"/>
  <c r="GN99" i="1" s="1"/>
  <c r="S98" i="1"/>
  <c r="CP98" i="1" s="1"/>
  <c r="O98" i="1" s="1"/>
  <c r="CT98" i="1"/>
  <c r="Q87" i="1"/>
  <c r="R87" i="1"/>
  <c r="P87" i="1"/>
  <c r="S87" i="1"/>
  <c r="FY49" i="1"/>
  <c r="R155" i="1"/>
  <c r="P112" i="1"/>
  <c r="CS108" i="1"/>
  <c r="R106" i="1"/>
  <c r="S106" i="1"/>
  <c r="CT101" i="1"/>
  <c r="X101" i="1"/>
  <c r="GM101" i="1" s="1"/>
  <c r="GN101" i="1" s="1"/>
  <c r="CR98" i="1"/>
  <c r="AD98" i="1"/>
  <c r="AB98" i="1" s="1"/>
  <c r="BC49" i="1"/>
  <c r="CL26" i="1"/>
  <c r="P42" i="1"/>
  <c r="CP42" i="1" s="1"/>
  <c r="O42" i="1" s="1"/>
  <c r="CQ42" i="1"/>
  <c r="AB42" i="1"/>
  <c r="I134" i="1"/>
  <c r="I131" i="1"/>
  <c r="V131" i="1" s="1"/>
  <c r="I128" i="1"/>
  <c r="T128" i="1" s="1"/>
  <c r="I125" i="1"/>
  <c r="T125" i="1" s="1"/>
  <c r="I119" i="1"/>
  <c r="GX119" i="1" s="1"/>
  <c r="CS116" i="1"/>
  <c r="AB113" i="1"/>
  <c r="P111" i="1"/>
  <c r="CP111" i="1" s="1"/>
  <c r="O111" i="1" s="1"/>
  <c r="GM111" i="1" s="1"/>
  <c r="GN111" i="1" s="1"/>
  <c r="I105" i="1"/>
  <c r="P105" i="1" s="1"/>
  <c r="AB103" i="1"/>
  <c r="GX102" i="1"/>
  <c r="R102" i="1"/>
  <c r="CS101" i="1"/>
  <c r="AB100" i="1"/>
  <c r="CX127" i="3"/>
  <c r="CU117" i="3"/>
  <c r="CV117" i="3"/>
  <c r="CW118" i="3"/>
  <c r="CW119" i="3"/>
  <c r="CW120" i="3"/>
  <c r="CX121" i="3"/>
  <c r="CX117" i="3"/>
  <c r="CX118" i="3"/>
  <c r="CX129" i="3"/>
  <c r="I95" i="1"/>
  <c r="GX95" i="1" s="1"/>
  <c r="I93" i="1"/>
  <c r="GX93" i="1" s="1"/>
  <c r="Q91" i="1"/>
  <c r="CP91" i="1" s="1"/>
  <c r="O91" i="1" s="1"/>
  <c r="GM91" i="1" s="1"/>
  <c r="GN91" i="1" s="1"/>
  <c r="R91" i="1"/>
  <c r="CW248" i="3"/>
  <c r="CX248" i="3"/>
  <c r="CX252" i="3"/>
  <c r="CX262" i="3"/>
  <c r="CX261" i="3"/>
  <c r="CX250" i="3"/>
  <c r="CW249" i="3"/>
  <c r="CX258" i="3"/>
  <c r="CU247" i="3"/>
  <c r="CX249" i="3"/>
  <c r="CV247" i="3"/>
  <c r="CX256" i="3"/>
  <c r="CX264" i="3"/>
  <c r="CX254" i="3"/>
  <c r="CS114" i="1"/>
  <c r="U108" i="1"/>
  <c r="Q90" i="1"/>
  <c r="R90" i="1"/>
  <c r="GX90" i="1"/>
  <c r="P90" i="1"/>
  <c r="S90" i="1"/>
  <c r="AB85" i="1"/>
  <c r="P85" i="1"/>
  <c r="CP85" i="1" s="1"/>
  <c r="O85" i="1" s="1"/>
  <c r="GM85" i="1" s="1"/>
  <c r="GN85" i="1" s="1"/>
  <c r="GA49" i="1"/>
  <c r="P110" i="1"/>
  <c r="CP110" i="1" s="1"/>
  <c r="O110" i="1" s="1"/>
  <c r="AB95" i="1"/>
  <c r="Q94" i="1"/>
  <c r="U94" i="1"/>
  <c r="AX49" i="1"/>
  <c r="CG26" i="1"/>
  <c r="CQ102" i="1"/>
  <c r="CQ99" i="1"/>
  <c r="CS95" i="1"/>
  <c r="P94" i="1"/>
  <c r="CP94" i="1" s="1"/>
  <c r="O94" i="1" s="1"/>
  <c r="CQ86" i="1"/>
  <c r="CY85" i="1"/>
  <c r="EH26" i="1"/>
  <c r="P58" i="1"/>
  <c r="GX44" i="1"/>
  <c r="CJ49" i="1" s="1"/>
  <c r="W32" i="1"/>
  <c r="CX1162" i="3"/>
  <c r="CX1153" i="3"/>
  <c r="DF1146" i="3"/>
  <c r="DJ1146" i="3" s="1"/>
  <c r="DG1146" i="3"/>
  <c r="DH1146" i="3"/>
  <c r="DI1146" i="3"/>
  <c r="U90" i="1"/>
  <c r="V87" i="1"/>
  <c r="EL26" i="1"/>
  <c r="P67" i="1"/>
  <c r="EG49" i="1"/>
  <c r="AZ49" i="1"/>
  <c r="CI26" i="1"/>
  <c r="AP26" i="1"/>
  <c r="F58" i="1"/>
  <c r="CZ31" i="1"/>
  <c r="X31" i="1"/>
  <c r="DX49" i="1"/>
  <c r="Y31" i="1"/>
  <c r="DV49" i="1"/>
  <c r="CW1151" i="3"/>
  <c r="DH1122" i="3"/>
  <c r="DI1122" i="3"/>
  <c r="DF1122" i="3"/>
  <c r="DJ1122" i="3" s="1"/>
  <c r="DG1122" i="3"/>
  <c r="CX163" i="3"/>
  <c r="CX164" i="3"/>
  <c r="CX168" i="3"/>
  <c r="CX171" i="3"/>
  <c r="CX172" i="3"/>
  <c r="CX161" i="3"/>
  <c r="CU159" i="3"/>
  <c r="CX166" i="3"/>
  <c r="CX159" i="3"/>
  <c r="CX165" i="3"/>
  <c r="CX169" i="3"/>
  <c r="CW161" i="3"/>
  <c r="V96" i="1"/>
  <c r="S92" i="1"/>
  <c r="CT92" i="1"/>
  <c r="CD26" i="1"/>
  <c r="AU49" i="1"/>
  <c r="S45" i="1"/>
  <c r="CT45" i="1"/>
  <c r="CY42" i="1"/>
  <c r="CZ42" i="1"/>
  <c r="X42" i="1"/>
  <c r="Y42" i="1"/>
  <c r="CV1149" i="3"/>
  <c r="DF1144" i="3"/>
  <c r="DJ1144" i="3" s="1"/>
  <c r="DG1144" i="3"/>
  <c r="DH1144" i="3"/>
  <c r="DI1144" i="3"/>
  <c r="DF1129" i="3"/>
  <c r="DJ1129" i="3" s="1"/>
  <c r="DG1129" i="3"/>
  <c r="DI1129" i="3"/>
  <c r="DH1129" i="3"/>
  <c r="GX32" i="1"/>
  <c r="CX1156" i="3"/>
  <c r="V91" i="1"/>
  <c r="V90" i="1"/>
  <c r="P83" i="1"/>
  <c r="CQ83" i="1"/>
  <c r="CU79" i="3"/>
  <c r="CV79" i="3"/>
  <c r="CX79" i="3"/>
  <c r="P44" i="1"/>
  <c r="Q44" i="1"/>
  <c r="R44" i="1"/>
  <c r="CY28" i="1"/>
  <c r="CZ28" i="1"/>
  <c r="X28" i="1"/>
  <c r="Y28" i="1"/>
  <c r="CC49" i="1"/>
  <c r="DY49" i="1"/>
  <c r="R28" i="1"/>
  <c r="CR28" i="1"/>
  <c r="CS28" i="1"/>
  <c r="AD28" i="1"/>
  <c r="AB28" i="1" s="1"/>
  <c r="CX1172" i="3"/>
  <c r="CW1163" i="3"/>
  <c r="CX1154" i="3"/>
  <c r="DF1147" i="3"/>
  <c r="DJ1147" i="3" s="1"/>
  <c r="DG1147" i="3"/>
  <c r="DH1147" i="3"/>
  <c r="DI1147" i="3"/>
  <c r="CX1077" i="3"/>
  <c r="CX1053" i="3"/>
  <c r="CX1029" i="3"/>
  <c r="CX940" i="3"/>
  <c r="AB97" i="1"/>
  <c r="CW147" i="3"/>
  <c r="CX155" i="3"/>
  <c r="CX157" i="3"/>
  <c r="CW148" i="3"/>
  <c r="CX149" i="3"/>
  <c r="CW146" i="3"/>
  <c r="CU145" i="3"/>
  <c r="CX145" i="3"/>
  <c r="CX148" i="3"/>
  <c r="CX147" i="3"/>
  <c r="CX151" i="3"/>
  <c r="CX158" i="3"/>
  <c r="Q96" i="1"/>
  <c r="CP96" i="1" s="1"/>
  <c r="O96" i="1" s="1"/>
  <c r="GM96" i="1" s="1"/>
  <c r="GN96" i="1" s="1"/>
  <c r="P89" i="1"/>
  <c r="CP89" i="1" s="1"/>
  <c r="O89" i="1" s="1"/>
  <c r="AB88" i="1"/>
  <c r="CR86" i="1"/>
  <c r="CS86" i="1"/>
  <c r="CX109" i="3"/>
  <c r="CX110" i="3"/>
  <c r="CX114" i="3"/>
  <c r="CX112" i="3"/>
  <c r="CW104" i="3"/>
  <c r="CU102" i="3"/>
  <c r="CX104" i="3"/>
  <c r="CX116" i="3"/>
  <c r="CX115" i="3"/>
  <c r="I86" i="1"/>
  <c r="U86" i="1" s="1"/>
  <c r="Q84" i="1"/>
  <c r="R84" i="1"/>
  <c r="I88" i="1"/>
  <c r="EV49" i="1"/>
  <c r="GE26" i="1"/>
  <c r="W44" i="1"/>
  <c r="AJ49" i="1" s="1"/>
  <c r="CW1152" i="3"/>
  <c r="CX1003" i="3"/>
  <c r="CX979" i="3"/>
  <c r="V86" i="1"/>
  <c r="AD86" i="1"/>
  <c r="AB86" i="1" s="1"/>
  <c r="F62" i="1"/>
  <c r="EU49" i="1"/>
  <c r="GD26" i="1"/>
  <c r="BD49" i="1"/>
  <c r="V44" i="1"/>
  <c r="CZ43" i="1"/>
  <c r="X43" i="1"/>
  <c r="Y43" i="1"/>
  <c r="S33" i="1"/>
  <c r="CT33" i="1"/>
  <c r="CY30" i="1"/>
  <c r="CZ30" i="1"/>
  <c r="X30" i="1"/>
  <c r="Y30" i="1"/>
  <c r="CX1170" i="3"/>
  <c r="CX1168" i="3"/>
  <c r="CW1150" i="3"/>
  <c r="DF1121" i="3"/>
  <c r="DJ1121" i="3" s="1"/>
  <c r="DI1121" i="3"/>
  <c r="DH1121" i="3"/>
  <c r="DG1121" i="3"/>
  <c r="CX187" i="3"/>
  <c r="CW190" i="3"/>
  <c r="CU187" i="3"/>
  <c r="CW188" i="3"/>
  <c r="CX190" i="3"/>
  <c r="CX197" i="3"/>
  <c r="CX194" i="3"/>
  <c r="CV187" i="3"/>
  <c r="CX199" i="3"/>
  <c r="CX192" i="3"/>
  <c r="CX191" i="3"/>
  <c r="CX188" i="3"/>
  <c r="U87" i="1"/>
  <c r="CY38" i="1"/>
  <c r="CZ38" i="1"/>
  <c r="X38" i="1"/>
  <c r="Y38" i="1"/>
  <c r="GM38" i="1" s="1"/>
  <c r="GN38" i="1" s="1"/>
  <c r="T32" i="1"/>
  <c r="AG49" i="1" s="1"/>
  <c r="Q28" i="1"/>
  <c r="FU26" i="1"/>
  <c r="CX1159" i="3"/>
  <c r="CY40" i="1"/>
  <c r="CZ40" i="1"/>
  <c r="X40" i="1"/>
  <c r="Y40" i="1"/>
  <c r="CP35" i="1"/>
  <c r="O35" i="1" s="1"/>
  <c r="GM35" i="1" s="1"/>
  <c r="GN35" i="1" s="1"/>
  <c r="CU21" i="3"/>
  <c r="CV21" i="3"/>
  <c r="CX21" i="3"/>
  <c r="P32" i="1"/>
  <c r="Q32" i="1"/>
  <c r="R32" i="1"/>
  <c r="V32" i="1"/>
  <c r="AI49" i="1" s="1"/>
  <c r="EA49" i="1"/>
  <c r="CX1166" i="3"/>
  <c r="CX1157" i="3"/>
  <c r="CX1021" i="3"/>
  <c r="P30" i="1"/>
  <c r="CP30" i="1" s="1"/>
  <c r="O30" i="1" s="1"/>
  <c r="CQ30" i="1"/>
  <c r="AB30" i="1"/>
  <c r="CW1164" i="3"/>
  <c r="DG1113" i="3"/>
  <c r="DH1113" i="3"/>
  <c r="CX1071" i="3"/>
  <c r="CW1048" i="3"/>
  <c r="CX1035" i="3"/>
  <c r="CW1009" i="3"/>
  <c r="CX1001" i="3"/>
  <c r="CX985" i="3"/>
  <c r="CX974" i="3"/>
  <c r="CX971" i="3"/>
  <c r="CW960" i="3"/>
  <c r="CX924" i="3"/>
  <c r="CX898" i="3"/>
  <c r="CX849" i="3"/>
  <c r="CS42" i="1"/>
  <c r="CZ41" i="1"/>
  <c r="P40" i="1"/>
  <c r="CP40" i="1" s="1"/>
  <c r="O40" i="1" s="1"/>
  <c r="GM40" i="1" s="1"/>
  <c r="GN40" i="1" s="1"/>
  <c r="CR37" i="1"/>
  <c r="Y37" i="1"/>
  <c r="CU49" i="3"/>
  <c r="CX56" i="3"/>
  <c r="CX50" i="3"/>
  <c r="CX51" i="3"/>
  <c r="CX52" i="3"/>
  <c r="CW53" i="3"/>
  <c r="CX54" i="3"/>
  <c r="CS30" i="1"/>
  <c r="CZ29" i="1"/>
  <c r="DG1136" i="3"/>
  <c r="DH1136" i="3"/>
  <c r="DI1134" i="3"/>
  <c r="DI1133" i="3"/>
  <c r="DJ1133" i="3" s="1"/>
  <c r="DF1124" i="3"/>
  <c r="DJ1124" i="3" s="1"/>
  <c r="DG1124" i="3"/>
  <c r="CW1119" i="3"/>
  <c r="CW1102" i="3"/>
  <c r="CX1102" i="3"/>
  <c r="CX1094" i="3"/>
  <c r="CX1084" i="3"/>
  <c r="CW1063" i="3"/>
  <c r="CX1030" i="3"/>
  <c r="CX969" i="3"/>
  <c r="CX963" i="3"/>
  <c r="CX910" i="3"/>
  <c r="CX889" i="3"/>
  <c r="CX882" i="3"/>
  <c r="CX763" i="3"/>
  <c r="CU87" i="3"/>
  <c r="CX91" i="3"/>
  <c r="CX95" i="3"/>
  <c r="CX93" i="3"/>
  <c r="CX97" i="3"/>
  <c r="CX100" i="3"/>
  <c r="CX96" i="3"/>
  <c r="CX99" i="3"/>
  <c r="CX98" i="3"/>
  <c r="CX101" i="3"/>
  <c r="CW88" i="3"/>
  <c r="CX88" i="3"/>
  <c r="CW89" i="3"/>
  <c r="P45" i="1"/>
  <c r="CP45" i="1" s="1"/>
  <c r="O45" i="1" s="1"/>
  <c r="CR42" i="1"/>
  <c r="CU75" i="3"/>
  <c r="CX75" i="3"/>
  <c r="CV75" i="3"/>
  <c r="CY41" i="1"/>
  <c r="CT40" i="1"/>
  <c r="CQ37" i="1"/>
  <c r="X37" i="1"/>
  <c r="S36" i="1"/>
  <c r="P33" i="1"/>
  <c r="CP33" i="1" s="1"/>
  <c r="O33" i="1" s="1"/>
  <c r="CR30" i="1"/>
  <c r="CW12" i="3"/>
  <c r="CU11" i="3"/>
  <c r="CX12" i="3"/>
  <c r="CX13" i="3"/>
  <c r="CY29" i="1"/>
  <c r="CT28" i="1"/>
  <c r="DH1134" i="3"/>
  <c r="DF1119" i="3"/>
  <c r="DH1119" i="3"/>
  <c r="DI1119" i="3"/>
  <c r="DF1114" i="3"/>
  <c r="DJ1114" i="3" s="1"/>
  <c r="DG1114" i="3"/>
  <c r="DI1107" i="3"/>
  <c r="DF1107" i="3"/>
  <c r="DJ1107" i="3" s="1"/>
  <c r="CX1078" i="3"/>
  <c r="CW1075" i="3"/>
  <c r="CX1075" i="3"/>
  <c r="CW1056" i="3"/>
  <c r="CX1043" i="3"/>
  <c r="CX1018" i="3"/>
  <c r="CX1007" i="3"/>
  <c r="CX982" i="3"/>
  <c r="CW958" i="3"/>
  <c r="CX952" i="3"/>
  <c r="CX947" i="3"/>
  <c r="CX942" i="3"/>
  <c r="CX935" i="3"/>
  <c r="CX922" i="3"/>
  <c r="CX915" i="3"/>
  <c r="Y47" i="1"/>
  <c r="CV85" i="3"/>
  <c r="CU85" i="3"/>
  <c r="CX85" i="3"/>
  <c r="Q43" i="1"/>
  <c r="Y35" i="1"/>
  <c r="CV36" i="3"/>
  <c r="CX36" i="3"/>
  <c r="CU36" i="3"/>
  <c r="Q31" i="1"/>
  <c r="BZ26" i="1"/>
  <c r="DI1148" i="3"/>
  <c r="DI1140" i="3"/>
  <c r="DF1137" i="3"/>
  <c r="DJ1137" i="3" s="1"/>
  <c r="DG1137" i="3"/>
  <c r="DI1137" i="3"/>
  <c r="DF1130" i="3"/>
  <c r="DJ1130" i="3" s="1"/>
  <c r="DH1130" i="3"/>
  <c r="DI1130" i="3"/>
  <c r="DF1120" i="3"/>
  <c r="DG1120" i="3"/>
  <c r="DJ1120" i="3" s="1"/>
  <c r="DF1111" i="3"/>
  <c r="DJ1111" i="3" s="1"/>
  <c r="DG1111" i="3"/>
  <c r="DI1111" i="3"/>
  <c r="DF1103" i="3"/>
  <c r="DG1103" i="3"/>
  <c r="DJ1103" i="3" s="1"/>
  <c r="DI1103" i="3"/>
  <c r="CX1098" i="3"/>
  <c r="CX1038" i="3"/>
  <c r="CV1023" i="3"/>
  <c r="CX1004" i="3"/>
  <c r="CX997" i="3"/>
  <c r="CX967" i="3"/>
  <c r="CV955" i="3"/>
  <c r="CX945" i="3"/>
  <c r="CX920" i="3"/>
  <c r="CX908" i="3"/>
  <c r="CX874" i="3"/>
  <c r="CX815" i="3"/>
  <c r="X47" i="1"/>
  <c r="S46" i="1"/>
  <c r="AB45" i="1"/>
  <c r="AD43" i="1"/>
  <c r="AB43" i="1" s="1"/>
  <c r="P43" i="1"/>
  <c r="CP43" i="1" s="1"/>
  <c r="O43" i="1" s="1"/>
  <c r="R41" i="1"/>
  <c r="CY39" i="1"/>
  <c r="Q36" i="1"/>
  <c r="CP36" i="1" s="1"/>
  <c r="O36" i="1" s="1"/>
  <c r="X35" i="1"/>
  <c r="S34" i="1"/>
  <c r="AB33" i="1"/>
  <c r="AD31" i="1"/>
  <c r="P31" i="1"/>
  <c r="CP31" i="1" s="1"/>
  <c r="O31" i="1" s="1"/>
  <c r="GM31" i="1" s="1"/>
  <c r="GN31" i="1" s="1"/>
  <c r="R29" i="1"/>
  <c r="CX5" i="3"/>
  <c r="CX3" i="3"/>
  <c r="CU1" i="3"/>
  <c r="CV1" i="3"/>
  <c r="FQ26" i="1"/>
  <c r="DH1148" i="3"/>
  <c r="DH1140" i="3"/>
  <c r="DI1099" i="3"/>
  <c r="DJ1099" i="3" s="1"/>
  <c r="DF1099" i="3"/>
  <c r="CV1085" i="3"/>
  <c r="CX1064" i="3"/>
  <c r="CX1051" i="3"/>
  <c r="CX1026" i="3"/>
  <c r="CW994" i="3"/>
  <c r="CX994" i="3"/>
  <c r="CV928" i="3"/>
  <c r="CW870" i="3"/>
  <c r="CX662" i="3"/>
  <c r="CX660" i="3"/>
  <c r="CU131" i="3"/>
  <c r="CV131" i="3"/>
  <c r="CX133" i="3"/>
  <c r="CX136" i="3"/>
  <c r="CX138" i="3"/>
  <c r="CX131" i="3"/>
  <c r="CX143" i="3"/>
  <c r="CX142" i="3"/>
  <c r="CX140" i="3"/>
  <c r="CX139" i="3"/>
  <c r="CW133" i="3"/>
  <c r="CX141" i="3"/>
  <c r="CX144" i="3"/>
  <c r="CU81" i="3"/>
  <c r="CV81" i="3"/>
  <c r="CX81" i="3"/>
  <c r="CZ37" i="1"/>
  <c r="CW27" i="3"/>
  <c r="CU26" i="3"/>
  <c r="CX29" i="3"/>
  <c r="CX27" i="3"/>
  <c r="BX26" i="1"/>
  <c r="DG1148" i="3"/>
  <c r="DG1140" i="3"/>
  <c r="DF1132" i="3"/>
  <c r="DJ1132" i="3" s="1"/>
  <c r="DG1132" i="3"/>
  <c r="DF1115" i="3"/>
  <c r="DJ1115" i="3" s="1"/>
  <c r="DI1115" i="3"/>
  <c r="DH1108" i="3"/>
  <c r="DI1108" i="3"/>
  <c r="CW1091" i="3"/>
  <c r="CX1091" i="3"/>
  <c r="CX1059" i="3"/>
  <c r="CX1046" i="3"/>
  <c r="CV1031" i="3"/>
  <c r="CX964" i="3"/>
  <c r="CV953" i="3"/>
  <c r="CX950" i="3"/>
  <c r="CX925" i="3"/>
  <c r="S44" i="1"/>
  <c r="CS43" i="1"/>
  <c r="AD41" i="1"/>
  <c r="AB41" i="1" s="1"/>
  <c r="P41" i="1"/>
  <c r="CP41" i="1" s="1"/>
  <c r="O41" i="1" s="1"/>
  <c r="R39" i="1"/>
  <c r="CX62" i="3"/>
  <c r="CU57" i="3"/>
  <c r="CX58" i="3"/>
  <c r="CW61" i="3"/>
  <c r="CV57" i="3"/>
  <c r="CX57" i="3"/>
  <c r="CW59" i="3"/>
  <c r="CX63" i="3"/>
  <c r="CX59" i="3"/>
  <c r="CW58" i="3"/>
  <c r="S32" i="1"/>
  <c r="CS31" i="1"/>
  <c r="AB31" i="1"/>
  <c r="AD29" i="1"/>
  <c r="P29" i="1"/>
  <c r="DI1145" i="3"/>
  <c r="DI1125" i="3"/>
  <c r="DI1113" i="3"/>
  <c r="CV1079" i="3"/>
  <c r="CX1073" i="3"/>
  <c r="CX1034" i="3"/>
  <c r="CW1024" i="3"/>
  <c r="CX1000" i="3"/>
  <c r="CX980" i="3"/>
  <c r="CX970" i="3"/>
  <c r="CX943" i="3"/>
  <c r="CZ47" i="1"/>
  <c r="CU77" i="3"/>
  <c r="CX77" i="3"/>
  <c r="CS36" i="1"/>
  <c r="CZ35" i="1"/>
  <c r="CX20" i="3"/>
  <c r="CU16" i="3"/>
  <c r="CV16" i="3"/>
  <c r="CX1150" i="3"/>
  <c r="DH1145" i="3"/>
  <c r="CX1142" i="3"/>
  <c r="DF1138" i="3"/>
  <c r="DJ1138" i="3" s="1"/>
  <c r="DH1138" i="3"/>
  <c r="DI1138" i="3"/>
  <c r="CV1133" i="3"/>
  <c r="DH1127" i="3"/>
  <c r="DI1127" i="3"/>
  <c r="DH1125" i="3"/>
  <c r="DF1113" i="3"/>
  <c r="DJ1113" i="3" s="1"/>
  <c r="DF1112" i="3"/>
  <c r="DJ1112" i="3" s="1"/>
  <c r="DH1112" i="3"/>
  <c r="DI1112" i="3"/>
  <c r="DF1104" i="3"/>
  <c r="DJ1104" i="3" s="1"/>
  <c r="DH1104" i="3"/>
  <c r="DI1104" i="3"/>
  <c r="CW1100" i="3"/>
  <c r="CX1100" i="3"/>
  <c r="CW1086" i="3"/>
  <c r="CV1082" i="3"/>
  <c r="CX1054" i="3"/>
  <c r="CV1039" i="3"/>
  <c r="CX1014" i="3"/>
  <c r="CX1005" i="3"/>
  <c r="CW992" i="3"/>
  <c r="CV989" i="3"/>
  <c r="CX989" i="3"/>
  <c r="CX936" i="3"/>
  <c r="CV923" i="3"/>
  <c r="CV807" i="3"/>
  <c r="AD39" i="1"/>
  <c r="AB39" i="1" s="1"/>
  <c r="P39" i="1"/>
  <c r="CP39" i="1" s="1"/>
  <c r="O39" i="1" s="1"/>
  <c r="GM39" i="1" s="1"/>
  <c r="GN39" i="1" s="1"/>
  <c r="R37" i="1"/>
  <c r="CW42" i="3"/>
  <c r="CU41" i="3"/>
  <c r="CX42" i="3"/>
  <c r="CX48" i="3"/>
  <c r="AB29" i="1"/>
  <c r="DG1145" i="3"/>
  <c r="DI1143" i="3"/>
  <c r="DG1125" i="3"/>
  <c r="DG1119" i="3"/>
  <c r="DJ1119" i="3" s="1"/>
  <c r="CV1116" i="3"/>
  <c r="CX1116" i="3"/>
  <c r="DI1114" i="3"/>
  <c r="DG1107" i="3"/>
  <c r="CX1096" i="3"/>
  <c r="CX1092" i="3"/>
  <c r="CW1070" i="3"/>
  <c r="CX1070" i="3"/>
  <c r="CX1065" i="3"/>
  <c r="CX1042" i="3"/>
  <c r="CW1032" i="3"/>
  <c r="CX984" i="3"/>
  <c r="CX956" i="3"/>
  <c r="CX946" i="3"/>
  <c r="CW934" i="3"/>
  <c r="CX914" i="3"/>
  <c r="CX909" i="3"/>
  <c r="CV909" i="3"/>
  <c r="Y41" i="1"/>
  <c r="CU74" i="3"/>
  <c r="CV74" i="3"/>
  <c r="Q37" i="1"/>
  <c r="CP37" i="1" s="1"/>
  <c r="O37" i="1" s="1"/>
  <c r="GM37" i="1" s="1"/>
  <c r="GN37" i="1" s="1"/>
  <c r="Y29" i="1"/>
  <c r="CV6" i="3"/>
  <c r="CU6" i="3"/>
  <c r="CX6" i="3"/>
  <c r="CX1149" i="3"/>
  <c r="CX1141" i="3"/>
  <c r="DH1137" i="3"/>
  <c r="DG1133" i="3"/>
  <c r="DH1133" i="3"/>
  <c r="DG1130" i="3"/>
  <c r="DG1128" i="3"/>
  <c r="DH1128" i="3"/>
  <c r="DI1120" i="3"/>
  <c r="DH1111" i="3"/>
  <c r="DG1109" i="3"/>
  <c r="DH1109" i="3"/>
  <c r="DI1109" i="3"/>
  <c r="DH1103" i="3"/>
  <c r="DF1101" i="3"/>
  <c r="DG1101" i="3"/>
  <c r="DJ1101" i="3" s="1"/>
  <c r="DI1101" i="3"/>
  <c r="CX1089" i="3"/>
  <c r="CW1080" i="3"/>
  <c r="CV1047" i="3"/>
  <c r="CW1011" i="3"/>
  <c r="CX1011" i="3"/>
  <c r="CW976" i="3"/>
  <c r="CW973" i="3"/>
  <c r="CX962" i="3"/>
  <c r="CX941" i="3"/>
  <c r="CX926" i="3"/>
  <c r="CX814" i="3"/>
  <c r="R85" i="1"/>
  <c r="Q83" i="1"/>
  <c r="R47" i="1"/>
  <c r="CU83" i="3"/>
  <c r="CV83" i="3"/>
  <c r="R35" i="1"/>
  <c r="CX35" i="3"/>
  <c r="CU31" i="3"/>
  <c r="CX31" i="3"/>
  <c r="CW32" i="3"/>
  <c r="CX32" i="3"/>
  <c r="CX33" i="3"/>
  <c r="CX1164" i="3"/>
  <c r="DG1143" i="3"/>
  <c r="DJ1143" i="3" s="1"/>
  <c r="DG1139" i="3"/>
  <c r="DH1139" i="3"/>
  <c r="DG1126" i="3"/>
  <c r="DG1123" i="3"/>
  <c r="DH1123" i="3"/>
  <c r="DH1120" i="3"/>
  <c r="DF1118" i="3"/>
  <c r="DG1118" i="3"/>
  <c r="DJ1118" i="3" s="1"/>
  <c r="DH1118" i="3"/>
  <c r="DH1115" i="3"/>
  <c r="DG1105" i="3"/>
  <c r="DH1105" i="3"/>
  <c r="DG1099" i="3"/>
  <c r="CV1062" i="3"/>
  <c r="CX1062" i="3"/>
  <c r="CX1050" i="3"/>
  <c r="CW1040" i="3"/>
  <c r="CX1027" i="3"/>
  <c r="CX990" i="3"/>
  <c r="CV987" i="3"/>
  <c r="CX981" i="3"/>
  <c r="CX951" i="3"/>
  <c r="CW944" i="3"/>
  <c r="CX860" i="3"/>
  <c r="CX851" i="3"/>
  <c r="Q47" i="1"/>
  <c r="CP47" i="1" s="1"/>
  <c r="O47" i="1" s="1"/>
  <c r="GM47" i="1" s="1"/>
  <c r="GN47" i="1" s="1"/>
  <c r="CW69" i="3"/>
  <c r="CX72" i="3"/>
  <c r="CU65" i="3"/>
  <c r="CV65" i="3"/>
  <c r="CX70" i="3"/>
  <c r="CX69" i="3"/>
  <c r="Q35" i="1"/>
  <c r="CW1135" i="3"/>
  <c r="CX1135" i="3"/>
  <c r="DI1132" i="3"/>
  <c r="DG1115" i="3"/>
  <c r="DG1108" i="3"/>
  <c r="CX1068" i="3"/>
  <c r="CX1060" i="3"/>
  <c r="CV1055" i="3"/>
  <c r="CX1022" i="3"/>
  <c r="CX1015" i="3"/>
  <c r="CX1006" i="3"/>
  <c r="CX996" i="3"/>
  <c r="CX966" i="3"/>
  <c r="CV957" i="3"/>
  <c r="DG1106" i="3"/>
  <c r="CX1082" i="3"/>
  <c r="CX1009" i="3"/>
  <c r="CX992" i="3"/>
  <c r="CX987" i="3"/>
  <c r="CX960" i="3"/>
  <c r="CX895" i="3"/>
  <c r="CX883" i="3"/>
  <c r="CX809" i="3"/>
  <c r="CX781" i="3"/>
  <c r="CX976" i="3"/>
  <c r="CX937" i="3"/>
  <c r="CX934" i="3"/>
  <c r="CX901" i="3"/>
  <c r="CX870" i="3"/>
  <c r="CX796" i="3"/>
  <c r="CX791" i="3"/>
  <c r="CW791" i="3"/>
  <c r="CX861" i="3"/>
  <c r="CX804" i="3"/>
  <c r="CX777" i="3"/>
  <c r="CV573" i="3"/>
  <c r="CX916" i="3"/>
  <c r="CW912" i="3"/>
  <c r="CX830" i="3"/>
  <c r="CX759" i="3"/>
  <c r="CX1086" i="3"/>
  <c r="CX1080" i="3"/>
  <c r="CX1056" i="3"/>
  <c r="CX1048" i="3"/>
  <c r="CX1040" i="3"/>
  <c r="CX1032" i="3"/>
  <c r="CX1024" i="3"/>
  <c r="CX958" i="3"/>
  <c r="CX931" i="3"/>
  <c r="CX892" i="3"/>
  <c r="CX858" i="3"/>
  <c r="CX903" i="3"/>
  <c r="CX885" i="3"/>
  <c r="CX681" i="3"/>
  <c r="CX1039" i="3"/>
  <c r="CX1031" i="3"/>
  <c r="CX1023" i="3"/>
  <c r="CX957" i="3"/>
  <c r="CW898" i="3"/>
  <c r="CX843" i="3"/>
  <c r="CV822" i="3"/>
  <c r="CX822" i="3"/>
  <c r="CX807" i="3"/>
  <c r="DH1110" i="3"/>
  <c r="CX973" i="3"/>
  <c r="CX928" i="3"/>
  <c r="CX881" i="3"/>
  <c r="CX859" i="3"/>
  <c r="CX785" i="3"/>
  <c r="CX715" i="3"/>
  <c r="CX688" i="3"/>
  <c r="DG1110" i="3"/>
  <c r="CX918" i="3"/>
  <c r="CX904" i="3"/>
  <c r="CX899" i="3"/>
  <c r="CX840" i="3"/>
  <c r="CW800" i="3"/>
  <c r="CX800" i="3"/>
  <c r="CX790" i="3"/>
  <c r="CX894" i="3"/>
  <c r="CX890" i="3"/>
  <c r="CX808" i="3"/>
  <c r="CW808" i="3"/>
  <c r="CX846" i="3"/>
  <c r="CX844" i="3"/>
  <c r="CW839" i="3"/>
  <c r="CX739" i="3"/>
  <c r="CX872" i="3"/>
  <c r="CW767" i="3"/>
  <c r="CX757" i="3"/>
  <c r="CW790" i="3"/>
  <c r="CX752" i="3"/>
  <c r="CX730" i="3"/>
  <c r="CX708" i="3"/>
  <c r="CW670" i="3"/>
  <c r="CV600" i="3"/>
  <c r="CX865" i="3"/>
  <c r="CX825" i="3"/>
  <c r="CX811" i="3"/>
  <c r="CX801" i="3"/>
  <c r="CX782" i="3"/>
  <c r="CX768" i="3"/>
  <c r="CW768" i="3"/>
  <c r="CW755" i="3"/>
  <c r="CX755" i="3"/>
  <c r="CW740" i="3"/>
  <c r="CX711" i="3"/>
  <c r="CX609" i="3"/>
  <c r="CX548" i="3"/>
  <c r="CX912" i="3"/>
  <c r="CX863" i="3"/>
  <c r="CX854" i="3"/>
  <c r="CX827" i="3"/>
  <c r="CX716" i="3"/>
  <c r="CX689" i="3"/>
  <c r="CX682" i="3"/>
  <c r="CX853" i="3"/>
  <c r="CX793" i="3"/>
  <c r="CX788" i="3"/>
  <c r="CV779" i="3"/>
  <c r="CW726" i="3"/>
  <c r="CX726" i="3"/>
  <c r="CW699" i="3"/>
  <c r="CX699" i="3"/>
  <c r="CX673" i="3"/>
  <c r="CX818" i="3"/>
  <c r="CX775" i="3"/>
  <c r="CX731" i="3"/>
  <c r="CV837" i="3"/>
  <c r="CX837" i="3"/>
  <c r="CX820" i="3"/>
  <c r="CV784" i="3"/>
  <c r="CX784" i="3"/>
  <c r="CX697" i="3"/>
  <c r="CX621" i="3"/>
  <c r="CX770" i="3"/>
  <c r="CX742" i="3"/>
  <c r="CX684" i="3"/>
  <c r="CX666" i="3"/>
  <c r="CX635" i="3"/>
  <c r="CX779" i="3"/>
  <c r="CX760" i="3"/>
  <c r="CV753" i="3"/>
  <c r="CX753" i="3"/>
  <c r="CX678" i="3"/>
  <c r="CX675" i="3"/>
  <c r="CX648" i="3"/>
  <c r="CW520" i="3"/>
  <c r="CX422" i="3"/>
  <c r="CW728" i="3"/>
  <c r="CX728" i="3"/>
  <c r="CW700" i="3"/>
  <c r="CX692" i="3"/>
  <c r="CX668" i="3"/>
  <c r="CX617" i="3"/>
  <c r="CV739" i="3"/>
  <c r="CX664" i="3"/>
  <c r="CW629" i="3"/>
  <c r="CX629" i="3"/>
  <c r="CV538" i="3"/>
  <c r="CX538" i="3"/>
  <c r="CX746" i="3"/>
  <c r="CX701" i="3"/>
  <c r="CX659" i="3"/>
  <c r="CX603" i="3"/>
  <c r="CW472" i="3"/>
  <c r="CX750" i="3"/>
  <c r="CX594" i="3"/>
  <c r="CX567" i="3"/>
  <c r="CW499" i="3"/>
  <c r="CX499" i="3"/>
  <c r="CX740" i="3"/>
  <c r="CV697" i="3"/>
  <c r="CX694" i="3"/>
  <c r="CW686" i="3"/>
  <c r="CX686" i="3"/>
  <c r="CX679" i="3"/>
  <c r="CW672" i="3"/>
  <c r="CX672" i="3"/>
  <c r="CX625" i="3"/>
  <c r="CX620" i="3"/>
  <c r="CX606" i="3"/>
  <c r="CX764" i="3"/>
  <c r="CX720" i="3"/>
  <c r="CX713" i="3"/>
  <c r="CX709" i="3"/>
  <c r="CX657" i="3"/>
  <c r="CX581" i="3"/>
  <c r="CW757" i="3"/>
  <c r="CX735" i="3"/>
  <c r="CX724" i="3"/>
  <c r="CX705" i="3"/>
  <c r="CX690" i="3"/>
  <c r="CV683" i="3"/>
  <c r="CX683" i="3"/>
  <c r="CW644" i="3"/>
  <c r="CX633" i="3"/>
  <c r="CW612" i="3"/>
  <c r="CX612" i="3"/>
  <c r="CX579" i="3"/>
  <c r="CX563" i="3"/>
  <c r="CW560" i="3"/>
  <c r="CX644" i="3"/>
  <c r="CX640" i="3"/>
  <c r="CX636" i="3"/>
  <c r="CX607" i="3"/>
  <c r="CX495" i="3"/>
  <c r="CV641" i="3"/>
  <c r="CX630" i="3"/>
  <c r="CX622" i="3"/>
  <c r="CX618" i="3"/>
  <c r="CW590" i="3"/>
  <c r="CX584" i="3"/>
  <c r="CW577" i="3"/>
  <c r="CW558" i="3"/>
  <c r="CX539" i="3"/>
  <c r="CW539" i="3"/>
  <c r="CX651" i="3"/>
  <c r="CX616" i="3"/>
  <c r="CW613" i="3"/>
  <c r="CX610" i="3"/>
  <c r="CX561" i="3"/>
  <c r="CX537" i="3"/>
  <c r="CW642" i="3"/>
  <c r="CX593" i="3"/>
  <c r="CX588" i="3"/>
  <c r="CX566" i="3"/>
  <c r="CX637" i="3"/>
  <c r="CW627" i="3"/>
  <c r="CX627" i="3"/>
  <c r="CX554" i="3"/>
  <c r="CX547" i="3"/>
  <c r="CX505" i="3"/>
  <c r="CX652" i="3"/>
  <c r="CX647" i="3"/>
  <c r="CW614" i="3"/>
  <c r="CX602" i="3"/>
  <c r="CX585" i="3"/>
  <c r="CW575" i="3"/>
  <c r="CX575" i="3"/>
  <c r="CW559" i="3"/>
  <c r="CV655" i="3"/>
  <c r="CX632" i="3"/>
  <c r="CX597" i="3"/>
  <c r="CX570" i="3"/>
  <c r="CW540" i="3"/>
  <c r="CX600" i="3"/>
  <c r="CX590" i="3"/>
  <c r="CX573" i="3"/>
  <c r="CX549" i="3"/>
  <c r="CV509" i="3"/>
  <c r="CX509" i="3"/>
  <c r="CX377" i="3"/>
  <c r="CX356" i="3"/>
  <c r="CV557" i="3"/>
  <c r="CW556" i="3"/>
  <c r="CX555" i="3"/>
  <c r="CX541" i="3"/>
  <c r="CW525" i="3"/>
  <c r="CX506" i="3"/>
  <c r="CW427" i="3"/>
  <c r="CX418" i="3"/>
  <c r="CX403" i="3"/>
  <c r="CX375" i="3"/>
  <c r="CX492" i="3"/>
  <c r="CX483" i="3"/>
  <c r="CX451" i="3"/>
  <c r="CW394" i="3"/>
  <c r="CX366" i="3"/>
  <c r="CX642" i="3"/>
  <c r="CX614" i="3"/>
  <c r="CX577" i="3"/>
  <c r="CX545" i="3"/>
  <c r="CX518" i="3"/>
  <c r="CX437" i="3"/>
  <c r="CX534" i="3"/>
  <c r="CX530" i="3"/>
  <c r="CX430" i="3"/>
  <c r="CX423" i="3"/>
  <c r="CX280" i="3"/>
  <c r="CX552" i="3"/>
  <c r="CW522" i="3"/>
  <c r="CX507" i="3"/>
  <c r="CW497" i="3"/>
  <c r="CX497" i="3"/>
  <c r="CV385" i="3"/>
  <c r="CX325" i="3"/>
  <c r="CX481" i="3"/>
  <c r="CX467" i="3"/>
  <c r="CX531" i="3"/>
  <c r="CV523" i="3"/>
  <c r="CX523" i="3"/>
  <c r="CX515" i="3"/>
  <c r="CX512" i="3"/>
  <c r="CX502" i="3"/>
  <c r="CX477" i="3"/>
  <c r="CX388" i="3"/>
  <c r="CV346" i="3"/>
  <c r="CX564" i="3"/>
  <c r="CW527" i="3"/>
  <c r="CX527" i="3"/>
  <c r="CX367" i="3"/>
  <c r="CX353" i="3"/>
  <c r="CX478" i="3"/>
  <c r="CX468" i="3"/>
  <c r="CX461" i="3"/>
  <c r="CX444" i="3"/>
  <c r="CX401" i="3"/>
  <c r="CX469" i="3"/>
  <c r="CX452" i="3"/>
  <c r="CX416" i="3"/>
  <c r="CX404" i="3"/>
  <c r="CW396" i="3"/>
  <c r="CX385" i="3"/>
  <c r="CX379" i="3"/>
  <c r="CX328" i="3"/>
  <c r="CW251" i="3"/>
  <c r="CW218" i="3"/>
  <c r="CX440" i="3"/>
  <c r="CX399" i="3"/>
  <c r="CX392" i="3"/>
  <c r="CX369" i="3"/>
  <c r="CX349" i="3"/>
  <c r="CX302" i="3"/>
  <c r="CX276" i="3"/>
  <c r="CX465" i="3"/>
  <c r="CW456" i="3"/>
  <c r="CV425" i="3"/>
  <c r="CW412" i="3"/>
  <c r="CX412" i="3"/>
  <c r="CX344" i="3"/>
  <c r="CW314" i="3"/>
  <c r="CX525" i="3"/>
  <c r="CX520" i="3"/>
  <c r="CX432" i="3"/>
  <c r="CW428" i="3"/>
  <c r="CX397" i="3"/>
  <c r="CX357" i="3"/>
  <c r="CX338" i="3"/>
  <c r="CX307" i="3"/>
  <c r="CW307" i="3"/>
  <c r="CW486" i="3"/>
  <c r="CX484" i="3"/>
  <c r="CX457" i="3"/>
  <c r="CW442" i="3"/>
  <c r="CX413" i="3"/>
  <c r="CX383" i="3"/>
  <c r="CV331" i="3"/>
  <c r="CW232" i="3"/>
  <c r="CX232" i="3"/>
  <c r="CX472" i="3"/>
  <c r="CX433" i="3"/>
  <c r="CX406" i="3"/>
  <c r="CW386" i="3"/>
  <c r="CX386" i="3"/>
  <c r="CW324" i="3"/>
  <c r="CX324" i="3"/>
  <c r="CV483" i="3"/>
  <c r="CX463" i="3"/>
  <c r="CX454" i="3"/>
  <c r="CX449" i="3"/>
  <c r="CX414" i="3"/>
  <c r="CX410" i="3"/>
  <c r="CV393" i="3"/>
  <c r="CW298" i="3"/>
  <c r="CX491" i="3"/>
  <c r="CX459" i="3"/>
  <c r="CX439" i="3"/>
  <c r="CX407" i="3"/>
  <c r="CX387" i="3"/>
  <c r="CX355" i="3"/>
  <c r="CX475" i="3"/>
  <c r="CX446" i="3"/>
  <c r="CX420" i="3"/>
  <c r="CX394" i="3"/>
  <c r="CX374" i="3"/>
  <c r="CX368" i="3"/>
  <c r="CW365" i="3"/>
  <c r="CX365" i="3"/>
  <c r="CX358" i="3"/>
  <c r="CX332" i="3"/>
  <c r="CX318" i="3"/>
  <c r="CX335" i="3"/>
  <c r="CX296" i="3"/>
  <c r="CW285" i="3"/>
  <c r="CV281" i="3"/>
  <c r="CX281" i="3"/>
  <c r="CX211" i="3"/>
  <c r="CW352" i="3"/>
  <c r="CX351" i="3"/>
  <c r="CX348" i="3"/>
  <c r="CX312" i="3"/>
  <c r="CX293" i="3"/>
  <c r="CX271" i="3"/>
  <c r="CX94" i="3"/>
  <c r="CX322" i="3"/>
  <c r="CX299" i="3"/>
  <c r="CX277" i="3"/>
  <c r="CX245" i="3"/>
  <c r="CX326" i="3"/>
  <c r="CX315" i="3"/>
  <c r="CX309" i="3"/>
  <c r="CX288" i="3"/>
  <c r="CX259" i="3"/>
  <c r="CX425" i="3"/>
  <c r="CX320" i="3"/>
  <c r="CX340" i="3"/>
  <c r="CW306" i="3"/>
  <c r="CX294" i="3"/>
  <c r="CX333" i="3"/>
  <c r="CX304" i="3"/>
  <c r="CX291" i="3"/>
  <c r="CX241" i="3"/>
  <c r="CX215" i="3"/>
  <c r="CX362" i="3"/>
  <c r="CX343" i="3"/>
  <c r="CX317" i="3"/>
  <c r="CX310" i="3"/>
  <c r="CX278" i="3"/>
  <c r="CX372" i="3"/>
  <c r="CX363" i="3"/>
  <c r="CX360" i="3"/>
  <c r="CX341" i="3"/>
  <c r="CX301" i="3"/>
  <c r="CW284" i="3"/>
  <c r="CX263" i="3"/>
  <c r="CX253" i="3"/>
  <c r="CX239" i="3"/>
  <c r="CX255" i="3"/>
  <c r="CX233" i="3"/>
  <c r="CX227" i="3"/>
  <c r="CW217" i="3"/>
  <c r="CX265" i="3"/>
  <c r="CX218" i="3"/>
  <c r="CW204" i="3"/>
  <c r="CX204" i="3"/>
  <c r="CW174" i="3"/>
  <c r="CW105" i="3"/>
  <c r="CW268" i="3"/>
  <c r="CX257" i="3"/>
  <c r="CX219" i="3"/>
  <c r="CX214" i="3"/>
  <c r="CX186" i="3"/>
  <c r="CX150" i="3"/>
  <c r="CX132" i="3"/>
  <c r="CW132" i="3"/>
  <c r="CX285" i="3"/>
  <c r="CX269" i="3"/>
  <c r="CX247" i="3"/>
  <c r="CX224" i="3"/>
  <c r="CX242" i="3"/>
  <c r="CX236" i="3"/>
  <c r="CV229" i="3"/>
  <c r="CX229" i="3"/>
  <c r="CX198" i="3"/>
  <c r="CX195" i="3"/>
  <c r="CX86" i="3"/>
  <c r="CX205" i="3"/>
  <c r="CX260" i="3"/>
  <c r="CW250" i="3"/>
  <c r="CX237" i="3"/>
  <c r="CX221" i="3"/>
  <c r="CX181" i="3"/>
  <c r="CX273" i="3"/>
  <c r="CV215" i="3"/>
  <c r="CX184" i="3"/>
  <c r="CV173" i="3"/>
  <c r="CX173" i="3"/>
  <c r="CX251" i="3"/>
  <c r="CX212" i="3"/>
  <c r="CX46" i="3"/>
  <c r="CX282" i="3"/>
  <c r="CW160" i="3"/>
  <c r="CX53" i="3"/>
  <c r="CX175" i="3"/>
  <c r="CX153" i="3"/>
  <c r="CX128" i="3"/>
  <c r="CX125" i="3"/>
  <c r="CV145" i="3"/>
  <c r="CW134" i="3"/>
  <c r="CX134" i="3"/>
  <c r="CW60" i="3"/>
  <c r="CX193" i="3"/>
  <c r="CV159" i="3"/>
  <c r="CX154" i="3"/>
  <c r="CX146" i="3"/>
  <c r="CV77" i="3"/>
  <c r="CX170" i="3"/>
  <c r="CX160" i="3"/>
  <c r="CX135" i="3"/>
  <c r="CX82" i="3"/>
  <c r="CV87" i="3"/>
  <c r="CX87" i="3"/>
  <c r="CX40" i="3"/>
  <c r="CX38" i="3"/>
  <c r="CW2" i="3"/>
  <c r="CX196" i="3"/>
  <c r="CX177" i="3"/>
  <c r="CW162" i="3"/>
  <c r="CX162" i="3"/>
  <c r="CX167" i="3"/>
  <c r="CX124" i="3"/>
  <c r="CW50" i="3"/>
  <c r="CW43" i="3"/>
  <c r="CV102" i="3"/>
  <c r="CX78" i="3"/>
  <c r="CX66" i="3"/>
  <c r="CW66" i="3"/>
  <c r="CX202" i="3"/>
  <c r="CX207" i="3"/>
  <c r="CX200" i="3"/>
  <c r="CW189" i="3"/>
  <c r="CX189" i="3"/>
  <c r="CX180" i="3"/>
  <c r="CX152" i="3"/>
  <c r="CX64" i="3"/>
  <c r="CX108" i="3"/>
  <c r="CX89" i="3"/>
  <c r="CW17" i="3"/>
  <c r="CX14" i="3"/>
  <c r="CV11" i="3"/>
  <c r="CX1" i="3"/>
  <c r="CX156" i="3"/>
  <c r="CX137" i="3"/>
  <c r="CX102" i="3"/>
  <c r="CX83" i="3"/>
  <c r="CW67" i="3"/>
  <c r="CX67" i="3"/>
  <c r="CV31" i="3"/>
  <c r="CX8" i="3"/>
  <c r="CX126" i="3"/>
  <c r="CX122" i="3"/>
  <c r="CX119" i="3"/>
  <c r="CV73" i="3"/>
  <c r="CX73" i="3"/>
  <c r="CW68" i="3"/>
  <c r="CW51" i="3"/>
  <c r="CX25" i="3"/>
  <c r="CX103" i="3"/>
  <c r="CW103" i="3"/>
  <c r="CW90" i="3"/>
  <c r="CX90" i="3"/>
  <c r="CX84" i="3"/>
  <c r="CX47" i="3"/>
  <c r="CW44" i="3"/>
  <c r="CX23" i="3"/>
  <c r="CX18" i="3"/>
  <c r="CX105" i="3"/>
  <c r="CX74" i="3"/>
  <c r="CX34" i="3"/>
  <c r="CX15" i="3"/>
  <c r="CX9" i="3"/>
  <c r="CX2" i="3"/>
  <c r="CX123" i="3"/>
  <c r="CX111" i="3"/>
  <c r="CX41" i="3"/>
  <c r="CV41" i="3"/>
  <c r="CX39" i="3"/>
  <c r="CX130" i="3"/>
  <c r="CX106" i="3"/>
  <c r="CX80" i="3"/>
  <c r="CW52" i="3"/>
  <c r="CW37" i="3"/>
  <c r="CX37" i="3"/>
  <c r="CX92" i="3"/>
  <c r="CX60" i="3"/>
  <c r="CX49" i="3"/>
  <c r="CW45" i="3"/>
  <c r="CX113" i="3"/>
  <c r="CX71" i="3"/>
  <c r="CX65" i="3"/>
  <c r="CX30" i="3"/>
  <c r="CX28" i="3"/>
  <c r="CV26" i="3"/>
  <c r="CX24" i="3"/>
  <c r="CX16" i="3"/>
  <c r="CX10" i="3"/>
  <c r="CX107" i="3"/>
  <c r="CX76" i="3"/>
  <c r="CW22" i="3"/>
  <c r="CW7" i="3"/>
  <c r="CX55" i="3"/>
  <c r="CX22" i="3"/>
  <c r="CX26" i="3"/>
  <c r="CX19" i="3"/>
  <c r="CX68" i="3"/>
  <c r="CV49" i="3"/>
  <c r="CX17" i="3"/>
  <c r="CX45" i="3"/>
  <c r="CX44" i="3"/>
  <c r="CX43" i="3"/>
  <c r="CX7" i="3"/>
  <c r="CX11" i="3"/>
  <c r="CX4" i="3"/>
  <c r="CX120" i="3"/>
  <c r="CX61" i="3"/>
  <c r="H948" i="7" l="1"/>
  <c r="J357" i="7"/>
  <c r="H903" i="7"/>
  <c r="H828" i="7"/>
  <c r="J143" i="7"/>
  <c r="H357" i="7"/>
  <c r="J518" i="7"/>
  <c r="H639" i="7"/>
  <c r="H143" i="7"/>
  <c r="H952" i="7"/>
  <c r="H518" i="7"/>
  <c r="J639" i="7"/>
  <c r="J828" i="7"/>
  <c r="J952" i="7"/>
  <c r="J948" i="7"/>
  <c r="GM353" i="1"/>
  <c r="GB563" i="1"/>
  <c r="ES594" i="1"/>
  <c r="CY130" i="1"/>
  <c r="X130" i="1"/>
  <c r="Y130" i="1"/>
  <c r="CZ130" i="1"/>
  <c r="AJ26" i="1"/>
  <c r="W49" i="1"/>
  <c r="EA563" i="1"/>
  <c r="DN594" i="1"/>
  <c r="EH641" i="1"/>
  <c r="GA641" i="1"/>
  <c r="FQ626" i="1"/>
  <c r="AI26" i="1"/>
  <c r="V49" i="1"/>
  <c r="DV626" i="1"/>
  <c r="DI641" i="1"/>
  <c r="X166" i="1"/>
  <c r="Y166" i="1"/>
  <c r="CY166" i="1"/>
  <c r="CZ166" i="1"/>
  <c r="AG26" i="1"/>
  <c r="T49" i="1"/>
  <c r="BA49" i="1"/>
  <c r="CJ26" i="1"/>
  <c r="GM354" i="1"/>
  <c r="CY238" i="1"/>
  <c r="CZ238" i="1"/>
  <c r="X238" i="1"/>
  <c r="Y238" i="1"/>
  <c r="AJ563" i="1"/>
  <c r="W594" i="1"/>
  <c r="DG137" i="3"/>
  <c r="DF137" i="3"/>
  <c r="DJ137" i="3" s="1"/>
  <c r="DH137" i="3"/>
  <c r="DI137" i="3"/>
  <c r="DF439" i="3"/>
  <c r="DJ439" i="3" s="1"/>
  <c r="DG439" i="3"/>
  <c r="DH439" i="3"/>
  <c r="DI439" i="3"/>
  <c r="DF686" i="3"/>
  <c r="DG686" i="3"/>
  <c r="DJ686" i="3" s="1"/>
  <c r="DH686" i="3"/>
  <c r="DI686" i="3"/>
  <c r="DF731" i="3"/>
  <c r="DJ731" i="3" s="1"/>
  <c r="DH731" i="3"/>
  <c r="DI731" i="3"/>
  <c r="DG731" i="3"/>
  <c r="DH894" i="3"/>
  <c r="DF894" i="3"/>
  <c r="DJ894" i="3" s="1"/>
  <c r="DG894" i="3"/>
  <c r="DI894" i="3"/>
  <c r="DI1031" i="3"/>
  <c r="DJ1031" i="3" s="1"/>
  <c r="DF1031" i="3"/>
  <c r="DG1031" i="3"/>
  <c r="DH1031" i="3"/>
  <c r="DF35" i="3"/>
  <c r="DJ35" i="3" s="1"/>
  <c r="DG35" i="3"/>
  <c r="DH35" i="3"/>
  <c r="DI35" i="3"/>
  <c r="DF1098" i="3"/>
  <c r="DJ1098" i="3" s="1"/>
  <c r="DH1098" i="3"/>
  <c r="DI1098" i="3"/>
  <c r="DG1098" i="3"/>
  <c r="DH974" i="3"/>
  <c r="DI974" i="3"/>
  <c r="DF974" i="3"/>
  <c r="DG974" i="3"/>
  <c r="DJ974" i="3" s="1"/>
  <c r="DH147" i="3"/>
  <c r="DG147" i="3"/>
  <c r="DJ147" i="3" s="1"/>
  <c r="DI147" i="3"/>
  <c r="DF147" i="3"/>
  <c r="DF1029" i="3"/>
  <c r="DJ1029" i="3" s="1"/>
  <c r="DG1029" i="3"/>
  <c r="DH1029" i="3"/>
  <c r="DI1029" i="3"/>
  <c r="DG79" i="3"/>
  <c r="DH79" i="3"/>
  <c r="DI79" i="3"/>
  <c r="DJ79" i="3" s="1"/>
  <c r="DF79" i="3"/>
  <c r="DG166" i="3"/>
  <c r="DH166" i="3"/>
  <c r="DI166" i="3"/>
  <c r="DF166" i="3"/>
  <c r="DJ166" i="3" s="1"/>
  <c r="DG262" i="3"/>
  <c r="DF262" i="3"/>
  <c r="DJ262" i="3" s="1"/>
  <c r="DH262" i="3"/>
  <c r="DI262" i="3"/>
  <c r="DI118" i="3"/>
  <c r="DG118" i="3"/>
  <c r="DJ118" i="3" s="1"/>
  <c r="DH118" i="3"/>
  <c r="DF118" i="3"/>
  <c r="R134" i="1"/>
  <c r="W134" i="1"/>
  <c r="Q134" i="1"/>
  <c r="S134" i="1"/>
  <c r="DF272" i="3"/>
  <c r="DJ272" i="3" s="1"/>
  <c r="DI272" i="3"/>
  <c r="DG272" i="3"/>
  <c r="DH272" i="3"/>
  <c r="DM26" i="1"/>
  <c r="P71" i="1"/>
  <c r="DH178" i="3"/>
  <c r="DF178" i="3"/>
  <c r="DJ178" i="3" s="1"/>
  <c r="DG178" i="3"/>
  <c r="DI178" i="3"/>
  <c r="DF206" i="3"/>
  <c r="DJ206" i="3" s="1"/>
  <c r="DI206" i="3"/>
  <c r="DG206" i="3"/>
  <c r="DH206" i="3"/>
  <c r="DF297" i="3"/>
  <c r="DG297" i="3"/>
  <c r="DH297" i="3"/>
  <c r="DI297" i="3"/>
  <c r="DJ297" i="3" s="1"/>
  <c r="DF334" i="3"/>
  <c r="DJ334" i="3" s="1"/>
  <c r="DH334" i="3"/>
  <c r="DG334" i="3"/>
  <c r="DI334" i="3"/>
  <c r="DH389" i="3"/>
  <c r="DI389" i="3"/>
  <c r="DF389" i="3"/>
  <c r="DJ389" i="3" s="1"/>
  <c r="DG389" i="3"/>
  <c r="V124" i="1"/>
  <c r="X174" i="1"/>
  <c r="GM174" i="1" s="1"/>
  <c r="GN174" i="1" s="1"/>
  <c r="Y174" i="1"/>
  <c r="CY174" i="1"/>
  <c r="CZ174" i="1"/>
  <c r="R246" i="1"/>
  <c r="Q246" i="1"/>
  <c r="W246" i="1"/>
  <c r="GX246" i="1"/>
  <c r="P275" i="1"/>
  <c r="Q275" i="1"/>
  <c r="R275" i="1"/>
  <c r="CY187" i="1"/>
  <c r="CZ187" i="1"/>
  <c r="X187" i="1"/>
  <c r="GM187" i="1" s="1"/>
  <c r="GN187" i="1" s="1"/>
  <c r="Y187" i="1"/>
  <c r="GX120" i="1"/>
  <c r="DF337" i="3"/>
  <c r="DJ337" i="3" s="1"/>
  <c r="DG337" i="3"/>
  <c r="DH337" i="3"/>
  <c r="DI337" i="3"/>
  <c r="DF445" i="3"/>
  <c r="DJ445" i="3" s="1"/>
  <c r="DG445" i="3"/>
  <c r="DH445" i="3"/>
  <c r="DI445" i="3"/>
  <c r="DF544" i="3"/>
  <c r="DJ544" i="3" s="1"/>
  <c r="DG544" i="3"/>
  <c r="DH544" i="3"/>
  <c r="DI544" i="3"/>
  <c r="T124" i="1"/>
  <c r="DI511" i="3"/>
  <c r="DF511" i="3"/>
  <c r="DJ511" i="3" s="1"/>
  <c r="DG511" i="3"/>
  <c r="DH511" i="3"/>
  <c r="DF429" i="3"/>
  <c r="DJ429" i="3" s="1"/>
  <c r="DG429" i="3"/>
  <c r="DH429" i="3"/>
  <c r="DI429" i="3"/>
  <c r="CY184" i="1"/>
  <c r="CZ184" i="1"/>
  <c r="X184" i="1"/>
  <c r="GM184" i="1" s="1"/>
  <c r="GN184" i="1" s="1"/>
  <c r="Y184" i="1"/>
  <c r="DF466" i="3"/>
  <c r="DJ466" i="3" s="1"/>
  <c r="DG466" i="3"/>
  <c r="DI466" i="3"/>
  <c r="DH466" i="3"/>
  <c r="DF474" i="3"/>
  <c r="DJ474" i="3" s="1"/>
  <c r="DG474" i="3"/>
  <c r="DH474" i="3"/>
  <c r="DI474" i="3"/>
  <c r="DF526" i="3"/>
  <c r="DG526" i="3"/>
  <c r="DJ526" i="3" s="1"/>
  <c r="DH526" i="3"/>
  <c r="DI526" i="3"/>
  <c r="DF558" i="3"/>
  <c r="DI558" i="3"/>
  <c r="DG558" i="3"/>
  <c r="DJ558" i="3" s="1"/>
  <c r="DH558" i="3"/>
  <c r="GX148" i="1"/>
  <c r="CP235" i="1"/>
  <c r="O235" i="1" s="1"/>
  <c r="Q242" i="1"/>
  <c r="R242" i="1"/>
  <c r="S242" i="1"/>
  <c r="U242" i="1"/>
  <c r="V242" i="1"/>
  <c r="W242" i="1"/>
  <c r="DH396" i="3"/>
  <c r="DI396" i="3"/>
  <c r="DF396" i="3"/>
  <c r="DG396" i="3"/>
  <c r="DJ396" i="3" s="1"/>
  <c r="DF583" i="3"/>
  <c r="DJ583" i="3" s="1"/>
  <c r="DG583" i="3"/>
  <c r="DH583" i="3"/>
  <c r="DI583" i="3"/>
  <c r="CY195" i="1"/>
  <c r="CZ195" i="1"/>
  <c r="Y195" i="1"/>
  <c r="X195" i="1"/>
  <c r="BB81" i="1"/>
  <c r="F213" i="1"/>
  <c r="BB671" i="1"/>
  <c r="DF615" i="3"/>
  <c r="DJ615" i="3" s="1"/>
  <c r="DG615" i="3"/>
  <c r="DH615" i="3"/>
  <c r="DI615" i="3"/>
  <c r="GA232" i="1"/>
  <c r="ER319" i="1"/>
  <c r="DF707" i="3"/>
  <c r="DJ707" i="3" s="1"/>
  <c r="DG707" i="3"/>
  <c r="DI707" i="3"/>
  <c r="DH707" i="3"/>
  <c r="DF762" i="3"/>
  <c r="DJ762" i="3" s="1"/>
  <c r="DG762" i="3"/>
  <c r="DI762" i="3"/>
  <c r="DH762" i="3"/>
  <c r="V306" i="1"/>
  <c r="DG695" i="3"/>
  <c r="DH695" i="3"/>
  <c r="DI695" i="3"/>
  <c r="DF695" i="3"/>
  <c r="DJ695" i="3" s="1"/>
  <c r="DG751" i="3"/>
  <c r="DH751" i="3"/>
  <c r="DI751" i="3"/>
  <c r="DF751" i="3"/>
  <c r="DJ751" i="3" s="1"/>
  <c r="DF806" i="3"/>
  <c r="DJ806" i="3" s="1"/>
  <c r="DG806" i="3"/>
  <c r="DH806" i="3"/>
  <c r="DI806" i="3"/>
  <c r="DF411" i="3"/>
  <c r="DG411" i="3"/>
  <c r="DJ411" i="3" s="1"/>
  <c r="DH411" i="3"/>
  <c r="DI411" i="3"/>
  <c r="DF670" i="3"/>
  <c r="DG670" i="3"/>
  <c r="DJ670" i="3" s="1"/>
  <c r="DH670" i="3"/>
  <c r="DI670" i="3"/>
  <c r="DI727" i="3"/>
  <c r="DF727" i="3"/>
  <c r="DG727" i="3"/>
  <c r="DJ727" i="3" s="1"/>
  <c r="DH727" i="3"/>
  <c r="P356" i="1"/>
  <c r="Q356" i="1"/>
  <c r="R356" i="1"/>
  <c r="S356" i="1"/>
  <c r="X363" i="1"/>
  <c r="Y363" i="1"/>
  <c r="CY363" i="1"/>
  <c r="CZ363" i="1"/>
  <c r="CP289" i="1"/>
  <c r="O289" i="1" s="1"/>
  <c r="DF1041" i="3"/>
  <c r="DG1041" i="3"/>
  <c r="DJ1041" i="3" s="1"/>
  <c r="DH1041" i="3"/>
  <c r="DI1041" i="3"/>
  <c r="CY447" i="1"/>
  <c r="CZ447" i="1"/>
  <c r="X447" i="1"/>
  <c r="Y447" i="1"/>
  <c r="DF927" i="3"/>
  <c r="DJ927" i="3" s="1"/>
  <c r="DG927" i="3"/>
  <c r="DH927" i="3"/>
  <c r="DI927" i="3"/>
  <c r="ET351" i="1"/>
  <c r="P417" i="1"/>
  <c r="DI919" i="3"/>
  <c r="DF919" i="3"/>
  <c r="DJ919" i="3" s="1"/>
  <c r="DG919" i="3"/>
  <c r="DH919" i="3"/>
  <c r="DI983" i="3"/>
  <c r="DF983" i="3"/>
  <c r="DJ983" i="3" s="1"/>
  <c r="DG983" i="3"/>
  <c r="DH983" i="3"/>
  <c r="DI1013" i="3"/>
  <c r="DF1013" i="3"/>
  <c r="DJ1013" i="3" s="1"/>
  <c r="DG1013" i="3"/>
  <c r="DH1013" i="3"/>
  <c r="DH489" i="3"/>
  <c r="DF489" i="3"/>
  <c r="DJ489" i="3" s="1"/>
  <c r="DG489" i="3"/>
  <c r="DI489" i="3"/>
  <c r="DH810" i="3"/>
  <c r="DI810" i="3"/>
  <c r="DF810" i="3"/>
  <c r="DG810" i="3"/>
  <c r="DJ810" i="3" s="1"/>
  <c r="CY300" i="1"/>
  <c r="CZ300" i="1"/>
  <c r="X300" i="1"/>
  <c r="Y300" i="1"/>
  <c r="CY369" i="1"/>
  <c r="CZ369" i="1"/>
  <c r="X369" i="1"/>
  <c r="Y369" i="1"/>
  <c r="DI866" i="3"/>
  <c r="DG866" i="3"/>
  <c r="DH866" i="3"/>
  <c r="DF866" i="3"/>
  <c r="DJ866" i="3" s="1"/>
  <c r="CY392" i="1"/>
  <c r="CZ392" i="1"/>
  <c r="X392" i="1"/>
  <c r="Y392" i="1"/>
  <c r="P390" i="1"/>
  <c r="Q390" i="1"/>
  <c r="R390" i="1"/>
  <c r="S390" i="1"/>
  <c r="U390" i="1"/>
  <c r="DI719" i="3"/>
  <c r="DG719" i="3"/>
  <c r="DF719" i="3"/>
  <c r="DJ719" i="3" s="1"/>
  <c r="DH719" i="3"/>
  <c r="BB436" i="1"/>
  <c r="F544" i="1"/>
  <c r="GM473" i="1"/>
  <c r="GN473" i="1" s="1"/>
  <c r="CY496" i="1"/>
  <c r="CZ496" i="1"/>
  <c r="X496" i="1"/>
  <c r="Y496" i="1"/>
  <c r="CY511" i="1"/>
  <c r="CZ511" i="1"/>
  <c r="CP511" i="1"/>
  <c r="O511" i="1" s="1"/>
  <c r="X511" i="1"/>
  <c r="Y511" i="1"/>
  <c r="CP447" i="1"/>
  <c r="O447" i="1" s="1"/>
  <c r="GM447" i="1" s="1"/>
  <c r="GN447" i="1" s="1"/>
  <c r="CP486" i="1"/>
  <c r="O486" i="1" s="1"/>
  <c r="DF1074" i="3"/>
  <c r="DG1074" i="3"/>
  <c r="DH1074" i="3"/>
  <c r="DI1074" i="3"/>
  <c r="DJ1074" i="3" s="1"/>
  <c r="CP458" i="1"/>
  <c r="O458" i="1" s="1"/>
  <c r="GM458" i="1" s="1"/>
  <c r="GN458" i="1" s="1"/>
  <c r="P478" i="1"/>
  <c r="Q478" i="1"/>
  <c r="T478" i="1"/>
  <c r="R478" i="1"/>
  <c r="P481" i="1"/>
  <c r="Q481" i="1"/>
  <c r="T481" i="1"/>
  <c r="R481" i="1"/>
  <c r="W481" i="1"/>
  <c r="AQ351" i="1"/>
  <c r="F414" i="1"/>
  <c r="GX480" i="1"/>
  <c r="DH1167" i="3"/>
  <c r="DI1167" i="3"/>
  <c r="DF1167" i="3"/>
  <c r="DJ1167" i="3" s="1"/>
  <c r="DG1167" i="3"/>
  <c r="EI436" i="1"/>
  <c r="P541" i="1"/>
  <c r="ET563" i="1"/>
  <c r="P607" i="1"/>
  <c r="CZ575" i="1"/>
  <c r="X575" i="1"/>
  <c r="Y575" i="1"/>
  <c r="CY575" i="1"/>
  <c r="T441" i="1"/>
  <c r="T522" i="1"/>
  <c r="DI1085" i="3"/>
  <c r="DJ1085" i="3" s="1"/>
  <c r="DF1085" i="3"/>
  <c r="DG1085" i="3"/>
  <c r="DH1085" i="3"/>
  <c r="F657" i="1"/>
  <c r="BC626" i="1"/>
  <c r="X494" i="1"/>
  <c r="Y494" i="1"/>
  <c r="CY494" i="1"/>
  <c r="CZ494" i="1"/>
  <c r="AQ563" i="1"/>
  <c r="F604" i="1"/>
  <c r="DH105" i="3"/>
  <c r="DG105" i="3"/>
  <c r="DJ105" i="3" s="1"/>
  <c r="DI105" i="3"/>
  <c r="DF105" i="3"/>
  <c r="DF239" i="3"/>
  <c r="DJ239" i="3" s="1"/>
  <c r="DG239" i="3"/>
  <c r="DH239" i="3"/>
  <c r="DI239" i="3"/>
  <c r="DG477" i="3"/>
  <c r="DF477" i="3"/>
  <c r="DJ477" i="3" s="1"/>
  <c r="DH477" i="3"/>
  <c r="DI477" i="3"/>
  <c r="DF590" i="3"/>
  <c r="DG590" i="3"/>
  <c r="DJ590" i="3" s="1"/>
  <c r="DH590" i="3"/>
  <c r="DI590" i="3"/>
  <c r="DF635" i="3"/>
  <c r="DJ635" i="3" s="1"/>
  <c r="DG635" i="3"/>
  <c r="DH635" i="3"/>
  <c r="DI635" i="3"/>
  <c r="DF682" i="3"/>
  <c r="DJ682" i="3" s="1"/>
  <c r="DH682" i="3"/>
  <c r="DI682" i="3"/>
  <c r="DG682" i="3"/>
  <c r="DF752" i="3"/>
  <c r="DJ752" i="3" s="1"/>
  <c r="DG752" i="3"/>
  <c r="DH752" i="3"/>
  <c r="DI752" i="3"/>
  <c r="DF859" i="3"/>
  <c r="DJ859" i="3" s="1"/>
  <c r="DG859" i="3"/>
  <c r="DI859" i="3"/>
  <c r="DH859" i="3"/>
  <c r="DG1048" i="3"/>
  <c r="DJ1048" i="3" s="1"/>
  <c r="DH1048" i="3"/>
  <c r="DI1048" i="3"/>
  <c r="DF1048" i="3"/>
  <c r="DF960" i="3"/>
  <c r="DG960" i="3"/>
  <c r="DJ960" i="3" s="1"/>
  <c r="DH960" i="3"/>
  <c r="DI960" i="3"/>
  <c r="DF956" i="3"/>
  <c r="DG956" i="3"/>
  <c r="DJ956" i="3" s="1"/>
  <c r="DH956" i="3"/>
  <c r="DI956" i="3"/>
  <c r="CY44" i="1"/>
  <c r="CZ44" i="1"/>
  <c r="X44" i="1"/>
  <c r="Y44" i="1"/>
  <c r="DG81" i="3"/>
  <c r="DF81" i="3"/>
  <c r="DH81" i="3"/>
  <c r="DI81" i="3"/>
  <c r="DJ81" i="3" s="1"/>
  <c r="DG136" i="3"/>
  <c r="DI136" i="3"/>
  <c r="DF136" i="3"/>
  <c r="DJ136" i="3" s="1"/>
  <c r="DH136" i="3"/>
  <c r="DH1064" i="3"/>
  <c r="DI1064" i="3"/>
  <c r="DF1064" i="3"/>
  <c r="DJ1064" i="3" s="1"/>
  <c r="DG1064" i="3"/>
  <c r="DF85" i="3"/>
  <c r="DG85" i="3"/>
  <c r="DI85" i="3"/>
  <c r="DJ85" i="3" s="1"/>
  <c r="DH85" i="3"/>
  <c r="DG1007" i="3"/>
  <c r="DH1007" i="3"/>
  <c r="DI1007" i="3"/>
  <c r="DJ1007" i="3" s="1"/>
  <c r="DF1007" i="3"/>
  <c r="DG101" i="3"/>
  <c r="DH101" i="3"/>
  <c r="DI101" i="3"/>
  <c r="DF101" i="3"/>
  <c r="DJ101" i="3" s="1"/>
  <c r="DG889" i="3"/>
  <c r="DH889" i="3"/>
  <c r="DI889" i="3"/>
  <c r="DF889" i="3"/>
  <c r="DJ889" i="3" s="1"/>
  <c r="DF56" i="3"/>
  <c r="DJ56" i="3" s="1"/>
  <c r="DG56" i="3"/>
  <c r="DH56" i="3"/>
  <c r="DI56" i="3"/>
  <c r="DF112" i="3"/>
  <c r="DJ112" i="3" s="1"/>
  <c r="DI112" i="3"/>
  <c r="DG112" i="3"/>
  <c r="DH112" i="3"/>
  <c r="DO26" i="1"/>
  <c r="P73" i="1"/>
  <c r="DF120" i="3"/>
  <c r="DH120" i="3"/>
  <c r="DI120" i="3"/>
  <c r="DG120" i="3"/>
  <c r="DJ120" i="3" s="1"/>
  <c r="DF22" i="3"/>
  <c r="DG22" i="3"/>
  <c r="DJ22" i="3" s="1"/>
  <c r="DH22" i="3"/>
  <c r="DI22" i="3"/>
  <c r="DF65" i="3"/>
  <c r="DG65" i="3"/>
  <c r="DH65" i="3"/>
  <c r="DI65" i="3"/>
  <c r="DJ65" i="3" s="1"/>
  <c r="DH130" i="3"/>
  <c r="DF130" i="3"/>
  <c r="DJ130" i="3" s="1"/>
  <c r="DG130" i="3"/>
  <c r="DI130" i="3"/>
  <c r="DG18" i="3"/>
  <c r="DH18" i="3"/>
  <c r="DI18" i="3"/>
  <c r="DF18" i="3"/>
  <c r="DJ18" i="3" s="1"/>
  <c r="DH73" i="3"/>
  <c r="DF73" i="3"/>
  <c r="DG73" i="3"/>
  <c r="DI73" i="3"/>
  <c r="DJ73" i="3" s="1"/>
  <c r="DG156" i="3"/>
  <c r="DF156" i="3"/>
  <c r="DJ156" i="3" s="1"/>
  <c r="DH156" i="3"/>
  <c r="DI156" i="3"/>
  <c r="DH200" i="3"/>
  <c r="DF200" i="3"/>
  <c r="DJ200" i="3" s="1"/>
  <c r="DG200" i="3"/>
  <c r="DI200" i="3"/>
  <c r="DF175" i="3"/>
  <c r="DG175" i="3"/>
  <c r="DJ175" i="3" s="1"/>
  <c r="DH175" i="3"/>
  <c r="DI175" i="3"/>
  <c r="DH181" i="3"/>
  <c r="DF181" i="3"/>
  <c r="DJ181" i="3" s="1"/>
  <c r="DI181" i="3"/>
  <c r="DG181" i="3"/>
  <c r="DG242" i="3"/>
  <c r="DH242" i="3"/>
  <c r="DI242" i="3"/>
  <c r="DF242" i="3"/>
  <c r="DJ242" i="3" s="1"/>
  <c r="DG253" i="3"/>
  <c r="DF253" i="3"/>
  <c r="DJ253" i="3" s="1"/>
  <c r="DH253" i="3"/>
  <c r="DI253" i="3"/>
  <c r="DF362" i="3"/>
  <c r="DJ362" i="3" s="1"/>
  <c r="DH362" i="3"/>
  <c r="DG362" i="3"/>
  <c r="DI362" i="3"/>
  <c r="DF288" i="3"/>
  <c r="DJ288" i="3" s="1"/>
  <c r="DG288" i="3"/>
  <c r="DH288" i="3"/>
  <c r="DI288" i="3"/>
  <c r="DF348" i="3"/>
  <c r="DJ348" i="3" s="1"/>
  <c r="DG348" i="3"/>
  <c r="DH348" i="3"/>
  <c r="DI348" i="3"/>
  <c r="DF365" i="3"/>
  <c r="DG365" i="3"/>
  <c r="DJ365" i="3" s="1"/>
  <c r="DH365" i="3"/>
  <c r="DI365" i="3"/>
  <c r="DI459" i="3"/>
  <c r="DF459" i="3"/>
  <c r="DJ459" i="3" s="1"/>
  <c r="DG459" i="3"/>
  <c r="DH459" i="3"/>
  <c r="DF386" i="3"/>
  <c r="DH386" i="3"/>
  <c r="DG386" i="3"/>
  <c r="DJ386" i="3" s="1"/>
  <c r="DI386" i="3"/>
  <c r="DI484" i="3"/>
  <c r="DG484" i="3"/>
  <c r="DJ484" i="3" s="1"/>
  <c r="DH484" i="3"/>
  <c r="DF484" i="3"/>
  <c r="DI344" i="3"/>
  <c r="DF344" i="3"/>
  <c r="DJ344" i="3" s="1"/>
  <c r="DG344" i="3"/>
  <c r="DH344" i="3"/>
  <c r="DF440" i="3"/>
  <c r="DG440" i="3"/>
  <c r="DI440" i="3"/>
  <c r="DJ440" i="3" s="1"/>
  <c r="DH440" i="3"/>
  <c r="DF444" i="3"/>
  <c r="DJ444" i="3" s="1"/>
  <c r="DG444" i="3"/>
  <c r="DH444" i="3"/>
  <c r="DI444" i="3"/>
  <c r="DH502" i="3"/>
  <c r="DI502" i="3"/>
  <c r="DF502" i="3"/>
  <c r="DJ502" i="3" s="1"/>
  <c r="DG502" i="3"/>
  <c r="DF507" i="3"/>
  <c r="DJ507" i="3" s="1"/>
  <c r="DG507" i="3"/>
  <c r="DH507" i="3"/>
  <c r="DI507" i="3"/>
  <c r="DG614" i="3"/>
  <c r="DJ614" i="3" s="1"/>
  <c r="DH614" i="3"/>
  <c r="DI614" i="3"/>
  <c r="DF614" i="3"/>
  <c r="DF600" i="3"/>
  <c r="DG600" i="3"/>
  <c r="DH600" i="3"/>
  <c r="DI600" i="3"/>
  <c r="DJ600" i="3" s="1"/>
  <c r="DI647" i="3"/>
  <c r="DF647" i="3"/>
  <c r="DJ647" i="3" s="1"/>
  <c r="DG647" i="3"/>
  <c r="DH647" i="3"/>
  <c r="DF537" i="3"/>
  <c r="DJ537" i="3" s="1"/>
  <c r="DG537" i="3"/>
  <c r="DH537" i="3"/>
  <c r="DI537" i="3"/>
  <c r="DF618" i="3"/>
  <c r="DJ618" i="3" s="1"/>
  <c r="DG618" i="3"/>
  <c r="DH618" i="3"/>
  <c r="DI618" i="3"/>
  <c r="DF612" i="3"/>
  <c r="DG612" i="3"/>
  <c r="DJ612" i="3" s="1"/>
  <c r="DH612" i="3"/>
  <c r="DI612" i="3"/>
  <c r="DH657" i="3"/>
  <c r="DI657" i="3"/>
  <c r="DF657" i="3"/>
  <c r="DG657" i="3"/>
  <c r="DJ657" i="3" s="1"/>
  <c r="DH701" i="3"/>
  <c r="DI701" i="3"/>
  <c r="DG701" i="3"/>
  <c r="DF701" i="3"/>
  <c r="DJ701" i="3" s="1"/>
  <c r="DG728" i="3"/>
  <c r="DJ728" i="3" s="1"/>
  <c r="DH728" i="3"/>
  <c r="DI728" i="3"/>
  <c r="DF728" i="3"/>
  <c r="DF666" i="3"/>
  <c r="DJ666" i="3" s="1"/>
  <c r="DG666" i="3"/>
  <c r="DH666" i="3"/>
  <c r="DI666" i="3"/>
  <c r="DF775" i="3"/>
  <c r="DJ775" i="3" s="1"/>
  <c r="DI775" i="3"/>
  <c r="DG775" i="3"/>
  <c r="DH775" i="3"/>
  <c r="DF689" i="3"/>
  <c r="DJ689" i="3" s="1"/>
  <c r="DH689" i="3"/>
  <c r="DI689" i="3"/>
  <c r="DG689" i="3"/>
  <c r="DG790" i="3"/>
  <c r="DJ790" i="3" s="1"/>
  <c r="DH790" i="3"/>
  <c r="DF790" i="3"/>
  <c r="DI790" i="3"/>
  <c r="DF881" i="3"/>
  <c r="DG881" i="3"/>
  <c r="DH881" i="3"/>
  <c r="DI881" i="3"/>
  <c r="DJ881" i="3" s="1"/>
  <c r="DI1039" i="3"/>
  <c r="DJ1039" i="3" s="1"/>
  <c r="DF1039" i="3"/>
  <c r="DG1039" i="3"/>
  <c r="DH1039" i="3"/>
  <c r="DG1056" i="3"/>
  <c r="DJ1056" i="3" s="1"/>
  <c r="DH1056" i="3"/>
  <c r="DI1056" i="3"/>
  <c r="DF1056" i="3"/>
  <c r="DF791" i="3"/>
  <c r="DI791" i="3"/>
  <c r="DG791" i="3"/>
  <c r="DJ791" i="3" s="1"/>
  <c r="DH791" i="3"/>
  <c r="DF987" i="3"/>
  <c r="DG987" i="3"/>
  <c r="DH987" i="3"/>
  <c r="DI987" i="3"/>
  <c r="DJ987" i="3" s="1"/>
  <c r="DF1060" i="3"/>
  <c r="DJ1060" i="3" s="1"/>
  <c r="DG1060" i="3"/>
  <c r="DH1060" i="3"/>
  <c r="DI1060" i="3"/>
  <c r="DG72" i="3"/>
  <c r="DH72" i="3"/>
  <c r="DF72" i="3"/>
  <c r="DJ72" i="3" s="1"/>
  <c r="DI72" i="3"/>
  <c r="DF1050" i="3"/>
  <c r="DJ1050" i="3" s="1"/>
  <c r="DG1050" i="3"/>
  <c r="DH1050" i="3"/>
  <c r="DI1050" i="3"/>
  <c r="DF1011" i="3"/>
  <c r="DG1011" i="3"/>
  <c r="DJ1011" i="3" s="1"/>
  <c r="DH1011" i="3"/>
  <c r="DI1011" i="3"/>
  <c r="DH984" i="3"/>
  <c r="DI984" i="3"/>
  <c r="DF984" i="3"/>
  <c r="DJ984" i="3" s="1"/>
  <c r="DG984" i="3"/>
  <c r="DH57" i="3"/>
  <c r="DI57" i="3"/>
  <c r="DJ57" i="3" s="1"/>
  <c r="DF57" i="3"/>
  <c r="DG57" i="3"/>
  <c r="DH925" i="3"/>
  <c r="DI925" i="3"/>
  <c r="DG925" i="3"/>
  <c r="DF925" i="3"/>
  <c r="DJ925" i="3" s="1"/>
  <c r="DF133" i="3"/>
  <c r="DI133" i="3"/>
  <c r="DH133" i="3"/>
  <c r="DG133" i="3"/>
  <c r="DJ133" i="3" s="1"/>
  <c r="DH815" i="3"/>
  <c r="DI815" i="3"/>
  <c r="DF815" i="3"/>
  <c r="DJ815" i="3" s="1"/>
  <c r="DG815" i="3"/>
  <c r="DF1018" i="3"/>
  <c r="DJ1018" i="3" s="1"/>
  <c r="DG1018" i="3"/>
  <c r="DH1018" i="3"/>
  <c r="DI1018" i="3"/>
  <c r="DH98" i="3"/>
  <c r="DG98" i="3"/>
  <c r="DI98" i="3"/>
  <c r="DF98" i="3"/>
  <c r="DJ98" i="3" s="1"/>
  <c r="DH910" i="3"/>
  <c r="DF910" i="3"/>
  <c r="DG910" i="3"/>
  <c r="DJ910" i="3" s="1"/>
  <c r="DI910" i="3"/>
  <c r="DG985" i="3"/>
  <c r="DH985" i="3"/>
  <c r="DI985" i="3"/>
  <c r="DF985" i="3"/>
  <c r="DJ985" i="3" s="1"/>
  <c r="GM30" i="1"/>
  <c r="GN30" i="1" s="1"/>
  <c r="DF194" i="3"/>
  <c r="DJ194" i="3" s="1"/>
  <c r="DG194" i="3"/>
  <c r="DH194" i="3"/>
  <c r="DI194" i="3"/>
  <c r="DG1168" i="3"/>
  <c r="DH1168" i="3"/>
  <c r="DI1168" i="3"/>
  <c r="DF1168" i="3"/>
  <c r="DJ1168" i="3" s="1"/>
  <c r="BD26" i="1"/>
  <c r="F74" i="1"/>
  <c r="BD671" i="1"/>
  <c r="DH114" i="3"/>
  <c r="DG114" i="3"/>
  <c r="DI114" i="3"/>
  <c r="DF114" i="3"/>
  <c r="DJ114" i="3" s="1"/>
  <c r="DH148" i="3"/>
  <c r="DG148" i="3"/>
  <c r="DJ148" i="3" s="1"/>
  <c r="DI148" i="3"/>
  <c r="DF148" i="3"/>
  <c r="DF1053" i="3"/>
  <c r="DJ1053" i="3" s="1"/>
  <c r="DG1053" i="3"/>
  <c r="DH1053" i="3"/>
  <c r="DI1053" i="3"/>
  <c r="AE49" i="1"/>
  <c r="CY45" i="1"/>
  <c r="CZ45" i="1"/>
  <c r="X45" i="1"/>
  <c r="Y45" i="1"/>
  <c r="DH252" i="3"/>
  <c r="DF252" i="3"/>
  <c r="DJ252" i="3" s="1"/>
  <c r="DG252" i="3"/>
  <c r="DI252" i="3"/>
  <c r="DF117" i="3"/>
  <c r="DG117" i="3"/>
  <c r="DH117" i="3"/>
  <c r="DI117" i="3"/>
  <c r="DJ117" i="3" s="1"/>
  <c r="P125" i="1"/>
  <c r="DG274" i="3"/>
  <c r="DF274" i="3"/>
  <c r="DJ274" i="3" s="1"/>
  <c r="DH274" i="3"/>
  <c r="DI274" i="3"/>
  <c r="DG179" i="3"/>
  <c r="DF179" i="3"/>
  <c r="DJ179" i="3" s="1"/>
  <c r="DH179" i="3"/>
  <c r="DI179" i="3"/>
  <c r="DG231" i="3"/>
  <c r="DJ231" i="3" s="1"/>
  <c r="DH231" i="3"/>
  <c r="DI231" i="3"/>
  <c r="DF231" i="3"/>
  <c r="P95" i="1"/>
  <c r="EM26" i="1"/>
  <c r="P68" i="1"/>
  <c r="GM100" i="1"/>
  <c r="GN100" i="1" s="1"/>
  <c r="Q121" i="1"/>
  <c r="R121" i="1"/>
  <c r="S121" i="1"/>
  <c r="U121" i="1"/>
  <c r="R133" i="1"/>
  <c r="Q133" i="1"/>
  <c r="CZ102" i="1"/>
  <c r="X102" i="1"/>
  <c r="Y102" i="1"/>
  <c r="CY102" i="1"/>
  <c r="U120" i="1"/>
  <c r="R160" i="1"/>
  <c r="P160" i="1"/>
  <c r="GX160" i="1"/>
  <c r="Q160" i="1"/>
  <c r="U160" i="1"/>
  <c r="P118" i="1"/>
  <c r="DH376" i="3"/>
  <c r="DF376" i="3"/>
  <c r="DJ376" i="3" s="1"/>
  <c r="DG376" i="3"/>
  <c r="DI376" i="3"/>
  <c r="W114" i="1"/>
  <c r="P114" i="1"/>
  <c r="Q114" i="1"/>
  <c r="R114" i="1"/>
  <c r="V114" i="1"/>
  <c r="DG220" i="3"/>
  <c r="DH220" i="3"/>
  <c r="DI220" i="3"/>
  <c r="DF220" i="3"/>
  <c r="DJ220" i="3" s="1"/>
  <c r="GX140" i="1"/>
  <c r="DF323" i="3"/>
  <c r="DG323" i="3"/>
  <c r="DJ323" i="3" s="1"/>
  <c r="DH323" i="3"/>
  <c r="DI323" i="3"/>
  <c r="GM172" i="1"/>
  <c r="GN172" i="1" s="1"/>
  <c r="T134" i="1"/>
  <c r="W93" i="1"/>
  <c r="U125" i="1"/>
  <c r="S246" i="1"/>
  <c r="T148" i="1"/>
  <c r="P281" i="1"/>
  <c r="Q281" i="1"/>
  <c r="R281" i="1"/>
  <c r="S281" i="1"/>
  <c r="T281" i="1"/>
  <c r="W281" i="1"/>
  <c r="DG503" i="3"/>
  <c r="DH503" i="3"/>
  <c r="DI503" i="3"/>
  <c r="DF503" i="3"/>
  <c r="DJ503" i="3" s="1"/>
  <c r="DG336" i="3"/>
  <c r="DH336" i="3"/>
  <c r="DI336" i="3"/>
  <c r="DJ336" i="3" s="1"/>
  <c r="DF336" i="3"/>
  <c r="Q197" i="1"/>
  <c r="GX197" i="1"/>
  <c r="P197" i="1"/>
  <c r="R197" i="1"/>
  <c r="DF443" i="3"/>
  <c r="DG443" i="3"/>
  <c r="DJ443" i="3" s="1"/>
  <c r="DH443" i="3"/>
  <c r="DI443" i="3"/>
  <c r="DI551" i="3"/>
  <c r="DF551" i="3"/>
  <c r="DJ551" i="3" s="1"/>
  <c r="DG551" i="3"/>
  <c r="DH551" i="3"/>
  <c r="W127" i="1"/>
  <c r="DF510" i="3"/>
  <c r="DJ510" i="3" s="1"/>
  <c r="DG510" i="3"/>
  <c r="DH510" i="3"/>
  <c r="DI510" i="3"/>
  <c r="DF436" i="3"/>
  <c r="DJ436" i="3" s="1"/>
  <c r="DG436" i="3"/>
  <c r="DH436" i="3"/>
  <c r="DI436" i="3"/>
  <c r="V166" i="1"/>
  <c r="U185" i="1"/>
  <c r="DG473" i="3"/>
  <c r="DF473" i="3"/>
  <c r="DJ473" i="3" s="1"/>
  <c r="DH473" i="3"/>
  <c r="DI473" i="3"/>
  <c r="Q236" i="1"/>
  <c r="R236" i="1"/>
  <c r="S236" i="1"/>
  <c r="U236" i="1"/>
  <c r="V236" i="1"/>
  <c r="W236" i="1"/>
  <c r="DG395" i="3"/>
  <c r="DJ395" i="3" s="1"/>
  <c r="DF395" i="3"/>
  <c r="DH395" i="3"/>
  <c r="DI395" i="3"/>
  <c r="CY264" i="1"/>
  <c r="CZ264" i="1"/>
  <c r="X264" i="1"/>
  <c r="Y264" i="1"/>
  <c r="DF574" i="3"/>
  <c r="DG574" i="3"/>
  <c r="DJ574" i="3" s="1"/>
  <c r="DH574" i="3"/>
  <c r="DI574" i="3"/>
  <c r="DF653" i="3"/>
  <c r="DJ653" i="3" s="1"/>
  <c r="DG653" i="3"/>
  <c r="DH653" i="3"/>
  <c r="DI653" i="3"/>
  <c r="DF608" i="3"/>
  <c r="DJ608" i="3" s="1"/>
  <c r="DG608" i="3"/>
  <c r="DH608" i="3"/>
  <c r="DI608" i="3"/>
  <c r="T246" i="1"/>
  <c r="CY260" i="1"/>
  <c r="CZ260" i="1"/>
  <c r="X260" i="1"/>
  <c r="Y260" i="1"/>
  <c r="DI596" i="3"/>
  <c r="DF596" i="3"/>
  <c r="DJ596" i="3" s="1"/>
  <c r="DG596" i="3"/>
  <c r="DH596" i="3"/>
  <c r="DF619" i="3"/>
  <c r="DJ619" i="3" s="1"/>
  <c r="DG619" i="3"/>
  <c r="DH619" i="3"/>
  <c r="DI619" i="3"/>
  <c r="EH232" i="1"/>
  <c r="P328" i="1"/>
  <c r="EH671" i="1"/>
  <c r="DF704" i="3"/>
  <c r="DJ704" i="3" s="1"/>
  <c r="DG704" i="3"/>
  <c r="DH704" i="3"/>
  <c r="DI704" i="3"/>
  <c r="DF756" i="3"/>
  <c r="DG756" i="3"/>
  <c r="DJ756" i="3" s="1"/>
  <c r="DI756" i="3"/>
  <c r="DH756" i="3"/>
  <c r="X301" i="1"/>
  <c r="Y301" i="1"/>
  <c r="CY301" i="1"/>
  <c r="CZ301" i="1"/>
  <c r="DH803" i="3"/>
  <c r="DI803" i="3"/>
  <c r="DF803" i="3"/>
  <c r="DJ803" i="3" s="1"/>
  <c r="DG803" i="3"/>
  <c r="V256" i="1"/>
  <c r="P360" i="1"/>
  <c r="Q360" i="1"/>
  <c r="R360" i="1"/>
  <c r="S360" i="1"/>
  <c r="W360" i="1"/>
  <c r="CD232" i="1"/>
  <c r="AU319" i="1"/>
  <c r="W312" i="1"/>
  <c r="AO232" i="1"/>
  <c r="F323" i="1"/>
  <c r="AO671" i="1"/>
  <c r="DI667" i="3"/>
  <c r="DF667" i="3"/>
  <c r="DJ667" i="3" s="1"/>
  <c r="DG667" i="3"/>
  <c r="DH667" i="3"/>
  <c r="DF671" i="3"/>
  <c r="DG671" i="3"/>
  <c r="DJ671" i="3" s="1"/>
  <c r="DH671" i="3"/>
  <c r="DI671" i="3"/>
  <c r="DF725" i="3"/>
  <c r="DI725" i="3"/>
  <c r="DJ725" i="3" s="1"/>
  <c r="DG725" i="3"/>
  <c r="DH725" i="3"/>
  <c r="DG783" i="3"/>
  <c r="DH783" i="3"/>
  <c r="DF783" i="3"/>
  <c r="DJ783" i="3" s="1"/>
  <c r="DI783" i="3"/>
  <c r="CY450" i="1"/>
  <c r="CZ450" i="1"/>
  <c r="X450" i="1"/>
  <c r="Y450" i="1"/>
  <c r="DF876" i="3"/>
  <c r="DJ876" i="3" s="1"/>
  <c r="DH876" i="3"/>
  <c r="DG876" i="3"/>
  <c r="DI876" i="3"/>
  <c r="DG816" i="3"/>
  <c r="DH816" i="3"/>
  <c r="DI816" i="3"/>
  <c r="DF816" i="3"/>
  <c r="DJ816" i="3" s="1"/>
  <c r="DG864" i="3"/>
  <c r="DH864" i="3"/>
  <c r="DI864" i="3"/>
  <c r="DF864" i="3"/>
  <c r="DJ864" i="3" s="1"/>
  <c r="P394" i="1"/>
  <c r="GX366" i="1"/>
  <c r="GX490" i="1"/>
  <c r="GM507" i="1"/>
  <c r="GN507" i="1" s="1"/>
  <c r="P472" i="1"/>
  <c r="Q472" i="1"/>
  <c r="T472" i="1"/>
  <c r="AG531" i="1" s="1"/>
  <c r="R472" i="1"/>
  <c r="W472" i="1"/>
  <c r="P475" i="1"/>
  <c r="CP475" i="1" s="1"/>
  <c r="O475" i="1" s="1"/>
  <c r="Q475" i="1"/>
  <c r="T475" i="1"/>
  <c r="R475" i="1"/>
  <c r="CY482" i="1"/>
  <c r="CZ482" i="1"/>
  <c r="X482" i="1"/>
  <c r="Y482" i="1"/>
  <c r="S522" i="1"/>
  <c r="GA351" i="1"/>
  <c r="ER404" i="1"/>
  <c r="T394" i="1"/>
  <c r="AG594" i="1"/>
  <c r="DF1165" i="3"/>
  <c r="DJ1165" i="3" s="1"/>
  <c r="DG1165" i="3"/>
  <c r="DH1165" i="3"/>
  <c r="DI1165" i="3"/>
  <c r="GX471" i="1"/>
  <c r="CP467" i="1"/>
  <c r="O467" i="1" s="1"/>
  <c r="GM467" i="1" s="1"/>
  <c r="GN467" i="1" s="1"/>
  <c r="S523" i="1"/>
  <c r="CP575" i="1"/>
  <c r="O575" i="1" s="1"/>
  <c r="GM575" i="1" s="1"/>
  <c r="GN575" i="1" s="1"/>
  <c r="P592" i="1"/>
  <c r="U472" i="1"/>
  <c r="T641" i="1"/>
  <c r="AG626" i="1"/>
  <c r="EI563" i="1"/>
  <c r="P604" i="1"/>
  <c r="DG106" i="3"/>
  <c r="DF106" i="3"/>
  <c r="DJ106" i="3" s="1"/>
  <c r="DH106" i="3"/>
  <c r="DI106" i="3"/>
  <c r="DF257" i="3"/>
  <c r="DJ257" i="3" s="1"/>
  <c r="DG257" i="3"/>
  <c r="DH257" i="3"/>
  <c r="DI257" i="3"/>
  <c r="DF55" i="3"/>
  <c r="DJ55" i="3" s="1"/>
  <c r="DG55" i="3"/>
  <c r="DH55" i="3"/>
  <c r="DI55" i="3"/>
  <c r="DH716" i="3"/>
  <c r="DF716" i="3"/>
  <c r="DJ716" i="3" s="1"/>
  <c r="DG716" i="3"/>
  <c r="DI716" i="3"/>
  <c r="DF950" i="3"/>
  <c r="DJ950" i="3" s="1"/>
  <c r="DG950" i="3"/>
  <c r="DH950" i="3"/>
  <c r="DI950" i="3"/>
  <c r="DF963" i="3"/>
  <c r="DJ963" i="3" s="1"/>
  <c r="DG963" i="3"/>
  <c r="DH963" i="3"/>
  <c r="DI963" i="3"/>
  <c r="DF1001" i="3"/>
  <c r="DJ1001" i="3" s="1"/>
  <c r="DG1001" i="3"/>
  <c r="DH1001" i="3"/>
  <c r="DI1001" i="3"/>
  <c r="DH197" i="3"/>
  <c r="DF197" i="3"/>
  <c r="DJ197" i="3" s="1"/>
  <c r="DG197" i="3"/>
  <c r="DI197" i="3"/>
  <c r="DF1170" i="3"/>
  <c r="DJ1170" i="3" s="1"/>
  <c r="DG1170" i="3"/>
  <c r="DH1170" i="3"/>
  <c r="DI1170" i="3"/>
  <c r="EV26" i="1"/>
  <c r="P74" i="1"/>
  <c r="EV671" i="1"/>
  <c r="DH110" i="3"/>
  <c r="DG110" i="3"/>
  <c r="DI110" i="3"/>
  <c r="DF110" i="3"/>
  <c r="DJ110" i="3" s="1"/>
  <c r="DF145" i="3"/>
  <c r="DG145" i="3"/>
  <c r="DH145" i="3"/>
  <c r="DI145" i="3"/>
  <c r="DJ145" i="3" s="1"/>
  <c r="DF1077" i="3"/>
  <c r="DJ1077" i="3" s="1"/>
  <c r="DG1077" i="3"/>
  <c r="DI1077" i="3"/>
  <c r="DH1077" i="3"/>
  <c r="DY26" i="1"/>
  <c r="DL49" i="1"/>
  <c r="AU26" i="1"/>
  <c r="F68" i="1"/>
  <c r="DG161" i="3"/>
  <c r="DJ161" i="3" s="1"/>
  <c r="DF161" i="3"/>
  <c r="DH161" i="3"/>
  <c r="DI161" i="3"/>
  <c r="DF254" i="3"/>
  <c r="DJ254" i="3" s="1"/>
  <c r="DI254" i="3"/>
  <c r="DG254" i="3"/>
  <c r="DH254" i="3"/>
  <c r="DF248" i="3"/>
  <c r="DG248" i="3"/>
  <c r="DJ248" i="3" s="1"/>
  <c r="DH248" i="3"/>
  <c r="DI248" i="3"/>
  <c r="DG121" i="3"/>
  <c r="DH121" i="3"/>
  <c r="DF121" i="3"/>
  <c r="DJ121" i="3" s="1"/>
  <c r="DI121" i="3"/>
  <c r="R105" i="1"/>
  <c r="Q105" i="1"/>
  <c r="CP105" i="1" s="1"/>
  <c r="O105" i="1" s="1"/>
  <c r="S105" i="1"/>
  <c r="T105" i="1"/>
  <c r="DF275" i="3"/>
  <c r="DJ275" i="3" s="1"/>
  <c r="DG275" i="3"/>
  <c r="DH275" i="3"/>
  <c r="DI275" i="3"/>
  <c r="ES26" i="1"/>
  <c r="P69" i="1"/>
  <c r="DG182" i="3"/>
  <c r="DF182" i="3"/>
  <c r="DJ182" i="3" s="1"/>
  <c r="DH182" i="3"/>
  <c r="DI182" i="3"/>
  <c r="DF243" i="3"/>
  <c r="DJ243" i="3" s="1"/>
  <c r="DG243" i="3"/>
  <c r="DH243" i="3"/>
  <c r="DI243" i="3"/>
  <c r="DI203" i="3"/>
  <c r="DF203" i="3"/>
  <c r="DG203" i="3"/>
  <c r="DJ203" i="3" s="1"/>
  <c r="DH203" i="3"/>
  <c r="R136" i="1"/>
  <c r="Q136" i="1"/>
  <c r="W136" i="1"/>
  <c r="V136" i="1"/>
  <c r="U134" i="1"/>
  <c r="DF290" i="3"/>
  <c r="DJ290" i="3" s="1"/>
  <c r="DG290" i="3"/>
  <c r="DH290" i="3"/>
  <c r="DI290" i="3"/>
  <c r="CY109" i="1"/>
  <c r="CZ109" i="1"/>
  <c r="X109" i="1"/>
  <c r="Y109" i="1"/>
  <c r="DF364" i="3"/>
  <c r="DH364" i="3"/>
  <c r="DI364" i="3"/>
  <c r="DJ364" i="3" s="1"/>
  <c r="DG364" i="3"/>
  <c r="GX136" i="1"/>
  <c r="CY160" i="1"/>
  <c r="X160" i="1"/>
  <c r="Y160" i="1"/>
  <c r="CZ160" i="1"/>
  <c r="GX134" i="1"/>
  <c r="DF516" i="3"/>
  <c r="DJ516" i="3" s="1"/>
  <c r="DG516" i="3"/>
  <c r="DH516" i="3"/>
  <c r="DI516" i="3"/>
  <c r="CC81" i="1"/>
  <c r="AT200" i="1"/>
  <c r="V93" i="1"/>
  <c r="DH352" i="3"/>
  <c r="DF352" i="3"/>
  <c r="DG352" i="3"/>
  <c r="DJ352" i="3" s="1"/>
  <c r="DI352" i="3"/>
  <c r="BC81" i="1"/>
  <c r="F216" i="1"/>
  <c r="V246" i="1"/>
  <c r="U196" i="1"/>
  <c r="DF542" i="3"/>
  <c r="DG542" i="3"/>
  <c r="DJ542" i="3" s="1"/>
  <c r="DH542" i="3"/>
  <c r="DI542" i="3"/>
  <c r="CY198" i="1"/>
  <c r="CZ198" i="1"/>
  <c r="Y198" i="1"/>
  <c r="X198" i="1"/>
  <c r="U136" i="1"/>
  <c r="DF426" i="3"/>
  <c r="DG426" i="3"/>
  <c r="DJ426" i="3" s="1"/>
  <c r="DH426" i="3"/>
  <c r="DI426" i="3"/>
  <c r="P247" i="1"/>
  <c r="DU319" i="1" s="1"/>
  <c r="R247" i="1"/>
  <c r="Q247" i="1"/>
  <c r="S247" i="1"/>
  <c r="DH460" i="3"/>
  <c r="DF460" i="3"/>
  <c r="DJ460" i="3" s="1"/>
  <c r="DG460" i="3"/>
  <c r="DI460" i="3"/>
  <c r="DH476" i="3"/>
  <c r="DF476" i="3"/>
  <c r="DJ476" i="3" s="1"/>
  <c r="DG476" i="3"/>
  <c r="DI476" i="3"/>
  <c r="DG559" i="3"/>
  <c r="DJ559" i="3" s="1"/>
  <c r="DF559" i="3"/>
  <c r="DH559" i="3"/>
  <c r="DI559" i="3"/>
  <c r="Y263" i="1"/>
  <c r="CZ263" i="1"/>
  <c r="X263" i="1"/>
  <c r="GM263" i="1" s="1"/>
  <c r="GN263" i="1" s="1"/>
  <c r="CY263" i="1"/>
  <c r="P323" i="1"/>
  <c r="EG232" i="1"/>
  <c r="DF405" i="3"/>
  <c r="DJ405" i="3" s="1"/>
  <c r="DH405" i="3"/>
  <c r="DI405" i="3"/>
  <c r="DG405" i="3"/>
  <c r="DI605" i="3"/>
  <c r="DF605" i="3"/>
  <c r="DJ605" i="3" s="1"/>
  <c r="DG605" i="3"/>
  <c r="DH605" i="3"/>
  <c r="DF595" i="3"/>
  <c r="DJ595" i="3" s="1"/>
  <c r="DG595" i="3"/>
  <c r="DH595" i="3"/>
  <c r="DI595" i="3"/>
  <c r="DF611" i="3"/>
  <c r="DH611" i="3"/>
  <c r="DI611" i="3"/>
  <c r="DJ611" i="3" s="1"/>
  <c r="DG611" i="3"/>
  <c r="DF698" i="3"/>
  <c r="DH698" i="3"/>
  <c r="DI698" i="3"/>
  <c r="DG698" i="3"/>
  <c r="DJ698" i="3" s="1"/>
  <c r="DI693" i="3"/>
  <c r="DH693" i="3"/>
  <c r="DF693" i="3"/>
  <c r="DJ693" i="3" s="1"/>
  <c r="DG693" i="3"/>
  <c r="DG747" i="3"/>
  <c r="DH747" i="3"/>
  <c r="DI747" i="3"/>
  <c r="DF747" i="3"/>
  <c r="DJ747" i="3" s="1"/>
  <c r="P371" i="1"/>
  <c r="Q371" i="1"/>
  <c r="R371" i="1"/>
  <c r="S371" i="1"/>
  <c r="U371" i="1"/>
  <c r="DF421" i="3"/>
  <c r="DJ421" i="3" s="1"/>
  <c r="DG421" i="3"/>
  <c r="DH421" i="3"/>
  <c r="DI421" i="3"/>
  <c r="X259" i="1"/>
  <c r="GM259" i="1" s="1"/>
  <c r="GN259" i="1" s="1"/>
  <c r="Y259" i="1"/>
  <c r="CY259" i="1"/>
  <c r="CZ259" i="1"/>
  <c r="CP294" i="1"/>
  <c r="O294" i="1" s="1"/>
  <c r="V391" i="1"/>
  <c r="R391" i="1"/>
  <c r="Q391" i="1"/>
  <c r="S391" i="1"/>
  <c r="EM232" i="1"/>
  <c r="P338" i="1"/>
  <c r="DF780" i="3"/>
  <c r="DJ780" i="3" s="1"/>
  <c r="DG780" i="3"/>
  <c r="DH780" i="3"/>
  <c r="DI780" i="3"/>
  <c r="DF638" i="3"/>
  <c r="DJ638" i="3" s="1"/>
  <c r="DG638" i="3"/>
  <c r="DH638" i="3"/>
  <c r="DI638" i="3"/>
  <c r="GM369" i="1"/>
  <c r="GN369" i="1" s="1"/>
  <c r="T308" i="1"/>
  <c r="DF841" i="3"/>
  <c r="DJ841" i="3" s="1"/>
  <c r="DG841" i="3"/>
  <c r="DH841" i="3"/>
  <c r="DI841" i="3"/>
  <c r="P451" i="1"/>
  <c r="Q451" i="1"/>
  <c r="R451" i="1"/>
  <c r="T451" i="1"/>
  <c r="V356" i="1"/>
  <c r="DF869" i="3"/>
  <c r="DG869" i="3"/>
  <c r="DJ869" i="3" s="1"/>
  <c r="DH869" i="3"/>
  <c r="DI869" i="3"/>
  <c r="DF911" i="3"/>
  <c r="DH911" i="3"/>
  <c r="DG911" i="3"/>
  <c r="DJ911" i="3" s="1"/>
  <c r="DI911" i="3"/>
  <c r="DF972" i="3"/>
  <c r="DG972" i="3"/>
  <c r="DH972" i="3"/>
  <c r="DI972" i="3"/>
  <c r="DJ972" i="3" s="1"/>
  <c r="DF1012" i="3"/>
  <c r="DJ1012" i="3" s="1"/>
  <c r="DG1012" i="3"/>
  <c r="DH1012" i="3"/>
  <c r="DI1012" i="3"/>
  <c r="DG485" i="3"/>
  <c r="DJ485" i="3" s="1"/>
  <c r="DF485" i="3"/>
  <c r="DH485" i="3"/>
  <c r="DI485" i="3"/>
  <c r="GX359" i="1"/>
  <c r="DF817" i="3"/>
  <c r="DJ817" i="3" s="1"/>
  <c r="DG817" i="3"/>
  <c r="DH817" i="3"/>
  <c r="DI817" i="3"/>
  <c r="CY463" i="1"/>
  <c r="CZ463" i="1"/>
  <c r="CP463" i="1"/>
  <c r="O463" i="1" s="1"/>
  <c r="GM463" i="1" s="1"/>
  <c r="GN463" i="1" s="1"/>
  <c r="X463" i="1"/>
  <c r="Y463" i="1"/>
  <c r="W391" i="1"/>
  <c r="DG856" i="3"/>
  <c r="DI856" i="3"/>
  <c r="DH856" i="3"/>
  <c r="DF856" i="3"/>
  <c r="DJ856" i="3" s="1"/>
  <c r="X456" i="1"/>
  <c r="GM456" i="1" s="1"/>
  <c r="GN456" i="1" s="1"/>
  <c r="Y456" i="1"/>
  <c r="CY456" i="1"/>
  <c r="CZ456" i="1"/>
  <c r="CP250" i="1"/>
  <c r="O250" i="1" s="1"/>
  <c r="DF833" i="3"/>
  <c r="DJ833" i="3" s="1"/>
  <c r="DI833" i="3"/>
  <c r="DH833" i="3"/>
  <c r="DG833" i="3"/>
  <c r="DF900" i="3"/>
  <c r="DJ900" i="3" s="1"/>
  <c r="DI900" i="3"/>
  <c r="DG900" i="3"/>
  <c r="DH900" i="3"/>
  <c r="DF1002" i="3"/>
  <c r="DJ1002" i="3" s="1"/>
  <c r="DG1002" i="3"/>
  <c r="DH1002" i="3"/>
  <c r="DI1002" i="3"/>
  <c r="DI778" i="3"/>
  <c r="DF778" i="3"/>
  <c r="DJ778" i="3" s="1"/>
  <c r="DG778" i="3"/>
  <c r="DH778" i="3"/>
  <c r="V514" i="1"/>
  <c r="DF714" i="3"/>
  <c r="DG714" i="3"/>
  <c r="DJ714" i="3" s="1"/>
  <c r="DH714" i="3"/>
  <c r="DI714" i="3"/>
  <c r="P547" i="1"/>
  <c r="EU436" i="1"/>
  <c r="S514" i="1"/>
  <c r="Q529" i="1"/>
  <c r="P529" i="1"/>
  <c r="R529" i="1"/>
  <c r="GX529" i="1"/>
  <c r="W529" i="1"/>
  <c r="DF939" i="3"/>
  <c r="DJ939" i="3" s="1"/>
  <c r="DG939" i="3"/>
  <c r="DH939" i="3"/>
  <c r="DI939" i="3"/>
  <c r="DF949" i="3"/>
  <c r="DJ949" i="3" s="1"/>
  <c r="DG949" i="3"/>
  <c r="DH949" i="3"/>
  <c r="DI949" i="3"/>
  <c r="V451" i="1"/>
  <c r="EI351" i="1"/>
  <c r="P414" i="1"/>
  <c r="V490" i="1"/>
  <c r="V371" i="1"/>
  <c r="CY472" i="1"/>
  <c r="CZ472" i="1"/>
  <c r="X472" i="1"/>
  <c r="Y472" i="1"/>
  <c r="CZ576" i="1"/>
  <c r="X576" i="1"/>
  <c r="CY576" i="1"/>
  <c r="Y576" i="1"/>
  <c r="GM515" i="1"/>
  <c r="GN515" i="1" s="1"/>
  <c r="V481" i="1"/>
  <c r="EL531" i="1"/>
  <c r="FU436" i="1"/>
  <c r="S577" i="1"/>
  <c r="Q641" i="1"/>
  <c r="AD626" i="1"/>
  <c r="W475" i="1"/>
  <c r="DF1036" i="3"/>
  <c r="DJ1036" i="3" s="1"/>
  <c r="DG1036" i="3"/>
  <c r="DH1036" i="3"/>
  <c r="DI1036" i="3"/>
  <c r="Y592" i="1"/>
  <c r="CY592" i="1"/>
  <c r="X592" i="1"/>
  <c r="CZ592" i="1"/>
  <c r="CZ578" i="1"/>
  <c r="X578" i="1"/>
  <c r="GM578" i="1" s="1"/>
  <c r="GN578" i="1" s="1"/>
  <c r="Y578" i="1"/>
  <c r="CY578" i="1"/>
  <c r="FX641" i="1"/>
  <c r="FZ641" i="1"/>
  <c r="DU626" i="1"/>
  <c r="DH641" i="1"/>
  <c r="FW641" i="1"/>
  <c r="F659" i="1"/>
  <c r="AT626" i="1"/>
  <c r="P660" i="1"/>
  <c r="EM626" i="1"/>
  <c r="FY563" i="1"/>
  <c r="EP594" i="1"/>
  <c r="DF153" i="3"/>
  <c r="DJ153" i="3" s="1"/>
  <c r="DI153" i="3"/>
  <c r="DG153" i="3"/>
  <c r="DH153" i="3"/>
  <c r="DF579" i="3"/>
  <c r="DJ579" i="3" s="1"/>
  <c r="DG579" i="3"/>
  <c r="DH579" i="3"/>
  <c r="DI579" i="3"/>
  <c r="DF23" i="3"/>
  <c r="DJ23" i="3" s="1"/>
  <c r="DG23" i="3"/>
  <c r="DH23" i="3"/>
  <c r="DI23" i="3"/>
  <c r="DF224" i="3"/>
  <c r="DJ224" i="3" s="1"/>
  <c r="DG224" i="3"/>
  <c r="DH224" i="3"/>
  <c r="DI224" i="3"/>
  <c r="DF491" i="3"/>
  <c r="DJ491" i="3" s="1"/>
  <c r="DG491" i="3"/>
  <c r="DH491" i="3"/>
  <c r="DI491" i="3"/>
  <c r="DH541" i="3"/>
  <c r="DI541" i="3"/>
  <c r="DF541" i="3"/>
  <c r="DG541" i="3"/>
  <c r="DJ541" i="3" s="1"/>
  <c r="DH709" i="3"/>
  <c r="DF709" i="3"/>
  <c r="DJ709" i="3" s="1"/>
  <c r="DG709" i="3"/>
  <c r="DI709" i="3"/>
  <c r="DH928" i="3"/>
  <c r="DI928" i="3"/>
  <c r="DJ928" i="3" s="1"/>
  <c r="DF928" i="3"/>
  <c r="DG928" i="3"/>
  <c r="DF1062" i="3"/>
  <c r="DG1062" i="3"/>
  <c r="DH1062" i="3"/>
  <c r="DI1062" i="3"/>
  <c r="DJ1062" i="3" s="1"/>
  <c r="DV26" i="1"/>
  <c r="DI49" i="1"/>
  <c r="DI11" i="3"/>
  <c r="DJ11" i="3" s="1"/>
  <c r="DF11" i="3"/>
  <c r="DG11" i="3"/>
  <c r="DH11" i="3"/>
  <c r="DF113" i="3"/>
  <c r="DJ113" i="3" s="1"/>
  <c r="DI113" i="3"/>
  <c r="DG113" i="3"/>
  <c r="DH113" i="3"/>
  <c r="DG119" i="3"/>
  <c r="DJ119" i="3" s="1"/>
  <c r="DH119" i="3"/>
  <c r="DI119" i="3"/>
  <c r="DF119" i="3"/>
  <c r="DG202" i="3"/>
  <c r="DJ202" i="3" s="1"/>
  <c r="DF202" i="3"/>
  <c r="DH202" i="3"/>
  <c r="DI202" i="3"/>
  <c r="DI196" i="3"/>
  <c r="DF196" i="3"/>
  <c r="DJ196" i="3" s="1"/>
  <c r="DG196" i="3"/>
  <c r="DH196" i="3"/>
  <c r="DH154" i="3"/>
  <c r="DF154" i="3"/>
  <c r="DJ154" i="3" s="1"/>
  <c r="DI154" i="3"/>
  <c r="DG154" i="3"/>
  <c r="DH237" i="3"/>
  <c r="DF237" i="3"/>
  <c r="DJ237" i="3" s="1"/>
  <c r="DG237" i="3"/>
  <c r="DI237" i="3"/>
  <c r="DH247" i="3"/>
  <c r="DF247" i="3"/>
  <c r="DG247" i="3"/>
  <c r="DI247" i="3"/>
  <c r="DJ247" i="3" s="1"/>
  <c r="DH241" i="3"/>
  <c r="DI241" i="3"/>
  <c r="DF241" i="3"/>
  <c r="DJ241" i="3" s="1"/>
  <c r="DG241" i="3"/>
  <c r="DF315" i="3"/>
  <c r="DG315" i="3"/>
  <c r="DJ315" i="3" s="1"/>
  <c r="DI315" i="3"/>
  <c r="DH315" i="3"/>
  <c r="DF368" i="3"/>
  <c r="DJ368" i="3" s="1"/>
  <c r="DG368" i="3"/>
  <c r="DH368" i="3"/>
  <c r="DI368" i="3"/>
  <c r="DG406" i="3"/>
  <c r="DF406" i="3"/>
  <c r="DJ406" i="3" s="1"/>
  <c r="DI406" i="3"/>
  <c r="DH406" i="3"/>
  <c r="DI468" i="3"/>
  <c r="DF468" i="3"/>
  <c r="DJ468" i="3" s="1"/>
  <c r="DG468" i="3"/>
  <c r="DH468" i="3"/>
  <c r="DF515" i="3"/>
  <c r="DJ515" i="3" s="1"/>
  <c r="DG515" i="3"/>
  <c r="DH515" i="3"/>
  <c r="DI515" i="3"/>
  <c r="DH552" i="3"/>
  <c r="DI552" i="3"/>
  <c r="DF552" i="3"/>
  <c r="DJ552" i="3" s="1"/>
  <c r="DG552" i="3"/>
  <c r="DF366" i="3"/>
  <c r="DJ366" i="3" s="1"/>
  <c r="DG366" i="3"/>
  <c r="DH366" i="3"/>
  <c r="DI366" i="3"/>
  <c r="DI555" i="3"/>
  <c r="DJ555" i="3" s="1"/>
  <c r="DF555" i="3"/>
  <c r="DG555" i="3"/>
  <c r="DH555" i="3"/>
  <c r="DH570" i="3"/>
  <c r="DI570" i="3"/>
  <c r="DF570" i="3"/>
  <c r="DJ570" i="3" s="1"/>
  <c r="DG570" i="3"/>
  <c r="DF505" i="3"/>
  <c r="DJ505" i="3" s="1"/>
  <c r="DG505" i="3"/>
  <c r="DH505" i="3"/>
  <c r="DI505" i="3"/>
  <c r="DF610" i="3"/>
  <c r="DJ610" i="3" s="1"/>
  <c r="DG610" i="3"/>
  <c r="DH610" i="3"/>
  <c r="DI610" i="3"/>
  <c r="DF630" i="3"/>
  <c r="DJ630" i="3" s="1"/>
  <c r="DG630" i="3"/>
  <c r="DH630" i="3"/>
  <c r="DI630" i="3"/>
  <c r="DG633" i="3"/>
  <c r="DH633" i="3"/>
  <c r="DI633" i="3"/>
  <c r="DF633" i="3"/>
  <c r="DJ633" i="3" s="1"/>
  <c r="DF713" i="3"/>
  <c r="DH713" i="3"/>
  <c r="DI713" i="3"/>
  <c r="DG713" i="3"/>
  <c r="DJ713" i="3" s="1"/>
  <c r="DF538" i="3"/>
  <c r="DG538" i="3"/>
  <c r="DH538" i="3"/>
  <c r="DI538" i="3"/>
  <c r="DJ538" i="3" s="1"/>
  <c r="DF422" i="3"/>
  <c r="DJ422" i="3" s="1"/>
  <c r="DG422" i="3"/>
  <c r="DH422" i="3"/>
  <c r="DI422" i="3"/>
  <c r="DH742" i="3"/>
  <c r="DF742" i="3"/>
  <c r="DG742" i="3"/>
  <c r="DJ742" i="3" s="1"/>
  <c r="DI742" i="3"/>
  <c r="DF673" i="3"/>
  <c r="DJ673" i="3" s="1"/>
  <c r="DG673" i="3"/>
  <c r="DH673" i="3"/>
  <c r="DI673" i="3"/>
  <c r="DI827" i="3"/>
  <c r="DG827" i="3"/>
  <c r="DF827" i="3"/>
  <c r="DJ827" i="3" s="1"/>
  <c r="DH827" i="3"/>
  <c r="DF782" i="3"/>
  <c r="DJ782" i="3" s="1"/>
  <c r="DH782" i="3"/>
  <c r="DI782" i="3"/>
  <c r="DG782" i="3"/>
  <c r="DF973" i="3"/>
  <c r="DG973" i="3"/>
  <c r="DJ973" i="3" s="1"/>
  <c r="DH973" i="3"/>
  <c r="DI973" i="3"/>
  <c r="DI885" i="3"/>
  <c r="DG885" i="3"/>
  <c r="DF885" i="3"/>
  <c r="DJ885" i="3" s="1"/>
  <c r="DH885" i="3"/>
  <c r="DG1086" i="3"/>
  <c r="DJ1086" i="3" s="1"/>
  <c r="DH1086" i="3"/>
  <c r="DI1086" i="3"/>
  <c r="DF1086" i="3"/>
  <c r="DF870" i="3"/>
  <c r="DG870" i="3"/>
  <c r="DJ870" i="3" s="1"/>
  <c r="DH870" i="3"/>
  <c r="DI870" i="3"/>
  <c r="DF1009" i="3"/>
  <c r="DG1009" i="3"/>
  <c r="DJ1009" i="3" s="1"/>
  <c r="DH1009" i="3"/>
  <c r="DI1009" i="3"/>
  <c r="DF1042" i="3"/>
  <c r="DJ1042" i="3" s="1"/>
  <c r="DG1042" i="3"/>
  <c r="DH1042" i="3"/>
  <c r="DI1042" i="3"/>
  <c r="DH144" i="3"/>
  <c r="DI144" i="3"/>
  <c r="DG144" i="3"/>
  <c r="DF144" i="3"/>
  <c r="DJ144" i="3" s="1"/>
  <c r="X34" i="1"/>
  <c r="Y34" i="1"/>
  <c r="CY34" i="1"/>
  <c r="CZ34" i="1"/>
  <c r="CP34" i="1"/>
  <c r="O34" i="1" s="1"/>
  <c r="GM34" i="1" s="1"/>
  <c r="GN34" i="1" s="1"/>
  <c r="DG908" i="3"/>
  <c r="DH908" i="3"/>
  <c r="DI908" i="3"/>
  <c r="DF908" i="3"/>
  <c r="DJ908" i="3" s="1"/>
  <c r="DG96" i="3"/>
  <c r="DH96" i="3"/>
  <c r="DI96" i="3"/>
  <c r="DF96" i="3"/>
  <c r="DJ96" i="3" s="1"/>
  <c r="DF969" i="3"/>
  <c r="DJ969" i="3" s="1"/>
  <c r="DG969" i="3"/>
  <c r="DH969" i="3"/>
  <c r="DI969" i="3"/>
  <c r="DF1021" i="3"/>
  <c r="DJ1021" i="3" s="1"/>
  <c r="DG1021" i="3"/>
  <c r="DH1021" i="3"/>
  <c r="DI1021" i="3"/>
  <c r="DF190" i="3"/>
  <c r="DI190" i="3"/>
  <c r="DG190" i="3"/>
  <c r="DJ190" i="3" s="1"/>
  <c r="DH190" i="3"/>
  <c r="EU26" i="1"/>
  <c r="P65" i="1"/>
  <c r="EU671" i="1"/>
  <c r="Q88" i="1"/>
  <c r="R88" i="1"/>
  <c r="P88" i="1"/>
  <c r="CP88" i="1" s="1"/>
  <c r="O88" i="1" s="1"/>
  <c r="S88" i="1"/>
  <c r="U88" i="1"/>
  <c r="DZ200" i="1" s="1"/>
  <c r="DI109" i="3"/>
  <c r="DF109" i="3"/>
  <c r="DJ109" i="3" s="1"/>
  <c r="DG109" i="3"/>
  <c r="DH109" i="3"/>
  <c r="AT49" i="1"/>
  <c r="CC26" i="1"/>
  <c r="DG172" i="3"/>
  <c r="DI172" i="3"/>
  <c r="DH172" i="3"/>
  <c r="DF172" i="3"/>
  <c r="DJ172" i="3" s="1"/>
  <c r="GM110" i="1"/>
  <c r="GN110" i="1" s="1"/>
  <c r="DH264" i="3"/>
  <c r="DF264" i="3"/>
  <c r="DJ264" i="3" s="1"/>
  <c r="DG264" i="3"/>
  <c r="DI264" i="3"/>
  <c r="W105" i="1"/>
  <c r="GM42" i="1"/>
  <c r="GN42" i="1" s="1"/>
  <c r="Y104" i="1"/>
  <c r="CY104" i="1"/>
  <c r="CZ104" i="1"/>
  <c r="X104" i="1"/>
  <c r="DF279" i="3"/>
  <c r="DJ279" i="3" s="1"/>
  <c r="DG279" i="3"/>
  <c r="DH279" i="3"/>
  <c r="DI279" i="3"/>
  <c r="DF266" i="3"/>
  <c r="DG266" i="3"/>
  <c r="DJ266" i="3" s="1"/>
  <c r="DH266" i="3"/>
  <c r="DI266" i="3"/>
  <c r="DF183" i="3"/>
  <c r="DJ183" i="3" s="1"/>
  <c r="DI183" i="3"/>
  <c r="DH183" i="3"/>
  <c r="DG183" i="3"/>
  <c r="V107" i="1"/>
  <c r="GM102" i="1"/>
  <c r="GN102" i="1" s="1"/>
  <c r="Y89" i="1"/>
  <c r="CZ89" i="1"/>
  <c r="X89" i="1"/>
  <c r="CY89" i="1"/>
  <c r="CY103" i="1"/>
  <c r="CZ103" i="1"/>
  <c r="X103" i="1"/>
  <c r="GM103" i="1" s="1"/>
  <c r="GN103" i="1" s="1"/>
  <c r="Y103" i="1"/>
  <c r="DH303" i="3"/>
  <c r="DI303" i="3"/>
  <c r="DG303" i="3"/>
  <c r="DF303" i="3"/>
  <c r="DJ303" i="3" s="1"/>
  <c r="U105" i="1"/>
  <c r="P176" i="1"/>
  <c r="Q176" i="1"/>
  <c r="R176" i="1"/>
  <c r="S176" i="1"/>
  <c r="P134" i="1"/>
  <c r="CP134" i="1" s="1"/>
  <c r="O134" i="1" s="1"/>
  <c r="GX125" i="1"/>
  <c r="S154" i="1"/>
  <c r="DF371" i="3"/>
  <c r="DJ371" i="3" s="1"/>
  <c r="DH371" i="3"/>
  <c r="DG371" i="3"/>
  <c r="DI371" i="3"/>
  <c r="DF330" i="3"/>
  <c r="DJ330" i="3" s="1"/>
  <c r="DG330" i="3"/>
  <c r="DH330" i="3"/>
  <c r="DI330" i="3"/>
  <c r="GX105" i="1"/>
  <c r="CJ200" i="1" s="1"/>
  <c r="U128" i="1"/>
  <c r="U119" i="1"/>
  <c r="GM126" i="1"/>
  <c r="GN126" i="1" s="1"/>
  <c r="V133" i="1"/>
  <c r="CY178" i="1"/>
  <c r="CZ178" i="1"/>
  <c r="X178" i="1"/>
  <c r="Y178" i="1"/>
  <c r="DF517" i="3"/>
  <c r="DJ517" i="3" s="1"/>
  <c r="DI517" i="3"/>
  <c r="DG517" i="3"/>
  <c r="DH517" i="3"/>
  <c r="GM157" i="1"/>
  <c r="GN157" i="1" s="1"/>
  <c r="T121" i="1"/>
  <c r="DI501" i="3"/>
  <c r="DF501" i="3"/>
  <c r="DJ501" i="3" s="1"/>
  <c r="DG501" i="3"/>
  <c r="DH501" i="3"/>
  <c r="DF354" i="3"/>
  <c r="DJ354" i="3" s="1"/>
  <c r="DH354" i="3"/>
  <c r="DI354" i="3"/>
  <c r="DG354" i="3"/>
  <c r="DH453" i="3"/>
  <c r="DI453" i="3"/>
  <c r="DG453" i="3"/>
  <c r="DF453" i="3"/>
  <c r="DJ453" i="3" s="1"/>
  <c r="DF546" i="3"/>
  <c r="DJ546" i="3" s="1"/>
  <c r="DG546" i="3"/>
  <c r="DH546" i="3"/>
  <c r="DI546" i="3"/>
  <c r="DG435" i="3"/>
  <c r="DH435" i="3"/>
  <c r="DI435" i="3"/>
  <c r="DF435" i="3"/>
  <c r="DJ435" i="3" s="1"/>
  <c r="AP81" i="1"/>
  <c r="F209" i="1"/>
  <c r="DG458" i="3"/>
  <c r="DJ458" i="3" s="1"/>
  <c r="DF458" i="3"/>
  <c r="DH458" i="3"/>
  <c r="DI458" i="3"/>
  <c r="DG470" i="3"/>
  <c r="DJ470" i="3" s="1"/>
  <c r="DI470" i="3"/>
  <c r="DF470" i="3"/>
  <c r="DH470" i="3"/>
  <c r="DG535" i="3"/>
  <c r="DH535" i="3"/>
  <c r="DI535" i="3"/>
  <c r="DF535" i="3"/>
  <c r="DJ535" i="3" s="1"/>
  <c r="DG557" i="3"/>
  <c r="DH557" i="3"/>
  <c r="DF557" i="3"/>
  <c r="DI557" i="3"/>
  <c r="DJ557" i="3" s="1"/>
  <c r="DF582" i="3"/>
  <c r="DJ582" i="3" s="1"/>
  <c r="DG582" i="3"/>
  <c r="DH582" i="3"/>
  <c r="DI582" i="3"/>
  <c r="DF654" i="3"/>
  <c r="DJ654" i="3" s="1"/>
  <c r="DG654" i="3"/>
  <c r="DH654" i="3"/>
  <c r="DI654" i="3"/>
  <c r="DF604" i="3"/>
  <c r="DJ604" i="3" s="1"/>
  <c r="DG604" i="3"/>
  <c r="DI604" i="3"/>
  <c r="DH604" i="3"/>
  <c r="P246" i="1"/>
  <c r="CP246" i="1" s="1"/>
  <c r="O246" i="1" s="1"/>
  <c r="V247" i="1"/>
  <c r="GM293" i="1"/>
  <c r="GN293" i="1" s="1"/>
  <c r="DG765" i="3"/>
  <c r="DH765" i="3"/>
  <c r="DI765" i="3"/>
  <c r="DF765" i="3"/>
  <c r="DJ765" i="3" s="1"/>
  <c r="DF798" i="3"/>
  <c r="DH798" i="3"/>
  <c r="DI798" i="3"/>
  <c r="DJ798" i="3" s="1"/>
  <c r="DG798" i="3"/>
  <c r="DF419" i="3"/>
  <c r="DJ419" i="3" s="1"/>
  <c r="DG419" i="3"/>
  <c r="DH419" i="3"/>
  <c r="DI419" i="3"/>
  <c r="U237" i="1"/>
  <c r="DF656" i="3"/>
  <c r="DH656" i="3"/>
  <c r="DG656" i="3"/>
  <c r="DJ656" i="3" s="1"/>
  <c r="DI656" i="3"/>
  <c r="DF677" i="3"/>
  <c r="DJ677" i="3" s="1"/>
  <c r="DG677" i="3"/>
  <c r="DH677" i="3"/>
  <c r="DI677" i="3"/>
  <c r="W130" i="1"/>
  <c r="CY293" i="1"/>
  <c r="CZ293" i="1"/>
  <c r="X293" i="1"/>
  <c r="Y293" i="1"/>
  <c r="DF639" i="3"/>
  <c r="DJ639" i="3" s="1"/>
  <c r="DG639" i="3"/>
  <c r="DH639" i="3"/>
  <c r="DI639" i="3"/>
  <c r="T356" i="1"/>
  <c r="DF842" i="3"/>
  <c r="DJ842" i="3" s="1"/>
  <c r="DG842" i="3"/>
  <c r="DH842" i="3"/>
  <c r="DI842" i="3"/>
  <c r="CY462" i="1"/>
  <c r="CZ462" i="1"/>
  <c r="X462" i="1"/>
  <c r="Y462" i="1"/>
  <c r="CY370" i="1"/>
  <c r="CZ370" i="1"/>
  <c r="X370" i="1"/>
  <c r="Y370" i="1"/>
  <c r="V390" i="1"/>
  <c r="CP264" i="1"/>
  <c r="O264" i="1" s="1"/>
  <c r="GM264" i="1" s="1"/>
  <c r="GN264" i="1" s="1"/>
  <c r="GM395" i="1"/>
  <c r="GN395" i="1" s="1"/>
  <c r="CP446" i="1"/>
  <c r="O446" i="1" s="1"/>
  <c r="GM446" i="1" s="1"/>
  <c r="GN446" i="1" s="1"/>
  <c r="DF1020" i="3"/>
  <c r="DJ1020" i="3" s="1"/>
  <c r="DG1020" i="3"/>
  <c r="DH1020" i="3"/>
  <c r="DI1020" i="3"/>
  <c r="GX271" i="1"/>
  <c r="EG351" i="1"/>
  <c r="P408" i="1"/>
  <c r="DG487" i="3"/>
  <c r="DI487" i="3"/>
  <c r="DF487" i="3"/>
  <c r="DJ487" i="3" s="1"/>
  <c r="DH487" i="3"/>
  <c r="DF813" i="3"/>
  <c r="DJ813" i="3" s="1"/>
  <c r="DG813" i="3"/>
  <c r="DH813" i="3"/>
  <c r="DI813" i="3"/>
  <c r="CP466" i="1"/>
  <c r="O466" i="1" s="1"/>
  <c r="GM466" i="1" s="1"/>
  <c r="GN466" i="1" s="1"/>
  <c r="X459" i="1"/>
  <c r="Y459" i="1"/>
  <c r="CY459" i="1"/>
  <c r="CZ459" i="1"/>
  <c r="DI828" i="3"/>
  <c r="DG828" i="3"/>
  <c r="DF828" i="3"/>
  <c r="DJ828" i="3" s="1"/>
  <c r="DH828" i="3"/>
  <c r="DF993" i="3"/>
  <c r="DG993" i="3"/>
  <c r="DJ993" i="3" s="1"/>
  <c r="DH993" i="3"/>
  <c r="DI993" i="3"/>
  <c r="DG771" i="3"/>
  <c r="DH771" i="3"/>
  <c r="DI771" i="3"/>
  <c r="DF771" i="3"/>
  <c r="DJ771" i="3" s="1"/>
  <c r="DH776" i="3"/>
  <c r="DF776" i="3"/>
  <c r="DJ776" i="3" s="1"/>
  <c r="DG776" i="3"/>
  <c r="DI776" i="3"/>
  <c r="DG721" i="3"/>
  <c r="DH721" i="3"/>
  <c r="DI721" i="3"/>
  <c r="DF721" i="3"/>
  <c r="DJ721" i="3" s="1"/>
  <c r="DF1090" i="3"/>
  <c r="DG1090" i="3"/>
  <c r="DI1090" i="3"/>
  <c r="DJ1090" i="3" s="1"/>
  <c r="DH1090" i="3"/>
  <c r="DF938" i="3"/>
  <c r="DJ938" i="3" s="1"/>
  <c r="DG938" i="3"/>
  <c r="DH938" i="3"/>
  <c r="DI938" i="3"/>
  <c r="DF948" i="3"/>
  <c r="DJ948" i="3" s="1"/>
  <c r="DG948" i="3"/>
  <c r="DH948" i="3"/>
  <c r="DI948" i="3"/>
  <c r="CP489" i="1"/>
  <c r="O489" i="1" s="1"/>
  <c r="GM524" i="1"/>
  <c r="GN524" i="1" s="1"/>
  <c r="GM503" i="1"/>
  <c r="GN503" i="1" s="1"/>
  <c r="DF891" i="3"/>
  <c r="DJ891" i="3" s="1"/>
  <c r="DG891" i="3"/>
  <c r="DH891" i="3"/>
  <c r="DI891" i="3"/>
  <c r="CP506" i="1"/>
  <c r="O506" i="1" s="1"/>
  <c r="GM506" i="1" s="1"/>
  <c r="GN506" i="1" s="1"/>
  <c r="CY401" i="1"/>
  <c r="CZ401" i="1"/>
  <c r="X401" i="1"/>
  <c r="Y401" i="1"/>
  <c r="T459" i="1"/>
  <c r="GM580" i="1"/>
  <c r="GN580" i="1" s="1"/>
  <c r="W478" i="1"/>
  <c r="T529" i="1"/>
  <c r="CY571" i="1"/>
  <c r="CZ571" i="1"/>
  <c r="X571" i="1"/>
  <c r="GM571" i="1" s="1"/>
  <c r="GN571" i="1" s="1"/>
  <c r="Y571" i="1"/>
  <c r="CP628" i="1"/>
  <c r="O628" i="1" s="1"/>
  <c r="AC641" i="1"/>
  <c r="S457" i="1"/>
  <c r="V529" i="1"/>
  <c r="X476" i="1"/>
  <c r="Y476" i="1"/>
  <c r="CY476" i="1"/>
  <c r="CZ476" i="1"/>
  <c r="CY581" i="1"/>
  <c r="X581" i="1"/>
  <c r="Y581" i="1"/>
  <c r="CZ581" i="1"/>
  <c r="AT436" i="1"/>
  <c r="F549" i="1"/>
  <c r="DF1155" i="3"/>
  <c r="DJ1155" i="3" s="1"/>
  <c r="DG1155" i="3"/>
  <c r="DH1155" i="3"/>
  <c r="DI1155" i="3"/>
  <c r="GM591" i="1"/>
  <c r="GN591" i="1" s="1"/>
  <c r="DF1033" i="3"/>
  <c r="DG1033" i="3"/>
  <c r="DJ1033" i="3" s="1"/>
  <c r="DH1033" i="3"/>
  <c r="DI1033" i="3"/>
  <c r="Y580" i="1"/>
  <c r="X580" i="1"/>
  <c r="CY580" i="1"/>
  <c r="CZ580" i="1"/>
  <c r="DZ626" i="1"/>
  <c r="DM641" i="1"/>
  <c r="DF26" i="3"/>
  <c r="DG26" i="3"/>
  <c r="DH26" i="3"/>
  <c r="DI26" i="3"/>
  <c r="DJ26" i="3" s="1"/>
  <c r="DG343" i="3"/>
  <c r="DF343" i="3"/>
  <c r="DJ343" i="3" s="1"/>
  <c r="DI343" i="3"/>
  <c r="DH343" i="3"/>
  <c r="DG1" i="3"/>
  <c r="DF1" i="3"/>
  <c r="DH1" i="3"/>
  <c r="DI1" i="3"/>
  <c r="DJ1" i="3" s="1"/>
  <c r="DI263" i="3"/>
  <c r="DF263" i="3"/>
  <c r="DJ263" i="3" s="1"/>
  <c r="DG263" i="3"/>
  <c r="DH263" i="3"/>
  <c r="DG461" i="3"/>
  <c r="DI461" i="3"/>
  <c r="DF461" i="3"/>
  <c r="DJ461" i="3" s="1"/>
  <c r="DH461" i="3"/>
  <c r="DF561" i="3"/>
  <c r="DG561" i="3"/>
  <c r="DJ561" i="3" s="1"/>
  <c r="DH561" i="3"/>
  <c r="DI561" i="3"/>
  <c r="DF818" i="3"/>
  <c r="DJ818" i="3" s="1"/>
  <c r="DG818" i="3"/>
  <c r="DI818" i="3"/>
  <c r="DH818" i="3"/>
  <c r="DF992" i="3"/>
  <c r="DG992" i="3"/>
  <c r="DJ992" i="3" s="1"/>
  <c r="DH992" i="3"/>
  <c r="DI992" i="3"/>
  <c r="DF282" i="3"/>
  <c r="DG282" i="3"/>
  <c r="DJ282" i="3" s="1"/>
  <c r="DH282" i="3"/>
  <c r="DI282" i="3"/>
  <c r="DG374" i="3"/>
  <c r="DF374" i="3"/>
  <c r="DJ374" i="3" s="1"/>
  <c r="DH374" i="3"/>
  <c r="DI374" i="3"/>
  <c r="DG523" i="3"/>
  <c r="DH523" i="3"/>
  <c r="DF523" i="3"/>
  <c r="DI523" i="3"/>
  <c r="DJ523" i="3" s="1"/>
  <c r="DG854" i="3"/>
  <c r="DJ854" i="3" s="1"/>
  <c r="DH854" i="3"/>
  <c r="DI854" i="3"/>
  <c r="DF854" i="3"/>
  <c r="DF1082" i="3"/>
  <c r="DG1082" i="3"/>
  <c r="DH1082" i="3"/>
  <c r="DI1082" i="3"/>
  <c r="DJ1082" i="3" s="1"/>
  <c r="DF964" i="3"/>
  <c r="DJ964" i="3" s="1"/>
  <c r="DG964" i="3"/>
  <c r="DH964" i="3"/>
  <c r="DI964" i="3"/>
  <c r="AF49" i="1"/>
  <c r="DH171" i="3"/>
  <c r="DI171" i="3"/>
  <c r="DF171" i="3"/>
  <c r="DJ171" i="3" s="1"/>
  <c r="DG171" i="3"/>
  <c r="DK49" i="1"/>
  <c r="DX26" i="1"/>
  <c r="GA26" i="1"/>
  <c r="ER49" i="1"/>
  <c r="DG256" i="3"/>
  <c r="DF256" i="3"/>
  <c r="DJ256" i="3" s="1"/>
  <c r="DH256" i="3"/>
  <c r="DI256" i="3"/>
  <c r="FY26" i="1"/>
  <c r="EP49" i="1"/>
  <c r="DF314" i="3"/>
  <c r="DG314" i="3"/>
  <c r="DJ314" i="3" s="1"/>
  <c r="DH314" i="3"/>
  <c r="DI314" i="3"/>
  <c r="DF176" i="3"/>
  <c r="DG176" i="3"/>
  <c r="DJ176" i="3" s="1"/>
  <c r="DH176" i="3"/>
  <c r="DI176" i="3"/>
  <c r="V105" i="1"/>
  <c r="DF244" i="3"/>
  <c r="DJ244" i="3" s="1"/>
  <c r="DG244" i="3"/>
  <c r="DH244" i="3"/>
  <c r="DI244" i="3"/>
  <c r="DG208" i="3"/>
  <c r="DH208" i="3"/>
  <c r="DI208" i="3"/>
  <c r="DF208" i="3"/>
  <c r="DJ208" i="3" s="1"/>
  <c r="Q124" i="1"/>
  <c r="R124" i="1"/>
  <c r="S124" i="1"/>
  <c r="U124" i="1"/>
  <c r="DF300" i="3"/>
  <c r="DJ300" i="3" s="1"/>
  <c r="DG300" i="3"/>
  <c r="DH300" i="3"/>
  <c r="DI300" i="3"/>
  <c r="DF289" i="3"/>
  <c r="DJ289" i="3" s="1"/>
  <c r="DG289" i="3"/>
  <c r="DH289" i="3"/>
  <c r="DI289" i="3"/>
  <c r="FY81" i="1"/>
  <c r="EP200" i="1"/>
  <c r="Q158" i="1"/>
  <c r="R158" i="1"/>
  <c r="W158" i="1"/>
  <c r="S158" i="1"/>
  <c r="Q196" i="1"/>
  <c r="R196" i="1"/>
  <c r="S196" i="1"/>
  <c r="T196" i="1"/>
  <c r="V196" i="1"/>
  <c r="W196" i="1"/>
  <c r="T158" i="1"/>
  <c r="Q112" i="1"/>
  <c r="CP112" i="1" s="1"/>
  <c r="O112" i="1" s="1"/>
  <c r="R112" i="1"/>
  <c r="S112" i="1"/>
  <c r="U112" i="1"/>
  <c r="CY193" i="1"/>
  <c r="CZ193" i="1"/>
  <c r="X193" i="1"/>
  <c r="GM193" i="1" s="1"/>
  <c r="GN193" i="1" s="1"/>
  <c r="Y193" i="1"/>
  <c r="CP109" i="1"/>
  <c r="O109" i="1" s="1"/>
  <c r="GM109" i="1" s="1"/>
  <c r="GN109" i="1" s="1"/>
  <c r="CY250" i="1"/>
  <c r="CZ250" i="1"/>
  <c r="Y250" i="1"/>
  <c r="X250" i="1"/>
  <c r="DF500" i="3"/>
  <c r="DJ500" i="3" s="1"/>
  <c r="DG500" i="3"/>
  <c r="DH500" i="3"/>
  <c r="DI500" i="3"/>
  <c r="P189" i="1"/>
  <c r="Q189" i="1"/>
  <c r="T189" i="1"/>
  <c r="R189" i="1"/>
  <c r="DF361" i="3"/>
  <c r="DJ361" i="3" s="1"/>
  <c r="DH361" i="3"/>
  <c r="DG361" i="3"/>
  <c r="DI361" i="3"/>
  <c r="CP234" i="1"/>
  <c r="O234" i="1" s="1"/>
  <c r="FV81" i="1"/>
  <c r="EM200" i="1"/>
  <c r="DH442" i="3"/>
  <c r="DI442" i="3"/>
  <c r="DF442" i="3"/>
  <c r="DG442" i="3"/>
  <c r="DJ442" i="3" s="1"/>
  <c r="DF543" i="3"/>
  <c r="DJ543" i="3" s="1"/>
  <c r="DG543" i="3"/>
  <c r="DH543" i="3"/>
  <c r="DI543" i="3"/>
  <c r="W189" i="1"/>
  <c r="W125" i="1"/>
  <c r="Q251" i="1"/>
  <c r="R251" i="1"/>
  <c r="V251" i="1"/>
  <c r="P251" i="1"/>
  <c r="DI533" i="3"/>
  <c r="DF533" i="3"/>
  <c r="DJ533" i="3" s="1"/>
  <c r="DG533" i="3"/>
  <c r="DH533" i="3"/>
  <c r="R240" i="1"/>
  <c r="Q240" i="1"/>
  <c r="T240" i="1"/>
  <c r="U240" i="1"/>
  <c r="T242" i="1"/>
  <c r="DF580" i="3"/>
  <c r="DJ580" i="3" s="1"/>
  <c r="DG580" i="3"/>
  <c r="DH580" i="3"/>
  <c r="DI580" i="3"/>
  <c r="DF645" i="3"/>
  <c r="DJ645" i="3" s="1"/>
  <c r="DG645" i="3"/>
  <c r="DI645" i="3"/>
  <c r="DH645" i="3"/>
  <c r="DI519" i="3"/>
  <c r="DJ519" i="3" s="1"/>
  <c r="DF519" i="3"/>
  <c r="DG519" i="3"/>
  <c r="DH519" i="3"/>
  <c r="W119" i="1"/>
  <c r="Q306" i="1"/>
  <c r="R306" i="1"/>
  <c r="GX306" i="1"/>
  <c r="P306" i="1"/>
  <c r="CP306" i="1" s="1"/>
  <c r="O306" i="1" s="1"/>
  <c r="S306" i="1"/>
  <c r="U306" i="1"/>
  <c r="V158" i="1"/>
  <c r="U246" i="1"/>
  <c r="X183" i="1"/>
  <c r="Y183" i="1"/>
  <c r="CY183" i="1"/>
  <c r="CZ183" i="1"/>
  <c r="CY294" i="1"/>
  <c r="CZ294" i="1"/>
  <c r="X294" i="1"/>
  <c r="Y294" i="1"/>
  <c r="DI624" i="3"/>
  <c r="DF624" i="3"/>
  <c r="DJ624" i="3" s="1"/>
  <c r="DG624" i="3"/>
  <c r="DH624" i="3"/>
  <c r="DG702" i="3"/>
  <c r="DH702" i="3"/>
  <c r="DI702" i="3"/>
  <c r="DF702" i="3"/>
  <c r="DJ702" i="3" s="1"/>
  <c r="DF691" i="3"/>
  <c r="DJ691" i="3" s="1"/>
  <c r="DG691" i="3"/>
  <c r="DH691" i="3"/>
  <c r="DI691" i="3"/>
  <c r="DF744" i="3"/>
  <c r="DJ744" i="3" s="1"/>
  <c r="DG744" i="3"/>
  <c r="DH744" i="3"/>
  <c r="DI744" i="3"/>
  <c r="P383" i="1"/>
  <c r="R383" i="1"/>
  <c r="S383" i="1"/>
  <c r="V383" i="1"/>
  <c r="Q383" i="1"/>
  <c r="T269" i="1"/>
  <c r="DF805" i="3"/>
  <c r="DJ805" i="3" s="1"/>
  <c r="DG805" i="3"/>
  <c r="DH805" i="3"/>
  <c r="DI805" i="3"/>
  <c r="X295" i="1"/>
  <c r="Y295" i="1"/>
  <c r="CY295" i="1"/>
  <c r="CZ295" i="1"/>
  <c r="BZ232" i="1"/>
  <c r="AQ319" i="1"/>
  <c r="CI319" i="1"/>
  <c r="CG319" i="1"/>
  <c r="DF655" i="3"/>
  <c r="DG655" i="3"/>
  <c r="DH655" i="3"/>
  <c r="DI655" i="3"/>
  <c r="DJ655" i="3" s="1"/>
  <c r="DF669" i="3"/>
  <c r="DG669" i="3"/>
  <c r="DH669" i="3"/>
  <c r="DI669" i="3"/>
  <c r="DJ669" i="3" s="1"/>
  <c r="DI738" i="3"/>
  <c r="DF738" i="3"/>
  <c r="DJ738" i="3" s="1"/>
  <c r="DG738" i="3"/>
  <c r="DH738" i="3"/>
  <c r="T238" i="1"/>
  <c r="AG319" i="1" s="1"/>
  <c r="DF626" i="3"/>
  <c r="DG626" i="3"/>
  <c r="DH626" i="3"/>
  <c r="DI626" i="3"/>
  <c r="DJ626" i="3" s="1"/>
  <c r="DH795" i="3"/>
  <c r="DI795" i="3"/>
  <c r="DF795" i="3"/>
  <c r="DJ795" i="3" s="1"/>
  <c r="DG795" i="3"/>
  <c r="W359" i="1"/>
  <c r="DF839" i="3"/>
  <c r="DG839" i="3"/>
  <c r="DJ839" i="3" s="1"/>
  <c r="DH839" i="3"/>
  <c r="DI839" i="3"/>
  <c r="CY465" i="1"/>
  <c r="CZ465" i="1"/>
  <c r="X465" i="1"/>
  <c r="Y465" i="1"/>
  <c r="CY261" i="1"/>
  <c r="X261" i="1"/>
  <c r="Y261" i="1"/>
  <c r="CZ261" i="1"/>
  <c r="DI873" i="3"/>
  <c r="DF873" i="3"/>
  <c r="DJ873" i="3" s="1"/>
  <c r="DG873" i="3"/>
  <c r="DH873" i="3"/>
  <c r="CP273" i="1"/>
  <c r="O273" i="1" s="1"/>
  <c r="GM273" i="1" s="1"/>
  <c r="GN273" i="1" s="1"/>
  <c r="DF1010" i="3"/>
  <c r="DG1010" i="3"/>
  <c r="DJ1010" i="3" s="1"/>
  <c r="DH1010" i="3"/>
  <c r="DI1010" i="3"/>
  <c r="X385" i="1"/>
  <c r="Y385" i="1"/>
  <c r="CZ385" i="1"/>
  <c r="CY385" i="1"/>
  <c r="DH486" i="3"/>
  <c r="DG486" i="3"/>
  <c r="DJ486" i="3" s="1"/>
  <c r="DI486" i="3"/>
  <c r="DF486" i="3"/>
  <c r="DF812" i="3"/>
  <c r="DJ812" i="3" s="1"/>
  <c r="DG812" i="3"/>
  <c r="DH812" i="3"/>
  <c r="DI812" i="3"/>
  <c r="GX356" i="1"/>
  <c r="DH834" i="3"/>
  <c r="DG834" i="3"/>
  <c r="DF834" i="3"/>
  <c r="DJ834" i="3" s="1"/>
  <c r="DI834" i="3"/>
  <c r="DG906" i="3"/>
  <c r="DI906" i="3"/>
  <c r="DF906" i="3"/>
  <c r="DJ906" i="3" s="1"/>
  <c r="DH906" i="3"/>
  <c r="DF961" i="3"/>
  <c r="DG961" i="3"/>
  <c r="DJ961" i="3" s="1"/>
  <c r="DH961" i="3"/>
  <c r="DI961" i="3"/>
  <c r="DF999" i="3"/>
  <c r="DJ999" i="3" s="1"/>
  <c r="DG999" i="3"/>
  <c r="DH999" i="3"/>
  <c r="DI999" i="3"/>
  <c r="DF767" i="3"/>
  <c r="DG767" i="3"/>
  <c r="DJ767" i="3" s="1"/>
  <c r="DI767" i="3"/>
  <c r="DH767" i="3"/>
  <c r="R376" i="1"/>
  <c r="Q376" i="1"/>
  <c r="S376" i="1"/>
  <c r="CY469" i="1"/>
  <c r="CZ469" i="1"/>
  <c r="X469" i="1"/>
  <c r="Y469" i="1"/>
  <c r="DF1067" i="3"/>
  <c r="DJ1067" i="3" s="1"/>
  <c r="DG1067" i="3"/>
  <c r="DH1067" i="3"/>
  <c r="DI1067" i="3"/>
  <c r="CY455" i="1"/>
  <c r="CZ455" i="1"/>
  <c r="X455" i="1"/>
  <c r="Y455" i="1"/>
  <c r="DF1052" i="3"/>
  <c r="DJ1052" i="3" s="1"/>
  <c r="DG1052" i="3"/>
  <c r="DH1052" i="3"/>
  <c r="DI1052" i="3"/>
  <c r="DH933" i="3"/>
  <c r="DF933" i="3"/>
  <c r="DG933" i="3"/>
  <c r="DI933" i="3"/>
  <c r="DJ933" i="3" s="1"/>
  <c r="DF944" i="3"/>
  <c r="DG944" i="3"/>
  <c r="DJ944" i="3" s="1"/>
  <c r="DH944" i="3"/>
  <c r="DI944" i="3"/>
  <c r="DF888" i="3"/>
  <c r="DJ888" i="3" s="1"/>
  <c r="DH888" i="3"/>
  <c r="DI888" i="3"/>
  <c r="DG888" i="3"/>
  <c r="CI351" i="1"/>
  <c r="AZ404" i="1"/>
  <c r="AU531" i="1"/>
  <c r="CD436" i="1"/>
  <c r="BZ436" i="1"/>
  <c r="CI531" i="1"/>
  <c r="CG531" i="1"/>
  <c r="AQ531" i="1"/>
  <c r="Y584" i="1"/>
  <c r="CZ584" i="1"/>
  <c r="CY584" i="1"/>
  <c r="X584" i="1"/>
  <c r="GM504" i="1"/>
  <c r="GN504" i="1" s="1"/>
  <c r="AE641" i="1"/>
  <c r="EM436" i="1"/>
  <c r="P550" i="1"/>
  <c r="DF1152" i="3"/>
  <c r="DG1152" i="3"/>
  <c r="DJ1152" i="3" s="1"/>
  <c r="DH1152" i="3"/>
  <c r="DI1152" i="3"/>
  <c r="GM632" i="1"/>
  <c r="GN632" i="1" s="1"/>
  <c r="DH273" i="3"/>
  <c r="DF273" i="3"/>
  <c r="DJ273" i="3" s="1"/>
  <c r="DG273" i="3"/>
  <c r="DI273" i="3"/>
  <c r="DG457" i="3"/>
  <c r="DJ457" i="3" s="1"/>
  <c r="DI457" i="3"/>
  <c r="DH457" i="3"/>
  <c r="DF457" i="3"/>
  <c r="DF39" i="3"/>
  <c r="DJ39" i="3" s="1"/>
  <c r="DG39" i="3"/>
  <c r="DH39" i="3"/>
  <c r="DI39" i="3"/>
  <c r="DF221" i="3"/>
  <c r="DJ221" i="3" s="1"/>
  <c r="DI221" i="3"/>
  <c r="DG221" i="3"/>
  <c r="DH221" i="3"/>
  <c r="DG652" i="3"/>
  <c r="DH652" i="3"/>
  <c r="DI652" i="3"/>
  <c r="DF652" i="3"/>
  <c r="DJ652" i="3" s="1"/>
  <c r="DH746" i="3"/>
  <c r="DI746" i="3"/>
  <c r="DG746" i="3"/>
  <c r="DF746" i="3"/>
  <c r="DJ746" i="3" s="1"/>
  <c r="DG1080" i="3"/>
  <c r="DJ1080" i="3" s="1"/>
  <c r="DH1080" i="3"/>
  <c r="DI1080" i="3"/>
  <c r="DF1080" i="3"/>
  <c r="DG99" i="3"/>
  <c r="DH99" i="3"/>
  <c r="DI99" i="3"/>
  <c r="DF99" i="3"/>
  <c r="DJ99" i="3" s="1"/>
  <c r="DI47" i="3"/>
  <c r="DF47" i="3"/>
  <c r="DJ47" i="3" s="1"/>
  <c r="DG47" i="3"/>
  <c r="DH47" i="3"/>
  <c r="DI326" i="3"/>
  <c r="DF326" i="3"/>
  <c r="DJ326" i="3" s="1"/>
  <c r="DH326" i="3"/>
  <c r="DG326" i="3"/>
  <c r="DG328" i="3"/>
  <c r="DH328" i="3"/>
  <c r="DI328" i="3"/>
  <c r="DF328" i="3"/>
  <c r="DJ328" i="3" s="1"/>
  <c r="DH597" i="3"/>
  <c r="DI597" i="3"/>
  <c r="DF597" i="3"/>
  <c r="DJ597" i="3" s="1"/>
  <c r="DG597" i="3"/>
  <c r="DG801" i="3"/>
  <c r="DI801" i="3"/>
  <c r="DF801" i="3"/>
  <c r="DJ801" i="3" s="1"/>
  <c r="DH801" i="3"/>
  <c r="DF759" i="3"/>
  <c r="DJ759" i="3" s="1"/>
  <c r="DI759" i="3"/>
  <c r="DG759" i="3"/>
  <c r="DH759" i="3"/>
  <c r="DF936" i="3"/>
  <c r="DJ936" i="3" s="1"/>
  <c r="DG936" i="3"/>
  <c r="DH936" i="3"/>
  <c r="DI936" i="3"/>
  <c r="CP29" i="1"/>
  <c r="O29" i="1" s="1"/>
  <c r="DU49" i="1"/>
  <c r="DF660" i="3"/>
  <c r="DJ660" i="3" s="1"/>
  <c r="DG660" i="3"/>
  <c r="DH660" i="3"/>
  <c r="DI660" i="3"/>
  <c r="DF1030" i="3"/>
  <c r="DJ1030" i="3" s="1"/>
  <c r="DG1030" i="3"/>
  <c r="DH1030" i="3"/>
  <c r="DI1030" i="3"/>
  <c r="DF1035" i="3"/>
  <c r="DJ1035" i="3" s="1"/>
  <c r="DG1035" i="3"/>
  <c r="DH1035" i="3"/>
  <c r="DI1035" i="3"/>
  <c r="DH43" i="3"/>
  <c r="DI43" i="3"/>
  <c r="DF43" i="3"/>
  <c r="DG43" i="3"/>
  <c r="DJ43" i="3" s="1"/>
  <c r="DH84" i="3"/>
  <c r="DI84" i="3"/>
  <c r="DF84" i="3"/>
  <c r="DJ84" i="3" s="1"/>
  <c r="DG84" i="3"/>
  <c r="DF66" i="3"/>
  <c r="DG66" i="3"/>
  <c r="DJ66" i="3" s="1"/>
  <c r="DH66" i="3"/>
  <c r="DI66" i="3"/>
  <c r="DF38" i="3"/>
  <c r="DJ38" i="3" s="1"/>
  <c r="DG38" i="3"/>
  <c r="DH38" i="3"/>
  <c r="DI38" i="3"/>
  <c r="DF193" i="3"/>
  <c r="DJ193" i="3" s="1"/>
  <c r="DG193" i="3"/>
  <c r="DH193" i="3"/>
  <c r="DI193" i="3"/>
  <c r="DF46" i="3"/>
  <c r="DJ46" i="3" s="1"/>
  <c r="DG46" i="3"/>
  <c r="DH46" i="3"/>
  <c r="DI46" i="3"/>
  <c r="DG260" i="3"/>
  <c r="DI260" i="3"/>
  <c r="DF260" i="3"/>
  <c r="DJ260" i="3" s="1"/>
  <c r="DH260" i="3"/>
  <c r="DF285" i="3"/>
  <c r="DG285" i="3"/>
  <c r="DJ285" i="3" s="1"/>
  <c r="DH285" i="3"/>
  <c r="DI285" i="3"/>
  <c r="DI341" i="3"/>
  <c r="DJ341" i="3" s="1"/>
  <c r="DG341" i="3"/>
  <c r="DF341" i="3"/>
  <c r="DH341" i="3"/>
  <c r="DG304" i="3"/>
  <c r="DH304" i="3"/>
  <c r="DI304" i="3"/>
  <c r="DF304" i="3"/>
  <c r="DJ304" i="3" s="1"/>
  <c r="DI245" i="3"/>
  <c r="DF245" i="3"/>
  <c r="DJ245" i="3" s="1"/>
  <c r="DG245" i="3"/>
  <c r="DH245" i="3"/>
  <c r="DG281" i="3"/>
  <c r="DF281" i="3"/>
  <c r="DH281" i="3"/>
  <c r="DI281" i="3"/>
  <c r="DJ281" i="3" s="1"/>
  <c r="DF394" i="3"/>
  <c r="DG394" i="3"/>
  <c r="DJ394" i="3" s="1"/>
  <c r="DI394" i="3"/>
  <c r="DH394" i="3"/>
  <c r="DF410" i="3"/>
  <c r="DG410" i="3"/>
  <c r="DJ410" i="3" s="1"/>
  <c r="DH410" i="3"/>
  <c r="DI410" i="3"/>
  <c r="DF472" i="3"/>
  <c r="DH472" i="3"/>
  <c r="DG472" i="3"/>
  <c r="DJ472" i="3" s="1"/>
  <c r="DI472" i="3"/>
  <c r="DF338" i="3"/>
  <c r="DJ338" i="3" s="1"/>
  <c r="DG338" i="3"/>
  <c r="DH338" i="3"/>
  <c r="DI338" i="3"/>
  <c r="DI379" i="3"/>
  <c r="DF379" i="3"/>
  <c r="DJ379" i="3" s="1"/>
  <c r="DG379" i="3"/>
  <c r="DH379" i="3"/>
  <c r="DG353" i="3"/>
  <c r="DI353" i="3"/>
  <c r="DF353" i="3"/>
  <c r="DJ353" i="3" s="1"/>
  <c r="DH353" i="3"/>
  <c r="DF423" i="3"/>
  <c r="DJ423" i="3" s="1"/>
  <c r="DG423" i="3"/>
  <c r="DI423" i="3"/>
  <c r="DH423" i="3"/>
  <c r="DG451" i="3"/>
  <c r="DF451" i="3"/>
  <c r="DJ451" i="3" s="1"/>
  <c r="DH451" i="3"/>
  <c r="DI451" i="3"/>
  <c r="DH632" i="3"/>
  <c r="DI632" i="3"/>
  <c r="DF632" i="3"/>
  <c r="DJ632" i="3" s="1"/>
  <c r="DG632" i="3"/>
  <c r="DG554" i="3"/>
  <c r="DJ554" i="3" s="1"/>
  <c r="DH554" i="3"/>
  <c r="DF554" i="3"/>
  <c r="DI554" i="3"/>
  <c r="DF616" i="3"/>
  <c r="DJ616" i="3" s="1"/>
  <c r="DG616" i="3"/>
  <c r="DH616" i="3"/>
  <c r="DI616" i="3"/>
  <c r="DH495" i="3"/>
  <c r="DI495" i="3"/>
  <c r="DF495" i="3"/>
  <c r="DJ495" i="3" s="1"/>
  <c r="DG495" i="3"/>
  <c r="DF683" i="3"/>
  <c r="DG683" i="3"/>
  <c r="DH683" i="3"/>
  <c r="DI683" i="3"/>
  <c r="DJ683" i="3" s="1"/>
  <c r="DH764" i="3"/>
  <c r="DI764" i="3"/>
  <c r="DF764" i="3"/>
  <c r="DJ764" i="3" s="1"/>
  <c r="DG764" i="3"/>
  <c r="DG499" i="3"/>
  <c r="DJ499" i="3" s="1"/>
  <c r="DH499" i="3"/>
  <c r="DF499" i="3"/>
  <c r="DI499" i="3"/>
  <c r="DG629" i="3"/>
  <c r="DJ629" i="3" s="1"/>
  <c r="DH629" i="3"/>
  <c r="DF629" i="3"/>
  <c r="DI629" i="3"/>
  <c r="DH648" i="3"/>
  <c r="DF648" i="3"/>
  <c r="DJ648" i="3" s="1"/>
  <c r="DG648" i="3"/>
  <c r="DI648" i="3"/>
  <c r="DH621" i="3"/>
  <c r="DI621" i="3"/>
  <c r="DF621" i="3"/>
  <c r="DJ621" i="3" s="1"/>
  <c r="DG621" i="3"/>
  <c r="DH863" i="3"/>
  <c r="DI863" i="3"/>
  <c r="DF863" i="3"/>
  <c r="DJ863" i="3" s="1"/>
  <c r="DG863" i="3"/>
  <c r="DG811" i="3"/>
  <c r="DH811" i="3"/>
  <c r="DI811" i="3"/>
  <c r="DF811" i="3"/>
  <c r="DJ811" i="3" s="1"/>
  <c r="DF739" i="3"/>
  <c r="DG739" i="3"/>
  <c r="DH739" i="3"/>
  <c r="DI739" i="3"/>
  <c r="DJ739" i="3" s="1"/>
  <c r="DF899" i="3"/>
  <c r="DJ899" i="3" s="1"/>
  <c r="DG899" i="3"/>
  <c r="DH899" i="3"/>
  <c r="DI899" i="3"/>
  <c r="DG807" i="3"/>
  <c r="DH807" i="3"/>
  <c r="DF807" i="3"/>
  <c r="DI807" i="3"/>
  <c r="DJ807" i="3" s="1"/>
  <c r="DG858" i="3"/>
  <c r="DH858" i="3"/>
  <c r="DI858" i="3"/>
  <c r="DF858" i="3"/>
  <c r="DJ858" i="3" s="1"/>
  <c r="DG830" i="3"/>
  <c r="DH830" i="3"/>
  <c r="DI830" i="3"/>
  <c r="DF830" i="3"/>
  <c r="DJ830" i="3" s="1"/>
  <c r="DF934" i="3"/>
  <c r="DG934" i="3"/>
  <c r="DJ934" i="3" s="1"/>
  <c r="DH934" i="3"/>
  <c r="DI934" i="3"/>
  <c r="DF860" i="3"/>
  <c r="DJ860" i="3" s="1"/>
  <c r="DH860" i="3"/>
  <c r="DG860" i="3"/>
  <c r="DI860" i="3"/>
  <c r="DF1089" i="3"/>
  <c r="DJ1089" i="3" s="1"/>
  <c r="DG1089" i="3"/>
  <c r="DH1089" i="3"/>
  <c r="DI1089" i="3"/>
  <c r="DF1070" i="3"/>
  <c r="DG1070" i="3"/>
  <c r="DJ1070" i="3" s="1"/>
  <c r="DH1070" i="3"/>
  <c r="DI1070" i="3"/>
  <c r="DF989" i="3"/>
  <c r="DG989" i="3"/>
  <c r="DH989" i="3"/>
  <c r="DI989" i="3"/>
  <c r="DJ989" i="3" s="1"/>
  <c r="DH943" i="3"/>
  <c r="DI943" i="3"/>
  <c r="DJ943" i="3" s="1"/>
  <c r="DF943" i="3"/>
  <c r="DG943" i="3"/>
  <c r="DF662" i="3"/>
  <c r="DJ662" i="3" s="1"/>
  <c r="DG662" i="3"/>
  <c r="DH662" i="3"/>
  <c r="DI662" i="3"/>
  <c r="DF945" i="3"/>
  <c r="DJ945" i="3" s="1"/>
  <c r="DG945" i="3"/>
  <c r="DH945" i="3"/>
  <c r="DI945" i="3"/>
  <c r="DF922" i="3"/>
  <c r="DJ922" i="3" s="1"/>
  <c r="DH922" i="3"/>
  <c r="DG922" i="3"/>
  <c r="DI922" i="3"/>
  <c r="DI13" i="3"/>
  <c r="DH13" i="3"/>
  <c r="DF13" i="3"/>
  <c r="DJ13" i="3" s="1"/>
  <c r="DG13" i="3"/>
  <c r="DF75" i="3"/>
  <c r="DG75" i="3"/>
  <c r="DH75" i="3"/>
  <c r="DI75" i="3"/>
  <c r="DJ75" i="3" s="1"/>
  <c r="DI97" i="3"/>
  <c r="DG97" i="3"/>
  <c r="DH97" i="3"/>
  <c r="DF97" i="3"/>
  <c r="DJ97" i="3" s="1"/>
  <c r="DI1166" i="3"/>
  <c r="DF1166" i="3"/>
  <c r="DJ1166" i="3" s="1"/>
  <c r="DG1166" i="3"/>
  <c r="DH1166" i="3"/>
  <c r="CP84" i="1"/>
  <c r="O84" i="1" s="1"/>
  <c r="DG149" i="3"/>
  <c r="DH149" i="3"/>
  <c r="DF149" i="3"/>
  <c r="DJ149" i="3" s="1"/>
  <c r="DI149" i="3"/>
  <c r="CP83" i="1"/>
  <c r="O83" i="1" s="1"/>
  <c r="CY92" i="1"/>
  <c r="Y92" i="1"/>
  <c r="X92" i="1"/>
  <c r="GM92" i="1" s="1"/>
  <c r="GN92" i="1" s="1"/>
  <c r="CZ92" i="1"/>
  <c r="DF168" i="3"/>
  <c r="DJ168" i="3" s="1"/>
  <c r="DG168" i="3"/>
  <c r="DH168" i="3"/>
  <c r="DI168" i="3"/>
  <c r="S86" i="1"/>
  <c r="BC26" i="1"/>
  <c r="F65" i="1"/>
  <c r="BC671" i="1"/>
  <c r="DH267" i="3"/>
  <c r="DF267" i="3"/>
  <c r="DG267" i="3"/>
  <c r="DJ267" i="3" s="1"/>
  <c r="DI267" i="3"/>
  <c r="DF230" i="3"/>
  <c r="DI230" i="3"/>
  <c r="DH230" i="3"/>
  <c r="DG230" i="3"/>
  <c r="DJ230" i="3" s="1"/>
  <c r="X113" i="1"/>
  <c r="GM113" i="1" s="1"/>
  <c r="GN113" i="1" s="1"/>
  <c r="Y113" i="1"/>
  <c r="CY113" i="1"/>
  <c r="CZ113" i="1"/>
  <c r="GM108" i="1"/>
  <c r="GN108" i="1" s="1"/>
  <c r="GM143" i="1"/>
  <c r="GN143" i="1" s="1"/>
  <c r="P136" i="1"/>
  <c r="DF287" i="3"/>
  <c r="DJ287" i="3" s="1"/>
  <c r="DG287" i="3"/>
  <c r="DH287" i="3"/>
  <c r="DI287" i="3"/>
  <c r="U26" i="1"/>
  <c r="F71" i="1"/>
  <c r="GM153" i="1"/>
  <c r="GN153" i="1" s="1"/>
  <c r="P121" i="1"/>
  <c r="CP121" i="1" s="1"/>
  <c r="O121" i="1" s="1"/>
  <c r="S136" i="1"/>
  <c r="DF306" i="3"/>
  <c r="DG306" i="3"/>
  <c r="DJ306" i="3" s="1"/>
  <c r="DH306" i="3"/>
  <c r="DI306" i="3"/>
  <c r="T166" i="1"/>
  <c r="GX131" i="1"/>
  <c r="GM159" i="1"/>
  <c r="GN159" i="1" s="1"/>
  <c r="DH373" i="3"/>
  <c r="DF373" i="3"/>
  <c r="DJ373" i="3" s="1"/>
  <c r="DG373" i="3"/>
  <c r="DI373" i="3"/>
  <c r="DG223" i="3"/>
  <c r="DH223" i="3"/>
  <c r="DI223" i="3"/>
  <c r="DF223" i="3"/>
  <c r="DJ223" i="3" s="1"/>
  <c r="CY115" i="1"/>
  <c r="CZ115" i="1"/>
  <c r="X115" i="1"/>
  <c r="GM115" i="1" s="1"/>
  <c r="GN115" i="1" s="1"/>
  <c r="Y115" i="1"/>
  <c r="DF329" i="3"/>
  <c r="DJ329" i="3" s="1"/>
  <c r="DG329" i="3"/>
  <c r="DH329" i="3"/>
  <c r="DI329" i="3"/>
  <c r="P196" i="1"/>
  <c r="CP196" i="1" s="1"/>
  <c r="O196" i="1" s="1"/>
  <c r="CP165" i="1"/>
  <c r="O165" i="1" s="1"/>
  <c r="U131" i="1"/>
  <c r="W121" i="1"/>
  <c r="T154" i="1"/>
  <c r="P183" i="1"/>
  <c r="CP183" i="1" s="1"/>
  <c r="O183" i="1" s="1"/>
  <c r="GM183" i="1" s="1"/>
  <c r="GN183" i="1" s="1"/>
  <c r="Q183" i="1"/>
  <c r="R183" i="1"/>
  <c r="T183" i="1"/>
  <c r="U183" i="1"/>
  <c r="DF359" i="3"/>
  <c r="DJ359" i="3" s="1"/>
  <c r="DG359" i="3"/>
  <c r="DI359" i="3"/>
  <c r="DH359" i="3"/>
  <c r="EV81" i="1"/>
  <c r="P225" i="1"/>
  <c r="DG441" i="3"/>
  <c r="DJ441" i="3" s="1"/>
  <c r="DF441" i="3"/>
  <c r="DH441" i="3"/>
  <c r="DI441" i="3"/>
  <c r="P248" i="1"/>
  <c r="R248" i="1"/>
  <c r="GX248" i="1"/>
  <c r="Q248" i="1"/>
  <c r="T248" i="1"/>
  <c r="U248" i="1"/>
  <c r="DH434" i="3"/>
  <c r="DI434" i="3"/>
  <c r="DF434" i="3"/>
  <c r="DJ434" i="3" s="1"/>
  <c r="DG434" i="3"/>
  <c r="T130" i="1"/>
  <c r="DI524" i="3"/>
  <c r="DF524" i="3"/>
  <c r="DG524" i="3"/>
  <c r="DJ524" i="3" s="1"/>
  <c r="DH524" i="3"/>
  <c r="DF572" i="3"/>
  <c r="DJ572" i="3" s="1"/>
  <c r="DG572" i="3"/>
  <c r="DH572" i="3"/>
  <c r="DI572" i="3"/>
  <c r="X192" i="1"/>
  <c r="GM192" i="1" s="1"/>
  <c r="GN192" i="1" s="1"/>
  <c r="Y192" i="1"/>
  <c r="CZ192" i="1"/>
  <c r="CY192" i="1"/>
  <c r="DF646" i="3"/>
  <c r="DJ646" i="3" s="1"/>
  <c r="DI646" i="3"/>
  <c r="DG646" i="3"/>
  <c r="DH646" i="3"/>
  <c r="CY241" i="1"/>
  <c r="CZ241" i="1"/>
  <c r="X241" i="1"/>
  <c r="GM241" i="1" s="1"/>
  <c r="GN241" i="1" s="1"/>
  <c r="Y241" i="1"/>
  <c r="CP363" i="1"/>
  <c r="O363" i="1" s="1"/>
  <c r="GM363" i="1" s="1"/>
  <c r="GN363" i="1" s="1"/>
  <c r="W251" i="1"/>
  <c r="T247" i="1"/>
  <c r="S197" i="1"/>
  <c r="V275" i="1"/>
  <c r="GX179" i="1"/>
  <c r="DI613" i="3"/>
  <c r="DF613" i="3"/>
  <c r="DG613" i="3"/>
  <c r="DJ613" i="3" s="1"/>
  <c r="DH613" i="3"/>
  <c r="DI700" i="3"/>
  <c r="DF700" i="3"/>
  <c r="DG700" i="3"/>
  <c r="DJ700" i="3" s="1"/>
  <c r="DH700" i="3"/>
  <c r="DG761" i="3"/>
  <c r="DF761" i="3"/>
  <c r="DJ761" i="3" s="1"/>
  <c r="DI761" i="3"/>
  <c r="DH761" i="3"/>
  <c r="DG743" i="3"/>
  <c r="DF743" i="3"/>
  <c r="DJ743" i="3" s="1"/>
  <c r="DH743" i="3"/>
  <c r="DI743" i="3"/>
  <c r="CY399" i="1"/>
  <c r="CZ399" i="1"/>
  <c r="X399" i="1"/>
  <c r="GM399" i="1" s="1"/>
  <c r="GN399" i="1" s="1"/>
  <c r="Y399" i="1"/>
  <c r="CP385" i="1"/>
  <c r="O385" i="1" s="1"/>
  <c r="DI802" i="3"/>
  <c r="DF802" i="3"/>
  <c r="DJ802" i="3" s="1"/>
  <c r="DG802" i="3"/>
  <c r="DH802" i="3"/>
  <c r="DF409" i="3"/>
  <c r="DG409" i="3"/>
  <c r="DH409" i="3"/>
  <c r="DI409" i="3"/>
  <c r="DJ409" i="3" s="1"/>
  <c r="U269" i="1"/>
  <c r="DF665" i="3"/>
  <c r="DJ665" i="3" s="1"/>
  <c r="DG665" i="3"/>
  <c r="DH665" i="3"/>
  <c r="DI665" i="3"/>
  <c r="DG732" i="3"/>
  <c r="DH732" i="3"/>
  <c r="DI732" i="3"/>
  <c r="DF732" i="3"/>
  <c r="DJ732" i="3" s="1"/>
  <c r="DF789" i="3"/>
  <c r="DG789" i="3"/>
  <c r="DI789" i="3"/>
  <c r="DJ789" i="3" s="1"/>
  <c r="DH789" i="3"/>
  <c r="P490" i="1"/>
  <c r="Q490" i="1"/>
  <c r="T490" i="1"/>
  <c r="R490" i="1"/>
  <c r="CP282" i="1"/>
  <c r="O282" i="1" s="1"/>
  <c r="DF955" i="3"/>
  <c r="DG955" i="3"/>
  <c r="DH955" i="3"/>
  <c r="DI955" i="3"/>
  <c r="DJ955" i="3" s="1"/>
  <c r="DF871" i="3"/>
  <c r="DJ871" i="3" s="1"/>
  <c r="DG871" i="3"/>
  <c r="DH871" i="3"/>
  <c r="DI871" i="3"/>
  <c r="U376" i="1"/>
  <c r="FY351" i="1"/>
  <c r="EP404" i="1"/>
  <c r="DF954" i="3"/>
  <c r="DG954" i="3"/>
  <c r="DJ954" i="3" s="1"/>
  <c r="DH954" i="3"/>
  <c r="DI954" i="3"/>
  <c r="T359" i="1"/>
  <c r="DH862" i="3"/>
  <c r="DI862" i="3"/>
  <c r="DF862" i="3"/>
  <c r="DJ862" i="3" s="1"/>
  <c r="DG862" i="3"/>
  <c r="DH829" i="3"/>
  <c r="DI829" i="3"/>
  <c r="DF829" i="3"/>
  <c r="DJ829" i="3" s="1"/>
  <c r="DG829" i="3"/>
  <c r="DG897" i="3"/>
  <c r="DJ897" i="3" s="1"/>
  <c r="DH897" i="3"/>
  <c r="DI897" i="3"/>
  <c r="DF897" i="3"/>
  <c r="DF991" i="3"/>
  <c r="DG991" i="3"/>
  <c r="DH991" i="3"/>
  <c r="DI991" i="3"/>
  <c r="DJ991" i="3" s="1"/>
  <c r="CY453" i="1"/>
  <c r="CZ453" i="1"/>
  <c r="X453" i="1"/>
  <c r="Y453" i="1"/>
  <c r="P378" i="1"/>
  <c r="Q378" i="1"/>
  <c r="R378" i="1"/>
  <c r="S378" i="1"/>
  <c r="U378" i="1"/>
  <c r="DF1066" i="3"/>
  <c r="DJ1066" i="3" s="1"/>
  <c r="DG1066" i="3"/>
  <c r="DH1066" i="3"/>
  <c r="DI1066" i="3"/>
  <c r="U481" i="1"/>
  <c r="DF1049" i="3"/>
  <c r="DG1049" i="3"/>
  <c r="DJ1049" i="3" s="1"/>
  <c r="DH1049" i="3"/>
  <c r="DI1049" i="3"/>
  <c r="DI1093" i="3"/>
  <c r="DF1093" i="3"/>
  <c r="DJ1093" i="3" s="1"/>
  <c r="DG1093" i="3"/>
  <c r="DH1093" i="3"/>
  <c r="DF930" i="3"/>
  <c r="DJ930" i="3" s="1"/>
  <c r="DG930" i="3"/>
  <c r="DH930" i="3"/>
  <c r="DI930" i="3"/>
  <c r="CZ493" i="1"/>
  <c r="Y493" i="1"/>
  <c r="CY493" i="1"/>
  <c r="X493" i="1"/>
  <c r="CZ525" i="1"/>
  <c r="CY525" i="1"/>
  <c r="X525" i="1"/>
  <c r="Y525" i="1"/>
  <c r="V457" i="1"/>
  <c r="U478" i="1"/>
  <c r="GX508" i="1"/>
  <c r="AP351" i="1"/>
  <c r="F413" i="1"/>
  <c r="T480" i="1"/>
  <c r="CP509" i="1"/>
  <c r="O509" i="1" s="1"/>
  <c r="GM509" i="1" s="1"/>
  <c r="GN509" i="1" s="1"/>
  <c r="CY443" i="1"/>
  <c r="CZ443" i="1"/>
  <c r="X443" i="1"/>
  <c r="Y443" i="1"/>
  <c r="U480" i="1"/>
  <c r="CP520" i="1"/>
  <c r="O520" i="1" s="1"/>
  <c r="CY585" i="1"/>
  <c r="CZ585" i="1"/>
  <c r="X585" i="1"/>
  <c r="GM585" i="1" s="1"/>
  <c r="GN585" i="1" s="1"/>
  <c r="Y585" i="1"/>
  <c r="DF1163" i="3"/>
  <c r="DG1163" i="3"/>
  <c r="DJ1163" i="3" s="1"/>
  <c r="DH1163" i="3"/>
  <c r="DI1163" i="3"/>
  <c r="CP465" i="1"/>
  <c r="O465" i="1" s="1"/>
  <c r="GM465" i="1" s="1"/>
  <c r="GN465" i="1" s="1"/>
  <c r="U508" i="1"/>
  <c r="CP576" i="1"/>
  <c r="O576" i="1" s="1"/>
  <c r="GM576" i="1" s="1"/>
  <c r="GN576" i="1" s="1"/>
  <c r="GM629" i="1"/>
  <c r="GX475" i="1"/>
  <c r="R577" i="1"/>
  <c r="P577" i="1"/>
  <c r="CP577" i="1" s="1"/>
  <c r="O577" i="1" s="1"/>
  <c r="Q577" i="1"/>
  <c r="Y579" i="1"/>
  <c r="CY579" i="1"/>
  <c r="CZ579" i="1"/>
  <c r="X579" i="1"/>
  <c r="GM494" i="1"/>
  <c r="GN494" i="1" s="1"/>
  <c r="ER436" i="1"/>
  <c r="P542" i="1"/>
  <c r="DF1081" i="3"/>
  <c r="DJ1081" i="3" s="1"/>
  <c r="DG1081" i="3"/>
  <c r="DH1081" i="3"/>
  <c r="DI1081" i="3"/>
  <c r="CP492" i="1"/>
  <c r="O492" i="1" s="1"/>
  <c r="GM566" i="1"/>
  <c r="DF1151" i="3"/>
  <c r="DG1151" i="3"/>
  <c r="DJ1151" i="3" s="1"/>
  <c r="DH1151" i="3"/>
  <c r="DI1151" i="3"/>
  <c r="Y586" i="1"/>
  <c r="X586" i="1"/>
  <c r="CY586" i="1"/>
  <c r="CZ586" i="1"/>
  <c r="EM563" i="1"/>
  <c r="P613" i="1"/>
  <c r="ES641" i="1"/>
  <c r="GB626" i="1"/>
  <c r="U641" i="1"/>
  <c r="AH626" i="1"/>
  <c r="DH259" i="3"/>
  <c r="DG259" i="3"/>
  <c r="DI259" i="3"/>
  <c r="DF259" i="3"/>
  <c r="DJ259" i="3" s="1"/>
  <c r="DF506" i="3"/>
  <c r="DJ506" i="3" s="1"/>
  <c r="DG506" i="3"/>
  <c r="DH506" i="3"/>
  <c r="DI506" i="3"/>
  <c r="DF4" i="3"/>
  <c r="DJ4" i="3" s="1"/>
  <c r="DG4" i="3"/>
  <c r="DH4" i="3"/>
  <c r="DI4" i="3"/>
  <c r="DG53" i="3"/>
  <c r="DJ53" i="3" s="1"/>
  <c r="DH53" i="3"/>
  <c r="DI53" i="3"/>
  <c r="DF53" i="3"/>
  <c r="DF412" i="3"/>
  <c r="DH412" i="3"/>
  <c r="DG412" i="3"/>
  <c r="DJ412" i="3" s="1"/>
  <c r="DI412" i="3"/>
  <c r="DG622" i="3"/>
  <c r="DH622" i="3"/>
  <c r="DI622" i="3"/>
  <c r="DF622" i="3"/>
  <c r="DJ622" i="3" s="1"/>
  <c r="DG757" i="3"/>
  <c r="DJ757" i="3" s="1"/>
  <c r="DH757" i="3"/>
  <c r="DF757" i="3"/>
  <c r="DI757" i="3"/>
  <c r="DI122" i="3"/>
  <c r="DF122" i="3"/>
  <c r="DJ122" i="3" s="1"/>
  <c r="DG122" i="3"/>
  <c r="DH122" i="3"/>
  <c r="DH204" i="3"/>
  <c r="DF204" i="3"/>
  <c r="DG204" i="3"/>
  <c r="DJ204" i="3" s="1"/>
  <c r="DI204" i="3"/>
  <c r="DH720" i="3"/>
  <c r="DI720" i="3"/>
  <c r="DF720" i="3"/>
  <c r="DJ720" i="3" s="1"/>
  <c r="DG720" i="3"/>
  <c r="DH770" i="3"/>
  <c r="DG770" i="3"/>
  <c r="DJ770" i="3" s="1"/>
  <c r="DI770" i="3"/>
  <c r="DF770" i="3"/>
  <c r="DF872" i="3"/>
  <c r="DJ872" i="3" s="1"/>
  <c r="DG872" i="3"/>
  <c r="DH872" i="3"/>
  <c r="DI872" i="3"/>
  <c r="DH901" i="3"/>
  <c r="DF901" i="3"/>
  <c r="DJ901" i="3" s="1"/>
  <c r="DG901" i="3"/>
  <c r="DI901" i="3"/>
  <c r="DF58" i="3"/>
  <c r="DG58" i="3"/>
  <c r="DJ58" i="3" s="1"/>
  <c r="DH58" i="3"/>
  <c r="DI58" i="3"/>
  <c r="DH141" i="3"/>
  <c r="DI141" i="3"/>
  <c r="DG141" i="3"/>
  <c r="DF141" i="3"/>
  <c r="DJ141" i="3" s="1"/>
  <c r="DH920" i="3"/>
  <c r="DF920" i="3"/>
  <c r="DJ920" i="3" s="1"/>
  <c r="DG920" i="3"/>
  <c r="DI920" i="3"/>
  <c r="DF1075" i="3"/>
  <c r="DG1075" i="3"/>
  <c r="DJ1075" i="3" s="1"/>
  <c r="DH1075" i="3"/>
  <c r="DI1075" i="3"/>
  <c r="DI76" i="3"/>
  <c r="DF76" i="3"/>
  <c r="DJ76" i="3" s="1"/>
  <c r="DG76" i="3"/>
  <c r="DH76" i="3"/>
  <c r="DI126" i="3"/>
  <c r="DF126" i="3"/>
  <c r="DJ126" i="3" s="1"/>
  <c r="DG126" i="3"/>
  <c r="DH126" i="3"/>
  <c r="DF60" i="3"/>
  <c r="DG60" i="3"/>
  <c r="DJ60" i="3" s="1"/>
  <c r="DH60" i="3"/>
  <c r="DI60" i="3"/>
  <c r="DI123" i="3"/>
  <c r="DF123" i="3"/>
  <c r="DJ123" i="3" s="1"/>
  <c r="DG123" i="3"/>
  <c r="DH123" i="3"/>
  <c r="DI90" i="3"/>
  <c r="DF90" i="3"/>
  <c r="DH90" i="3"/>
  <c r="DG90" i="3"/>
  <c r="DJ90" i="3" s="1"/>
  <c r="DF8" i="3"/>
  <c r="DJ8" i="3" s="1"/>
  <c r="DG8" i="3"/>
  <c r="DH8" i="3"/>
  <c r="DI8" i="3"/>
  <c r="DF89" i="3"/>
  <c r="DG89" i="3"/>
  <c r="DJ89" i="3" s="1"/>
  <c r="DH89" i="3"/>
  <c r="DI89" i="3"/>
  <c r="DF78" i="3"/>
  <c r="DJ78" i="3" s="1"/>
  <c r="DH78" i="3"/>
  <c r="DG78" i="3"/>
  <c r="DI78" i="3"/>
  <c r="DF40" i="3"/>
  <c r="DJ40" i="3" s="1"/>
  <c r="DG40" i="3"/>
  <c r="DH40" i="3"/>
  <c r="DI40" i="3"/>
  <c r="DH212" i="3"/>
  <c r="DI212" i="3"/>
  <c r="DF212" i="3"/>
  <c r="DJ212" i="3" s="1"/>
  <c r="DG212" i="3"/>
  <c r="DG205" i="3"/>
  <c r="DF205" i="3"/>
  <c r="DJ205" i="3" s="1"/>
  <c r="DH205" i="3"/>
  <c r="DI205" i="3"/>
  <c r="DF218" i="3"/>
  <c r="DI218" i="3"/>
  <c r="DG218" i="3"/>
  <c r="DJ218" i="3" s="1"/>
  <c r="DH218" i="3"/>
  <c r="DF360" i="3"/>
  <c r="DJ360" i="3" s="1"/>
  <c r="DG360" i="3"/>
  <c r="DI360" i="3"/>
  <c r="DH360" i="3"/>
  <c r="DF333" i="3"/>
  <c r="DJ333" i="3" s="1"/>
  <c r="DG333" i="3"/>
  <c r="DI333" i="3"/>
  <c r="DH333" i="3"/>
  <c r="DH277" i="3"/>
  <c r="DF277" i="3"/>
  <c r="DJ277" i="3" s="1"/>
  <c r="DG277" i="3"/>
  <c r="DI277" i="3"/>
  <c r="DF420" i="3"/>
  <c r="DJ420" i="3" s="1"/>
  <c r="DG420" i="3"/>
  <c r="DH420" i="3"/>
  <c r="DI420" i="3"/>
  <c r="DI414" i="3"/>
  <c r="DF414" i="3"/>
  <c r="DJ414" i="3" s="1"/>
  <c r="DG414" i="3"/>
  <c r="DH414" i="3"/>
  <c r="DF232" i="3"/>
  <c r="DG232" i="3"/>
  <c r="DJ232" i="3" s="1"/>
  <c r="DH232" i="3"/>
  <c r="DI232" i="3"/>
  <c r="DF357" i="3"/>
  <c r="DJ357" i="3" s="1"/>
  <c r="DG357" i="3"/>
  <c r="DH357" i="3"/>
  <c r="DI357" i="3"/>
  <c r="DF465" i="3"/>
  <c r="DJ465" i="3" s="1"/>
  <c r="DG465" i="3"/>
  <c r="DH465" i="3"/>
  <c r="DI465" i="3"/>
  <c r="DF385" i="3"/>
  <c r="DG385" i="3"/>
  <c r="DH385" i="3"/>
  <c r="DI385" i="3"/>
  <c r="DJ385" i="3" s="1"/>
  <c r="DF367" i="3"/>
  <c r="DJ367" i="3" s="1"/>
  <c r="DG367" i="3"/>
  <c r="DH367" i="3"/>
  <c r="DI367" i="3"/>
  <c r="DG531" i="3"/>
  <c r="DH531" i="3"/>
  <c r="DF531" i="3"/>
  <c r="DJ531" i="3" s="1"/>
  <c r="DI531" i="3"/>
  <c r="DF430" i="3"/>
  <c r="DJ430" i="3" s="1"/>
  <c r="DG430" i="3"/>
  <c r="DI430" i="3"/>
  <c r="DH430" i="3"/>
  <c r="DH483" i="3"/>
  <c r="DI483" i="3"/>
  <c r="DJ483" i="3" s="1"/>
  <c r="DF483" i="3"/>
  <c r="DG483" i="3"/>
  <c r="DF356" i="3"/>
  <c r="DJ356" i="3" s="1"/>
  <c r="DG356" i="3"/>
  <c r="DH356" i="3"/>
  <c r="DI356" i="3"/>
  <c r="DF627" i="3"/>
  <c r="DG627" i="3"/>
  <c r="DJ627" i="3" s="1"/>
  <c r="DH627" i="3"/>
  <c r="DI627" i="3"/>
  <c r="DH651" i="3"/>
  <c r="DI651" i="3"/>
  <c r="DF651" i="3"/>
  <c r="DJ651" i="3" s="1"/>
  <c r="DG651" i="3"/>
  <c r="DG607" i="3"/>
  <c r="DH607" i="3"/>
  <c r="DI607" i="3"/>
  <c r="DF607" i="3"/>
  <c r="DJ607" i="3" s="1"/>
  <c r="DH606" i="3"/>
  <c r="DI606" i="3"/>
  <c r="DF606" i="3"/>
  <c r="DJ606" i="3" s="1"/>
  <c r="DG606" i="3"/>
  <c r="DH675" i="3"/>
  <c r="DI675" i="3"/>
  <c r="DF675" i="3"/>
  <c r="DJ675" i="3" s="1"/>
  <c r="DG675" i="3"/>
  <c r="DF697" i="3"/>
  <c r="DG697" i="3"/>
  <c r="DH697" i="3"/>
  <c r="DI697" i="3"/>
  <c r="DJ697" i="3" s="1"/>
  <c r="DG726" i="3"/>
  <c r="DJ726" i="3" s="1"/>
  <c r="DF726" i="3"/>
  <c r="DH726" i="3"/>
  <c r="DI726" i="3"/>
  <c r="DH912" i="3"/>
  <c r="DF912" i="3"/>
  <c r="DI912" i="3"/>
  <c r="DG912" i="3"/>
  <c r="DJ912" i="3" s="1"/>
  <c r="DF825" i="3"/>
  <c r="DG825" i="3"/>
  <c r="DJ825" i="3" s="1"/>
  <c r="DH825" i="3"/>
  <c r="DI825" i="3"/>
  <c r="DI904" i="3"/>
  <c r="DG904" i="3"/>
  <c r="DF904" i="3"/>
  <c r="DJ904" i="3" s="1"/>
  <c r="DH904" i="3"/>
  <c r="DF822" i="3"/>
  <c r="DG822" i="3"/>
  <c r="DH822" i="3"/>
  <c r="DI822" i="3"/>
  <c r="DJ822" i="3" s="1"/>
  <c r="DF892" i="3"/>
  <c r="DJ892" i="3" s="1"/>
  <c r="DG892" i="3"/>
  <c r="DI892" i="3"/>
  <c r="DH892" i="3"/>
  <c r="DF937" i="3"/>
  <c r="DJ937" i="3" s="1"/>
  <c r="DG937" i="3"/>
  <c r="DH937" i="3"/>
  <c r="DI937" i="3"/>
  <c r="DH1135" i="3"/>
  <c r="DI1135" i="3"/>
  <c r="DF1135" i="3"/>
  <c r="DG1135" i="3"/>
  <c r="DJ1135" i="3" s="1"/>
  <c r="DF1164" i="3"/>
  <c r="DG1164" i="3"/>
  <c r="DJ1164" i="3" s="1"/>
  <c r="DH1164" i="3"/>
  <c r="DI1164" i="3"/>
  <c r="DH48" i="3"/>
  <c r="DI48" i="3"/>
  <c r="DF48" i="3"/>
  <c r="DJ48" i="3" s="1"/>
  <c r="DG48" i="3"/>
  <c r="DH1142" i="3"/>
  <c r="DI1142" i="3"/>
  <c r="DF1142" i="3"/>
  <c r="DG1142" i="3"/>
  <c r="DJ1142" i="3" s="1"/>
  <c r="DF970" i="3"/>
  <c r="DJ970" i="3" s="1"/>
  <c r="DG970" i="3"/>
  <c r="DH970" i="3"/>
  <c r="DI970" i="3"/>
  <c r="DF62" i="3"/>
  <c r="DJ62" i="3" s="1"/>
  <c r="DG62" i="3"/>
  <c r="DH62" i="3"/>
  <c r="DI62" i="3"/>
  <c r="DF1046" i="3"/>
  <c r="DJ1046" i="3" s="1"/>
  <c r="DG1046" i="3"/>
  <c r="DH1046" i="3"/>
  <c r="DI1046" i="3"/>
  <c r="DH139" i="3"/>
  <c r="DI139" i="3"/>
  <c r="DF139" i="3"/>
  <c r="DJ139" i="3" s="1"/>
  <c r="DG139" i="3"/>
  <c r="DF935" i="3"/>
  <c r="DJ935" i="3" s="1"/>
  <c r="DG935" i="3"/>
  <c r="DH935" i="3"/>
  <c r="DI935" i="3"/>
  <c r="DF1078" i="3"/>
  <c r="DJ1078" i="3" s="1"/>
  <c r="DH1078" i="3"/>
  <c r="DI1078" i="3"/>
  <c r="DG1078" i="3"/>
  <c r="DH12" i="3"/>
  <c r="DI12" i="3"/>
  <c r="DF12" i="3"/>
  <c r="DG12" i="3"/>
  <c r="DJ12" i="3" s="1"/>
  <c r="DF93" i="3"/>
  <c r="DJ93" i="3" s="1"/>
  <c r="DI93" i="3"/>
  <c r="DG93" i="3"/>
  <c r="DH93" i="3"/>
  <c r="DF1084" i="3"/>
  <c r="DJ1084" i="3" s="1"/>
  <c r="DH1084" i="3"/>
  <c r="DI1084" i="3"/>
  <c r="DG1084" i="3"/>
  <c r="DF1071" i="3"/>
  <c r="DJ1071" i="3" s="1"/>
  <c r="DG1071" i="3"/>
  <c r="DH1071" i="3"/>
  <c r="DI1071" i="3"/>
  <c r="EA26" i="1"/>
  <c r="DN49" i="1"/>
  <c r="R86" i="1"/>
  <c r="DW200" i="1" s="1"/>
  <c r="Q86" i="1"/>
  <c r="DV200" i="1" s="1"/>
  <c r="DF164" i="3"/>
  <c r="DJ164" i="3" s="1"/>
  <c r="DI164" i="3"/>
  <c r="DG164" i="3"/>
  <c r="DH164" i="3"/>
  <c r="DH249" i="3"/>
  <c r="DI249" i="3"/>
  <c r="DF249" i="3"/>
  <c r="DG249" i="3"/>
  <c r="DJ249" i="3" s="1"/>
  <c r="V88" i="1"/>
  <c r="EA200" i="1" s="1"/>
  <c r="GX86" i="1"/>
  <c r="CZ87" i="1"/>
  <c r="X87" i="1"/>
  <c r="Y87" i="1"/>
  <c r="CY87" i="1"/>
  <c r="DF313" i="3"/>
  <c r="DG313" i="3"/>
  <c r="DH313" i="3"/>
  <c r="DI313" i="3"/>
  <c r="DJ313" i="3" s="1"/>
  <c r="DH174" i="3"/>
  <c r="DI174" i="3"/>
  <c r="DF174" i="3"/>
  <c r="DG174" i="3"/>
  <c r="DJ174" i="3" s="1"/>
  <c r="DG238" i="3"/>
  <c r="DF238" i="3"/>
  <c r="DJ238" i="3" s="1"/>
  <c r="DH238" i="3"/>
  <c r="DI238" i="3"/>
  <c r="T86" i="1"/>
  <c r="X114" i="1"/>
  <c r="Y114" i="1"/>
  <c r="CY114" i="1"/>
  <c r="CZ114" i="1"/>
  <c r="Q152" i="1"/>
  <c r="R152" i="1"/>
  <c r="S152" i="1"/>
  <c r="DF286" i="3"/>
  <c r="DJ286" i="3" s="1"/>
  <c r="DG286" i="3"/>
  <c r="DH286" i="3"/>
  <c r="DI286" i="3"/>
  <c r="P158" i="1"/>
  <c r="CP158" i="1" s="1"/>
  <c r="O158" i="1" s="1"/>
  <c r="DG346" i="3"/>
  <c r="DH346" i="3"/>
  <c r="DF346" i="3"/>
  <c r="DI346" i="3"/>
  <c r="DJ346" i="3" s="1"/>
  <c r="DF305" i="3"/>
  <c r="DG305" i="3"/>
  <c r="DH305" i="3"/>
  <c r="DI305" i="3"/>
  <c r="DJ305" i="3" s="1"/>
  <c r="DF370" i="3"/>
  <c r="DJ370" i="3" s="1"/>
  <c r="DG370" i="3"/>
  <c r="DI370" i="3"/>
  <c r="DH370" i="3"/>
  <c r="DH217" i="3"/>
  <c r="DF217" i="3"/>
  <c r="DG217" i="3"/>
  <c r="DJ217" i="3" s="1"/>
  <c r="DI217" i="3"/>
  <c r="DH327" i="3"/>
  <c r="DI327" i="3"/>
  <c r="DG327" i="3"/>
  <c r="DF327" i="3"/>
  <c r="DJ327" i="3" s="1"/>
  <c r="V128" i="1"/>
  <c r="T136" i="1"/>
  <c r="S189" i="1"/>
  <c r="DF514" i="3"/>
  <c r="DG514" i="3"/>
  <c r="DH514" i="3"/>
  <c r="DI514" i="3"/>
  <c r="DJ514" i="3" s="1"/>
  <c r="X177" i="1"/>
  <c r="Y177" i="1"/>
  <c r="CY177" i="1"/>
  <c r="CZ177" i="1"/>
  <c r="P256" i="1"/>
  <c r="Q256" i="1"/>
  <c r="R256" i="1"/>
  <c r="S256" i="1"/>
  <c r="W256" i="1"/>
  <c r="AJ319" i="1" s="1"/>
  <c r="P177" i="1"/>
  <c r="CP177" i="1" s="1"/>
  <c r="O177" i="1" s="1"/>
  <c r="GM177" i="1" s="1"/>
  <c r="GN177" i="1" s="1"/>
  <c r="Q177" i="1"/>
  <c r="R177" i="1"/>
  <c r="T177" i="1"/>
  <c r="U177" i="1"/>
  <c r="CY170" i="1"/>
  <c r="CZ170" i="1"/>
  <c r="Y170" i="1"/>
  <c r="X170" i="1"/>
  <c r="GX177" i="1"/>
  <c r="DF384" i="3"/>
  <c r="DJ384" i="3" s="1"/>
  <c r="DG384" i="3"/>
  <c r="DH384" i="3"/>
  <c r="DI384" i="3"/>
  <c r="DF450" i="3"/>
  <c r="DJ450" i="3" s="1"/>
  <c r="DH450" i="3"/>
  <c r="DG450" i="3"/>
  <c r="DI450" i="3"/>
  <c r="V160" i="1"/>
  <c r="CZ244" i="1"/>
  <c r="X244" i="1"/>
  <c r="Y244" i="1"/>
  <c r="CY244" i="1"/>
  <c r="W133" i="1"/>
  <c r="GX240" i="1"/>
  <c r="DH479" i="3"/>
  <c r="DF479" i="3"/>
  <c r="DJ479" i="3" s="1"/>
  <c r="DG479" i="3"/>
  <c r="DI479" i="3"/>
  <c r="DF532" i="3"/>
  <c r="DJ532" i="3" s="1"/>
  <c r="DG532" i="3"/>
  <c r="DH532" i="3"/>
  <c r="DI532" i="3"/>
  <c r="DG571" i="3"/>
  <c r="DH571" i="3"/>
  <c r="DI571" i="3"/>
  <c r="DF571" i="3"/>
  <c r="DJ571" i="3" s="1"/>
  <c r="CP181" i="1"/>
  <c r="O181" i="1" s="1"/>
  <c r="DF402" i="3"/>
  <c r="DJ402" i="3" s="1"/>
  <c r="DG402" i="3"/>
  <c r="DH402" i="3"/>
  <c r="DI402" i="3"/>
  <c r="CY254" i="1"/>
  <c r="CZ254" i="1"/>
  <c r="X254" i="1"/>
  <c r="Y254" i="1"/>
  <c r="DF578" i="3"/>
  <c r="DJ578" i="3" s="1"/>
  <c r="DG578" i="3"/>
  <c r="DH578" i="3"/>
  <c r="DI578" i="3"/>
  <c r="DF643" i="3"/>
  <c r="DG643" i="3"/>
  <c r="DJ643" i="3" s="1"/>
  <c r="DH643" i="3"/>
  <c r="DI643" i="3"/>
  <c r="GX242" i="1"/>
  <c r="W128" i="1"/>
  <c r="CP261" i="1"/>
  <c r="O261" i="1" s="1"/>
  <c r="GM261" i="1" s="1"/>
  <c r="GN261" i="1" s="1"/>
  <c r="CZ305" i="1"/>
  <c r="X305" i="1"/>
  <c r="Y305" i="1"/>
  <c r="CY305" i="1"/>
  <c r="CP161" i="1"/>
  <c r="O161" i="1" s="1"/>
  <c r="GM161" i="1" s="1"/>
  <c r="GN161" i="1" s="1"/>
  <c r="DF592" i="3"/>
  <c r="DJ592" i="3" s="1"/>
  <c r="DG592" i="3"/>
  <c r="DH592" i="3"/>
  <c r="DI592" i="3"/>
  <c r="AZ81" i="1"/>
  <c r="F211" i="1"/>
  <c r="DF623" i="3"/>
  <c r="DJ623" i="3" s="1"/>
  <c r="DG623" i="3"/>
  <c r="DH623" i="3"/>
  <c r="DI623" i="3"/>
  <c r="DG710" i="3"/>
  <c r="DF710" i="3"/>
  <c r="DJ710" i="3" s="1"/>
  <c r="DH710" i="3"/>
  <c r="DI710" i="3"/>
  <c r="T179" i="1"/>
  <c r="DH787" i="3"/>
  <c r="DI787" i="3"/>
  <c r="DF787" i="3"/>
  <c r="DJ787" i="3" s="1"/>
  <c r="DG787" i="3"/>
  <c r="GX308" i="1"/>
  <c r="CP178" i="1"/>
  <c r="O178" i="1" s="1"/>
  <c r="GM178" i="1" s="1"/>
  <c r="GN178" i="1" s="1"/>
  <c r="S275" i="1"/>
  <c r="DF417" i="3"/>
  <c r="DJ417" i="3" s="1"/>
  <c r="DG417" i="3"/>
  <c r="DH417" i="3"/>
  <c r="DI417" i="3"/>
  <c r="T275" i="1"/>
  <c r="CY297" i="1"/>
  <c r="CZ297" i="1"/>
  <c r="X297" i="1"/>
  <c r="Y297" i="1"/>
  <c r="DG676" i="3"/>
  <c r="DH676" i="3"/>
  <c r="DI676" i="3"/>
  <c r="DF676" i="3"/>
  <c r="DJ676" i="3" s="1"/>
  <c r="DF733" i="3"/>
  <c r="DJ733" i="3" s="1"/>
  <c r="DG733" i="3"/>
  <c r="DH733" i="3"/>
  <c r="DI733" i="3"/>
  <c r="DF634" i="3"/>
  <c r="DJ634" i="3" s="1"/>
  <c r="DG634" i="3"/>
  <c r="DH634" i="3"/>
  <c r="DI634" i="3"/>
  <c r="V112" i="1"/>
  <c r="CY286" i="1"/>
  <c r="Y286" i="1"/>
  <c r="X286" i="1"/>
  <c r="GM286" i="1" s="1"/>
  <c r="GN286" i="1" s="1"/>
  <c r="CZ286" i="1"/>
  <c r="DF797" i="3"/>
  <c r="DJ797" i="3" s="1"/>
  <c r="DG797" i="3"/>
  <c r="DH797" i="3"/>
  <c r="DI797" i="3"/>
  <c r="DH848" i="3"/>
  <c r="DI848" i="3"/>
  <c r="DF848" i="3"/>
  <c r="DJ848" i="3" s="1"/>
  <c r="DG848" i="3"/>
  <c r="P496" i="1"/>
  <c r="Q496" i="1"/>
  <c r="R496" i="1"/>
  <c r="T496" i="1"/>
  <c r="U496" i="1"/>
  <c r="CZ439" i="1"/>
  <c r="CY439" i="1"/>
  <c r="X439" i="1"/>
  <c r="Y439" i="1"/>
  <c r="DG880" i="3"/>
  <c r="DH880" i="3"/>
  <c r="DI880" i="3"/>
  <c r="DF880" i="3"/>
  <c r="DJ880" i="3" s="1"/>
  <c r="CZ400" i="1"/>
  <c r="X400" i="1"/>
  <c r="Y400" i="1"/>
  <c r="CY400" i="1"/>
  <c r="DF1019" i="3"/>
  <c r="DJ1019" i="3" s="1"/>
  <c r="DG1019" i="3"/>
  <c r="DH1019" i="3"/>
  <c r="DI1019" i="3"/>
  <c r="CP297" i="1"/>
  <c r="O297" i="1" s="1"/>
  <c r="EU351" i="1"/>
  <c r="P420" i="1"/>
  <c r="EI232" i="1"/>
  <c r="P329" i="1"/>
  <c r="DH819" i="3"/>
  <c r="DF819" i="3"/>
  <c r="DJ819" i="3" s="1"/>
  <c r="DG819" i="3"/>
  <c r="DI819" i="3"/>
  <c r="DF857" i="3"/>
  <c r="DJ857" i="3" s="1"/>
  <c r="DH857" i="3"/>
  <c r="DG857" i="3"/>
  <c r="DI857" i="3"/>
  <c r="CP370" i="1"/>
  <c r="O370" i="1" s="1"/>
  <c r="GM370" i="1" s="1"/>
  <c r="GN370" i="1" s="1"/>
  <c r="DF836" i="3"/>
  <c r="DJ836" i="3" s="1"/>
  <c r="DH836" i="3"/>
  <c r="DG836" i="3"/>
  <c r="DI836" i="3"/>
  <c r="DF907" i="3"/>
  <c r="DJ907" i="3" s="1"/>
  <c r="DH907" i="3"/>
  <c r="DI907" i="3"/>
  <c r="DG907" i="3"/>
  <c r="DF959" i="3"/>
  <c r="DG959" i="3"/>
  <c r="DJ959" i="3" s="1"/>
  <c r="DH959" i="3"/>
  <c r="DI959" i="3"/>
  <c r="DF998" i="3"/>
  <c r="DJ998" i="3" s="1"/>
  <c r="DG998" i="3"/>
  <c r="DH998" i="3"/>
  <c r="DI998" i="3"/>
  <c r="DF772" i="3"/>
  <c r="DJ772" i="3" s="1"/>
  <c r="DH772" i="3"/>
  <c r="DI772" i="3"/>
  <c r="DG772" i="3"/>
  <c r="CY500" i="1"/>
  <c r="CZ500" i="1"/>
  <c r="X500" i="1"/>
  <c r="Y500" i="1"/>
  <c r="DF718" i="3"/>
  <c r="DJ718" i="3" s="1"/>
  <c r="DI718" i="3"/>
  <c r="DG718" i="3"/>
  <c r="DH718" i="3"/>
  <c r="DF988" i="3"/>
  <c r="DG988" i="3"/>
  <c r="DJ988" i="3" s="1"/>
  <c r="DH988" i="3"/>
  <c r="DI988" i="3"/>
  <c r="DI1063" i="3"/>
  <c r="DF1063" i="3"/>
  <c r="DG1063" i="3"/>
  <c r="DJ1063" i="3" s="1"/>
  <c r="DH1063" i="3"/>
  <c r="DF1028" i="3"/>
  <c r="DJ1028" i="3" s="1"/>
  <c r="DG1028" i="3"/>
  <c r="DH1028" i="3"/>
  <c r="DI1028" i="3"/>
  <c r="CP495" i="1"/>
  <c r="O495" i="1" s="1"/>
  <c r="GM495" i="1" s="1"/>
  <c r="GN495" i="1" s="1"/>
  <c r="CP450" i="1"/>
  <c r="O450" i="1" s="1"/>
  <c r="GM450" i="1" s="1"/>
  <c r="GN450" i="1" s="1"/>
  <c r="DH932" i="3"/>
  <c r="DG932" i="3"/>
  <c r="DI932" i="3"/>
  <c r="DF932" i="3"/>
  <c r="DJ932" i="3" s="1"/>
  <c r="AO436" i="1"/>
  <c r="F535" i="1"/>
  <c r="CP439" i="1"/>
  <c r="O439" i="1" s="1"/>
  <c r="CP443" i="1"/>
  <c r="O443" i="1" s="1"/>
  <c r="GM443" i="1" s="1"/>
  <c r="GN443" i="1" s="1"/>
  <c r="DF893" i="3"/>
  <c r="DJ893" i="3" s="1"/>
  <c r="DI893" i="3"/>
  <c r="DG893" i="3"/>
  <c r="DH893" i="3"/>
  <c r="CP584" i="1"/>
  <c r="O584" i="1" s="1"/>
  <c r="GM584" i="1" s="1"/>
  <c r="GN584" i="1" s="1"/>
  <c r="GX391" i="1"/>
  <c r="BD563" i="1"/>
  <c r="F619" i="1"/>
  <c r="DF1171" i="3"/>
  <c r="DJ1171" i="3" s="1"/>
  <c r="DG1171" i="3"/>
  <c r="DH1171" i="3"/>
  <c r="DI1171" i="3"/>
  <c r="W514" i="1"/>
  <c r="P569" i="1"/>
  <c r="GX569" i="1"/>
  <c r="Q569" i="1"/>
  <c r="R569" i="1"/>
  <c r="AE594" i="1" s="1"/>
  <c r="S569" i="1"/>
  <c r="CY630" i="1"/>
  <c r="CZ630" i="1"/>
  <c r="X630" i="1"/>
  <c r="Y630" i="1"/>
  <c r="CY487" i="1"/>
  <c r="CZ487" i="1"/>
  <c r="CP487" i="1"/>
  <c r="O487" i="1" s="1"/>
  <c r="GM487" i="1" s="1"/>
  <c r="GN487" i="1" s="1"/>
  <c r="X487" i="1"/>
  <c r="Y487" i="1"/>
  <c r="CY573" i="1"/>
  <c r="CZ573" i="1"/>
  <c r="Y573" i="1"/>
  <c r="X573" i="1"/>
  <c r="CY583" i="1"/>
  <c r="CZ583" i="1"/>
  <c r="Y583" i="1"/>
  <c r="X583" i="1"/>
  <c r="DI1079" i="3"/>
  <c r="DJ1079" i="3" s="1"/>
  <c r="DF1079" i="3"/>
  <c r="DH1079" i="3"/>
  <c r="DG1079" i="3"/>
  <c r="R592" i="1"/>
  <c r="DW594" i="1" s="1"/>
  <c r="T592" i="1"/>
  <c r="DY594" i="1" s="1"/>
  <c r="Q592" i="1"/>
  <c r="DV594" i="1" s="1"/>
  <c r="DF1097" i="3"/>
  <c r="DG1097" i="3"/>
  <c r="DI1097" i="3"/>
  <c r="DJ1097" i="3" s="1"/>
  <c r="DH1097" i="3"/>
  <c r="DH1160" i="3"/>
  <c r="DI1160" i="3"/>
  <c r="DF1160" i="3"/>
  <c r="DJ1160" i="3" s="1"/>
  <c r="DG1160" i="3"/>
  <c r="T523" i="1"/>
  <c r="X633" i="1"/>
  <c r="Y633" i="1"/>
  <c r="ED641" i="1" s="1"/>
  <c r="CZ633" i="1"/>
  <c r="CY633" i="1"/>
  <c r="CP500" i="1"/>
  <c r="O500" i="1" s="1"/>
  <c r="U577" i="1"/>
  <c r="AH594" i="1" s="1"/>
  <c r="AU626" i="1"/>
  <c r="F660" i="1"/>
  <c r="DX641" i="1"/>
  <c r="DU594" i="1"/>
  <c r="CP633" i="1"/>
  <c r="O633" i="1" s="1"/>
  <c r="DI170" i="3"/>
  <c r="DF170" i="3"/>
  <c r="DJ170" i="3" s="1"/>
  <c r="DH170" i="3"/>
  <c r="DG170" i="3"/>
  <c r="DF399" i="3"/>
  <c r="DJ399" i="3" s="1"/>
  <c r="DG399" i="3"/>
  <c r="DH399" i="3"/>
  <c r="DI399" i="3"/>
  <c r="DF581" i="3"/>
  <c r="DJ581" i="3" s="1"/>
  <c r="DG581" i="3"/>
  <c r="DH581" i="3"/>
  <c r="DI581" i="3"/>
  <c r="DI177" i="3"/>
  <c r="DF177" i="3"/>
  <c r="DJ177" i="3" s="1"/>
  <c r="DG177" i="3"/>
  <c r="DH177" i="3"/>
  <c r="DF309" i="3"/>
  <c r="DJ309" i="3" s="1"/>
  <c r="DG309" i="3"/>
  <c r="DH309" i="3"/>
  <c r="DI309" i="3"/>
  <c r="DH684" i="3"/>
  <c r="DI684" i="3"/>
  <c r="DF684" i="3"/>
  <c r="DG684" i="3"/>
  <c r="DJ684" i="3" s="1"/>
  <c r="DG796" i="3"/>
  <c r="DH796" i="3"/>
  <c r="DI796" i="3"/>
  <c r="DF796" i="3"/>
  <c r="DJ796" i="3" s="1"/>
  <c r="DF307" i="3"/>
  <c r="DG307" i="3"/>
  <c r="DJ307" i="3" s="1"/>
  <c r="DH307" i="3"/>
  <c r="DI307" i="3"/>
  <c r="DF547" i="3"/>
  <c r="DJ547" i="3" s="1"/>
  <c r="DG547" i="3"/>
  <c r="DH547" i="3"/>
  <c r="DI547" i="3"/>
  <c r="DF840" i="3"/>
  <c r="DG840" i="3"/>
  <c r="DJ840" i="3" s="1"/>
  <c r="DH840" i="3"/>
  <c r="DI840" i="3"/>
  <c r="DF1157" i="3"/>
  <c r="DJ1157" i="3" s="1"/>
  <c r="DG1157" i="3"/>
  <c r="DH1157" i="3"/>
  <c r="DI1157" i="3"/>
  <c r="DG111" i="3"/>
  <c r="DI111" i="3"/>
  <c r="DF111" i="3"/>
  <c r="DJ111" i="3" s="1"/>
  <c r="DH111" i="3"/>
  <c r="DF44" i="3"/>
  <c r="DG44" i="3"/>
  <c r="DJ44" i="3" s="1"/>
  <c r="DH44" i="3"/>
  <c r="DI44" i="3"/>
  <c r="DF107" i="3"/>
  <c r="DJ107" i="3" s="1"/>
  <c r="DH107" i="3"/>
  <c r="DI107" i="3"/>
  <c r="DG107" i="3"/>
  <c r="DF45" i="3"/>
  <c r="DG45" i="3"/>
  <c r="DJ45" i="3" s="1"/>
  <c r="DH45" i="3"/>
  <c r="DI45" i="3"/>
  <c r="DF10" i="3"/>
  <c r="DJ10" i="3" s="1"/>
  <c r="DG10" i="3"/>
  <c r="DH10" i="3"/>
  <c r="DI10" i="3"/>
  <c r="DG92" i="3"/>
  <c r="DF92" i="3"/>
  <c r="DJ92" i="3" s="1"/>
  <c r="DH92" i="3"/>
  <c r="DI92" i="3"/>
  <c r="DF2" i="3"/>
  <c r="DG2" i="3"/>
  <c r="DJ2" i="3" s="1"/>
  <c r="DH2" i="3"/>
  <c r="DI2" i="3"/>
  <c r="DI108" i="3"/>
  <c r="DF108" i="3"/>
  <c r="DJ108" i="3" s="1"/>
  <c r="DG108" i="3"/>
  <c r="DH108" i="3"/>
  <c r="DF87" i="3"/>
  <c r="DH87" i="3"/>
  <c r="DG87" i="3"/>
  <c r="DI87" i="3"/>
  <c r="DJ87" i="3" s="1"/>
  <c r="DF134" i="3"/>
  <c r="DI134" i="3"/>
  <c r="DH134" i="3"/>
  <c r="DG134" i="3"/>
  <c r="DJ134" i="3" s="1"/>
  <c r="DI251" i="3"/>
  <c r="DF251" i="3"/>
  <c r="DG251" i="3"/>
  <c r="DJ251" i="3" s="1"/>
  <c r="DH251" i="3"/>
  <c r="DF86" i="3"/>
  <c r="DJ86" i="3" s="1"/>
  <c r="DH86" i="3"/>
  <c r="DG86" i="3"/>
  <c r="DI86" i="3"/>
  <c r="DG132" i="3"/>
  <c r="DJ132" i="3" s="1"/>
  <c r="DH132" i="3"/>
  <c r="DF132" i="3"/>
  <c r="DI132" i="3"/>
  <c r="DH265" i="3"/>
  <c r="DF265" i="3"/>
  <c r="DG265" i="3"/>
  <c r="DI265" i="3"/>
  <c r="DJ265" i="3" s="1"/>
  <c r="DI363" i="3"/>
  <c r="DF363" i="3"/>
  <c r="DJ363" i="3" s="1"/>
  <c r="DG363" i="3"/>
  <c r="DH363" i="3"/>
  <c r="DI294" i="3"/>
  <c r="DF294" i="3"/>
  <c r="DJ294" i="3" s="1"/>
  <c r="DG294" i="3"/>
  <c r="DH294" i="3"/>
  <c r="DF299" i="3"/>
  <c r="DG299" i="3"/>
  <c r="DJ299" i="3" s="1"/>
  <c r="DH299" i="3"/>
  <c r="DI299" i="3"/>
  <c r="DF446" i="3"/>
  <c r="DJ446" i="3" s="1"/>
  <c r="DG446" i="3"/>
  <c r="DH446" i="3"/>
  <c r="DI446" i="3"/>
  <c r="DG449" i="3"/>
  <c r="DI449" i="3"/>
  <c r="DF449" i="3"/>
  <c r="DJ449" i="3" s="1"/>
  <c r="DH449" i="3"/>
  <c r="DG397" i="3"/>
  <c r="DH397" i="3"/>
  <c r="DI397" i="3"/>
  <c r="DF397" i="3"/>
  <c r="DJ397" i="3" s="1"/>
  <c r="DI276" i="3"/>
  <c r="DF276" i="3"/>
  <c r="DJ276" i="3" s="1"/>
  <c r="DG276" i="3"/>
  <c r="DH276" i="3"/>
  <c r="DF527" i="3"/>
  <c r="DG527" i="3"/>
  <c r="DJ527" i="3" s="1"/>
  <c r="DH527" i="3"/>
  <c r="DI527" i="3"/>
  <c r="DF467" i="3"/>
  <c r="DJ467" i="3" s="1"/>
  <c r="DH467" i="3"/>
  <c r="DG467" i="3"/>
  <c r="DI467" i="3"/>
  <c r="DH530" i="3"/>
  <c r="DI530" i="3"/>
  <c r="DF530" i="3"/>
  <c r="DJ530" i="3" s="1"/>
  <c r="DG530" i="3"/>
  <c r="DG492" i="3"/>
  <c r="DH492" i="3"/>
  <c r="DF492" i="3"/>
  <c r="DJ492" i="3" s="1"/>
  <c r="DI492" i="3"/>
  <c r="DF377" i="3"/>
  <c r="DG377" i="3"/>
  <c r="DI377" i="3"/>
  <c r="DJ377" i="3" s="1"/>
  <c r="DH377" i="3"/>
  <c r="DF636" i="3"/>
  <c r="DJ636" i="3" s="1"/>
  <c r="DG636" i="3"/>
  <c r="DH636" i="3"/>
  <c r="DI636" i="3"/>
  <c r="DG690" i="3"/>
  <c r="DH690" i="3"/>
  <c r="DF690" i="3"/>
  <c r="DJ690" i="3" s="1"/>
  <c r="DI690" i="3"/>
  <c r="DF620" i="3"/>
  <c r="DJ620" i="3" s="1"/>
  <c r="DI620" i="3"/>
  <c r="DG620" i="3"/>
  <c r="DH620" i="3"/>
  <c r="DF567" i="3"/>
  <c r="DJ567" i="3" s="1"/>
  <c r="DG567" i="3"/>
  <c r="DH567" i="3"/>
  <c r="DI567" i="3"/>
  <c r="DF664" i="3"/>
  <c r="DJ664" i="3" s="1"/>
  <c r="DG664" i="3"/>
  <c r="DH664" i="3"/>
  <c r="DI664" i="3"/>
  <c r="DF678" i="3"/>
  <c r="DJ678" i="3" s="1"/>
  <c r="DG678" i="3"/>
  <c r="DH678" i="3"/>
  <c r="DI678" i="3"/>
  <c r="DH784" i="3"/>
  <c r="DG784" i="3"/>
  <c r="DI784" i="3"/>
  <c r="DJ784" i="3" s="1"/>
  <c r="DF784" i="3"/>
  <c r="DI548" i="3"/>
  <c r="DF548" i="3"/>
  <c r="DJ548" i="3" s="1"/>
  <c r="DG548" i="3"/>
  <c r="DH548" i="3"/>
  <c r="DG865" i="3"/>
  <c r="DH865" i="3"/>
  <c r="DI865" i="3"/>
  <c r="DF865" i="3"/>
  <c r="DJ865" i="3" s="1"/>
  <c r="DF844" i="3"/>
  <c r="DJ844" i="3" s="1"/>
  <c r="DG844" i="3"/>
  <c r="DH844" i="3"/>
  <c r="DI844" i="3"/>
  <c r="DF918" i="3"/>
  <c r="DJ918" i="3" s="1"/>
  <c r="DG918" i="3"/>
  <c r="DH918" i="3"/>
  <c r="DI918" i="3"/>
  <c r="DI931" i="3"/>
  <c r="DG931" i="3"/>
  <c r="DH931" i="3"/>
  <c r="DF931" i="3"/>
  <c r="DJ931" i="3" s="1"/>
  <c r="DF916" i="3"/>
  <c r="DJ916" i="3" s="1"/>
  <c r="DG916" i="3"/>
  <c r="DH916" i="3"/>
  <c r="DI916" i="3"/>
  <c r="DF976" i="3"/>
  <c r="DG976" i="3"/>
  <c r="DJ976" i="3" s="1"/>
  <c r="DH976" i="3"/>
  <c r="DI976" i="3"/>
  <c r="DH966" i="3"/>
  <c r="DI966" i="3"/>
  <c r="DF966" i="3"/>
  <c r="DJ966" i="3" s="1"/>
  <c r="DG966" i="3"/>
  <c r="DF951" i="3"/>
  <c r="DJ951" i="3" s="1"/>
  <c r="DG951" i="3"/>
  <c r="DH951" i="3"/>
  <c r="DI951" i="3"/>
  <c r="DF33" i="3"/>
  <c r="DJ33" i="3" s="1"/>
  <c r="DG33" i="3"/>
  <c r="DH33" i="3"/>
  <c r="DI33" i="3"/>
  <c r="DF814" i="3"/>
  <c r="DJ814" i="3" s="1"/>
  <c r="DI814" i="3"/>
  <c r="DG814" i="3"/>
  <c r="DH814" i="3"/>
  <c r="DF1092" i="3"/>
  <c r="DJ1092" i="3" s="1"/>
  <c r="DG1092" i="3"/>
  <c r="DH1092" i="3"/>
  <c r="DI1092" i="3"/>
  <c r="DF42" i="3"/>
  <c r="DG42" i="3"/>
  <c r="DJ42" i="3" s="1"/>
  <c r="DH42" i="3"/>
  <c r="DI42" i="3"/>
  <c r="DF980" i="3"/>
  <c r="DJ980" i="3" s="1"/>
  <c r="DG980" i="3"/>
  <c r="DH980" i="3"/>
  <c r="DI980" i="3"/>
  <c r="DF1059" i="3"/>
  <c r="DJ1059" i="3" s="1"/>
  <c r="DG1059" i="3"/>
  <c r="DH1059" i="3"/>
  <c r="DI1059" i="3"/>
  <c r="DF27" i="3"/>
  <c r="DG27" i="3"/>
  <c r="DJ27" i="3" s="1"/>
  <c r="DH27" i="3"/>
  <c r="DI27" i="3"/>
  <c r="DI140" i="3"/>
  <c r="DH140" i="3"/>
  <c r="DF140" i="3"/>
  <c r="DJ140" i="3" s="1"/>
  <c r="DG140" i="3"/>
  <c r="DG967" i="3"/>
  <c r="DH967" i="3"/>
  <c r="DI967" i="3"/>
  <c r="DF967" i="3"/>
  <c r="DJ967" i="3" s="1"/>
  <c r="DF942" i="3"/>
  <c r="DJ942" i="3" s="1"/>
  <c r="DG942" i="3"/>
  <c r="DH942" i="3"/>
  <c r="DI942" i="3"/>
  <c r="DH95" i="3"/>
  <c r="DI95" i="3"/>
  <c r="DF95" i="3"/>
  <c r="DJ95" i="3" s="1"/>
  <c r="DG95" i="3"/>
  <c r="DH1094" i="3"/>
  <c r="DI1094" i="3"/>
  <c r="DF1094" i="3"/>
  <c r="DJ1094" i="3" s="1"/>
  <c r="DG1094" i="3"/>
  <c r="DF54" i="3"/>
  <c r="DJ54" i="3" s="1"/>
  <c r="DG54" i="3"/>
  <c r="DH54" i="3"/>
  <c r="DI54" i="3"/>
  <c r="DG849" i="3"/>
  <c r="DH849" i="3"/>
  <c r="DI849" i="3"/>
  <c r="DF849" i="3"/>
  <c r="DJ849" i="3" s="1"/>
  <c r="DI187" i="3"/>
  <c r="DJ187" i="3" s="1"/>
  <c r="DF187" i="3"/>
  <c r="DG187" i="3"/>
  <c r="DH187" i="3"/>
  <c r="DF979" i="3"/>
  <c r="DJ979" i="3" s="1"/>
  <c r="DG979" i="3"/>
  <c r="DH979" i="3"/>
  <c r="DI979" i="3"/>
  <c r="DG115" i="3"/>
  <c r="DF115" i="3"/>
  <c r="DJ115" i="3" s="1"/>
  <c r="DI115" i="3"/>
  <c r="DH115" i="3"/>
  <c r="GM89" i="1"/>
  <c r="GN89" i="1" s="1"/>
  <c r="DF157" i="3"/>
  <c r="DJ157" i="3" s="1"/>
  <c r="DI157" i="3"/>
  <c r="DG157" i="3"/>
  <c r="DH157" i="3"/>
  <c r="DF1154" i="3"/>
  <c r="DJ1154" i="3" s="1"/>
  <c r="DG1154" i="3"/>
  <c r="DH1154" i="3"/>
  <c r="DI1154" i="3"/>
  <c r="DG163" i="3"/>
  <c r="DF163" i="3"/>
  <c r="DJ163" i="3" s="1"/>
  <c r="DH163" i="3"/>
  <c r="DI163" i="3"/>
  <c r="CZ90" i="1"/>
  <c r="X90" i="1"/>
  <c r="Y90" i="1"/>
  <c r="CY90" i="1"/>
  <c r="CP87" i="1"/>
  <c r="O87" i="1" s="1"/>
  <c r="GM87" i="1" s="1"/>
  <c r="GN87" i="1" s="1"/>
  <c r="DI240" i="3"/>
  <c r="DF240" i="3"/>
  <c r="DJ240" i="3" s="1"/>
  <c r="DG240" i="3"/>
  <c r="DH240" i="3"/>
  <c r="W88" i="1"/>
  <c r="DF209" i="3"/>
  <c r="DJ209" i="3" s="1"/>
  <c r="DH209" i="3"/>
  <c r="DI209" i="3"/>
  <c r="DG209" i="3"/>
  <c r="Q127" i="1"/>
  <c r="R127" i="1"/>
  <c r="U127" i="1"/>
  <c r="W86" i="1"/>
  <c r="Q146" i="1"/>
  <c r="CP146" i="1" s="1"/>
  <c r="O146" i="1" s="1"/>
  <c r="R146" i="1"/>
  <c r="S146" i="1"/>
  <c r="DH295" i="3"/>
  <c r="DI295" i="3"/>
  <c r="DF295" i="3"/>
  <c r="DJ295" i="3" s="1"/>
  <c r="DG295" i="3"/>
  <c r="T146" i="1"/>
  <c r="DF347" i="3"/>
  <c r="DJ347" i="3" s="1"/>
  <c r="DG347" i="3"/>
  <c r="DH347" i="3"/>
  <c r="DI347" i="3"/>
  <c r="DH228" i="3"/>
  <c r="DF228" i="3"/>
  <c r="DJ228" i="3" s="1"/>
  <c r="DG228" i="3"/>
  <c r="DI228" i="3"/>
  <c r="S127" i="1"/>
  <c r="X234" i="1"/>
  <c r="Y234" i="1"/>
  <c r="CY234" i="1"/>
  <c r="CZ234" i="1"/>
  <c r="GX121" i="1"/>
  <c r="GX130" i="1"/>
  <c r="GX114" i="1"/>
  <c r="GM129" i="1"/>
  <c r="GN129" i="1" s="1"/>
  <c r="GX142" i="1"/>
  <c r="DF496" i="3"/>
  <c r="DG496" i="3"/>
  <c r="DH496" i="3"/>
  <c r="DI496" i="3"/>
  <c r="DJ496" i="3" s="1"/>
  <c r="DF522" i="3"/>
  <c r="DG522" i="3"/>
  <c r="DJ522" i="3" s="1"/>
  <c r="DH522" i="3"/>
  <c r="DI522" i="3"/>
  <c r="CY173" i="1"/>
  <c r="CZ173" i="1"/>
  <c r="X173" i="1"/>
  <c r="GM173" i="1" s="1"/>
  <c r="GN173" i="1" s="1"/>
  <c r="Y173" i="1"/>
  <c r="X180" i="1"/>
  <c r="GM180" i="1" s="1"/>
  <c r="GN180" i="1" s="1"/>
  <c r="Y180" i="1"/>
  <c r="CY180" i="1"/>
  <c r="CZ180" i="1"/>
  <c r="DF431" i="3"/>
  <c r="DJ431" i="3" s="1"/>
  <c r="DH431" i="3"/>
  <c r="DG431" i="3"/>
  <c r="DI431" i="3"/>
  <c r="DF464" i="3"/>
  <c r="DJ464" i="3" s="1"/>
  <c r="DG464" i="3"/>
  <c r="DH464" i="3"/>
  <c r="DI464" i="3"/>
  <c r="DI569" i="3"/>
  <c r="DF569" i="3"/>
  <c r="DJ569" i="3" s="1"/>
  <c r="DG569" i="3"/>
  <c r="DH569" i="3"/>
  <c r="W185" i="1"/>
  <c r="CY289" i="1"/>
  <c r="Y289" i="1"/>
  <c r="CZ289" i="1"/>
  <c r="X289" i="1"/>
  <c r="W247" i="1"/>
  <c r="EB319" i="1" s="1"/>
  <c r="CZ272" i="1"/>
  <c r="X272" i="1"/>
  <c r="GM272" i="1" s="1"/>
  <c r="GN272" i="1" s="1"/>
  <c r="Y272" i="1"/>
  <c r="CY272" i="1"/>
  <c r="DF393" i="3"/>
  <c r="DG393" i="3"/>
  <c r="DH393" i="3"/>
  <c r="DI393" i="3"/>
  <c r="DJ393" i="3" s="1"/>
  <c r="DI587" i="3"/>
  <c r="DF587" i="3"/>
  <c r="DJ587" i="3" s="1"/>
  <c r="DG587" i="3"/>
  <c r="DH587" i="3"/>
  <c r="DI650" i="3"/>
  <c r="DF650" i="3"/>
  <c r="DJ650" i="3" s="1"/>
  <c r="DG650" i="3"/>
  <c r="DH650" i="3"/>
  <c r="CP262" i="1"/>
  <c r="O262" i="1" s="1"/>
  <c r="CP295" i="1"/>
  <c r="O295" i="1" s="1"/>
  <c r="GM295" i="1" s="1"/>
  <c r="GN295" i="1" s="1"/>
  <c r="CP254" i="1"/>
  <c r="O254" i="1" s="1"/>
  <c r="GM254" i="1" s="1"/>
  <c r="GN254" i="1" s="1"/>
  <c r="CZ278" i="1"/>
  <c r="X278" i="1"/>
  <c r="GM278" i="1" s="1"/>
  <c r="GN278" i="1" s="1"/>
  <c r="Y278" i="1"/>
  <c r="CY278" i="1"/>
  <c r="CZ311" i="1"/>
  <c r="X311" i="1"/>
  <c r="GM311" i="1" s="1"/>
  <c r="GN311" i="1" s="1"/>
  <c r="Y311" i="1"/>
  <c r="CY311" i="1"/>
  <c r="GX256" i="1"/>
  <c r="P236" i="1"/>
  <c r="CP236" i="1" s="1"/>
  <c r="O236" i="1" s="1"/>
  <c r="S277" i="1"/>
  <c r="DF591" i="3"/>
  <c r="DJ591" i="3" s="1"/>
  <c r="DG591" i="3"/>
  <c r="DH591" i="3"/>
  <c r="DI591" i="3"/>
  <c r="U308" i="1"/>
  <c r="P366" i="1"/>
  <c r="Q366" i="1"/>
  <c r="R366" i="1"/>
  <c r="S366" i="1"/>
  <c r="W366" i="1"/>
  <c r="W277" i="1"/>
  <c r="CP313" i="1"/>
  <c r="O313" i="1" s="1"/>
  <c r="GM313" i="1" s="1"/>
  <c r="GN313" i="1" s="1"/>
  <c r="Q364" i="1"/>
  <c r="R364" i="1"/>
  <c r="S364" i="1"/>
  <c r="T364" i="1"/>
  <c r="V360" i="1"/>
  <c r="S251" i="1"/>
  <c r="DF729" i="3"/>
  <c r="DJ729" i="3" s="1"/>
  <c r="DG729" i="3"/>
  <c r="DH729" i="3"/>
  <c r="DI729" i="3"/>
  <c r="X265" i="1"/>
  <c r="GM265" i="1" s="1"/>
  <c r="GN265" i="1" s="1"/>
  <c r="Y265" i="1"/>
  <c r="CY265" i="1"/>
  <c r="CZ265" i="1"/>
  <c r="DF628" i="3"/>
  <c r="DI628" i="3"/>
  <c r="DG628" i="3"/>
  <c r="DJ628" i="3" s="1"/>
  <c r="DH628" i="3"/>
  <c r="DI847" i="3"/>
  <c r="DF847" i="3"/>
  <c r="DJ847" i="3" s="1"/>
  <c r="DG847" i="3"/>
  <c r="DH847" i="3"/>
  <c r="DF553" i="3"/>
  <c r="DG553" i="3"/>
  <c r="DI553" i="3"/>
  <c r="DJ553" i="3" s="1"/>
  <c r="DH553" i="3"/>
  <c r="P441" i="1"/>
  <c r="GX441" i="1"/>
  <c r="Q441" i="1"/>
  <c r="DV531" i="1" s="1"/>
  <c r="R441" i="1"/>
  <c r="S441" i="1"/>
  <c r="U441" i="1"/>
  <c r="V441" i="1"/>
  <c r="DF878" i="3"/>
  <c r="DJ878" i="3" s="1"/>
  <c r="DI878" i="3"/>
  <c r="DG878" i="3"/>
  <c r="DH878" i="3"/>
  <c r="T306" i="1"/>
  <c r="DF978" i="3"/>
  <c r="DJ978" i="3" s="1"/>
  <c r="DG978" i="3"/>
  <c r="DH978" i="3"/>
  <c r="DI978" i="3"/>
  <c r="DF1017" i="3"/>
  <c r="DJ1017" i="3" s="1"/>
  <c r="DG1017" i="3"/>
  <c r="DH1017" i="3"/>
  <c r="DI1017" i="3"/>
  <c r="EV232" i="1"/>
  <c r="P344" i="1"/>
  <c r="DI494" i="3"/>
  <c r="DF494" i="3"/>
  <c r="DJ494" i="3" s="1"/>
  <c r="DG494" i="3"/>
  <c r="DH494" i="3"/>
  <c r="S359" i="1"/>
  <c r="DG953" i="3"/>
  <c r="DH953" i="3"/>
  <c r="DI953" i="3"/>
  <c r="DJ953" i="3" s="1"/>
  <c r="DF953" i="3"/>
  <c r="CY374" i="1"/>
  <c r="CZ374" i="1"/>
  <c r="X374" i="1"/>
  <c r="GM374" i="1" s="1"/>
  <c r="GN374" i="1" s="1"/>
  <c r="Y374" i="1"/>
  <c r="DF823" i="3"/>
  <c r="DI823" i="3"/>
  <c r="DG823" i="3"/>
  <c r="DJ823" i="3" s="1"/>
  <c r="DH823" i="3"/>
  <c r="DG835" i="3"/>
  <c r="DH835" i="3"/>
  <c r="DF835" i="3"/>
  <c r="DJ835" i="3" s="1"/>
  <c r="DI835" i="3"/>
  <c r="DG902" i="3"/>
  <c r="DI902" i="3"/>
  <c r="DF902" i="3"/>
  <c r="DJ902" i="3" s="1"/>
  <c r="DH902" i="3"/>
  <c r="DF968" i="3"/>
  <c r="DJ968" i="3" s="1"/>
  <c r="DG968" i="3"/>
  <c r="DH968" i="3"/>
  <c r="DI968" i="3"/>
  <c r="CP382" i="1"/>
  <c r="O382" i="1" s="1"/>
  <c r="DG773" i="3"/>
  <c r="DH773" i="3"/>
  <c r="DI773" i="3"/>
  <c r="DF773" i="3"/>
  <c r="DJ773" i="3" s="1"/>
  <c r="T366" i="1"/>
  <c r="DF1025" i="3"/>
  <c r="DG1025" i="3"/>
  <c r="DJ1025" i="3" s="1"/>
  <c r="DH1025" i="3"/>
  <c r="DI1025" i="3"/>
  <c r="DI1047" i="3"/>
  <c r="DJ1047" i="3" s="1"/>
  <c r="DF1047" i="3"/>
  <c r="DG1047" i="3"/>
  <c r="DH1047" i="3"/>
  <c r="V366" i="1"/>
  <c r="DG929" i="3"/>
  <c r="DH929" i="3"/>
  <c r="DI929" i="3"/>
  <c r="DF929" i="3"/>
  <c r="DJ929" i="3" s="1"/>
  <c r="R477" i="1"/>
  <c r="S477" i="1"/>
  <c r="Q477" i="1"/>
  <c r="V477" i="1"/>
  <c r="P477" i="1"/>
  <c r="CP477" i="1" s="1"/>
  <c r="O477" i="1" s="1"/>
  <c r="T360" i="1"/>
  <c r="GX478" i="1"/>
  <c r="EL351" i="1"/>
  <c r="P422" i="1"/>
  <c r="CP438" i="1"/>
  <c r="O438" i="1" s="1"/>
  <c r="CP631" i="1"/>
  <c r="O631" i="1" s="1"/>
  <c r="GM631" i="1" s="1"/>
  <c r="X574" i="1"/>
  <c r="GM574" i="1" s="1"/>
  <c r="GN574" i="1" s="1"/>
  <c r="Y574" i="1"/>
  <c r="CZ574" i="1"/>
  <c r="CY574" i="1"/>
  <c r="DF1061" i="3"/>
  <c r="DJ1061" i="3" s="1"/>
  <c r="DG1061" i="3"/>
  <c r="DH1061" i="3"/>
  <c r="DI1061" i="3"/>
  <c r="CP476" i="1"/>
  <c r="O476" i="1" s="1"/>
  <c r="GM476" i="1" s="1"/>
  <c r="GN476" i="1" s="1"/>
  <c r="DF1158" i="3"/>
  <c r="DJ1158" i="3" s="1"/>
  <c r="DG1158" i="3"/>
  <c r="DH1158" i="3"/>
  <c r="DI1158" i="3"/>
  <c r="S587" i="1"/>
  <c r="U587" i="1"/>
  <c r="F664" i="1"/>
  <c r="V626" i="1"/>
  <c r="CP573" i="1"/>
  <c r="O573" i="1" s="1"/>
  <c r="EL563" i="1"/>
  <c r="P612" i="1"/>
  <c r="DH162" i="3"/>
  <c r="DI162" i="3"/>
  <c r="DF162" i="3"/>
  <c r="DG162" i="3"/>
  <c r="DJ162" i="3" s="1"/>
  <c r="DF358" i="3"/>
  <c r="DJ358" i="3" s="1"/>
  <c r="DG358" i="3"/>
  <c r="DI358" i="3"/>
  <c r="DH358" i="3"/>
  <c r="DG577" i="3"/>
  <c r="DJ577" i="3" s="1"/>
  <c r="DH577" i="3"/>
  <c r="DI577" i="3"/>
  <c r="DF577" i="3"/>
  <c r="DF351" i="3"/>
  <c r="DG351" i="3"/>
  <c r="DH351" i="3"/>
  <c r="DI351" i="3"/>
  <c r="DJ351" i="3" s="1"/>
  <c r="DH874" i="3"/>
  <c r="DF874" i="3"/>
  <c r="DJ874" i="3" s="1"/>
  <c r="DG874" i="3"/>
  <c r="DI874" i="3"/>
  <c r="DF41" i="3"/>
  <c r="DG41" i="3"/>
  <c r="DH41" i="3"/>
  <c r="DI41" i="3"/>
  <c r="DJ41" i="3" s="1"/>
  <c r="DI269" i="3"/>
  <c r="DF269" i="3"/>
  <c r="DG269" i="3"/>
  <c r="DJ269" i="3" s="1"/>
  <c r="DH269" i="3"/>
  <c r="DI433" i="3"/>
  <c r="DF433" i="3"/>
  <c r="DJ433" i="3" s="1"/>
  <c r="DG433" i="3"/>
  <c r="DH433" i="3"/>
  <c r="DF740" i="3"/>
  <c r="DH740" i="3"/>
  <c r="DI740" i="3"/>
  <c r="DG740" i="3"/>
  <c r="DJ740" i="3" s="1"/>
  <c r="DF699" i="3"/>
  <c r="DG699" i="3"/>
  <c r="DJ699" i="3" s="1"/>
  <c r="DH699" i="3"/>
  <c r="DI699" i="3"/>
  <c r="DG1065" i="3"/>
  <c r="DH1065" i="3"/>
  <c r="DI1065" i="3"/>
  <c r="DF1065" i="3"/>
  <c r="DJ1065" i="3" s="1"/>
  <c r="DG915" i="3"/>
  <c r="DH915" i="3"/>
  <c r="DI915" i="3"/>
  <c r="DF915" i="3"/>
  <c r="DJ915" i="3" s="1"/>
  <c r="DF100" i="3"/>
  <c r="DJ100" i="3" s="1"/>
  <c r="DH100" i="3"/>
  <c r="DI100" i="3"/>
  <c r="DG100" i="3"/>
  <c r="DG49" i="3"/>
  <c r="DI49" i="3"/>
  <c r="DJ49" i="3" s="1"/>
  <c r="DF49" i="3"/>
  <c r="DH49" i="3"/>
  <c r="DH17" i="3"/>
  <c r="DI17" i="3"/>
  <c r="DF17" i="3"/>
  <c r="DG17" i="3"/>
  <c r="DJ17" i="3" s="1"/>
  <c r="DF16" i="3"/>
  <c r="DG16" i="3"/>
  <c r="DH16" i="3"/>
  <c r="DI16" i="3"/>
  <c r="DJ16" i="3" s="1"/>
  <c r="DF37" i="3"/>
  <c r="DG37" i="3"/>
  <c r="DJ37" i="3" s="1"/>
  <c r="DH37" i="3"/>
  <c r="DI37" i="3"/>
  <c r="DF9" i="3"/>
  <c r="DJ9" i="3" s="1"/>
  <c r="DG9" i="3"/>
  <c r="DH9" i="3"/>
  <c r="DI9" i="3"/>
  <c r="DH67" i="3"/>
  <c r="DF67" i="3"/>
  <c r="DG67" i="3"/>
  <c r="DJ67" i="3" s="1"/>
  <c r="DI67" i="3"/>
  <c r="DI64" i="3"/>
  <c r="DF64" i="3"/>
  <c r="DJ64" i="3" s="1"/>
  <c r="DG64" i="3"/>
  <c r="DH64" i="3"/>
  <c r="DG173" i="3"/>
  <c r="DF173" i="3"/>
  <c r="DH173" i="3"/>
  <c r="DI173" i="3"/>
  <c r="DJ173" i="3" s="1"/>
  <c r="DG195" i="3"/>
  <c r="DH195" i="3"/>
  <c r="DF195" i="3"/>
  <c r="DJ195" i="3" s="1"/>
  <c r="DI195" i="3"/>
  <c r="DF150" i="3"/>
  <c r="DJ150" i="3" s="1"/>
  <c r="DH150" i="3"/>
  <c r="DG150" i="3"/>
  <c r="DI150" i="3"/>
  <c r="DI372" i="3"/>
  <c r="DF372" i="3"/>
  <c r="DJ372" i="3" s="1"/>
  <c r="DG372" i="3"/>
  <c r="DH372" i="3"/>
  <c r="DF322" i="3"/>
  <c r="DG322" i="3"/>
  <c r="DH322" i="3"/>
  <c r="DI322" i="3"/>
  <c r="DJ322" i="3" s="1"/>
  <c r="DG296" i="3"/>
  <c r="DH296" i="3"/>
  <c r="DI296" i="3"/>
  <c r="DF296" i="3"/>
  <c r="DJ296" i="3" s="1"/>
  <c r="DI475" i="3"/>
  <c r="DF475" i="3"/>
  <c r="DJ475" i="3" s="1"/>
  <c r="DG475" i="3"/>
  <c r="DH475" i="3"/>
  <c r="DG454" i="3"/>
  <c r="DH454" i="3"/>
  <c r="DI454" i="3"/>
  <c r="DF454" i="3"/>
  <c r="DJ454" i="3" s="1"/>
  <c r="DI302" i="3"/>
  <c r="DF302" i="3"/>
  <c r="DJ302" i="3" s="1"/>
  <c r="DG302" i="3"/>
  <c r="DH302" i="3"/>
  <c r="DF404" i="3"/>
  <c r="DJ404" i="3" s="1"/>
  <c r="DG404" i="3"/>
  <c r="DI404" i="3"/>
  <c r="DH404" i="3"/>
  <c r="DF481" i="3"/>
  <c r="DJ481" i="3" s="1"/>
  <c r="DI481" i="3"/>
  <c r="DG481" i="3"/>
  <c r="DH481" i="3"/>
  <c r="DH534" i="3"/>
  <c r="DI534" i="3"/>
  <c r="DF534" i="3"/>
  <c r="DJ534" i="3" s="1"/>
  <c r="DG534" i="3"/>
  <c r="DF375" i="3"/>
  <c r="DJ375" i="3" s="1"/>
  <c r="DI375" i="3"/>
  <c r="DG375" i="3"/>
  <c r="DH375" i="3"/>
  <c r="DG509" i="3"/>
  <c r="DH509" i="3"/>
  <c r="DF509" i="3"/>
  <c r="DI509" i="3"/>
  <c r="DJ509" i="3" s="1"/>
  <c r="DF575" i="3"/>
  <c r="DG575" i="3"/>
  <c r="DJ575" i="3" s="1"/>
  <c r="DH575" i="3"/>
  <c r="DI575" i="3"/>
  <c r="DF637" i="3"/>
  <c r="DJ637" i="3" s="1"/>
  <c r="DG637" i="3"/>
  <c r="DH637" i="3"/>
  <c r="DI637" i="3"/>
  <c r="DI539" i="3"/>
  <c r="DF539" i="3"/>
  <c r="DG539" i="3"/>
  <c r="DJ539" i="3" s="1"/>
  <c r="DH539" i="3"/>
  <c r="DI640" i="3"/>
  <c r="DF640" i="3"/>
  <c r="DJ640" i="3" s="1"/>
  <c r="DG640" i="3"/>
  <c r="DH640" i="3"/>
  <c r="DF705" i="3"/>
  <c r="DJ705" i="3" s="1"/>
  <c r="DG705" i="3"/>
  <c r="DH705" i="3"/>
  <c r="DI705" i="3"/>
  <c r="DH625" i="3"/>
  <c r="DI625" i="3"/>
  <c r="DF625" i="3"/>
  <c r="DJ625" i="3" s="1"/>
  <c r="DG625" i="3"/>
  <c r="DF594" i="3"/>
  <c r="DJ594" i="3" s="1"/>
  <c r="DG594" i="3"/>
  <c r="DH594" i="3"/>
  <c r="DI594" i="3"/>
  <c r="DG753" i="3"/>
  <c r="DF753" i="3"/>
  <c r="DH753" i="3"/>
  <c r="DI753" i="3"/>
  <c r="DJ753" i="3" s="1"/>
  <c r="DF609" i="3"/>
  <c r="DJ609" i="3" s="1"/>
  <c r="DG609" i="3"/>
  <c r="DH609" i="3"/>
  <c r="DI609" i="3"/>
  <c r="DF846" i="3"/>
  <c r="DJ846" i="3" s="1"/>
  <c r="DG846" i="3"/>
  <c r="DH846" i="3"/>
  <c r="DI846" i="3"/>
  <c r="DF843" i="3"/>
  <c r="DJ843" i="3" s="1"/>
  <c r="DG843" i="3"/>
  <c r="DH843" i="3"/>
  <c r="DI843" i="3"/>
  <c r="DG958" i="3"/>
  <c r="DJ958" i="3" s="1"/>
  <c r="DH958" i="3"/>
  <c r="DI958" i="3"/>
  <c r="DF958" i="3"/>
  <c r="DF781" i="3"/>
  <c r="DJ781" i="3" s="1"/>
  <c r="DG781" i="3"/>
  <c r="DI781" i="3"/>
  <c r="DH781" i="3"/>
  <c r="DH996" i="3"/>
  <c r="DI996" i="3"/>
  <c r="DF996" i="3"/>
  <c r="DJ996" i="3" s="1"/>
  <c r="DG996" i="3"/>
  <c r="DF981" i="3"/>
  <c r="DJ981" i="3" s="1"/>
  <c r="DG981" i="3"/>
  <c r="DH981" i="3"/>
  <c r="DI981" i="3"/>
  <c r="DF32" i="3"/>
  <c r="DG32" i="3"/>
  <c r="DJ32" i="3" s="1"/>
  <c r="DH32" i="3"/>
  <c r="DI32" i="3"/>
  <c r="DG926" i="3"/>
  <c r="DF926" i="3"/>
  <c r="DJ926" i="3" s="1"/>
  <c r="DH926" i="3"/>
  <c r="DI926" i="3"/>
  <c r="DF909" i="3"/>
  <c r="DG909" i="3"/>
  <c r="DH909" i="3"/>
  <c r="DI909" i="3"/>
  <c r="DJ909" i="3" s="1"/>
  <c r="DF1096" i="3"/>
  <c r="DJ1096" i="3" s="1"/>
  <c r="DH1096" i="3"/>
  <c r="DI1096" i="3"/>
  <c r="DG1096" i="3"/>
  <c r="DF1005" i="3"/>
  <c r="DJ1005" i="3" s="1"/>
  <c r="DG1005" i="3"/>
  <c r="DH1005" i="3"/>
  <c r="DI1005" i="3"/>
  <c r="DH1150" i="3"/>
  <c r="DI1150" i="3"/>
  <c r="DF1150" i="3"/>
  <c r="DG1150" i="3"/>
  <c r="DJ1150" i="3" s="1"/>
  <c r="DF1000" i="3"/>
  <c r="DJ1000" i="3" s="1"/>
  <c r="DG1000" i="3"/>
  <c r="DH1000" i="3"/>
  <c r="DI1000" i="3"/>
  <c r="CY32" i="1"/>
  <c r="CZ32" i="1"/>
  <c r="X32" i="1"/>
  <c r="AK49" i="1" s="1"/>
  <c r="Y32" i="1"/>
  <c r="AL49" i="1" s="1"/>
  <c r="GM41" i="1"/>
  <c r="GN41" i="1" s="1"/>
  <c r="DG1091" i="3"/>
  <c r="DJ1091" i="3" s="1"/>
  <c r="DH1091" i="3"/>
  <c r="DI1091" i="3"/>
  <c r="DF1091" i="3"/>
  <c r="DH29" i="3"/>
  <c r="DI29" i="3"/>
  <c r="DF29" i="3"/>
  <c r="DJ29" i="3" s="1"/>
  <c r="DG29" i="3"/>
  <c r="DG142" i="3"/>
  <c r="DI142" i="3"/>
  <c r="DF142" i="3"/>
  <c r="DJ142" i="3" s="1"/>
  <c r="DH142" i="3"/>
  <c r="DF994" i="3"/>
  <c r="DG994" i="3"/>
  <c r="DJ994" i="3" s="1"/>
  <c r="DH994" i="3"/>
  <c r="DI994" i="3"/>
  <c r="GM43" i="1"/>
  <c r="GN43" i="1" s="1"/>
  <c r="DG997" i="3"/>
  <c r="DH997" i="3"/>
  <c r="DI997" i="3"/>
  <c r="DF997" i="3"/>
  <c r="DJ997" i="3" s="1"/>
  <c r="DH36" i="3"/>
  <c r="DI36" i="3"/>
  <c r="DJ36" i="3" s="1"/>
  <c r="DF36" i="3"/>
  <c r="DG36" i="3"/>
  <c r="DF947" i="3"/>
  <c r="DJ947" i="3" s="1"/>
  <c r="DG947" i="3"/>
  <c r="DH947" i="3"/>
  <c r="DI947" i="3"/>
  <c r="GM45" i="1"/>
  <c r="GN45" i="1" s="1"/>
  <c r="DH91" i="3"/>
  <c r="DF91" i="3"/>
  <c r="DJ91" i="3" s="1"/>
  <c r="DG91" i="3"/>
  <c r="DI91" i="3"/>
  <c r="DG1102" i="3"/>
  <c r="DJ1102" i="3" s="1"/>
  <c r="DH1102" i="3"/>
  <c r="DI1102" i="3"/>
  <c r="DF1102" i="3"/>
  <c r="DF898" i="3"/>
  <c r="DG898" i="3"/>
  <c r="DJ898" i="3" s="1"/>
  <c r="DH898" i="3"/>
  <c r="DI898" i="3"/>
  <c r="DI1159" i="3"/>
  <c r="DF1159" i="3"/>
  <c r="DJ1159" i="3" s="1"/>
  <c r="DG1159" i="3"/>
  <c r="DH1159" i="3"/>
  <c r="DG188" i="3"/>
  <c r="DJ188" i="3" s="1"/>
  <c r="DF188" i="3"/>
  <c r="DH188" i="3"/>
  <c r="DI188" i="3"/>
  <c r="CY33" i="1"/>
  <c r="CZ33" i="1"/>
  <c r="X33" i="1"/>
  <c r="EC49" i="1" s="1"/>
  <c r="Y33" i="1"/>
  <c r="ED49" i="1" s="1"/>
  <c r="DF1003" i="3"/>
  <c r="DJ1003" i="3" s="1"/>
  <c r="DG1003" i="3"/>
  <c r="DH1003" i="3"/>
  <c r="DI1003" i="3"/>
  <c r="DI116" i="3"/>
  <c r="DG116" i="3"/>
  <c r="DH116" i="3"/>
  <c r="DF116" i="3"/>
  <c r="DJ116" i="3" s="1"/>
  <c r="S95" i="1"/>
  <c r="DG155" i="3"/>
  <c r="DH155" i="3"/>
  <c r="DI155" i="3"/>
  <c r="DF155" i="3"/>
  <c r="DJ155" i="3" s="1"/>
  <c r="DF1156" i="3"/>
  <c r="DJ1156" i="3" s="1"/>
  <c r="DG1156" i="3"/>
  <c r="DH1156" i="3"/>
  <c r="DI1156" i="3"/>
  <c r="CP90" i="1"/>
  <c r="O90" i="1" s="1"/>
  <c r="DI258" i="3"/>
  <c r="DF258" i="3"/>
  <c r="DJ258" i="3" s="1"/>
  <c r="DG258" i="3"/>
  <c r="DH258" i="3"/>
  <c r="DH127" i="3"/>
  <c r="DF127" i="3"/>
  <c r="DJ127" i="3" s="1"/>
  <c r="DG127" i="3"/>
  <c r="DI127" i="3"/>
  <c r="R119" i="1"/>
  <c r="Q119" i="1"/>
  <c r="S119" i="1"/>
  <c r="DF321" i="3"/>
  <c r="DJ321" i="3" s="1"/>
  <c r="DG321" i="3"/>
  <c r="DH321" i="3"/>
  <c r="DI321" i="3"/>
  <c r="DG213" i="3"/>
  <c r="DH213" i="3"/>
  <c r="DI213" i="3"/>
  <c r="DF213" i="3"/>
  <c r="DJ213" i="3" s="1"/>
  <c r="DF1037" i="3"/>
  <c r="DJ1037" i="3" s="1"/>
  <c r="DG1037" i="3"/>
  <c r="DH1037" i="3"/>
  <c r="DI1037" i="3"/>
  <c r="CP149" i="1"/>
  <c r="O149" i="1" s="1"/>
  <c r="GX88" i="1"/>
  <c r="R140" i="1"/>
  <c r="Q140" i="1"/>
  <c r="CP140" i="1" s="1"/>
  <c r="O140" i="1" s="1"/>
  <c r="S140" i="1"/>
  <c r="W140" i="1"/>
  <c r="DH284" i="3"/>
  <c r="DI284" i="3"/>
  <c r="DF284" i="3"/>
  <c r="DG284" i="3"/>
  <c r="DJ284" i="3" s="1"/>
  <c r="T131" i="1"/>
  <c r="DF350" i="3"/>
  <c r="DJ350" i="3" s="1"/>
  <c r="DG350" i="3"/>
  <c r="DH350" i="3"/>
  <c r="DI350" i="3"/>
  <c r="P124" i="1"/>
  <c r="CP124" i="1" s="1"/>
  <c r="O124" i="1" s="1"/>
  <c r="GM145" i="1"/>
  <c r="GN145" i="1" s="1"/>
  <c r="DF225" i="3"/>
  <c r="DJ225" i="3" s="1"/>
  <c r="DG225" i="3"/>
  <c r="DH225" i="3"/>
  <c r="DI225" i="3"/>
  <c r="R164" i="1"/>
  <c r="Q164" i="1"/>
  <c r="CP164" i="1" s="1"/>
  <c r="O164" i="1" s="1"/>
  <c r="S164" i="1"/>
  <c r="W164" i="1"/>
  <c r="GX146" i="1"/>
  <c r="DH345" i="3"/>
  <c r="DF345" i="3"/>
  <c r="DJ345" i="3" s="1"/>
  <c r="DG345" i="3"/>
  <c r="DI345" i="3"/>
  <c r="U146" i="1"/>
  <c r="T112" i="1"/>
  <c r="V146" i="1"/>
  <c r="W131" i="1"/>
  <c r="CY249" i="1"/>
  <c r="CZ249" i="1"/>
  <c r="Y249" i="1"/>
  <c r="X249" i="1"/>
  <c r="GM249" i="1" s="1"/>
  <c r="GN249" i="1" s="1"/>
  <c r="P240" i="1"/>
  <c r="DF521" i="3"/>
  <c r="DG521" i="3"/>
  <c r="DH521" i="3"/>
  <c r="DI521" i="3"/>
  <c r="DJ521" i="3" s="1"/>
  <c r="DF382" i="3"/>
  <c r="DJ382" i="3" s="1"/>
  <c r="DG382" i="3"/>
  <c r="DH382" i="3"/>
  <c r="DI382" i="3"/>
  <c r="GX247" i="1"/>
  <c r="DG550" i="3"/>
  <c r="DF550" i="3"/>
  <c r="DJ550" i="3" s="1"/>
  <c r="DH550" i="3"/>
  <c r="DI550" i="3"/>
  <c r="U114" i="1"/>
  <c r="DF455" i="3"/>
  <c r="DG455" i="3"/>
  <c r="DH455" i="3"/>
  <c r="DI455" i="3"/>
  <c r="DJ455" i="3" s="1"/>
  <c r="DG480" i="3"/>
  <c r="DI480" i="3"/>
  <c r="DF480" i="3"/>
  <c r="DJ480" i="3" s="1"/>
  <c r="DH480" i="3"/>
  <c r="DF568" i="3"/>
  <c r="DJ568" i="3" s="1"/>
  <c r="DG568" i="3"/>
  <c r="DH568" i="3"/>
  <c r="DI568" i="3"/>
  <c r="AQ81" i="1"/>
  <c r="F210" i="1"/>
  <c r="AQ671" i="1"/>
  <c r="S248" i="1"/>
  <c r="DF400" i="3"/>
  <c r="DJ400" i="3" s="1"/>
  <c r="DG400" i="3"/>
  <c r="DH400" i="3"/>
  <c r="DI400" i="3"/>
  <c r="DI576" i="3"/>
  <c r="DF576" i="3"/>
  <c r="DG576" i="3"/>
  <c r="DJ576" i="3" s="1"/>
  <c r="DH576" i="3"/>
  <c r="DI641" i="3"/>
  <c r="DJ641" i="3" s="1"/>
  <c r="DF641" i="3"/>
  <c r="DG641" i="3"/>
  <c r="DH641" i="3"/>
  <c r="CZ314" i="1"/>
  <c r="X314" i="1"/>
  <c r="Y314" i="1"/>
  <c r="CY314" i="1"/>
  <c r="FR81" i="1"/>
  <c r="EI200" i="1"/>
  <c r="GA200" i="1"/>
  <c r="CY258" i="1"/>
  <c r="CZ258" i="1"/>
  <c r="X258" i="1"/>
  <c r="Y258" i="1"/>
  <c r="GM194" i="1"/>
  <c r="GN194" i="1" s="1"/>
  <c r="GX281" i="1"/>
  <c r="DF589" i="3"/>
  <c r="DG589" i="3"/>
  <c r="DH589" i="3"/>
  <c r="DI589" i="3"/>
  <c r="DJ589" i="3" s="1"/>
  <c r="CC232" i="1"/>
  <c r="AT319" i="1"/>
  <c r="CP355" i="1"/>
  <c r="O355" i="1" s="1"/>
  <c r="CY367" i="1"/>
  <c r="CZ367" i="1"/>
  <c r="X367" i="1"/>
  <c r="GM367" i="1" s="1"/>
  <c r="GN367" i="1" s="1"/>
  <c r="Y367" i="1"/>
  <c r="CY379" i="1"/>
  <c r="CZ379" i="1"/>
  <c r="Y379" i="1"/>
  <c r="X379" i="1"/>
  <c r="Q358" i="1"/>
  <c r="DV404" i="1" s="1"/>
  <c r="R358" i="1"/>
  <c r="DW404" i="1" s="1"/>
  <c r="S358" i="1"/>
  <c r="CP358" i="1" s="1"/>
  <c r="O358" i="1" s="1"/>
  <c r="T358" i="1"/>
  <c r="U358" i="1"/>
  <c r="V358" i="1"/>
  <c r="EA404" i="1" s="1"/>
  <c r="DF748" i="3"/>
  <c r="DJ748" i="3" s="1"/>
  <c r="DG748" i="3"/>
  <c r="DH748" i="3"/>
  <c r="DI748" i="3"/>
  <c r="DI786" i="3"/>
  <c r="DF786" i="3"/>
  <c r="DJ786" i="3" s="1"/>
  <c r="DG786" i="3"/>
  <c r="DH786" i="3"/>
  <c r="S240" i="1"/>
  <c r="AF319" i="1" s="1"/>
  <c r="Q355" i="1"/>
  <c r="R355" i="1"/>
  <c r="S355" i="1"/>
  <c r="T355" i="1"/>
  <c r="U355" i="1"/>
  <c r="V355" i="1"/>
  <c r="W355" i="1"/>
  <c r="GM393" i="1"/>
  <c r="GN393" i="1" s="1"/>
  <c r="Q239" i="1"/>
  <c r="CP239" i="1" s="1"/>
  <c r="O239" i="1" s="1"/>
  <c r="R239" i="1"/>
  <c r="S239" i="1"/>
  <c r="U239" i="1"/>
  <c r="V239" i="1"/>
  <c r="EA319" i="1" s="1"/>
  <c r="GX251" i="1"/>
  <c r="DI674" i="3"/>
  <c r="DF674" i="3"/>
  <c r="DJ674" i="3" s="1"/>
  <c r="DG674" i="3"/>
  <c r="DH674" i="3"/>
  <c r="DF734" i="3"/>
  <c r="DJ734" i="3" s="1"/>
  <c r="DI734" i="3"/>
  <c r="DG734" i="3"/>
  <c r="DH734" i="3"/>
  <c r="DI794" i="3"/>
  <c r="DF794" i="3"/>
  <c r="DJ794" i="3" s="1"/>
  <c r="DH794" i="3"/>
  <c r="DG794" i="3"/>
  <c r="DF850" i="3"/>
  <c r="DJ850" i="3" s="1"/>
  <c r="DG850" i="3"/>
  <c r="DH850" i="3"/>
  <c r="DI850" i="3"/>
  <c r="P508" i="1"/>
  <c r="Q508" i="1"/>
  <c r="R508" i="1"/>
  <c r="T508" i="1"/>
  <c r="W508" i="1"/>
  <c r="X298" i="1"/>
  <c r="Y298" i="1"/>
  <c r="CY298" i="1"/>
  <c r="CZ298" i="1"/>
  <c r="DF867" i="3"/>
  <c r="DH867" i="3"/>
  <c r="DG867" i="3"/>
  <c r="DI867" i="3"/>
  <c r="DJ867" i="3" s="1"/>
  <c r="DG877" i="3"/>
  <c r="DH877" i="3"/>
  <c r="DI877" i="3"/>
  <c r="DF877" i="3"/>
  <c r="DJ877" i="3" s="1"/>
  <c r="CP314" i="1"/>
  <c r="O314" i="1" s="1"/>
  <c r="GM314" i="1" s="1"/>
  <c r="GN314" i="1" s="1"/>
  <c r="DF977" i="3"/>
  <c r="DJ977" i="3" s="1"/>
  <c r="DG977" i="3"/>
  <c r="DH977" i="3"/>
  <c r="DI977" i="3"/>
  <c r="DF1008" i="3"/>
  <c r="DG1008" i="3"/>
  <c r="DJ1008" i="3" s="1"/>
  <c r="DH1008" i="3"/>
  <c r="DI1008" i="3"/>
  <c r="DF488" i="3"/>
  <c r="DJ488" i="3" s="1"/>
  <c r="DI488" i="3"/>
  <c r="DG488" i="3"/>
  <c r="DH488" i="3"/>
  <c r="CP305" i="1"/>
  <c r="O305" i="1" s="1"/>
  <c r="GM305" i="1" s="1"/>
  <c r="GN305" i="1" s="1"/>
  <c r="GM361" i="1"/>
  <c r="GN361" i="1" s="1"/>
  <c r="CY382" i="1"/>
  <c r="X382" i="1"/>
  <c r="Y382" i="1"/>
  <c r="CZ382" i="1"/>
  <c r="CP400" i="1"/>
  <c r="O400" i="1" s="1"/>
  <c r="GM400" i="1" s="1"/>
  <c r="GN400" i="1" s="1"/>
  <c r="DI852" i="3"/>
  <c r="DJ852" i="3" s="1"/>
  <c r="DG852" i="3"/>
  <c r="DF852" i="3"/>
  <c r="DH852" i="3"/>
  <c r="X483" i="1"/>
  <c r="GM483" i="1" s="1"/>
  <c r="GN483" i="1" s="1"/>
  <c r="Y483" i="1"/>
  <c r="CY483" i="1"/>
  <c r="CZ483" i="1"/>
  <c r="P376" i="1"/>
  <c r="CP376" i="1" s="1"/>
  <c r="O376" i="1" s="1"/>
  <c r="DF832" i="3"/>
  <c r="DJ832" i="3" s="1"/>
  <c r="DG832" i="3"/>
  <c r="DH832" i="3"/>
  <c r="DI832" i="3"/>
  <c r="DF831" i="3"/>
  <c r="DJ831" i="3" s="1"/>
  <c r="DG831" i="3"/>
  <c r="DH831" i="3"/>
  <c r="DI831" i="3"/>
  <c r="Q392" i="1"/>
  <c r="R392" i="1"/>
  <c r="GX392" i="1"/>
  <c r="P392" i="1"/>
  <c r="CP392" i="1" s="1"/>
  <c r="O392" i="1" s="1"/>
  <c r="W392" i="1"/>
  <c r="DF774" i="3"/>
  <c r="DJ774" i="3" s="1"/>
  <c r="DG774" i="3"/>
  <c r="DH774" i="3"/>
  <c r="DI774" i="3"/>
  <c r="CZ290" i="1"/>
  <c r="X290" i="1"/>
  <c r="GM290" i="1" s="1"/>
  <c r="GN290" i="1" s="1"/>
  <c r="Y290" i="1"/>
  <c r="CY290" i="1"/>
  <c r="CP453" i="1"/>
  <c r="O453" i="1" s="1"/>
  <c r="GM453" i="1" s="1"/>
  <c r="GN453" i="1" s="1"/>
  <c r="CZ505" i="1"/>
  <c r="CP505" i="1"/>
  <c r="O505" i="1" s="1"/>
  <c r="X505" i="1"/>
  <c r="Y505" i="1"/>
  <c r="CY505" i="1"/>
  <c r="CZ526" i="1"/>
  <c r="Y526" i="1"/>
  <c r="X526" i="1"/>
  <c r="CY526" i="1"/>
  <c r="DG717" i="3"/>
  <c r="DH717" i="3"/>
  <c r="DI717" i="3"/>
  <c r="DF717" i="3"/>
  <c r="DJ717" i="3" s="1"/>
  <c r="V478" i="1"/>
  <c r="W390" i="1"/>
  <c r="S478" i="1"/>
  <c r="GX371" i="1"/>
  <c r="CJ404" i="1" s="1"/>
  <c r="R471" i="1"/>
  <c r="S471" i="1"/>
  <c r="Q471" i="1"/>
  <c r="CP471" i="1" s="1"/>
  <c r="O471" i="1" s="1"/>
  <c r="V471" i="1"/>
  <c r="V475" i="1"/>
  <c r="Y517" i="1"/>
  <c r="CY517" i="1"/>
  <c r="CZ517" i="1"/>
  <c r="CP517" i="1"/>
  <c r="O517" i="1" s="1"/>
  <c r="GM517" i="1" s="1"/>
  <c r="GN517" i="1" s="1"/>
  <c r="X517" i="1"/>
  <c r="DF1083" i="3"/>
  <c r="DG1083" i="3"/>
  <c r="DJ1083" i="3" s="1"/>
  <c r="DI1083" i="3"/>
  <c r="DH1083" i="3"/>
  <c r="W364" i="1"/>
  <c r="S490" i="1"/>
  <c r="U451" i="1"/>
  <c r="CY588" i="1"/>
  <c r="X588" i="1"/>
  <c r="GM588" i="1" s="1"/>
  <c r="GN588" i="1" s="1"/>
  <c r="Y588" i="1"/>
  <c r="CZ588" i="1"/>
  <c r="Y572" i="1"/>
  <c r="CZ572" i="1"/>
  <c r="X572" i="1"/>
  <c r="GM572" i="1" s="1"/>
  <c r="GN572" i="1" s="1"/>
  <c r="CY572" i="1"/>
  <c r="DF1161" i="3"/>
  <c r="DG1161" i="3"/>
  <c r="DH1161" i="3"/>
  <c r="DI1161" i="3"/>
  <c r="DJ1161" i="3" s="1"/>
  <c r="GM581" i="1"/>
  <c r="GN581" i="1" s="1"/>
  <c r="DF1058" i="3"/>
  <c r="DJ1058" i="3" s="1"/>
  <c r="DG1058" i="3"/>
  <c r="DH1058" i="3"/>
  <c r="DI1058" i="3"/>
  <c r="GM582" i="1"/>
  <c r="GN582" i="1" s="1"/>
  <c r="U490" i="1"/>
  <c r="DF1069" i="3"/>
  <c r="DG1069" i="3"/>
  <c r="DH1069" i="3"/>
  <c r="DI1069" i="3"/>
  <c r="DJ1069" i="3" s="1"/>
  <c r="GX477" i="1"/>
  <c r="EU563" i="1"/>
  <c r="P610" i="1"/>
  <c r="EV563" i="1"/>
  <c r="P619" i="1"/>
  <c r="CP525" i="1"/>
  <c r="O525" i="1" s="1"/>
  <c r="GM525" i="1" s="1"/>
  <c r="GN525" i="1" s="1"/>
  <c r="U529" i="1"/>
  <c r="AT563" i="1"/>
  <c r="F612" i="1"/>
  <c r="BA641" i="1"/>
  <c r="CJ626" i="1"/>
  <c r="CP586" i="1"/>
  <c r="O586" i="1" s="1"/>
  <c r="GM586" i="1" s="1"/>
  <c r="GN586" i="1" s="1"/>
  <c r="U592" i="1"/>
  <c r="AU563" i="1"/>
  <c r="F613" i="1"/>
  <c r="DX594" i="1"/>
  <c r="P659" i="1"/>
  <c r="EL626" i="1"/>
  <c r="DG30" i="3"/>
  <c r="DH30" i="3"/>
  <c r="DF30" i="3"/>
  <c r="DJ30" i="3" s="1"/>
  <c r="DI30" i="3"/>
  <c r="DG312" i="3"/>
  <c r="DH312" i="3"/>
  <c r="DI312" i="3"/>
  <c r="DF312" i="3"/>
  <c r="DJ312" i="3" s="1"/>
  <c r="DF659" i="3"/>
  <c r="DJ659" i="3" s="1"/>
  <c r="DG659" i="3"/>
  <c r="DH659" i="3"/>
  <c r="DI659" i="3"/>
  <c r="DH207" i="3"/>
  <c r="DF207" i="3"/>
  <c r="DJ207" i="3" s="1"/>
  <c r="DG207" i="3"/>
  <c r="DI207" i="3"/>
  <c r="DG215" i="3"/>
  <c r="DF215" i="3"/>
  <c r="DH215" i="3"/>
  <c r="DI215" i="3"/>
  <c r="DJ215" i="3" s="1"/>
  <c r="DH512" i="3"/>
  <c r="DI512" i="3"/>
  <c r="DF512" i="3"/>
  <c r="DJ512" i="3" s="1"/>
  <c r="DG512" i="3"/>
  <c r="DF768" i="3"/>
  <c r="DG768" i="3"/>
  <c r="DJ768" i="3" s="1"/>
  <c r="DI768" i="3"/>
  <c r="DH768" i="3"/>
  <c r="DF1068" i="3"/>
  <c r="DJ1068" i="3" s="1"/>
  <c r="DG1068" i="3"/>
  <c r="DH1068" i="3"/>
  <c r="DI1068" i="3"/>
  <c r="DG1100" i="3"/>
  <c r="DJ1100" i="3" s="1"/>
  <c r="DH1100" i="3"/>
  <c r="DI1100" i="3"/>
  <c r="DF1100" i="3"/>
  <c r="DF1043" i="3"/>
  <c r="DJ1043" i="3" s="1"/>
  <c r="DG1043" i="3"/>
  <c r="DH1043" i="3"/>
  <c r="DI1043" i="3"/>
  <c r="DF7" i="3"/>
  <c r="DG7" i="3"/>
  <c r="DJ7" i="3" s="1"/>
  <c r="DH7" i="3"/>
  <c r="DI7" i="3"/>
  <c r="DH211" i="3"/>
  <c r="DI211" i="3"/>
  <c r="DF211" i="3"/>
  <c r="DJ211" i="3" s="1"/>
  <c r="DG211" i="3"/>
  <c r="DI478" i="3"/>
  <c r="DF478" i="3"/>
  <c r="DJ478" i="3" s="1"/>
  <c r="DG478" i="3"/>
  <c r="DH478" i="3"/>
  <c r="DG15" i="3"/>
  <c r="DH15" i="3"/>
  <c r="DF15" i="3"/>
  <c r="DJ15" i="3" s="1"/>
  <c r="DI15" i="3"/>
  <c r="DG198" i="3"/>
  <c r="DF198" i="3"/>
  <c r="DJ198" i="3" s="1"/>
  <c r="DI198" i="3"/>
  <c r="DH198" i="3"/>
  <c r="DF340" i="3"/>
  <c r="DJ340" i="3" s="1"/>
  <c r="DH340" i="3"/>
  <c r="DI340" i="3"/>
  <c r="DG340" i="3"/>
  <c r="DF383" i="3"/>
  <c r="DJ383" i="3" s="1"/>
  <c r="DG383" i="3"/>
  <c r="DH383" i="3"/>
  <c r="DI383" i="3"/>
  <c r="DG416" i="3"/>
  <c r="DH416" i="3"/>
  <c r="DI416" i="3"/>
  <c r="DF416" i="3"/>
  <c r="DJ416" i="3" s="1"/>
  <c r="DF437" i="3"/>
  <c r="DJ437" i="3" s="1"/>
  <c r="DG437" i="3"/>
  <c r="DH437" i="3"/>
  <c r="DI437" i="3"/>
  <c r="DF403" i="3"/>
  <c r="DJ403" i="3" s="1"/>
  <c r="DG403" i="3"/>
  <c r="DH403" i="3"/>
  <c r="DI403" i="3"/>
  <c r="DF644" i="3"/>
  <c r="DG644" i="3"/>
  <c r="DJ644" i="3" s="1"/>
  <c r="DH644" i="3"/>
  <c r="DI644" i="3"/>
  <c r="DF724" i="3"/>
  <c r="DJ724" i="3" s="1"/>
  <c r="DH724" i="3"/>
  <c r="DI724" i="3"/>
  <c r="DG724" i="3"/>
  <c r="DF672" i="3"/>
  <c r="DG672" i="3"/>
  <c r="DJ672" i="3" s="1"/>
  <c r="DH672" i="3"/>
  <c r="DI672" i="3"/>
  <c r="DF750" i="3"/>
  <c r="DJ750" i="3" s="1"/>
  <c r="DH750" i="3"/>
  <c r="DI750" i="3"/>
  <c r="DG750" i="3"/>
  <c r="DF617" i="3"/>
  <c r="DJ617" i="3" s="1"/>
  <c r="DG617" i="3"/>
  <c r="DH617" i="3"/>
  <c r="DI617" i="3"/>
  <c r="DF820" i="3"/>
  <c r="DJ820" i="3" s="1"/>
  <c r="DI820" i="3"/>
  <c r="DG820" i="3"/>
  <c r="DH820" i="3"/>
  <c r="DG788" i="3"/>
  <c r="DH788" i="3"/>
  <c r="DI788" i="3"/>
  <c r="DF788" i="3"/>
  <c r="DJ788" i="3" s="1"/>
  <c r="DH711" i="3"/>
  <c r="DI711" i="3"/>
  <c r="DJ711" i="3" s="1"/>
  <c r="DF711" i="3"/>
  <c r="DG711" i="3"/>
  <c r="DF688" i="3"/>
  <c r="DJ688" i="3" s="1"/>
  <c r="DG688" i="3"/>
  <c r="DI688" i="3"/>
  <c r="DH688" i="3"/>
  <c r="DG1024" i="3"/>
  <c r="DJ1024" i="3" s="1"/>
  <c r="DH1024" i="3"/>
  <c r="DI1024" i="3"/>
  <c r="DF1024" i="3"/>
  <c r="DG777" i="3"/>
  <c r="DF777" i="3"/>
  <c r="DJ777" i="3" s="1"/>
  <c r="DH777" i="3"/>
  <c r="DI777" i="3"/>
  <c r="DF809" i="3"/>
  <c r="DG809" i="3"/>
  <c r="DJ809" i="3" s="1"/>
  <c r="DH809" i="3"/>
  <c r="DI809" i="3"/>
  <c r="DF1006" i="3"/>
  <c r="DJ1006" i="3" s="1"/>
  <c r="DG1006" i="3"/>
  <c r="DH1006" i="3"/>
  <c r="DI1006" i="3"/>
  <c r="DF69" i="3"/>
  <c r="DI69" i="3"/>
  <c r="DG69" i="3"/>
  <c r="DJ69" i="3" s="1"/>
  <c r="DH69" i="3"/>
  <c r="DF941" i="3"/>
  <c r="DJ941" i="3" s="1"/>
  <c r="DG941" i="3"/>
  <c r="DH941" i="3"/>
  <c r="DI941" i="3"/>
  <c r="DF1141" i="3"/>
  <c r="DG1141" i="3"/>
  <c r="DH1141" i="3"/>
  <c r="DI1141" i="3"/>
  <c r="DJ1141" i="3" s="1"/>
  <c r="DF914" i="3"/>
  <c r="DJ914" i="3" s="1"/>
  <c r="DH914" i="3"/>
  <c r="DI914" i="3"/>
  <c r="DG914" i="3"/>
  <c r="DH1014" i="3"/>
  <c r="DI1014" i="3"/>
  <c r="DF1014" i="3"/>
  <c r="DJ1014" i="3" s="1"/>
  <c r="DG1014" i="3"/>
  <c r="DF143" i="3"/>
  <c r="DJ143" i="3" s="1"/>
  <c r="DI143" i="3"/>
  <c r="DG143" i="3"/>
  <c r="DH143" i="3"/>
  <c r="DF3" i="3"/>
  <c r="DJ3" i="3" s="1"/>
  <c r="DG3" i="3"/>
  <c r="DH3" i="3"/>
  <c r="DI3" i="3"/>
  <c r="DF1004" i="3"/>
  <c r="DJ1004" i="3" s="1"/>
  <c r="DG1004" i="3"/>
  <c r="DH1004" i="3"/>
  <c r="DI1004" i="3"/>
  <c r="DF952" i="3"/>
  <c r="DJ952" i="3" s="1"/>
  <c r="DG952" i="3"/>
  <c r="DH952" i="3"/>
  <c r="DI952" i="3"/>
  <c r="DG52" i="3"/>
  <c r="DJ52" i="3" s="1"/>
  <c r="DI52" i="3"/>
  <c r="DF52" i="3"/>
  <c r="DH52" i="3"/>
  <c r="DF924" i="3"/>
  <c r="DJ924" i="3" s="1"/>
  <c r="DI924" i="3"/>
  <c r="DH924" i="3"/>
  <c r="DG924" i="3"/>
  <c r="DH191" i="3"/>
  <c r="DI191" i="3"/>
  <c r="DG191" i="3"/>
  <c r="DF191" i="3"/>
  <c r="DJ191" i="3" s="1"/>
  <c r="DF104" i="3"/>
  <c r="DG104" i="3"/>
  <c r="DJ104" i="3" s="1"/>
  <c r="DH104" i="3"/>
  <c r="DI104" i="3"/>
  <c r="DF1172" i="3"/>
  <c r="DJ1172" i="3" s="1"/>
  <c r="DG1172" i="3"/>
  <c r="DH1172" i="3"/>
  <c r="DI1172" i="3"/>
  <c r="DF169" i="3"/>
  <c r="DJ169" i="3" s="1"/>
  <c r="DG169" i="3"/>
  <c r="DH169" i="3"/>
  <c r="DI169" i="3"/>
  <c r="DF1153" i="3"/>
  <c r="DJ1153" i="3" s="1"/>
  <c r="DG1153" i="3"/>
  <c r="DH1153" i="3"/>
  <c r="DI1153" i="3"/>
  <c r="P93" i="1"/>
  <c r="CP93" i="1" s="1"/>
  <c r="O93" i="1" s="1"/>
  <c r="R93" i="1"/>
  <c r="AE200" i="1" s="1"/>
  <c r="T93" i="1"/>
  <c r="AG200" i="1" s="1"/>
  <c r="Q93" i="1"/>
  <c r="AD200" i="1" s="1"/>
  <c r="S93" i="1"/>
  <c r="R125" i="1"/>
  <c r="Q125" i="1"/>
  <c r="S125" i="1"/>
  <c r="DF268" i="3"/>
  <c r="DH268" i="3"/>
  <c r="DG268" i="3"/>
  <c r="DJ268" i="3" s="1"/>
  <c r="DI268" i="3"/>
  <c r="S107" i="1"/>
  <c r="T107" i="1"/>
  <c r="W107" i="1"/>
  <c r="GX107" i="1"/>
  <c r="P107" i="1"/>
  <c r="Q107" i="1"/>
  <c r="R107" i="1"/>
  <c r="DH246" i="3"/>
  <c r="DF246" i="3"/>
  <c r="DJ246" i="3" s="1"/>
  <c r="DG246" i="3"/>
  <c r="DI246" i="3"/>
  <c r="Q120" i="1"/>
  <c r="CP120" i="1" s="1"/>
  <c r="O120" i="1" s="1"/>
  <c r="R120" i="1"/>
  <c r="S120" i="1"/>
  <c r="DH210" i="3"/>
  <c r="DI210" i="3"/>
  <c r="DF210" i="3"/>
  <c r="DJ210" i="3" s="1"/>
  <c r="DG210" i="3"/>
  <c r="CP152" i="1"/>
  <c r="O152" i="1" s="1"/>
  <c r="R154" i="1"/>
  <c r="P154" i="1"/>
  <c r="Q154" i="1"/>
  <c r="V154" i="1"/>
  <c r="W154" i="1"/>
  <c r="DI283" i="3"/>
  <c r="DF283" i="3"/>
  <c r="DG283" i="3"/>
  <c r="DJ283" i="3" s="1"/>
  <c r="DH283" i="3"/>
  <c r="CY149" i="1"/>
  <c r="CZ149" i="1"/>
  <c r="X149" i="1"/>
  <c r="Y149" i="1"/>
  <c r="CP147" i="1"/>
  <c r="O147" i="1" s="1"/>
  <c r="GM147" i="1" s="1"/>
  <c r="GN147" i="1" s="1"/>
  <c r="DH311" i="3"/>
  <c r="DI311" i="3"/>
  <c r="DF311" i="3"/>
  <c r="DJ311" i="3" s="1"/>
  <c r="DG311" i="3"/>
  <c r="DF226" i="3"/>
  <c r="DJ226" i="3" s="1"/>
  <c r="DG226" i="3"/>
  <c r="DH226" i="3"/>
  <c r="DI226" i="3"/>
  <c r="R166" i="1"/>
  <c r="Q166" i="1"/>
  <c r="P166" i="1"/>
  <c r="CP166" i="1" s="1"/>
  <c r="O166" i="1" s="1"/>
  <c r="GM166" i="1" s="1"/>
  <c r="GN166" i="1" s="1"/>
  <c r="GX166" i="1"/>
  <c r="W112" i="1"/>
  <c r="DH342" i="3"/>
  <c r="DG342" i="3"/>
  <c r="DF342" i="3"/>
  <c r="DJ342" i="3" s="1"/>
  <c r="DI342" i="3"/>
  <c r="GX112" i="1"/>
  <c r="U133" i="1"/>
  <c r="CY181" i="1"/>
  <c r="CZ181" i="1"/>
  <c r="X181" i="1"/>
  <c r="Y181" i="1"/>
  <c r="DF504" i="3"/>
  <c r="DJ504" i="3" s="1"/>
  <c r="DG504" i="3"/>
  <c r="DH504" i="3"/>
  <c r="DI504" i="3"/>
  <c r="Q191" i="1"/>
  <c r="R191" i="1"/>
  <c r="S191" i="1"/>
  <c r="U191" i="1"/>
  <c r="V191" i="1"/>
  <c r="P242" i="1"/>
  <c r="CP242" i="1" s="1"/>
  <c r="O242" i="1" s="1"/>
  <c r="CY266" i="1"/>
  <c r="X266" i="1"/>
  <c r="Y266" i="1"/>
  <c r="CZ266" i="1"/>
  <c r="GM170" i="1"/>
  <c r="GN170" i="1" s="1"/>
  <c r="DG381" i="3"/>
  <c r="DH381" i="3"/>
  <c r="DI381" i="3"/>
  <c r="DF381" i="3"/>
  <c r="DJ381" i="3" s="1"/>
  <c r="DF447" i="3"/>
  <c r="DJ447" i="3" s="1"/>
  <c r="DG447" i="3"/>
  <c r="DI447" i="3"/>
  <c r="DH447" i="3"/>
  <c r="DG540" i="3"/>
  <c r="DJ540" i="3" s="1"/>
  <c r="DF540" i="3"/>
  <c r="DH540" i="3"/>
  <c r="DI540" i="3"/>
  <c r="Y255" i="1"/>
  <c r="CY255" i="1"/>
  <c r="CZ255" i="1"/>
  <c r="X255" i="1"/>
  <c r="GM255" i="1" s="1"/>
  <c r="GN255" i="1" s="1"/>
  <c r="DF427" i="3"/>
  <c r="DG427" i="3"/>
  <c r="DJ427" i="3" s="1"/>
  <c r="DH427" i="3"/>
  <c r="DI427" i="3"/>
  <c r="T142" i="1"/>
  <c r="GX176" i="1"/>
  <c r="CP243" i="1"/>
  <c r="O243" i="1" s="1"/>
  <c r="GM243" i="1" s="1"/>
  <c r="GN243" i="1" s="1"/>
  <c r="DF456" i="3"/>
  <c r="DG456" i="3"/>
  <c r="DJ456" i="3" s="1"/>
  <c r="DI456" i="3"/>
  <c r="DH456" i="3"/>
  <c r="DG471" i="3"/>
  <c r="DJ471" i="3" s="1"/>
  <c r="DH471" i="3"/>
  <c r="DF471" i="3"/>
  <c r="DI471" i="3"/>
  <c r="DF528" i="3"/>
  <c r="DJ528" i="3" s="1"/>
  <c r="DG528" i="3"/>
  <c r="DH528" i="3"/>
  <c r="DI528" i="3"/>
  <c r="R271" i="1"/>
  <c r="P271" i="1"/>
  <c r="Q271" i="1"/>
  <c r="U271" i="1"/>
  <c r="V271" i="1"/>
  <c r="W271" i="1"/>
  <c r="DH565" i="3"/>
  <c r="DF565" i="3"/>
  <c r="DJ565" i="3" s="1"/>
  <c r="DG565" i="3"/>
  <c r="DI565" i="3"/>
  <c r="Q308" i="1"/>
  <c r="CP308" i="1" s="1"/>
  <c r="O308" i="1" s="1"/>
  <c r="R308" i="1"/>
  <c r="S308" i="1"/>
  <c r="W308" i="1"/>
  <c r="DF586" i="3"/>
  <c r="DJ586" i="3" s="1"/>
  <c r="DG586" i="3"/>
  <c r="DH586" i="3"/>
  <c r="DI586" i="3"/>
  <c r="DG649" i="3"/>
  <c r="DF649" i="3"/>
  <c r="DJ649" i="3" s="1"/>
  <c r="DH649" i="3"/>
  <c r="DI649" i="3"/>
  <c r="T251" i="1"/>
  <c r="CP298" i="1"/>
  <c r="O298" i="1" s="1"/>
  <c r="GM298" i="1" s="1"/>
  <c r="GN298" i="1" s="1"/>
  <c r="W197" i="1"/>
  <c r="CZ317" i="1"/>
  <c r="Y317" i="1"/>
  <c r="CY317" i="1"/>
  <c r="CP317" i="1"/>
  <c r="O317" i="1" s="1"/>
  <c r="X317" i="1"/>
  <c r="U176" i="1"/>
  <c r="X243" i="1"/>
  <c r="Y243" i="1"/>
  <c r="CY243" i="1"/>
  <c r="CZ243" i="1"/>
  <c r="DF599" i="3"/>
  <c r="DJ599" i="3" s="1"/>
  <c r="DG599" i="3"/>
  <c r="DH599" i="3"/>
  <c r="DI599" i="3"/>
  <c r="W275" i="1"/>
  <c r="R359" i="1"/>
  <c r="AE404" i="1" s="1"/>
  <c r="P359" i="1"/>
  <c r="Q359" i="1"/>
  <c r="AD404" i="1" s="1"/>
  <c r="V308" i="1"/>
  <c r="DF758" i="3"/>
  <c r="DJ758" i="3" s="1"/>
  <c r="DG758" i="3"/>
  <c r="DI758" i="3"/>
  <c r="DH758" i="3"/>
  <c r="DF687" i="3"/>
  <c r="DJ687" i="3" s="1"/>
  <c r="DG687" i="3"/>
  <c r="DH687" i="3"/>
  <c r="DI687" i="3"/>
  <c r="DF749" i="3"/>
  <c r="DJ749" i="3" s="1"/>
  <c r="DG749" i="3"/>
  <c r="DI749" i="3"/>
  <c r="DH749" i="3"/>
  <c r="DH415" i="3"/>
  <c r="DI415" i="3"/>
  <c r="DF415" i="3"/>
  <c r="DJ415" i="3" s="1"/>
  <c r="DG415" i="3"/>
  <c r="GM292" i="1"/>
  <c r="GN292" i="1" s="1"/>
  <c r="GM268" i="1"/>
  <c r="GN268" i="1" s="1"/>
  <c r="DF663" i="3"/>
  <c r="DJ663" i="3" s="1"/>
  <c r="DG663" i="3"/>
  <c r="DH663" i="3"/>
  <c r="DI663" i="3"/>
  <c r="CP364" i="1"/>
  <c r="O364" i="1" s="1"/>
  <c r="DF737" i="3"/>
  <c r="DJ737" i="3" s="1"/>
  <c r="DG737" i="3"/>
  <c r="DH737" i="3"/>
  <c r="DI737" i="3"/>
  <c r="DI631" i="3"/>
  <c r="DF631" i="3"/>
  <c r="DJ631" i="3" s="1"/>
  <c r="DG631" i="3"/>
  <c r="DH631" i="3"/>
  <c r="CY167" i="1"/>
  <c r="CZ167" i="1"/>
  <c r="X167" i="1"/>
  <c r="GM167" i="1" s="1"/>
  <c r="GN167" i="1" s="1"/>
  <c r="Y167" i="1"/>
  <c r="EU232" i="1"/>
  <c r="P335" i="1"/>
  <c r="DH792" i="3"/>
  <c r="DI792" i="3"/>
  <c r="DF792" i="3"/>
  <c r="DJ792" i="3" s="1"/>
  <c r="DG792" i="3"/>
  <c r="DH838" i="3"/>
  <c r="DI838" i="3"/>
  <c r="DG838" i="3"/>
  <c r="DJ838" i="3" s="1"/>
  <c r="DF838" i="3"/>
  <c r="P514" i="1"/>
  <c r="CP514" i="1" s="1"/>
  <c r="O514" i="1" s="1"/>
  <c r="Q514" i="1"/>
  <c r="R514" i="1"/>
  <c r="T514" i="1"/>
  <c r="U514" i="1"/>
  <c r="GM401" i="1"/>
  <c r="GN401" i="1" s="1"/>
  <c r="CY486" i="1"/>
  <c r="CZ486" i="1"/>
  <c r="X486" i="1"/>
  <c r="Y486" i="1"/>
  <c r="W356" i="1"/>
  <c r="EB404" i="1" s="1"/>
  <c r="DG921" i="3"/>
  <c r="DI921" i="3"/>
  <c r="DF921" i="3"/>
  <c r="DJ921" i="3" s="1"/>
  <c r="DH921" i="3"/>
  <c r="DF986" i="3"/>
  <c r="DJ986" i="3" s="1"/>
  <c r="DG986" i="3"/>
  <c r="DH986" i="3"/>
  <c r="DI986" i="3"/>
  <c r="DF1016" i="3"/>
  <c r="DJ1016" i="3" s="1"/>
  <c r="DG1016" i="3"/>
  <c r="DH1016" i="3"/>
  <c r="DI1016" i="3"/>
  <c r="CP381" i="1"/>
  <c r="O381" i="1" s="1"/>
  <c r="GM381" i="1" s="1"/>
  <c r="GN381" i="1" s="1"/>
  <c r="EH351" i="1"/>
  <c r="P413" i="1"/>
  <c r="T383" i="1"/>
  <c r="X444" i="1"/>
  <c r="Y444" i="1"/>
  <c r="CY444" i="1"/>
  <c r="CZ444" i="1"/>
  <c r="P391" i="1"/>
  <c r="CP391" i="1" s="1"/>
  <c r="O391" i="1" s="1"/>
  <c r="DG824" i="3"/>
  <c r="DJ824" i="3" s="1"/>
  <c r="DH824" i="3"/>
  <c r="DF824" i="3"/>
  <c r="DI824" i="3"/>
  <c r="DH826" i="3"/>
  <c r="DI826" i="3"/>
  <c r="DF826" i="3"/>
  <c r="DJ826" i="3" s="1"/>
  <c r="DG826" i="3"/>
  <c r="DG896" i="3"/>
  <c r="DJ896" i="3" s="1"/>
  <c r="DI896" i="3"/>
  <c r="DF896" i="3"/>
  <c r="DH896" i="3"/>
  <c r="DI965" i="3"/>
  <c r="DF965" i="3"/>
  <c r="DJ965" i="3" s="1"/>
  <c r="DG965" i="3"/>
  <c r="DH965" i="3"/>
  <c r="DI995" i="3"/>
  <c r="DF995" i="3"/>
  <c r="DG995" i="3"/>
  <c r="DJ995" i="3" s="1"/>
  <c r="DH995" i="3"/>
  <c r="V394" i="1"/>
  <c r="R394" i="1"/>
  <c r="Q394" i="1"/>
  <c r="S394" i="1"/>
  <c r="DG769" i="3"/>
  <c r="DJ769" i="3" s="1"/>
  <c r="DH769" i="3"/>
  <c r="DF769" i="3"/>
  <c r="DI769" i="3"/>
  <c r="DF722" i="3"/>
  <c r="DJ722" i="3" s="1"/>
  <c r="DG722" i="3"/>
  <c r="DH722" i="3"/>
  <c r="DI722" i="3"/>
  <c r="X501" i="1"/>
  <c r="Y501" i="1"/>
  <c r="CY501" i="1"/>
  <c r="CZ501" i="1"/>
  <c r="X520" i="1"/>
  <c r="Y520" i="1"/>
  <c r="CY520" i="1"/>
  <c r="CZ520" i="1"/>
  <c r="W383" i="1"/>
  <c r="R480" i="1"/>
  <c r="S480" i="1"/>
  <c r="Q480" i="1"/>
  <c r="CP480" i="1" s="1"/>
  <c r="O480" i="1" s="1"/>
  <c r="V480" i="1"/>
  <c r="CY475" i="1"/>
  <c r="CZ475" i="1"/>
  <c r="X475" i="1"/>
  <c r="Y475" i="1"/>
  <c r="EM351" i="1"/>
  <c r="P423" i="1"/>
  <c r="Q457" i="1"/>
  <c r="CP457" i="1" s="1"/>
  <c r="O457" i="1" s="1"/>
  <c r="R457" i="1"/>
  <c r="DG887" i="3"/>
  <c r="DI887" i="3"/>
  <c r="DF887" i="3"/>
  <c r="DJ887" i="3" s="1"/>
  <c r="DH887" i="3"/>
  <c r="CY565" i="1"/>
  <c r="CZ565" i="1"/>
  <c r="X565" i="1"/>
  <c r="AF594" i="1"/>
  <c r="Y565" i="1"/>
  <c r="GM482" i="1"/>
  <c r="GN482" i="1" s="1"/>
  <c r="DF1169" i="3"/>
  <c r="DJ1169" i="3" s="1"/>
  <c r="DG1169" i="3"/>
  <c r="DH1169" i="3"/>
  <c r="DI1169" i="3"/>
  <c r="CZ521" i="1"/>
  <c r="X521" i="1"/>
  <c r="GM521" i="1" s="1"/>
  <c r="GN521" i="1" s="1"/>
  <c r="Y521" i="1"/>
  <c r="CY521" i="1"/>
  <c r="DF1057" i="3"/>
  <c r="DJ1057" i="3" s="1"/>
  <c r="DG1057" i="3"/>
  <c r="DH1057" i="3"/>
  <c r="DI1057" i="3"/>
  <c r="T457" i="1"/>
  <c r="DZ594" i="1"/>
  <c r="GX376" i="1"/>
  <c r="GM579" i="1"/>
  <c r="GN579" i="1" s="1"/>
  <c r="GA563" i="1"/>
  <c r="ER594" i="1"/>
  <c r="DF1095" i="3"/>
  <c r="DG1095" i="3"/>
  <c r="DI1095" i="3"/>
  <c r="DJ1095" i="3" s="1"/>
  <c r="DH1095" i="3"/>
  <c r="EB626" i="1"/>
  <c r="DO641" i="1"/>
  <c r="CI563" i="1"/>
  <c r="AZ594" i="1"/>
  <c r="DJ641" i="1"/>
  <c r="DW626" i="1"/>
  <c r="W626" i="1"/>
  <c r="F665" i="1"/>
  <c r="DH694" i="3"/>
  <c r="DI694" i="3"/>
  <c r="DF694" i="3"/>
  <c r="DJ694" i="3" s="1"/>
  <c r="DG694" i="3"/>
  <c r="DH800" i="3"/>
  <c r="DF800" i="3"/>
  <c r="DG800" i="3"/>
  <c r="DJ800" i="3" s="1"/>
  <c r="DI800" i="3"/>
  <c r="DF77" i="3"/>
  <c r="DG77" i="3"/>
  <c r="DI77" i="3"/>
  <c r="DJ77" i="3" s="1"/>
  <c r="DH77" i="3"/>
  <c r="DH14" i="3"/>
  <c r="DI14" i="3"/>
  <c r="DF14" i="3"/>
  <c r="DJ14" i="3" s="1"/>
  <c r="DG14" i="3"/>
  <c r="DF291" i="3"/>
  <c r="DJ291" i="3" s="1"/>
  <c r="DG291" i="3"/>
  <c r="DH291" i="3"/>
  <c r="DI291" i="3"/>
  <c r="DF280" i="3"/>
  <c r="DJ280" i="3" s="1"/>
  <c r="DG280" i="3"/>
  <c r="DH280" i="3"/>
  <c r="DI280" i="3"/>
  <c r="DF851" i="3"/>
  <c r="DJ851" i="3" s="1"/>
  <c r="DG851" i="3"/>
  <c r="DI851" i="3"/>
  <c r="DH851" i="3"/>
  <c r="DF24" i="3"/>
  <c r="DJ24" i="3" s="1"/>
  <c r="DG24" i="3"/>
  <c r="DH24" i="3"/>
  <c r="DI24" i="3"/>
  <c r="DG103" i="3"/>
  <c r="DJ103" i="3" s="1"/>
  <c r="DH103" i="3"/>
  <c r="DI103" i="3"/>
  <c r="DF103" i="3"/>
  <c r="DG152" i="3"/>
  <c r="DH152" i="3"/>
  <c r="DI152" i="3"/>
  <c r="DF152" i="3"/>
  <c r="DJ152" i="3" s="1"/>
  <c r="DF186" i="3"/>
  <c r="DJ186" i="3" s="1"/>
  <c r="DG186" i="3"/>
  <c r="DH186" i="3"/>
  <c r="DI186" i="3"/>
  <c r="DG278" i="3"/>
  <c r="DF278" i="3"/>
  <c r="DJ278" i="3" s="1"/>
  <c r="DH278" i="3"/>
  <c r="DI278" i="3"/>
  <c r="DF94" i="3"/>
  <c r="DJ94" i="3" s="1"/>
  <c r="DI94" i="3"/>
  <c r="DG94" i="3"/>
  <c r="DH94" i="3"/>
  <c r="DG355" i="3"/>
  <c r="DH355" i="3"/>
  <c r="DF355" i="3"/>
  <c r="DJ355" i="3" s="1"/>
  <c r="DI355" i="3"/>
  <c r="DG432" i="3"/>
  <c r="DH432" i="3"/>
  <c r="DI432" i="3"/>
  <c r="DF432" i="3"/>
  <c r="DJ432" i="3" s="1"/>
  <c r="DI564" i="3"/>
  <c r="DF564" i="3"/>
  <c r="DJ564" i="3" s="1"/>
  <c r="DG564" i="3"/>
  <c r="DH564" i="3"/>
  <c r="DG68" i="3"/>
  <c r="DJ68" i="3" s="1"/>
  <c r="DF68" i="3"/>
  <c r="DH68" i="3"/>
  <c r="DI68" i="3"/>
  <c r="DF25" i="3"/>
  <c r="DJ25" i="3" s="1"/>
  <c r="DG25" i="3"/>
  <c r="DH25" i="3"/>
  <c r="DI25" i="3"/>
  <c r="DH124" i="3"/>
  <c r="DF124" i="3"/>
  <c r="DJ124" i="3" s="1"/>
  <c r="DG124" i="3"/>
  <c r="DI124" i="3"/>
  <c r="DG125" i="3"/>
  <c r="DF125" i="3"/>
  <c r="DJ125" i="3" s="1"/>
  <c r="DH125" i="3"/>
  <c r="DI125" i="3"/>
  <c r="DH229" i="3"/>
  <c r="DF229" i="3"/>
  <c r="DG229" i="3"/>
  <c r="DI229" i="3"/>
  <c r="DJ229" i="3" s="1"/>
  <c r="DF214" i="3"/>
  <c r="DJ214" i="3" s="1"/>
  <c r="DG214" i="3"/>
  <c r="DH214" i="3"/>
  <c r="DI214" i="3"/>
  <c r="DI310" i="3"/>
  <c r="DF310" i="3"/>
  <c r="DJ310" i="3" s="1"/>
  <c r="DG310" i="3"/>
  <c r="DH310" i="3"/>
  <c r="DG320" i="3"/>
  <c r="DH320" i="3"/>
  <c r="DI320" i="3"/>
  <c r="DF320" i="3"/>
  <c r="DJ320" i="3" s="1"/>
  <c r="DG271" i="3"/>
  <c r="DH271" i="3"/>
  <c r="DI271" i="3"/>
  <c r="DF271" i="3"/>
  <c r="DJ271" i="3" s="1"/>
  <c r="DI318" i="3"/>
  <c r="DF318" i="3"/>
  <c r="DJ318" i="3" s="1"/>
  <c r="DG318" i="3"/>
  <c r="DH318" i="3"/>
  <c r="DG387" i="3"/>
  <c r="DF387" i="3"/>
  <c r="DJ387" i="3" s="1"/>
  <c r="DH387" i="3"/>
  <c r="DI387" i="3"/>
  <c r="DG413" i="3"/>
  <c r="DI413" i="3"/>
  <c r="DF413" i="3"/>
  <c r="DJ413" i="3" s="1"/>
  <c r="DH413" i="3"/>
  <c r="DG520" i="3"/>
  <c r="DJ520" i="3" s="1"/>
  <c r="DH520" i="3"/>
  <c r="DI520" i="3"/>
  <c r="DF520" i="3"/>
  <c r="DF369" i="3"/>
  <c r="DJ369" i="3" s="1"/>
  <c r="DG369" i="3"/>
  <c r="DH369" i="3"/>
  <c r="DI369" i="3"/>
  <c r="DI452" i="3"/>
  <c r="DF452" i="3"/>
  <c r="DJ452" i="3" s="1"/>
  <c r="DG452" i="3"/>
  <c r="DH452" i="3"/>
  <c r="DH518" i="3"/>
  <c r="DI518" i="3"/>
  <c r="DF518" i="3"/>
  <c r="DJ518" i="3" s="1"/>
  <c r="DG518" i="3"/>
  <c r="DF418" i="3"/>
  <c r="DJ418" i="3" s="1"/>
  <c r="DG418" i="3"/>
  <c r="DH418" i="3"/>
  <c r="DI418" i="3"/>
  <c r="DH549" i="3"/>
  <c r="DF549" i="3"/>
  <c r="DJ549" i="3" s="1"/>
  <c r="DG549" i="3"/>
  <c r="DI549" i="3"/>
  <c r="DF585" i="3"/>
  <c r="DJ585" i="3" s="1"/>
  <c r="DG585" i="3"/>
  <c r="DH585" i="3"/>
  <c r="DI585" i="3"/>
  <c r="DH588" i="3"/>
  <c r="DI588" i="3"/>
  <c r="DF588" i="3"/>
  <c r="DJ588" i="3" s="1"/>
  <c r="DG588" i="3"/>
  <c r="DH735" i="3"/>
  <c r="DF735" i="3"/>
  <c r="DJ735" i="3" s="1"/>
  <c r="DG735" i="3"/>
  <c r="DI735" i="3"/>
  <c r="DH668" i="3"/>
  <c r="DI668" i="3"/>
  <c r="DG668" i="3"/>
  <c r="DF668" i="3"/>
  <c r="DJ668" i="3" s="1"/>
  <c r="DH760" i="3"/>
  <c r="DG760" i="3"/>
  <c r="DI760" i="3"/>
  <c r="DF760" i="3"/>
  <c r="DJ760" i="3" s="1"/>
  <c r="DH837" i="3"/>
  <c r="DF837" i="3"/>
  <c r="DG837" i="3"/>
  <c r="DI837" i="3"/>
  <c r="DJ837" i="3" s="1"/>
  <c r="DG793" i="3"/>
  <c r="DF793" i="3"/>
  <c r="DJ793" i="3" s="1"/>
  <c r="DI793" i="3"/>
  <c r="DH793" i="3"/>
  <c r="DF708" i="3"/>
  <c r="DJ708" i="3" s="1"/>
  <c r="DI708" i="3"/>
  <c r="DH708" i="3"/>
  <c r="DG708" i="3"/>
  <c r="DF808" i="3"/>
  <c r="DG808" i="3"/>
  <c r="DJ808" i="3" s="1"/>
  <c r="DH808" i="3"/>
  <c r="DI808" i="3"/>
  <c r="DF715" i="3"/>
  <c r="DJ715" i="3" s="1"/>
  <c r="DI715" i="3"/>
  <c r="DG715" i="3"/>
  <c r="DH715" i="3"/>
  <c r="DI957" i="3"/>
  <c r="DJ957" i="3" s="1"/>
  <c r="DF957" i="3"/>
  <c r="DG957" i="3"/>
  <c r="DH957" i="3"/>
  <c r="DG1032" i="3"/>
  <c r="DJ1032" i="3" s="1"/>
  <c r="DH1032" i="3"/>
  <c r="DI1032" i="3"/>
  <c r="DF1032" i="3"/>
  <c r="DG804" i="3"/>
  <c r="DH804" i="3"/>
  <c r="DI804" i="3"/>
  <c r="DF804" i="3"/>
  <c r="DJ804" i="3" s="1"/>
  <c r="DH883" i="3"/>
  <c r="DF883" i="3"/>
  <c r="DG883" i="3"/>
  <c r="DJ883" i="3" s="1"/>
  <c r="DI883" i="3"/>
  <c r="DG1015" i="3"/>
  <c r="DH1015" i="3"/>
  <c r="DI1015" i="3"/>
  <c r="DF1015" i="3"/>
  <c r="DJ1015" i="3" s="1"/>
  <c r="DI70" i="3"/>
  <c r="DF70" i="3"/>
  <c r="DJ70" i="3" s="1"/>
  <c r="DH70" i="3"/>
  <c r="DG70" i="3"/>
  <c r="DH990" i="3"/>
  <c r="DI990" i="3"/>
  <c r="DF990" i="3"/>
  <c r="DG990" i="3"/>
  <c r="DJ990" i="3" s="1"/>
  <c r="DF31" i="3"/>
  <c r="DG31" i="3"/>
  <c r="DH31" i="3"/>
  <c r="DI31" i="3"/>
  <c r="DJ31" i="3" s="1"/>
  <c r="DF962" i="3"/>
  <c r="DJ962" i="3" s="1"/>
  <c r="DG962" i="3"/>
  <c r="DH962" i="3"/>
  <c r="DI962" i="3"/>
  <c r="DF1149" i="3"/>
  <c r="DG1149" i="3"/>
  <c r="DH1149" i="3"/>
  <c r="DI1149" i="3"/>
  <c r="DJ1149" i="3" s="1"/>
  <c r="DF1034" i="3"/>
  <c r="DJ1034" i="3" s="1"/>
  <c r="DG1034" i="3"/>
  <c r="DH1034" i="3"/>
  <c r="DI1034" i="3"/>
  <c r="DF59" i="3"/>
  <c r="DG59" i="3"/>
  <c r="DJ59" i="3" s="1"/>
  <c r="DH59" i="3"/>
  <c r="DI59" i="3"/>
  <c r="DI131" i="3"/>
  <c r="DJ131" i="3" s="1"/>
  <c r="DG131" i="3"/>
  <c r="DF131" i="3"/>
  <c r="DH131" i="3"/>
  <c r="DF1026" i="3"/>
  <c r="DJ1026" i="3" s="1"/>
  <c r="DG1026" i="3"/>
  <c r="DH1026" i="3"/>
  <c r="DI1026" i="3"/>
  <c r="DF5" i="3"/>
  <c r="DJ5" i="3" s="1"/>
  <c r="DG5" i="3"/>
  <c r="DH5" i="3"/>
  <c r="DI5" i="3"/>
  <c r="GM33" i="1"/>
  <c r="GN33" i="1" s="1"/>
  <c r="DH88" i="3"/>
  <c r="DG88" i="3"/>
  <c r="DJ88" i="3" s="1"/>
  <c r="DF88" i="3"/>
  <c r="DI88" i="3"/>
  <c r="DI763" i="3"/>
  <c r="DG763" i="3"/>
  <c r="DF763" i="3"/>
  <c r="DJ763" i="3" s="1"/>
  <c r="DH763" i="3"/>
  <c r="DF51" i="3"/>
  <c r="DG51" i="3"/>
  <c r="DJ51" i="3" s="1"/>
  <c r="DH51" i="3"/>
  <c r="DI51" i="3"/>
  <c r="CP32" i="1"/>
  <c r="O32" i="1" s="1"/>
  <c r="AD49" i="1"/>
  <c r="DG192" i="3"/>
  <c r="DH192" i="3"/>
  <c r="DF192" i="3"/>
  <c r="DJ192" i="3" s="1"/>
  <c r="DI192" i="3"/>
  <c r="AC49" i="1"/>
  <c r="DH158" i="3"/>
  <c r="DI158" i="3"/>
  <c r="DF158" i="3"/>
  <c r="DJ158" i="3" s="1"/>
  <c r="DG158" i="3"/>
  <c r="DH165" i="3"/>
  <c r="DI165" i="3"/>
  <c r="DF165" i="3"/>
  <c r="DJ165" i="3" s="1"/>
  <c r="DG165" i="3"/>
  <c r="F60" i="1"/>
  <c r="AZ26" i="1"/>
  <c r="DF1162" i="3"/>
  <c r="DG1162" i="3"/>
  <c r="DJ1162" i="3" s="1"/>
  <c r="DH1162" i="3"/>
  <c r="DI1162" i="3"/>
  <c r="AX26" i="1"/>
  <c r="F56" i="1"/>
  <c r="DF250" i="3"/>
  <c r="DG250" i="3"/>
  <c r="DJ250" i="3" s="1"/>
  <c r="DH250" i="3"/>
  <c r="DI250" i="3"/>
  <c r="Q95" i="1"/>
  <c r="W95" i="1"/>
  <c r="R95" i="1"/>
  <c r="V95" i="1"/>
  <c r="AI200" i="1" s="1"/>
  <c r="R128" i="1"/>
  <c r="Q128" i="1"/>
  <c r="CP128" i="1" s="1"/>
  <c r="O128" i="1" s="1"/>
  <c r="S128" i="1"/>
  <c r="DH319" i="3"/>
  <c r="DI319" i="3"/>
  <c r="DF319" i="3"/>
  <c r="DJ319" i="3" s="1"/>
  <c r="DG319" i="3"/>
  <c r="DG185" i="3"/>
  <c r="DH185" i="3"/>
  <c r="DF185" i="3"/>
  <c r="DJ185" i="3" s="1"/>
  <c r="DI185" i="3"/>
  <c r="U95" i="1"/>
  <c r="DH234" i="3"/>
  <c r="DF234" i="3"/>
  <c r="DJ234" i="3" s="1"/>
  <c r="DG234" i="3"/>
  <c r="DI234" i="3"/>
  <c r="DI201" i="3"/>
  <c r="DJ201" i="3" s="1"/>
  <c r="DF201" i="3"/>
  <c r="DG201" i="3"/>
  <c r="DH201" i="3"/>
  <c r="Q130" i="1"/>
  <c r="CP130" i="1" s="1"/>
  <c r="O130" i="1" s="1"/>
  <c r="GM130" i="1" s="1"/>
  <c r="GN130" i="1" s="1"/>
  <c r="R130" i="1"/>
  <c r="U130" i="1"/>
  <c r="DF298" i="3"/>
  <c r="DG298" i="3"/>
  <c r="DJ298" i="3" s="1"/>
  <c r="DH298" i="3"/>
  <c r="DI298" i="3"/>
  <c r="X97" i="1"/>
  <c r="GM97" i="1" s="1"/>
  <c r="GN97" i="1" s="1"/>
  <c r="Y97" i="1"/>
  <c r="CY97" i="1"/>
  <c r="CZ97" i="1"/>
  <c r="R148" i="1"/>
  <c r="S148" i="1"/>
  <c r="P148" i="1"/>
  <c r="Q148" i="1"/>
  <c r="U148" i="1"/>
  <c r="V148" i="1"/>
  <c r="V134" i="1"/>
  <c r="DF308" i="3"/>
  <c r="DJ308" i="3" s="1"/>
  <c r="DG308" i="3"/>
  <c r="DH308" i="3"/>
  <c r="DI308" i="3"/>
  <c r="CP104" i="1"/>
  <c r="O104" i="1" s="1"/>
  <c r="GM104" i="1" s="1"/>
  <c r="GN104" i="1" s="1"/>
  <c r="DH222" i="3"/>
  <c r="DI222" i="3"/>
  <c r="DF222" i="3"/>
  <c r="DJ222" i="3" s="1"/>
  <c r="DG222" i="3"/>
  <c r="DF331" i="3"/>
  <c r="DG331" i="3"/>
  <c r="DH331" i="3"/>
  <c r="DI331" i="3"/>
  <c r="DJ331" i="3" s="1"/>
  <c r="DF391" i="3"/>
  <c r="DJ391" i="3" s="1"/>
  <c r="DG391" i="3"/>
  <c r="DH391" i="3"/>
  <c r="DI391" i="3"/>
  <c r="S133" i="1"/>
  <c r="CP138" i="1"/>
  <c r="O138" i="1" s="1"/>
  <c r="GM138" i="1" s="1"/>
  <c r="GN138" i="1" s="1"/>
  <c r="T114" i="1"/>
  <c r="CD81" i="1"/>
  <c r="AU200" i="1"/>
  <c r="X144" i="1"/>
  <c r="GM144" i="1" s="1"/>
  <c r="GN144" i="1" s="1"/>
  <c r="Y144" i="1"/>
  <c r="CY144" i="1"/>
  <c r="CZ144" i="1"/>
  <c r="CP266" i="1"/>
  <c r="O266" i="1" s="1"/>
  <c r="GM266" i="1" s="1"/>
  <c r="GN266" i="1" s="1"/>
  <c r="X186" i="1"/>
  <c r="GM186" i="1" s="1"/>
  <c r="GN186" i="1" s="1"/>
  <c r="Y186" i="1"/>
  <c r="CZ186" i="1"/>
  <c r="CY186" i="1"/>
  <c r="DF498" i="3"/>
  <c r="DI498" i="3"/>
  <c r="DG498" i="3"/>
  <c r="DJ498" i="3" s="1"/>
  <c r="DH498" i="3"/>
  <c r="P185" i="1"/>
  <c r="Q185" i="1"/>
  <c r="R185" i="1"/>
  <c r="S185" i="1"/>
  <c r="V185" i="1"/>
  <c r="X284" i="1"/>
  <c r="GM284" i="1" s="1"/>
  <c r="GN284" i="1" s="1"/>
  <c r="Y284" i="1"/>
  <c r="CY284" i="1"/>
  <c r="CZ284" i="1"/>
  <c r="DF339" i="3"/>
  <c r="DJ339" i="3" s="1"/>
  <c r="DG339" i="3"/>
  <c r="DI339" i="3"/>
  <c r="DH339" i="3"/>
  <c r="DH380" i="3"/>
  <c r="DI380" i="3"/>
  <c r="DG380" i="3"/>
  <c r="DF380" i="3"/>
  <c r="DJ380" i="3" s="1"/>
  <c r="T88" i="1"/>
  <c r="U158" i="1"/>
  <c r="DF438" i="3"/>
  <c r="DJ438" i="3" s="1"/>
  <c r="DG438" i="3"/>
  <c r="DH438" i="3"/>
  <c r="DI438" i="3"/>
  <c r="X165" i="1"/>
  <c r="Y165" i="1"/>
  <c r="CY165" i="1"/>
  <c r="CZ165" i="1"/>
  <c r="DF462" i="3"/>
  <c r="DJ462" i="3" s="1"/>
  <c r="DH462" i="3"/>
  <c r="DI462" i="3"/>
  <c r="DG462" i="3"/>
  <c r="DF536" i="3"/>
  <c r="DJ536" i="3" s="1"/>
  <c r="DG536" i="3"/>
  <c r="DH536" i="3"/>
  <c r="DI536" i="3"/>
  <c r="R277" i="1"/>
  <c r="U277" i="1"/>
  <c r="P277" i="1"/>
  <c r="CP277" i="1" s="1"/>
  <c r="O277" i="1" s="1"/>
  <c r="Q277" i="1"/>
  <c r="DF562" i="3"/>
  <c r="DJ562" i="3" s="1"/>
  <c r="DG562" i="3"/>
  <c r="DH562" i="3"/>
  <c r="DI562" i="3"/>
  <c r="CP198" i="1"/>
  <c r="O198" i="1" s="1"/>
  <c r="GM198" i="1" s="1"/>
  <c r="GN198" i="1" s="1"/>
  <c r="P191" i="1"/>
  <c r="DF398" i="3"/>
  <c r="DJ398" i="3" s="1"/>
  <c r="DG398" i="3"/>
  <c r="DH398" i="3"/>
  <c r="DI398" i="3"/>
  <c r="X257" i="1"/>
  <c r="GM257" i="1" s="1"/>
  <c r="GN257" i="1" s="1"/>
  <c r="Y257" i="1"/>
  <c r="CY257" i="1"/>
  <c r="CZ257" i="1"/>
  <c r="S271" i="1"/>
  <c r="DF601" i="3"/>
  <c r="DG601" i="3"/>
  <c r="DJ601" i="3" s="1"/>
  <c r="DH601" i="3"/>
  <c r="DI601" i="3"/>
  <c r="Q312" i="1"/>
  <c r="R312" i="1"/>
  <c r="GX312" i="1"/>
  <c r="P312" i="1"/>
  <c r="S312" i="1"/>
  <c r="T312" i="1"/>
  <c r="U312" i="1"/>
  <c r="DY319" i="1"/>
  <c r="CP285" i="1"/>
  <c r="O285" i="1" s="1"/>
  <c r="GM285" i="1" s="1"/>
  <c r="GN285" i="1" s="1"/>
  <c r="U189" i="1"/>
  <c r="CY171" i="1"/>
  <c r="CZ171" i="1"/>
  <c r="X171" i="1"/>
  <c r="GM171" i="1" s="1"/>
  <c r="GN171" i="1" s="1"/>
  <c r="Y171" i="1"/>
  <c r="U281" i="1"/>
  <c r="DF703" i="3"/>
  <c r="DJ703" i="3" s="1"/>
  <c r="DG703" i="3"/>
  <c r="DH703" i="3"/>
  <c r="DI703" i="3"/>
  <c r="DF696" i="3"/>
  <c r="DJ696" i="3" s="1"/>
  <c r="DG696" i="3"/>
  <c r="DH696" i="3"/>
  <c r="DI696" i="3"/>
  <c r="DI745" i="3"/>
  <c r="DF745" i="3"/>
  <c r="DJ745" i="3" s="1"/>
  <c r="DG745" i="3"/>
  <c r="DH745" i="3"/>
  <c r="EL81" i="1"/>
  <c r="P218" i="1"/>
  <c r="CZ252" i="1"/>
  <c r="X252" i="1"/>
  <c r="GM252" i="1" s="1"/>
  <c r="GN252" i="1" s="1"/>
  <c r="Y252" i="1"/>
  <c r="CY252" i="1"/>
  <c r="CY282" i="1"/>
  <c r="CZ282" i="1"/>
  <c r="X282" i="1"/>
  <c r="Y282" i="1"/>
  <c r="Q243" i="1"/>
  <c r="R243" i="1"/>
  <c r="DF424" i="3"/>
  <c r="DJ424" i="3" s="1"/>
  <c r="DH424" i="3"/>
  <c r="DG424" i="3"/>
  <c r="DI424" i="3"/>
  <c r="DF661" i="3"/>
  <c r="DJ661" i="3" s="1"/>
  <c r="DG661" i="3"/>
  <c r="DH661" i="3"/>
  <c r="DI661" i="3"/>
  <c r="CP270" i="1"/>
  <c r="O270" i="1" s="1"/>
  <c r="GM270" i="1" s="1"/>
  <c r="GN270" i="1" s="1"/>
  <c r="ET232" i="1"/>
  <c r="P332" i="1"/>
  <c r="ET671" i="1"/>
  <c r="DF1045" i="3"/>
  <c r="DJ1045" i="3" s="1"/>
  <c r="DG1045" i="3"/>
  <c r="DH1045" i="3"/>
  <c r="DI1045" i="3"/>
  <c r="CY489" i="1"/>
  <c r="CZ489" i="1"/>
  <c r="X489" i="1"/>
  <c r="Y489" i="1"/>
  <c r="DG875" i="3"/>
  <c r="DI875" i="3"/>
  <c r="DF875" i="3"/>
  <c r="DJ875" i="3" s="1"/>
  <c r="DH875" i="3"/>
  <c r="DH879" i="3"/>
  <c r="DI879" i="3"/>
  <c r="DF879" i="3"/>
  <c r="DJ879" i="3" s="1"/>
  <c r="DG879" i="3"/>
  <c r="GM402" i="1"/>
  <c r="GN402" i="1" s="1"/>
  <c r="DF917" i="3"/>
  <c r="DJ917" i="3" s="1"/>
  <c r="DG917" i="3"/>
  <c r="DH917" i="3"/>
  <c r="DI917" i="3"/>
  <c r="DF975" i="3"/>
  <c r="DG975" i="3"/>
  <c r="DJ975" i="3" s="1"/>
  <c r="DH975" i="3"/>
  <c r="DI975" i="3"/>
  <c r="U391" i="1"/>
  <c r="CP258" i="1"/>
  <c r="O258" i="1" s="1"/>
  <c r="GM258" i="1" s="1"/>
  <c r="GN258" i="1" s="1"/>
  <c r="DF493" i="3"/>
  <c r="DJ493" i="3" s="1"/>
  <c r="DG493" i="3"/>
  <c r="DH493" i="3"/>
  <c r="DI493" i="3"/>
  <c r="DI821" i="3"/>
  <c r="DF821" i="3"/>
  <c r="DJ821" i="3" s="1"/>
  <c r="DG821" i="3"/>
  <c r="DH821" i="3"/>
  <c r="CY448" i="1"/>
  <c r="CZ448" i="1"/>
  <c r="CP448" i="1"/>
  <c r="O448" i="1" s="1"/>
  <c r="X448" i="1"/>
  <c r="Y448" i="1"/>
  <c r="GX383" i="1"/>
  <c r="CY386" i="1"/>
  <c r="CZ386" i="1"/>
  <c r="X386" i="1"/>
  <c r="GM386" i="1" s="1"/>
  <c r="GN386" i="1" s="1"/>
  <c r="Y386" i="1"/>
  <c r="DH905" i="3"/>
  <c r="DF905" i="3"/>
  <c r="DJ905" i="3" s="1"/>
  <c r="DG905" i="3"/>
  <c r="DI905" i="3"/>
  <c r="FU232" i="1"/>
  <c r="EL319" i="1"/>
  <c r="EL671" i="1" s="1"/>
  <c r="R388" i="1"/>
  <c r="Q388" i="1"/>
  <c r="S388" i="1"/>
  <c r="DH766" i="3"/>
  <c r="DI766" i="3"/>
  <c r="DJ766" i="3" s="1"/>
  <c r="DG766" i="3"/>
  <c r="DF766" i="3"/>
  <c r="T376" i="1"/>
  <c r="DY404" i="1" s="1"/>
  <c r="CP455" i="1"/>
  <c r="O455" i="1" s="1"/>
  <c r="GM455" i="1" s="1"/>
  <c r="GN455" i="1" s="1"/>
  <c r="S481" i="1"/>
  <c r="S508" i="1"/>
  <c r="DF712" i="3"/>
  <c r="DG712" i="3"/>
  <c r="DJ712" i="3" s="1"/>
  <c r="DH712" i="3"/>
  <c r="DI712" i="3"/>
  <c r="Q522" i="1"/>
  <c r="P522" i="1"/>
  <c r="R522" i="1"/>
  <c r="W522" i="1"/>
  <c r="U522" i="1"/>
  <c r="V522" i="1"/>
  <c r="GM316" i="1"/>
  <c r="GN316" i="1" s="1"/>
  <c r="BD436" i="1"/>
  <c r="F556" i="1"/>
  <c r="U457" i="1"/>
  <c r="R474" i="1"/>
  <c r="S474" i="1"/>
  <c r="P474" i="1"/>
  <c r="CP474" i="1" s="1"/>
  <c r="O474" i="1" s="1"/>
  <c r="Q474" i="1"/>
  <c r="AD531" i="1" s="1"/>
  <c r="V474" i="1"/>
  <c r="AI531" i="1" s="1"/>
  <c r="CP440" i="1"/>
  <c r="O440" i="1" s="1"/>
  <c r="GM440" i="1" s="1"/>
  <c r="GN440" i="1" s="1"/>
  <c r="T371" i="1"/>
  <c r="DH886" i="3"/>
  <c r="DF886" i="3"/>
  <c r="DJ886" i="3" s="1"/>
  <c r="DG886" i="3"/>
  <c r="DI886" i="3"/>
  <c r="CP565" i="1"/>
  <c r="O565" i="1" s="1"/>
  <c r="CP526" i="1"/>
  <c r="O526" i="1" s="1"/>
  <c r="GM526" i="1" s="1"/>
  <c r="GN526" i="1" s="1"/>
  <c r="DI1055" i="3"/>
  <c r="DJ1055" i="3" s="1"/>
  <c r="DF1055" i="3"/>
  <c r="DG1055" i="3"/>
  <c r="DH1055" i="3"/>
  <c r="P587" i="1"/>
  <c r="CP587" i="1" s="1"/>
  <c r="O587" i="1" s="1"/>
  <c r="Q587" i="1"/>
  <c r="AD594" i="1" s="1"/>
  <c r="R587" i="1"/>
  <c r="CY639" i="1"/>
  <c r="X639" i="1"/>
  <c r="GM639" i="1" s="1"/>
  <c r="GN639" i="1" s="1"/>
  <c r="Y639" i="1"/>
  <c r="CZ639" i="1"/>
  <c r="FY436" i="1"/>
  <c r="EP531" i="1"/>
  <c r="GX457" i="1"/>
  <c r="BC351" i="1"/>
  <c r="F420" i="1"/>
  <c r="DF1088" i="3"/>
  <c r="DJ1088" i="3" s="1"/>
  <c r="DG1088" i="3"/>
  <c r="DH1088" i="3"/>
  <c r="DI1088" i="3"/>
  <c r="X628" i="1"/>
  <c r="AK641" i="1" s="1"/>
  <c r="Y628" i="1"/>
  <c r="AL641" i="1" s="1"/>
  <c r="AF641" i="1"/>
  <c r="CZ628" i="1"/>
  <c r="CY628" i="1"/>
  <c r="GM398" i="1"/>
  <c r="GN398" i="1" s="1"/>
  <c r="CP501" i="1"/>
  <c r="O501" i="1" s="1"/>
  <c r="GM501" i="1" s="1"/>
  <c r="GN501" i="1" s="1"/>
  <c r="AI594" i="1"/>
  <c r="X637" i="1"/>
  <c r="EC641" i="1" s="1"/>
  <c r="Y637" i="1"/>
  <c r="CY637" i="1"/>
  <c r="CZ637" i="1"/>
  <c r="W451" i="1"/>
  <c r="EB531" i="1" s="1"/>
  <c r="GX577" i="1"/>
  <c r="DL641" i="1"/>
  <c r="DY626" i="1"/>
  <c r="V577" i="1"/>
  <c r="DN641" i="1"/>
  <c r="EA626" i="1"/>
  <c r="W592" i="1"/>
  <c r="EB594" i="1" s="1"/>
  <c r="CP630" i="1"/>
  <c r="O630" i="1" s="1"/>
  <c r="GM630" i="1" s="1"/>
  <c r="DF61" i="3"/>
  <c r="DG61" i="3"/>
  <c r="DJ61" i="3" s="1"/>
  <c r="DH61" i="3"/>
  <c r="DI61" i="3"/>
  <c r="DF236" i="3"/>
  <c r="DJ236" i="3" s="1"/>
  <c r="DI236" i="3"/>
  <c r="DH236" i="3"/>
  <c r="DG236" i="3"/>
  <c r="DF401" i="3"/>
  <c r="DJ401" i="3" s="1"/>
  <c r="DG401" i="3"/>
  <c r="DH401" i="3"/>
  <c r="DI401" i="3"/>
  <c r="DH71" i="3"/>
  <c r="DI71" i="3"/>
  <c r="DG71" i="3"/>
  <c r="DF71" i="3"/>
  <c r="DJ71" i="3" s="1"/>
  <c r="DF146" i="3"/>
  <c r="DG146" i="3"/>
  <c r="DJ146" i="3" s="1"/>
  <c r="DH146" i="3"/>
  <c r="DI146" i="3"/>
  <c r="DG642" i="3"/>
  <c r="DJ642" i="3" s="1"/>
  <c r="DH642" i="3"/>
  <c r="DI642" i="3"/>
  <c r="DF642" i="3"/>
  <c r="DF681" i="3"/>
  <c r="DJ681" i="3" s="1"/>
  <c r="DG681" i="3"/>
  <c r="DI681" i="3"/>
  <c r="DH681" i="3"/>
  <c r="DF301" i="3"/>
  <c r="DJ301" i="3" s="1"/>
  <c r="DG301" i="3"/>
  <c r="DH301" i="3"/>
  <c r="DI301" i="3"/>
  <c r="DF903" i="3"/>
  <c r="DJ903" i="3" s="1"/>
  <c r="DH903" i="3"/>
  <c r="DG903" i="3"/>
  <c r="DI903" i="3"/>
  <c r="DI82" i="3"/>
  <c r="DG82" i="3"/>
  <c r="DF82" i="3"/>
  <c r="DJ82" i="3" s="1"/>
  <c r="DH82" i="3"/>
  <c r="DI227" i="3"/>
  <c r="DF227" i="3"/>
  <c r="DJ227" i="3" s="1"/>
  <c r="DG227" i="3"/>
  <c r="DH227" i="3"/>
  <c r="DG335" i="3"/>
  <c r="DF335" i="3"/>
  <c r="DJ335" i="3" s="1"/>
  <c r="DH335" i="3"/>
  <c r="DI335" i="3"/>
  <c r="DG463" i="3"/>
  <c r="DH463" i="3"/>
  <c r="DI463" i="3"/>
  <c r="DF463" i="3"/>
  <c r="DJ463" i="3" s="1"/>
  <c r="DF349" i="3"/>
  <c r="DJ349" i="3" s="1"/>
  <c r="DG349" i="3"/>
  <c r="DH349" i="3"/>
  <c r="DI349" i="3"/>
  <c r="DG325" i="3"/>
  <c r="DF325" i="3"/>
  <c r="DJ325" i="3" s="1"/>
  <c r="DH325" i="3"/>
  <c r="DI325" i="3"/>
  <c r="DF566" i="3"/>
  <c r="DJ566" i="3" s="1"/>
  <c r="DG566" i="3"/>
  <c r="DH566" i="3"/>
  <c r="DI566" i="3"/>
  <c r="DF34" i="3"/>
  <c r="DJ34" i="3" s="1"/>
  <c r="DG34" i="3"/>
  <c r="DH34" i="3"/>
  <c r="DI34" i="3"/>
  <c r="DF83" i="3"/>
  <c r="DI83" i="3"/>
  <c r="DJ83" i="3" s="1"/>
  <c r="DG83" i="3"/>
  <c r="DH83" i="3"/>
  <c r="DF180" i="3"/>
  <c r="DJ180" i="3" s="1"/>
  <c r="DI180" i="3"/>
  <c r="DG180" i="3"/>
  <c r="DH180" i="3"/>
  <c r="DH135" i="3"/>
  <c r="DF135" i="3"/>
  <c r="DJ135" i="3" s="1"/>
  <c r="DG135" i="3"/>
  <c r="DI135" i="3"/>
  <c r="DH184" i="3"/>
  <c r="DI184" i="3"/>
  <c r="DF184" i="3"/>
  <c r="DJ184" i="3" s="1"/>
  <c r="DG184" i="3"/>
  <c r="DI233" i="3"/>
  <c r="DF233" i="3"/>
  <c r="DG233" i="3"/>
  <c r="DJ233" i="3" s="1"/>
  <c r="DH233" i="3"/>
  <c r="DG19" i="3"/>
  <c r="DH19" i="3"/>
  <c r="DI19" i="3"/>
  <c r="DF19" i="3"/>
  <c r="DJ19" i="3" s="1"/>
  <c r="DI28" i="3"/>
  <c r="DF28" i="3"/>
  <c r="DJ28" i="3" s="1"/>
  <c r="DG28" i="3"/>
  <c r="DH28" i="3"/>
  <c r="DI80" i="3"/>
  <c r="DF80" i="3"/>
  <c r="DJ80" i="3" s="1"/>
  <c r="DG80" i="3"/>
  <c r="DH80" i="3"/>
  <c r="DH74" i="3"/>
  <c r="DI74" i="3"/>
  <c r="DJ74" i="3" s="1"/>
  <c r="DF74" i="3"/>
  <c r="DG74" i="3"/>
  <c r="DF102" i="3"/>
  <c r="DH102" i="3"/>
  <c r="DG102" i="3"/>
  <c r="DI102" i="3"/>
  <c r="DJ102" i="3" s="1"/>
  <c r="DH189" i="3"/>
  <c r="DF189" i="3"/>
  <c r="DG189" i="3"/>
  <c r="DJ189" i="3" s="1"/>
  <c r="DI189" i="3"/>
  <c r="DF167" i="3"/>
  <c r="DJ167" i="3" s="1"/>
  <c r="DG167" i="3"/>
  <c r="DH167" i="3"/>
  <c r="DI167" i="3"/>
  <c r="DI160" i="3"/>
  <c r="DF160" i="3"/>
  <c r="DG160" i="3"/>
  <c r="DJ160" i="3" s="1"/>
  <c r="DH160" i="3"/>
  <c r="DG128" i="3"/>
  <c r="DF128" i="3"/>
  <c r="DJ128" i="3" s="1"/>
  <c r="DH128" i="3"/>
  <c r="DI128" i="3"/>
  <c r="DH219" i="3"/>
  <c r="DF219" i="3"/>
  <c r="DJ219" i="3" s="1"/>
  <c r="DG219" i="3"/>
  <c r="DI219" i="3"/>
  <c r="DH255" i="3"/>
  <c r="DF255" i="3"/>
  <c r="DJ255" i="3" s="1"/>
  <c r="DG255" i="3"/>
  <c r="DI255" i="3"/>
  <c r="DG317" i="3"/>
  <c r="DF317" i="3"/>
  <c r="DJ317" i="3" s="1"/>
  <c r="DH317" i="3"/>
  <c r="DI317" i="3"/>
  <c r="DH425" i="3"/>
  <c r="DI425" i="3"/>
  <c r="DJ425" i="3" s="1"/>
  <c r="DF425" i="3"/>
  <c r="DG425" i="3"/>
  <c r="DF293" i="3"/>
  <c r="DJ293" i="3" s="1"/>
  <c r="DG293" i="3"/>
  <c r="DH293" i="3"/>
  <c r="DI293" i="3"/>
  <c r="DF332" i="3"/>
  <c r="DJ332" i="3" s="1"/>
  <c r="DG332" i="3"/>
  <c r="DH332" i="3"/>
  <c r="DI332" i="3"/>
  <c r="DI407" i="3"/>
  <c r="DF407" i="3"/>
  <c r="DJ407" i="3" s="1"/>
  <c r="DG407" i="3"/>
  <c r="DH407" i="3"/>
  <c r="DF324" i="3"/>
  <c r="DH324" i="3"/>
  <c r="DG324" i="3"/>
  <c r="DJ324" i="3" s="1"/>
  <c r="DI324" i="3"/>
  <c r="DG525" i="3"/>
  <c r="DJ525" i="3" s="1"/>
  <c r="DH525" i="3"/>
  <c r="DI525" i="3"/>
  <c r="DF525" i="3"/>
  <c r="DF392" i="3"/>
  <c r="DJ392" i="3" s="1"/>
  <c r="DG392" i="3"/>
  <c r="DH392" i="3"/>
  <c r="DI392" i="3"/>
  <c r="DI469" i="3"/>
  <c r="DJ469" i="3" s="1"/>
  <c r="DF469" i="3"/>
  <c r="DG469" i="3"/>
  <c r="DH469" i="3"/>
  <c r="DI388" i="3"/>
  <c r="DF388" i="3"/>
  <c r="DJ388" i="3" s="1"/>
  <c r="DG388" i="3"/>
  <c r="DH388" i="3"/>
  <c r="DF497" i="3"/>
  <c r="DG497" i="3"/>
  <c r="DJ497" i="3" s="1"/>
  <c r="DH497" i="3"/>
  <c r="DI497" i="3"/>
  <c r="DF545" i="3"/>
  <c r="DJ545" i="3" s="1"/>
  <c r="DG545" i="3"/>
  <c r="DH545" i="3"/>
  <c r="DI545" i="3"/>
  <c r="DF573" i="3"/>
  <c r="DG573" i="3"/>
  <c r="DH573" i="3"/>
  <c r="DI573" i="3"/>
  <c r="DJ573" i="3" s="1"/>
  <c r="DF602" i="3"/>
  <c r="DJ602" i="3" s="1"/>
  <c r="DG602" i="3"/>
  <c r="DH602" i="3"/>
  <c r="DI602" i="3"/>
  <c r="DF593" i="3"/>
  <c r="DJ593" i="3" s="1"/>
  <c r="DG593" i="3"/>
  <c r="DH593" i="3"/>
  <c r="DI593" i="3"/>
  <c r="DF584" i="3"/>
  <c r="DJ584" i="3" s="1"/>
  <c r="DG584" i="3"/>
  <c r="DH584" i="3"/>
  <c r="DI584" i="3"/>
  <c r="DF563" i="3"/>
  <c r="DJ563" i="3" s="1"/>
  <c r="DG563" i="3"/>
  <c r="DH563" i="3"/>
  <c r="DI563" i="3"/>
  <c r="DF679" i="3"/>
  <c r="DJ679" i="3" s="1"/>
  <c r="DG679" i="3"/>
  <c r="DH679" i="3"/>
  <c r="DI679" i="3"/>
  <c r="DF603" i="3"/>
  <c r="DJ603" i="3" s="1"/>
  <c r="DG603" i="3"/>
  <c r="DH603" i="3"/>
  <c r="DI603" i="3"/>
  <c r="DF692" i="3"/>
  <c r="DJ692" i="3" s="1"/>
  <c r="DG692" i="3"/>
  <c r="DH692" i="3"/>
  <c r="DI692" i="3"/>
  <c r="DF779" i="3"/>
  <c r="DG779" i="3"/>
  <c r="DH779" i="3"/>
  <c r="DI779" i="3"/>
  <c r="DJ779" i="3" s="1"/>
  <c r="DH853" i="3"/>
  <c r="DI853" i="3"/>
  <c r="DF853" i="3"/>
  <c r="DG853" i="3"/>
  <c r="DJ853" i="3" s="1"/>
  <c r="DG755" i="3"/>
  <c r="DJ755" i="3" s="1"/>
  <c r="DH755" i="3"/>
  <c r="DI755" i="3"/>
  <c r="DF755" i="3"/>
  <c r="DF730" i="3"/>
  <c r="DJ730" i="3" s="1"/>
  <c r="DG730" i="3"/>
  <c r="DI730" i="3"/>
  <c r="DH730" i="3"/>
  <c r="DF890" i="3"/>
  <c r="DJ890" i="3" s="1"/>
  <c r="DG890" i="3"/>
  <c r="DH890" i="3"/>
  <c r="DI890" i="3"/>
  <c r="DG785" i="3"/>
  <c r="DF785" i="3"/>
  <c r="DJ785" i="3" s="1"/>
  <c r="DH785" i="3"/>
  <c r="DI785" i="3"/>
  <c r="DI1023" i="3"/>
  <c r="DJ1023" i="3" s="1"/>
  <c r="DF1023" i="3"/>
  <c r="DG1023" i="3"/>
  <c r="DH1023" i="3"/>
  <c r="DG1040" i="3"/>
  <c r="DJ1040" i="3" s="1"/>
  <c r="DH1040" i="3"/>
  <c r="DI1040" i="3"/>
  <c r="DF1040" i="3"/>
  <c r="DI861" i="3"/>
  <c r="DG861" i="3"/>
  <c r="DF861" i="3"/>
  <c r="DJ861" i="3" s="1"/>
  <c r="DH861" i="3"/>
  <c r="DI895" i="3"/>
  <c r="DJ895" i="3" s="1"/>
  <c r="DG895" i="3"/>
  <c r="DF895" i="3"/>
  <c r="DH895" i="3"/>
  <c r="DF1022" i="3"/>
  <c r="DJ1022" i="3" s="1"/>
  <c r="DG1022" i="3"/>
  <c r="DH1022" i="3"/>
  <c r="DI1022" i="3"/>
  <c r="DF1027" i="3"/>
  <c r="DJ1027" i="3" s="1"/>
  <c r="DG1027" i="3"/>
  <c r="DH1027" i="3"/>
  <c r="DI1027" i="3"/>
  <c r="DH6" i="3"/>
  <c r="DI6" i="3"/>
  <c r="DJ6" i="3" s="1"/>
  <c r="DF6" i="3"/>
  <c r="DG6" i="3"/>
  <c r="DF946" i="3"/>
  <c r="DJ946" i="3" s="1"/>
  <c r="DG946" i="3"/>
  <c r="DH946" i="3"/>
  <c r="DI946" i="3"/>
  <c r="DF1116" i="3"/>
  <c r="DG1116" i="3"/>
  <c r="DH1116" i="3"/>
  <c r="DI1116" i="3"/>
  <c r="DJ1116" i="3" s="1"/>
  <c r="DF1054" i="3"/>
  <c r="DJ1054" i="3" s="1"/>
  <c r="DG1054" i="3"/>
  <c r="DH1054" i="3"/>
  <c r="DI1054" i="3"/>
  <c r="DG20" i="3"/>
  <c r="DH20" i="3"/>
  <c r="DI20" i="3"/>
  <c r="DF20" i="3"/>
  <c r="DJ20" i="3" s="1"/>
  <c r="DH1073" i="3"/>
  <c r="DI1073" i="3"/>
  <c r="DF1073" i="3"/>
  <c r="DJ1073" i="3" s="1"/>
  <c r="DG1073" i="3"/>
  <c r="DF63" i="3"/>
  <c r="DJ63" i="3" s="1"/>
  <c r="DG63" i="3"/>
  <c r="DH63" i="3"/>
  <c r="DI63" i="3"/>
  <c r="DF138" i="3"/>
  <c r="DJ138" i="3" s="1"/>
  <c r="DI138" i="3"/>
  <c r="DH138" i="3"/>
  <c r="DG138" i="3"/>
  <c r="DF1051" i="3"/>
  <c r="DJ1051" i="3" s="1"/>
  <c r="DG1051" i="3"/>
  <c r="DH1051" i="3"/>
  <c r="DI1051" i="3"/>
  <c r="DW49" i="1"/>
  <c r="X46" i="1"/>
  <c r="Y46" i="1"/>
  <c r="CY46" i="1"/>
  <c r="CZ46" i="1"/>
  <c r="CP46" i="1"/>
  <c r="O46" i="1" s="1"/>
  <c r="DF1038" i="3"/>
  <c r="DJ1038" i="3" s="1"/>
  <c r="DG1038" i="3"/>
  <c r="DH1038" i="3"/>
  <c r="DI1038" i="3"/>
  <c r="DF982" i="3"/>
  <c r="DJ982" i="3" s="1"/>
  <c r="DG982" i="3"/>
  <c r="DH982" i="3"/>
  <c r="DI982" i="3"/>
  <c r="X36" i="1"/>
  <c r="GM36" i="1" s="1"/>
  <c r="GN36" i="1" s="1"/>
  <c r="Y36" i="1"/>
  <c r="CY36" i="1"/>
  <c r="CZ36" i="1"/>
  <c r="DF882" i="3"/>
  <c r="DG882" i="3"/>
  <c r="DJ882" i="3" s="1"/>
  <c r="DH882" i="3"/>
  <c r="DI882" i="3"/>
  <c r="DH50" i="3"/>
  <c r="DI50" i="3"/>
  <c r="DF50" i="3"/>
  <c r="DG50" i="3"/>
  <c r="DJ50" i="3" s="1"/>
  <c r="DF971" i="3"/>
  <c r="DJ971" i="3" s="1"/>
  <c r="DG971" i="3"/>
  <c r="DH971" i="3"/>
  <c r="DI971" i="3"/>
  <c r="DH21" i="3"/>
  <c r="DI21" i="3"/>
  <c r="DJ21" i="3" s="1"/>
  <c r="DF21" i="3"/>
  <c r="DG21" i="3"/>
  <c r="DF199" i="3"/>
  <c r="DJ199" i="3" s="1"/>
  <c r="DI199" i="3"/>
  <c r="DG199" i="3"/>
  <c r="DH199" i="3"/>
  <c r="CP28" i="1"/>
  <c r="O28" i="1" s="1"/>
  <c r="DG151" i="3"/>
  <c r="DF151" i="3"/>
  <c r="DJ151" i="3" s="1"/>
  <c r="DH151" i="3"/>
  <c r="DI151" i="3"/>
  <c r="DF940" i="3"/>
  <c r="DJ940" i="3" s="1"/>
  <c r="DG940" i="3"/>
  <c r="DH940" i="3"/>
  <c r="DI940" i="3"/>
  <c r="CP44" i="1"/>
  <c r="O44" i="1" s="1"/>
  <c r="GM44" i="1" s="1"/>
  <c r="GN44" i="1" s="1"/>
  <c r="DF159" i="3"/>
  <c r="DG159" i="3"/>
  <c r="DH159" i="3"/>
  <c r="DI159" i="3"/>
  <c r="DJ159" i="3" s="1"/>
  <c r="EG26" i="1"/>
  <c r="P53" i="1"/>
  <c r="EG671" i="1"/>
  <c r="P86" i="1"/>
  <c r="DF261" i="3"/>
  <c r="DJ261" i="3" s="1"/>
  <c r="DH261" i="3"/>
  <c r="DG261" i="3"/>
  <c r="DI261" i="3"/>
  <c r="DF129" i="3"/>
  <c r="DJ129" i="3" s="1"/>
  <c r="DI129" i="3"/>
  <c r="DH129" i="3"/>
  <c r="DG129" i="3"/>
  <c r="R131" i="1"/>
  <c r="Q131" i="1"/>
  <c r="CP131" i="1" s="1"/>
  <c r="O131" i="1" s="1"/>
  <c r="S131" i="1"/>
  <c r="CZ106" i="1"/>
  <c r="X106" i="1"/>
  <c r="GM106" i="1" s="1"/>
  <c r="GN106" i="1" s="1"/>
  <c r="Y106" i="1"/>
  <c r="CY106" i="1"/>
  <c r="CY98" i="1"/>
  <c r="CZ98" i="1"/>
  <c r="Y98" i="1"/>
  <c r="X98" i="1"/>
  <c r="GM98" i="1" s="1"/>
  <c r="GN98" i="1" s="1"/>
  <c r="P119" i="1"/>
  <c r="CP119" i="1" s="1"/>
  <c r="O119" i="1" s="1"/>
  <c r="DH270" i="3"/>
  <c r="DG270" i="3"/>
  <c r="DI270" i="3"/>
  <c r="DF270" i="3"/>
  <c r="DJ270" i="3" s="1"/>
  <c r="DF316" i="3"/>
  <c r="DJ316" i="3" s="1"/>
  <c r="DH316" i="3"/>
  <c r="DG316" i="3"/>
  <c r="DI316" i="3"/>
  <c r="DG235" i="3"/>
  <c r="DF235" i="3"/>
  <c r="DJ235" i="3" s="1"/>
  <c r="DH235" i="3"/>
  <c r="DI235" i="3"/>
  <c r="EI26" i="1"/>
  <c r="P59" i="1"/>
  <c r="EI671" i="1"/>
  <c r="X94" i="1"/>
  <c r="GM94" i="1" s="1"/>
  <c r="GN94" i="1" s="1"/>
  <c r="Y94" i="1"/>
  <c r="CY94" i="1"/>
  <c r="CZ94" i="1"/>
  <c r="Q118" i="1"/>
  <c r="R118" i="1"/>
  <c r="S118" i="1"/>
  <c r="U118" i="1"/>
  <c r="R142" i="1"/>
  <c r="S142" i="1"/>
  <c r="P142" i="1"/>
  <c r="Q142" i="1"/>
  <c r="V142" i="1"/>
  <c r="W142" i="1"/>
  <c r="DF292" i="3"/>
  <c r="DJ292" i="3" s="1"/>
  <c r="DG292" i="3"/>
  <c r="DH292" i="3"/>
  <c r="DI292" i="3"/>
  <c r="EU81" i="1"/>
  <c r="P216" i="1"/>
  <c r="P127" i="1"/>
  <c r="CP127" i="1" s="1"/>
  <c r="O127" i="1" s="1"/>
  <c r="U93" i="1"/>
  <c r="AH200" i="1" s="1"/>
  <c r="DF216" i="3"/>
  <c r="DG216" i="3"/>
  <c r="DJ216" i="3" s="1"/>
  <c r="DH216" i="3"/>
  <c r="DI216" i="3"/>
  <c r="P133" i="1"/>
  <c r="GX152" i="1"/>
  <c r="DG390" i="3"/>
  <c r="DH390" i="3"/>
  <c r="DI390" i="3"/>
  <c r="DF390" i="3"/>
  <c r="DJ390" i="3" s="1"/>
  <c r="GX124" i="1"/>
  <c r="U152" i="1"/>
  <c r="GM117" i="1"/>
  <c r="GN117" i="1" s="1"/>
  <c r="U166" i="1"/>
  <c r="CP195" i="1"/>
  <c r="O195" i="1" s="1"/>
  <c r="GM195" i="1" s="1"/>
  <c r="GN195" i="1" s="1"/>
  <c r="P269" i="1"/>
  <c r="W269" i="1"/>
  <c r="S269" i="1"/>
  <c r="Q269" i="1"/>
  <c r="R269" i="1"/>
  <c r="DF508" i="3"/>
  <c r="DJ508" i="3" s="1"/>
  <c r="DG508" i="3"/>
  <c r="DH508" i="3"/>
  <c r="DI508" i="3"/>
  <c r="DF556" i="3"/>
  <c r="DG556" i="3"/>
  <c r="DJ556" i="3" s="1"/>
  <c r="DH556" i="3"/>
  <c r="DI556" i="3"/>
  <c r="CY168" i="1"/>
  <c r="CZ168" i="1"/>
  <c r="Y168" i="1"/>
  <c r="X168" i="1"/>
  <c r="GM168" i="1" s="1"/>
  <c r="GN168" i="1" s="1"/>
  <c r="P179" i="1"/>
  <c r="Q179" i="1"/>
  <c r="R179" i="1"/>
  <c r="S179" i="1"/>
  <c r="V179" i="1"/>
  <c r="GX189" i="1"/>
  <c r="DG378" i="3"/>
  <c r="DJ378" i="3" s="1"/>
  <c r="DF378" i="3"/>
  <c r="DH378" i="3"/>
  <c r="DI378" i="3"/>
  <c r="DF448" i="3"/>
  <c r="DJ448" i="3" s="1"/>
  <c r="DH448" i="3"/>
  <c r="DI448" i="3"/>
  <c r="DG448" i="3"/>
  <c r="T120" i="1"/>
  <c r="W183" i="1"/>
  <c r="DG513" i="3"/>
  <c r="DH513" i="3"/>
  <c r="DI513" i="3"/>
  <c r="DF513" i="3"/>
  <c r="DJ513" i="3" s="1"/>
  <c r="W160" i="1"/>
  <c r="DF428" i="3"/>
  <c r="DG428" i="3"/>
  <c r="DJ428" i="3" s="1"/>
  <c r="DH428" i="3"/>
  <c r="DI428" i="3"/>
  <c r="GX154" i="1"/>
  <c r="GM244" i="1"/>
  <c r="GN244" i="1" s="1"/>
  <c r="DH482" i="3"/>
  <c r="DF482" i="3"/>
  <c r="DJ482" i="3" s="1"/>
  <c r="DG482" i="3"/>
  <c r="DI482" i="3"/>
  <c r="DF529" i="3"/>
  <c r="DJ529" i="3" s="1"/>
  <c r="DI529" i="3"/>
  <c r="DG529" i="3"/>
  <c r="DH529" i="3"/>
  <c r="DF560" i="3"/>
  <c r="DG560" i="3"/>
  <c r="DJ560" i="3" s="1"/>
  <c r="DH560" i="3"/>
  <c r="DI560" i="3"/>
  <c r="T127" i="1"/>
  <c r="R238" i="1"/>
  <c r="AE319" i="1" s="1"/>
  <c r="P238" i="1"/>
  <c r="Q238" i="1"/>
  <c r="AD319" i="1" s="1"/>
  <c r="GX238" i="1"/>
  <c r="CJ319" i="1" s="1"/>
  <c r="DH408" i="3"/>
  <c r="DI408" i="3"/>
  <c r="DF408" i="3"/>
  <c r="DJ408" i="3" s="1"/>
  <c r="DG408" i="3"/>
  <c r="CY262" i="1"/>
  <c r="CZ262" i="1"/>
  <c r="X262" i="1"/>
  <c r="Y262" i="1"/>
  <c r="FY232" i="1"/>
  <c r="EP319" i="1"/>
  <c r="CY235" i="1"/>
  <c r="CZ235" i="1"/>
  <c r="X235" i="1"/>
  <c r="Y235" i="1"/>
  <c r="GX275" i="1"/>
  <c r="GB319" i="1" s="1"/>
  <c r="GM301" i="1"/>
  <c r="GN301" i="1" s="1"/>
  <c r="CG81" i="1"/>
  <c r="AX200" i="1"/>
  <c r="U275" i="1"/>
  <c r="V176" i="1"/>
  <c r="U247" i="1"/>
  <c r="T197" i="1"/>
  <c r="DG598" i="3"/>
  <c r="DH598" i="3"/>
  <c r="DI598" i="3"/>
  <c r="DF598" i="3"/>
  <c r="DJ598" i="3" s="1"/>
  <c r="DF706" i="3"/>
  <c r="DJ706" i="3" s="1"/>
  <c r="DG706" i="3"/>
  <c r="DH706" i="3"/>
  <c r="DI706" i="3"/>
  <c r="DI754" i="3"/>
  <c r="DF754" i="3"/>
  <c r="DG754" i="3"/>
  <c r="DJ754" i="3" s="1"/>
  <c r="DH754" i="3"/>
  <c r="DF685" i="3"/>
  <c r="DG685" i="3"/>
  <c r="DJ685" i="3" s="1"/>
  <c r="DH685" i="3"/>
  <c r="DI685" i="3"/>
  <c r="DF741" i="3"/>
  <c r="DG741" i="3"/>
  <c r="DJ741" i="3" s="1"/>
  <c r="DH741" i="3"/>
  <c r="DI741" i="3"/>
  <c r="GM300" i="1"/>
  <c r="GN300" i="1" s="1"/>
  <c r="CY299" i="1"/>
  <c r="CZ299" i="1"/>
  <c r="X299" i="1"/>
  <c r="GM299" i="1" s="1"/>
  <c r="GN299" i="1" s="1"/>
  <c r="Y299" i="1"/>
  <c r="DF799" i="3"/>
  <c r="DG799" i="3"/>
  <c r="DJ799" i="3" s="1"/>
  <c r="DH799" i="3"/>
  <c r="DI799" i="3"/>
  <c r="Q237" i="1"/>
  <c r="CP237" i="1" s="1"/>
  <c r="O237" i="1" s="1"/>
  <c r="S237" i="1"/>
  <c r="DX319" i="1" s="1"/>
  <c r="R237" i="1"/>
  <c r="DW319" i="1" s="1"/>
  <c r="DF658" i="3"/>
  <c r="DG658" i="3"/>
  <c r="DJ658" i="3" s="1"/>
  <c r="DH658" i="3"/>
  <c r="DI658" i="3"/>
  <c r="DF680" i="3"/>
  <c r="DJ680" i="3" s="1"/>
  <c r="DG680" i="3"/>
  <c r="DH680" i="3"/>
  <c r="DI680" i="3"/>
  <c r="X373" i="1"/>
  <c r="GM373" i="1" s="1"/>
  <c r="GN373" i="1" s="1"/>
  <c r="Y373" i="1"/>
  <c r="CZ373" i="1"/>
  <c r="CY373" i="1"/>
  <c r="DG736" i="3"/>
  <c r="DF736" i="3"/>
  <c r="DJ736" i="3" s="1"/>
  <c r="DH736" i="3"/>
  <c r="DI736" i="3"/>
  <c r="U243" i="1"/>
  <c r="CY362" i="1"/>
  <c r="X362" i="1"/>
  <c r="GM362" i="1" s="1"/>
  <c r="GN362" i="1" s="1"/>
  <c r="Y362" i="1"/>
  <c r="CZ362" i="1"/>
  <c r="DF845" i="3"/>
  <c r="DJ845" i="3" s="1"/>
  <c r="DG845" i="3"/>
  <c r="DH845" i="3"/>
  <c r="DI845" i="3"/>
  <c r="DF1044" i="3"/>
  <c r="DJ1044" i="3" s="1"/>
  <c r="DG1044" i="3"/>
  <c r="DH1044" i="3"/>
  <c r="DI1044" i="3"/>
  <c r="U356" i="1"/>
  <c r="DZ404" i="1" s="1"/>
  <c r="CY492" i="1"/>
  <c r="CZ492" i="1"/>
  <c r="Y492" i="1"/>
  <c r="X492" i="1"/>
  <c r="DF868" i="3"/>
  <c r="DG868" i="3"/>
  <c r="DJ868" i="3" s="1"/>
  <c r="DH868" i="3"/>
  <c r="DI868" i="3"/>
  <c r="DG923" i="3"/>
  <c r="DF923" i="3"/>
  <c r="DH923" i="3"/>
  <c r="DI923" i="3"/>
  <c r="DJ923" i="3" s="1"/>
  <c r="GX364" i="1"/>
  <c r="EV351" i="1"/>
  <c r="P429" i="1"/>
  <c r="DG913" i="3"/>
  <c r="DI913" i="3"/>
  <c r="DF913" i="3"/>
  <c r="DJ913" i="3" s="1"/>
  <c r="DH913" i="3"/>
  <c r="U364" i="1"/>
  <c r="P260" i="1"/>
  <c r="CP260" i="1" s="1"/>
  <c r="O260" i="1" s="1"/>
  <c r="GM260" i="1" s="1"/>
  <c r="GN260" i="1" s="1"/>
  <c r="Q260" i="1"/>
  <c r="R260" i="1"/>
  <c r="DG490" i="3"/>
  <c r="DF490" i="3"/>
  <c r="DJ490" i="3" s="1"/>
  <c r="DH490" i="3"/>
  <c r="DI490" i="3"/>
  <c r="V376" i="1"/>
  <c r="S451" i="1"/>
  <c r="CP388" i="1"/>
  <c r="O388" i="1" s="1"/>
  <c r="DH855" i="3"/>
  <c r="DF855" i="3"/>
  <c r="DG855" i="3"/>
  <c r="DJ855" i="3" s="1"/>
  <c r="DI855" i="3"/>
  <c r="CP379" i="1"/>
  <c r="O379" i="1" s="1"/>
  <c r="GM379" i="1" s="1"/>
  <c r="GN379" i="1" s="1"/>
  <c r="P396" i="1"/>
  <c r="CP396" i="1" s="1"/>
  <c r="O396" i="1" s="1"/>
  <c r="Q396" i="1"/>
  <c r="R396" i="1"/>
  <c r="S396" i="1"/>
  <c r="T391" i="1"/>
  <c r="S529" i="1"/>
  <c r="DF723" i="3"/>
  <c r="DJ723" i="3" s="1"/>
  <c r="DG723" i="3"/>
  <c r="DI723" i="3"/>
  <c r="DH723" i="3"/>
  <c r="Y527" i="1"/>
  <c r="X527" i="1"/>
  <c r="GM527" i="1" s="1"/>
  <c r="GN527" i="1" s="1"/>
  <c r="CY527" i="1"/>
  <c r="CZ527" i="1"/>
  <c r="AE531" i="1"/>
  <c r="CY445" i="1"/>
  <c r="CZ445" i="1"/>
  <c r="X445" i="1"/>
  <c r="GM445" i="1" s="1"/>
  <c r="GN445" i="1" s="1"/>
  <c r="Y445" i="1"/>
  <c r="DF1076" i="3"/>
  <c r="DJ1076" i="3" s="1"/>
  <c r="DG1076" i="3"/>
  <c r="DH1076" i="3"/>
  <c r="DI1076" i="3"/>
  <c r="CP469" i="1"/>
  <c r="O469" i="1" s="1"/>
  <c r="GM469" i="1" s="1"/>
  <c r="GN469" i="1" s="1"/>
  <c r="GX481" i="1"/>
  <c r="Y499" i="1"/>
  <c r="CY499" i="1"/>
  <c r="CZ499" i="1"/>
  <c r="X499" i="1"/>
  <c r="CC351" i="1"/>
  <c r="AT404" i="1"/>
  <c r="CP470" i="1"/>
  <c r="O470" i="1" s="1"/>
  <c r="GM470" i="1" s="1"/>
  <c r="GN470" i="1" s="1"/>
  <c r="U383" i="1"/>
  <c r="W457" i="1"/>
  <c r="W480" i="1"/>
  <c r="AX404" i="1"/>
  <c r="CG351" i="1"/>
  <c r="P459" i="1"/>
  <c r="GX459" i="1"/>
  <c r="Q459" i="1"/>
  <c r="R459" i="1"/>
  <c r="DW531" i="1" s="1"/>
  <c r="U459" i="1"/>
  <c r="W459" i="1"/>
  <c r="DF884" i="3"/>
  <c r="DH884" i="3"/>
  <c r="DG884" i="3"/>
  <c r="DJ884" i="3" s="1"/>
  <c r="DI884" i="3"/>
  <c r="GX496" i="1"/>
  <c r="W371" i="1"/>
  <c r="V359" i="1"/>
  <c r="CZ590" i="1"/>
  <c r="X590" i="1"/>
  <c r="GM590" i="1" s="1"/>
  <c r="GN590" i="1" s="1"/>
  <c r="CY590" i="1"/>
  <c r="Y590" i="1"/>
  <c r="ED594" i="1" s="1"/>
  <c r="CP493" i="1"/>
  <c r="O493" i="1" s="1"/>
  <c r="GM493" i="1" s="1"/>
  <c r="GN493" i="1" s="1"/>
  <c r="CJ594" i="1"/>
  <c r="DI1072" i="3"/>
  <c r="DF1072" i="3"/>
  <c r="DJ1072" i="3" s="1"/>
  <c r="DG1072" i="3"/>
  <c r="DH1072" i="3"/>
  <c r="EH563" i="1"/>
  <c r="P603" i="1"/>
  <c r="CP462" i="1"/>
  <c r="O462" i="1" s="1"/>
  <c r="GM462" i="1" s="1"/>
  <c r="GN462" i="1" s="1"/>
  <c r="AX641" i="1"/>
  <c r="CG626" i="1"/>
  <c r="CP499" i="1"/>
  <c r="O499" i="1" s="1"/>
  <c r="GM499" i="1" s="1"/>
  <c r="GN499" i="1" s="1"/>
  <c r="DF1087" i="3"/>
  <c r="DJ1087" i="3" s="1"/>
  <c r="DG1087" i="3"/>
  <c r="DH1087" i="3"/>
  <c r="DI1087" i="3"/>
  <c r="Q523" i="1"/>
  <c r="R523" i="1"/>
  <c r="P523" i="1"/>
  <c r="CP523" i="1" s="1"/>
  <c r="O523" i="1" s="1"/>
  <c r="GX474" i="1"/>
  <c r="CJ531" i="1" s="1"/>
  <c r="CG563" i="1"/>
  <c r="AX594" i="1"/>
  <c r="EP626" i="1"/>
  <c r="P648" i="1"/>
  <c r="GM583" i="1"/>
  <c r="GN583" i="1" s="1"/>
  <c r="P651" i="1"/>
  <c r="EI626" i="1"/>
  <c r="F651" i="1"/>
  <c r="AQ626" i="1"/>
  <c r="BY626" i="1"/>
  <c r="AP641" i="1"/>
  <c r="CI641" i="1"/>
  <c r="DW436" i="1" l="1"/>
  <c r="DJ531" i="1"/>
  <c r="DV81" i="1"/>
  <c r="DI200" i="1"/>
  <c r="EA351" i="1"/>
  <c r="DN404" i="1"/>
  <c r="ED26" i="1"/>
  <c r="DQ49" i="1"/>
  <c r="U594" i="1"/>
  <c r="AH563" i="1"/>
  <c r="DW81" i="1"/>
  <c r="DJ200" i="1"/>
  <c r="CJ436" i="1"/>
  <c r="BA531" i="1"/>
  <c r="CJ232" i="1"/>
  <c r="BA319" i="1"/>
  <c r="EL22" i="1"/>
  <c r="P689" i="1"/>
  <c r="F16" i="2" s="1"/>
  <c r="EL704" i="1"/>
  <c r="AD351" i="1"/>
  <c r="Q404" i="1"/>
  <c r="AD232" i="1"/>
  <c r="Q319" i="1"/>
  <c r="EB436" i="1"/>
  <c r="DO531" i="1"/>
  <c r="AD81" i="1"/>
  <c r="Q200" i="1"/>
  <c r="EA232" i="1"/>
  <c r="DN319" i="1"/>
  <c r="EA81" i="1"/>
  <c r="DN200" i="1"/>
  <c r="CJ81" i="1"/>
  <c r="BA200" i="1"/>
  <c r="AG81" i="1"/>
  <c r="T200" i="1"/>
  <c r="AF232" i="1"/>
  <c r="S319" i="1"/>
  <c r="DV563" i="1"/>
  <c r="DI594" i="1"/>
  <c r="AG232" i="1"/>
  <c r="T319" i="1"/>
  <c r="AE81" i="1"/>
  <c r="R200" i="1"/>
  <c r="DW351" i="1"/>
  <c r="DJ404" i="1"/>
  <c r="ED626" i="1"/>
  <c r="DQ641" i="1"/>
  <c r="DL594" i="1"/>
  <c r="DY563" i="1"/>
  <c r="AE563" i="1"/>
  <c r="R594" i="1"/>
  <c r="AG436" i="1"/>
  <c r="T531" i="1"/>
  <c r="AH81" i="1"/>
  <c r="U200" i="1"/>
  <c r="Q594" i="1"/>
  <c r="AD563" i="1"/>
  <c r="DY351" i="1"/>
  <c r="DL404" i="1"/>
  <c r="GM471" i="1"/>
  <c r="GN471" i="1" s="1"/>
  <c r="DV351" i="1"/>
  <c r="DI404" i="1"/>
  <c r="DW563" i="1"/>
  <c r="DJ594" i="1"/>
  <c r="AE232" i="1"/>
  <c r="R319" i="1"/>
  <c r="EC626" i="1"/>
  <c r="DP641" i="1"/>
  <c r="AI81" i="1"/>
  <c r="V200" i="1"/>
  <c r="DZ81" i="1"/>
  <c r="DM200" i="1"/>
  <c r="AE351" i="1"/>
  <c r="R404" i="1"/>
  <c r="DW232" i="1"/>
  <c r="DJ319" i="1"/>
  <c r="EB563" i="1"/>
  <c r="DO594" i="1"/>
  <c r="AI436" i="1"/>
  <c r="V531" i="1"/>
  <c r="AL26" i="1"/>
  <c r="Y49" i="1"/>
  <c r="ED563" i="1"/>
  <c r="DQ594" i="1"/>
  <c r="DX232" i="1"/>
  <c r="DK319" i="1"/>
  <c r="Q531" i="1"/>
  <c r="AD436" i="1"/>
  <c r="CJ351" i="1"/>
  <c r="BA404" i="1"/>
  <c r="AK26" i="1"/>
  <c r="X49" i="1"/>
  <c r="EB232" i="1"/>
  <c r="DO319" i="1"/>
  <c r="AJ232" i="1"/>
  <c r="W319" i="1"/>
  <c r="DV436" i="1"/>
  <c r="DI531" i="1"/>
  <c r="GB232" i="1"/>
  <c r="ES319" i="1"/>
  <c r="DU232" i="1"/>
  <c r="FX319" i="1"/>
  <c r="FZ319" i="1"/>
  <c r="DH319" i="1"/>
  <c r="FW319" i="1"/>
  <c r="CZ529" i="1"/>
  <c r="Y529" i="1"/>
  <c r="X529" i="1"/>
  <c r="CY529" i="1"/>
  <c r="CY133" i="1"/>
  <c r="X133" i="1"/>
  <c r="Y133" i="1"/>
  <c r="CZ133" i="1"/>
  <c r="AX563" i="1"/>
  <c r="F601" i="1"/>
  <c r="AX626" i="1"/>
  <c r="F648" i="1"/>
  <c r="Y396" i="1"/>
  <c r="CY396" i="1"/>
  <c r="X396" i="1"/>
  <c r="CZ396" i="1"/>
  <c r="CP179" i="1"/>
  <c r="O179" i="1" s="1"/>
  <c r="CY118" i="1"/>
  <c r="X118" i="1"/>
  <c r="Y118" i="1"/>
  <c r="CZ118" i="1"/>
  <c r="ET22" i="1"/>
  <c r="P684" i="1"/>
  <c r="ET704" i="1"/>
  <c r="ER563" i="1"/>
  <c r="P605" i="1"/>
  <c r="CZ308" i="1"/>
  <c r="X308" i="1"/>
  <c r="GM308" i="1" s="1"/>
  <c r="GN308" i="1" s="1"/>
  <c r="Y308" i="1"/>
  <c r="CY308" i="1"/>
  <c r="BA626" i="1"/>
  <c r="F661" i="1"/>
  <c r="CY471" i="1"/>
  <c r="CZ471" i="1"/>
  <c r="X471" i="1"/>
  <c r="Y471" i="1"/>
  <c r="AT232" i="1"/>
  <c r="F337" i="1"/>
  <c r="GA81" i="1"/>
  <c r="ER200" i="1"/>
  <c r="CY140" i="1"/>
  <c r="CZ140" i="1"/>
  <c r="X140" i="1"/>
  <c r="GM140" i="1" s="1"/>
  <c r="GN140" i="1" s="1"/>
  <c r="Y140" i="1"/>
  <c r="CP441" i="1"/>
  <c r="O441" i="1" s="1"/>
  <c r="CZ364" i="1"/>
  <c r="X364" i="1"/>
  <c r="Y364" i="1"/>
  <c r="CY364" i="1"/>
  <c r="CY152" i="1"/>
  <c r="CZ152" i="1"/>
  <c r="X152" i="1"/>
  <c r="Y152" i="1"/>
  <c r="AU436" i="1"/>
  <c r="F550" i="1"/>
  <c r="EM81" i="1"/>
  <c r="P219" i="1"/>
  <c r="EP563" i="1"/>
  <c r="P601" i="1"/>
  <c r="CZ391" i="1"/>
  <c r="X391" i="1"/>
  <c r="Y391" i="1"/>
  <c r="CY391" i="1"/>
  <c r="CP592" i="1"/>
  <c r="O592" i="1" s="1"/>
  <c r="GM592" i="1" s="1"/>
  <c r="GN592" i="1" s="1"/>
  <c r="CP160" i="1"/>
  <c r="O160" i="1" s="1"/>
  <c r="GM160" i="1" s="1"/>
  <c r="GN160" i="1" s="1"/>
  <c r="X134" i="1"/>
  <c r="CY134" i="1"/>
  <c r="CZ134" i="1"/>
  <c r="Y134" i="1"/>
  <c r="GA626" i="1"/>
  <c r="ER641" i="1"/>
  <c r="AD26" i="1"/>
  <c r="Q49" i="1"/>
  <c r="EI81" i="1"/>
  <c r="P210" i="1"/>
  <c r="CP240" i="1"/>
  <c r="O240" i="1" s="1"/>
  <c r="Y95" i="1"/>
  <c r="CY95" i="1"/>
  <c r="X95" i="1"/>
  <c r="CZ95" i="1"/>
  <c r="CZ587" i="1"/>
  <c r="Y587" i="1"/>
  <c r="CY587" i="1"/>
  <c r="X587" i="1"/>
  <c r="CY477" i="1"/>
  <c r="CZ477" i="1"/>
  <c r="X477" i="1"/>
  <c r="Y477" i="1"/>
  <c r="EB200" i="1"/>
  <c r="F663" i="1"/>
  <c r="U626" i="1"/>
  <c r="Y378" i="1"/>
  <c r="CY378" i="1"/>
  <c r="X378" i="1"/>
  <c r="CZ378" i="1"/>
  <c r="R641" i="1"/>
  <c r="AE626" i="1"/>
  <c r="F415" i="1"/>
  <c r="AZ351" i="1"/>
  <c r="DK26" i="1"/>
  <c r="P64" i="1"/>
  <c r="Q626" i="1"/>
  <c r="F653" i="1"/>
  <c r="X522" i="1"/>
  <c r="Y522" i="1"/>
  <c r="CY522" i="1"/>
  <c r="CZ522" i="1"/>
  <c r="EH626" i="1"/>
  <c r="P650" i="1"/>
  <c r="AE436" i="1"/>
  <c r="R531" i="1"/>
  <c r="DJ49" i="1"/>
  <c r="DW26" i="1"/>
  <c r="P664" i="1"/>
  <c r="DN626" i="1"/>
  <c r="CY185" i="1"/>
  <c r="CZ185" i="1"/>
  <c r="X185" i="1"/>
  <c r="Y185" i="1"/>
  <c r="AP626" i="1"/>
  <c r="F650" i="1"/>
  <c r="CP459" i="1"/>
  <c r="O459" i="1" s="1"/>
  <c r="GM459" i="1" s="1"/>
  <c r="GN459" i="1" s="1"/>
  <c r="EP436" i="1"/>
  <c r="P538" i="1"/>
  <c r="CP522" i="1"/>
  <c r="O522" i="1" s="1"/>
  <c r="X312" i="1"/>
  <c r="Y312" i="1"/>
  <c r="CY312" i="1"/>
  <c r="CZ312" i="1"/>
  <c r="GM32" i="1"/>
  <c r="GN32" i="1" s="1"/>
  <c r="CY480" i="1"/>
  <c r="CZ480" i="1"/>
  <c r="X480" i="1"/>
  <c r="GM480" i="1" s="1"/>
  <c r="GN480" i="1" s="1"/>
  <c r="Y480" i="1"/>
  <c r="CP154" i="1"/>
  <c r="O154" i="1" s="1"/>
  <c r="GM633" i="1"/>
  <c r="GN633" i="1" s="1"/>
  <c r="CP569" i="1"/>
  <c r="O569" i="1" s="1"/>
  <c r="AC319" i="1"/>
  <c r="CY158" i="1"/>
  <c r="CZ158" i="1"/>
  <c r="Y158" i="1"/>
  <c r="X158" i="1"/>
  <c r="Y88" i="1"/>
  <c r="X88" i="1"/>
  <c r="GM88" i="1" s="1"/>
  <c r="GN88" i="1" s="1"/>
  <c r="CY88" i="1"/>
  <c r="CZ88" i="1"/>
  <c r="Y577" i="1"/>
  <c r="X577" i="1"/>
  <c r="CY577" i="1"/>
  <c r="CZ577" i="1"/>
  <c r="P70" i="1"/>
  <c r="DL26" i="1"/>
  <c r="CY523" i="1"/>
  <c r="CZ523" i="1"/>
  <c r="Y523" i="1"/>
  <c r="X523" i="1"/>
  <c r="CP472" i="1"/>
  <c r="O472" i="1" s="1"/>
  <c r="GM472" i="1" s="1"/>
  <c r="GN472" i="1" s="1"/>
  <c r="CP360" i="1"/>
  <c r="O360" i="1" s="1"/>
  <c r="CP197" i="1"/>
  <c r="O197" i="1" s="1"/>
  <c r="CP114" i="1"/>
  <c r="O114" i="1" s="1"/>
  <c r="GM114" i="1" s="1"/>
  <c r="GN114" i="1" s="1"/>
  <c r="EM671" i="1"/>
  <c r="CP390" i="1"/>
  <c r="O390" i="1" s="1"/>
  <c r="CP356" i="1"/>
  <c r="O356" i="1" s="1"/>
  <c r="DU404" i="1"/>
  <c r="ER232" i="1"/>
  <c r="P330" i="1"/>
  <c r="CY242" i="1"/>
  <c r="X242" i="1"/>
  <c r="Y242" i="1"/>
  <c r="CZ242" i="1"/>
  <c r="GM637" i="1"/>
  <c r="GN637" i="1" s="1"/>
  <c r="P653" i="1"/>
  <c r="DI626" i="1"/>
  <c r="DN563" i="1"/>
  <c r="P617" i="1"/>
  <c r="DZ351" i="1"/>
  <c r="DM404" i="1"/>
  <c r="GM474" i="1"/>
  <c r="GN474" i="1" s="1"/>
  <c r="P655" i="1"/>
  <c r="DJ626" i="1"/>
  <c r="DV319" i="1"/>
  <c r="CY478" i="1"/>
  <c r="CZ478" i="1"/>
  <c r="X478" i="1"/>
  <c r="Y478" i="1"/>
  <c r="CP508" i="1"/>
  <c r="O508" i="1" s="1"/>
  <c r="AJ404" i="1"/>
  <c r="FW594" i="1"/>
  <c r="FX594" i="1"/>
  <c r="DU563" i="1"/>
  <c r="FZ594" i="1"/>
  <c r="DH594" i="1"/>
  <c r="GB200" i="1"/>
  <c r="P661" i="1"/>
  <c r="ES626" i="1"/>
  <c r="DT594" i="1"/>
  <c r="FZ49" i="1"/>
  <c r="DH49" i="1"/>
  <c r="DU26" i="1"/>
  <c r="FW49" i="1"/>
  <c r="FX49" i="1"/>
  <c r="CG232" i="1"/>
  <c r="AX319" i="1"/>
  <c r="GM234" i="1"/>
  <c r="X371" i="1"/>
  <c r="Y371" i="1"/>
  <c r="CY371" i="1"/>
  <c r="CZ371" i="1"/>
  <c r="CY105" i="1"/>
  <c r="CZ105" i="1"/>
  <c r="X105" i="1"/>
  <c r="GM105" i="1" s="1"/>
  <c r="GN105" i="1" s="1"/>
  <c r="Y105" i="1"/>
  <c r="EC594" i="1"/>
  <c r="X128" i="1"/>
  <c r="GM128" i="1" s="1"/>
  <c r="GN128" i="1" s="1"/>
  <c r="Y128" i="1"/>
  <c r="CY128" i="1"/>
  <c r="CZ128" i="1"/>
  <c r="AX351" i="1"/>
  <c r="F411" i="1"/>
  <c r="CP133" i="1"/>
  <c r="O133" i="1" s="1"/>
  <c r="GM133" i="1" s="1"/>
  <c r="GN133" i="1" s="1"/>
  <c r="DL626" i="1"/>
  <c r="P662" i="1"/>
  <c r="S641" i="1"/>
  <c r="AF626" i="1"/>
  <c r="AC594" i="1"/>
  <c r="CY474" i="1"/>
  <c r="CZ474" i="1"/>
  <c r="X474" i="1"/>
  <c r="AK531" i="1" s="1"/>
  <c r="Y474" i="1"/>
  <c r="AL531" i="1" s="1"/>
  <c r="CZ388" i="1"/>
  <c r="X388" i="1"/>
  <c r="Y388" i="1"/>
  <c r="CY388" i="1"/>
  <c r="CP185" i="1"/>
  <c r="O185" i="1" s="1"/>
  <c r="AZ563" i="1"/>
  <c r="F605" i="1"/>
  <c r="DM594" i="1"/>
  <c r="DZ563" i="1"/>
  <c r="GM364" i="1"/>
  <c r="GN364" i="1" s="1"/>
  <c r="GM152" i="1"/>
  <c r="GN152" i="1" s="1"/>
  <c r="X125" i="1"/>
  <c r="Y125" i="1"/>
  <c r="CY125" i="1"/>
  <c r="CZ125" i="1"/>
  <c r="AI404" i="1"/>
  <c r="GM149" i="1"/>
  <c r="GN149" i="1" s="1"/>
  <c r="GM90" i="1"/>
  <c r="GN90" i="1" s="1"/>
  <c r="DK641" i="1"/>
  <c r="DX626" i="1"/>
  <c r="GM181" i="1"/>
  <c r="GN181" i="1" s="1"/>
  <c r="GN566" i="1"/>
  <c r="FT594" i="1" s="1"/>
  <c r="FS594" i="1"/>
  <c r="CP378" i="1"/>
  <c r="O378" i="1" s="1"/>
  <c r="GM378" i="1" s="1"/>
  <c r="GN378" i="1" s="1"/>
  <c r="CP136" i="1"/>
  <c r="O136" i="1" s="1"/>
  <c r="GM29" i="1"/>
  <c r="DT49" i="1"/>
  <c r="CI232" i="1"/>
  <c r="AZ319" i="1"/>
  <c r="X306" i="1"/>
  <c r="Y306" i="1"/>
  <c r="GM306" i="1" s="1"/>
  <c r="GN306" i="1" s="1"/>
  <c r="CY306" i="1"/>
  <c r="CZ306" i="1"/>
  <c r="CY112" i="1"/>
  <c r="CZ112" i="1"/>
  <c r="X112" i="1"/>
  <c r="Y112" i="1"/>
  <c r="GM112" i="1" s="1"/>
  <c r="GN112" i="1" s="1"/>
  <c r="EP26" i="1"/>
  <c r="P56" i="1"/>
  <c r="EP671" i="1"/>
  <c r="P663" i="1"/>
  <c r="DM626" i="1"/>
  <c r="GM294" i="1"/>
  <c r="GN294" i="1" s="1"/>
  <c r="EV22" i="1"/>
  <c r="P696" i="1"/>
  <c r="EV704" i="1"/>
  <c r="AO22" i="1"/>
  <c r="F675" i="1"/>
  <c r="AO704" i="1"/>
  <c r="CZ281" i="1"/>
  <c r="CY281" i="1"/>
  <c r="X281" i="1"/>
  <c r="Y281" i="1"/>
  <c r="GM486" i="1"/>
  <c r="GN486" i="1" s="1"/>
  <c r="W563" i="1"/>
  <c r="F618" i="1"/>
  <c r="CZ269" i="1"/>
  <c r="X269" i="1"/>
  <c r="Y269" i="1"/>
  <c r="CY269" i="1"/>
  <c r="CP312" i="1"/>
  <c r="O312" i="1" s="1"/>
  <c r="GM312" i="1" s="1"/>
  <c r="GN312" i="1" s="1"/>
  <c r="CP269" i="1"/>
  <c r="O269" i="1" s="1"/>
  <c r="AL626" i="1"/>
  <c r="Y641" i="1"/>
  <c r="GM565" i="1"/>
  <c r="AB594" i="1"/>
  <c r="GM242" i="1"/>
  <c r="GN242" i="1" s="1"/>
  <c r="GM505" i="1"/>
  <c r="GN505" i="1" s="1"/>
  <c r="GM392" i="1"/>
  <c r="GN392" i="1" s="1"/>
  <c r="AH404" i="1"/>
  <c r="CY164" i="1"/>
  <c r="CZ164" i="1"/>
  <c r="X164" i="1"/>
  <c r="GM164" i="1" s="1"/>
  <c r="GN164" i="1" s="1"/>
  <c r="Y164" i="1"/>
  <c r="X119" i="1"/>
  <c r="Y119" i="1"/>
  <c r="CY119" i="1"/>
  <c r="CZ119" i="1"/>
  <c r="GM438" i="1"/>
  <c r="GM439" i="1"/>
  <c r="DN26" i="1"/>
  <c r="P72" i="1"/>
  <c r="GM492" i="1"/>
  <c r="GN492" i="1" s="1"/>
  <c r="GM165" i="1"/>
  <c r="GN165" i="1" s="1"/>
  <c r="GM84" i="1"/>
  <c r="AQ232" i="1"/>
  <c r="F329" i="1"/>
  <c r="GM489" i="1"/>
  <c r="GN489" i="1" s="1"/>
  <c r="X154" i="1"/>
  <c r="Y154" i="1"/>
  <c r="CY154" i="1"/>
  <c r="CZ154" i="1"/>
  <c r="EL436" i="1"/>
  <c r="P549" i="1"/>
  <c r="CP95" i="1"/>
  <c r="O95" i="1" s="1"/>
  <c r="GM95" i="1" s="1"/>
  <c r="GN95" i="1" s="1"/>
  <c r="GN354" i="1"/>
  <c r="CP86" i="1"/>
  <c r="O86" i="1" s="1"/>
  <c r="DT200" i="1" s="1"/>
  <c r="DU200" i="1"/>
  <c r="DO626" i="1"/>
  <c r="P665" i="1"/>
  <c r="DX563" i="1"/>
  <c r="DK594" i="1"/>
  <c r="AG404" i="1"/>
  <c r="EA531" i="1"/>
  <c r="CY277" i="1"/>
  <c r="Y277" i="1"/>
  <c r="X277" i="1"/>
  <c r="GM277" i="1" s="1"/>
  <c r="GN277" i="1" s="1"/>
  <c r="CZ277" i="1"/>
  <c r="DU531" i="1"/>
  <c r="CZ275" i="1"/>
  <c r="X275" i="1"/>
  <c r="Y275" i="1"/>
  <c r="CY275" i="1"/>
  <c r="GM577" i="1"/>
  <c r="GN577" i="1" s="1"/>
  <c r="EP351" i="1"/>
  <c r="P411" i="1"/>
  <c r="GM282" i="1"/>
  <c r="GN282" i="1" s="1"/>
  <c r="CY136" i="1"/>
  <c r="X136" i="1"/>
  <c r="Y136" i="1"/>
  <c r="CZ136" i="1"/>
  <c r="GB404" i="1"/>
  <c r="EP81" i="1"/>
  <c r="P207" i="1"/>
  <c r="CY124" i="1"/>
  <c r="X124" i="1"/>
  <c r="GM124" i="1" s="1"/>
  <c r="GN124" i="1" s="1"/>
  <c r="Y124" i="1"/>
  <c r="CZ124" i="1"/>
  <c r="AF26" i="1"/>
  <c r="S49" i="1"/>
  <c r="CY457" i="1"/>
  <c r="CZ457" i="1"/>
  <c r="X457" i="1"/>
  <c r="GM457" i="1" s="1"/>
  <c r="GN457" i="1" s="1"/>
  <c r="Y457" i="1"/>
  <c r="AP671" i="1"/>
  <c r="EU22" i="1"/>
  <c r="P687" i="1"/>
  <c r="EU704" i="1"/>
  <c r="EN641" i="1"/>
  <c r="FW626" i="1"/>
  <c r="CP371" i="1"/>
  <c r="O371" i="1" s="1"/>
  <c r="GM371" i="1" s="1"/>
  <c r="GN371" i="1" s="1"/>
  <c r="X247" i="1"/>
  <c r="Y247" i="1"/>
  <c r="CY247" i="1"/>
  <c r="CZ247" i="1"/>
  <c r="CP394" i="1"/>
  <c r="O394" i="1" s="1"/>
  <c r="CP125" i="1"/>
  <c r="O125" i="1" s="1"/>
  <c r="GM125" i="1" s="1"/>
  <c r="GN125" i="1" s="1"/>
  <c r="DY531" i="1"/>
  <c r="CP481" i="1"/>
  <c r="O481" i="1" s="1"/>
  <c r="GM289" i="1"/>
  <c r="GN289" i="1" s="1"/>
  <c r="GM235" i="1"/>
  <c r="W26" i="1"/>
  <c r="F73" i="1"/>
  <c r="GM396" i="1"/>
  <c r="GN396" i="1" s="1"/>
  <c r="X641" i="1"/>
  <c r="AK626" i="1"/>
  <c r="AU81" i="1"/>
  <c r="F219" i="1"/>
  <c r="EP232" i="1"/>
  <c r="P326" i="1"/>
  <c r="CP238" i="1"/>
  <c r="O238" i="1" s="1"/>
  <c r="GM238" i="1" s="1"/>
  <c r="GN238" i="1" s="1"/>
  <c r="EI22" i="1"/>
  <c r="P681" i="1"/>
  <c r="EI704" i="1"/>
  <c r="X131" i="1"/>
  <c r="GM131" i="1" s="1"/>
  <c r="GN131" i="1" s="1"/>
  <c r="Y131" i="1"/>
  <c r="CY131" i="1"/>
  <c r="CZ131" i="1"/>
  <c r="EG22" i="1"/>
  <c r="P675" i="1"/>
  <c r="EG704" i="1"/>
  <c r="EL232" i="1"/>
  <c r="P337" i="1"/>
  <c r="EB351" i="1"/>
  <c r="DO404" i="1"/>
  <c r="CP359" i="1"/>
  <c r="O359" i="1" s="1"/>
  <c r="AB404" i="1" s="1"/>
  <c r="CP107" i="1"/>
  <c r="O107" i="1" s="1"/>
  <c r="CZ93" i="1"/>
  <c r="CY93" i="1"/>
  <c r="X93" i="1"/>
  <c r="AK200" i="1" s="1"/>
  <c r="Y93" i="1"/>
  <c r="AL200" i="1" s="1"/>
  <c r="CY355" i="1"/>
  <c r="CZ355" i="1"/>
  <c r="X355" i="1"/>
  <c r="Y355" i="1"/>
  <c r="AF404" i="1"/>
  <c r="X248" i="1"/>
  <c r="Y248" i="1"/>
  <c r="CY248" i="1"/>
  <c r="CZ248" i="1"/>
  <c r="DZ531" i="1"/>
  <c r="GM262" i="1"/>
  <c r="GN262" i="1" s="1"/>
  <c r="CP496" i="1"/>
  <c r="O496" i="1" s="1"/>
  <c r="GM496" i="1" s="1"/>
  <c r="GN496" i="1" s="1"/>
  <c r="GM158" i="1"/>
  <c r="GN158" i="1" s="1"/>
  <c r="AQ436" i="1"/>
  <c r="F541" i="1"/>
  <c r="CZ376" i="1"/>
  <c r="X376" i="1"/>
  <c r="GM376" i="1" s="1"/>
  <c r="GN376" i="1" s="1"/>
  <c r="Y376" i="1"/>
  <c r="CY376" i="1"/>
  <c r="AC626" i="1"/>
  <c r="CE641" i="1"/>
  <c r="P641" i="1"/>
  <c r="CF641" i="1"/>
  <c r="CH641" i="1"/>
  <c r="GM134" i="1"/>
  <c r="GN134" i="1" s="1"/>
  <c r="DH626" i="1"/>
  <c r="P644" i="1"/>
  <c r="CP451" i="1"/>
  <c r="O451" i="1" s="1"/>
  <c r="GM451" i="1" s="1"/>
  <c r="GN451" i="1" s="1"/>
  <c r="CP281" i="1"/>
  <c r="O281" i="1" s="1"/>
  <c r="GM281" i="1" s="1"/>
  <c r="GN281" i="1" s="1"/>
  <c r="AE26" i="1"/>
  <c r="R49" i="1"/>
  <c r="F69" i="1"/>
  <c r="BA26" i="1"/>
  <c r="BA671" i="1"/>
  <c r="P614" i="1"/>
  <c r="ES563" i="1"/>
  <c r="GN353" i="1"/>
  <c r="GM523" i="1"/>
  <c r="GN523" i="1" s="1"/>
  <c r="CJ563" i="1"/>
  <c r="BA594" i="1"/>
  <c r="CP142" i="1"/>
  <c r="O142" i="1" s="1"/>
  <c r="GM46" i="1"/>
  <c r="GN46" i="1" s="1"/>
  <c r="CZ508" i="1"/>
  <c r="X508" i="1"/>
  <c r="Y508" i="1"/>
  <c r="CY508" i="1"/>
  <c r="GM448" i="1"/>
  <c r="GN448" i="1" s="1"/>
  <c r="CP191" i="1"/>
  <c r="O191" i="1" s="1"/>
  <c r="CP148" i="1"/>
  <c r="O148" i="1" s="1"/>
  <c r="CE49" i="1"/>
  <c r="CF49" i="1"/>
  <c r="CH49" i="1"/>
  <c r="AC26" i="1"/>
  <c r="P49" i="1"/>
  <c r="AF563" i="1"/>
  <c r="S594" i="1"/>
  <c r="GM317" i="1"/>
  <c r="GN317" i="1" s="1"/>
  <c r="CY191" i="1"/>
  <c r="X191" i="1"/>
  <c r="Y191" i="1"/>
  <c r="CZ191" i="1"/>
  <c r="AQ22" i="1"/>
  <c r="F681" i="1"/>
  <c r="AQ704" i="1"/>
  <c r="X441" i="1"/>
  <c r="EC531" i="1" s="1"/>
  <c r="Y441" i="1"/>
  <c r="CY441" i="1"/>
  <c r="CZ441" i="1"/>
  <c r="Y366" i="1"/>
  <c r="CY366" i="1"/>
  <c r="CZ366" i="1"/>
  <c r="X366" i="1"/>
  <c r="CY127" i="1"/>
  <c r="X127" i="1"/>
  <c r="Y127" i="1"/>
  <c r="GM127" i="1" s="1"/>
  <c r="GN127" i="1" s="1"/>
  <c r="CZ127" i="1"/>
  <c r="GM500" i="1"/>
  <c r="GN500" i="1" s="1"/>
  <c r="CZ256" i="1"/>
  <c r="Y256" i="1"/>
  <c r="X256" i="1"/>
  <c r="CY256" i="1"/>
  <c r="X189" i="1"/>
  <c r="Y189" i="1"/>
  <c r="CY189" i="1"/>
  <c r="CZ189" i="1"/>
  <c r="DY200" i="1"/>
  <c r="GM385" i="1"/>
  <c r="GN385" i="1" s="1"/>
  <c r="CY197" i="1"/>
  <c r="CZ197" i="1"/>
  <c r="X197" i="1"/>
  <c r="Y197" i="1"/>
  <c r="BC22" i="1"/>
  <c r="BC704" i="1"/>
  <c r="F687" i="1"/>
  <c r="CG436" i="1"/>
  <c r="AX531" i="1"/>
  <c r="X383" i="1"/>
  <c r="Y383" i="1"/>
  <c r="CY383" i="1"/>
  <c r="CZ383" i="1"/>
  <c r="CP251" i="1"/>
  <c r="O251" i="1" s="1"/>
  <c r="GM628" i="1"/>
  <c r="AB641" i="1"/>
  <c r="CY176" i="1"/>
  <c r="CZ176" i="1"/>
  <c r="X176" i="1"/>
  <c r="Y176" i="1"/>
  <c r="AT26" i="1"/>
  <c r="F67" i="1"/>
  <c r="AT671" i="1"/>
  <c r="CP529" i="1"/>
  <c r="O529" i="1" s="1"/>
  <c r="GM529" i="1" s="1"/>
  <c r="GN529" i="1" s="1"/>
  <c r="AU232" i="1"/>
  <c r="F338" i="1"/>
  <c r="EH22" i="1"/>
  <c r="P680" i="1"/>
  <c r="G16" i="2" s="1"/>
  <c r="EH704" i="1"/>
  <c r="CP118" i="1"/>
  <c r="O118" i="1" s="1"/>
  <c r="GM118" i="1" s="1"/>
  <c r="GN118" i="1" s="1"/>
  <c r="BD22" i="1"/>
  <c r="BD704" i="1"/>
  <c r="F696" i="1"/>
  <c r="GM511" i="1"/>
  <c r="GN511" i="1" s="1"/>
  <c r="BB22" i="1"/>
  <c r="BB704" i="1"/>
  <c r="F684" i="1"/>
  <c r="V26" i="1"/>
  <c r="F72" i="1"/>
  <c r="AT351" i="1"/>
  <c r="F422" i="1"/>
  <c r="GM388" i="1"/>
  <c r="GN388" i="1" s="1"/>
  <c r="AX81" i="1"/>
  <c r="F207" i="1"/>
  <c r="CY179" i="1"/>
  <c r="CZ179" i="1"/>
  <c r="X179" i="1"/>
  <c r="Y179" i="1"/>
  <c r="X142" i="1"/>
  <c r="Y142" i="1"/>
  <c r="CY142" i="1"/>
  <c r="CZ142" i="1"/>
  <c r="CY481" i="1"/>
  <c r="CZ481" i="1"/>
  <c r="X481" i="1"/>
  <c r="Y481" i="1"/>
  <c r="X148" i="1"/>
  <c r="Y148" i="1"/>
  <c r="CY148" i="1"/>
  <c r="CZ148" i="1"/>
  <c r="CZ394" i="1"/>
  <c r="X394" i="1"/>
  <c r="Y394" i="1"/>
  <c r="CY394" i="1"/>
  <c r="GM391" i="1"/>
  <c r="GN391" i="1" s="1"/>
  <c r="AC404" i="1"/>
  <c r="GM573" i="1"/>
  <c r="GN573" i="1" s="1"/>
  <c r="GM382" i="1"/>
  <c r="GN382" i="1" s="1"/>
  <c r="X251" i="1"/>
  <c r="CZ251" i="1"/>
  <c r="Y251" i="1"/>
  <c r="CY251" i="1"/>
  <c r="GM297" i="1"/>
  <c r="GN297" i="1" s="1"/>
  <c r="FS641" i="1"/>
  <c r="GN629" i="1"/>
  <c r="FT641" i="1" s="1"/>
  <c r="AC200" i="1"/>
  <c r="CI436" i="1"/>
  <c r="AZ531" i="1"/>
  <c r="DZ319" i="1"/>
  <c r="FZ626" i="1"/>
  <c r="EQ641" i="1"/>
  <c r="CP247" i="1"/>
  <c r="O247" i="1" s="1"/>
  <c r="GM247" i="1" s="1"/>
  <c r="GN247" i="1" s="1"/>
  <c r="T594" i="1"/>
  <c r="AG563" i="1"/>
  <c r="GM475" i="1"/>
  <c r="GN475" i="1" s="1"/>
  <c r="AI319" i="1"/>
  <c r="CY246" i="1"/>
  <c r="CZ246" i="1"/>
  <c r="X246" i="1"/>
  <c r="GM246" i="1" s="1"/>
  <c r="GN246" i="1" s="1"/>
  <c r="Y246" i="1"/>
  <c r="CP275" i="1"/>
  <c r="O275" i="1" s="1"/>
  <c r="GM275" i="1" s="1"/>
  <c r="GN275" i="1" s="1"/>
  <c r="GM444" i="1"/>
  <c r="GN444" i="1" s="1"/>
  <c r="CI626" i="1"/>
  <c r="AZ641" i="1"/>
  <c r="CY451" i="1"/>
  <c r="CZ451" i="1"/>
  <c r="X451" i="1"/>
  <c r="Y451" i="1"/>
  <c r="X237" i="1"/>
  <c r="GM237" i="1" s="1"/>
  <c r="GN237" i="1" s="1"/>
  <c r="Y237" i="1"/>
  <c r="ED319" i="1" s="1"/>
  <c r="CY237" i="1"/>
  <c r="CZ237" i="1"/>
  <c r="CY120" i="1"/>
  <c r="CZ120" i="1"/>
  <c r="X120" i="1"/>
  <c r="GM120" i="1" s="1"/>
  <c r="GN120" i="1" s="1"/>
  <c r="Y120" i="1"/>
  <c r="CZ490" i="1"/>
  <c r="X490" i="1"/>
  <c r="Y490" i="1"/>
  <c r="CY490" i="1"/>
  <c r="X240" i="1"/>
  <c r="Y240" i="1"/>
  <c r="CY240" i="1"/>
  <c r="CZ240" i="1"/>
  <c r="CY358" i="1"/>
  <c r="CZ358" i="1"/>
  <c r="X358" i="1"/>
  <c r="GM358" i="1" s="1"/>
  <c r="GN358" i="1" s="1"/>
  <c r="Y358" i="1"/>
  <c r="GM355" i="1"/>
  <c r="GN355" i="1" s="1"/>
  <c r="GM477" i="1"/>
  <c r="GN477" i="1" s="1"/>
  <c r="X359" i="1"/>
  <c r="Y359" i="1"/>
  <c r="CY359" i="1"/>
  <c r="CZ359" i="1"/>
  <c r="CY146" i="1"/>
  <c r="CZ146" i="1"/>
  <c r="X146" i="1"/>
  <c r="GM146" i="1" s="1"/>
  <c r="GN146" i="1" s="1"/>
  <c r="Y146" i="1"/>
  <c r="Y569" i="1"/>
  <c r="AL594" i="1" s="1"/>
  <c r="CY569" i="1"/>
  <c r="CZ569" i="1"/>
  <c r="X569" i="1"/>
  <c r="AK594" i="1" s="1"/>
  <c r="DX531" i="1"/>
  <c r="AF200" i="1"/>
  <c r="DT641" i="1"/>
  <c r="GM520" i="1"/>
  <c r="GN520" i="1" s="1"/>
  <c r="CP490" i="1"/>
  <c r="O490" i="1" s="1"/>
  <c r="GM490" i="1" s="1"/>
  <c r="GN490" i="1" s="1"/>
  <c r="CP248" i="1"/>
  <c r="O248" i="1" s="1"/>
  <c r="GM248" i="1" s="1"/>
  <c r="GN248" i="1" s="1"/>
  <c r="GM83" i="1"/>
  <c r="CP383" i="1"/>
  <c r="O383" i="1" s="1"/>
  <c r="GM383" i="1" s="1"/>
  <c r="GN383" i="1" s="1"/>
  <c r="P60" i="1"/>
  <c r="ER26" i="1"/>
  <c r="ER671" i="1"/>
  <c r="AF531" i="1"/>
  <c r="P61" i="1"/>
  <c r="DI26" i="1"/>
  <c r="EO641" i="1"/>
  <c r="FX626" i="1"/>
  <c r="CY514" i="1"/>
  <c r="CZ514" i="1"/>
  <c r="X514" i="1"/>
  <c r="GM514" i="1" s="1"/>
  <c r="GN514" i="1" s="1"/>
  <c r="Y514" i="1"/>
  <c r="AT81" i="1"/>
  <c r="F218" i="1"/>
  <c r="F662" i="1"/>
  <c r="T626" i="1"/>
  <c r="AJ531" i="1"/>
  <c r="AH319" i="1"/>
  <c r="CY121" i="1"/>
  <c r="X121" i="1"/>
  <c r="GM121" i="1" s="1"/>
  <c r="GN121" i="1" s="1"/>
  <c r="Y121" i="1"/>
  <c r="CZ121" i="1"/>
  <c r="CP478" i="1"/>
  <c r="O478" i="1" s="1"/>
  <c r="GM478" i="1" s="1"/>
  <c r="GN478" i="1" s="1"/>
  <c r="GM119" i="1"/>
  <c r="GN119" i="1" s="1"/>
  <c r="GM587" i="1"/>
  <c r="GN587" i="1" s="1"/>
  <c r="GM28" i="1"/>
  <c r="AB49" i="1"/>
  <c r="AI563" i="1"/>
  <c r="V594" i="1"/>
  <c r="AC531" i="1"/>
  <c r="DY232" i="1"/>
  <c r="DL319" i="1"/>
  <c r="CY271" i="1"/>
  <c r="Y271" i="1"/>
  <c r="CZ271" i="1"/>
  <c r="X271" i="1"/>
  <c r="CP271" i="1"/>
  <c r="O271" i="1" s="1"/>
  <c r="X107" i="1"/>
  <c r="Y107" i="1"/>
  <c r="CY107" i="1"/>
  <c r="CZ107" i="1"/>
  <c r="GM93" i="1"/>
  <c r="GN93" i="1" s="1"/>
  <c r="CY239" i="1"/>
  <c r="X239" i="1"/>
  <c r="GM239" i="1" s="1"/>
  <c r="GN239" i="1" s="1"/>
  <c r="CZ239" i="1"/>
  <c r="Y239" i="1"/>
  <c r="EC26" i="1"/>
  <c r="DP49" i="1"/>
  <c r="GB531" i="1"/>
  <c r="CP366" i="1"/>
  <c r="O366" i="1" s="1"/>
  <c r="GM366" i="1" s="1"/>
  <c r="GN366" i="1" s="1"/>
  <c r="ED531" i="1"/>
  <c r="CP256" i="1"/>
  <c r="O256" i="1" s="1"/>
  <c r="GM256" i="1" s="1"/>
  <c r="GN256" i="1" s="1"/>
  <c r="Y86" i="1"/>
  <c r="ED200" i="1" s="1"/>
  <c r="CZ86" i="1"/>
  <c r="CY86" i="1"/>
  <c r="DX200" i="1"/>
  <c r="X86" i="1"/>
  <c r="EC200" i="1" s="1"/>
  <c r="CP189" i="1"/>
  <c r="O189" i="1" s="1"/>
  <c r="GM189" i="1" s="1"/>
  <c r="GN189" i="1" s="1"/>
  <c r="X196" i="1"/>
  <c r="GM196" i="1" s="1"/>
  <c r="GN196" i="1" s="1"/>
  <c r="Y196" i="1"/>
  <c r="CZ196" i="1"/>
  <c r="CY196" i="1"/>
  <c r="CP176" i="1"/>
  <c r="O176" i="1" s="1"/>
  <c r="GM176" i="1" s="1"/>
  <c r="GN176" i="1" s="1"/>
  <c r="GM250" i="1"/>
  <c r="GN250" i="1" s="1"/>
  <c r="AU671" i="1"/>
  <c r="AH531" i="1"/>
  <c r="ER351" i="1"/>
  <c r="P415" i="1"/>
  <c r="CY360" i="1"/>
  <c r="CZ360" i="1"/>
  <c r="X360" i="1"/>
  <c r="Y360" i="1"/>
  <c r="CY236" i="1"/>
  <c r="Y236" i="1"/>
  <c r="AL319" i="1" s="1"/>
  <c r="X236" i="1"/>
  <c r="GM236" i="1" s="1"/>
  <c r="GN236" i="1" s="1"/>
  <c r="CZ236" i="1"/>
  <c r="AJ200" i="1"/>
  <c r="Y390" i="1"/>
  <c r="CY390" i="1"/>
  <c r="X390" i="1"/>
  <c r="CZ390" i="1"/>
  <c r="X356" i="1"/>
  <c r="Y356" i="1"/>
  <c r="ED404" i="1" s="1"/>
  <c r="CY356" i="1"/>
  <c r="CZ356" i="1"/>
  <c r="DX404" i="1"/>
  <c r="F70" i="1"/>
  <c r="T26" i="1"/>
  <c r="AL563" i="1" l="1"/>
  <c r="Y594" i="1"/>
  <c r="AL232" i="1"/>
  <c r="Y319" i="1"/>
  <c r="AL81" i="1"/>
  <c r="Y200" i="1"/>
  <c r="DT81" i="1"/>
  <c r="DG200" i="1"/>
  <c r="AK81" i="1"/>
  <c r="X200" i="1"/>
  <c r="AL436" i="1"/>
  <c r="Y531" i="1"/>
  <c r="AK436" i="1"/>
  <c r="X531" i="1"/>
  <c r="AB351" i="1"/>
  <c r="O404" i="1"/>
  <c r="ED232" i="1"/>
  <c r="DQ319" i="1"/>
  <c r="EC436" i="1"/>
  <c r="DP531" i="1"/>
  <c r="AK563" i="1"/>
  <c r="X594" i="1"/>
  <c r="EC81" i="1"/>
  <c r="DP200" i="1"/>
  <c r="EC404" i="1"/>
  <c r="AB200" i="1"/>
  <c r="EQ626" i="1"/>
  <c r="P649" i="1"/>
  <c r="AT22" i="1"/>
  <c r="AT704" i="1"/>
  <c r="F689" i="1"/>
  <c r="U16" i="2" s="1"/>
  <c r="DY81" i="1"/>
  <c r="DL200" i="1"/>
  <c r="CE26" i="1"/>
  <c r="AV49" i="1"/>
  <c r="DO351" i="1"/>
  <c r="P428" i="1"/>
  <c r="EI18" i="1"/>
  <c r="P714" i="1"/>
  <c r="F64" i="1"/>
  <c r="S26" i="1"/>
  <c r="DM563" i="1"/>
  <c r="P616" i="1"/>
  <c r="CH594" i="1"/>
  <c r="P594" i="1"/>
  <c r="AC563" i="1"/>
  <c r="CF594" i="1"/>
  <c r="CE594" i="1"/>
  <c r="GM360" i="1"/>
  <c r="GN360" i="1" s="1"/>
  <c r="GM154" i="1"/>
  <c r="GN154" i="1" s="1"/>
  <c r="R436" i="1"/>
  <c r="F545" i="1"/>
  <c r="FX232" i="1"/>
  <c r="EO319" i="1"/>
  <c r="DM81" i="1"/>
  <c r="P222" i="1"/>
  <c r="DJ563" i="1"/>
  <c r="P608" i="1"/>
  <c r="T436" i="1"/>
  <c r="F552" i="1"/>
  <c r="T232" i="1"/>
  <c r="F340" i="1"/>
  <c r="DN81" i="1"/>
  <c r="P223" i="1"/>
  <c r="DQ26" i="1"/>
  <c r="P76" i="1"/>
  <c r="GM148" i="1"/>
  <c r="GN148" i="1" s="1"/>
  <c r="AF351" i="1"/>
  <c r="S404" i="1"/>
  <c r="P656" i="1"/>
  <c r="DK626" i="1"/>
  <c r="AB319" i="1"/>
  <c r="GB81" i="1"/>
  <c r="ES200" i="1"/>
  <c r="DV232" i="1"/>
  <c r="DI319" i="1"/>
  <c r="GM240" i="1"/>
  <c r="GN240" i="1" s="1"/>
  <c r="X26" i="1"/>
  <c r="F75" i="1"/>
  <c r="Y26" i="1"/>
  <c r="F76" i="1"/>
  <c r="EL18" i="1"/>
  <c r="P722" i="1"/>
  <c r="GN83" i="1"/>
  <c r="DX81" i="1"/>
  <c r="DK200" i="1"/>
  <c r="DL232" i="1"/>
  <c r="P340" i="1"/>
  <c r="DZ232" i="1"/>
  <c r="DM319" i="1"/>
  <c r="DM671" i="1" s="1"/>
  <c r="AX436" i="1"/>
  <c r="F538" i="1"/>
  <c r="GM191" i="1"/>
  <c r="GN191" i="1" s="1"/>
  <c r="AL404" i="1"/>
  <c r="DT319" i="1"/>
  <c r="GN84" i="1"/>
  <c r="AB563" i="1"/>
  <c r="O594" i="1"/>
  <c r="F656" i="1"/>
  <c r="S626" i="1"/>
  <c r="GN234" i="1"/>
  <c r="CB319" i="1" s="1"/>
  <c r="DH563" i="1"/>
  <c r="P597" i="1"/>
  <c r="DI351" i="1"/>
  <c r="P416" i="1"/>
  <c r="F608" i="1"/>
  <c r="R563" i="1"/>
  <c r="DI563" i="1"/>
  <c r="P606" i="1"/>
  <c r="DN351" i="1"/>
  <c r="P427" i="1"/>
  <c r="P647" i="1"/>
  <c r="EO626" i="1"/>
  <c r="AZ436" i="1"/>
  <c r="F542" i="1"/>
  <c r="AC351" i="1"/>
  <c r="P404" i="1"/>
  <c r="CE404" i="1"/>
  <c r="CF404" i="1"/>
  <c r="CH404" i="1"/>
  <c r="BD18" i="1"/>
  <c r="F729" i="1"/>
  <c r="CH626" i="1"/>
  <c r="AY641" i="1"/>
  <c r="AK404" i="1"/>
  <c r="GN235" i="1"/>
  <c r="P646" i="1"/>
  <c r="EN626" i="1"/>
  <c r="GN565" i="1"/>
  <c r="AZ232" i="1"/>
  <c r="F330" i="1"/>
  <c r="AZ671" i="1"/>
  <c r="GM185" i="1"/>
  <c r="GN185" i="1" s="1"/>
  <c r="EC563" i="1"/>
  <c r="DP594" i="1"/>
  <c r="AX232" i="1"/>
  <c r="F326" i="1"/>
  <c r="FZ563" i="1"/>
  <c r="EQ594" i="1"/>
  <c r="GM179" i="1"/>
  <c r="GN179" i="1" s="1"/>
  <c r="ES232" i="1"/>
  <c r="P339" i="1"/>
  <c r="V436" i="1"/>
  <c r="F554" i="1"/>
  <c r="DN232" i="1"/>
  <c r="P342" i="1"/>
  <c r="AC436" i="1"/>
  <c r="P531" i="1"/>
  <c r="CE531" i="1"/>
  <c r="CF531" i="1"/>
  <c r="CH531" i="1"/>
  <c r="AH232" i="1"/>
  <c r="U319" i="1"/>
  <c r="AW641" i="1"/>
  <c r="CF626" i="1"/>
  <c r="EU18" i="1"/>
  <c r="P720" i="1"/>
  <c r="EA436" i="1"/>
  <c r="DN531" i="1"/>
  <c r="Y626" i="1"/>
  <c r="F668" i="1"/>
  <c r="EP22" i="1"/>
  <c r="P678" i="1"/>
  <c r="EP704" i="1"/>
  <c r="V404" i="1"/>
  <c r="AI351" i="1"/>
  <c r="R626" i="1"/>
  <c r="F655" i="1"/>
  <c r="ER81" i="1"/>
  <c r="P211" i="1"/>
  <c r="F424" i="1"/>
  <c r="BA351" i="1"/>
  <c r="V81" i="1"/>
  <c r="F223" i="1"/>
  <c r="BA232" i="1"/>
  <c r="F339" i="1"/>
  <c r="AJ81" i="1"/>
  <c r="W200" i="1"/>
  <c r="V563" i="1"/>
  <c r="F617" i="1"/>
  <c r="BC18" i="1"/>
  <c r="F720" i="1"/>
  <c r="BA22" i="1"/>
  <c r="F691" i="1"/>
  <c r="BA704" i="1"/>
  <c r="F644" i="1"/>
  <c r="P626" i="1"/>
  <c r="AK319" i="1"/>
  <c r="EG18" i="1"/>
  <c r="P708" i="1"/>
  <c r="GM481" i="1"/>
  <c r="GN481" i="1" s="1"/>
  <c r="AG351" i="1"/>
  <c r="T404" i="1"/>
  <c r="DG49" i="1"/>
  <c r="DT26" i="1"/>
  <c r="FX26" i="1"/>
  <c r="EO49" i="1"/>
  <c r="FX563" i="1"/>
  <c r="EO594" i="1"/>
  <c r="DM351" i="1"/>
  <c r="P426" i="1"/>
  <c r="Q26" i="1"/>
  <c r="F61" i="1"/>
  <c r="Q671" i="1"/>
  <c r="DO563" i="1"/>
  <c r="P618" i="1"/>
  <c r="DL351" i="1"/>
  <c r="P425" i="1"/>
  <c r="DL563" i="1"/>
  <c r="P615" i="1"/>
  <c r="Q81" i="1"/>
  <c r="F212" i="1"/>
  <c r="DI81" i="1"/>
  <c r="P212" i="1"/>
  <c r="AC81" i="1"/>
  <c r="CE200" i="1"/>
  <c r="CF200" i="1"/>
  <c r="P200" i="1"/>
  <c r="P671" i="1" s="1"/>
  <c r="CH200" i="1"/>
  <c r="AF81" i="1"/>
  <c r="S200" i="1"/>
  <c r="S671" i="1" s="1"/>
  <c r="EK641" i="1"/>
  <c r="FT626" i="1"/>
  <c r="EH18" i="1"/>
  <c r="P713" i="1"/>
  <c r="S563" i="1"/>
  <c r="F609" i="1"/>
  <c r="AV641" i="1"/>
  <c r="CE626" i="1"/>
  <c r="DY436" i="1"/>
  <c r="DL531" i="1"/>
  <c r="DK563" i="1"/>
  <c r="P609" i="1"/>
  <c r="GM269" i="1"/>
  <c r="GN269" i="1" s="1"/>
  <c r="GN29" i="1"/>
  <c r="FT49" i="1" s="1"/>
  <c r="FS49" i="1"/>
  <c r="EC319" i="1"/>
  <c r="FW26" i="1"/>
  <c r="EN49" i="1"/>
  <c r="FW563" i="1"/>
  <c r="EN594" i="1"/>
  <c r="FZ404" i="1"/>
  <c r="DH404" i="1"/>
  <c r="DU351" i="1"/>
  <c r="FX404" i="1"/>
  <c r="FW404" i="1"/>
  <c r="DI436" i="1"/>
  <c r="P543" i="1"/>
  <c r="P667" i="1"/>
  <c r="DP626" i="1"/>
  <c r="DQ626" i="1"/>
  <c r="P668" i="1"/>
  <c r="S232" i="1"/>
  <c r="F334" i="1"/>
  <c r="BA436" i="1"/>
  <c r="F551" i="1"/>
  <c r="ED81" i="1"/>
  <c r="DQ200" i="1"/>
  <c r="DQ671" i="1" s="1"/>
  <c r="DT626" i="1"/>
  <c r="DG641" i="1"/>
  <c r="AF436" i="1"/>
  <c r="S531" i="1"/>
  <c r="DX436" i="1"/>
  <c r="DK531" i="1"/>
  <c r="AI232" i="1"/>
  <c r="V319" i="1"/>
  <c r="EJ641" i="1"/>
  <c r="FS626" i="1"/>
  <c r="AB626" i="1"/>
  <c r="O641" i="1"/>
  <c r="AP22" i="1"/>
  <c r="F680" i="1"/>
  <c r="V16" i="2" s="1"/>
  <c r="AP704" i="1"/>
  <c r="AO18" i="1"/>
  <c r="F708" i="1"/>
  <c r="GM136" i="1"/>
  <c r="GN136" i="1" s="1"/>
  <c r="W404" i="1"/>
  <c r="AJ351" i="1"/>
  <c r="GM356" i="1"/>
  <c r="DT404" i="1"/>
  <c r="ER626" i="1"/>
  <c r="P652" i="1"/>
  <c r="Q436" i="1"/>
  <c r="F543" i="1"/>
  <c r="AX671" i="1"/>
  <c r="DO436" i="1"/>
  <c r="P555" i="1"/>
  <c r="AH436" i="1"/>
  <c r="U531" i="1"/>
  <c r="ED436" i="1"/>
  <c r="DQ531" i="1"/>
  <c r="DX351" i="1"/>
  <c r="DK404" i="1"/>
  <c r="GN28" i="1"/>
  <c r="CB49" i="1" s="1"/>
  <c r="CA49" i="1"/>
  <c r="ER22" i="1"/>
  <c r="ER704" i="1"/>
  <c r="P682" i="1"/>
  <c r="GN628" i="1"/>
  <c r="CB641" i="1" s="1"/>
  <c r="CA641" i="1"/>
  <c r="P26" i="1"/>
  <c r="F52" i="1"/>
  <c r="F63" i="1"/>
  <c r="R26" i="1"/>
  <c r="R671" i="1"/>
  <c r="DZ436" i="1"/>
  <c r="DM531" i="1"/>
  <c r="GM394" i="1"/>
  <c r="GN394" i="1" s="1"/>
  <c r="GB351" i="1"/>
  <c r="ES404" i="1"/>
  <c r="DT531" i="1"/>
  <c r="AH351" i="1"/>
  <c r="U404" i="1"/>
  <c r="U671" i="1" s="1"/>
  <c r="DH26" i="1"/>
  <c r="P52" i="1"/>
  <c r="GM508" i="1"/>
  <c r="GN508" i="1" s="1"/>
  <c r="GM390" i="1"/>
  <c r="GN390" i="1" s="1"/>
  <c r="ET18" i="1"/>
  <c r="P717" i="1"/>
  <c r="DK232" i="1"/>
  <c r="P334" i="1"/>
  <c r="DJ232" i="1"/>
  <c r="P333" i="1"/>
  <c r="F606" i="1"/>
  <c r="Q563" i="1"/>
  <c r="DJ351" i="1"/>
  <c r="P418" i="1"/>
  <c r="T81" i="1"/>
  <c r="F221" i="1"/>
  <c r="DJ81" i="1"/>
  <c r="P214" i="1"/>
  <c r="AJ436" i="1"/>
  <c r="W531" i="1"/>
  <c r="AB26" i="1"/>
  <c r="O49" i="1"/>
  <c r="GB436" i="1"/>
  <c r="ES531" i="1"/>
  <c r="GM271" i="1"/>
  <c r="GN271" i="1" s="1"/>
  <c r="GM251" i="1"/>
  <c r="GN251" i="1" s="1"/>
  <c r="GM142" i="1"/>
  <c r="GN142" i="1" s="1"/>
  <c r="X626" i="1"/>
  <c r="F667" i="1"/>
  <c r="GN439" i="1"/>
  <c r="FS563" i="1"/>
  <c r="EJ594" i="1"/>
  <c r="FZ26" i="1"/>
  <c r="EQ49" i="1"/>
  <c r="EM22" i="1"/>
  <c r="P690" i="1"/>
  <c r="EM704" i="1"/>
  <c r="AC232" i="1"/>
  <c r="CF319" i="1"/>
  <c r="P319" i="1"/>
  <c r="CE319" i="1"/>
  <c r="CH319" i="1"/>
  <c r="FW232" i="1"/>
  <c r="EN319" i="1"/>
  <c r="W232" i="1"/>
  <c r="F343" i="1"/>
  <c r="U81" i="1"/>
  <c r="F222" i="1"/>
  <c r="Q232" i="1"/>
  <c r="F331" i="1"/>
  <c r="AU22" i="1"/>
  <c r="F690" i="1"/>
  <c r="W16" i="2" s="1"/>
  <c r="AU704" i="1"/>
  <c r="DP26" i="1"/>
  <c r="P75" i="1"/>
  <c r="T563" i="1"/>
  <c r="F615" i="1"/>
  <c r="AQ18" i="1"/>
  <c r="F714" i="1"/>
  <c r="CH26" i="1"/>
  <c r="AY49" i="1"/>
  <c r="F614" i="1"/>
  <c r="BA563" i="1"/>
  <c r="GM107" i="1"/>
  <c r="GN107" i="1" s="1"/>
  <c r="FZ531" i="1"/>
  <c r="DU436" i="1"/>
  <c r="DH531" i="1"/>
  <c r="FX531" i="1"/>
  <c r="FW531" i="1"/>
  <c r="DU81" i="1"/>
  <c r="FZ200" i="1"/>
  <c r="DH200" i="1"/>
  <c r="FW200" i="1"/>
  <c r="FX200" i="1"/>
  <c r="AB531" i="1"/>
  <c r="EV18" i="1"/>
  <c r="P729" i="1"/>
  <c r="FT563" i="1"/>
  <c r="EK594" i="1"/>
  <c r="DT563" i="1"/>
  <c r="DG594" i="1"/>
  <c r="GM569" i="1"/>
  <c r="GN569" i="1" s="1"/>
  <c r="GM522" i="1"/>
  <c r="GN522" i="1" s="1"/>
  <c r="DH232" i="1"/>
  <c r="P322" i="1"/>
  <c r="DQ563" i="1"/>
  <c r="P621" i="1"/>
  <c r="R351" i="1"/>
  <c r="F418" i="1"/>
  <c r="R232" i="1"/>
  <c r="F333" i="1"/>
  <c r="R81" i="1"/>
  <c r="F214" i="1"/>
  <c r="BA81" i="1"/>
  <c r="F220" i="1"/>
  <c r="DJ436" i="1"/>
  <c r="P545" i="1"/>
  <c r="ED351" i="1"/>
  <c r="DQ404" i="1"/>
  <c r="AZ626" i="1"/>
  <c r="F652" i="1"/>
  <c r="BB18" i="1"/>
  <c r="F717" i="1"/>
  <c r="AW49" i="1"/>
  <c r="CF26" i="1"/>
  <c r="GM359" i="1"/>
  <c r="GM86" i="1"/>
  <c r="GN86" i="1" s="1"/>
  <c r="GN438" i="1"/>
  <c r="CB531" i="1" s="1"/>
  <c r="CA531" i="1"/>
  <c r="GM197" i="1"/>
  <c r="GN197" i="1" s="1"/>
  <c r="DJ26" i="1"/>
  <c r="P63" i="1"/>
  <c r="DJ671" i="1"/>
  <c r="EB81" i="1"/>
  <c r="DO200" i="1"/>
  <c r="GM441" i="1"/>
  <c r="GN441" i="1" s="1"/>
  <c r="FZ232" i="1"/>
  <c r="EQ319" i="1"/>
  <c r="DO232" i="1"/>
  <c r="P343" i="1"/>
  <c r="Q351" i="1"/>
  <c r="F416" i="1"/>
  <c r="U563" i="1"/>
  <c r="F616" i="1"/>
  <c r="U22" i="1" l="1"/>
  <c r="U704" i="1"/>
  <c r="F693" i="1"/>
  <c r="DQ22" i="1"/>
  <c r="P698" i="1"/>
  <c r="DQ704" i="1"/>
  <c r="DM22" i="1"/>
  <c r="DM704" i="1"/>
  <c r="P693" i="1"/>
  <c r="S22" i="1"/>
  <c r="F686" i="1"/>
  <c r="S704" i="1"/>
  <c r="P22" i="1"/>
  <c r="P704" i="1"/>
  <c r="F674" i="1"/>
  <c r="O26" i="1"/>
  <c r="F51" i="1"/>
  <c r="EN563" i="1"/>
  <c r="P599" i="1"/>
  <c r="T351" i="1"/>
  <c r="F425" i="1"/>
  <c r="T671" i="1"/>
  <c r="EN232" i="1"/>
  <c r="P324" i="1"/>
  <c r="EJ563" i="1"/>
  <c r="P622" i="1"/>
  <c r="CA626" i="1"/>
  <c r="AR641" i="1"/>
  <c r="DK436" i="1"/>
  <c r="P546" i="1"/>
  <c r="Q22" i="1"/>
  <c r="F683" i="1"/>
  <c r="Q704" i="1"/>
  <c r="AZ22" i="1"/>
  <c r="F682" i="1"/>
  <c r="AZ704" i="1"/>
  <c r="DP81" i="1"/>
  <c r="P226" i="1"/>
  <c r="DJ22" i="1"/>
  <c r="DJ704" i="1"/>
  <c r="P685" i="1"/>
  <c r="FZ436" i="1"/>
  <c r="EQ531" i="1"/>
  <c r="W436" i="1"/>
  <c r="F555" i="1"/>
  <c r="P424" i="1"/>
  <c r="ES351" i="1"/>
  <c r="AS641" i="1"/>
  <c r="CB626" i="1"/>
  <c r="P54" i="1"/>
  <c r="EN26" i="1"/>
  <c r="O563" i="1"/>
  <c r="F596" i="1"/>
  <c r="P563" i="1"/>
  <c r="F597" i="1"/>
  <c r="F54" i="1"/>
  <c r="AV26" i="1"/>
  <c r="AV671" i="1"/>
  <c r="DG531" i="1"/>
  <c r="DT436" i="1"/>
  <c r="F646" i="1"/>
  <c r="AV626" i="1"/>
  <c r="CE81" i="1"/>
  <c r="AV200" i="1"/>
  <c r="Y436" i="1"/>
  <c r="F558" i="1"/>
  <c r="AU18" i="1"/>
  <c r="F723" i="1"/>
  <c r="CH232" i="1"/>
  <c r="AY319" i="1"/>
  <c r="FS531" i="1"/>
  <c r="S436" i="1"/>
  <c r="F546" i="1"/>
  <c r="W81" i="1"/>
  <c r="F224" i="1"/>
  <c r="W671" i="1"/>
  <c r="F647" i="1"/>
  <c r="AW626" i="1"/>
  <c r="CH351" i="1"/>
  <c r="AY404" i="1"/>
  <c r="CH563" i="1"/>
  <c r="AY594" i="1"/>
  <c r="X563" i="1"/>
  <c r="F620" i="1"/>
  <c r="X81" i="1"/>
  <c r="F226" i="1"/>
  <c r="DO81" i="1"/>
  <c r="P224" i="1"/>
  <c r="DO671" i="1"/>
  <c r="O531" i="1"/>
  <c r="AB436" i="1"/>
  <c r="CE232" i="1"/>
  <c r="AV319" i="1"/>
  <c r="FT531" i="1"/>
  <c r="ER18" i="1"/>
  <c r="P715" i="1"/>
  <c r="AX22" i="1"/>
  <c r="AX704" i="1"/>
  <c r="F678" i="1"/>
  <c r="AP18" i="1"/>
  <c r="F713" i="1"/>
  <c r="EC232" i="1"/>
  <c r="DP319" i="1"/>
  <c r="V351" i="1"/>
  <c r="F427" i="1"/>
  <c r="U232" i="1"/>
  <c r="F341" i="1"/>
  <c r="CA594" i="1"/>
  <c r="AW404" i="1"/>
  <c r="CF351" i="1"/>
  <c r="FS200" i="1"/>
  <c r="DK81" i="1"/>
  <c r="P215" i="1"/>
  <c r="DK671" i="1"/>
  <c r="DL81" i="1"/>
  <c r="P221" i="1"/>
  <c r="DL671" i="1"/>
  <c r="P232" i="1"/>
  <c r="F322" i="1"/>
  <c r="DM436" i="1"/>
  <c r="P553" i="1"/>
  <c r="DG626" i="1"/>
  <c r="P643" i="1"/>
  <c r="EJ49" i="1"/>
  <c r="FS26" i="1"/>
  <c r="AK232" i="1"/>
  <c r="X319" i="1"/>
  <c r="EP18" i="1"/>
  <c r="P711" i="1"/>
  <c r="CB594" i="1"/>
  <c r="AV404" i="1"/>
  <c r="CE351" i="1"/>
  <c r="FT200" i="1"/>
  <c r="DI232" i="1"/>
  <c r="P331" i="1"/>
  <c r="DI671" i="1"/>
  <c r="EO232" i="1"/>
  <c r="P325" i="1"/>
  <c r="DP436" i="1"/>
  <c r="P557" i="1"/>
  <c r="DG81" i="1"/>
  <c r="P202" i="1"/>
  <c r="CA200" i="1"/>
  <c r="CA436" i="1"/>
  <c r="AR531" i="1"/>
  <c r="CB436" i="1"/>
  <c r="AS531" i="1"/>
  <c r="DH81" i="1"/>
  <c r="P203" i="1"/>
  <c r="AS49" i="1"/>
  <c r="CB26" i="1"/>
  <c r="O626" i="1"/>
  <c r="F643" i="1"/>
  <c r="DQ81" i="1"/>
  <c r="P227" i="1"/>
  <c r="FW351" i="1"/>
  <c r="EN404" i="1"/>
  <c r="P658" i="1"/>
  <c r="EK626" i="1"/>
  <c r="AW531" i="1"/>
  <c r="CF436" i="1"/>
  <c r="AL351" i="1"/>
  <c r="Y404" i="1"/>
  <c r="CB200" i="1"/>
  <c r="ES81" i="1"/>
  <c r="P220" i="1"/>
  <c r="ES671" i="1"/>
  <c r="AT18" i="1"/>
  <c r="F722" i="1"/>
  <c r="DQ232" i="1"/>
  <c r="P346" i="1"/>
  <c r="Y81" i="1"/>
  <c r="F227" i="1"/>
  <c r="DT232" i="1"/>
  <c r="DG319" i="1"/>
  <c r="R22" i="1"/>
  <c r="F685" i="1"/>
  <c r="R704" i="1"/>
  <c r="FZ81" i="1"/>
  <c r="EQ200" i="1"/>
  <c r="EM18" i="1"/>
  <c r="P723" i="1"/>
  <c r="DH671" i="1"/>
  <c r="DK351" i="1"/>
  <c r="P419" i="1"/>
  <c r="FX351" i="1"/>
  <c r="EO404" i="1"/>
  <c r="S81" i="1"/>
  <c r="F215" i="1"/>
  <c r="EO26" i="1"/>
  <c r="P55" i="1"/>
  <c r="BA18" i="1"/>
  <c r="F724" i="1"/>
  <c r="CE436" i="1"/>
  <c r="AV531" i="1"/>
  <c r="FS319" i="1"/>
  <c r="DQ351" i="1"/>
  <c r="P431" i="1"/>
  <c r="FX81" i="1"/>
  <c r="EO200" i="1"/>
  <c r="FW81" i="1"/>
  <c r="EN200" i="1"/>
  <c r="CF232" i="1"/>
  <c r="AW319" i="1"/>
  <c r="AY531" i="1"/>
  <c r="CH436" i="1"/>
  <c r="P351" i="1"/>
  <c r="F407" i="1"/>
  <c r="GN359" i="1"/>
  <c r="CB404" i="1" s="1"/>
  <c r="CA404" i="1"/>
  <c r="DG404" i="1"/>
  <c r="DT351" i="1"/>
  <c r="P436" i="1"/>
  <c r="F534" i="1"/>
  <c r="FT319" i="1"/>
  <c r="AB232" i="1"/>
  <c r="O319" i="1"/>
  <c r="O351" i="1"/>
  <c r="F406" i="1"/>
  <c r="Y232" i="1"/>
  <c r="F346" i="1"/>
  <c r="W351" i="1"/>
  <c r="F428" i="1"/>
  <c r="CA26" i="1"/>
  <c r="AR49" i="1"/>
  <c r="EO563" i="1"/>
  <c r="P600" i="1"/>
  <c r="EQ563" i="1"/>
  <c r="P602" i="1"/>
  <c r="EQ232" i="1"/>
  <c r="P327" i="1"/>
  <c r="DG563" i="1"/>
  <c r="P596" i="1"/>
  <c r="EN531" i="1"/>
  <c r="FW436" i="1"/>
  <c r="ES436" i="1"/>
  <c r="P551" i="1"/>
  <c r="DQ436" i="1"/>
  <c r="P558" i="1"/>
  <c r="GN356" i="1"/>
  <c r="FT404" i="1" s="1"/>
  <c r="FS404" i="1"/>
  <c r="P669" i="1"/>
  <c r="EJ626" i="1"/>
  <c r="DH351" i="1"/>
  <c r="P407" i="1"/>
  <c r="DL436" i="1"/>
  <c r="P552" i="1"/>
  <c r="CH81" i="1"/>
  <c r="AY200" i="1"/>
  <c r="DN436" i="1"/>
  <c r="P554" i="1"/>
  <c r="DN671" i="1"/>
  <c r="DP563" i="1"/>
  <c r="P620" i="1"/>
  <c r="AK351" i="1"/>
  <c r="X404" i="1"/>
  <c r="CA319" i="1"/>
  <c r="Y671" i="1"/>
  <c r="EK563" i="1"/>
  <c r="P611" i="1"/>
  <c r="AY26" i="1"/>
  <c r="F57" i="1"/>
  <c r="FT26" i="1"/>
  <c r="EK49" i="1"/>
  <c r="AW26" i="1"/>
  <c r="F55" i="1"/>
  <c r="FX436" i="1"/>
  <c r="EO531" i="1"/>
  <c r="EQ26" i="1"/>
  <c r="P57" i="1"/>
  <c r="EQ671" i="1"/>
  <c r="U351" i="1"/>
  <c r="F426" i="1"/>
  <c r="V232" i="1"/>
  <c r="F342" i="1"/>
  <c r="V671" i="1"/>
  <c r="EQ404" i="1"/>
  <c r="FZ351" i="1"/>
  <c r="P81" i="1"/>
  <c r="F203" i="1"/>
  <c r="DG26" i="1"/>
  <c r="P51" i="1"/>
  <c r="DG671" i="1"/>
  <c r="AY626" i="1"/>
  <c r="F649" i="1"/>
  <c r="CB232" i="1"/>
  <c r="AS319" i="1"/>
  <c r="CE563" i="1"/>
  <c r="AV594" i="1"/>
  <c r="AB81" i="1"/>
  <c r="O200" i="1"/>
  <c r="X436" i="1"/>
  <c r="F557" i="1"/>
  <c r="Y563" i="1"/>
  <c r="F621" i="1"/>
  <c r="DH436" i="1"/>
  <c r="P534" i="1"/>
  <c r="U436" i="1"/>
  <c r="F553" i="1"/>
  <c r="CF81" i="1"/>
  <c r="AW200" i="1"/>
  <c r="DM232" i="1"/>
  <c r="P341" i="1"/>
  <c r="S351" i="1"/>
  <c r="F419" i="1"/>
  <c r="CF563" i="1"/>
  <c r="AW594" i="1"/>
  <c r="EC351" i="1"/>
  <c r="DP404" i="1"/>
  <c r="DG22" i="1" l="1"/>
  <c r="P673" i="1"/>
  <c r="DG704" i="1"/>
  <c r="AY563" i="1"/>
  <c r="F602" i="1"/>
  <c r="AY232" i="1"/>
  <c r="F327" i="1"/>
  <c r="AV22" i="1"/>
  <c r="AV704" i="1"/>
  <c r="F676" i="1"/>
  <c r="S18" i="1"/>
  <c r="F719" i="1"/>
  <c r="DG351" i="1"/>
  <c r="P406" i="1"/>
  <c r="EO81" i="1"/>
  <c r="P206" i="1"/>
  <c r="DL22" i="1"/>
  <c r="DL704" i="1"/>
  <c r="P692" i="1"/>
  <c r="AV232" i="1"/>
  <c r="F324" i="1"/>
  <c r="T22" i="1"/>
  <c r="F692" i="1"/>
  <c r="T704" i="1"/>
  <c r="Y16" i="2"/>
  <c r="EQ22" i="1"/>
  <c r="P679" i="1"/>
  <c r="EQ704" i="1"/>
  <c r="CB81" i="1"/>
  <c r="AS200" i="1"/>
  <c r="AY351" i="1"/>
  <c r="F412" i="1"/>
  <c r="Q18" i="1"/>
  <c r="F716" i="1"/>
  <c r="CA232" i="1"/>
  <c r="AR319" i="1"/>
  <c r="AR671" i="1" s="1"/>
  <c r="CA351" i="1"/>
  <c r="AR404" i="1"/>
  <c r="EO351" i="1"/>
  <c r="P410" i="1"/>
  <c r="DG232" i="1"/>
  <c r="P321" i="1"/>
  <c r="Y351" i="1"/>
  <c r="F431" i="1"/>
  <c r="X232" i="1"/>
  <c r="F345" i="1"/>
  <c r="X671" i="1"/>
  <c r="DP232" i="1"/>
  <c r="P345" i="1"/>
  <c r="DP671" i="1"/>
  <c r="AY81" i="1"/>
  <c r="F208" i="1"/>
  <c r="EN436" i="1"/>
  <c r="P536" i="1"/>
  <c r="CB351" i="1"/>
  <c r="AS404" i="1"/>
  <c r="F66" i="1"/>
  <c r="AS26" i="1"/>
  <c r="DK22" i="1"/>
  <c r="DK704" i="1"/>
  <c r="P686" i="1"/>
  <c r="J16" i="2" s="1"/>
  <c r="O436" i="1"/>
  <c r="F533" i="1"/>
  <c r="EQ436" i="1"/>
  <c r="P539" i="1"/>
  <c r="DM18" i="1"/>
  <c r="P726" i="1"/>
  <c r="EN81" i="1"/>
  <c r="P205" i="1"/>
  <c r="Y22" i="1"/>
  <c r="Y704" i="1"/>
  <c r="F698" i="1"/>
  <c r="FS232" i="1"/>
  <c r="EJ319" i="1"/>
  <c r="DO22" i="1"/>
  <c r="DO704" i="1"/>
  <c r="P695" i="1"/>
  <c r="AW563" i="1"/>
  <c r="F600" i="1"/>
  <c r="AR26" i="1"/>
  <c r="F77" i="1"/>
  <c r="R18" i="1"/>
  <c r="F718" i="1"/>
  <c r="O81" i="1"/>
  <c r="F202" i="1"/>
  <c r="AW671" i="1"/>
  <c r="X351" i="1"/>
  <c r="F430" i="1"/>
  <c r="F206" i="1"/>
  <c r="AW81" i="1"/>
  <c r="AV563" i="1"/>
  <c r="F599" i="1"/>
  <c r="EQ351" i="1"/>
  <c r="P412" i="1"/>
  <c r="V22" i="1"/>
  <c r="V704" i="1"/>
  <c r="F694" i="1"/>
  <c r="AV436" i="1"/>
  <c r="F536" i="1"/>
  <c r="AW436" i="1"/>
  <c r="F537" i="1"/>
  <c r="DI22" i="1"/>
  <c r="DI704" i="1"/>
  <c r="P683" i="1"/>
  <c r="EJ26" i="1"/>
  <c r="P77" i="1"/>
  <c r="W22" i="1"/>
  <c r="F695" i="1"/>
  <c r="W704" i="1"/>
  <c r="AV81" i="1"/>
  <c r="F205" i="1"/>
  <c r="O671" i="1"/>
  <c r="DQ18" i="1"/>
  <c r="P731" i="1"/>
  <c r="FS351" i="1"/>
  <c r="EJ404" i="1"/>
  <c r="DH22" i="1"/>
  <c r="DH704" i="1"/>
  <c r="P674" i="1"/>
  <c r="AS436" i="1"/>
  <c r="F548" i="1"/>
  <c r="FS81" i="1"/>
  <c r="EJ200" i="1"/>
  <c r="EN671" i="1"/>
  <c r="DJ18" i="1"/>
  <c r="P718" i="1"/>
  <c r="F669" i="1"/>
  <c r="AR626" i="1"/>
  <c r="FT436" i="1"/>
  <c r="EK531" i="1"/>
  <c r="AS232" i="1"/>
  <c r="F336" i="1"/>
  <c r="P66" i="1"/>
  <c r="EK26" i="1"/>
  <c r="O232" i="1"/>
  <c r="F321" i="1"/>
  <c r="DN22" i="1"/>
  <c r="DN704" i="1"/>
  <c r="P694" i="1"/>
  <c r="FT351" i="1"/>
  <c r="EK404" i="1"/>
  <c r="AY436" i="1"/>
  <c r="F539" i="1"/>
  <c r="AX18" i="1"/>
  <c r="F711" i="1"/>
  <c r="CB563" i="1"/>
  <c r="AS594" i="1"/>
  <c r="AS671" i="1" s="1"/>
  <c r="EO436" i="1"/>
  <c r="P537" i="1"/>
  <c r="DP351" i="1"/>
  <c r="P430" i="1"/>
  <c r="AY671" i="1"/>
  <c r="FT81" i="1"/>
  <c r="EK200" i="1"/>
  <c r="AW351" i="1"/>
  <c r="F410" i="1"/>
  <c r="ES22" i="1"/>
  <c r="P691" i="1"/>
  <c r="H16" i="2" s="1"/>
  <c r="ES704" i="1"/>
  <c r="FT232" i="1"/>
  <c r="EK319" i="1"/>
  <c r="EK671" i="1" s="1"/>
  <c r="AW232" i="1"/>
  <c r="F325" i="1"/>
  <c r="EN351" i="1"/>
  <c r="P409" i="1"/>
  <c r="AR436" i="1"/>
  <c r="F559" i="1"/>
  <c r="EO671" i="1"/>
  <c r="EQ81" i="1"/>
  <c r="P208" i="1"/>
  <c r="CA563" i="1"/>
  <c r="AR594" i="1"/>
  <c r="P18" i="1"/>
  <c r="F707" i="1"/>
  <c r="U18" i="1"/>
  <c r="F726" i="1"/>
  <c r="CA81" i="1"/>
  <c r="AR200" i="1"/>
  <c r="F409" i="1"/>
  <c r="AV351" i="1"/>
  <c r="FS436" i="1"/>
  <c r="EJ531" i="1"/>
  <c r="DG436" i="1"/>
  <c r="P533" i="1"/>
  <c r="F658" i="1"/>
  <c r="AS626" i="1"/>
  <c r="AZ18" i="1"/>
  <c r="F715" i="1"/>
  <c r="AR22" i="1" l="1"/>
  <c r="F699" i="1"/>
  <c r="F700" i="1" s="1"/>
  <c r="AR704" i="1"/>
  <c r="EK22" i="1"/>
  <c r="EK704" i="1"/>
  <c r="P688" i="1"/>
  <c r="E16" i="2" s="1"/>
  <c r="I16" i="2" s="1"/>
  <c r="N16" i="2" s="1"/>
  <c r="AS22" i="1"/>
  <c r="F688" i="1"/>
  <c r="T16" i="2" s="1"/>
  <c r="X16" i="2" s="1"/>
  <c r="AC16" i="2" s="1"/>
  <c r="AS704" i="1"/>
  <c r="EJ351" i="1"/>
  <c r="P432" i="1"/>
  <c r="X22" i="1"/>
  <c r="F697" i="1"/>
  <c r="X704" i="1"/>
  <c r="DI18" i="1"/>
  <c r="P716" i="1"/>
  <c r="AV18" i="1"/>
  <c r="F709" i="1"/>
  <c r="AR232" i="1"/>
  <c r="F347" i="1"/>
  <c r="AS351" i="1"/>
  <c r="F421" i="1"/>
  <c r="T18" i="1"/>
  <c r="F725" i="1"/>
  <c r="AR563" i="1"/>
  <c r="F622" i="1"/>
  <c r="O22" i="1"/>
  <c r="F673" i="1"/>
  <c r="O704" i="1"/>
  <c r="Y18" i="1"/>
  <c r="F731" i="1"/>
  <c r="EJ81" i="1"/>
  <c r="P228" i="1"/>
  <c r="AS81" i="1"/>
  <c r="F217" i="1"/>
  <c r="DL18" i="1"/>
  <c r="P725" i="1"/>
  <c r="EK232" i="1"/>
  <c r="P336" i="1"/>
  <c r="DO18" i="1"/>
  <c r="P728" i="1"/>
  <c r="EN22" i="1"/>
  <c r="EN704" i="1"/>
  <c r="P676" i="1"/>
  <c r="W18" i="1"/>
  <c r="F728" i="1"/>
  <c r="AW22" i="1"/>
  <c r="AW704" i="1"/>
  <c r="F677" i="1"/>
  <c r="EQ18" i="1"/>
  <c r="P712" i="1"/>
  <c r="ES18" i="1"/>
  <c r="P724" i="1"/>
  <c r="EJ436" i="1"/>
  <c r="P559" i="1"/>
  <c r="EJ232" i="1"/>
  <c r="P347" i="1"/>
  <c r="DG18" i="1"/>
  <c r="P706" i="1"/>
  <c r="AY22" i="1"/>
  <c r="F679" i="1"/>
  <c r="AY704" i="1"/>
  <c r="DN18" i="1"/>
  <c r="P727" i="1"/>
  <c r="AS563" i="1"/>
  <c r="F611" i="1"/>
  <c r="EO22" i="1"/>
  <c r="EO704" i="1"/>
  <c r="P677" i="1"/>
  <c r="AR81" i="1"/>
  <c r="F228" i="1"/>
  <c r="EK81" i="1"/>
  <c r="P217" i="1"/>
  <c r="V18" i="1"/>
  <c r="F727" i="1"/>
  <c r="DP22" i="1"/>
  <c r="DP704" i="1"/>
  <c r="P697" i="1"/>
  <c r="AR351" i="1"/>
  <c r="F432" i="1"/>
  <c r="EK351" i="1"/>
  <c r="P421" i="1"/>
  <c r="EK436" i="1"/>
  <c r="P548" i="1"/>
  <c r="DH18" i="1"/>
  <c r="P707" i="1"/>
  <c r="EJ671" i="1"/>
  <c r="DK18" i="1"/>
  <c r="P719" i="1"/>
  <c r="AS18" i="1" l="1"/>
  <c r="F721" i="1"/>
  <c r="EN18" i="1"/>
  <c r="P709" i="1"/>
  <c r="EK18" i="1"/>
  <c r="P721" i="1"/>
  <c r="AW18" i="1"/>
  <c r="F710" i="1"/>
  <c r="AR18" i="1"/>
  <c r="F732" i="1"/>
  <c r="F733" i="1" s="1"/>
  <c r="DP18" i="1"/>
  <c r="P730" i="1"/>
  <c r="O18" i="1"/>
  <c r="F706" i="1"/>
  <c r="EJ22" i="1"/>
  <c r="P699" i="1"/>
  <c r="P700" i="1" s="1"/>
  <c r="EJ704" i="1"/>
  <c r="AY18" i="1"/>
  <c r="F712" i="1"/>
  <c r="X18" i="1"/>
  <c r="F730" i="1"/>
  <c r="F701" i="1"/>
  <c r="F702" i="1" s="1"/>
  <c r="EO18" i="1"/>
  <c r="P710" i="1"/>
  <c r="F734" i="1" l="1"/>
  <c r="F735" i="1" s="1"/>
  <c r="P701" i="1"/>
  <c r="P702" i="1" s="1"/>
  <c r="EJ18" i="1"/>
  <c r="P732" i="1"/>
  <c r="P733" i="1" s="1"/>
  <c r="P734" i="1" l="1"/>
  <c r="P735" i="1" s="1"/>
</calcChain>
</file>

<file path=xl/sharedStrings.xml><?xml version="1.0" encoding="utf-8"?>
<sst xmlns="http://schemas.openxmlformats.org/spreadsheetml/2006/main" count="45175" uniqueCount="980">
  <si>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</si>
  <si>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</si>
  <si>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</si>
  <si>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</si>
  <si>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пер. Старопименовский, д. 5</t>
  </si>
  <si>
    <t>02-01-04</t>
  </si>
  <si>
    <t>Водоснабжение.</t>
  </si>
  <si>
    <t>2024-00375-01-0-ИОС2</t>
  </si>
  <si>
    <t>Сметные нормы списания</t>
  </si>
  <si>
    <t>Коды ОКП для ТСН-2001 МГЭ Дополнение 81</t>
  </si>
  <si>
    <t>ТСН-2001 (МГЭ) Доп 81 - Ремонт</t>
  </si>
  <si>
    <t>Типовой расчет для ТСН-2001 МГЭ, Дополнение 81, ремонт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</si>
  <si>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</si>
  <si>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</si>
  <si>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</si>
  <si>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</si>
  <si>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Система  водоснабжения.</t>
  </si>
  <si>
    <t>Новый раздел</t>
  </si>
  <si>
    <t>Демонтажные работы.</t>
  </si>
  <si>
    <t>1</t>
  </si>
  <si>
    <t>6.65-1-1</t>
  </si>
  <si>
    <t>Разборка трубопроводов из водогазопроводных труб диаметром до 25 мм</t>
  </si>
  <si>
    <t>100 м</t>
  </si>
  <si>
    <t>ТСН-2001.6 Доп. 79, Сб. 65, т. 1, поз. 1</t>
  </si>
  <si>
    <t>*1</t>
  </si>
  <si>
    <t>*1,2</t>
  </si>
  <si>
    <t>Ремонтно-строительные работы</t>
  </si>
  <si>
    <t>ТСН-2001.6-65. Внутренние санитарно-технические работы: демонтаж и разборка</t>
  </si>
  <si>
    <t>ТСН-2001.6-65-1</t>
  </si>
  <si>
    <t>Поправка: Гл.12.Прил.8.п.8. 3_12.00.01.11.001</t>
  </si>
  <si>
    <t>2</t>
  </si>
  <si>
    <t>6.65-1-2</t>
  </si>
  <si>
    <t>Разборка трубопроводов из водогазопроводных труб диаметром до 40 мм</t>
  </si>
  <si>
    <t>ТСН-2001.6 Доп. 79, Сб. 65, т. 1, поз. 2</t>
  </si>
  <si>
    <t>3</t>
  </si>
  <si>
    <t>6.65-1-3</t>
  </si>
  <si>
    <t>Разборка трубопроводов из водогазопроводных труб диаметром до 50 мм</t>
  </si>
  <si>
    <t>ТСН-2001.6 Доп. 79, Сб. 65, т. 1, поз. 3</t>
  </si>
  <si>
    <t>4</t>
  </si>
  <si>
    <t>6.65-11-5</t>
  </si>
  <si>
    <t>Разборка трубопроводов центрального отопления на сварке диаметром труб до 100 мм</t>
  </si>
  <si>
    <t>ТСН-2001.6 Доп. 79, Сб. 65, т. 11, поз. 5</t>
  </si>
  <si>
    <t>*1)*1</t>
  </si>
  <si>
    <t>*1)*1,2</t>
  </si>
  <si>
    <t>*0,82)*1,2</t>
  </si>
  <si>
    <t>Поправка: Сб.6-65.т3.1.п.3.1.6_06.65.01.28.002
Поправка: Гл.12.Прил.8.п.8. 3_12.00.01.11.001</t>
  </si>
  <si>
    <t>5</t>
  </si>
  <si>
    <t>3.16-40-1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</si>
  <si>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20 мм (демонтаж)</t>
  </si>
  <si>
    <t>ТСН-2001.3 Доп. 79, Сб. 16, т. 40, поз. 1</t>
  </si>
  <si>
    <t>*0)*1</t>
  </si>
  <si>
    <t>*0,4)*1,2</t>
  </si>
  <si>
    <t>Строительные работы</t>
  </si>
  <si>
    <t>ТСН-2001.3-16. Трубопроводы внутренние</t>
  </si>
  <si>
    <t>ТСН-2001.3-16-1</t>
  </si>
  <si>
    <t>Поправка: Гл.6.Прил.2.2.п.2.2.13_06.00.01.35.003
Поправка: Гл.12.Прил.8.п.8. 3_12.00.01.11.001</t>
  </si>
  <si>
    <t>6</t>
  </si>
  <si>
    <t>3.16-40-2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</si>
  <si>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25 мм (демонтаж)</t>
  </si>
  <si>
    <t>ТСН-2001.3 Доп. 79, Сб. 16, т. 40, поз. 2</t>
  </si>
  <si>
    <t>7</t>
  </si>
  <si>
    <t>6.66-162-1</t>
  </si>
  <si>
    <t>Разборка тепловой изоляции из плит, сегментов и скорлуп</t>
  </si>
  <si>
    <t>100 м2</t>
  </si>
  <si>
    <t>ТСН-2001.6. Доп. 1-42. Сб. 66, т. 162, поз. 1</t>
  </si>
  <si>
    <t>ТСН-2001.6-66. Наружные инженерные сети: демонтаж, разборка, очистка</t>
  </si>
  <si>
    <t>ТСН-2001.6-66-1</t>
  </si>
  <si>
    <t>8</t>
  </si>
  <si>
    <t>6.65-3-4</t>
  </si>
  <si>
    <t>Демонтаж задвижки фланцевой диаметром 100 мм</t>
  </si>
  <si>
    <t>100 шт.</t>
  </si>
  <si>
    <t>ТСН-2001.6 Доп. 77, Сб. 65, т. 3, поз. 4</t>
  </si>
  <si>
    <t>9</t>
  </si>
  <si>
    <t>6.65-3-3</t>
  </si>
  <si>
    <t>Демонтаж крана водоразборного</t>
  </si>
  <si>
    <t>ТСН-2001.6 Доп. 68, Сб. 65, т. 3, поз. 3</t>
  </si>
  <si>
    <t>10</t>
  </si>
  <si>
    <t>6.65-3-1</t>
  </si>
  <si>
    <t>Демонтаж смесителя с душем</t>
  </si>
  <si>
    <t>ТСН-2001.6 Доп. 68, Сб. 65, т. 3, поз. 1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</si>
  <si>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</si>
  <si>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</si>
  <si>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</si>
  <si>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</si>
  <si>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</si>
  <si>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</si>
  <si>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</si>
  <si>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</si>
  <si>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</si>
  <si>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</si>
  <si>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</si>
  <si>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</si>
  <si>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</si>
  <si>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</si>
  <si>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</si>
  <si>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</si>
  <si>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</si>
  <si>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</si>
  <si>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</si>
  <si>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</si>
  <si>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</si>
  <si>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</si>
  <si>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</si>
  <si>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</si>
  <si>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</si>
  <si>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</si>
  <si>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</si>
  <si>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</si>
  <si>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</si>
  <si>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</si>
  <si>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</si>
  <si>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</si>
  <si>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</si>
  <si>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</si>
  <si>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</si>
  <si>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</si>
  <si>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</si>
  <si>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</si>
  <si>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</si>
  <si>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</si>
  <si>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</si>
  <si>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</si>
  <si>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</si>
  <si>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</si>
  <si>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</si>
  <si>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</si>
  <si>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</si>
  <si>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</si>
  <si>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</si>
  <si>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</si>
  <si>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</si>
  <si>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</si>
  <si>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</si>
  <si>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</si>
  <si>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Водопровод хозяйственно-питьевой В 1 (подземная часть)</t>
  </si>
  <si>
    <t>11</t>
  </si>
  <si>
    <t>3.16-7-1</t>
  </si>
  <si>
    <t>Прокладка трубопроводов водоснабжения из стальных водогазопроводных оцинкованных труб диаметром 15 мм</t>
  </si>
  <si>
    <t>100 м трубопровода</t>
  </si>
  <si>
    <t>ТСН-2001.3 Доп. 79, Сб. 16, т. 7, поз. 1</t>
  </si>
  <si>
    <t>*1,25)*1,2</t>
  </si>
  <si>
    <t>*1,15)*1,2</t>
  </si>
  <si>
    <t>Поправка: Гл.6.Прил.2.2.п.2.2.6_06.00.01.07.001
Поправка: Гл.12.Прил.8.п.8. 3_12.00.01.11.001</t>
  </si>
  <si>
    <t>11,1</t>
  </si>
  <si>
    <t>1.13-4-61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</si>
  <si>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15 мм</t>
  </si>
  <si>
    <t>шт.</t>
  </si>
  <si>
    <t>ТСН-2001.1 Доп. 73, Р. 13, о. 4, поз. 61</t>
  </si>
  <si>
    <t>Поправка: Гл.6.Прил.2.2.п.2.2.6_06.00.01.07.001_x000D_
Поправка: Гл.12.Прил.8.п.8. 3_12.00.01.11.001</t>
  </si>
  <si>
    <t>11,2</t>
  </si>
  <si>
    <t>1.13-4-137</t>
  </si>
  <si>
    <t>Кран шаровой, латунный, никелированный, спускной, с наружной резьбой, с насадкой для шланга, с алюминиевой рукояткой, температура рабочей среды от -15 до +90°С, пропускная способность 1,9 м3/ч, номинальное давление PN 1,0 МПа, номинальный диаметр DN 15 мм</t>
  </si>
  <si>
    <t>ТСН-2001.1 Доп. 73, Р. 13, о. 4, поз. 137</t>
  </si>
  <si>
    <t>11,3</t>
  </si>
  <si>
    <t>1.12-1-52</t>
  </si>
  <si>
    <t>Узел трубопровода из стальных водогазопроводных оцинкованных труб, с гильзами, для водоснабжения, диаметр условного прохода 15 мм</t>
  </si>
  <si>
    <t>м</t>
  </si>
  <si>
    <t>ТСН-2001.1 Доп. 79, Р. 12, о. 1, поз. 52</t>
  </si>
  <si>
    <t>12</t>
  </si>
  <si>
    <t>3.16-7-2</t>
  </si>
  <si>
    <t>Прокладка трубопроводов водоснабжения из стальных водогазопроводных оцинкованных труб диаметром 20 мм</t>
  </si>
  <si>
    <t>ТСН-2001.3 Доп. 79, Сб. 16, т. 7, поз. 2</t>
  </si>
  <si>
    <t>12,1</t>
  </si>
  <si>
    <t>1.13-4-62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</si>
  <si>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20 мм</t>
  </si>
  <si>
    <t>ТСН-2001.1 Доп. 73, Р. 13, о. 4, поз. 62</t>
  </si>
  <si>
    <t>12,2</t>
  </si>
  <si>
    <t>1.12-1-53</t>
  </si>
  <si>
    <t>Узел трубопровода из стальных водогазопроводных оцинкованных труб, с гильзами, для водоснабжения, диаметр условного прохода 20 мм</t>
  </si>
  <si>
    <t>ТСН-2001.1 Доп. 79, Р. 12, о. 1, поз. 53</t>
  </si>
  <si>
    <t>13</t>
  </si>
  <si>
    <t>3.16-7-3</t>
  </si>
  <si>
    <t>Прокладка трубопроводов водоснабжения из стальных водогазопроводных оцинкованных труб диаметром 25 мм</t>
  </si>
  <si>
    <t>ТСН-2001.3 Доп. 79, Сб. 16, т. 7, поз. 3</t>
  </si>
  <si>
    <t>13,1</t>
  </si>
  <si>
    <t>1.13-4-63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</si>
  <si>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25 мм</t>
  </si>
  <si>
    <t>ТСН-2001.1 Доп. 79, Р. 13, о. 4, поз. 63</t>
  </si>
  <si>
    <t>13,2</t>
  </si>
  <si>
    <t>1.12-1-54</t>
  </si>
  <si>
    <t>Узел трубопровода из стальных водогазопроводных оцинкованных труб, с гильзами, для водоснабжения, диаметр условного прохода 25 мм</t>
  </si>
  <si>
    <t>ТСН-2001.1 Доп. 79, Р. 12, о. 1, поз. 54</t>
  </si>
  <si>
    <t>14</t>
  </si>
  <si>
    <t>3.16-7-4</t>
  </si>
  <si>
    <t>Прокладка трубопроводов водоснабжения из стальных водогазопроводных оцинкованных труб диаметром 32 мм</t>
  </si>
  <si>
    <t>ТСН-2001.3 Доп. 79, Сб. 16, т. 7, поз. 4</t>
  </si>
  <si>
    <t>14,1</t>
  </si>
  <si>
    <t>1.13-4-64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</si>
  <si>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32 мм</t>
  </si>
  <si>
    <t>ТСН-2001.1 Доп. 73, Р. 13, о. 4, поз. 64</t>
  </si>
  <si>
    <t>14,2</t>
  </si>
  <si>
    <t>1.12-1-55</t>
  </si>
  <si>
    <t>Узел трубопровода из стальных водогазопроводных оцинкованных труб, с гильзами, для водоснабжения, диаметр условного прохода 32 мм</t>
  </si>
  <si>
    <t>ТСН-2001.1 Доп. 79, Р. 12, о. 1, поз. 55</t>
  </si>
  <si>
    <t>15</t>
  </si>
  <si>
    <t>3.16-7-5</t>
  </si>
  <si>
    <t>Прокладка трубопроводов водоснабжения из стальных водогазопроводных оцинкованных труб диаметром 40 мм</t>
  </si>
  <si>
    <t>ТСН-2001.3 Доп. 79, Сб. 16, т. 7, поз. 5</t>
  </si>
  <si>
    <t>15,1</t>
  </si>
  <si>
    <t>1.13-4-65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</si>
  <si>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40 мм</t>
  </si>
  <si>
    <t>ТСН-2001.1 Доп. 79, Р. 13, о. 4, поз. 65</t>
  </si>
  <si>
    <t>15,2</t>
  </si>
  <si>
    <t>1.12-1-56</t>
  </si>
  <si>
    <t>Узел трубопровода из стальных водогазопроводных оцинкованных труб, с гильзами, для водоснабжения, диаметр условного прохода 40 мм</t>
  </si>
  <si>
    <t>ТСН-2001.1 Доп. 79, Р. 12, о. 1, поз. 56</t>
  </si>
  <si>
    <t>16</t>
  </si>
  <si>
    <t>3.16-38-4</t>
  </si>
  <si>
    <t>Прокладка трубопроводов из стальных труб на бессварных разъемных муфтовых соединениях диаметром 50 мм</t>
  </si>
  <si>
    <t>ТСН-2001.3 Доп. 80, Сб. 16, т. 38, поз. 4</t>
  </si>
  <si>
    <t>16,1</t>
  </si>
  <si>
    <t>1.12-6-670</t>
  </si>
  <si>
    <t>Трубы стальные сварные водогазопроводные, оцинкованные, обыкновенные, ГОСТ 3262-75, диаметр условного прохода 50 мм, толщина стенки 3,5 мм</t>
  </si>
  <si>
    <t>ТСН-2001.1 Доп. 79, Р. 12, о. 6, поз. 670</t>
  </si>
  <si>
    <t>16,2</t>
  </si>
  <si>
    <t>1.12-8-465</t>
  </si>
  <si>
    <t>Тройник чугунный, бессварной (грувлочное соединение), муфтовый, с переходом на резьбу, номинальный диаметр DN 50х1 1/2", внешний диаметр 60 мм</t>
  </si>
  <si>
    <t>ТСН-2001.1 Доп. 79, Р. 12, о. 8, поз. 465</t>
  </si>
  <si>
    <t>16,3</t>
  </si>
  <si>
    <t>1.12-8-463</t>
  </si>
  <si>
    <t>Тройник чугунный, бессварной (грувлочное соединение), муфтовый, с переходом на резьбу, номинальный диаметр DN 50x1", внешний диаметр 60 мм</t>
  </si>
  <si>
    <t>ТСН-2001.1 Доп. 79, Р. 12, о. 8, поз. 463</t>
  </si>
  <si>
    <t>16,4</t>
  </si>
  <si>
    <t>1.12-8-379</t>
  </si>
  <si>
    <t>Переход концентрический, бессварной (грувлочное соединение), с муфтового соединения на резьбу, номинальный диаметр DN 50х1 1/2", внешний диаметр 60 мм</t>
  </si>
  <si>
    <t>ТСН-2001.1 Доп. 80, Р. 12, о. 8, поз. 379</t>
  </si>
  <si>
    <t>16,5</t>
  </si>
  <si>
    <t>1.12-8-80</t>
  </si>
  <si>
    <t>Муфта чугунная, бессварная (грувлочное соединение), жесткая, в комплекте с болтами, гайками и резиновыми прокладками, номинальный диаметр DN 50 мм, для труб внешним диаметром 60 мм</t>
  </si>
  <si>
    <t>КОМПЛЕКТ</t>
  </si>
  <si>
    <t>ТСН-2001.1 Доп. 79, Р. 12, о. 8, поз. 80</t>
  </si>
  <si>
    <t>16,6</t>
  </si>
  <si>
    <t>КА. п. 1</t>
  </si>
  <si>
    <t>Тройник переходной  Ду50x20, чугун оцинкованный, 2"х3/4"</t>
  </si>
  <si>
    <t>[697 / 1,22 /  9,84] +  2% Заг.скл</t>
  </si>
  <si>
    <t>0</t>
  </si>
  <si>
    <t>16,7</t>
  </si>
  <si>
    <t>КА. п. 2</t>
  </si>
  <si>
    <t>Тройник переходной  Ду40x32,чугун оцинкованный, 1 1/2"х1 1/4"</t>
  </si>
  <si>
    <t>[541 / 1,22 /  9,84] +  2% Заг.скл</t>
  </si>
  <si>
    <t>16,8</t>
  </si>
  <si>
    <t>КА. п. 3</t>
  </si>
  <si>
    <t>Тройник переходной  Ду40x20, чугун оцинкованный, 1 1/2"х3/4"</t>
  </si>
  <si>
    <t>[426 / 1,22 /  9,84] +  2% Заг.скл</t>
  </si>
  <si>
    <t>16,9</t>
  </si>
  <si>
    <t>КА. п. 4</t>
  </si>
  <si>
    <t>Тройник переходной  Ду 32х25, чугун оцинкованный, 1 1/4"х1"</t>
  </si>
  <si>
    <t>[430 / 1,22 /  9,84] +  2% Заг.скл</t>
  </si>
  <si>
    <t>16,10</t>
  </si>
  <si>
    <t>КА. п. 5</t>
  </si>
  <si>
    <t>Тройник равнопроходной  Ду 25х25, чугун оцинкованный, 1"х1"</t>
  </si>
  <si>
    <t>[249 / 1,22 /  9,84] +  2% Заг.скл</t>
  </si>
  <si>
    <t>17</t>
  </si>
  <si>
    <t>3.16-38-6</t>
  </si>
  <si>
    <t>Прокладка трубопроводов из стальных труб на бессварных разъемных муфтовых соединениях диаметром 80 мм</t>
  </si>
  <si>
    <t>ТСН-2001.3 Доп. 80, Сб. 16, т. 38, поз. 6</t>
  </si>
  <si>
    <t>17,1</t>
  </si>
  <si>
    <t>1.12-6-672</t>
  </si>
  <si>
    <t>Трубы стальные сварные водогазопроводные, оцинкованные, обыкновенные, ГОСТ 3262-75, диаметр условного прохода 80 мм, толщина стенки 4 мм</t>
  </si>
  <si>
    <t>ТСН-2001.1 Доп. 79, Р. 12, о. 6, поз. 672</t>
  </si>
  <si>
    <t>17,2</t>
  </si>
  <si>
    <t>1.12-8-472</t>
  </si>
  <si>
    <t>Тройник чугунный, бессварной (грувлочное соединение), муфтовый, с переходом на резьбу, номинальный диаметр DN 80x1 1/2", внешний диаметр 89 мм</t>
  </si>
  <si>
    <t>ТСН-2001.1 Доп. 79, Р. 12, о. 8, поз. 472</t>
  </si>
  <si>
    <t>17,3</t>
  </si>
  <si>
    <t>1.12-8-470</t>
  </si>
  <si>
    <t>Тройник чугунный, бессварной (грувлочное соединение), муфтовый, с переходом на резьбу, номинальный диаметр DN 80x1" (80х3/4"), внешний диаметр 89 мм</t>
  </si>
  <si>
    <t>ТСН-2001.1 Доп. 79, Р. 12, о. 8, поз. 470</t>
  </si>
  <si>
    <t>17,4</t>
  </si>
  <si>
    <t>1.12-8-409</t>
  </si>
  <si>
    <t>Тройник чугунный, бессварной (грувлочное соединение), муфтовый, номинальный диаметр DN 80 мм, внешний диаметр 89 мм</t>
  </si>
  <si>
    <t>ТСН-2001.1 Доп. 79, Р. 12, о. 8, поз. 409</t>
  </si>
  <si>
    <t>17,5</t>
  </si>
  <si>
    <t>1.12-8-216</t>
  </si>
  <si>
    <t>Колено чугунное, бессварное (грувлочное соединение), муфтовое, поворот 90°, номинальный диаметр DN 80 мм, внешний диаметр 89 мм</t>
  </si>
  <si>
    <t>ТСН-2001.1 Доп. 79, Р. 12, о. 8, поз. 216</t>
  </si>
  <si>
    <t>17,6</t>
  </si>
  <si>
    <t>1.12-8-387</t>
  </si>
  <si>
    <t>Переход концентрический, бессварной (грувлочное соединение), с муфтового соединения на резьбу, номинальный диаметр DN 80х2", внешний диаметр 89 мм</t>
  </si>
  <si>
    <t>ТСН-2001.1 Доп. 79, Р. 12, о. 8, поз. 387</t>
  </si>
  <si>
    <t>17,7</t>
  </si>
  <si>
    <t>1.12-8-386</t>
  </si>
  <si>
    <t>Переход концентрический, бессварной (грувлочное соединение), с муфтового соединения на резьбу, номинальный диаметр DN 80х1 1/2", внешний диаметр 89 мм</t>
  </si>
  <si>
    <t>ТСН-2001.1 Доп. 79, Р. 12, о. 8, поз. 386</t>
  </si>
  <si>
    <t>17,8</t>
  </si>
  <si>
    <t>1.12-8-94</t>
  </si>
  <si>
    <t>Муфта чугунная, бессварная (грувлочное соединение), гибкая, в комплекте с болтами, гайками и резиновыми прокладками, номинальный диаметр DN 80 мм, для труб внешним диаметром 89 мм</t>
  </si>
  <si>
    <t>ТСН-2001.1 Доп. 79, Р. 12, о. 8, поз. 94</t>
  </si>
  <si>
    <t>18</t>
  </si>
  <si>
    <t>3.16-15-2</t>
  </si>
  <si>
    <t>Установка вентилей, задвижек, затворов, клапанов обратных, кранов проходных на трубопроводах из стальных труб диаметром до 50 мм</t>
  </si>
  <si>
    <t>1  ШТ.</t>
  </si>
  <si>
    <t>ТСН-2001.3 Доп. 79, Сб. 16, т. 15, поз. 2</t>
  </si>
  <si>
    <t>18,1</t>
  </si>
  <si>
    <t>1.12-9-39</t>
  </si>
  <si>
    <t>Фланцы ответные стальные приварные, ГОСТ 33259-2015, в комплекте (фланцев - 2 шт., прокладок - 2 шт., болты, гайки), номинальное давление PN 1,6 МПа, номинальный диаметр DN 50 мм</t>
  </si>
  <si>
    <t>ТСН-2001.1 Доп. 80, Р. 12, о. 9, поз. 39</t>
  </si>
  <si>
    <t>18,2</t>
  </si>
  <si>
    <t>1.13-3-106</t>
  </si>
  <si>
    <t>Клапан обратный, чугунный, фланцевый, температура рабочей среды от -10 до +100°С, условная пропускная способность 99 м3/ч, номинальное давление РN 1,6 МПа, номинальный диаметр DN 50 мм</t>
  </si>
  <si>
    <t>ТСН-2001.1 Доп. 79, Р. 13, о. 3, поз. 106</t>
  </si>
  <si>
    <t>19</t>
  </si>
  <si>
    <t>3.16-15-3</t>
  </si>
  <si>
    <t>Установка вентилей, задвижек, затворов, клапанов обратных, кранов проходных на трубопроводах из стальных труб диаметром до 100 мм</t>
  </si>
  <si>
    <t>ТСН-2001.3 Доп. 79, Сб. 16, т. 15, поз. 3</t>
  </si>
  <si>
    <t>19,1</t>
  </si>
  <si>
    <t>1.12-9-40</t>
  </si>
  <si>
    <t>Фланцы ответные стальные приварные, ГОСТ 33259-2015, в комплекте (фланцев - 2 шт., прокладок - 2 шт., болты, гайки), номинальное давление PN 1,6 МПа, номинальный диаметр DN 80 мм (65 мм)</t>
  </si>
  <si>
    <t>ТСН-2001.1 Доп. 80, Р. 12, о. 9, поз. 40</t>
  </si>
  <si>
    <t>19,2</t>
  </si>
  <si>
    <t>1.13-3-108</t>
  </si>
  <si>
    <t>Клапан обратный, чугунный, фланцевый, температура рабочей среды от -10 до +100°С, условная пропускная способность 159 м3/ч, номинальное давление РN 1,6 МПа, номинальный диаметр DN 65 мм</t>
  </si>
  <si>
    <t>ТСН-2001.1 Доп. 79, Р. 13, о. 3, поз. 108</t>
  </si>
  <si>
    <t>19,3</t>
  </si>
  <si>
    <t>1.13-2-85</t>
  </si>
  <si>
    <t>Задвижка с обрезиненным клином, чугунная, с невыдвижным шпинделем, фланцевая, с ручным приводом, МЗВГ (30ч39р), номинальное давление PN 1,6 МПа, номинальный диаметр DN 80 мм (65 мм)</t>
  </si>
  <si>
    <t>ТСН-2001.1 Доп. 79, Р. 13, о. 2, поз. 85</t>
  </si>
  <si>
    <t>20</t>
  </si>
  <si>
    <t>3.16-29-1</t>
  </si>
  <si>
    <t>Гидравлическое испытание трубопроводов систем отопления, водопровода и горячего водоснабжения диаметром до 50 мм</t>
  </si>
  <si>
    <t>ТСН-2001.3 Доп. 72, Сб. 16, т. 29, поз. 1</t>
  </si>
  <si>
    <t>21</t>
  </si>
  <si>
    <t>3.16-29-2</t>
  </si>
  <si>
    <t>Гидравлическое испытание трубопроводов систем отопления, водопровода и горячего водоснабжения диаметром до 100 мм</t>
  </si>
  <si>
    <t>ТСН-2001.3 Доп. 72, Сб. 16, т. 29, поз. 2</t>
  </si>
  <si>
    <t>22</t>
  </si>
  <si>
    <t>3.26-16-1</t>
  </si>
  <si>
    <t>Изоляция трубопроводов изделиями из вспененного каучука, вспененного полиэтилена, трубками</t>
  </si>
  <si>
    <t>10 м изоляции</t>
  </si>
  <si>
    <t>ТСН-2001.3 Доп. 79, Сб. 26, т. 16, поз. 1</t>
  </si>
  <si>
    <t>ТСН-2001.3-26. Теплоизоляционные работы</t>
  </si>
  <si>
    <t>ТСН-2001.3-26-1</t>
  </si>
  <si>
    <t>22,1</t>
  </si>
  <si>
    <t>1.1-1-517</t>
  </si>
  <si>
    <t>Лента с клеевым слоем, ширина 50 мм, толщина 0,5 мм</t>
  </si>
  <si>
    <t>ТСН-2001.1 Доп. 55, Р. 1, о. 1, поз. 517</t>
  </si>
  <si>
    <t>22,2</t>
  </si>
  <si>
    <t>1.1-1-3132</t>
  </si>
  <si>
    <t>ТСН-2001.1 Доп. 67, Р. 1, о. 1, поз. 3132</t>
  </si>
  <si>
    <t>22,3</t>
  </si>
  <si>
    <t>1.1-1-2528</t>
  </si>
  <si>
    <t>ТСН-2001.1 Доп. 67, Р. 1, о. 1, поз. 2528</t>
  </si>
  <si>
    <t>22,4</t>
  </si>
  <si>
    <t>1.1-1-2529</t>
  </si>
  <si>
    <t>ТСН-2001.1 Доп. 67, Р. 1, о. 1, поз. 2529</t>
  </si>
  <si>
    <t>22,5</t>
  </si>
  <si>
    <t>1.1-1-2530</t>
  </si>
  <si>
    <t>ТСН-2001.1 Доп. 67, Р. 1, о. 1, поз. 2530</t>
  </si>
  <si>
    <t>22,6</t>
  </si>
  <si>
    <t>1.1-1-2531</t>
  </si>
  <si>
    <t>ТСН-2001.1 Доп. 79, Р. 1, о. 1, поз. 2531</t>
  </si>
  <si>
    <t>22,7</t>
  </si>
  <si>
    <t>1.1-1-3134</t>
  </si>
  <si>
    <t>ТСН-2001.1 Доп. 67, Р. 1, о. 1, поз. 3134</t>
  </si>
  <si>
    <t>22,8</t>
  </si>
  <si>
    <t>1.1-1-2545</t>
  </si>
  <si>
    <t>Клей для крепления теплоизоляционных трубок к поверхности трубопровода</t>
  </si>
  <si>
    <t>л</t>
  </si>
  <si>
    <t>ТСН-2001.1 Доп. 79, Р. 1, о. 1, поз. 2545</t>
  </si>
  <si>
    <t>22,9</t>
  </si>
  <si>
    <t>1.1-1-464</t>
  </si>
  <si>
    <t>Краска на водной основе, эластичная, для защиты теплоизоляции из вспененного синтетического каучука, для наружных и внутренних работ</t>
  </si>
  <si>
    <t>ТСН-2001.1 Доп. 79, Р. 1, о. 1, поз. 464</t>
  </si>
  <si>
    <t>23</t>
  </si>
  <si>
    <t>3.16-20-3</t>
  </si>
  <si>
    <t>Установка кранов поливочных, диаметром 25 мм</t>
  </si>
  <si>
    <t>1 кран</t>
  </si>
  <si>
    <t>ТСН-2001.3 Доп. 72, Сб. 16, т. 20, поз. 3</t>
  </si>
  <si>
    <t>23,1</t>
  </si>
  <si>
    <t>23,2</t>
  </si>
  <si>
    <t>1.17-7-37</t>
  </si>
  <si>
    <t>Рукав резиновый, напорный, с текстильным каркасом, для воды, рабочее давление 1,0 МПа, внутренний диаметр 25 мм</t>
  </si>
  <si>
    <t>ТСН-2001.1 Доп. 79, Р. 17, о. 7, поз. 37</t>
  </si>
  <si>
    <t>Водопровод хозяйственно-питьевой В 1 (надземная часть)</t>
  </si>
  <si>
    <t>24</t>
  </si>
  <si>
    <t>24,1</t>
  </si>
  <si>
    <t>24,2</t>
  </si>
  <si>
    <t>1.13-3-37</t>
  </si>
  <si>
    <t>Клапан обратный общего назначения, латунный, с внутренней резьбой, температура до +100°С, номинальное давление PN 1,2 МПа, номинальный диаметр DN 15 мм</t>
  </si>
  <si>
    <t>ТСН-2001.1 Доп. 73, Р. 13, о. 3, поз. 37</t>
  </si>
  <si>
    <t>24,3</t>
  </si>
  <si>
    <t>24,4</t>
  </si>
  <si>
    <t>25</t>
  </si>
  <si>
    <t>25,1</t>
  </si>
  <si>
    <t>25,2</t>
  </si>
  <si>
    <t>1.13-3-38</t>
  </si>
  <si>
    <t>Клапан обратный общего назначения, латунный, с внутренней резьбой, температура до +100°С, номинальное давление PN 1,2 МПа, номинальный диаметр DN 20 мм</t>
  </si>
  <si>
    <t>ТСН-2001.1 Доп. 73, Р. 13, о. 3, поз. 38</t>
  </si>
  <si>
    <t>25,3</t>
  </si>
  <si>
    <t>26</t>
  </si>
  <si>
    <t>26,1</t>
  </si>
  <si>
    <t>26,2</t>
  </si>
  <si>
    <t>27</t>
  </si>
  <si>
    <t>27,1</t>
  </si>
  <si>
    <t>28</t>
  </si>
  <si>
    <t>29</t>
  </si>
  <si>
    <t>3.16-41-1</t>
  </si>
  <si>
    <t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20 мм</t>
  </si>
  <si>
    <t>100 сварных соединений</t>
  </si>
  <si>
    <t>ТСН-2001.3 Доп. 68, Сб. 16, т. 41, поз. 1</t>
  </si>
  <si>
    <t>30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</si>
  <si>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20 мм</t>
  </si>
  <si>
    <t>30,1</t>
  </si>
  <si>
    <t>1.12-10-146</t>
  </si>
  <si>
    <t>Хомут стальной, оцинкованный, двухболтовой, с поворотным механизмом, каучуковой прокладкой, для крепления труб диаметром от 16 до 20 мм, резьба М8/М10</t>
  </si>
  <si>
    <t>ТСН-2001.1 Доп. 79, Р. 12, о. 10, поз. 146</t>
  </si>
  <si>
    <t>30,2</t>
  </si>
  <si>
    <t>1.12-5-573</t>
  </si>
  <si>
    <t>Трубы напорные многослойные, армированные стекловолокном из полипропилена PPR100/PPRGF/PPR100, ГОСТ 32415-2013, диаметр 20 мм, толщина стенки 2,8 мм</t>
  </si>
  <si>
    <t>ТСН-2001.1 Доп. 77, Р. 12, о. 5, поз. 573</t>
  </si>
  <si>
    <t>30,3</t>
  </si>
  <si>
    <t>1.12-5-169</t>
  </si>
  <si>
    <t>Муфта из полипропилена PP-R тип 3 (PRC-R), ГОСТ 32415-2013, соединительная, наружный диаметр 20 мм</t>
  </si>
  <si>
    <t>ТСН-2001.1 Доп. 77, Р. 12, о. 5, поз. 169</t>
  </si>
  <si>
    <t>30,4</t>
  </si>
  <si>
    <t>1.12-5-887</t>
  </si>
  <si>
    <t>Тройник из полипропилена PP-R, ГОСТ 32415-2013, равнопроходной, номинальное давление PN 25, номинальный диаметр DN 20 мм</t>
  </si>
  <si>
    <t>ТСН-2001.1 Доп. 77, Р. 12, о. 5, поз. 887</t>
  </si>
  <si>
    <t>30,5</t>
  </si>
  <si>
    <t>1.12-5-178</t>
  </si>
  <si>
    <t>Уголок 90° из полипропилена PP-R тип 3 (PRC-R), ГОСТ 32415-2013, наружный диаметр 20 мм</t>
  </si>
  <si>
    <t>ТСН-2001.1 Доп. 77, Р. 12, о. 5, поз. 178</t>
  </si>
  <si>
    <t>30,6</t>
  </si>
  <si>
    <t>1.12-5-939</t>
  </si>
  <si>
    <t>Уголок из полипропилена PP-R, ГОСТ 32415-2013, комбинированный с металлом, с настенным креплением, для полипропиленовых труб, номинальное давление PN 25, номинальный диаметр DN 20 мм, наружная резьба 1/2"</t>
  </si>
  <si>
    <t>ТСН-2001.1 Доп. 77, Р. 12, о. 5, поз. 939</t>
  </si>
  <si>
    <t>30,7</t>
  </si>
  <si>
    <t>1.7-3-8</t>
  </si>
  <si>
    <t>Сверло победитовое, диаметр 8 мм, длина 80 мм</t>
  </si>
  <si>
    <t>ТСН-2001.1. Доп. 1-42. Р. 7, о. 3, поз. 8</t>
  </si>
  <si>
    <t>31</t>
  </si>
  <si>
    <t>3.16-41-2</t>
  </si>
  <si>
    <t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25 мм</t>
  </si>
  <si>
    <t>ТСН-2001.3 Доп. 68, Сб. 16, т. 41, поз. 2</t>
  </si>
  <si>
    <t>Поправка: Гл.6.Прил.2.2.п.2.2.6_06.00.01.07.001
Поправка: Гл.6.Прил.2.2.п.2.2.6_06.00.01.07.001
Поправка: Гл.12.Прил.8.п.8. 3_12.00.01.11.001</t>
  </si>
  <si>
    <t>32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</si>
  <si>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25 мм</t>
  </si>
  <si>
    <t>32,1</t>
  </si>
  <si>
    <t>Поправка: Гл.6.Прил.2.2.п.2.2.6_06.00.01.07.001
Поправка: Гл.6.Прил.2.2.п.2.2.6_06.00.01.07.001_x000D_
Поправка: Гл.12.Прил.8.п.8. 3_12.00.01.11.001</t>
  </si>
  <si>
    <t>32,2</t>
  </si>
  <si>
    <t>1.12-5-574</t>
  </si>
  <si>
    <t>Трубы напорные многослойные, армированные стекловолокном из полипропилена PPR100/PPRGF/PPR100, ГОСТ 32415-2013, диаметр 25 мм, толщина стенки 3,5 мм</t>
  </si>
  <si>
    <t>ТСН-2001.1 Доп. 77, Р. 12, о. 5, поз. 574</t>
  </si>
  <si>
    <t>32,3</t>
  </si>
  <si>
    <t>1.12-5-170</t>
  </si>
  <si>
    <t>Муфта из полипропилена PP-R тип 3 (PRC-R), ГОСТ 32415-2013, соединительная, наружный диаметр 25 мм</t>
  </si>
  <si>
    <t>ТСН-2001.1 Доп. 77, Р. 12, о. 5, поз. 170</t>
  </si>
  <si>
    <t>32,4</t>
  </si>
  <si>
    <t>1.12-5-888</t>
  </si>
  <si>
    <t>Тройник из полипропилена PP-R, ГОСТ 32415-2013, равнопроходной, номинальное давление PN 25, номинальный диаметр DN 25 мм</t>
  </si>
  <si>
    <t>ТСН-2001.1 Доп. 77, Р. 12, о. 5, поз. 888</t>
  </si>
  <si>
    <t>32,5</t>
  </si>
  <si>
    <t>1.12-5-205</t>
  </si>
  <si>
    <t>Тройник из полипропилена PP-R тип 3 (PRC-R), ГОСТ 32415-2013, переходной, диаметр 25-20-25 мм</t>
  </si>
  <si>
    <t>ТСН-2001.1 Доп. 77, Р. 12, о. 5, поз. 205</t>
  </si>
  <si>
    <t>32,6</t>
  </si>
  <si>
    <t>1.12-5-193</t>
  </si>
  <si>
    <t>Муфта из полипропилена PP-R тип 3 (PRC-R), ГОСТ 32415-2013, комбинированная, наружная резьба, диаметр 20-25 мм</t>
  </si>
  <si>
    <t>ТСН-2001.1 Доп. 77, Р. 12, о. 5, поз. 193</t>
  </si>
  <si>
    <t>32,7</t>
  </si>
  <si>
    <t>1.12-5-179</t>
  </si>
  <si>
    <t>Уголок 90° из полипропилена PP-R тип 3 (PRC-R), ГОСТ 32415-2013, наружный диаметр 25 мм</t>
  </si>
  <si>
    <t>ТСН-2001.1 Доп. 77, Р. 12, о. 5, поз. 179</t>
  </si>
  <si>
    <t>32,8</t>
  </si>
  <si>
    <t>33</t>
  </si>
  <si>
    <t>33,1</t>
  </si>
  <si>
    <t>33,2</t>
  </si>
  <si>
    <t>33,3</t>
  </si>
  <si>
    <t>33,4</t>
  </si>
  <si>
    <t>33,5</t>
  </si>
  <si>
    <t>33,6</t>
  </si>
  <si>
    <t>33,7</t>
  </si>
  <si>
    <t>Горячее водоснабжение Т 3, Т 4 (подземная часть)</t>
  </si>
  <si>
    <t>34</t>
  </si>
  <si>
    <t>34,1</t>
  </si>
  <si>
    <t>34,2</t>
  </si>
  <si>
    <t>34,3</t>
  </si>
  <si>
    <t>35</t>
  </si>
  <si>
    <t>35,1</t>
  </si>
  <si>
    <t>35,2</t>
  </si>
  <si>
    <t>36</t>
  </si>
  <si>
    <t>36,1</t>
  </si>
  <si>
    <t>36,2</t>
  </si>
  <si>
    <t>37</t>
  </si>
  <si>
    <t>37,1</t>
  </si>
  <si>
    <t>37,2</t>
  </si>
  <si>
    <t>38</t>
  </si>
  <si>
    <t>38,1</t>
  </si>
  <si>
    <t>38,2</t>
  </si>
  <si>
    <t>39</t>
  </si>
  <si>
    <t>39,1</t>
  </si>
  <si>
    <t>39,2</t>
  </si>
  <si>
    <t>39,3</t>
  </si>
  <si>
    <t>39,4</t>
  </si>
  <si>
    <t>39,5</t>
  </si>
  <si>
    <t>40</t>
  </si>
  <si>
    <t>41</t>
  </si>
  <si>
    <t>3.26-5-1</t>
  </si>
  <si>
    <t>Изоляция трубопроводов холстами и полотнами стекловолокнистыми</t>
  </si>
  <si>
    <t>1 м3 изоляции</t>
  </si>
  <si>
    <t>ТСН-2001.3 Доп. 79, Сб. 26, т. 5, поз. 1</t>
  </si>
  <si>
    <t>41,1</t>
  </si>
  <si>
    <t>1.1-1-1604</t>
  </si>
  <si>
    <t>Холст стекловолокнистый для армирования и теплоизоляции трубопроводов, типа ВВ-Г, ВВ-Т</t>
  </si>
  <si>
    <t>10 м2</t>
  </si>
  <si>
    <t>ТСН-2001.1 Доп. 67, Р. 1, о. 1, поз. 1604</t>
  </si>
  <si>
    <t>Горячее водоснабжение Т 3, Т 4 (надземная часть)</t>
  </si>
  <si>
    <t>42</t>
  </si>
  <si>
    <t>42,1</t>
  </si>
  <si>
    <t>42,2</t>
  </si>
  <si>
    <t>42,3</t>
  </si>
  <si>
    <t>43</t>
  </si>
  <si>
    <t>43,1</t>
  </si>
  <si>
    <t>43,2</t>
  </si>
  <si>
    <t>43,3</t>
  </si>
  <si>
    <t>44</t>
  </si>
  <si>
    <t>44,1</t>
  </si>
  <si>
    <t>44,2</t>
  </si>
  <si>
    <t>45</t>
  </si>
  <si>
    <t>45,1</t>
  </si>
  <si>
    <t>45,2</t>
  </si>
  <si>
    <t>46</t>
  </si>
  <si>
    <t>47</t>
  </si>
  <si>
    <t>47,1</t>
  </si>
  <si>
    <t>47,2</t>
  </si>
  <si>
    <t>47,3</t>
  </si>
  <si>
    <t>47,4</t>
  </si>
  <si>
    <t>47,5</t>
  </si>
  <si>
    <t>47,6</t>
  </si>
  <si>
    <t>48</t>
  </si>
  <si>
    <t>49</t>
  </si>
  <si>
    <t>49,1</t>
  </si>
  <si>
    <t>49,2</t>
  </si>
  <si>
    <t>49,3</t>
  </si>
  <si>
    <t>49,4</t>
  </si>
  <si>
    <t>49,5</t>
  </si>
  <si>
    <t>49,6</t>
  </si>
  <si>
    <t>49,7</t>
  </si>
  <si>
    <t>50</t>
  </si>
  <si>
    <t>51</t>
  </si>
  <si>
    <t>51,1</t>
  </si>
  <si>
    <t>51,2</t>
  </si>
  <si>
    <t>51,3</t>
  </si>
  <si>
    <t>51,4</t>
  </si>
  <si>
    <t>51,5</t>
  </si>
  <si>
    <t>51,6</t>
  </si>
  <si>
    <t>51,7</t>
  </si>
  <si>
    <t>51,8</t>
  </si>
  <si>
    <t>52</t>
  </si>
  <si>
    <t>3.18-21-1</t>
  </si>
  <si>
    <t>Установка воздухоотводчиков</t>
  </si>
  <si>
    <t>ТСН-2001.3 Доп. 68, Сб. 18, т. 21, поз. 1</t>
  </si>
  <si>
    <t>ТСН-2001.3-18. Отопление - внутренние устройства</t>
  </si>
  <si>
    <t>ТСН-2001.3-18-1</t>
  </si>
  <si>
    <t>52,1</t>
  </si>
  <si>
    <t>1.18-6-143</t>
  </si>
  <si>
    <t>Воздухоотводчик автоматический, латунный, с наружным резьбовым присоединением, температура рабочей среды до +110°С, номинальное давление PN 1,0 МПа, номинальный диаметр DN 10 мм</t>
  </si>
  <si>
    <t>ТСН-2001.1 Доп. 79, Р. 18, о. 6, поз. 143</t>
  </si>
  <si>
    <t>53</t>
  </si>
  <si>
    <t>3.16-19-1</t>
  </si>
  <si>
    <t>Установка клапанов редукционных пружинных диаметром до 25 мм</t>
  </si>
  <si>
    <t>ТСН-2001.3 Доп. 79, Сб. 16, т. 19, поз. 1</t>
  </si>
  <si>
    <t>53,1</t>
  </si>
  <si>
    <t>1.13-3-245</t>
  </si>
  <si>
    <t>ТСН-2001.1 Доп. 79, Р. 13, о. 3, поз. 245</t>
  </si>
  <si>
    <t>53,2</t>
  </si>
  <si>
    <t>1.13-3-246</t>
  </si>
  <si>
    <t>ТСН-2001.1 Доп. 79, Р. 13, о. 3, поз. 246</t>
  </si>
  <si>
    <t>Арматура и смесители.</t>
  </si>
  <si>
    <t>54</t>
  </si>
  <si>
    <t>3.17-2-8</t>
  </si>
  <si>
    <t>Установка смесителей: настенных</t>
  </si>
  <si>
    <t>ТСН-2001.3 Доп. 80, Сб. 17, т. 2, поз. 8</t>
  </si>
  <si>
    <t>ТСН-2001.3-17. Водопровод и канализация - внутренние устройства</t>
  </si>
  <si>
    <t>ТСН-2001.3-17-1</t>
  </si>
  <si>
    <t>54,1</t>
  </si>
  <si>
    <t>1.17-2-44</t>
  </si>
  <si>
    <t>Термостат-смеситель, латунный, центральный, без комплекта верхней монтажной части, для скрытого монтажа, встроенный термоэлемент, отводы 1/2"</t>
  </si>
  <si>
    <t>ТСН-2001.1 Доп. 79, Р. 17, о. 2, поз. 44</t>
  </si>
  <si>
    <t>54,2</t>
  </si>
  <si>
    <t>1.17-2-58</t>
  </si>
  <si>
    <t>Смеситель для ванны настенный, хромированный, однорукояточный, подводка в раздельных отверстиях, душевая сетка на гибком шланге с кронштейном, излив неповоротный, вылет излива до 200 мм, картридж с керамическими запорными элементами</t>
  </si>
  <si>
    <t>ТСН-2001.1 Доп. 79, Р. 17, о. 2, поз. 58</t>
  </si>
  <si>
    <t>54,3</t>
  </si>
  <si>
    <t>КА. п. 6</t>
  </si>
  <si>
    <t>Душирующее устройство со встроенным локтевым смесителем, длина излива не менее 255мм, крепление к стене</t>
  </si>
  <si>
    <t>компл.</t>
  </si>
  <si>
    <t>[43 418 / 1,22 /  9,84] +  2% Заг.скл</t>
  </si>
  <si>
    <t>55</t>
  </si>
  <si>
    <t>3.17-2-9</t>
  </si>
  <si>
    <t>Установка смесителей: набортных</t>
  </si>
  <si>
    <t>ТСН-2001.3 Доп. 80, Сб. 17, т. 2, поз. 9</t>
  </si>
  <si>
    <t>55,1</t>
  </si>
  <si>
    <t>1.17-2-22</t>
  </si>
  <si>
    <t>Смеситель для хирургического умывальника, локтевой</t>
  </si>
  <si>
    <t>ТСН-2001.1 Доп. 79, Р. 17, о. 2, поз. 22</t>
  </si>
  <si>
    <t>55,2</t>
  </si>
  <si>
    <t>1.12-5-1</t>
  </si>
  <si>
    <t>Подводка к водоразборной арматуре, с двумя латунными накидными гайками, длина 500 мм</t>
  </si>
  <si>
    <t>ТСН-2001.1 Доп. 67, Р. 12, о. 5, поз. 1</t>
  </si>
  <si>
    <t>55,3</t>
  </si>
  <si>
    <t>1.17-2-60</t>
  </si>
  <si>
    <t>Смеситель для умывальника, центральный, хромированный, однорукояточный, набортный, излив неповоротный, вылет излива до 110 мм, картридж с керамическими запорными элементами, две гибкие подводки</t>
  </si>
  <si>
    <t>ТСН-2001.1 Доп. 79, Р. 17, о. 2, поз. 60</t>
  </si>
  <si>
    <t>56</t>
  </si>
  <si>
    <t>3.17-2-10</t>
  </si>
  <si>
    <t>Установка смесителей: набортных сенсорных</t>
  </si>
  <si>
    <t>ТСН-2001.3 Доп. 80, Сб. 17, т. 2, поз. 10</t>
  </si>
  <si>
    <t>56,1</t>
  </si>
  <si>
    <t>1.17-2-66</t>
  </si>
  <si>
    <t>Смеситель сенсорный для умывальника, хромированный, набортный, излив неповоротный, две гибкие подводки</t>
  </si>
  <si>
    <t>ТСН-2001.1 Доп. 80, Р. 17, о. 2, поз. 66</t>
  </si>
  <si>
    <t>57</t>
  </si>
  <si>
    <t>3.17-2-12</t>
  </si>
  <si>
    <t>Установка кранов водоразборных: настенных</t>
  </si>
  <si>
    <t>ТСН-2001.3 Доп. 80, Сб. 17, т. 2, поз. 12</t>
  </si>
  <si>
    <t>57,1</t>
  </si>
  <si>
    <t>КА. п. 7</t>
  </si>
  <si>
    <t>Водоразборный кран для писуара сенсорный бесконтактный с инфракр. датчиком (сенсорное упр.) (работа от электросети, без батареек)</t>
  </si>
  <si>
    <t>[4 536 / 1,22 /  9,84] +  2% Заг.скл</t>
  </si>
  <si>
    <t>58</t>
  </si>
  <si>
    <t>3.16-14-1</t>
  </si>
  <si>
    <t>Монтаж гибких подводок к водогазоразборной арматуре</t>
  </si>
  <si>
    <t>100 м подводок</t>
  </si>
  <si>
    <t>ТСН-2001.3. Доп. 1-42. Сб. 16, т. 14, поз. 1</t>
  </si>
  <si>
    <t>58,1</t>
  </si>
  <si>
    <t>Оборудование.</t>
  </si>
  <si>
    <t>59</t>
  </si>
  <si>
    <t>3.18-5-1</t>
  </si>
  <si>
    <t>Установка водоподогревателей емкостных вместимостью до 1 м3</t>
  </si>
  <si>
    <t>1 водоподогреватель</t>
  </si>
  <si>
    <t>ТСН-2001.3 Доп. 79, Сб. 18, т. 5, поз. 1</t>
  </si>
  <si>
    <t>59,1</t>
  </si>
  <si>
    <t>КА. п. 8</t>
  </si>
  <si>
    <t>Водонагреватель электрический накопительный 15 л 1,5 кВт THERMEX ЭдЭБ00120</t>
  </si>
  <si>
    <t>Сметная стоимость оборудования</t>
  </si>
  <si>
    <t>ТСН-2001.13. Сметная стоимость оборудования</t>
  </si>
  <si>
    <t>ТСН-2001.13</t>
  </si>
  <si>
    <t>[7 004,9 / 1,22 /  7,57] +  3% Трансп +  1,2% Заг.скл</t>
  </si>
  <si>
    <t>1,2</t>
  </si>
  <si>
    <t>60</t>
  </si>
  <si>
    <t>3.17-8-1</t>
  </si>
  <si>
    <t>Установка нагревателей индивидуальных водоводяных</t>
  </si>
  <si>
    <t>1 комплект</t>
  </si>
  <si>
    <t>ТСН-2001.3 Доп. 79, Сб. 17, т. 8, поз. 1</t>
  </si>
  <si>
    <t>60,1</t>
  </si>
  <si>
    <t>КА. п. 9</t>
  </si>
  <si>
    <t>Электроводонагреватель проточный скоростной Эван ЭПВН 18</t>
  </si>
  <si>
    <t>[66 500 / 1,22 /  7,57] +  3% Трансп +  1,2% Заг.скл</t>
  </si>
  <si>
    <t>61</t>
  </si>
  <si>
    <t>3.17-6-1</t>
  </si>
  <si>
    <t>Установка фонтанчиков питьевых напольных с педальным пуском</t>
  </si>
  <si>
    <t>ТСН-2001.3 Доп. 79, Сб. 17, т. 6, поз. 1</t>
  </si>
  <si>
    <t>61,1</t>
  </si>
  <si>
    <t>1.17-1-53</t>
  </si>
  <si>
    <t>Фонтанчик питьевой напольный с педальным пуском и изливом для воды, в комплекте с сифоном бутылочным и выпуском</t>
  </si>
  <si>
    <t>ТСН-2001.1 Доп. 79, Р. 17, о. 1, поз. 53</t>
  </si>
  <si>
    <t>и1</t>
  </si>
  <si>
    <t>Итого</t>
  </si>
  <si>
    <t>и2</t>
  </si>
  <si>
    <t>НДС 20%</t>
  </si>
  <si>
    <t>и3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</si>
  <si>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</si>
  <si>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</si>
  <si>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</si>
  <si>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</si>
  <si>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3_КАП_РЕМ_ИТО</t>
  </si>
  <si>
    <t>{вкл} - Кап. ремонт сетей ИТО, кап. ремонт дорог и инженерных сооружений (в т.ч. гидротехнических сооружений, мостов, путепроводов и т.п.), кап. ремонт объектов производственного назначения  {выкл} - Ремонт обычных объектов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</si>
  <si>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</si>
  <si>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</si>
  <si>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</si>
  <si>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</si>
  <si>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</si>
  <si>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</si>
  <si>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</si>
  <si>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</si>
  <si>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Текущий уровень цен</t>
  </si>
  <si>
    <t>Сборник индексов</t>
  </si>
  <si>
    <t>Коэффициенты к ТСН-2001 МГЭ Дополнение 81, ремонт</t>
  </si>
  <si>
    <t>219/81</t>
  </si>
  <si>
    <t>Коэффициенты к ТСН-2001.13-2 Дополнение 47</t>
  </si>
  <si>
    <t>64/47</t>
  </si>
  <si>
    <t>Базовый уровень цен</t>
  </si>
  <si>
    <t>_OBSM_</t>
  </si>
  <si>
    <t>9999990008</t>
  </si>
  <si>
    <t>Трудозатраты рабочих</t>
  </si>
  <si>
    <t>чел.-ч.</t>
  </si>
  <si>
    <t>2.1-13-16</t>
  </si>
  <si>
    <t>ТСН-2001.2. Доп. 68. п.1-13-16 (136301)</t>
  </si>
  <si>
    <t>Аппараты для газовой сварки и резки (комплект оборудования)</t>
  </si>
  <si>
    <t>маш.-ч</t>
  </si>
  <si>
    <t>1.1-1-26</t>
  </si>
  <si>
    <t>ТСН-2001.1 Доп. 79, Р. 1, о. 1, поз. 26</t>
  </si>
  <si>
    <t>Ацетилен технический</t>
  </si>
  <si>
    <t>м3</t>
  </si>
  <si>
    <t>1.1-1-376</t>
  </si>
  <si>
    <t>ТСН-2001.1 Доп. 79, Р. 1, о. 1, поз. 376</t>
  </si>
  <si>
    <t>Кислород технический, газообразный</t>
  </si>
  <si>
    <t>9999990001</t>
  </si>
  <si>
    <t>Масса мусора</t>
  </si>
  <si>
    <t>т</t>
  </si>
  <si>
    <t>2.1-11-90</t>
  </si>
  <si>
    <t>ТСН-2001.2. Доп. 71. п.1-11-90 (111301)</t>
  </si>
  <si>
    <t>Агрегаты электронасосные для опрессовки сосудов, котлов и систем трубопроводов, производительность до 0,252 м3/ч</t>
  </si>
  <si>
    <t>2.1-18-7</t>
  </si>
  <si>
    <t>ТСН-2001.2. Доп. 68. п.1-18-7 (183001)</t>
  </si>
  <si>
    <t>Автомобили грузовые бортовые, грузоподъемность до 5 т</t>
  </si>
  <si>
    <t>9999990009</t>
  </si>
  <si>
    <t>2.1-30-10</t>
  </si>
  <si>
    <t>ТСН-2001.2. Доп. 68. п.1-30-10 (304101)</t>
  </si>
  <si>
    <t>Перфораторы, мощность до 800 Вт</t>
  </si>
  <si>
    <t>2.1-30-56</t>
  </si>
  <si>
    <t>ТСН-2001.2. Доп. 68. п.1-30-56 (309101)</t>
  </si>
  <si>
    <t>Шуруповерты</t>
  </si>
  <si>
    <t>1.1-1-118</t>
  </si>
  <si>
    <t>ТСН-2001.1. Доп. 1-42. Р. 1, о. 1, поз. 118</t>
  </si>
  <si>
    <t>Вода</t>
  </si>
  <si>
    <t>1.1-1-3644</t>
  </si>
  <si>
    <t>ТСН-2001.1 Доп. 80, Р. 1, о. 1, поз. 3644</t>
  </si>
  <si>
    <t>Дюбель распорный пластмассовый, диаметр 8 мм, длина 50 мм</t>
  </si>
  <si>
    <t>1.1-1-3930</t>
  </si>
  <si>
    <t>ТСН-2001.1 Доп. 79, Р. 1, о. 1, поз. 3930</t>
  </si>
  <si>
    <t>Шпильки резьбовые оцинкованные, от М8 до М16</t>
  </si>
  <si>
    <t>кг</t>
  </si>
  <si>
    <t>2.1-13-10</t>
  </si>
  <si>
    <t>ТСН-2001.2. Доп. 68. п.1-13-10 (135201)</t>
  </si>
  <si>
    <t>Инверторы для ручной дуговой сварки, сварочный ток до 400 А</t>
  </si>
  <si>
    <t>2.1-3-38</t>
  </si>
  <si>
    <t>ТСН-2001.2. Доп. 68. п.1-3-38 (032009)</t>
  </si>
  <si>
    <t>Краны на автомобильном ходу, грузоподъемность до 16 т</t>
  </si>
  <si>
    <t>1.1-1-2481</t>
  </si>
  <si>
    <t>ТСН-2001.1 Доп. 79, Р. 1, о. 1, поз. 2481</t>
  </si>
  <si>
    <t>Волокно льняное №11 для уплотнения резьбовых соединений при монтаже систем водоснабжения и отопления</t>
  </si>
  <si>
    <t>1.1-1-258</t>
  </si>
  <si>
    <t>ТСН-2001.1 Доп. 79, Р. 1, о. 1, поз. 258</t>
  </si>
  <si>
    <t>Известь хлорная</t>
  </si>
  <si>
    <t>1.1-1-467</t>
  </si>
  <si>
    <t>ТСН-2001.1 Доп. 79, Р. 1, о. 1, поз. 467</t>
  </si>
  <si>
    <t>Краска масляная жидкотертая (готовая к употреблению), для наружных и внутренних работ по металлу, сурик железный, типа МА-15</t>
  </si>
  <si>
    <t>1.1-1-732</t>
  </si>
  <si>
    <t>ТСН-2001.1 Доп. 67, Р. 1, о. 1, поз. 732</t>
  </si>
  <si>
    <t>Олифа для окраски комбинированная, типа Оксоль</t>
  </si>
  <si>
    <t>1.1-1-969</t>
  </si>
  <si>
    <t>ТСН-2001.1 Доп. 79, Р. 1, о. 1, поз. 969</t>
  </si>
  <si>
    <t>Проволока электродная порошковая для дуговой сварки</t>
  </si>
  <si>
    <t>2.1-30-102</t>
  </si>
  <si>
    <t>ТСН-2001.2. Доп. 68. п.1-30-102 (303704)</t>
  </si>
  <si>
    <t>Дрели, мощность до 800 Вт</t>
  </si>
  <si>
    <t>2.1-30-104</t>
  </si>
  <si>
    <t>ТСН-2001.2. Доп. 68. п.1-30-104 (309801)</t>
  </si>
  <si>
    <t>Станки для накатывания канавок (шлицов) на трубах</t>
  </si>
  <si>
    <t>1.1-1-115</t>
  </si>
  <si>
    <t>ТСН-2001.1. Доп. 1-42. Р. 1, о. 1, поз. 115</t>
  </si>
  <si>
    <t>Ветошь</t>
  </si>
  <si>
    <t>1.1-1-151</t>
  </si>
  <si>
    <t>ТСН-2001.1 Доп. 79, Р. 1, о. 1, поз. 151</t>
  </si>
  <si>
    <t>Глицерин</t>
  </si>
  <si>
    <t>1.1-1-238</t>
  </si>
  <si>
    <t>ТСН-2001.1 Доп. 80, Р. 1, о. 1, поз. 238</t>
  </si>
  <si>
    <t>Дюбель пластмассовый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</si>
  <si>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</si>
  <si>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</si>
  <si>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</si>
  <si>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1.1-1-1668</t>
  </si>
  <si>
    <t>ТСН-2001.1 Доп. 79, Р. 1, о. 1, поз. 1668</t>
  </si>
  <si>
    <t>Электроды, типа Э-42А, диаметр от 2 до 2,5 мм</t>
  </si>
  <si>
    <t>1.1-1-57</t>
  </si>
  <si>
    <t>ТСН-2001.1 Доп. 79, Р. 1, о. 1, поз. 57</t>
  </si>
  <si>
    <t>Болты строительные с гайками и шайбами, черные, М10х100 мм</t>
  </si>
  <si>
    <t>1.18-7-1</t>
  </si>
  <si>
    <t>ТСН-2001.1 Доп. 79, Р. 18, о. 7, поз. 1</t>
  </si>
  <si>
    <t>Прокладка паронитовая, уплотнительная, толщина от 0,5 до 2,5 мм</t>
  </si>
  <si>
    <t>1.1-1-3610</t>
  </si>
  <si>
    <t>ТСН-2001.1 Доп. 79, Р. 1, о. 1, поз. 3610</t>
  </si>
  <si>
    <t>Обезжириватель (очиститель) на основе метилэтилкетона</t>
  </si>
  <si>
    <t>1.1-1-406</t>
  </si>
  <si>
    <t>ТСН-2001.1 Доп. 67, Р. 1, о. 1, поз. 406</t>
  </si>
  <si>
    <t>Клипса пластиковая, для соединения продольных и поперечных швов теплоизоляции на основе вспененного полиэтилена</t>
  </si>
  <si>
    <t>1.17-7-10</t>
  </si>
  <si>
    <t>ТСН-2001.1 Доп. 67, Р. 17, о. 7, поз. 10</t>
  </si>
  <si>
    <t>Головка рукавная напорная латунная, давление 3,0 МПа, марка ГР-25</t>
  </si>
  <si>
    <t>2.1-13-38</t>
  </si>
  <si>
    <t>ТСН-2001.2. Доп. 68. п.1-13-38 (135504)</t>
  </si>
  <si>
    <t>Аппараты для раструбной сварки труб из термопластов диаметром 16-110 мм</t>
  </si>
  <si>
    <t>2.1-30-71</t>
  </si>
  <si>
    <t>ТСН-2001.2. Доп. 68. п.1-30-71 (340601)</t>
  </si>
  <si>
    <t>Механизмы монтажные для гибки листового металла</t>
  </si>
  <si>
    <t>1.1-1-1087</t>
  </si>
  <si>
    <t>ТСН-2001.1 Доп. 79, Р. 1, о. 1, поз. 1087</t>
  </si>
  <si>
    <t>Лист стальной, оцинкованный, толщина от 0,7 до 0,8 мм</t>
  </si>
  <si>
    <t>1.1-1-2</t>
  </si>
  <si>
    <t>ТСН-2001.1 Доп. 79, Р. 1, о. 1, поз. 2</t>
  </si>
  <si>
    <t>Лист алюминиевый, гладкий, толщина от 1,0 до 2,5 мм</t>
  </si>
  <si>
    <t>1.1-1-2628</t>
  </si>
  <si>
    <t>ТСН-2001.1 Доп. 79, Р. 1, о. 1, поз. 2628</t>
  </si>
  <si>
    <t>Винты самонарезающие, оцинкованные, для металла, диаметр 4 мм, длина 35 мм</t>
  </si>
  <si>
    <t>1.1-1-967</t>
  </si>
  <si>
    <t>ТСН-2001.1 Доп. 79, Р. 1, о. 1, поз. 967</t>
  </si>
  <si>
    <t>Проволока стальная низкоуглеродистая общего назначения оцинкованная, диаметр от 1,6 до 3,0 мм</t>
  </si>
  <si>
    <t>1.1-2-127</t>
  </si>
  <si>
    <t>ТСН-2001.1 Доп. 79, Р. 1, о. 2, поз. 127</t>
  </si>
  <si>
    <t>Нитки капроновые</t>
  </si>
  <si>
    <t>1.1-1-8035</t>
  </si>
  <si>
    <t>ТСН-2001.1 Доп. 79, Р. 1, о. 1, поз. 8035</t>
  </si>
  <si>
    <t>Состав уплотнительный на органической основе с минеральным наполнителем для герметизации кабельных вводов, муфт, зазоров, резьбовых соединений газовых и водопроводных труб</t>
  </si>
  <si>
    <t>1.1-1-1003</t>
  </si>
  <si>
    <t>ТСН-2001.1 Доп. 79, Р. 1, о. 1, поз. 1003</t>
  </si>
  <si>
    <t>Резина техническая, прессованная</t>
  </si>
  <si>
    <t>1.1-1-1669</t>
  </si>
  <si>
    <t>ТСН-2001.1 Доп. 79, Р. 1, о. 1, поз. 1669</t>
  </si>
  <si>
    <t>Электроды, типа Э-42А, диаметр от 4 до 6 мм</t>
  </si>
  <si>
    <t>1.1-1-3002</t>
  </si>
  <si>
    <t>ТСН-2001.1 Доп. 68, Р. 1, о. 1, поз. 3002</t>
  </si>
  <si>
    <t>Масло индустриальное, типа И-20А</t>
  </si>
  <si>
    <t>1.1-1-332</t>
  </si>
  <si>
    <t>ТСН-2001.1 Доп. 79, Р. 1, о. 1, поз. 332</t>
  </si>
  <si>
    <t>Картон хризотиловый, общего назначения, типа КАОН-1, толщина 10 мм</t>
  </si>
  <si>
    <t>1.12-9-4</t>
  </si>
  <si>
    <t>ТСН-2001.1 Доп. 80, Р. 12, о. 9, поз. 4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</si>
  <si>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50 мм</t>
  </si>
  <si>
    <t>1.12-9-5</t>
  </si>
  <si>
    <t>ТСН-2001.1 Доп. 80, Р. 12, о. 9, поз. 5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</si>
  <si>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65 мм</t>
  </si>
  <si>
    <t>1.3-2-5</t>
  </si>
  <si>
    <t>ТСН-2001.1 Доп. 79, Р. 3, о. 2, поз. 5</t>
  </si>
  <si>
    <t>Раствор цементный, марка М100</t>
  </si>
  <si>
    <t>1.1-1-296</t>
  </si>
  <si>
    <t>ТСН-2001.1 Доп. 79, Р. 1, о. 1, поз. 296</t>
  </si>
  <si>
    <t>Каболка</t>
  </si>
  <si>
    <t>1.1-1-3729</t>
  </si>
  <si>
    <t>ТСН-2001.1 Доп. 79, Р. 1, о. 1, поз. 3729</t>
  </si>
  <si>
    <t>Шурупы с потайной головкой, черные, диаметр 5,0 мм, длина 50 мм</t>
  </si>
  <si>
    <t>1.1-1-8044</t>
  </si>
  <si>
    <t>ТСН-2001.1 Доп. 79, Р. 1, о. 1, поз. 8044</t>
  </si>
  <si>
    <t>Замазка сантехническая, резиновая, влагонепроницаемая, нетвердеющая, без органических растворителей</t>
  </si>
  <si>
    <t>1468060000</t>
  </si>
  <si>
    <t>Хомуты стальные</t>
  </si>
  <si>
    <t>2248120000</t>
  </si>
  <si>
    <t>Трубы из полипропилена</t>
  </si>
  <si>
    <t>Фасонные части к трубам из полипропилена</t>
  </si>
  <si>
    <t>3700000000</t>
  </si>
  <si>
    <t>Арматура трубопроводная</t>
  </si>
  <si>
    <t>3972281000</t>
  </si>
  <si>
    <t>Сверла победитовые</t>
  </si>
  <si>
    <t>1468070000</t>
  </si>
  <si>
    <t>Средства для крепления труб</t>
  </si>
  <si>
    <t>4923020000</t>
  </si>
  <si>
    <t>Узлы укрупненные монтажные (трубопроводы) из стальных водогазопроводных оцинкованных труб с гильзами</t>
  </si>
  <si>
    <t>1303010000</t>
  </si>
  <si>
    <t>Трубы стальные (138501), (138502), (130804), (130838), (131501)</t>
  </si>
  <si>
    <t>1462040000</t>
  </si>
  <si>
    <t>Части соединительные фасонные чугунные (1462070000, 1468000000)</t>
  </si>
  <si>
    <t>1468010000</t>
  </si>
  <si>
    <t>Фланцы стальные плоские приварные</t>
  </si>
  <si>
    <t>2245300000</t>
  </si>
  <si>
    <t>Лента изоляционная самоклеящаяся</t>
  </si>
  <si>
    <t>2246130000</t>
  </si>
  <si>
    <t>Листы (рулоны) из вспененного каучука, вспененного полиэтилена</t>
  </si>
  <si>
    <t>м2</t>
  </si>
  <si>
    <t>2247120000</t>
  </si>
  <si>
    <t>Трубки из вспененного каучука, вспененного полиэтилена</t>
  </si>
  <si>
    <t>2513111000</t>
  </si>
  <si>
    <t>Клей</t>
  </si>
  <si>
    <t>8193231000</t>
  </si>
  <si>
    <t>Рукава поливочные</t>
  </si>
  <si>
    <t>5953130000</t>
  </si>
  <si>
    <t>Холсты и полотна стекловолокнистые</t>
  </si>
  <si>
    <t>Фланцы стальные</t>
  </si>
  <si>
    <t>4932521000</t>
  </si>
  <si>
    <t>Воздухоотводчики</t>
  </si>
  <si>
    <t>Фланцы стальные плоские приварные (146803)</t>
  </si>
  <si>
    <t>4951100000</t>
  </si>
  <si>
    <t>Смесители настенные</t>
  </si>
  <si>
    <t>Смесители набортные</t>
  </si>
  <si>
    <t>Смесители набортные сенсорные</t>
  </si>
  <si>
    <t>4951310000</t>
  </si>
  <si>
    <t>Краны водоразборные настенные</t>
  </si>
  <si>
    <t>4992750000</t>
  </si>
  <si>
    <t>Подводки гибкие к водогазоразборной арматуре</t>
  </si>
  <si>
    <t>1297020000</t>
  </si>
  <si>
    <t>Болты строительные с гайками и шайбами (1297030000, 1610000000, 1620000000, 1680000000)</t>
  </si>
  <si>
    <t>4933200000</t>
  </si>
  <si>
    <t>Водоподогреватели емкостные со змеевиком, клапаном предохранительным с грузом, манометром, краном трехходовым, вентилем и термометром в оправе</t>
  </si>
  <si>
    <t>4933100000</t>
  </si>
  <si>
    <t>Водоподогреватели скоростные</t>
  </si>
  <si>
    <t>4953910000</t>
  </si>
  <si>
    <t>Фонтанчики питьевые напольные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</si>
  <si>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</si>
  <si>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</si>
  <si>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</si>
  <si>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*0,82</t>
  </si>
  <si>
    <t>Сб.6-65.т3.1.п.3.1.6_06.65.01.28.002</t>
  </si>
  <si>
    <t>При разборке трубопроводов без правки и чистки труб и фасонных частей от накипи и грязи</t>
  </si>
  <si>
    <t>Глава 6. Сборники</t>
  </si>
  <si>
    <t>*0</t>
  </si>
  <si>
    <t>*0,4</t>
  </si>
  <si>
    <t>Гл.6.Прил.2.2.п.2.2.13_06.00.01.35.003</t>
  </si>
  <si>
    <t>При демонтаже внутренних санитарно-технических устройств и газопроводов</t>
  </si>
  <si>
    <t>Глава 6</t>
  </si>
  <si>
    <t>*1,25</t>
  </si>
  <si>
    <t>*1,15</t>
  </si>
  <si>
    <t>Гл.6.Прил.2.2.п.2.2.6_06.00.01.07.001</t>
  </si>
  <si>
    <t>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</si>
  <si>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Поправка: Гл.6.Прил.2.2.п.2.2.6_06.00.01.07.001
Поправка: Гл.6.Прил.2.2.п.2.2.6_06.00.01.07.001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</si>
  <si>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</si>
  <si>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Сб.6-65.т3.1.п.3.1.6_06.65.01.28.002
Наименование: При разборке трубопроводов без правки и чистки труб и фасонных частей от накипи и грязи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</si>
  <si>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Гл.6.Прил.2.2.п.2.2.13_06.00.01.35.003
Наименование: При демонтаже внутренних санитарно-технических устройств и газопроводов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</si>
  <si>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</si>
  <si>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</si>
  <si>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28 мм, толщина 9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</si>
  <si>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35 мм, толщина 9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</si>
  <si>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42 мм, толщина 9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</si>
  <si>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60 мм, толщина 9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</si>
  <si>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22 мм, толщина 9 мм (для 15 и 20 мм)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</si>
  <si>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76 мм, толщина 9 мм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</si>
  <si>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</si>
  <si>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</si>
  <si>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22 мм, толщина 9 мм</t>
  </si>
  <si>
    <t>Клапан балансировочный, автоматический, латунный, муфтовый, с измерительными ниппелями, максимальная температура +120°C, пропускная способность 0,45 м3/ч, допустимый перепад давления от 16 до 400 КПа, номинальное давление PN 1,6 МПа, номинальный диаметр DN 15 мм</t>
  </si>
  <si>
    <t>Клапан балансировочный, автоматический, латунный, муфтовый, с измерительными ниппелями, максимальная температура +120°C, пропускная способность 0,9 м3/ч, допустимый перепад давления от 16 до 400 КПа, номинальное давление PN 1,6 МПа, номинальный диаметр DN 20 мм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</si>
  <si>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</si>
  <si>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</si>
  <si>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</si>
  <si>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</si>
  <si>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</si>
  <si>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</si>
  <si>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</si>
  <si>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</si>
  <si>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</si>
  <si>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</si>
  <si>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</si>
  <si>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</si>
  <si>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</si>
  <si>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</si>
  <si>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</si>
  <si>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</si>
  <si>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</si>
  <si>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</si>
  <si>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</si>
  <si>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</si>
  <si>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</si>
  <si>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</si>
  <si>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пер. Старопименовский, д. 5. Водоснабжение.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</si>
  <si>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</si>
  <si>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ремонт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</si>
  <si>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</si>
  <si>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</si>
  <si>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ЭМ</t>
  </si>
  <si>
    <t>МР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</si>
  <si>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</si>
  <si>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</si>
  <si>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</si>
  <si>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</si>
  <si>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</si>
  <si>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</si>
  <si>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</si>
  <si>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</si>
  <si>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0,82*1,2</t>
  </si>
  <si>
    <t>0,4*1,2</t>
  </si>
  <si>
    <t>в т.ч. ЗПМ</t>
  </si>
  <si>
    <t xml:space="preserve">   Итого по ТСН-2001.16</t>
  </si>
  <si>
    <t xml:space="preserve">   Итого возвратных сумм</t>
  </si>
  <si>
    <t>1,15*1,2</t>
  </si>
  <si>
    <t>1,25*1,2</t>
  </si>
  <si>
    <r>
      <t>Тройник переходной  Ду50x20, чугун оцинкованный, 2"х3/4"</t>
    </r>
    <r>
      <rPr>
        <i/>
        <sz val="10"/>
        <rFont val="Arial"/>
        <family val="2"/>
        <charset val="204"/>
      </rPr>
      <t xml:space="preserve">
59,22 = [697 / 1,22 /  9,84] +  2% Заг.скл</t>
    </r>
  </si>
  <si>
    <r>
      <t>Тройник переходной  Ду40x32,чугун оцинкованный, 1 1/2"х1 1/4"</t>
    </r>
    <r>
      <rPr>
        <i/>
        <sz val="10"/>
        <rFont val="Arial"/>
        <family val="2"/>
        <charset val="204"/>
      </rPr>
      <t xml:space="preserve">
45,97 = [541 / 1,22 /  9,84] +  2% Заг.скл</t>
    </r>
  </si>
  <si>
    <r>
      <t>Тройник переходной  Ду40x20, чугун оцинкованный, 1 1/2"х3/4"</t>
    </r>
    <r>
      <rPr>
        <i/>
        <sz val="10"/>
        <rFont val="Arial"/>
        <family val="2"/>
        <charset val="204"/>
      </rPr>
      <t xml:space="preserve">
36,20 = [426 / 1,22 /  9,84] +  2% Заг.скл</t>
    </r>
  </si>
  <si>
    <r>
      <t>Тройник переходной  Ду 32х25, чугун оцинкованный, 1 1/4"х1"</t>
    </r>
    <r>
      <rPr>
        <i/>
        <sz val="10"/>
        <rFont val="Arial"/>
        <family val="2"/>
        <charset val="204"/>
      </rPr>
      <t xml:space="preserve">
36,54 = [430 / 1,22 /  9,84] +  2% Заг.скл</t>
    </r>
  </si>
  <si>
    <r>
      <t>Тройник равнопроходной  Ду 25х25, чугун оцинкованный, 1"х1"</t>
    </r>
    <r>
      <rPr>
        <i/>
        <sz val="10"/>
        <rFont val="Arial"/>
        <family val="2"/>
        <charset val="204"/>
      </rPr>
      <t xml:space="preserve">
21,15 = [249 / 1,22 /  9,84] +  2% Заг.скл</t>
    </r>
  </si>
  <si>
    <r>
      <t>Душирующее устройство со встроенным локтевым смесителем, длина излива не менее 255мм, крепление к стене</t>
    </r>
    <r>
      <rPr>
        <i/>
        <sz val="10"/>
        <rFont val="Arial"/>
        <family val="2"/>
        <charset val="204"/>
      </rPr>
      <t xml:space="preserve">
3 689,05 = [43 418 / 1,22 /  9,84] +  2% Заг.скл</t>
    </r>
  </si>
  <si>
    <r>
      <t>Водоразборный кран для писуара сенсорный бесконтактный с инфракр. датчиком (сенсорное упр.) (работа от электросети, без батареек)</t>
    </r>
    <r>
      <rPr>
        <i/>
        <sz val="10"/>
        <rFont val="Arial"/>
        <family val="2"/>
        <charset val="204"/>
      </rPr>
      <t xml:space="preserve">
385,41 = [4 536 / 1,22 /  9,84] +  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</si>
  <si>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</si>
  <si>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</si>
  <si>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</si>
  <si>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</si>
  <si>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</si>
  <si>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r>
      <t>ОБОРУДОВАНИЕ:
Водонагреватель электрический накопительный 15 л 1,5 кВт THERMEX ЭдЭБ00120</t>
    </r>
    <r>
      <rPr>
        <i/>
        <sz val="10"/>
        <color rgb="FF821E82"/>
        <rFont val="Arial"/>
        <family val="2"/>
        <charset val="204"/>
      </rPr>
      <t xml:space="preserve">
790,60 = [7 004,9 / 1,22 /  7,57] +  3% Трансп +  1,2% Заг.скл</t>
    </r>
  </si>
  <si>
    <t>+</t>
  </si>
  <si>
    <r>
      <t>ОБОРУДОВАНИЕ:
Электроводонагреватель проточный скоростной Эван ЭПВН 18</t>
    </r>
    <r>
      <rPr>
        <i/>
        <sz val="10"/>
        <color rgb="FF821E82"/>
        <rFont val="Arial"/>
        <family val="2"/>
        <charset val="204"/>
      </rPr>
      <t xml:space="preserve">
7 505,57 = [66 500 / 1,22 /  7,57] +  3% Трансп +  1,2% Заг.скл</t>
    </r>
  </si>
  <si>
    <t>цена за  ед  с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</si>
</sst>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₽_-;\-* #,##0.00\ _₽_-;_-* &quot;-&quot;??\ _₽_-;_-@_-"/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0"/>
      <color indexed="16"/>
      <name val="Arial"/>
      <family val="2"/>
      <charset val="204"/>
    </font>
    <font>
      <b/>
      <sz val="10"/>
      <color indexed="20"/>
      <name val="Arial"/>
      <family val="2"/>
      <charset val="204"/>
    </font>
    <font>
      <b/>
      <sz val="10"/>
      <color indexed="17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color indexed="14"/>
      <name val="Arial"/>
      <family val="2"/>
      <charset val="204"/>
    </font>
    <font>
      <sz val="10"/>
      <color indexed="16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name val="Arial"/>
      <family val="2"/>
      <charset val="204"/>
    </font>
    <font>
      <sz val="10"/>
      <color rgb="FFC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0" fillId="0" borderId="0"/>
    <xf numFmtId="43" fontId="23" fillId="0" borderId="0" applyFon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>
      <alignment wrapText="1"/>
    </xf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0" fillId="0" borderId="0" xfId="0" applyNumberFormat="1"/>
    <xf numFmtId="164" fontId="18" fillId="0" borderId="0" xfId="0" applyNumberFormat="1" applyFont="1" applyAlignment="1">
      <alignment horizontal="right" vertical="top"/>
    </xf>
    <xf numFmtId="0" fontId="12" fillId="0" borderId="0" xfId="0" quotePrefix="1" applyFont="1" applyAlignment="1">
      <alignment horizontal="right" vertical="top" wrapText="1"/>
    </xf>
    <xf numFmtId="0" fontId="16" fillId="0" borderId="0" xfId="0" applyFont="1" applyAlignment="1">
      <alignment horizontal="left" wrapText="1"/>
    </xf>
    <xf numFmtId="0" fontId="12" fillId="0" borderId="1" xfId="0" applyFont="1" applyBorder="1"/>
    <xf numFmtId="0" fontId="12" fillId="0" borderId="0" xfId="0" applyFont="1" applyAlignment="1">
      <alignment horizontal="right"/>
    </xf>
    <xf numFmtId="0" fontId="1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164" fontId="16" fillId="0" borderId="2" xfId="0" applyNumberFormat="1" applyFont="1" applyBorder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0" fontId="16" fillId="0" borderId="0" xfId="0" applyFont="1" applyAlignment="1">
      <alignment horizontal="right" vertical="top"/>
    </xf>
    <xf numFmtId="0" fontId="16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164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 vertical="center"/>
    </xf>
    <xf numFmtId="0" fontId="13" fillId="2" borderId="1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/>
    </xf>
    <xf numFmtId="0" fontId="12" fillId="2" borderId="0" xfId="0" applyFont="1" applyFill="1"/>
    <xf numFmtId="0" fontId="14" fillId="2" borderId="1" xfId="0" applyFont="1" applyFill="1" applyBorder="1" applyAlignment="1">
      <alignment horizontal="center" wrapText="1"/>
    </xf>
    <xf numFmtId="0" fontId="15" fillId="2" borderId="1" xfId="0" applyFont="1" applyFill="1" applyBorder="1" applyAlignment="1">
      <alignment horizontal="center" wrapText="1"/>
    </xf>
    <xf numFmtId="0" fontId="11" fillId="2" borderId="0" xfId="0" applyFont="1" applyFill="1" applyAlignment="1">
      <alignment horizontal="center" wrapText="1"/>
    </xf>
    <xf numFmtId="0" fontId="0" fillId="2" borderId="0" xfId="0" applyFill="1"/>
    <xf numFmtId="0" fontId="12" fillId="2" borderId="1" xfId="0" applyFont="1" applyFill="1" applyBorder="1" applyAlignment="1">
      <alignment horizontal="left" wrapText="1"/>
    </xf>
    <xf numFmtId="0" fontId="12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left"/>
    </xf>
    <xf numFmtId="164" fontId="16" fillId="2" borderId="0" xfId="0" applyNumberFormat="1" applyFont="1" applyFill="1"/>
    <xf numFmtId="0" fontId="16" fillId="2" borderId="0" xfId="0" applyFont="1" applyFill="1"/>
    <xf numFmtId="0" fontId="12" fillId="2" borderId="0" xfId="0" applyFont="1" applyFill="1" applyAlignment="1">
      <alignment horizontal="left"/>
    </xf>
    <xf numFmtId="164" fontId="12" fillId="2" borderId="0" xfId="0" applyNumberFormat="1" applyFont="1" applyFill="1"/>
    <xf numFmtId="0" fontId="12" fillId="2" borderId="0" xfId="1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left" vertical="top" wrapText="1"/>
    </xf>
    <xf numFmtId="0" fontId="21" fillId="2" borderId="0" xfId="0" applyFont="1" applyFill="1" applyAlignment="1">
      <alignment horizontal="right" vertical="top" wrapText="1"/>
    </xf>
    <xf numFmtId="0" fontId="20" fillId="2" borderId="0" xfId="0" applyFont="1" applyFill="1" applyAlignment="1">
      <alignment horizontal="right" vertical="top"/>
    </xf>
    <xf numFmtId="164" fontId="20" fillId="2" borderId="0" xfId="0" applyNumberFormat="1" applyFont="1" applyFill="1" applyAlignment="1">
      <alignment horizontal="right" vertical="top"/>
    </xf>
    <xf numFmtId="0" fontId="20" fillId="2" borderId="0" xfId="0" quotePrefix="1" applyFont="1" applyFill="1" applyAlignment="1">
      <alignment horizontal="right" vertical="top" wrapText="1"/>
    </xf>
    <xf numFmtId="0" fontId="10" fillId="0" borderId="0" xfId="0" applyFont="1"/>
    <xf numFmtId="43" fontId="24" fillId="0" borderId="0" xfId="2" applyFont="1" applyAlignment="1">
      <alignment vertical="top"/>
    </xf>
  </cellXfs>
  <cellStyles count="3">
    <cellStyle name="Обычный" xfId="0" builtinId="0"/>
    <cellStyle name="Обычный 4" xfId="1" xr:uid="{10592A23-BE39-43BC-AEB7-1E0AA321E97D}"/>
    <cellStyle name="Финансовый" xfId="2" builtinId="3"/>
  </cellStyles>
  <dxfs count="1">
    <dxf>
      <fill>
        <patternFill patternType="solid">
          <fgColor rgb="FFD9E1F2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886EE-E1B9-471A-807C-273017898FC4}">
  <sheetPr filterMode="1">
    <pageSetUpPr fitToPage="1"/>
  </sheetPr>
  <dimension ref="A1:AQ964"/>
  <sheetViews>
    <sheetView tabSelected="1" view="pageBreakPreview" topLeftCell="A12" zoomScaleNormal="100" zoomScaleSheetLayoutView="100" workbookViewId="0">
      <selection activeCell="M26" sqref="M26"/>
    </sheetView>
  </sheetViews>
  <sheetFormatPr defaultRowHeight="12.75" x14ac:dyDescent="0.2"/>
  <cols>
    <col min="1" max="1" width="5.5703125" customWidth="1"/>
    <col min="2" max="2" width="11.5703125" customWidth="1"/>
    <col min="3" max="3" width="40.5703125" customWidth="1"/>
    <col min="4" max="4" width="11.5703125" customWidth="1"/>
    <col min="5" max="5" width="9.5703125" bestFit="1" customWidth="1"/>
    <col min="6" max="6" width="8.85546875" bestFit="1" customWidth="1"/>
    <col min="7" max="7" width="8.42578125" bestFit="1" customWidth="1"/>
    <col min="8" max="8" width="9.5703125" bestFit="1" customWidth="1"/>
    <col min="9" max="10" width="9.85546875" bestFit="1" customWidth="1"/>
    <col min="11" max="11" width="13.7109375" customWidth="1"/>
    <col min="12" max="12" width="11.85546875" style="73" bestFit="1" customWidth="1"/>
    <col min="15" max="41" width="0" hidden="1" customWidth="1"/>
    <col min="42" max="42" width="127.28515625" hidden="1" customWidth="1"/>
    <col min="43" max="43" width="95" hidden="1" customWidth="1"/>
    <col min="44" max="47" width="0" hidden="1" customWidth="1"/>
  </cols>
  <sheetData>
    <row r="1" spans="1:42" x14ac:dyDescent="0.2">
      <c r="A1" s="16" t="str">
        <f>Source!B1</f>
        <v>Smeta.RU  (495) 974-1589</v>
      </c>
    </row>
    <row r="2" spans="1:42" ht="14.25" hidden="1" x14ac:dyDescent="0.2">
      <c r="A2" s="17"/>
      <c r="B2" s="17"/>
      <c r="C2" s="17"/>
      <c r="D2" s="17"/>
      <c r="E2" s="17"/>
      <c r="F2" s="17"/>
      <c r="G2" s="17"/>
      <c r="H2" s="17"/>
      <c r="I2" s="17"/>
      <c r="J2" s="37" t="s">
        <v>941</v>
      </c>
      <c r="K2" s="37"/>
      <c r="L2"/>
    </row>
    <row r="3" spans="1:42" ht="47.25" x14ac:dyDescent="0.25">
      <c r="A3" s="48" t="str">
        <f>Source!G4</f>
        <v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/>
      <c r="AP3" s="18" t="s">
        <v>942</v>
      </c>
    </row>
    <row r="4" spans="1:42" x14ac:dyDescent="0.2">
      <c r="A4" s="49" t="s">
        <v>920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/>
    </row>
    <row r="5" spans="1:42" ht="14.25" x14ac:dyDescent="0.2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/>
    </row>
    <row r="6" spans="1:42" ht="15.75" x14ac:dyDescent="0.25">
      <c r="A6" s="48" t="str">
        <f>CONCATENATE( "ЛОКАЛЬНАЯ СМЕТА № ",IF(Source!F20&lt;&gt;"Новая локальная смета", Source!F20, ""))</f>
        <v>ЛОКАЛЬНАЯ СМЕТА № 02-01-04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/>
    </row>
    <row r="7" spans="1:42" ht="14.25" x14ac:dyDescent="0.2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/>
    </row>
    <row r="8" spans="1:42" ht="18" x14ac:dyDescent="0.25">
      <c r="A8" s="52" t="str">
        <f>IF(Source!G20&lt;&gt;"Новая локальная смета", Source!G20, "")</f>
        <v>Система  водоснабжения.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/>
    </row>
    <row r="9" spans="1:42" x14ac:dyDescent="0.2">
      <c r="A9" s="53" t="s">
        <v>921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/>
    </row>
    <row r="10" spans="1:42" ht="14.25" x14ac:dyDescent="0.2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/>
    </row>
    <row r="11" spans="1:42" ht="14.25" x14ac:dyDescent="0.2">
      <c r="A11" s="55" t="str">
        <f>CONCATENATE( "Основание: чертежи № ", Source!J20)</f>
        <v>Основание: чертежи № 2024-00375-01-0-ИОС2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/>
    </row>
    <row r="12" spans="1:42" ht="14.25" x14ac:dyDescent="0.2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/>
    </row>
    <row r="13" spans="1:42" ht="71.25" x14ac:dyDescent="0.2">
      <c r="A13" s="50"/>
      <c r="B13" s="50"/>
      <c r="C13" s="50"/>
      <c r="D13" s="50"/>
      <c r="E13" s="50"/>
      <c r="F13" s="50"/>
      <c r="G13" s="50"/>
      <c r="H13" s="50"/>
      <c r="I13" s="57" t="s">
        <v>922</v>
      </c>
      <c r="J13" s="57" t="s">
        <v>923</v>
      </c>
      <c r="K13" s="50"/>
      <c r="L13"/>
    </row>
    <row r="14" spans="1:42" ht="15" x14ac:dyDescent="0.25">
      <c r="A14" s="50"/>
      <c r="B14" s="50"/>
      <c r="C14" s="50"/>
      <c r="D14" s="50"/>
      <c r="E14" s="58" t="s">
        <v>924</v>
      </c>
      <c r="F14" s="58"/>
      <c r="G14" s="58"/>
      <c r="H14" s="58"/>
      <c r="I14" s="59">
        <f>I15+I16+I17+I18</f>
        <v>335.56</v>
      </c>
      <c r="J14" s="59">
        <f>J15+J16+J17+J18</f>
        <v>6275.41</v>
      </c>
      <c r="K14" s="60" t="s">
        <v>971</v>
      </c>
      <c r="L14"/>
    </row>
    <row r="15" spans="1:42" ht="14.25" x14ac:dyDescent="0.2">
      <c r="A15" s="50"/>
      <c r="B15" s="50"/>
      <c r="C15" s="50"/>
      <c r="D15" s="50"/>
      <c r="E15" s="61" t="s">
        <v>52</v>
      </c>
      <c r="F15" s="61"/>
      <c r="G15" s="61"/>
      <c r="H15" s="61"/>
      <c r="I15" s="62">
        <f>ROUND((Source!F688)/1000, 2)</f>
        <v>303.95999999999998</v>
      </c>
      <c r="J15" s="62">
        <f>ROUND((Source!P688)/1000, 2)</f>
        <v>6036.17</v>
      </c>
      <c r="K15" s="50" t="s">
        <v>971</v>
      </c>
      <c r="L15"/>
    </row>
    <row r="16" spans="1:42" ht="14.25" x14ac:dyDescent="0.2">
      <c r="A16" s="50"/>
      <c r="B16" s="50"/>
      <c r="C16" s="50"/>
      <c r="D16" s="50"/>
      <c r="E16" s="61" t="s">
        <v>925</v>
      </c>
      <c r="F16" s="61"/>
      <c r="G16" s="61"/>
      <c r="H16" s="61"/>
      <c r="I16" s="62">
        <f>ROUND((Source!F689)/1000, 2)</f>
        <v>0</v>
      </c>
      <c r="J16" s="62">
        <f>ROUND((Source!P689)/1000, 2)</f>
        <v>0</v>
      </c>
      <c r="K16" s="50" t="s">
        <v>971</v>
      </c>
      <c r="L16"/>
    </row>
    <row r="17" spans="1:42" ht="14.25" x14ac:dyDescent="0.2">
      <c r="A17" s="50"/>
      <c r="B17" s="50"/>
      <c r="C17" s="50"/>
      <c r="D17" s="50"/>
      <c r="E17" s="61" t="s">
        <v>926</v>
      </c>
      <c r="F17" s="61"/>
      <c r="G17" s="61"/>
      <c r="H17" s="61"/>
      <c r="I17" s="62">
        <f>ROUND((Source!F680)/1000, 2)</f>
        <v>31.6</v>
      </c>
      <c r="J17" s="62">
        <f>ROUND((Source!P680)/1000, 2)</f>
        <v>239.24</v>
      </c>
      <c r="K17" s="50" t="s">
        <v>971</v>
      </c>
      <c r="L17"/>
    </row>
    <row r="18" spans="1:42" ht="14.25" x14ac:dyDescent="0.2">
      <c r="A18" s="50"/>
      <c r="B18" s="50"/>
      <c r="C18" s="50"/>
      <c r="D18" s="50"/>
      <c r="E18" s="61" t="s">
        <v>927</v>
      </c>
      <c r="F18" s="61"/>
      <c r="G18" s="61"/>
      <c r="H18" s="61"/>
      <c r="I18" s="62">
        <f>ROUND((Source!F690+Source!F691)/1000, 2)</f>
        <v>0</v>
      </c>
      <c r="J18" s="62">
        <f>ROUND((Source!P690+Source!P691)/1000, 2)</f>
        <v>0</v>
      </c>
      <c r="K18" s="50" t="s">
        <v>971</v>
      </c>
      <c r="L18"/>
    </row>
    <row r="19" spans="1:42" ht="14.25" x14ac:dyDescent="0.2">
      <c r="A19" s="50"/>
      <c r="B19" s="50"/>
      <c r="C19" s="50"/>
      <c r="D19" s="50"/>
      <c r="E19" s="61" t="s">
        <v>928</v>
      </c>
      <c r="F19" s="61"/>
      <c r="G19" s="61"/>
      <c r="H19" s="61"/>
      <c r="I19" s="62">
        <f>(Source!F686+ Source!F685)/1000</f>
        <v>25.942580000000003</v>
      </c>
      <c r="J19" s="62">
        <f>((Source!P686 + Source!P685)/1000)</f>
        <v>1461.8644299999999</v>
      </c>
      <c r="K19" s="50" t="s">
        <v>971</v>
      </c>
      <c r="L19"/>
    </row>
    <row r="20" spans="1:42" ht="14.25" x14ac:dyDescent="0.2">
      <c r="A20" s="50"/>
      <c r="B20" s="50"/>
      <c r="C20" s="50"/>
      <c r="D20" s="50"/>
      <c r="E20" s="61" t="s">
        <v>929</v>
      </c>
      <c r="F20" s="61"/>
      <c r="G20" s="61"/>
      <c r="H20" s="61"/>
      <c r="I20" s="62">
        <f>Source!F693</f>
        <v>2104.7976956148004</v>
      </c>
      <c r="J20" s="62"/>
      <c r="K20" s="50" t="s">
        <v>686</v>
      </c>
      <c r="L20"/>
    </row>
    <row r="21" spans="1:42" ht="14.25" x14ac:dyDescent="0.2">
      <c r="A21" s="50"/>
      <c r="B21" s="50"/>
      <c r="C21" s="50"/>
      <c r="D21" s="50"/>
      <c r="E21" s="61" t="s">
        <v>930</v>
      </c>
      <c r="F21" s="61"/>
      <c r="G21" s="61"/>
      <c r="H21" s="61"/>
      <c r="I21" s="62"/>
      <c r="J21" s="62"/>
      <c r="K21" s="50"/>
      <c r="L21"/>
    </row>
    <row r="22" spans="1:42" ht="14.25" x14ac:dyDescent="0.2">
      <c r="A22" s="50"/>
      <c r="B22" s="50"/>
      <c r="C22" s="50"/>
      <c r="D22" s="50"/>
      <c r="E22" s="63" t="s">
        <v>119</v>
      </c>
      <c r="F22" s="63"/>
      <c r="G22" s="63"/>
      <c r="H22" s="63"/>
      <c r="I22" s="62">
        <f>SUM(Y28:Y954)/1000</f>
        <v>0</v>
      </c>
      <c r="J22" s="62">
        <f>SUM(Z28:Z954)/1000</f>
        <v>0</v>
      </c>
      <c r="K22" s="50" t="s">
        <v>971</v>
      </c>
      <c r="L22"/>
    </row>
    <row r="23" spans="1:42" ht="14.25" x14ac:dyDescent="0.2">
      <c r="A23" s="50"/>
      <c r="B23" s="50"/>
      <c r="C23" s="50"/>
      <c r="D23" s="50"/>
      <c r="E23" s="50"/>
      <c r="F23" s="64"/>
      <c r="G23" s="64"/>
      <c r="H23" s="64"/>
      <c r="I23" s="62"/>
      <c r="J23" s="62"/>
      <c r="K23" s="50"/>
      <c r="L23"/>
    </row>
    <row r="24" spans="1:42" ht="14.25" x14ac:dyDescent="0.2">
      <c r="A24" s="50" t="s">
        <v>943</v>
      </c>
      <c r="B24" s="50"/>
      <c r="C24" s="50"/>
      <c r="D24" s="50"/>
      <c r="E24" s="50"/>
      <c r="F24" s="64"/>
      <c r="G24" s="64"/>
      <c r="H24" s="64"/>
      <c r="I24" s="62"/>
      <c r="J24" s="62"/>
      <c r="K24" s="50"/>
      <c r="L24"/>
    </row>
    <row r="25" spans="1:42" ht="28.5" x14ac:dyDescent="0.2">
      <c r="A25" s="55" t="s">
        <v>944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/>
      <c r="AP25" s="19" t="s">
        <v>944</v>
      </c>
    </row>
    <row r="26" spans="1:42" ht="99.75" x14ac:dyDescent="0.2">
      <c r="A26" s="65" t="s">
        <v>931</v>
      </c>
      <c r="B26" s="65" t="s">
        <v>932</v>
      </c>
      <c r="C26" s="65" t="s">
        <v>933</v>
      </c>
      <c r="D26" s="65" t="s">
        <v>934</v>
      </c>
      <c r="E26" s="65" t="s">
        <v>935</v>
      </c>
      <c r="F26" s="65" t="s">
        <v>936</v>
      </c>
      <c r="G26" s="66" t="s">
        <v>937</v>
      </c>
      <c r="H26" s="66" t="s">
        <v>938</v>
      </c>
      <c r="I26" s="65" t="s">
        <v>945</v>
      </c>
      <c r="J26" s="65" t="s">
        <v>939</v>
      </c>
      <c r="K26" s="65" t="s">
        <v>940</v>
      </c>
      <c r="L26"/>
    </row>
    <row r="27" spans="1:42" ht="14.25" x14ac:dyDescent="0.2">
      <c r="A27" s="65">
        <v>1</v>
      </c>
      <c r="B27" s="65">
        <v>2</v>
      </c>
      <c r="C27" s="65">
        <v>3</v>
      </c>
      <c r="D27" s="65">
        <v>4</v>
      </c>
      <c r="E27" s="65">
        <v>5</v>
      </c>
      <c r="F27" s="65">
        <v>6</v>
      </c>
      <c r="G27" s="65">
        <v>7</v>
      </c>
      <c r="H27" s="65">
        <v>8</v>
      </c>
      <c r="I27" s="65">
        <v>9</v>
      </c>
      <c r="J27" s="65">
        <v>10</v>
      </c>
      <c r="K27" s="65">
        <v>11</v>
      </c>
      <c r="L27" s="72" t="s">
        <v>979</v>
      </c>
    </row>
    <row r="28" spans="1:42" hidden="1" x14ac:dyDescent="0.2">
      <c r="L28"/>
    </row>
    <row r="29" spans="1:42" ht="16.5" hidden="1" x14ac:dyDescent="0.2">
      <c r="A29" s="38" t="str">
        <f>CONCATENATE("Раздел: ",IF(Source!G24&lt;&gt;"Новый раздел", Source!G24, ""))</f>
        <v>Раздел: Демонтажные работы.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/>
    </row>
    <row r="30" spans="1:42" ht="42.75" hidden="1" x14ac:dyDescent="0.2">
      <c r="A30" s="20">
        <v>1</v>
      </c>
      <c r="B30" s="20" t="str">
        <f>Source!F28</f>
        <v>6.65-1-1</v>
      </c>
      <c r="C30" s="20" t="s">
        <v>21</v>
      </c>
      <c r="D30" s="22" t="str">
        <f>Source!H28</f>
        <v>100 м</v>
      </c>
      <c r="E30" s="21">
        <f>Source!I28</f>
        <v>7.37</v>
      </c>
      <c r="F30" s="24"/>
      <c r="G30" s="23"/>
      <c r="H30" s="21"/>
      <c r="I30" s="24"/>
      <c r="J30" s="21"/>
      <c r="K30" s="24"/>
      <c r="L30"/>
      <c r="Q30">
        <f>Source!X28</f>
        <v>2289.41</v>
      </c>
      <c r="R30">
        <f>Source!X29</f>
        <v>129008.46</v>
      </c>
      <c r="S30">
        <f>Source!Y28</f>
        <v>1157.8599999999999</v>
      </c>
      <c r="T30">
        <f>Source!Y29</f>
        <v>65245.66</v>
      </c>
      <c r="U30">
        <f>ROUND((175/100)*ROUND(Source!R28, 2), 2)</f>
        <v>0</v>
      </c>
      <c r="V30">
        <f>ROUND((0/100)*ROUND(Source!R29, 2), 2)</f>
        <v>0</v>
      </c>
      <c r="AC30">
        <v>0</v>
      </c>
    </row>
    <row r="31" spans="1:42" ht="38.25" hidden="1" x14ac:dyDescent="0.2">
      <c r="C31" s="25" t="str">
        <f>"Объем: "&amp;Source!I28&amp;"=(28+"&amp;"45+"&amp;"35+"&amp;"75+"&amp;"90+"&amp;"75+"&amp;"33+"&amp;"87+"&amp;"25+"&amp;"90+"&amp;"100+"&amp;"54)/"&amp;"100"</f>
        <v>Объем: 7,37=(28+45+35+75+90+75+33+87+25+90+100+54)/100</v>
      </c>
      <c r="L31"/>
    </row>
    <row r="32" spans="1:42" ht="14.25" hidden="1" x14ac:dyDescent="0.2">
      <c r="A32" s="20"/>
      <c r="B32" s="20"/>
      <c r="C32" s="20" t="s">
        <v>946</v>
      </c>
      <c r="D32" s="22"/>
      <c r="E32" s="21"/>
      <c r="F32" s="24">
        <f>Source!AO28</f>
        <v>284.19</v>
      </c>
      <c r="G32" s="23" t="s">
        <v>639</v>
      </c>
      <c r="H32" s="21">
        <f>Source!AV29</f>
        <v>1.0469999999999999</v>
      </c>
      <c r="I32" s="24">
        <f>Source!S28</f>
        <v>2631.51</v>
      </c>
      <c r="J32" s="21">
        <f>IF(Source!BA29&lt;&gt; 0, Source!BA29, 1)</f>
        <v>56.35</v>
      </c>
      <c r="K32" s="24">
        <f>Source!S29</f>
        <v>148285.59</v>
      </c>
      <c r="L32"/>
    </row>
    <row r="33" spans="1:29" ht="14.25" hidden="1" x14ac:dyDescent="0.2">
      <c r="A33" s="20"/>
      <c r="B33" s="20"/>
      <c r="C33" s="20" t="s">
        <v>947</v>
      </c>
      <c r="D33" s="22"/>
      <c r="E33" s="21"/>
      <c r="F33" s="24">
        <f>Source!AM28</f>
        <v>0.7</v>
      </c>
      <c r="G33" s="23" t="s">
        <v>639</v>
      </c>
      <c r="H33" s="21">
        <f>Source!AV29</f>
        <v>1.0469999999999999</v>
      </c>
      <c r="I33" s="24">
        <f>Source!Q28</f>
        <v>6.48</v>
      </c>
      <c r="J33" s="21">
        <f>IF(Source!BB29&lt;&gt; 0, Source!BB29, 1)</f>
        <v>9.2899999999999991</v>
      </c>
      <c r="K33" s="24">
        <f>Source!Q29</f>
        <v>60.2</v>
      </c>
      <c r="L33"/>
    </row>
    <row r="34" spans="1:29" ht="14.25" hidden="1" x14ac:dyDescent="0.2">
      <c r="A34" s="20"/>
      <c r="B34" s="20"/>
      <c r="C34" s="20" t="s">
        <v>948</v>
      </c>
      <c r="D34" s="22"/>
      <c r="E34" s="21"/>
      <c r="F34" s="24">
        <f>Source!AL28</f>
        <v>32.56</v>
      </c>
      <c r="G34" s="23"/>
      <c r="H34" s="21">
        <f>Source!AW29</f>
        <v>1</v>
      </c>
      <c r="I34" s="24">
        <f>Source!P28</f>
        <v>239.97</v>
      </c>
      <c r="J34" s="21">
        <f>IF(Source!BC29&lt;&gt; 0, Source!BC29, 1)</f>
        <v>15.53</v>
      </c>
      <c r="K34" s="24">
        <f>Source!P29</f>
        <v>3726.73</v>
      </c>
      <c r="L34"/>
    </row>
    <row r="35" spans="1:29" ht="14.25" hidden="1" x14ac:dyDescent="0.2">
      <c r="A35" s="20"/>
      <c r="B35" s="20"/>
      <c r="C35" s="20" t="s">
        <v>949</v>
      </c>
      <c r="D35" s="22" t="s">
        <v>950</v>
      </c>
      <c r="E35" s="21">
        <f>Source!BZ29</f>
        <v>87</v>
      </c>
      <c r="F35" s="24"/>
      <c r="G35" s="23"/>
      <c r="H35" s="21"/>
      <c r="I35" s="24">
        <f>SUM(Q30:Q34)</f>
        <v>2289.41</v>
      </c>
      <c r="J35" s="21">
        <f>Source!AT29</f>
        <v>87</v>
      </c>
      <c r="K35" s="24">
        <f>SUM(R30:R34)</f>
        <v>129008.46</v>
      </c>
      <c r="L35"/>
    </row>
    <row r="36" spans="1:29" ht="14.25" hidden="1" x14ac:dyDescent="0.2">
      <c r="A36" s="20"/>
      <c r="B36" s="20"/>
      <c r="C36" s="20" t="s">
        <v>951</v>
      </c>
      <c r="D36" s="22" t="s">
        <v>950</v>
      </c>
      <c r="E36" s="21">
        <f>Source!CA29</f>
        <v>44</v>
      </c>
      <c r="F36" s="24"/>
      <c r="G36" s="23"/>
      <c r="H36" s="21"/>
      <c r="I36" s="24">
        <f>SUM(S30:S35)</f>
        <v>1157.8599999999999</v>
      </c>
      <c r="J36" s="21">
        <f>Source!AU29</f>
        <v>44</v>
      </c>
      <c r="K36" s="24">
        <f>SUM(T30:T35)</f>
        <v>65245.66</v>
      </c>
      <c r="L36"/>
    </row>
    <row r="37" spans="1:29" ht="14.25" hidden="1" x14ac:dyDescent="0.2">
      <c r="A37" s="26"/>
      <c r="B37" s="26"/>
      <c r="C37" s="26" t="s">
        <v>952</v>
      </c>
      <c r="D37" s="27" t="s">
        <v>953</v>
      </c>
      <c r="E37" s="28">
        <f>Source!AQ28</f>
        <v>26.56</v>
      </c>
      <c r="F37" s="29"/>
      <c r="G37" s="30" t="s">
        <v>639</v>
      </c>
      <c r="H37" s="28">
        <f>Source!AV29</f>
        <v>1.0469999999999999</v>
      </c>
      <c r="I37" s="29">
        <f>Source!U28</f>
        <v>245.93678207999997</v>
      </c>
      <c r="J37" s="28"/>
      <c r="K37" s="29"/>
      <c r="L37"/>
    </row>
    <row r="38" spans="1:29" ht="15" hidden="1" x14ac:dyDescent="0.2">
      <c r="C38" s="31" t="s">
        <v>954</v>
      </c>
      <c r="H38" s="41">
        <f>I32+I33+I34+I35+I36+0-0-0</f>
        <v>6325.23</v>
      </c>
      <c r="I38" s="41"/>
      <c r="J38" s="41">
        <f>K32+K33+K34+K35+K36+0-0-0</f>
        <v>346326.64</v>
      </c>
      <c r="K38" s="41"/>
      <c r="L38"/>
    </row>
    <row r="39" spans="1:29" ht="15" hidden="1" x14ac:dyDescent="0.2">
      <c r="C39" s="31" t="s">
        <v>955</v>
      </c>
      <c r="H39" s="42">
        <f>0+0</f>
        <v>0</v>
      </c>
      <c r="I39" s="42"/>
      <c r="J39" s="42">
        <f>0+0</f>
        <v>0</v>
      </c>
      <c r="K39" s="42"/>
      <c r="L39"/>
    </row>
    <row r="40" spans="1:29" ht="15" hidden="1" x14ac:dyDescent="0.2">
      <c r="C40" s="31" t="s">
        <v>956</v>
      </c>
      <c r="H40" s="42">
        <f>I32+I33+I34+I35+I36+0</f>
        <v>6325.23</v>
      </c>
      <c r="I40" s="42"/>
      <c r="J40" s="42">
        <f>K32+K33+K34+K35+K36+0</f>
        <v>346326.64</v>
      </c>
      <c r="K40" s="42"/>
      <c r="L40"/>
      <c r="O40" s="32">
        <f>I32+I33+I34+I35+I36+0</f>
        <v>6325.23</v>
      </c>
      <c r="P40" s="32">
        <f>K32+K33+K34+K35+K36+0</f>
        <v>346326.64</v>
      </c>
    </row>
    <row r="41" spans="1:29" hidden="1" x14ac:dyDescent="0.2">
      <c r="L41"/>
    </row>
    <row r="42" spans="1:29" ht="42.75" hidden="1" x14ac:dyDescent="0.2">
      <c r="A42" s="20">
        <v>2</v>
      </c>
      <c r="B42" s="20" t="str">
        <f>Source!F30</f>
        <v>6.65-1-2</v>
      </c>
      <c r="C42" s="20" t="s">
        <v>32</v>
      </c>
      <c r="D42" s="22" t="str">
        <f>Source!H30</f>
        <v>100 м</v>
      </c>
      <c r="E42" s="21">
        <f>Source!I30</f>
        <v>3.31</v>
      </c>
      <c r="F42" s="24"/>
      <c r="G42" s="23"/>
      <c r="H42" s="21"/>
      <c r="I42" s="24"/>
      <c r="J42" s="21"/>
      <c r="K42" s="24"/>
      <c r="L42"/>
      <c r="Q42">
        <f>Source!X30</f>
        <v>1793.51</v>
      </c>
      <c r="R42">
        <f>Source!X31</f>
        <v>101064.01</v>
      </c>
      <c r="S42">
        <f>Source!Y30</f>
        <v>907.06</v>
      </c>
      <c r="T42">
        <f>Source!Y31</f>
        <v>51112.83</v>
      </c>
      <c r="U42">
        <f>ROUND((175/100)*ROUND(Source!R30, 2), 2)</f>
        <v>0</v>
      </c>
      <c r="V42">
        <f>ROUND((0/100)*ROUND(Source!R31, 2), 2)</f>
        <v>0</v>
      </c>
      <c r="AC42">
        <v>0</v>
      </c>
    </row>
    <row r="43" spans="1:29" hidden="1" x14ac:dyDescent="0.2">
      <c r="C43" s="25" t="str">
        <f>"Объем: "&amp;Source!I30&amp;"=(22+"&amp;"55+"&amp;"50+"&amp;"64+"&amp;"95+"&amp;"45)/"&amp;"100"</f>
        <v>Объем: 3,31=(22+55+50+64+95+45)/100</v>
      </c>
      <c r="L43"/>
    </row>
    <row r="44" spans="1:29" ht="14.25" hidden="1" x14ac:dyDescent="0.2">
      <c r="A44" s="20"/>
      <c r="B44" s="20"/>
      <c r="C44" s="20" t="s">
        <v>946</v>
      </c>
      <c r="D44" s="22"/>
      <c r="E44" s="21"/>
      <c r="F44" s="24">
        <f>Source!AO30</f>
        <v>495.71</v>
      </c>
      <c r="G44" s="23" t="s">
        <v>639</v>
      </c>
      <c r="H44" s="21">
        <f>Source!AV31</f>
        <v>1.0469999999999999</v>
      </c>
      <c r="I44" s="24">
        <f>Source!S30</f>
        <v>2061.5</v>
      </c>
      <c r="J44" s="21">
        <f>IF(Source!BA31&lt;&gt; 0, Source!BA31, 1)</f>
        <v>56.35</v>
      </c>
      <c r="K44" s="24">
        <f>Source!S31</f>
        <v>116165.53</v>
      </c>
      <c r="L44"/>
    </row>
    <row r="45" spans="1:29" ht="14.25" hidden="1" x14ac:dyDescent="0.2">
      <c r="A45" s="20"/>
      <c r="B45" s="20"/>
      <c r="C45" s="20" t="s">
        <v>947</v>
      </c>
      <c r="D45" s="22"/>
      <c r="E45" s="21"/>
      <c r="F45" s="24">
        <f>Source!AM30</f>
        <v>1.26</v>
      </c>
      <c r="G45" s="23" t="s">
        <v>639</v>
      </c>
      <c r="H45" s="21">
        <f>Source!AV31</f>
        <v>1.0469999999999999</v>
      </c>
      <c r="I45" s="24">
        <f>Source!Q30</f>
        <v>5.24</v>
      </c>
      <c r="J45" s="21">
        <f>IF(Source!BB31&lt;&gt; 0, Source!BB31, 1)</f>
        <v>9.2899999999999991</v>
      </c>
      <c r="K45" s="24">
        <f>Source!Q31</f>
        <v>48.68</v>
      </c>
      <c r="L45"/>
    </row>
    <row r="46" spans="1:29" ht="14.25" hidden="1" x14ac:dyDescent="0.2">
      <c r="A46" s="20"/>
      <c r="B46" s="20"/>
      <c r="C46" s="20" t="s">
        <v>948</v>
      </c>
      <c r="D46" s="22"/>
      <c r="E46" s="21"/>
      <c r="F46" s="24">
        <f>Source!AL30</f>
        <v>46.16</v>
      </c>
      <c r="G46" s="23"/>
      <c r="H46" s="21">
        <f>Source!AW31</f>
        <v>1</v>
      </c>
      <c r="I46" s="24">
        <f>Source!P30</f>
        <v>152.79</v>
      </c>
      <c r="J46" s="21">
        <f>IF(Source!BC31&lt;&gt; 0, Source!BC31, 1)</f>
        <v>15.53</v>
      </c>
      <c r="K46" s="24">
        <f>Source!P31</f>
        <v>2372.83</v>
      </c>
      <c r="L46"/>
    </row>
    <row r="47" spans="1:29" ht="14.25" hidden="1" x14ac:dyDescent="0.2">
      <c r="A47" s="20"/>
      <c r="B47" s="20"/>
      <c r="C47" s="20" t="s">
        <v>949</v>
      </c>
      <c r="D47" s="22" t="s">
        <v>950</v>
      </c>
      <c r="E47" s="21">
        <f>Source!BZ31</f>
        <v>87</v>
      </c>
      <c r="F47" s="24"/>
      <c r="G47" s="23"/>
      <c r="H47" s="21"/>
      <c r="I47" s="24">
        <f>SUM(Q42:Q46)</f>
        <v>1793.51</v>
      </c>
      <c r="J47" s="21">
        <f>Source!AT31</f>
        <v>87</v>
      </c>
      <c r="K47" s="24">
        <f>SUM(R42:R46)</f>
        <v>101064.01</v>
      </c>
      <c r="L47"/>
    </row>
    <row r="48" spans="1:29" ht="14.25" hidden="1" x14ac:dyDescent="0.2">
      <c r="A48" s="20"/>
      <c r="B48" s="20"/>
      <c r="C48" s="20" t="s">
        <v>951</v>
      </c>
      <c r="D48" s="22" t="s">
        <v>950</v>
      </c>
      <c r="E48" s="21">
        <f>Source!CA31</f>
        <v>44</v>
      </c>
      <c r="F48" s="24"/>
      <c r="G48" s="23"/>
      <c r="H48" s="21"/>
      <c r="I48" s="24">
        <f>SUM(S42:S47)</f>
        <v>907.06</v>
      </c>
      <c r="J48" s="21">
        <f>Source!AU31</f>
        <v>44</v>
      </c>
      <c r="K48" s="24">
        <f>SUM(T42:T47)</f>
        <v>51112.83</v>
      </c>
      <c r="L48"/>
    </row>
    <row r="49" spans="1:29" ht="14.25" hidden="1" x14ac:dyDescent="0.2">
      <c r="A49" s="26"/>
      <c r="B49" s="26"/>
      <c r="C49" s="26" t="s">
        <v>952</v>
      </c>
      <c r="D49" s="27" t="s">
        <v>953</v>
      </c>
      <c r="E49" s="28">
        <f>Source!AQ30</f>
        <v>45.52</v>
      </c>
      <c r="F49" s="29"/>
      <c r="G49" s="30" t="s">
        <v>639</v>
      </c>
      <c r="H49" s="28">
        <f>Source!AV31</f>
        <v>1.0469999999999999</v>
      </c>
      <c r="I49" s="29">
        <f>Source!U30</f>
        <v>189.30329567999999</v>
      </c>
      <c r="J49" s="28"/>
      <c r="K49" s="29"/>
      <c r="L49"/>
    </row>
    <row r="50" spans="1:29" ht="15" hidden="1" x14ac:dyDescent="0.2">
      <c r="C50" s="31" t="s">
        <v>954</v>
      </c>
      <c r="H50" s="41">
        <f>I44+I45+I46+I47+I48+0-0-0</f>
        <v>4920.1000000000004</v>
      </c>
      <c r="I50" s="41"/>
      <c r="J50" s="41">
        <f>K44+K45+K46+K47+K48+0-0-0</f>
        <v>270763.88</v>
      </c>
      <c r="K50" s="41"/>
      <c r="L50"/>
    </row>
    <row r="51" spans="1:29" ht="15" hidden="1" x14ac:dyDescent="0.2">
      <c r="C51" s="31" t="s">
        <v>955</v>
      </c>
      <c r="H51" s="42">
        <f>0+0</f>
        <v>0</v>
      </c>
      <c r="I51" s="42"/>
      <c r="J51" s="42">
        <f>0+0</f>
        <v>0</v>
      </c>
      <c r="K51" s="42"/>
      <c r="L51"/>
    </row>
    <row r="52" spans="1:29" ht="15" hidden="1" x14ac:dyDescent="0.2">
      <c r="C52" s="31" t="s">
        <v>956</v>
      </c>
      <c r="H52" s="42">
        <f>I44+I45+I46+I47+I48+0</f>
        <v>4920.1000000000004</v>
      </c>
      <c r="I52" s="42"/>
      <c r="J52" s="42">
        <f>K44+K45+K46+K47+K48+0</f>
        <v>270763.88</v>
      </c>
      <c r="K52" s="42"/>
      <c r="L52"/>
      <c r="O52" s="32">
        <f>I44+I45+I46+I47+I48+0</f>
        <v>4920.1000000000004</v>
      </c>
      <c r="P52" s="32">
        <f>K44+K45+K46+K47+K48+0</f>
        <v>270763.88</v>
      </c>
    </row>
    <row r="53" spans="1:29" hidden="1" x14ac:dyDescent="0.2">
      <c r="L53"/>
    </row>
    <row r="54" spans="1:29" ht="42.75" hidden="1" x14ac:dyDescent="0.2">
      <c r="A54" s="20">
        <v>3</v>
      </c>
      <c r="B54" s="20" t="str">
        <f>Source!F32</f>
        <v>6.65-1-3</v>
      </c>
      <c r="C54" s="20" t="s">
        <v>36</v>
      </c>
      <c r="D54" s="22" t="str">
        <f>Source!H32</f>
        <v>100 м</v>
      </c>
      <c r="E54" s="21">
        <f>Source!I32</f>
        <v>1.22</v>
      </c>
      <c r="F54" s="24"/>
      <c r="G54" s="23"/>
      <c r="H54" s="21"/>
      <c r="I54" s="24"/>
      <c r="J54" s="21"/>
      <c r="K54" s="24"/>
      <c r="L54"/>
      <c r="Q54">
        <f>Source!X32</f>
        <v>875.98</v>
      </c>
      <c r="R54">
        <f>Source!X33</f>
        <v>49361.29</v>
      </c>
      <c r="S54">
        <f>Source!Y32</f>
        <v>443.02</v>
      </c>
      <c r="T54">
        <f>Source!Y33</f>
        <v>24964.33</v>
      </c>
      <c r="U54">
        <f>ROUND((175/100)*ROUND(Source!R32, 2), 2)</f>
        <v>0</v>
      </c>
      <c r="V54">
        <f>ROUND((0/100)*ROUND(Source!R33, 2), 2)</f>
        <v>0</v>
      </c>
      <c r="AC54">
        <v>0</v>
      </c>
    </row>
    <row r="55" spans="1:29" hidden="1" x14ac:dyDescent="0.2">
      <c r="C55" s="25" t="str">
        <f>"Объем: "&amp;Source!I32&amp;"=(110+"&amp;"12)/"&amp;"100"</f>
        <v>Объем: 1,22=(110+12)/100</v>
      </c>
      <c r="L55"/>
    </row>
    <row r="56" spans="1:29" ht="14.25" hidden="1" x14ac:dyDescent="0.2">
      <c r="A56" s="20"/>
      <c r="B56" s="20"/>
      <c r="C56" s="20" t="s">
        <v>946</v>
      </c>
      <c r="D56" s="22"/>
      <c r="E56" s="21"/>
      <c r="F56" s="24">
        <f>Source!AO32</f>
        <v>656.88</v>
      </c>
      <c r="G56" s="23" t="s">
        <v>639</v>
      </c>
      <c r="H56" s="21">
        <f>Source!AV33</f>
        <v>1.0469999999999999</v>
      </c>
      <c r="I56" s="24">
        <f>Source!S32</f>
        <v>1006.87</v>
      </c>
      <c r="J56" s="21">
        <f>IF(Source!BA33&lt;&gt; 0, Source!BA33, 1)</f>
        <v>56.35</v>
      </c>
      <c r="K56" s="24">
        <f>Source!S33</f>
        <v>56737.120000000003</v>
      </c>
      <c r="L56"/>
    </row>
    <row r="57" spans="1:29" ht="14.25" hidden="1" x14ac:dyDescent="0.2">
      <c r="A57" s="20"/>
      <c r="B57" s="20"/>
      <c r="C57" s="20" t="s">
        <v>947</v>
      </c>
      <c r="D57" s="22"/>
      <c r="E57" s="21"/>
      <c r="F57" s="24">
        <f>Source!AM32</f>
        <v>1.37</v>
      </c>
      <c r="G57" s="23" t="s">
        <v>639</v>
      </c>
      <c r="H57" s="21">
        <f>Source!AV33</f>
        <v>1.0469999999999999</v>
      </c>
      <c r="I57" s="24">
        <f>Source!Q32</f>
        <v>2.1</v>
      </c>
      <c r="J57" s="21">
        <f>IF(Source!BB33&lt;&gt; 0, Source!BB33, 1)</f>
        <v>9.3000000000000007</v>
      </c>
      <c r="K57" s="24">
        <f>Source!Q33</f>
        <v>19.53</v>
      </c>
      <c r="L57"/>
    </row>
    <row r="58" spans="1:29" ht="14.25" hidden="1" x14ac:dyDescent="0.2">
      <c r="A58" s="20"/>
      <c r="B58" s="20"/>
      <c r="C58" s="20" t="s">
        <v>948</v>
      </c>
      <c r="D58" s="22"/>
      <c r="E58" s="21"/>
      <c r="F58" s="24">
        <f>Source!AL32</f>
        <v>55.28</v>
      </c>
      <c r="G58" s="23"/>
      <c r="H58" s="21">
        <f>Source!AW33</f>
        <v>1</v>
      </c>
      <c r="I58" s="24">
        <f>Source!P32</f>
        <v>67.44</v>
      </c>
      <c r="J58" s="21">
        <f>IF(Source!BC33&lt;&gt; 0, Source!BC33, 1)</f>
        <v>15.54</v>
      </c>
      <c r="K58" s="24">
        <f>Source!P33</f>
        <v>1048.02</v>
      </c>
      <c r="L58"/>
    </row>
    <row r="59" spans="1:29" ht="14.25" hidden="1" x14ac:dyDescent="0.2">
      <c r="A59" s="20"/>
      <c r="B59" s="20"/>
      <c r="C59" s="20" t="s">
        <v>949</v>
      </c>
      <c r="D59" s="22" t="s">
        <v>950</v>
      </c>
      <c r="E59" s="21">
        <f>Source!BZ33</f>
        <v>87</v>
      </c>
      <c r="F59" s="24"/>
      <c r="G59" s="23"/>
      <c r="H59" s="21"/>
      <c r="I59" s="24">
        <f>SUM(Q54:Q58)</f>
        <v>875.98</v>
      </c>
      <c r="J59" s="21">
        <f>Source!AT33</f>
        <v>87</v>
      </c>
      <c r="K59" s="24">
        <f>SUM(R54:R58)</f>
        <v>49361.29</v>
      </c>
      <c r="L59"/>
    </row>
    <row r="60" spans="1:29" ht="14.25" hidden="1" x14ac:dyDescent="0.2">
      <c r="A60" s="20"/>
      <c r="B60" s="20"/>
      <c r="C60" s="20" t="s">
        <v>951</v>
      </c>
      <c r="D60" s="22" t="s">
        <v>950</v>
      </c>
      <c r="E60" s="21">
        <f>Source!CA33</f>
        <v>44</v>
      </c>
      <c r="F60" s="24"/>
      <c r="G60" s="23"/>
      <c r="H60" s="21"/>
      <c r="I60" s="24">
        <f>SUM(S54:S59)</f>
        <v>443.02</v>
      </c>
      <c r="J60" s="21">
        <f>Source!AU33</f>
        <v>44</v>
      </c>
      <c r="K60" s="24">
        <f>SUM(T54:T59)</f>
        <v>24964.33</v>
      </c>
      <c r="L60"/>
    </row>
    <row r="61" spans="1:29" ht="14.25" hidden="1" x14ac:dyDescent="0.2">
      <c r="A61" s="26"/>
      <c r="B61" s="26"/>
      <c r="C61" s="26" t="s">
        <v>952</v>
      </c>
      <c r="D61" s="27" t="s">
        <v>953</v>
      </c>
      <c r="E61" s="28">
        <f>Source!AQ32</f>
        <v>60.32</v>
      </c>
      <c r="F61" s="29"/>
      <c r="G61" s="30" t="s">
        <v>639</v>
      </c>
      <c r="H61" s="28">
        <f>Source!AV33</f>
        <v>1.0469999999999999</v>
      </c>
      <c r="I61" s="29">
        <f>Source!U32</f>
        <v>92.458978559999991</v>
      </c>
      <c r="J61" s="28"/>
      <c r="K61" s="29"/>
      <c r="L61"/>
    </row>
    <row r="62" spans="1:29" ht="15" hidden="1" x14ac:dyDescent="0.2">
      <c r="C62" s="31" t="s">
        <v>954</v>
      </c>
      <c r="H62" s="41">
        <f>I56+I57+I58+I59+I60+0-0-0</f>
        <v>2395.41</v>
      </c>
      <c r="I62" s="41"/>
      <c r="J62" s="41">
        <f>K56+K57+K58+K59+K60+0-0-0</f>
        <v>132130.28999999998</v>
      </c>
      <c r="K62" s="41"/>
      <c r="L62"/>
    </row>
    <row r="63" spans="1:29" ht="15" hidden="1" x14ac:dyDescent="0.2">
      <c r="C63" s="31" t="s">
        <v>955</v>
      </c>
      <c r="H63" s="42">
        <f>0+0</f>
        <v>0</v>
      </c>
      <c r="I63" s="42"/>
      <c r="J63" s="42">
        <f>0+0</f>
        <v>0</v>
      </c>
      <c r="K63" s="42"/>
      <c r="L63"/>
    </row>
    <row r="64" spans="1:29" ht="15" hidden="1" x14ac:dyDescent="0.2">
      <c r="C64" s="31" t="s">
        <v>956</v>
      </c>
      <c r="H64" s="42">
        <f>I56+I57+I58+I59+I60+0</f>
        <v>2395.41</v>
      </c>
      <c r="I64" s="42"/>
      <c r="J64" s="42">
        <f>K56+K57+K58+K59+K60+0</f>
        <v>132130.28999999998</v>
      </c>
      <c r="K64" s="42"/>
      <c r="L64"/>
      <c r="O64" s="32">
        <f>I56+I57+I58+I59+I60+0</f>
        <v>2395.41</v>
      </c>
      <c r="P64" s="32">
        <f>K56+K57+K58+K59+K60+0</f>
        <v>132130.28999999998</v>
      </c>
    </row>
    <row r="65" spans="1:29" hidden="1" x14ac:dyDescent="0.2">
      <c r="L65"/>
    </row>
    <row r="66" spans="1:29" ht="42.75" hidden="1" x14ac:dyDescent="0.2">
      <c r="A66" s="20">
        <v>4</v>
      </c>
      <c r="B66" s="20" t="str">
        <f>Source!F34</f>
        <v>6.65-11-5</v>
      </c>
      <c r="C66" s="20" t="s">
        <v>40</v>
      </c>
      <c r="D66" s="22" t="str">
        <f>Source!H34</f>
        <v>100 м</v>
      </c>
      <c r="E66" s="21">
        <f>Source!I34</f>
        <v>0.32</v>
      </c>
      <c r="F66" s="24"/>
      <c r="G66" s="23"/>
      <c r="H66" s="21"/>
      <c r="I66" s="24"/>
      <c r="J66" s="21"/>
      <c r="K66" s="24"/>
      <c r="L66"/>
      <c r="Q66">
        <f>Source!X34</f>
        <v>234.93</v>
      </c>
      <c r="R66">
        <f>Source!X35</f>
        <v>13238.09</v>
      </c>
      <c r="S66">
        <f>Source!Y34</f>
        <v>118.81</v>
      </c>
      <c r="T66">
        <f>Source!Y35</f>
        <v>6695.12</v>
      </c>
      <c r="U66">
        <f>ROUND((175/100)*ROUND(Source!R34, 2), 2)</f>
        <v>0</v>
      </c>
      <c r="V66">
        <f>ROUND((0/100)*ROUND(Source!R35, 2), 2)</f>
        <v>0</v>
      </c>
      <c r="AC66">
        <v>0</v>
      </c>
    </row>
    <row r="67" spans="1:29" hidden="1" x14ac:dyDescent="0.2">
      <c r="C67" s="25" t="str">
        <f>"Объем: "&amp;Source!I34&amp;"=(16+"&amp;"16)/"&amp;"100"</f>
        <v>Объем: 0,32=(16+16)/100</v>
      </c>
      <c r="L67"/>
    </row>
    <row r="68" spans="1:29" ht="28.5" hidden="1" x14ac:dyDescent="0.2">
      <c r="A68" s="20"/>
      <c r="B68" s="20"/>
      <c r="C68" s="20" t="s">
        <v>946</v>
      </c>
      <c r="D68" s="22"/>
      <c r="E68" s="21"/>
      <c r="F68" s="24">
        <f>Source!AO34</f>
        <v>819.08</v>
      </c>
      <c r="G68" s="23" t="s">
        <v>957</v>
      </c>
      <c r="H68" s="21">
        <f>Source!AV35</f>
        <v>1.0469999999999999</v>
      </c>
      <c r="I68" s="24">
        <f>Source!S34</f>
        <v>270.02999999999997</v>
      </c>
      <c r="J68" s="21">
        <f>IF(Source!BA35&lt;&gt; 0, Source!BA35, 1)</f>
        <v>56.35</v>
      </c>
      <c r="K68" s="24">
        <f>Source!S35</f>
        <v>15216.19</v>
      </c>
      <c r="L68"/>
    </row>
    <row r="69" spans="1:29" ht="14.25" hidden="1" x14ac:dyDescent="0.2">
      <c r="A69" s="20"/>
      <c r="B69" s="20"/>
      <c r="C69" s="20" t="s">
        <v>947</v>
      </c>
      <c r="D69" s="22"/>
      <c r="E69" s="21"/>
      <c r="F69" s="24">
        <f>Source!AM34</f>
        <v>1.82</v>
      </c>
      <c r="G69" s="23" t="s">
        <v>639</v>
      </c>
      <c r="H69" s="21">
        <f>Source!AV35</f>
        <v>1.0469999999999999</v>
      </c>
      <c r="I69" s="24">
        <f>Source!Q34</f>
        <v>0.73</v>
      </c>
      <c r="J69" s="21">
        <f>IF(Source!BB35&lt;&gt; 0, Source!BB35, 1)</f>
        <v>9.2899999999999991</v>
      </c>
      <c r="K69" s="24">
        <f>Source!Q35</f>
        <v>6.78</v>
      </c>
      <c r="L69"/>
    </row>
    <row r="70" spans="1:29" ht="14.25" hidden="1" x14ac:dyDescent="0.2">
      <c r="A70" s="20"/>
      <c r="B70" s="20"/>
      <c r="C70" s="20" t="s">
        <v>948</v>
      </c>
      <c r="D70" s="22"/>
      <c r="E70" s="21"/>
      <c r="F70" s="24">
        <f>Source!AL34</f>
        <v>76.84</v>
      </c>
      <c r="G70" s="23"/>
      <c r="H70" s="21">
        <f>Source!AW35</f>
        <v>1</v>
      </c>
      <c r="I70" s="24">
        <f>Source!P34</f>
        <v>24.59</v>
      </c>
      <c r="J70" s="21">
        <f>IF(Source!BC35&lt;&gt; 0, Source!BC35, 1)</f>
        <v>15.53</v>
      </c>
      <c r="K70" s="24">
        <f>Source!P35</f>
        <v>381.88</v>
      </c>
      <c r="L70"/>
    </row>
    <row r="71" spans="1:29" ht="14.25" hidden="1" x14ac:dyDescent="0.2">
      <c r="A71" s="20"/>
      <c r="B71" s="20"/>
      <c r="C71" s="20" t="s">
        <v>949</v>
      </c>
      <c r="D71" s="22" t="s">
        <v>950</v>
      </c>
      <c r="E71" s="21">
        <f>Source!BZ35</f>
        <v>87</v>
      </c>
      <c r="F71" s="24"/>
      <c r="G71" s="23"/>
      <c r="H71" s="21"/>
      <c r="I71" s="24">
        <f>SUM(Q66:Q70)</f>
        <v>234.93</v>
      </c>
      <c r="J71" s="21">
        <f>Source!AT35</f>
        <v>87</v>
      </c>
      <c r="K71" s="24">
        <f>SUM(R66:R70)</f>
        <v>13238.09</v>
      </c>
      <c r="L71"/>
    </row>
    <row r="72" spans="1:29" ht="14.25" hidden="1" x14ac:dyDescent="0.2">
      <c r="A72" s="20"/>
      <c r="B72" s="20"/>
      <c r="C72" s="20" t="s">
        <v>951</v>
      </c>
      <c r="D72" s="22" t="s">
        <v>950</v>
      </c>
      <c r="E72" s="21">
        <f>Source!CA35</f>
        <v>44</v>
      </c>
      <c r="F72" s="24"/>
      <c r="G72" s="23"/>
      <c r="H72" s="21"/>
      <c r="I72" s="24">
        <f>SUM(S66:S71)</f>
        <v>118.81</v>
      </c>
      <c r="J72" s="21">
        <f>Source!AU35</f>
        <v>44</v>
      </c>
      <c r="K72" s="24">
        <f>SUM(T66:T71)</f>
        <v>6695.12</v>
      </c>
      <c r="L72"/>
    </row>
    <row r="73" spans="1:29" ht="28.5" hidden="1" x14ac:dyDescent="0.2">
      <c r="A73" s="26"/>
      <c r="B73" s="26"/>
      <c r="C73" s="26" t="s">
        <v>952</v>
      </c>
      <c r="D73" s="27" t="s">
        <v>953</v>
      </c>
      <c r="E73" s="28">
        <f>Source!AQ34</f>
        <v>74.53</v>
      </c>
      <c r="F73" s="29"/>
      <c r="G73" s="30" t="s">
        <v>957</v>
      </c>
      <c r="H73" s="28">
        <f>Source!AV35</f>
        <v>1.0469999999999999</v>
      </c>
      <c r="I73" s="29">
        <f>Source!U34</f>
        <v>24.571002700800001</v>
      </c>
      <c r="J73" s="28"/>
      <c r="K73" s="29"/>
      <c r="L73"/>
    </row>
    <row r="74" spans="1:29" ht="15" hidden="1" x14ac:dyDescent="0.2">
      <c r="C74" s="31" t="s">
        <v>954</v>
      </c>
      <c r="H74" s="41">
        <f>I68+I69+I70+I71+I72+0-0-0</f>
        <v>649.08999999999992</v>
      </c>
      <c r="I74" s="41"/>
      <c r="J74" s="41">
        <f>K68+K69+K70+K71+K72+0-0-0</f>
        <v>35538.060000000005</v>
      </c>
      <c r="K74" s="41"/>
      <c r="L74"/>
    </row>
    <row r="75" spans="1:29" ht="15" hidden="1" x14ac:dyDescent="0.2">
      <c r="C75" s="31" t="s">
        <v>955</v>
      </c>
      <c r="H75" s="42">
        <f>0+0</f>
        <v>0</v>
      </c>
      <c r="I75" s="42"/>
      <c r="J75" s="42">
        <f>0+0</f>
        <v>0</v>
      </c>
      <c r="K75" s="42"/>
      <c r="L75"/>
    </row>
    <row r="76" spans="1:29" ht="15" hidden="1" x14ac:dyDescent="0.2">
      <c r="C76" s="31" t="s">
        <v>956</v>
      </c>
      <c r="H76" s="42">
        <f>I68+I69+I70+I71+I72+0</f>
        <v>649.08999999999992</v>
      </c>
      <c r="I76" s="42"/>
      <c r="J76" s="42">
        <f>K68+K69+K70+K71+K72+0</f>
        <v>35538.060000000005</v>
      </c>
      <c r="K76" s="42"/>
      <c r="L76"/>
      <c r="O76" s="32">
        <f>I68+I69+I70+I71+I72+0</f>
        <v>649.08999999999992</v>
      </c>
      <c r="P76" s="32">
        <f>K68+K69+K70+K71+K72+0</f>
        <v>35538.060000000005</v>
      </c>
    </row>
    <row r="77" spans="1:29" hidden="1" x14ac:dyDescent="0.2">
      <c r="L77"/>
    </row>
    <row r="78" spans="1:29" ht="85.5" hidden="1" x14ac:dyDescent="0.2">
      <c r="A78" s="20">
        <v>5</v>
      </c>
      <c r="B78" s="20" t="str">
        <f>Source!F36</f>
        <v>3.16-40-1</v>
      </c>
      <c r="C78" s="20" t="s">
        <v>48</v>
      </c>
      <c r="D78" s="22" t="str">
        <f>Source!H36</f>
        <v>100 м</v>
      </c>
      <c r="E78" s="21">
        <f>Source!I36</f>
        <v>0.73</v>
      </c>
      <c r="F78" s="24"/>
      <c r="G78" s="23"/>
      <c r="H78" s="21"/>
      <c r="I78" s="24"/>
      <c r="J78" s="21"/>
      <c r="K78" s="24"/>
      <c r="L78"/>
      <c r="Q78">
        <f>Source!X36</f>
        <v>73.680000000000007</v>
      </c>
      <c r="R78">
        <f>Source!X37</f>
        <v>4152.09</v>
      </c>
      <c r="S78">
        <f>Source!Y36</f>
        <v>41.24</v>
      </c>
      <c r="T78">
        <f>Source!Y37</f>
        <v>2323.65</v>
      </c>
      <c r="U78">
        <f>ROUND((175/100)*ROUND(Source!R36, 2), 2)</f>
        <v>0.33</v>
      </c>
      <c r="V78">
        <f>ROUND((0/100)*ROUND(Source!R37, 2), 2)</f>
        <v>0</v>
      </c>
      <c r="AC78">
        <v>0</v>
      </c>
    </row>
    <row r="79" spans="1:29" hidden="1" x14ac:dyDescent="0.2">
      <c r="C79" s="25" t="str">
        <f>"Объем: "&amp;Source!I36&amp;"=(43+"&amp;"30)/"&amp;"100"</f>
        <v>Объем: 0,73=(43+30)/100</v>
      </c>
      <c r="L79"/>
    </row>
    <row r="80" spans="1:29" ht="14.25" hidden="1" x14ac:dyDescent="0.2">
      <c r="A80" s="20"/>
      <c r="B80" s="20"/>
      <c r="C80" s="20" t="s">
        <v>946</v>
      </c>
      <c r="D80" s="22"/>
      <c r="E80" s="21"/>
      <c r="F80" s="24">
        <f>Source!AO36</f>
        <v>180.31</v>
      </c>
      <c r="G80" s="23" t="s">
        <v>958</v>
      </c>
      <c r="H80" s="21">
        <f>Source!AV37</f>
        <v>1.0669999999999999</v>
      </c>
      <c r="I80" s="24">
        <f>Source!S36</f>
        <v>67.41</v>
      </c>
      <c r="J80" s="21">
        <f>IF(Source!BA37&lt;&gt; 0, Source!BA37, 1)</f>
        <v>56.35</v>
      </c>
      <c r="K80" s="24">
        <f>Source!S37</f>
        <v>3798.55</v>
      </c>
      <c r="L80"/>
    </row>
    <row r="81" spans="1:29" ht="14.25" hidden="1" x14ac:dyDescent="0.2">
      <c r="A81" s="20"/>
      <c r="B81" s="20"/>
      <c r="C81" s="20" t="s">
        <v>947</v>
      </c>
      <c r="D81" s="22"/>
      <c r="E81" s="21"/>
      <c r="F81" s="24">
        <f>Source!AM36</f>
        <v>18.38</v>
      </c>
      <c r="G81" s="23" t="s">
        <v>958</v>
      </c>
      <c r="H81" s="21">
        <f>Source!AV37</f>
        <v>1.0669999999999999</v>
      </c>
      <c r="I81" s="24">
        <f>Source!Q36</f>
        <v>6.87</v>
      </c>
      <c r="J81" s="21">
        <f>IF(Source!BB37&lt;&gt; 0, Source!BB37, 1)</f>
        <v>12.26</v>
      </c>
      <c r="K81" s="24">
        <f>Source!Q37</f>
        <v>84.23</v>
      </c>
      <c r="L81"/>
    </row>
    <row r="82" spans="1:29" ht="14.25" hidden="1" x14ac:dyDescent="0.2">
      <c r="A82" s="20"/>
      <c r="B82" s="20"/>
      <c r="C82" s="20" t="s">
        <v>959</v>
      </c>
      <c r="D82" s="22"/>
      <c r="E82" s="21"/>
      <c r="F82" s="24">
        <f>Source!AN36</f>
        <v>0.5</v>
      </c>
      <c r="G82" s="23" t="s">
        <v>958</v>
      </c>
      <c r="H82" s="21">
        <f>Source!AV37</f>
        <v>1.0669999999999999</v>
      </c>
      <c r="I82" s="33">
        <f>Source!R36</f>
        <v>0.19</v>
      </c>
      <c r="J82" s="21">
        <f>IF(Source!BS37&lt;&gt; 0, Source!BS37, 1)</f>
        <v>56.35</v>
      </c>
      <c r="K82" s="33">
        <f>Source!R37</f>
        <v>10.71</v>
      </c>
      <c r="L82"/>
    </row>
    <row r="83" spans="1:29" ht="14.25" hidden="1" x14ac:dyDescent="0.2">
      <c r="A83" s="20"/>
      <c r="B83" s="20"/>
      <c r="C83" s="20" t="s">
        <v>949</v>
      </c>
      <c r="D83" s="22" t="s">
        <v>950</v>
      </c>
      <c r="E83" s="21">
        <f>Source!BZ37</f>
        <v>109</v>
      </c>
      <c r="F83" s="24"/>
      <c r="G83" s="23"/>
      <c r="H83" s="21"/>
      <c r="I83" s="24">
        <f>SUM(Q78:Q82)</f>
        <v>73.680000000000007</v>
      </c>
      <c r="J83" s="21">
        <f>Source!AT37</f>
        <v>109</v>
      </c>
      <c r="K83" s="24">
        <f>SUM(R78:R82)</f>
        <v>4152.09</v>
      </c>
      <c r="L83"/>
    </row>
    <row r="84" spans="1:29" ht="14.25" hidden="1" x14ac:dyDescent="0.2">
      <c r="A84" s="20"/>
      <c r="B84" s="20"/>
      <c r="C84" s="20" t="s">
        <v>951</v>
      </c>
      <c r="D84" s="22" t="s">
        <v>950</v>
      </c>
      <c r="E84" s="21">
        <f>Source!CA37</f>
        <v>61</v>
      </c>
      <c r="F84" s="24"/>
      <c r="G84" s="23"/>
      <c r="H84" s="21"/>
      <c r="I84" s="24">
        <f>SUM(S78:S83)</f>
        <v>41.24</v>
      </c>
      <c r="J84" s="21">
        <f>Source!AU37</f>
        <v>61</v>
      </c>
      <c r="K84" s="24">
        <f>SUM(T78:T83)</f>
        <v>2323.65</v>
      </c>
      <c r="L84"/>
    </row>
    <row r="85" spans="1:29" ht="14.25" hidden="1" x14ac:dyDescent="0.2">
      <c r="A85" s="26"/>
      <c r="B85" s="26"/>
      <c r="C85" s="26" t="s">
        <v>952</v>
      </c>
      <c r="D85" s="27" t="s">
        <v>953</v>
      </c>
      <c r="E85" s="28">
        <f>Source!AQ36</f>
        <v>14.56</v>
      </c>
      <c r="F85" s="29"/>
      <c r="G85" s="30" t="s">
        <v>958</v>
      </c>
      <c r="H85" s="28">
        <f>Source!AV37</f>
        <v>1.0669999999999999</v>
      </c>
      <c r="I85" s="29">
        <f>Source!U36</f>
        <v>5.4436462080000005</v>
      </c>
      <c r="J85" s="28"/>
      <c r="K85" s="29"/>
      <c r="L85"/>
    </row>
    <row r="86" spans="1:29" ht="15" hidden="1" x14ac:dyDescent="0.2">
      <c r="C86" s="31" t="s">
        <v>954</v>
      </c>
      <c r="H86" s="41">
        <f>I80+I81+I83+I84+0-0-0</f>
        <v>189.20000000000002</v>
      </c>
      <c r="I86" s="41"/>
      <c r="J86" s="41">
        <f>K80+K81+K83+K84+0-0-0</f>
        <v>10358.52</v>
      </c>
      <c r="K86" s="41"/>
      <c r="L86"/>
    </row>
    <row r="87" spans="1:29" ht="15" hidden="1" x14ac:dyDescent="0.2">
      <c r="C87" s="31" t="s">
        <v>955</v>
      </c>
      <c r="H87" s="42">
        <f>0+0</f>
        <v>0</v>
      </c>
      <c r="I87" s="42"/>
      <c r="J87" s="42">
        <f>0+0</f>
        <v>0</v>
      </c>
      <c r="K87" s="42"/>
      <c r="L87"/>
    </row>
    <row r="88" spans="1:29" ht="15" hidden="1" x14ac:dyDescent="0.2">
      <c r="C88" s="31" t="s">
        <v>956</v>
      </c>
      <c r="H88" s="42">
        <f>I80+I81+I83+I84+0</f>
        <v>189.20000000000002</v>
      </c>
      <c r="I88" s="42"/>
      <c r="J88" s="42">
        <f>K80+K81+K83+K84+0</f>
        <v>10358.52</v>
      </c>
      <c r="K88" s="42"/>
      <c r="L88"/>
      <c r="O88" s="32">
        <f>I80+I81+I83+I84+0</f>
        <v>189.20000000000002</v>
      </c>
      <c r="P88" s="32">
        <f>K80+K81+K83+K84+0</f>
        <v>10358.52</v>
      </c>
    </row>
    <row r="89" spans="1:29" hidden="1" x14ac:dyDescent="0.2">
      <c r="L89"/>
    </row>
    <row r="90" spans="1:29" ht="85.5" hidden="1" x14ac:dyDescent="0.2">
      <c r="A90" s="20">
        <v>6</v>
      </c>
      <c r="B90" s="20" t="str">
        <f>Source!F38</f>
        <v>3.16-40-2</v>
      </c>
      <c r="C90" s="20" t="s">
        <v>58</v>
      </c>
      <c r="D90" s="22" t="str">
        <f>Source!H38</f>
        <v>100 м</v>
      </c>
      <c r="E90" s="21">
        <f>Source!I38</f>
        <v>1.75</v>
      </c>
      <c r="F90" s="24"/>
      <c r="G90" s="23"/>
      <c r="H90" s="21"/>
      <c r="I90" s="24"/>
      <c r="J90" s="21"/>
      <c r="K90" s="24"/>
      <c r="L90"/>
      <c r="Q90">
        <f>Source!X38</f>
        <v>170.8</v>
      </c>
      <c r="R90">
        <f>Source!X39</f>
        <v>9624.75</v>
      </c>
      <c r="S90">
        <f>Source!Y38</f>
        <v>95.59</v>
      </c>
      <c r="T90">
        <f>Source!Y39</f>
        <v>5386.33</v>
      </c>
      <c r="U90">
        <f>ROUND((175/100)*ROUND(Source!R38, 2), 2)</f>
        <v>1.19</v>
      </c>
      <c r="V90">
        <f>ROUND((0/100)*ROUND(Source!R39, 2), 2)</f>
        <v>0</v>
      </c>
      <c r="AC90">
        <v>0</v>
      </c>
    </row>
    <row r="91" spans="1:29" hidden="1" x14ac:dyDescent="0.2">
      <c r="C91" s="25" t="str">
        <f>"Объем: "&amp;Source!I38&amp;"=(145+"&amp;"30)/"&amp;"100"</f>
        <v>Объем: 1,75=(145+30)/100</v>
      </c>
      <c r="L91"/>
    </row>
    <row r="92" spans="1:29" ht="14.25" hidden="1" x14ac:dyDescent="0.2">
      <c r="A92" s="20"/>
      <c r="B92" s="20"/>
      <c r="C92" s="20" t="s">
        <v>946</v>
      </c>
      <c r="D92" s="22"/>
      <c r="E92" s="21"/>
      <c r="F92" s="24">
        <f>Source!AO38</f>
        <v>174.07</v>
      </c>
      <c r="G92" s="23" t="s">
        <v>958</v>
      </c>
      <c r="H92" s="21">
        <f>Source!AV39</f>
        <v>1.0669999999999999</v>
      </c>
      <c r="I92" s="24">
        <f>Source!S38</f>
        <v>156.02000000000001</v>
      </c>
      <c r="J92" s="21">
        <f>IF(Source!BA39&lt;&gt; 0, Source!BA39, 1)</f>
        <v>56.35</v>
      </c>
      <c r="K92" s="24">
        <f>Source!S39</f>
        <v>8791.73</v>
      </c>
      <c r="L92"/>
    </row>
    <row r="93" spans="1:29" ht="14.25" hidden="1" x14ac:dyDescent="0.2">
      <c r="A93" s="20"/>
      <c r="B93" s="20"/>
      <c r="C93" s="20" t="s">
        <v>947</v>
      </c>
      <c r="D93" s="22"/>
      <c r="E93" s="21"/>
      <c r="F93" s="24">
        <f>Source!AM38</f>
        <v>19.670000000000002</v>
      </c>
      <c r="G93" s="23" t="s">
        <v>958</v>
      </c>
      <c r="H93" s="21">
        <f>Source!AV39</f>
        <v>1.0669999999999999</v>
      </c>
      <c r="I93" s="24">
        <f>Source!Q38</f>
        <v>17.63</v>
      </c>
      <c r="J93" s="21">
        <f>IF(Source!BB39&lt;&gt; 0, Source!BB39, 1)</f>
        <v>12.72</v>
      </c>
      <c r="K93" s="24">
        <f>Source!Q39</f>
        <v>224.25</v>
      </c>
      <c r="L93"/>
    </row>
    <row r="94" spans="1:29" ht="14.25" hidden="1" x14ac:dyDescent="0.2">
      <c r="A94" s="20"/>
      <c r="B94" s="20"/>
      <c r="C94" s="20" t="s">
        <v>959</v>
      </c>
      <c r="D94" s="22"/>
      <c r="E94" s="21"/>
      <c r="F94" s="24">
        <f>Source!AN38</f>
        <v>0.76</v>
      </c>
      <c r="G94" s="23" t="s">
        <v>958</v>
      </c>
      <c r="H94" s="21">
        <f>Source!AV39</f>
        <v>1.0669999999999999</v>
      </c>
      <c r="I94" s="33">
        <f>Source!R38</f>
        <v>0.68</v>
      </c>
      <c r="J94" s="21">
        <f>IF(Source!BS39&lt;&gt; 0, Source!BS39, 1)</f>
        <v>56.35</v>
      </c>
      <c r="K94" s="33">
        <f>Source!R39</f>
        <v>38.32</v>
      </c>
      <c r="L94"/>
    </row>
    <row r="95" spans="1:29" ht="14.25" hidden="1" x14ac:dyDescent="0.2">
      <c r="A95" s="20"/>
      <c r="B95" s="20"/>
      <c r="C95" s="20" t="s">
        <v>949</v>
      </c>
      <c r="D95" s="22" t="s">
        <v>950</v>
      </c>
      <c r="E95" s="21">
        <f>Source!BZ39</f>
        <v>109</v>
      </c>
      <c r="F95" s="24"/>
      <c r="G95" s="23"/>
      <c r="H95" s="21"/>
      <c r="I95" s="24">
        <f>SUM(Q90:Q94)</f>
        <v>170.8</v>
      </c>
      <c r="J95" s="21">
        <f>Source!AT39</f>
        <v>109</v>
      </c>
      <c r="K95" s="24">
        <f>SUM(R90:R94)</f>
        <v>9624.75</v>
      </c>
      <c r="L95"/>
    </row>
    <row r="96" spans="1:29" ht="14.25" hidden="1" x14ac:dyDescent="0.2">
      <c r="A96" s="20"/>
      <c r="B96" s="20"/>
      <c r="C96" s="20" t="s">
        <v>951</v>
      </c>
      <c r="D96" s="22" t="s">
        <v>950</v>
      </c>
      <c r="E96" s="21">
        <f>Source!CA39</f>
        <v>61</v>
      </c>
      <c r="F96" s="24"/>
      <c r="G96" s="23"/>
      <c r="H96" s="21"/>
      <c r="I96" s="24">
        <f>SUM(S90:S95)</f>
        <v>95.59</v>
      </c>
      <c r="J96" s="21">
        <f>Source!AU39</f>
        <v>61</v>
      </c>
      <c r="K96" s="24">
        <f>SUM(T90:T95)</f>
        <v>5386.33</v>
      </c>
      <c r="L96"/>
    </row>
    <row r="97" spans="1:29" ht="14.25" hidden="1" x14ac:dyDescent="0.2">
      <c r="A97" s="26"/>
      <c r="B97" s="26"/>
      <c r="C97" s="26" t="s">
        <v>952</v>
      </c>
      <c r="D97" s="27" t="s">
        <v>953</v>
      </c>
      <c r="E97" s="28">
        <f>Source!AQ38</f>
        <v>14.08</v>
      </c>
      <c r="F97" s="29"/>
      <c r="G97" s="30" t="s">
        <v>958</v>
      </c>
      <c r="H97" s="28">
        <f>Source!AV39</f>
        <v>1.0669999999999999</v>
      </c>
      <c r="I97" s="29">
        <f>Source!U38</f>
        <v>12.619622400000001</v>
      </c>
      <c r="J97" s="28"/>
      <c r="K97" s="29"/>
      <c r="L97"/>
    </row>
    <row r="98" spans="1:29" ht="15" hidden="1" x14ac:dyDescent="0.2">
      <c r="C98" s="31" t="s">
        <v>954</v>
      </c>
      <c r="H98" s="41">
        <f>I92+I93+I95+I96+0-0-0</f>
        <v>440.04000000000008</v>
      </c>
      <c r="I98" s="41"/>
      <c r="J98" s="41">
        <f>K92+K93+K95+K96+0-0-0</f>
        <v>24027.059999999998</v>
      </c>
      <c r="K98" s="41"/>
      <c r="L98"/>
    </row>
    <row r="99" spans="1:29" ht="15" hidden="1" x14ac:dyDescent="0.2">
      <c r="C99" s="31" t="s">
        <v>955</v>
      </c>
      <c r="H99" s="42">
        <f>0+0</f>
        <v>0</v>
      </c>
      <c r="I99" s="42"/>
      <c r="J99" s="42">
        <f>0+0</f>
        <v>0</v>
      </c>
      <c r="K99" s="42"/>
      <c r="L99"/>
    </row>
    <row r="100" spans="1:29" ht="15" hidden="1" x14ac:dyDescent="0.2">
      <c r="C100" s="31" t="s">
        <v>956</v>
      </c>
      <c r="H100" s="42">
        <f>I92+I93+I95+I96+0</f>
        <v>440.04000000000008</v>
      </c>
      <c r="I100" s="42"/>
      <c r="J100" s="42">
        <f>K92+K93+K95+K96+0</f>
        <v>24027.059999999998</v>
      </c>
      <c r="K100" s="42"/>
      <c r="L100"/>
      <c r="O100" s="32">
        <f>I92+I93+I95+I96+0</f>
        <v>440.04000000000008</v>
      </c>
      <c r="P100" s="32">
        <f>K92+K93+K95+K96+0</f>
        <v>24027.059999999998</v>
      </c>
    </row>
    <row r="101" spans="1:29" hidden="1" x14ac:dyDescent="0.2">
      <c r="L101"/>
    </row>
    <row r="102" spans="1:29" ht="28.5" hidden="1" x14ac:dyDescent="0.2">
      <c r="A102" s="20">
        <v>7</v>
      </c>
      <c r="B102" s="20" t="str">
        <f>Source!F40</f>
        <v>6.66-162-1</v>
      </c>
      <c r="C102" s="20" t="s">
        <v>62</v>
      </c>
      <c r="D102" s="22" t="str">
        <f>Source!H40</f>
        <v>100 м2</v>
      </c>
      <c r="E102" s="21">
        <f>Source!I40</f>
        <v>1.6073999999999999</v>
      </c>
      <c r="F102" s="24"/>
      <c r="G102" s="23"/>
      <c r="H102" s="21"/>
      <c r="I102" s="24"/>
      <c r="J102" s="21"/>
      <c r="K102" s="24"/>
      <c r="L102"/>
      <c r="Q102">
        <f>Source!X40</f>
        <v>265.31</v>
      </c>
      <c r="R102">
        <f>Source!X41</f>
        <v>14950.17</v>
      </c>
      <c r="S102">
        <f>Source!Y40</f>
        <v>131.16</v>
      </c>
      <c r="T102">
        <f>Source!Y41</f>
        <v>7391.09</v>
      </c>
      <c r="U102">
        <f>ROUND((175/100)*ROUND(Source!R40, 2), 2)</f>
        <v>0</v>
      </c>
      <c r="V102">
        <f>ROUND((0/100)*ROUND(Source!R41, 2), 2)</f>
        <v>0</v>
      </c>
      <c r="AC102">
        <v>0</v>
      </c>
    </row>
    <row r="103" spans="1:29" ht="51" hidden="1" x14ac:dyDescent="0.2">
      <c r="C103" s="25" t="str">
        <f>"Объем: "&amp;Source!I40&amp;"=((18+"&amp;"75+"&amp;"90)*"&amp;"0,11+"&amp;"(40+"&amp;"90+"&amp;"100)*"&amp;"0,13+"&amp;"(30+"&amp;"75+"&amp;"54)*"&amp;"0,16+"&amp;"(20+"&amp;"50+"&amp;"45)*"&amp;"0,18+"&amp;"55*"&amp;"0,21+"&amp;"110*"&amp;"0,26+"&amp;"16*"&amp;"0,37+"&amp;"3,3+"&amp;"8,7+"&amp;"2,5+"&amp;"4)/"&amp;"100"</f>
        <v>Объем: 1,6074=((18+75+90)*0,11+(40+90+100)*0,13+(30+75+54)*0,16+(20+50+45)*0,18+55*0,21+110*0,26+16*0,37+3,3+8,7+2,5+4)/100</v>
      </c>
      <c r="L103"/>
    </row>
    <row r="104" spans="1:29" ht="14.25" hidden="1" x14ac:dyDescent="0.2">
      <c r="A104" s="20"/>
      <c r="B104" s="20"/>
      <c r="C104" s="20" t="s">
        <v>946</v>
      </c>
      <c r="D104" s="22"/>
      <c r="E104" s="21"/>
      <c r="F104" s="24">
        <f>Source!AO40</f>
        <v>144.84</v>
      </c>
      <c r="G104" s="23" t="s">
        <v>639</v>
      </c>
      <c r="H104" s="21">
        <f>Source!AV41</f>
        <v>1.0669999999999999</v>
      </c>
      <c r="I104" s="24">
        <f>Source!S40</f>
        <v>298.10000000000002</v>
      </c>
      <c r="J104" s="21">
        <f>IF(Source!BA41&lt;&gt; 0, Source!BA41, 1)</f>
        <v>56.35</v>
      </c>
      <c r="K104" s="24">
        <f>Source!S41</f>
        <v>16797.939999999999</v>
      </c>
      <c r="L104"/>
    </row>
    <row r="105" spans="1:29" ht="14.25" hidden="1" x14ac:dyDescent="0.2">
      <c r="A105" s="20"/>
      <c r="B105" s="20"/>
      <c r="C105" s="20" t="s">
        <v>949</v>
      </c>
      <c r="D105" s="22" t="s">
        <v>950</v>
      </c>
      <c r="E105" s="21">
        <f>Source!BZ41</f>
        <v>89</v>
      </c>
      <c r="F105" s="24"/>
      <c r="G105" s="23"/>
      <c r="H105" s="21"/>
      <c r="I105" s="24">
        <f>SUM(Q102:Q104)</f>
        <v>265.31</v>
      </c>
      <c r="J105" s="21">
        <f>Source!AT41</f>
        <v>89</v>
      </c>
      <c r="K105" s="24">
        <f>SUM(R102:R104)</f>
        <v>14950.17</v>
      </c>
      <c r="L105"/>
    </row>
    <row r="106" spans="1:29" ht="14.25" hidden="1" x14ac:dyDescent="0.2">
      <c r="A106" s="20"/>
      <c r="B106" s="20"/>
      <c r="C106" s="20" t="s">
        <v>951</v>
      </c>
      <c r="D106" s="22" t="s">
        <v>950</v>
      </c>
      <c r="E106" s="21">
        <f>Source!CA41</f>
        <v>44</v>
      </c>
      <c r="F106" s="24"/>
      <c r="G106" s="23"/>
      <c r="H106" s="21"/>
      <c r="I106" s="24">
        <f>SUM(S102:S105)</f>
        <v>131.16</v>
      </c>
      <c r="J106" s="21">
        <f>Source!AU41</f>
        <v>44</v>
      </c>
      <c r="K106" s="24">
        <f>SUM(T102:T105)</f>
        <v>7391.09</v>
      </c>
      <c r="L106"/>
    </row>
    <row r="107" spans="1:29" ht="14.25" hidden="1" x14ac:dyDescent="0.2">
      <c r="A107" s="26"/>
      <c r="B107" s="26"/>
      <c r="C107" s="26" t="s">
        <v>952</v>
      </c>
      <c r="D107" s="27" t="s">
        <v>953</v>
      </c>
      <c r="E107" s="28">
        <f>Source!AQ40</f>
        <v>13.3</v>
      </c>
      <c r="F107" s="29"/>
      <c r="G107" s="30" t="s">
        <v>639</v>
      </c>
      <c r="H107" s="28">
        <f>Source!AV41</f>
        <v>1.0669999999999999</v>
      </c>
      <c r="I107" s="29">
        <f>Source!U40</f>
        <v>27.372928967999997</v>
      </c>
      <c r="J107" s="28"/>
      <c r="K107" s="29"/>
      <c r="L107"/>
    </row>
    <row r="108" spans="1:29" ht="15" hidden="1" x14ac:dyDescent="0.2">
      <c r="C108" s="31" t="s">
        <v>954</v>
      </c>
      <c r="H108" s="41">
        <f>I104+I105+I106+0-0-0</f>
        <v>694.57</v>
      </c>
      <c r="I108" s="41"/>
      <c r="J108" s="41">
        <f>K104+K105+K106+0-0-0</f>
        <v>39139.199999999997</v>
      </c>
      <c r="K108" s="41"/>
      <c r="L108"/>
    </row>
    <row r="109" spans="1:29" ht="15" hidden="1" x14ac:dyDescent="0.2">
      <c r="C109" s="31" t="s">
        <v>955</v>
      </c>
      <c r="H109" s="42">
        <f>0+0</f>
        <v>0</v>
      </c>
      <c r="I109" s="42"/>
      <c r="J109" s="42">
        <f>0+0</f>
        <v>0</v>
      </c>
      <c r="K109" s="42"/>
      <c r="L109"/>
    </row>
    <row r="110" spans="1:29" ht="15" hidden="1" x14ac:dyDescent="0.2">
      <c r="C110" s="31" t="s">
        <v>956</v>
      </c>
      <c r="H110" s="42">
        <f>I104+I105+I106+0</f>
        <v>694.57</v>
      </c>
      <c r="I110" s="42"/>
      <c r="J110" s="42">
        <f>K104+K105+K106+0</f>
        <v>39139.199999999997</v>
      </c>
      <c r="K110" s="42"/>
      <c r="L110"/>
      <c r="O110" s="32">
        <f>I104+I105+I106+0</f>
        <v>694.57</v>
      </c>
      <c r="P110" s="32">
        <f>K104+K105+K106+0</f>
        <v>39139.199999999997</v>
      </c>
    </row>
    <row r="111" spans="1:29" hidden="1" x14ac:dyDescent="0.2">
      <c r="L111"/>
    </row>
    <row r="112" spans="1:29" ht="28.5" hidden="1" x14ac:dyDescent="0.2">
      <c r="A112" s="20">
        <v>8</v>
      </c>
      <c r="B112" s="20" t="str">
        <f>Source!F42</f>
        <v>6.65-3-4</v>
      </c>
      <c r="C112" s="20" t="s">
        <v>69</v>
      </c>
      <c r="D112" s="22" t="str">
        <f>Source!H42</f>
        <v>100 шт.</v>
      </c>
      <c r="E112" s="21">
        <f>Source!I42</f>
        <v>0.03</v>
      </c>
      <c r="F112" s="24"/>
      <c r="G112" s="23"/>
      <c r="H112" s="21"/>
      <c r="I112" s="24"/>
      <c r="J112" s="21"/>
      <c r="K112" s="24"/>
      <c r="L112"/>
      <c r="Q112">
        <f>Source!X42</f>
        <v>70.03</v>
      </c>
      <c r="R112">
        <f>Source!X43</f>
        <v>3945.98</v>
      </c>
      <c r="S112">
        <f>Source!Y42</f>
        <v>35.42</v>
      </c>
      <c r="T112">
        <f>Source!Y43</f>
        <v>1995.67</v>
      </c>
      <c r="U112">
        <f>ROUND((175/100)*ROUND(Source!R42, 2), 2)</f>
        <v>0</v>
      </c>
      <c r="V112">
        <f>ROUND((0/100)*ROUND(Source!R43, 2), 2)</f>
        <v>0</v>
      </c>
      <c r="AC112">
        <v>0</v>
      </c>
    </row>
    <row r="113" spans="1:29" hidden="1" x14ac:dyDescent="0.2">
      <c r="C113" s="25" t="str">
        <f>"Объем: "&amp;Source!I42&amp;"=3/"&amp;"100"</f>
        <v>Объем: 0,03=3/100</v>
      </c>
      <c r="L113"/>
    </row>
    <row r="114" spans="1:29" ht="14.25" hidden="1" x14ac:dyDescent="0.2">
      <c r="A114" s="20"/>
      <c r="B114" s="20"/>
      <c r="C114" s="20" t="s">
        <v>946</v>
      </c>
      <c r="D114" s="22"/>
      <c r="E114" s="21"/>
      <c r="F114" s="24">
        <f>Source!AO42</f>
        <v>2135.38</v>
      </c>
      <c r="G114" s="23" t="s">
        <v>639</v>
      </c>
      <c r="H114" s="21">
        <f>Source!AV43</f>
        <v>1.0469999999999999</v>
      </c>
      <c r="I114" s="24">
        <f>Source!S42</f>
        <v>80.489999999999995</v>
      </c>
      <c r="J114" s="21">
        <f>IF(Source!BA43&lt;&gt; 0, Source!BA43, 1)</f>
        <v>56.35</v>
      </c>
      <c r="K114" s="24">
        <f>Source!S43</f>
        <v>4535.6099999999997</v>
      </c>
      <c r="L114"/>
    </row>
    <row r="115" spans="1:29" ht="14.25" hidden="1" x14ac:dyDescent="0.2">
      <c r="A115" s="20"/>
      <c r="B115" s="20"/>
      <c r="C115" s="20" t="s">
        <v>949</v>
      </c>
      <c r="D115" s="22" t="s">
        <v>950</v>
      </c>
      <c r="E115" s="21">
        <f>Source!BZ43</f>
        <v>87</v>
      </c>
      <c r="F115" s="24"/>
      <c r="G115" s="23"/>
      <c r="H115" s="21"/>
      <c r="I115" s="24">
        <f>SUM(Q112:Q114)</f>
        <v>70.03</v>
      </c>
      <c r="J115" s="21">
        <f>Source!AT43</f>
        <v>87</v>
      </c>
      <c r="K115" s="24">
        <f>SUM(R112:R114)</f>
        <v>3945.98</v>
      </c>
      <c r="L115"/>
    </row>
    <row r="116" spans="1:29" ht="14.25" hidden="1" x14ac:dyDescent="0.2">
      <c r="A116" s="20"/>
      <c r="B116" s="20"/>
      <c r="C116" s="20" t="s">
        <v>951</v>
      </c>
      <c r="D116" s="22" t="s">
        <v>950</v>
      </c>
      <c r="E116" s="21">
        <f>Source!CA43</f>
        <v>44</v>
      </c>
      <c r="F116" s="24"/>
      <c r="G116" s="23"/>
      <c r="H116" s="21"/>
      <c r="I116" s="24">
        <f>SUM(S112:S115)</f>
        <v>35.42</v>
      </c>
      <c r="J116" s="21">
        <f>Source!AU43</f>
        <v>44</v>
      </c>
      <c r="K116" s="24">
        <f>SUM(T112:T115)</f>
        <v>1995.67</v>
      </c>
      <c r="L116"/>
    </row>
    <row r="117" spans="1:29" ht="14.25" hidden="1" x14ac:dyDescent="0.2">
      <c r="A117" s="26"/>
      <c r="B117" s="26"/>
      <c r="C117" s="26" t="s">
        <v>952</v>
      </c>
      <c r="D117" s="27" t="s">
        <v>953</v>
      </c>
      <c r="E117" s="28">
        <f>Source!AQ42</f>
        <v>191</v>
      </c>
      <c r="F117" s="29"/>
      <c r="G117" s="30" t="s">
        <v>639</v>
      </c>
      <c r="H117" s="28">
        <f>Source!AV43</f>
        <v>1.0469999999999999</v>
      </c>
      <c r="I117" s="29">
        <f>Source!U42</f>
        <v>7.199171999999999</v>
      </c>
      <c r="J117" s="28"/>
      <c r="K117" s="29"/>
      <c r="L117"/>
    </row>
    <row r="118" spans="1:29" ht="15" hidden="1" x14ac:dyDescent="0.2">
      <c r="C118" s="31" t="s">
        <v>954</v>
      </c>
      <c r="H118" s="41">
        <f>I114+I115+I116+0-0-0</f>
        <v>185.94</v>
      </c>
      <c r="I118" s="41"/>
      <c r="J118" s="41">
        <f>K114+K115+K116+0-0-0</f>
        <v>10477.26</v>
      </c>
      <c r="K118" s="41"/>
      <c r="L118"/>
    </row>
    <row r="119" spans="1:29" ht="15" hidden="1" x14ac:dyDescent="0.2">
      <c r="C119" s="31" t="s">
        <v>955</v>
      </c>
      <c r="H119" s="42">
        <f>0+0</f>
        <v>0</v>
      </c>
      <c r="I119" s="42"/>
      <c r="J119" s="42">
        <f>0+0</f>
        <v>0</v>
      </c>
      <c r="K119" s="42"/>
      <c r="L119"/>
    </row>
    <row r="120" spans="1:29" ht="15" hidden="1" x14ac:dyDescent="0.2">
      <c r="C120" s="31" t="s">
        <v>956</v>
      </c>
      <c r="H120" s="42">
        <f>I114+I115+I116+0</f>
        <v>185.94</v>
      </c>
      <c r="I120" s="42"/>
      <c r="J120" s="42">
        <f>K114+K115+K116+0</f>
        <v>10477.26</v>
      </c>
      <c r="K120" s="42"/>
      <c r="L120"/>
      <c r="O120" s="32">
        <f>I114+I115+I116+0</f>
        <v>185.94</v>
      </c>
      <c r="P120" s="32">
        <f>K114+K115+K116+0</f>
        <v>10477.26</v>
      </c>
    </row>
    <row r="121" spans="1:29" hidden="1" x14ac:dyDescent="0.2">
      <c r="L121"/>
    </row>
    <row r="122" spans="1:29" ht="14.25" hidden="1" x14ac:dyDescent="0.2">
      <c r="A122" s="20">
        <v>9</v>
      </c>
      <c r="B122" s="20" t="str">
        <f>Source!F44</f>
        <v>6.65-3-3</v>
      </c>
      <c r="C122" s="20" t="s">
        <v>74</v>
      </c>
      <c r="D122" s="22" t="str">
        <f>Source!H44</f>
        <v>100 шт.</v>
      </c>
      <c r="E122" s="21">
        <f>Source!I44</f>
        <v>3.36</v>
      </c>
      <c r="F122" s="24"/>
      <c r="G122" s="23"/>
      <c r="H122" s="21"/>
      <c r="I122" s="24"/>
      <c r="J122" s="21"/>
      <c r="K122" s="24"/>
      <c r="L122"/>
      <c r="Q122">
        <f>Source!X44</f>
        <v>302.74</v>
      </c>
      <c r="R122">
        <f>Source!X45</f>
        <v>17059.54</v>
      </c>
      <c r="S122">
        <f>Source!Y44</f>
        <v>153.11000000000001</v>
      </c>
      <c r="T122">
        <f>Source!Y45</f>
        <v>8627.81</v>
      </c>
      <c r="U122">
        <f>ROUND((175/100)*ROUND(Source!R44, 2), 2)</f>
        <v>0</v>
      </c>
      <c r="V122">
        <f>ROUND((0/100)*ROUND(Source!R45, 2), 2)</f>
        <v>0</v>
      </c>
      <c r="AC122">
        <v>0</v>
      </c>
    </row>
    <row r="123" spans="1:29" ht="38.25" hidden="1" x14ac:dyDescent="0.2">
      <c r="C123" s="25" t="str">
        <f>"Объем: "&amp;Source!I44&amp;"=(12+"&amp;"12+"&amp;"4+"&amp;"1+"&amp;"2+"&amp;"23+"&amp;"4+"&amp;"150+"&amp;"20+"&amp;"4+"&amp;"26+"&amp;"22+"&amp;"3+"&amp;"2+"&amp;"29+"&amp;"19+"&amp;"3)/"&amp;"100"</f>
        <v>Объем: 3,36=(12+12+4+1+2+23+4+150+20+4+26+22+3+2+29+19+3)/100</v>
      </c>
      <c r="L123"/>
    </row>
    <row r="124" spans="1:29" ht="14.25" hidden="1" x14ac:dyDescent="0.2">
      <c r="A124" s="20"/>
      <c r="B124" s="20"/>
      <c r="C124" s="20" t="s">
        <v>946</v>
      </c>
      <c r="D124" s="22"/>
      <c r="E124" s="21"/>
      <c r="F124" s="24">
        <f>Source!AO44</f>
        <v>82.43</v>
      </c>
      <c r="G124" s="23" t="s">
        <v>639</v>
      </c>
      <c r="H124" s="21">
        <f>Source!AV45</f>
        <v>1.0469999999999999</v>
      </c>
      <c r="I124" s="24">
        <f>Source!S44</f>
        <v>347.98</v>
      </c>
      <c r="J124" s="21">
        <f>IF(Source!BA45&lt;&gt; 0, Source!BA45, 1)</f>
        <v>56.35</v>
      </c>
      <c r="K124" s="24">
        <f>Source!S45</f>
        <v>19608.669999999998</v>
      </c>
      <c r="L124"/>
    </row>
    <row r="125" spans="1:29" ht="14.25" hidden="1" x14ac:dyDescent="0.2">
      <c r="A125" s="20"/>
      <c r="B125" s="20"/>
      <c r="C125" s="20" t="s">
        <v>949</v>
      </c>
      <c r="D125" s="22" t="s">
        <v>950</v>
      </c>
      <c r="E125" s="21">
        <f>Source!BZ45</f>
        <v>87</v>
      </c>
      <c r="F125" s="24"/>
      <c r="G125" s="23"/>
      <c r="H125" s="21"/>
      <c r="I125" s="24">
        <f>SUM(Q122:Q124)</f>
        <v>302.74</v>
      </c>
      <c r="J125" s="21">
        <f>Source!AT45</f>
        <v>87</v>
      </c>
      <c r="K125" s="24">
        <f>SUM(R122:R124)</f>
        <v>17059.54</v>
      </c>
      <c r="L125"/>
    </row>
    <row r="126" spans="1:29" ht="14.25" hidden="1" x14ac:dyDescent="0.2">
      <c r="A126" s="20"/>
      <c r="B126" s="20"/>
      <c r="C126" s="20" t="s">
        <v>951</v>
      </c>
      <c r="D126" s="22" t="s">
        <v>950</v>
      </c>
      <c r="E126" s="21">
        <f>Source!CA45</f>
        <v>44</v>
      </c>
      <c r="F126" s="24"/>
      <c r="G126" s="23"/>
      <c r="H126" s="21"/>
      <c r="I126" s="24">
        <f>SUM(S122:S125)</f>
        <v>153.11000000000001</v>
      </c>
      <c r="J126" s="21">
        <f>Source!AU45</f>
        <v>44</v>
      </c>
      <c r="K126" s="24">
        <f>SUM(T122:T125)</f>
        <v>8627.81</v>
      </c>
      <c r="L126"/>
    </row>
    <row r="127" spans="1:29" ht="14.25" hidden="1" x14ac:dyDescent="0.2">
      <c r="A127" s="26"/>
      <c r="B127" s="26"/>
      <c r="C127" s="26" t="s">
        <v>952</v>
      </c>
      <c r="D127" s="27" t="s">
        <v>953</v>
      </c>
      <c r="E127" s="28">
        <f>Source!AQ44</f>
        <v>6.6</v>
      </c>
      <c r="F127" s="29"/>
      <c r="G127" s="30" t="s">
        <v>639</v>
      </c>
      <c r="H127" s="28">
        <f>Source!AV45</f>
        <v>1.0469999999999999</v>
      </c>
      <c r="I127" s="29">
        <f>Source!U44</f>
        <v>27.861926399999991</v>
      </c>
      <c r="J127" s="28"/>
      <c r="K127" s="29"/>
      <c r="L127"/>
    </row>
    <row r="128" spans="1:29" ht="15" hidden="1" x14ac:dyDescent="0.2">
      <c r="C128" s="31" t="s">
        <v>954</v>
      </c>
      <c r="H128" s="41">
        <f>I124+I125+I126+0-0-0</f>
        <v>803.83</v>
      </c>
      <c r="I128" s="41"/>
      <c r="J128" s="41">
        <f>K124+K125+K126+0-0-0</f>
        <v>45296.02</v>
      </c>
      <c r="K128" s="41"/>
      <c r="L128"/>
    </row>
    <row r="129" spans="1:29" ht="15" hidden="1" x14ac:dyDescent="0.2">
      <c r="C129" s="31" t="s">
        <v>955</v>
      </c>
      <c r="H129" s="42">
        <f>0+0</f>
        <v>0</v>
      </c>
      <c r="I129" s="42"/>
      <c r="J129" s="42">
        <f>0+0</f>
        <v>0</v>
      </c>
      <c r="K129" s="42"/>
      <c r="L129"/>
    </row>
    <row r="130" spans="1:29" ht="15" hidden="1" x14ac:dyDescent="0.2">
      <c r="C130" s="31" t="s">
        <v>956</v>
      </c>
      <c r="H130" s="42">
        <f>I124+I125+I126+0</f>
        <v>803.83</v>
      </c>
      <c r="I130" s="42"/>
      <c r="J130" s="42">
        <f>K124+K125+K126+0</f>
        <v>45296.02</v>
      </c>
      <c r="K130" s="42"/>
      <c r="L130"/>
      <c r="O130" s="32">
        <f>I124+I125+I126+0</f>
        <v>803.83</v>
      </c>
      <c r="P130" s="32">
        <f>K124+K125+K126+0</f>
        <v>45296.02</v>
      </c>
    </row>
    <row r="131" spans="1:29" hidden="1" x14ac:dyDescent="0.2">
      <c r="L131"/>
    </row>
    <row r="132" spans="1:29" ht="14.25" hidden="1" x14ac:dyDescent="0.2">
      <c r="A132" s="20">
        <v>10</v>
      </c>
      <c r="B132" s="20" t="str">
        <f>Source!F46</f>
        <v>6.65-3-1</v>
      </c>
      <c r="C132" s="20" t="s">
        <v>78</v>
      </c>
      <c r="D132" s="22" t="str">
        <f>Source!H46</f>
        <v>100 шт.</v>
      </c>
      <c r="E132" s="21">
        <f>Source!I46</f>
        <v>0.9</v>
      </c>
      <c r="F132" s="24"/>
      <c r="G132" s="23"/>
      <c r="H132" s="21"/>
      <c r="I132" s="24"/>
      <c r="J132" s="21"/>
      <c r="K132" s="24"/>
      <c r="L132"/>
      <c r="Q132">
        <f>Source!X46</f>
        <v>2039.67</v>
      </c>
      <c r="R132">
        <f>Source!X47</f>
        <v>114935.49</v>
      </c>
      <c r="S132">
        <f>Source!Y46</f>
        <v>1031.56</v>
      </c>
      <c r="T132">
        <f>Source!Y47</f>
        <v>58128.29</v>
      </c>
      <c r="U132">
        <f>ROUND((175/100)*ROUND(Source!R46, 2), 2)</f>
        <v>0</v>
      </c>
      <c r="V132">
        <f>ROUND((0/100)*ROUND(Source!R47, 2), 2)</f>
        <v>0</v>
      </c>
      <c r="AC132">
        <v>0</v>
      </c>
    </row>
    <row r="133" spans="1:29" hidden="1" x14ac:dyDescent="0.2">
      <c r="C133" s="25" t="str">
        <f>"Объем: "&amp;Source!I46&amp;"=(8+"&amp;"6+"&amp;"1+"&amp;"40+"&amp;"31+"&amp;"1+"&amp;"2+"&amp;"1)/"&amp;"100"</f>
        <v>Объем: 0,9=(8+6+1+40+31+1+2+1)/100</v>
      </c>
      <c r="L133"/>
    </row>
    <row r="134" spans="1:29" ht="14.25" hidden="1" x14ac:dyDescent="0.2">
      <c r="A134" s="20"/>
      <c r="B134" s="20"/>
      <c r="C134" s="20" t="s">
        <v>946</v>
      </c>
      <c r="D134" s="22"/>
      <c r="E134" s="21"/>
      <c r="F134" s="24">
        <f>Source!AO46</f>
        <v>2073.34</v>
      </c>
      <c r="G134" s="23" t="s">
        <v>639</v>
      </c>
      <c r="H134" s="21">
        <f>Source!AV47</f>
        <v>1.0469999999999999</v>
      </c>
      <c r="I134" s="24">
        <f>Source!S46</f>
        <v>2344.4499999999998</v>
      </c>
      <c r="J134" s="21">
        <f>IF(Source!BA47&lt;&gt; 0, Source!BA47, 1)</f>
        <v>56.35</v>
      </c>
      <c r="K134" s="24">
        <f>Source!S47</f>
        <v>132109.76000000001</v>
      </c>
      <c r="L134"/>
    </row>
    <row r="135" spans="1:29" ht="14.25" hidden="1" x14ac:dyDescent="0.2">
      <c r="A135" s="20"/>
      <c r="B135" s="20"/>
      <c r="C135" s="20" t="s">
        <v>949</v>
      </c>
      <c r="D135" s="22" t="s">
        <v>950</v>
      </c>
      <c r="E135" s="21">
        <f>Source!BZ47</f>
        <v>87</v>
      </c>
      <c r="F135" s="24"/>
      <c r="G135" s="23"/>
      <c r="H135" s="21"/>
      <c r="I135" s="24">
        <f>SUM(Q132:Q134)</f>
        <v>2039.67</v>
      </c>
      <c r="J135" s="21">
        <f>Source!AT47</f>
        <v>87</v>
      </c>
      <c r="K135" s="24">
        <f>SUM(R132:R134)</f>
        <v>114935.49</v>
      </c>
      <c r="L135"/>
    </row>
    <row r="136" spans="1:29" ht="14.25" hidden="1" x14ac:dyDescent="0.2">
      <c r="A136" s="20"/>
      <c r="B136" s="20"/>
      <c r="C136" s="20" t="s">
        <v>951</v>
      </c>
      <c r="D136" s="22" t="s">
        <v>950</v>
      </c>
      <c r="E136" s="21">
        <f>Source!CA47</f>
        <v>44</v>
      </c>
      <c r="F136" s="24"/>
      <c r="G136" s="23"/>
      <c r="H136" s="21"/>
      <c r="I136" s="24">
        <f>SUM(S132:S135)</f>
        <v>1031.56</v>
      </c>
      <c r="J136" s="21">
        <f>Source!AU47</f>
        <v>44</v>
      </c>
      <c r="K136" s="24">
        <f>SUM(T132:T135)</f>
        <v>58128.29</v>
      </c>
      <c r="L136"/>
    </row>
    <row r="137" spans="1:29" ht="14.25" hidden="1" x14ac:dyDescent="0.2">
      <c r="A137" s="26"/>
      <c r="B137" s="26"/>
      <c r="C137" s="26" t="s">
        <v>952</v>
      </c>
      <c r="D137" s="27" t="s">
        <v>953</v>
      </c>
      <c r="E137" s="28">
        <f>Source!AQ46</f>
        <v>166</v>
      </c>
      <c r="F137" s="29"/>
      <c r="G137" s="30" t="s">
        <v>639</v>
      </c>
      <c r="H137" s="28">
        <f>Source!AV47</f>
        <v>1.0469999999999999</v>
      </c>
      <c r="I137" s="29">
        <f>Source!U46</f>
        <v>187.70615999999998</v>
      </c>
      <c r="J137" s="28"/>
      <c r="K137" s="29"/>
      <c r="L137"/>
    </row>
    <row r="138" spans="1:29" ht="15" hidden="1" x14ac:dyDescent="0.2">
      <c r="C138" s="31" t="s">
        <v>954</v>
      </c>
      <c r="H138" s="41">
        <f>I134+I135+I136+0-0-0</f>
        <v>5415.68</v>
      </c>
      <c r="I138" s="41"/>
      <c r="J138" s="41">
        <f>K134+K135+K136+0-0-0</f>
        <v>305173.53999999998</v>
      </c>
      <c r="K138" s="41"/>
      <c r="L138"/>
    </row>
    <row r="139" spans="1:29" ht="15" hidden="1" x14ac:dyDescent="0.2">
      <c r="C139" s="31" t="s">
        <v>955</v>
      </c>
      <c r="H139" s="42">
        <f>0+0</f>
        <v>0</v>
      </c>
      <c r="I139" s="42"/>
      <c r="J139" s="42">
        <f>0+0</f>
        <v>0</v>
      </c>
      <c r="K139" s="42"/>
      <c r="L139"/>
    </row>
    <row r="140" spans="1:29" ht="15" hidden="1" x14ac:dyDescent="0.2">
      <c r="C140" s="31" t="s">
        <v>956</v>
      </c>
      <c r="H140" s="42">
        <f>I134+I135+I136+0</f>
        <v>5415.68</v>
      </c>
      <c r="I140" s="42"/>
      <c r="J140" s="42">
        <f>K134+K135+K136+0</f>
        <v>305173.53999999998</v>
      </c>
      <c r="K140" s="42"/>
      <c r="L140"/>
      <c r="O140" s="32">
        <f>I134+I135+I136+0</f>
        <v>5415.68</v>
      </c>
      <c r="P140" s="32">
        <f>K134+K135+K136+0</f>
        <v>305173.53999999998</v>
      </c>
    </row>
    <row r="141" spans="1:29" hidden="1" x14ac:dyDescent="0.2">
      <c r="L141"/>
    </row>
    <row r="142" spans="1:29" hidden="1" x14ac:dyDescent="0.2">
      <c r="L142"/>
    </row>
    <row r="143" spans="1:29" ht="15" hidden="1" x14ac:dyDescent="0.25">
      <c r="A143" s="44" t="str">
        <f>CONCATENATE("Итого по разделу: ",IF(Source!G49&lt;&gt;"Новый раздел", Source!G49, ""))</f>
        <v>Итого по разделу: Демонтажные работы.</v>
      </c>
      <c r="B143" s="44"/>
      <c r="C143" s="44"/>
      <c r="D143" s="44"/>
      <c r="E143" s="44"/>
      <c r="F143" s="44"/>
      <c r="G143" s="44"/>
      <c r="H143" s="42">
        <f>SUM(O29:O142)</f>
        <v>22019.090000000004</v>
      </c>
      <c r="I143" s="43"/>
      <c r="J143" s="42">
        <f>SUM(P29:P142)</f>
        <v>1219230.4700000002</v>
      </c>
      <c r="K143" s="43"/>
      <c r="L143"/>
    </row>
    <row r="144" spans="1:29" hidden="1" x14ac:dyDescent="0.2">
      <c r="A144" t="s">
        <v>960</v>
      </c>
      <c r="I144">
        <f>SUM(W29:W143)</f>
        <v>0</v>
      </c>
      <c r="J144">
        <f>SUM(X29:X143)</f>
        <v>0</v>
      </c>
      <c r="L144"/>
    </row>
    <row r="145" spans="1:29" hidden="1" x14ac:dyDescent="0.2">
      <c r="A145" t="s">
        <v>961</v>
      </c>
      <c r="I145">
        <f>SUM(Y29:Y144)</f>
        <v>0</v>
      </c>
      <c r="J145">
        <f>SUM(Z29:Z144)</f>
        <v>0</v>
      </c>
      <c r="L145"/>
    </row>
    <row r="146" spans="1:29" hidden="1" x14ac:dyDescent="0.2">
      <c r="L146"/>
    </row>
    <row r="147" spans="1:29" ht="16.5" hidden="1" x14ac:dyDescent="0.2">
      <c r="A147" s="38" t="str">
        <f>CONCATENATE("Раздел: ",IF(Source!G79&lt;&gt;"Новый раздел", Source!G79, ""))</f>
        <v>Раздел: Водопровод хозяйственно-питьевой В 1 (подземная часть)</v>
      </c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/>
    </row>
    <row r="148" spans="1:29" ht="57" hidden="1" x14ac:dyDescent="0.2">
      <c r="A148" s="20">
        <v>11</v>
      </c>
      <c r="B148" s="20" t="str">
        <f>Source!F83</f>
        <v>3.16-7-1</v>
      </c>
      <c r="C148" s="20" t="s">
        <v>137</v>
      </c>
      <c r="D148" s="22" t="str">
        <f>Source!H83</f>
        <v>100 м трубопровода</v>
      </c>
      <c r="E148" s="21">
        <f>Source!I83</f>
        <v>0.28000000000000003</v>
      </c>
      <c r="F148" s="24"/>
      <c r="G148" s="23"/>
      <c r="H148" s="21"/>
      <c r="I148" s="24"/>
      <c r="J148" s="21"/>
      <c r="K148" s="24"/>
      <c r="L148"/>
      <c r="Q148">
        <f>Source!X83</f>
        <v>194.09</v>
      </c>
      <c r="R148">
        <f>Source!X84</f>
        <v>10936.71</v>
      </c>
      <c r="S148">
        <f>Source!Y83</f>
        <v>108.62</v>
      </c>
      <c r="T148">
        <f>Source!Y84</f>
        <v>6120.54</v>
      </c>
      <c r="U148">
        <f>ROUND((175/100)*ROUND(Source!R83, 2), 2)</f>
        <v>4.76</v>
      </c>
      <c r="V148">
        <f>ROUND((0/100)*ROUND(Source!R84, 2), 2)</f>
        <v>0</v>
      </c>
      <c r="AC148">
        <v>0</v>
      </c>
    </row>
    <row r="149" spans="1:29" hidden="1" x14ac:dyDescent="0.2">
      <c r="C149" s="25" t="str">
        <f>"Объем: "&amp;Source!I83&amp;"=(28)/"&amp;"100"</f>
        <v>Объем: 0,28=(28)/100</v>
      </c>
      <c r="L149"/>
    </row>
    <row r="150" spans="1:29" ht="28.5" hidden="1" x14ac:dyDescent="0.2">
      <c r="A150" s="20"/>
      <c r="B150" s="20"/>
      <c r="C150" s="20" t="s">
        <v>946</v>
      </c>
      <c r="D150" s="22"/>
      <c r="E150" s="21"/>
      <c r="F150" s="24">
        <f>Source!AO83</f>
        <v>425.29</v>
      </c>
      <c r="G150" s="23" t="s">
        <v>962</v>
      </c>
      <c r="H150" s="21">
        <f>Source!AV84</f>
        <v>1.0669999999999999</v>
      </c>
      <c r="I150" s="24">
        <f>Source!S83</f>
        <v>175.34</v>
      </c>
      <c r="J150" s="21">
        <f>IF(Source!BA84&lt;&gt; 0, Source!BA84, 1)</f>
        <v>56.35</v>
      </c>
      <c r="K150" s="24">
        <f>Source!S84</f>
        <v>9880.41</v>
      </c>
      <c r="L150"/>
    </row>
    <row r="151" spans="1:29" ht="28.5" hidden="1" x14ac:dyDescent="0.2">
      <c r="A151" s="20"/>
      <c r="B151" s="20"/>
      <c r="C151" s="20" t="s">
        <v>947</v>
      </c>
      <c r="D151" s="22"/>
      <c r="E151" s="21"/>
      <c r="F151" s="24">
        <f>Source!AM83</f>
        <v>47.77</v>
      </c>
      <c r="G151" s="23" t="s">
        <v>963</v>
      </c>
      <c r="H151" s="21">
        <f>Source!AV84</f>
        <v>1.0669999999999999</v>
      </c>
      <c r="I151" s="24">
        <f>Source!Q83</f>
        <v>21.41</v>
      </c>
      <c r="J151" s="21">
        <f>IF(Source!BB84&lt;&gt; 0, Source!BB84, 1)</f>
        <v>16.21</v>
      </c>
      <c r="K151" s="24">
        <f>Source!Q84</f>
        <v>347.06</v>
      </c>
      <c r="L151"/>
    </row>
    <row r="152" spans="1:29" ht="28.5" hidden="1" x14ac:dyDescent="0.2">
      <c r="A152" s="20"/>
      <c r="B152" s="20"/>
      <c r="C152" s="20" t="s">
        <v>959</v>
      </c>
      <c r="D152" s="22"/>
      <c r="E152" s="21"/>
      <c r="F152" s="24">
        <f>Source!AN83</f>
        <v>6.06</v>
      </c>
      <c r="G152" s="23" t="s">
        <v>963</v>
      </c>
      <c r="H152" s="21">
        <f>Source!AV84</f>
        <v>1.0669999999999999</v>
      </c>
      <c r="I152" s="33">
        <f>Source!R83</f>
        <v>2.72</v>
      </c>
      <c r="J152" s="21">
        <f>IF(Source!BS84&lt;&gt; 0, Source!BS84, 1)</f>
        <v>56.35</v>
      </c>
      <c r="K152" s="33">
        <f>Source!R84</f>
        <v>153.27000000000001</v>
      </c>
      <c r="L152"/>
    </row>
    <row r="153" spans="1:29" ht="14.25" hidden="1" x14ac:dyDescent="0.2">
      <c r="A153" s="20"/>
      <c r="B153" s="20"/>
      <c r="C153" s="20" t="s">
        <v>948</v>
      </c>
      <c r="D153" s="22"/>
      <c r="E153" s="21"/>
      <c r="F153" s="24">
        <f>Source!AL83</f>
        <v>44.58</v>
      </c>
      <c r="G153" s="23"/>
      <c r="H153" s="21">
        <f>Source!AW84</f>
        <v>1</v>
      </c>
      <c r="I153" s="24">
        <f>Source!P83</f>
        <v>12.48</v>
      </c>
      <c r="J153" s="21">
        <f>IF(Source!BC84&lt;&gt; 0, Source!BC84, 1)</f>
        <v>6.27</v>
      </c>
      <c r="K153" s="24">
        <f>Source!P84</f>
        <v>78.25</v>
      </c>
      <c r="L153"/>
    </row>
    <row r="154" spans="1:29" ht="85.5" hidden="1" x14ac:dyDescent="0.2">
      <c r="A154" s="20" t="s">
        <v>143</v>
      </c>
      <c r="B154" s="20" t="str">
        <f>Source!F85</f>
        <v>1.13-4-61</v>
      </c>
      <c r="C154" s="20" t="s">
        <v>145</v>
      </c>
      <c r="D154" s="22" t="str">
        <f>Source!H85</f>
        <v>шт.</v>
      </c>
      <c r="E154" s="21">
        <f>Source!I85</f>
        <v>12</v>
      </c>
      <c r="F154" s="24">
        <f>Source!AK85</f>
        <v>34.97</v>
      </c>
      <c r="G154" s="34" t="s">
        <v>3</v>
      </c>
      <c r="H154" s="21">
        <f>Source!AW86</f>
        <v>1</v>
      </c>
      <c r="I154" s="24">
        <f>Source!O85</f>
        <v>419.64</v>
      </c>
      <c r="J154" s="21">
        <f>IF(Source!BC86&lt;&gt; 0, Source!BC86, 1)</f>
        <v>19.45</v>
      </c>
      <c r="K154" s="24">
        <f>Source!O86</f>
        <v>8162</v>
      </c>
      <c r="L154"/>
      <c r="Q154">
        <f>Source!X85</f>
        <v>0</v>
      </c>
      <c r="R154">
        <f>Source!X86</f>
        <v>0</v>
      </c>
      <c r="S154">
        <f>Source!Y85</f>
        <v>0</v>
      </c>
      <c r="T154">
        <f>Source!Y86</f>
        <v>0</v>
      </c>
      <c r="U154">
        <f>ROUND((175/100)*ROUND(Source!R85, 2), 2)</f>
        <v>0</v>
      </c>
      <c r="V154">
        <f>ROUND((0/100)*ROUND(Source!R86, 2), 2)</f>
        <v>0</v>
      </c>
      <c r="AC154">
        <v>3</v>
      </c>
    </row>
    <row r="155" spans="1:29" ht="114" hidden="1" x14ac:dyDescent="0.2">
      <c r="A155" s="20" t="s">
        <v>149</v>
      </c>
      <c r="B155" s="20" t="str">
        <f>Source!F87</f>
        <v>1.13-4-137</v>
      </c>
      <c r="C155" s="20" t="s">
        <v>151</v>
      </c>
      <c r="D155" s="22" t="str">
        <f>Source!H87</f>
        <v>шт.</v>
      </c>
      <c r="E155" s="21">
        <f>Source!I87</f>
        <v>23</v>
      </c>
      <c r="F155" s="24">
        <f>Source!AK87</f>
        <v>24.61</v>
      </c>
      <c r="G155" s="34" t="s">
        <v>3</v>
      </c>
      <c r="H155" s="21">
        <f>Source!AW88</f>
        <v>1</v>
      </c>
      <c r="I155" s="24">
        <f>Source!O87</f>
        <v>566.03</v>
      </c>
      <c r="J155" s="21">
        <f>IF(Source!BC88&lt;&gt; 0, Source!BC88, 1)</f>
        <v>37.659999999999997</v>
      </c>
      <c r="K155" s="24">
        <f>Source!O88</f>
        <v>21316.69</v>
      </c>
      <c r="L155"/>
      <c r="Q155">
        <f>Source!X87</f>
        <v>0</v>
      </c>
      <c r="R155">
        <f>Source!X88</f>
        <v>0</v>
      </c>
      <c r="S155">
        <f>Source!Y87</f>
        <v>0</v>
      </c>
      <c r="T155">
        <f>Source!Y88</f>
        <v>0</v>
      </c>
      <c r="U155">
        <f>ROUND((175/100)*ROUND(Source!R87, 2), 2)</f>
        <v>0</v>
      </c>
      <c r="V155">
        <f>ROUND((0/100)*ROUND(Source!R88, 2), 2)</f>
        <v>0</v>
      </c>
      <c r="AC155">
        <v>3</v>
      </c>
    </row>
    <row r="156" spans="1:29" ht="57" hidden="1" x14ac:dyDescent="0.2">
      <c r="A156" s="20" t="s">
        <v>153</v>
      </c>
      <c r="B156" s="20" t="str">
        <f>Source!F89</f>
        <v>1.12-1-52</v>
      </c>
      <c r="C156" s="20" t="s">
        <v>155</v>
      </c>
      <c r="D156" s="22" t="str">
        <f>Source!H89</f>
        <v>м</v>
      </c>
      <c r="E156" s="21">
        <f>Source!I89</f>
        <v>28</v>
      </c>
      <c r="F156" s="24">
        <f>Source!AK89</f>
        <v>28.1</v>
      </c>
      <c r="G156" s="34" t="s">
        <v>3</v>
      </c>
      <c r="H156" s="21">
        <f>Source!AW90</f>
        <v>1</v>
      </c>
      <c r="I156" s="24">
        <f>Source!O89</f>
        <v>786.8</v>
      </c>
      <c r="J156" s="21">
        <f>IF(Source!BC90&lt;&gt; 0, Source!BC90, 1)</f>
        <v>18.63</v>
      </c>
      <c r="K156" s="24">
        <f>Source!O90</f>
        <v>14658.08</v>
      </c>
      <c r="L156"/>
      <c r="Q156">
        <f>Source!X89</f>
        <v>0</v>
      </c>
      <c r="R156">
        <f>Source!X90</f>
        <v>0</v>
      </c>
      <c r="S156">
        <f>Source!Y89</f>
        <v>0</v>
      </c>
      <c r="T156">
        <f>Source!Y90</f>
        <v>0</v>
      </c>
      <c r="U156">
        <f>ROUND((175/100)*ROUND(Source!R89, 2), 2)</f>
        <v>0</v>
      </c>
      <c r="V156">
        <f>ROUND((0/100)*ROUND(Source!R90, 2), 2)</f>
        <v>0</v>
      </c>
      <c r="AC156">
        <v>3</v>
      </c>
    </row>
    <row r="157" spans="1:29" ht="14.25" hidden="1" x14ac:dyDescent="0.2">
      <c r="A157" s="20"/>
      <c r="B157" s="20"/>
      <c r="C157" s="20" t="s">
        <v>949</v>
      </c>
      <c r="D157" s="22" t="s">
        <v>950</v>
      </c>
      <c r="E157" s="21">
        <f>Source!BZ84</f>
        <v>109</v>
      </c>
      <c r="F157" s="24"/>
      <c r="G157" s="23"/>
      <c r="H157" s="21"/>
      <c r="I157" s="24">
        <f>SUM(Q148:Q156)</f>
        <v>194.09</v>
      </c>
      <c r="J157" s="21">
        <f>Source!AT84</f>
        <v>109</v>
      </c>
      <c r="K157" s="24">
        <f>SUM(R148:R156)</f>
        <v>10936.71</v>
      </c>
      <c r="L157"/>
    </row>
    <row r="158" spans="1:29" ht="14.25" hidden="1" x14ac:dyDescent="0.2">
      <c r="A158" s="20"/>
      <c r="B158" s="20"/>
      <c r="C158" s="20" t="s">
        <v>951</v>
      </c>
      <c r="D158" s="22" t="s">
        <v>950</v>
      </c>
      <c r="E158" s="21">
        <f>Source!CA84</f>
        <v>61</v>
      </c>
      <c r="F158" s="24"/>
      <c r="G158" s="23"/>
      <c r="H158" s="21"/>
      <c r="I158" s="24">
        <f>SUM(S148:S157)</f>
        <v>108.62</v>
      </c>
      <c r="J158" s="21">
        <f>Source!AU84</f>
        <v>61</v>
      </c>
      <c r="K158" s="24">
        <f>SUM(T148:T157)</f>
        <v>6120.54</v>
      </c>
      <c r="L158"/>
    </row>
    <row r="159" spans="1:29" ht="28.5" hidden="1" x14ac:dyDescent="0.2">
      <c r="A159" s="26"/>
      <c r="B159" s="26"/>
      <c r="C159" s="26" t="s">
        <v>952</v>
      </c>
      <c r="D159" s="27" t="s">
        <v>953</v>
      </c>
      <c r="E159" s="28">
        <f>Source!AQ83</f>
        <v>33.700000000000003</v>
      </c>
      <c r="F159" s="29"/>
      <c r="G159" s="30" t="s">
        <v>962</v>
      </c>
      <c r="H159" s="28">
        <f>Source!AV84</f>
        <v>1.0669999999999999</v>
      </c>
      <c r="I159" s="29">
        <f>Source!U83</f>
        <v>13.894132560000001</v>
      </c>
      <c r="J159" s="28"/>
      <c r="K159" s="29"/>
      <c r="L159"/>
    </row>
    <row r="160" spans="1:29" ht="15" hidden="1" x14ac:dyDescent="0.2">
      <c r="C160" s="31" t="s">
        <v>954</v>
      </c>
      <c r="H160" s="41">
        <f>I150+I151+I153+I157+I158+SUM(I154:I156)-SUMIF(AC154:AC156, 5, I154:I156)-SUMIF(AC154:AC156, 6, I154:I156)</f>
        <v>2284.41</v>
      </c>
      <c r="I160" s="41"/>
      <c r="J160" s="41">
        <f>K150+K151+K153+K157+K158+SUM(K154:K156)-SUMIF(AC154:AC156, 5, K154:K156)-SUMIF(AC154:AC156, 6, K154:K156)</f>
        <v>71499.739999999991</v>
      </c>
      <c r="K160" s="41"/>
      <c r="L160"/>
    </row>
    <row r="161" spans="1:29" ht="15" hidden="1" x14ac:dyDescent="0.2">
      <c r="C161" s="31" t="s">
        <v>955</v>
      </c>
      <c r="H161" s="42">
        <f>SUMIF(AC154:AC156, 5, I154:I156)+SUMIF(AC154:AC156, 6, I154:I156)</f>
        <v>0</v>
      </c>
      <c r="I161" s="42"/>
      <c r="J161" s="42">
        <f>SUMIF(AC154:AC156, 5, K154:K156)+SUMIF(AC154:AC156, 6, K154:K156)</f>
        <v>0</v>
      </c>
      <c r="K161" s="42"/>
      <c r="L161"/>
    </row>
    <row r="162" spans="1:29" ht="15" hidden="1" x14ac:dyDescent="0.2">
      <c r="C162" s="31" t="s">
        <v>956</v>
      </c>
      <c r="H162" s="42">
        <f>I150+I151+I153+I157+I158+SUM(I154:I156)</f>
        <v>2284.41</v>
      </c>
      <c r="I162" s="42"/>
      <c r="J162" s="42">
        <f>K150+K151+K153+K157+K158+SUM(K154:K156)</f>
        <v>71499.739999999991</v>
      </c>
      <c r="K162" s="42"/>
      <c r="L162"/>
      <c r="O162" s="32">
        <f>I150+I151+I153+I157+I158+SUM(I154:I156)</f>
        <v>2284.41</v>
      </c>
      <c r="P162" s="32">
        <f>K150+K151+K153+K157+K158+SUM(K154:K156)</f>
        <v>71499.739999999991</v>
      </c>
    </row>
    <row r="163" spans="1:29" hidden="1" x14ac:dyDescent="0.2">
      <c r="L163"/>
    </row>
    <row r="164" spans="1:29" ht="57" hidden="1" x14ac:dyDescent="0.2">
      <c r="A164" s="20">
        <v>12</v>
      </c>
      <c r="B164" s="20" t="str">
        <f>Source!F91</f>
        <v>3.16-7-2</v>
      </c>
      <c r="C164" s="20" t="s">
        <v>160</v>
      </c>
      <c r="D164" s="22" t="str">
        <f>Source!H91</f>
        <v>100 м трубопровода</v>
      </c>
      <c r="E164" s="21">
        <f>Source!I91</f>
        <v>0.45</v>
      </c>
      <c r="F164" s="24"/>
      <c r="G164" s="23"/>
      <c r="H164" s="21"/>
      <c r="I164" s="24"/>
      <c r="J164" s="21"/>
      <c r="K164" s="24"/>
      <c r="L164"/>
      <c r="Q164">
        <f>Source!X91</f>
        <v>311.91000000000003</v>
      </c>
      <c r="R164">
        <f>Source!X92</f>
        <v>17576.38</v>
      </c>
      <c r="S164">
        <f>Source!Y91</f>
        <v>174.56</v>
      </c>
      <c r="T164">
        <f>Source!Y92</f>
        <v>9836.32</v>
      </c>
      <c r="U164">
        <f>ROUND((175/100)*ROUND(Source!R91, 2), 2)</f>
        <v>7.63</v>
      </c>
      <c r="V164">
        <f>ROUND((0/100)*ROUND(Source!R92, 2), 2)</f>
        <v>0</v>
      </c>
      <c r="AC164">
        <v>0</v>
      </c>
    </row>
    <row r="165" spans="1:29" hidden="1" x14ac:dyDescent="0.2">
      <c r="C165" s="25" t="str">
        <f>"Объем: "&amp;Source!I91&amp;"=(45)/"&amp;"100"</f>
        <v>Объем: 0,45=(45)/100</v>
      </c>
      <c r="L165"/>
    </row>
    <row r="166" spans="1:29" ht="28.5" hidden="1" x14ac:dyDescent="0.2">
      <c r="A166" s="20"/>
      <c r="B166" s="20"/>
      <c r="C166" s="20" t="s">
        <v>946</v>
      </c>
      <c r="D166" s="22"/>
      <c r="E166" s="21"/>
      <c r="F166" s="24">
        <f>Source!AO91</f>
        <v>425.29</v>
      </c>
      <c r="G166" s="23" t="s">
        <v>962</v>
      </c>
      <c r="H166" s="21">
        <f>Source!AV92</f>
        <v>1.0669999999999999</v>
      </c>
      <c r="I166" s="24">
        <f>Source!S91</f>
        <v>281.8</v>
      </c>
      <c r="J166" s="21">
        <f>IF(Source!BA92&lt;&gt; 0, Source!BA92, 1)</f>
        <v>56.35</v>
      </c>
      <c r="K166" s="24">
        <f>Source!S92</f>
        <v>15879.43</v>
      </c>
      <c r="L166"/>
    </row>
    <row r="167" spans="1:29" ht="28.5" hidden="1" x14ac:dyDescent="0.2">
      <c r="A167" s="20"/>
      <c r="B167" s="20"/>
      <c r="C167" s="20" t="s">
        <v>947</v>
      </c>
      <c r="D167" s="22"/>
      <c r="E167" s="21"/>
      <c r="F167" s="24">
        <f>Source!AM91</f>
        <v>47.77</v>
      </c>
      <c r="G167" s="23" t="s">
        <v>963</v>
      </c>
      <c r="H167" s="21">
        <f>Source!AV92</f>
        <v>1.0669999999999999</v>
      </c>
      <c r="I167" s="24">
        <f>Source!Q91</f>
        <v>34.409999999999997</v>
      </c>
      <c r="J167" s="21">
        <f>IF(Source!BB92&lt;&gt; 0, Source!BB92, 1)</f>
        <v>16.21</v>
      </c>
      <c r="K167" s="24">
        <f>Source!Q92</f>
        <v>557.79</v>
      </c>
      <c r="L167"/>
    </row>
    <row r="168" spans="1:29" ht="28.5" hidden="1" x14ac:dyDescent="0.2">
      <c r="A168" s="20"/>
      <c r="B168" s="20"/>
      <c r="C168" s="20" t="s">
        <v>959</v>
      </c>
      <c r="D168" s="22"/>
      <c r="E168" s="21"/>
      <c r="F168" s="24">
        <f>Source!AN91</f>
        <v>6.06</v>
      </c>
      <c r="G168" s="23" t="s">
        <v>963</v>
      </c>
      <c r="H168" s="21">
        <f>Source!AV92</f>
        <v>1.0669999999999999</v>
      </c>
      <c r="I168" s="33">
        <f>Source!R91</f>
        <v>4.3600000000000003</v>
      </c>
      <c r="J168" s="21">
        <f>IF(Source!BS92&lt;&gt; 0, Source!BS92, 1)</f>
        <v>56.35</v>
      </c>
      <c r="K168" s="33">
        <f>Source!R92</f>
        <v>245.69</v>
      </c>
      <c r="L168"/>
    </row>
    <row r="169" spans="1:29" ht="14.25" hidden="1" x14ac:dyDescent="0.2">
      <c r="A169" s="20"/>
      <c r="B169" s="20"/>
      <c r="C169" s="20" t="s">
        <v>948</v>
      </c>
      <c r="D169" s="22"/>
      <c r="E169" s="21"/>
      <c r="F169" s="24">
        <f>Source!AL91</f>
        <v>44.76</v>
      </c>
      <c r="G169" s="23"/>
      <c r="H169" s="21">
        <f>Source!AW92</f>
        <v>1</v>
      </c>
      <c r="I169" s="24">
        <f>Source!P91</f>
        <v>20.14</v>
      </c>
      <c r="J169" s="21">
        <f>IF(Source!BC92&lt;&gt; 0, Source!BC92, 1)</f>
        <v>6.28</v>
      </c>
      <c r="K169" s="24">
        <f>Source!P92</f>
        <v>126.48</v>
      </c>
      <c r="L169"/>
    </row>
    <row r="170" spans="1:29" ht="85.5" hidden="1" x14ac:dyDescent="0.2">
      <c r="A170" s="20" t="s">
        <v>162</v>
      </c>
      <c r="B170" s="20" t="str">
        <f>Source!F93</f>
        <v>1.13-4-62</v>
      </c>
      <c r="C170" s="20" t="s">
        <v>164</v>
      </c>
      <c r="D170" s="22" t="str">
        <f>Source!H93</f>
        <v>шт.</v>
      </c>
      <c r="E170" s="21">
        <f>Source!I93</f>
        <v>12</v>
      </c>
      <c r="F170" s="24">
        <f>Source!AK93</f>
        <v>47.24</v>
      </c>
      <c r="G170" s="34" t="s">
        <v>3</v>
      </c>
      <c r="H170" s="21">
        <f>Source!AW94</f>
        <v>1</v>
      </c>
      <c r="I170" s="24">
        <f>Source!O93</f>
        <v>566.88</v>
      </c>
      <c r="J170" s="21">
        <f>IF(Source!BC94&lt;&gt; 0, Source!BC94, 1)</f>
        <v>21.42</v>
      </c>
      <c r="K170" s="24">
        <f>Source!O94</f>
        <v>12142.57</v>
      </c>
      <c r="L170"/>
      <c r="Q170">
        <f>Source!X93</f>
        <v>0</v>
      </c>
      <c r="R170">
        <f>Source!X94</f>
        <v>0</v>
      </c>
      <c r="S170">
        <f>Source!Y93</f>
        <v>0</v>
      </c>
      <c r="T170">
        <f>Source!Y94</f>
        <v>0</v>
      </c>
      <c r="U170">
        <f>ROUND((175/100)*ROUND(Source!R93, 2), 2)</f>
        <v>0</v>
      </c>
      <c r="V170">
        <f>ROUND((0/100)*ROUND(Source!R94, 2), 2)</f>
        <v>0</v>
      </c>
      <c r="AC170">
        <v>3</v>
      </c>
    </row>
    <row r="171" spans="1:29" ht="57" hidden="1" x14ac:dyDescent="0.2">
      <c r="A171" s="20" t="s">
        <v>166</v>
      </c>
      <c r="B171" s="20" t="str">
        <f>Source!F95</f>
        <v>1.12-1-53</v>
      </c>
      <c r="C171" s="20" t="s">
        <v>168</v>
      </c>
      <c r="D171" s="22" t="str">
        <f>Source!H95</f>
        <v>м</v>
      </c>
      <c r="E171" s="21">
        <f>Source!I95</f>
        <v>45</v>
      </c>
      <c r="F171" s="24">
        <f>Source!AK95</f>
        <v>31.41</v>
      </c>
      <c r="G171" s="34" t="s">
        <v>3</v>
      </c>
      <c r="H171" s="21">
        <f>Source!AW96</f>
        <v>1</v>
      </c>
      <c r="I171" s="24">
        <f>Source!O95</f>
        <v>1413.45</v>
      </c>
      <c r="J171" s="21">
        <f>IF(Source!BC96&lt;&gt; 0, Source!BC96, 1)</f>
        <v>18.510000000000002</v>
      </c>
      <c r="K171" s="24">
        <f>Source!O96</f>
        <v>26162.959999999999</v>
      </c>
      <c r="L171"/>
      <c r="Q171">
        <f>Source!X95</f>
        <v>0</v>
      </c>
      <c r="R171">
        <f>Source!X96</f>
        <v>0</v>
      </c>
      <c r="S171">
        <f>Source!Y95</f>
        <v>0</v>
      </c>
      <c r="T171">
        <f>Source!Y96</f>
        <v>0</v>
      </c>
      <c r="U171">
        <f>ROUND((175/100)*ROUND(Source!R95, 2), 2)</f>
        <v>0</v>
      </c>
      <c r="V171">
        <f>ROUND((0/100)*ROUND(Source!R96, 2), 2)</f>
        <v>0</v>
      </c>
      <c r="AC171">
        <v>3</v>
      </c>
    </row>
    <row r="172" spans="1:29" ht="14.25" hidden="1" x14ac:dyDescent="0.2">
      <c r="A172" s="20"/>
      <c r="B172" s="20"/>
      <c r="C172" s="20" t="s">
        <v>949</v>
      </c>
      <c r="D172" s="22" t="s">
        <v>950</v>
      </c>
      <c r="E172" s="21">
        <f>Source!BZ92</f>
        <v>109</v>
      </c>
      <c r="F172" s="24"/>
      <c r="G172" s="23"/>
      <c r="H172" s="21"/>
      <c r="I172" s="24">
        <f>SUM(Q164:Q171)</f>
        <v>311.91000000000003</v>
      </c>
      <c r="J172" s="21">
        <f>Source!AT92</f>
        <v>109</v>
      </c>
      <c r="K172" s="24">
        <f>SUM(R164:R171)</f>
        <v>17576.38</v>
      </c>
      <c r="L172"/>
    </row>
    <row r="173" spans="1:29" ht="14.25" hidden="1" x14ac:dyDescent="0.2">
      <c r="A173" s="20"/>
      <c r="B173" s="20"/>
      <c r="C173" s="20" t="s">
        <v>951</v>
      </c>
      <c r="D173" s="22" t="s">
        <v>950</v>
      </c>
      <c r="E173" s="21">
        <f>Source!CA92</f>
        <v>61</v>
      </c>
      <c r="F173" s="24"/>
      <c r="G173" s="23"/>
      <c r="H173" s="21"/>
      <c r="I173" s="24">
        <f>SUM(S164:S172)</f>
        <v>174.56</v>
      </c>
      <c r="J173" s="21">
        <f>Source!AU92</f>
        <v>61</v>
      </c>
      <c r="K173" s="24">
        <f>SUM(T164:T172)</f>
        <v>9836.32</v>
      </c>
      <c r="L173"/>
    </row>
    <row r="174" spans="1:29" ht="28.5" hidden="1" x14ac:dyDescent="0.2">
      <c r="A174" s="26"/>
      <c r="B174" s="26"/>
      <c r="C174" s="26" t="s">
        <v>952</v>
      </c>
      <c r="D174" s="27" t="s">
        <v>953</v>
      </c>
      <c r="E174" s="28">
        <f>Source!AQ91</f>
        <v>33.700000000000003</v>
      </c>
      <c r="F174" s="29"/>
      <c r="G174" s="30" t="s">
        <v>962</v>
      </c>
      <c r="H174" s="28">
        <f>Source!AV92</f>
        <v>1.0669999999999999</v>
      </c>
      <c r="I174" s="29">
        <f>Source!U91</f>
        <v>22.329855899999998</v>
      </c>
      <c r="J174" s="28"/>
      <c r="K174" s="29"/>
      <c r="L174"/>
    </row>
    <row r="175" spans="1:29" ht="15" hidden="1" x14ac:dyDescent="0.2">
      <c r="C175" s="31" t="s">
        <v>954</v>
      </c>
      <c r="H175" s="41">
        <f>I166+I167+I169+I172+I173+SUM(I170:I171)-SUMIF(AC170:AC171, 5, I170:I171)-SUMIF(AC170:AC171, 6, I170:I171)</f>
        <v>2803.1499999999996</v>
      </c>
      <c r="I175" s="41"/>
      <c r="J175" s="41">
        <f>K166+K167+K169+K172+K173+SUM(K170:K171)-SUMIF(AC170:AC171, 5, K170:K171)-SUMIF(AC170:AC171, 6, K170:K171)</f>
        <v>82281.929999999993</v>
      </c>
      <c r="K175" s="41"/>
      <c r="L175"/>
    </row>
    <row r="176" spans="1:29" ht="15" hidden="1" x14ac:dyDescent="0.2">
      <c r="C176" s="31" t="s">
        <v>955</v>
      </c>
      <c r="H176" s="42">
        <f>SUMIF(AC170:AC171, 5, I170:I171)+SUMIF(AC170:AC171, 6, I170:I171)</f>
        <v>0</v>
      </c>
      <c r="I176" s="42"/>
      <c r="J176" s="42">
        <f>SUMIF(AC170:AC171, 5, K170:K171)+SUMIF(AC170:AC171, 6, K170:K171)</f>
        <v>0</v>
      </c>
      <c r="K176" s="42"/>
      <c r="L176"/>
    </row>
    <row r="177" spans="1:29" ht="15" hidden="1" x14ac:dyDescent="0.2">
      <c r="C177" s="31" t="s">
        <v>956</v>
      </c>
      <c r="H177" s="42">
        <f>I166+I167+I169+I172+I173+SUM(I170:I171)</f>
        <v>2803.1499999999996</v>
      </c>
      <c r="I177" s="42"/>
      <c r="J177" s="42">
        <f>K166+K167+K169+K172+K173+SUM(K170:K171)</f>
        <v>82281.929999999993</v>
      </c>
      <c r="K177" s="42"/>
      <c r="L177"/>
      <c r="O177" s="32">
        <f>I166+I167+I169+I172+I173+SUM(I170:I171)</f>
        <v>2803.1499999999996</v>
      </c>
      <c r="P177" s="32">
        <f>K166+K167+K169+K172+K173+SUM(K170:K171)</f>
        <v>82281.929999999993</v>
      </c>
    </row>
    <row r="178" spans="1:29" hidden="1" x14ac:dyDescent="0.2">
      <c r="L178"/>
    </row>
    <row r="179" spans="1:29" ht="57" hidden="1" x14ac:dyDescent="0.2">
      <c r="A179" s="20">
        <v>13</v>
      </c>
      <c r="B179" s="20" t="str">
        <f>Source!F97</f>
        <v>3.16-7-3</v>
      </c>
      <c r="C179" s="20" t="s">
        <v>172</v>
      </c>
      <c r="D179" s="22" t="str">
        <f>Source!H97</f>
        <v>100 м трубопровода</v>
      </c>
      <c r="E179" s="21">
        <f>Source!I97</f>
        <v>0.35</v>
      </c>
      <c r="F179" s="24"/>
      <c r="G179" s="23"/>
      <c r="H179" s="21"/>
      <c r="I179" s="24"/>
      <c r="J179" s="21"/>
      <c r="K179" s="24"/>
      <c r="L179"/>
      <c r="Q179">
        <f>Source!X97</f>
        <v>242.6</v>
      </c>
      <c r="R179">
        <f>Source!X98</f>
        <v>13670.58</v>
      </c>
      <c r="S179">
        <f>Source!Y97</f>
        <v>135.77000000000001</v>
      </c>
      <c r="T179">
        <f>Source!Y98</f>
        <v>7650.51</v>
      </c>
      <c r="U179">
        <f>ROUND((175/100)*ROUND(Source!R97, 2), 2)</f>
        <v>5.93</v>
      </c>
      <c r="V179">
        <f>ROUND((0/100)*ROUND(Source!R98, 2), 2)</f>
        <v>0</v>
      </c>
      <c r="AC179">
        <v>0</v>
      </c>
    </row>
    <row r="180" spans="1:29" hidden="1" x14ac:dyDescent="0.2">
      <c r="C180" s="25" t="str">
        <f>"Объем: "&amp;Source!I97&amp;"=(35)/"&amp;"100"</f>
        <v>Объем: 0,35=(35)/100</v>
      </c>
      <c r="L180"/>
    </row>
    <row r="181" spans="1:29" ht="28.5" hidden="1" x14ac:dyDescent="0.2">
      <c r="A181" s="20"/>
      <c r="B181" s="20"/>
      <c r="C181" s="20" t="s">
        <v>946</v>
      </c>
      <c r="D181" s="22"/>
      <c r="E181" s="21"/>
      <c r="F181" s="24">
        <f>Source!AO97</f>
        <v>425.29</v>
      </c>
      <c r="G181" s="23" t="s">
        <v>962</v>
      </c>
      <c r="H181" s="21">
        <f>Source!AV98</f>
        <v>1.0669999999999999</v>
      </c>
      <c r="I181" s="24">
        <f>Source!S97</f>
        <v>219.18</v>
      </c>
      <c r="J181" s="21">
        <f>IF(Source!BA98&lt;&gt; 0, Source!BA98, 1)</f>
        <v>56.35</v>
      </c>
      <c r="K181" s="24">
        <f>Source!S98</f>
        <v>12350.79</v>
      </c>
      <c r="L181"/>
    </row>
    <row r="182" spans="1:29" ht="28.5" hidden="1" x14ac:dyDescent="0.2">
      <c r="A182" s="20"/>
      <c r="B182" s="20"/>
      <c r="C182" s="20" t="s">
        <v>947</v>
      </c>
      <c r="D182" s="22"/>
      <c r="E182" s="21"/>
      <c r="F182" s="24">
        <f>Source!AM97</f>
        <v>47.77</v>
      </c>
      <c r="G182" s="23" t="s">
        <v>963</v>
      </c>
      <c r="H182" s="21">
        <f>Source!AV98</f>
        <v>1.0669999999999999</v>
      </c>
      <c r="I182" s="24">
        <f>Source!Q97</f>
        <v>26.76</v>
      </c>
      <c r="J182" s="21">
        <f>IF(Source!BB98&lt;&gt; 0, Source!BB98, 1)</f>
        <v>16.21</v>
      </c>
      <c r="K182" s="24">
        <f>Source!Q98</f>
        <v>433.78</v>
      </c>
      <c r="L182"/>
    </row>
    <row r="183" spans="1:29" ht="28.5" hidden="1" x14ac:dyDescent="0.2">
      <c r="A183" s="20"/>
      <c r="B183" s="20"/>
      <c r="C183" s="20" t="s">
        <v>959</v>
      </c>
      <c r="D183" s="22"/>
      <c r="E183" s="21"/>
      <c r="F183" s="24">
        <f>Source!AN97</f>
        <v>6.06</v>
      </c>
      <c r="G183" s="23" t="s">
        <v>963</v>
      </c>
      <c r="H183" s="21">
        <f>Source!AV98</f>
        <v>1.0669999999999999</v>
      </c>
      <c r="I183" s="33">
        <f>Source!R97</f>
        <v>3.39</v>
      </c>
      <c r="J183" s="21">
        <f>IF(Source!BS98&lt;&gt; 0, Source!BS98, 1)</f>
        <v>56.35</v>
      </c>
      <c r="K183" s="33">
        <f>Source!R98</f>
        <v>191.03</v>
      </c>
      <c r="L183"/>
    </row>
    <row r="184" spans="1:29" ht="14.25" hidden="1" x14ac:dyDescent="0.2">
      <c r="A184" s="20"/>
      <c r="B184" s="20"/>
      <c r="C184" s="20" t="s">
        <v>948</v>
      </c>
      <c r="D184" s="22"/>
      <c r="E184" s="21"/>
      <c r="F184" s="24">
        <f>Source!AL97</f>
        <v>45</v>
      </c>
      <c r="G184" s="23"/>
      <c r="H184" s="21">
        <f>Source!AW98</f>
        <v>1</v>
      </c>
      <c r="I184" s="24">
        <f>Source!P97</f>
        <v>15.75</v>
      </c>
      <c r="J184" s="21">
        <f>IF(Source!BC98&lt;&gt; 0, Source!BC98, 1)</f>
        <v>6.29</v>
      </c>
      <c r="K184" s="24">
        <f>Source!P98</f>
        <v>99.07</v>
      </c>
      <c r="L184"/>
    </row>
    <row r="185" spans="1:29" ht="85.5" hidden="1" x14ac:dyDescent="0.2">
      <c r="A185" s="20" t="s">
        <v>174</v>
      </c>
      <c r="B185" s="20" t="str">
        <f>Source!F99</f>
        <v>1.13-4-63</v>
      </c>
      <c r="C185" s="20" t="s">
        <v>176</v>
      </c>
      <c r="D185" s="22" t="str">
        <f>Source!H99</f>
        <v>шт.</v>
      </c>
      <c r="E185" s="21">
        <f>Source!I99</f>
        <v>4</v>
      </c>
      <c r="F185" s="24">
        <f>Source!AK99</f>
        <v>74.36</v>
      </c>
      <c r="G185" s="34" t="s">
        <v>3</v>
      </c>
      <c r="H185" s="21">
        <f>Source!AW100</f>
        <v>1</v>
      </c>
      <c r="I185" s="24">
        <f>Source!O99</f>
        <v>297.44</v>
      </c>
      <c r="J185" s="21">
        <f>IF(Source!BC100&lt;&gt; 0, Source!BC100, 1)</f>
        <v>19.670000000000002</v>
      </c>
      <c r="K185" s="24">
        <f>Source!O100</f>
        <v>5850.64</v>
      </c>
      <c r="L185"/>
      <c r="Q185">
        <f>Source!X99</f>
        <v>0</v>
      </c>
      <c r="R185">
        <f>Source!X100</f>
        <v>0</v>
      </c>
      <c r="S185">
        <f>Source!Y99</f>
        <v>0</v>
      </c>
      <c r="T185">
        <f>Source!Y100</f>
        <v>0</v>
      </c>
      <c r="U185">
        <f>ROUND((175/100)*ROUND(Source!R99, 2), 2)</f>
        <v>0</v>
      </c>
      <c r="V185">
        <f>ROUND((0/100)*ROUND(Source!R100, 2), 2)</f>
        <v>0</v>
      </c>
      <c r="AC185">
        <v>3</v>
      </c>
    </row>
    <row r="186" spans="1:29" ht="57" hidden="1" x14ac:dyDescent="0.2">
      <c r="A186" s="20" t="s">
        <v>178</v>
      </c>
      <c r="B186" s="20" t="str">
        <f>Source!F101</f>
        <v>1.12-1-54</v>
      </c>
      <c r="C186" s="20" t="s">
        <v>180</v>
      </c>
      <c r="D186" s="22" t="str">
        <f>Source!H101</f>
        <v>м</v>
      </c>
      <c r="E186" s="21">
        <f>Source!I101</f>
        <v>35</v>
      </c>
      <c r="F186" s="24">
        <f>Source!AK101</f>
        <v>41.57</v>
      </c>
      <c r="G186" s="34" t="s">
        <v>3</v>
      </c>
      <c r="H186" s="21">
        <f>Source!AW102</f>
        <v>1</v>
      </c>
      <c r="I186" s="24">
        <f>Source!O101</f>
        <v>1454.95</v>
      </c>
      <c r="J186" s="21">
        <f>IF(Source!BC102&lt;&gt; 0, Source!BC102, 1)</f>
        <v>16.55</v>
      </c>
      <c r="K186" s="24">
        <f>Source!O102</f>
        <v>24079.42</v>
      </c>
      <c r="L186"/>
      <c r="Q186">
        <f>Source!X101</f>
        <v>0</v>
      </c>
      <c r="R186">
        <f>Source!X102</f>
        <v>0</v>
      </c>
      <c r="S186">
        <f>Source!Y101</f>
        <v>0</v>
      </c>
      <c r="T186">
        <f>Source!Y102</f>
        <v>0</v>
      </c>
      <c r="U186">
        <f>ROUND((175/100)*ROUND(Source!R101, 2), 2)</f>
        <v>0</v>
      </c>
      <c r="V186">
        <f>ROUND((0/100)*ROUND(Source!R102, 2), 2)</f>
        <v>0</v>
      </c>
      <c r="AC186">
        <v>3</v>
      </c>
    </row>
    <row r="187" spans="1:29" ht="14.25" hidden="1" x14ac:dyDescent="0.2">
      <c r="A187" s="20"/>
      <c r="B187" s="20"/>
      <c r="C187" s="20" t="s">
        <v>949</v>
      </c>
      <c r="D187" s="22" t="s">
        <v>950</v>
      </c>
      <c r="E187" s="21">
        <f>Source!BZ98</f>
        <v>109</v>
      </c>
      <c r="F187" s="24"/>
      <c r="G187" s="23"/>
      <c r="H187" s="21"/>
      <c r="I187" s="24">
        <f>SUM(Q179:Q186)</f>
        <v>242.6</v>
      </c>
      <c r="J187" s="21">
        <f>Source!AT98</f>
        <v>109</v>
      </c>
      <c r="K187" s="24">
        <f>SUM(R179:R186)</f>
        <v>13670.58</v>
      </c>
      <c r="L187"/>
    </row>
    <row r="188" spans="1:29" ht="14.25" hidden="1" x14ac:dyDescent="0.2">
      <c r="A188" s="20"/>
      <c r="B188" s="20"/>
      <c r="C188" s="20" t="s">
        <v>951</v>
      </c>
      <c r="D188" s="22" t="s">
        <v>950</v>
      </c>
      <c r="E188" s="21">
        <f>Source!CA98</f>
        <v>61</v>
      </c>
      <c r="F188" s="24"/>
      <c r="G188" s="23"/>
      <c r="H188" s="21"/>
      <c r="I188" s="24">
        <f>SUM(S179:S187)</f>
        <v>135.77000000000001</v>
      </c>
      <c r="J188" s="21">
        <f>Source!AU98</f>
        <v>61</v>
      </c>
      <c r="K188" s="24">
        <f>SUM(T179:T187)</f>
        <v>7650.51</v>
      </c>
      <c r="L188"/>
    </row>
    <row r="189" spans="1:29" ht="28.5" hidden="1" x14ac:dyDescent="0.2">
      <c r="A189" s="26"/>
      <c r="B189" s="26"/>
      <c r="C189" s="26" t="s">
        <v>952</v>
      </c>
      <c r="D189" s="27" t="s">
        <v>953</v>
      </c>
      <c r="E189" s="28">
        <f>Source!AQ97</f>
        <v>33.700000000000003</v>
      </c>
      <c r="F189" s="29"/>
      <c r="G189" s="30" t="s">
        <v>962</v>
      </c>
      <c r="H189" s="28">
        <f>Source!AV98</f>
        <v>1.0669999999999999</v>
      </c>
      <c r="I189" s="29">
        <f>Source!U97</f>
        <v>17.3676657</v>
      </c>
      <c r="J189" s="28"/>
      <c r="K189" s="29"/>
      <c r="L189"/>
    </row>
    <row r="190" spans="1:29" ht="15" hidden="1" x14ac:dyDescent="0.2">
      <c r="C190" s="31" t="s">
        <v>954</v>
      </c>
      <c r="H190" s="41">
        <f>I181+I182+I184+I187+I188+SUM(I185:I186)-SUMIF(AC185:AC186, 5, I185:I186)-SUMIF(AC185:AC186, 6, I185:I186)</f>
        <v>2392.4499999999998</v>
      </c>
      <c r="I190" s="41"/>
      <c r="J190" s="41">
        <f>K181+K182+K184+K187+K188+SUM(K185:K186)-SUMIF(AC185:AC186, 5, K185:K186)-SUMIF(AC185:AC186, 6, K185:K186)</f>
        <v>64134.79</v>
      </c>
      <c r="K190" s="41"/>
      <c r="L190"/>
    </row>
    <row r="191" spans="1:29" ht="15" hidden="1" x14ac:dyDescent="0.2">
      <c r="C191" s="31" t="s">
        <v>955</v>
      </c>
      <c r="H191" s="42">
        <f>SUMIF(AC185:AC186, 5, I185:I186)+SUMIF(AC185:AC186, 6, I185:I186)</f>
        <v>0</v>
      </c>
      <c r="I191" s="42"/>
      <c r="J191" s="42">
        <f>SUMIF(AC185:AC186, 5, K185:K186)+SUMIF(AC185:AC186, 6, K185:K186)</f>
        <v>0</v>
      </c>
      <c r="K191" s="42"/>
      <c r="L191"/>
    </row>
    <row r="192" spans="1:29" ht="15" hidden="1" x14ac:dyDescent="0.2">
      <c r="C192" s="31" t="s">
        <v>956</v>
      </c>
      <c r="H192" s="42">
        <f>I181+I182+I184+I187+I188+SUM(I185:I186)</f>
        <v>2392.4499999999998</v>
      </c>
      <c r="I192" s="42"/>
      <c r="J192" s="42">
        <f>K181+K182+K184+K187+K188+SUM(K185:K186)</f>
        <v>64134.79</v>
      </c>
      <c r="K192" s="42"/>
      <c r="L192"/>
      <c r="O192" s="32">
        <f>I181+I182+I184+I187+I188+SUM(I185:I186)</f>
        <v>2392.4499999999998</v>
      </c>
      <c r="P192" s="32">
        <f>K181+K182+K184+K187+K188+SUM(K185:K186)</f>
        <v>64134.79</v>
      </c>
    </row>
    <row r="193" spans="1:29" hidden="1" x14ac:dyDescent="0.2">
      <c r="L193"/>
    </row>
    <row r="194" spans="1:29" ht="57" hidden="1" x14ac:dyDescent="0.2">
      <c r="A194" s="20">
        <v>14</v>
      </c>
      <c r="B194" s="20" t="str">
        <f>Source!F103</f>
        <v>3.16-7-4</v>
      </c>
      <c r="C194" s="20" t="s">
        <v>184</v>
      </c>
      <c r="D194" s="22" t="str">
        <f>Source!H103</f>
        <v>100 м трубопровода</v>
      </c>
      <c r="E194" s="21">
        <f>Source!I103</f>
        <v>0.22</v>
      </c>
      <c r="F194" s="24"/>
      <c r="G194" s="23"/>
      <c r="H194" s="21"/>
      <c r="I194" s="24"/>
      <c r="J194" s="21"/>
      <c r="K194" s="24"/>
      <c r="L194"/>
      <c r="Q194">
        <f>Source!X103</f>
        <v>152.49</v>
      </c>
      <c r="R194">
        <f>Source!X104</f>
        <v>8592.8700000000008</v>
      </c>
      <c r="S194">
        <f>Source!Y103</f>
        <v>85.34</v>
      </c>
      <c r="T194">
        <f>Source!Y104</f>
        <v>4808.8599999999997</v>
      </c>
      <c r="U194">
        <f>ROUND((175/100)*ROUND(Source!R103, 2), 2)</f>
        <v>3.73</v>
      </c>
      <c r="V194">
        <f>ROUND((0/100)*ROUND(Source!R104, 2), 2)</f>
        <v>0</v>
      </c>
      <c r="AC194">
        <v>0</v>
      </c>
    </row>
    <row r="195" spans="1:29" hidden="1" x14ac:dyDescent="0.2">
      <c r="C195" s="25" t="str">
        <f>"Объем: "&amp;Source!I103&amp;"=(22)/"&amp;"100"</f>
        <v>Объем: 0,22=(22)/100</v>
      </c>
      <c r="L195"/>
    </row>
    <row r="196" spans="1:29" ht="28.5" hidden="1" x14ac:dyDescent="0.2">
      <c r="A196" s="20"/>
      <c r="B196" s="20"/>
      <c r="C196" s="20" t="s">
        <v>946</v>
      </c>
      <c r="D196" s="22"/>
      <c r="E196" s="21"/>
      <c r="F196" s="24">
        <f>Source!AO103</f>
        <v>425.29</v>
      </c>
      <c r="G196" s="23" t="s">
        <v>962</v>
      </c>
      <c r="H196" s="21">
        <f>Source!AV104</f>
        <v>1.0669999999999999</v>
      </c>
      <c r="I196" s="24">
        <f>Source!S103</f>
        <v>137.77000000000001</v>
      </c>
      <c r="J196" s="21">
        <f>IF(Source!BA104&lt;&gt; 0, Source!BA104, 1)</f>
        <v>56.35</v>
      </c>
      <c r="K196" s="24">
        <f>Source!S104</f>
        <v>7763.34</v>
      </c>
      <c r="L196"/>
    </row>
    <row r="197" spans="1:29" ht="28.5" hidden="1" x14ac:dyDescent="0.2">
      <c r="A197" s="20"/>
      <c r="B197" s="20"/>
      <c r="C197" s="20" t="s">
        <v>947</v>
      </c>
      <c r="D197" s="22"/>
      <c r="E197" s="21"/>
      <c r="F197" s="24">
        <f>Source!AM103</f>
        <v>47.77</v>
      </c>
      <c r="G197" s="23" t="s">
        <v>963</v>
      </c>
      <c r="H197" s="21">
        <f>Source!AV104</f>
        <v>1.0669999999999999</v>
      </c>
      <c r="I197" s="24">
        <f>Source!Q103</f>
        <v>16.82</v>
      </c>
      <c r="J197" s="21">
        <f>IF(Source!BB104&lt;&gt; 0, Source!BB104, 1)</f>
        <v>16.21</v>
      </c>
      <c r="K197" s="24">
        <f>Source!Q104</f>
        <v>272.64999999999998</v>
      </c>
      <c r="L197"/>
    </row>
    <row r="198" spans="1:29" ht="28.5" hidden="1" x14ac:dyDescent="0.2">
      <c r="A198" s="20"/>
      <c r="B198" s="20"/>
      <c r="C198" s="20" t="s">
        <v>959</v>
      </c>
      <c r="D198" s="22"/>
      <c r="E198" s="21"/>
      <c r="F198" s="24">
        <f>Source!AN103</f>
        <v>6.06</v>
      </c>
      <c r="G198" s="23" t="s">
        <v>963</v>
      </c>
      <c r="H198" s="21">
        <f>Source!AV104</f>
        <v>1.0669999999999999</v>
      </c>
      <c r="I198" s="33">
        <f>Source!R103</f>
        <v>2.13</v>
      </c>
      <c r="J198" s="21">
        <f>IF(Source!BS104&lt;&gt; 0, Source!BS104, 1)</f>
        <v>56.35</v>
      </c>
      <c r="K198" s="33">
        <f>Source!R104</f>
        <v>120.03</v>
      </c>
      <c r="L198"/>
    </row>
    <row r="199" spans="1:29" ht="14.25" hidden="1" x14ac:dyDescent="0.2">
      <c r="A199" s="20"/>
      <c r="B199" s="20"/>
      <c r="C199" s="20" t="s">
        <v>948</v>
      </c>
      <c r="D199" s="22"/>
      <c r="E199" s="21"/>
      <c r="F199" s="24">
        <f>Source!AL103</f>
        <v>45.42</v>
      </c>
      <c r="G199" s="23"/>
      <c r="H199" s="21">
        <f>Source!AW104</f>
        <v>1</v>
      </c>
      <c r="I199" s="24">
        <f>Source!P103</f>
        <v>9.99</v>
      </c>
      <c r="J199" s="21">
        <f>IF(Source!BC104&lt;&gt; 0, Source!BC104, 1)</f>
        <v>6.3</v>
      </c>
      <c r="K199" s="24">
        <f>Source!P104</f>
        <v>62.94</v>
      </c>
      <c r="L199"/>
    </row>
    <row r="200" spans="1:29" ht="85.5" hidden="1" x14ac:dyDescent="0.2">
      <c r="A200" s="20" t="s">
        <v>186</v>
      </c>
      <c r="B200" s="20" t="str">
        <f>Source!F105</f>
        <v>1.13-4-64</v>
      </c>
      <c r="C200" s="20" t="s">
        <v>188</v>
      </c>
      <c r="D200" s="22" t="str">
        <f>Source!H105</f>
        <v>шт.</v>
      </c>
      <c r="E200" s="21">
        <f>Source!I105</f>
        <v>1</v>
      </c>
      <c r="F200" s="24">
        <f>Source!AK105</f>
        <v>113.32</v>
      </c>
      <c r="G200" s="34" t="s">
        <v>3</v>
      </c>
      <c r="H200" s="21">
        <f>Source!AW106</f>
        <v>1</v>
      </c>
      <c r="I200" s="24">
        <f>Source!O105</f>
        <v>113.32</v>
      </c>
      <c r="J200" s="21">
        <f>IF(Source!BC106&lt;&gt; 0, Source!BC106, 1)</f>
        <v>20.48</v>
      </c>
      <c r="K200" s="24">
        <f>Source!O106</f>
        <v>2320.79</v>
      </c>
      <c r="L200"/>
      <c r="Q200">
        <f>Source!X105</f>
        <v>0</v>
      </c>
      <c r="R200">
        <f>Source!X106</f>
        <v>0</v>
      </c>
      <c r="S200">
        <f>Source!Y105</f>
        <v>0</v>
      </c>
      <c r="T200">
        <f>Source!Y106</f>
        <v>0</v>
      </c>
      <c r="U200">
        <f>ROUND((175/100)*ROUND(Source!R105, 2), 2)</f>
        <v>0</v>
      </c>
      <c r="V200">
        <f>ROUND((0/100)*ROUND(Source!R106, 2), 2)</f>
        <v>0</v>
      </c>
      <c r="AC200">
        <v>3</v>
      </c>
    </row>
    <row r="201" spans="1:29" ht="57" hidden="1" x14ac:dyDescent="0.2">
      <c r="A201" s="20" t="s">
        <v>190</v>
      </c>
      <c r="B201" s="20" t="str">
        <f>Source!F107</f>
        <v>1.12-1-55</v>
      </c>
      <c r="C201" s="20" t="s">
        <v>192</v>
      </c>
      <c r="D201" s="22" t="str">
        <f>Source!H107</f>
        <v>м</v>
      </c>
      <c r="E201" s="21">
        <f>Source!I107</f>
        <v>22</v>
      </c>
      <c r="F201" s="24">
        <f>Source!AK107</f>
        <v>51.28</v>
      </c>
      <c r="G201" s="34" t="s">
        <v>3</v>
      </c>
      <c r="H201" s="21">
        <f>Source!AW108</f>
        <v>1</v>
      </c>
      <c r="I201" s="24">
        <f>Source!O107</f>
        <v>1128.1600000000001</v>
      </c>
      <c r="J201" s="21">
        <f>IF(Source!BC108&lt;&gt; 0, Source!BC108, 1)</f>
        <v>20.72</v>
      </c>
      <c r="K201" s="24">
        <f>Source!O108</f>
        <v>23375.48</v>
      </c>
      <c r="L201"/>
      <c r="Q201">
        <f>Source!X107</f>
        <v>0</v>
      </c>
      <c r="R201">
        <f>Source!X108</f>
        <v>0</v>
      </c>
      <c r="S201">
        <f>Source!Y107</f>
        <v>0</v>
      </c>
      <c r="T201">
        <f>Source!Y108</f>
        <v>0</v>
      </c>
      <c r="U201">
        <f>ROUND((175/100)*ROUND(Source!R107, 2), 2)</f>
        <v>0</v>
      </c>
      <c r="V201">
        <f>ROUND((0/100)*ROUND(Source!R108, 2), 2)</f>
        <v>0</v>
      </c>
      <c r="AC201">
        <v>3</v>
      </c>
    </row>
    <row r="202" spans="1:29" ht="14.25" hidden="1" x14ac:dyDescent="0.2">
      <c r="A202" s="20"/>
      <c r="B202" s="20"/>
      <c r="C202" s="20" t="s">
        <v>949</v>
      </c>
      <c r="D202" s="22" t="s">
        <v>950</v>
      </c>
      <c r="E202" s="21">
        <f>Source!BZ104</f>
        <v>109</v>
      </c>
      <c r="F202" s="24"/>
      <c r="G202" s="23"/>
      <c r="H202" s="21"/>
      <c r="I202" s="24">
        <f>SUM(Q194:Q201)</f>
        <v>152.49</v>
      </c>
      <c r="J202" s="21">
        <f>Source!AT104</f>
        <v>109</v>
      </c>
      <c r="K202" s="24">
        <f>SUM(R194:R201)</f>
        <v>8592.8700000000008</v>
      </c>
      <c r="L202"/>
    </row>
    <row r="203" spans="1:29" ht="14.25" hidden="1" x14ac:dyDescent="0.2">
      <c r="A203" s="20"/>
      <c r="B203" s="20"/>
      <c r="C203" s="20" t="s">
        <v>951</v>
      </c>
      <c r="D203" s="22" t="s">
        <v>950</v>
      </c>
      <c r="E203" s="21">
        <f>Source!CA104</f>
        <v>61</v>
      </c>
      <c r="F203" s="24"/>
      <c r="G203" s="23"/>
      <c r="H203" s="21"/>
      <c r="I203" s="24">
        <f>SUM(S194:S202)</f>
        <v>85.34</v>
      </c>
      <c r="J203" s="21">
        <f>Source!AU104</f>
        <v>61</v>
      </c>
      <c r="K203" s="24">
        <f>SUM(T194:T202)</f>
        <v>4808.8599999999997</v>
      </c>
      <c r="L203"/>
    </row>
    <row r="204" spans="1:29" ht="28.5" hidden="1" x14ac:dyDescent="0.2">
      <c r="A204" s="26"/>
      <c r="B204" s="26"/>
      <c r="C204" s="26" t="s">
        <v>952</v>
      </c>
      <c r="D204" s="27" t="s">
        <v>953</v>
      </c>
      <c r="E204" s="28">
        <f>Source!AQ103</f>
        <v>33.700000000000003</v>
      </c>
      <c r="F204" s="29"/>
      <c r="G204" s="30" t="s">
        <v>962</v>
      </c>
      <c r="H204" s="28">
        <f>Source!AV104</f>
        <v>1.0669999999999999</v>
      </c>
      <c r="I204" s="29">
        <f>Source!U103</f>
        <v>10.91681844</v>
      </c>
      <c r="J204" s="28"/>
      <c r="K204" s="29"/>
      <c r="L204"/>
    </row>
    <row r="205" spans="1:29" ht="15" hidden="1" x14ac:dyDescent="0.2">
      <c r="C205" s="31" t="s">
        <v>954</v>
      </c>
      <c r="H205" s="41">
        <f>I196+I197+I199+I202+I203+SUM(I200:I201)-SUMIF(AC200:AC201, 5, I200:I201)-SUMIF(AC200:AC201, 6, I200:I201)</f>
        <v>1643.89</v>
      </c>
      <c r="I205" s="41"/>
      <c r="J205" s="41">
        <f>K196+K197+K199+K202+K203+SUM(K200:K201)-SUMIF(AC200:AC201, 5, K200:K201)-SUMIF(AC200:AC201, 6, K200:K201)</f>
        <v>47196.93</v>
      </c>
      <c r="K205" s="41"/>
      <c r="L205"/>
    </row>
    <row r="206" spans="1:29" ht="15" hidden="1" x14ac:dyDescent="0.2">
      <c r="C206" s="31" t="s">
        <v>955</v>
      </c>
      <c r="H206" s="42">
        <f>SUMIF(AC200:AC201, 5, I200:I201)+SUMIF(AC200:AC201, 6, I200:I201)</f>
        <v>0</v>
      </c>
      <c r="I206" s="42"/>
      <c r="J206" s="42">
        <f>SUMIF(AC200:AC201, 5, K200:K201)+SUMIF(AC200:AC201, 6, K200:K201)</f>
        <v>0</v>
      </c>
      <c r="K206" s="42"/>
      <c r="L206"/>
    </row>
    <row r="207" spans="1:29" ht="15" hidden="1" x14ac:dyDescent="0.2">
      <c r="C207" s="31" t="s">
        <v>956</v>
      </c>
      <c r="H207" s="42">
        <f>I196+I197+I199+I202+I203+SUM(I200:I201)</f>
        <v>1643.89</v>
      </c>
      <c r="I207" s="42"/>
      <c r="J207" s="42">
        <f>K196+K197+K199+K202+K203+SUM(K200:K201)</f>
        <v>47196.93</v>
      </c>
      <c r="K207" s="42"/>
      <c r="L207"/>
      <c r="O207" s="32">
        <f>I196+I197+I199+I202+I203+SUM(I200:I201)</f>
        <v>1643.89</v>
      </c>
      <c r="P207" s="32">
        <f>K196+K197+K199+K202+K203+SUM(K200:K201)</f>
        <v>47196.93</v>
      </c>
    </row>
    <row r="208" spans="1:29" hidden="1" x14ac:dyDescent="0.2">
      <c r="L208"/>
    </row>
    <row r="209" spans="1:29" ht="57" hidden="1" x14ac:dyDescent="0.2">
      <c r="A209" s="20">
        <v>15</v>
      </c>
      <c r="B209" s="20" t="str">
        <f>Source!F109</f>
        <v>3.16-7-5</v>
      </c>
      <c r="C209" s="20" t="s">
        <v>196</v>
      </c>
      <c r="D209" s="22" t="str">
        <f>Source!H109</f>
        <v>100 м трубопровода</v>
      </c>
      <c r="E209" s="21">
        <f>Source!I109</f>
        <v>0.55000000000000004</v>
      </c>
      <c r="F209" s="24"/>
      <c r="G209" s="23"/>
      <c r="H209" s="21"/>
      <c r="I209" s="24"/>
      <c r="J209" s="21"/>
      <c r="K209" s="24"/>
      <c r="L209"/>
      <c r="Q209">
        <f>Source!X109</f>
        <v>381.23</v>
      </c>
      <c r="R209">
        <f>Source!X110</f>
        <v>21482.18</v>
      </c>
      <c r="S209">
        <f>Source!Y109</f>
        <v>213.35</v>
      </c>
      <c r="T209">
        <f>Source!Y110</f>
        <v>12022.14</v>
      </c>
      <c r="U209">
        <f>ROUND((175/100)*ROUND(Source!R109, 2), 2)</f>
        <v>9.33</v>
      </c>
      <c r="V209">
        <f>ROUND((0/100)*ROUND(Source!R110, 2), 2)</f>
        <v>0</v>
      </c>
      <c r="AC209">
        <v>0</v>
      </c>
    </row>
    <row r="210" spans="1:29" hidden="1" x14ac:dyDescent="0.2">
      <c r="C210" s="25" t="str">
        <f>"Объем: "&amp;Source!I109&amp;"=(55)/"&amp;"100"</f>
        <v>Объем: 0,55=(55)/100</v>
      </c>
      <c r="L210"/>
    </row>
    <row r="211" spans="1:29" ht="28.5" hidden="1" x14ac:dyDescent="0.2">
      <c r="A211" s="20"/>
      <c r="B211" s="20"/>
      <c r="C211" s="20" t="s">
        <v>946</v>
      </c>
      <c r="D211" s="22"/>
      <c r="E211" s="21"/>
      <c r="F211" s="24">
        <f>Source!AO109</f>
        <v>425.29</v>
      </c>
      <c r="G211" s="23" t="s">
        <v>962</v>
      </c>
      <c r="H211" s="21">
        <f>Source!AV110</f>
        <v>1.0669999999999999</v>
      </c>
      <c r="I211" s="24">
        <f>Source!S109</f>
        <v>344.42</v>
      </c>
      <c r="J211" s="21">
        <f>IF(Source!BA110&lt;&gt; 0, Source!BA110, 1)</f>
        <v>56.35</v>
      </c>
      <c r="K211" s="24">
        <f>Source!S110</f>
        <v>19408.07</v>
      </c>
      <c r="L211"/>
    </row>
    <row r="212" spans="1:29" ht="28.5" hidden="1" x14ac:dyDescent="0.2">
      <c r="A212" s="20"/>
      <c r="B212" s="20"/>
      <c r="C212" s="20" t="s">
        <v>947</v>
      </c>
      <c r="D212" s="22"/>
      <c r="E212" s="21"/>
      <c r="F212" s="24">
        <f>Source!AM109</f>
        <v>47.77</v>
      </c>
      <c r="G212" s="23" t="s">
        <v>963</v>
      </c>
      <c r="H212" s="21">
        <f>Source!AV110</f>
        <v>1.0669999999999999</v>
      </c>
      <c r="I212" s="24">
        <f>Source!Q109</f>
        <v>42.05</v>
      </c>
      <c r="J212" s="21">
        <f>IF(Source!BB110&lt;&gt; 0, Source!BB110, 1)</f>
        <v>16.21</v>
      </c>
      <c r="K212" s="24">
        <f>Source!Q110</f>
        <v>681.63</v>
      </c>
      <c r="L212"/>
    </row>
    <row r="213" spans="1:29" ht="28.5" hidden="1" x14ac:dyDescent="0.2">
      <c r="A213" s="20"/>
      <c r="B213" s="20"/>
      <c r="C213" s="20" t="s">
        <v>959</v>
      </c>
      <c r="D213" s="22"/>
      <c r="E213" s="21"/>
      <c r="F213" s="24">
        <f>Source!AN109</f>
        <v>6.06</v>
      </c>
      <c r="G213" s="23" t="s">
        <v>963</v>
      </c>
      <c r="H213" s="21">
        <f>Source!AV110</f>
        <v>1.0669999999999999</v>
      </c>
      <c r="I213" s="33">
        <f>Source!R109</f>
        <v>5.33</v>
      </c>
      <c r="J213" s="21">
        <f>IF(Source!BS110&lt;&gt; 0, Source!BS110, 1)</f>
        <v>56.35</v>
      </c>
      <c r="K213" s="33">
        <f>Source!R110</f>
        <v>300.35000000000002</v>
      </c>
      <c r="L213"/>
    </row>
    <row r="214" spans="1:29" ht="14.25" hidden="1" x14ac:dyDescent="0.2">
      <c r="A214" s="20"/>
      <c r="B214" s="20"/>
      <c r="C214" s="20" t="s">
        <v>948</v>
      </c>
      <c r="D214" s="22"/>
      <c r="E214" s="21"/>
      <c r="F214" s="24">
        <f>Source!AL109</f>
        <v>46.02</v>
      </c>
      <c r="G214" s="23"/>
      <c r="H214" s="21">
        <f>Source!AW110</f>
        <v>1</v>
      </c>
      <c r="I214" s="24">
        <f>Source!P109</f>
        <v>25.31</v>
      </c>
      <c r="J214" s="21">
        <f>IF(Source!BC110&lt;&gt; 0, Source!BC110, 1)</f>
        <v>6.32</v>
      </c>
      <c r="K214" s="24">
        <f>Source!P110</f>
        <v>159.96</v>
      </c>
      <c r="L214"/>
    </row>
    <row r="215" spans="1:29" ht="85.5" hidden="1" x14ac:dyDescent="0.2">
      <c r="A215" s="20" t="s">
        <v>198</v>
      </c>
      <c r="B215" s="20" t="str">
        <f>Source!F111</f>
        <v>1.13-4-65</v>
      </c>
      <c r="C215" s="20" t="s">
        <v>200</v>
      </c>
      <c r="D215" s="22" t="str">
        <f>Source!H111</f>
        <v>шт.</v>
      </c>
      <c r="E215" s="21">
        <f>Source!I111</f>
        <v>2</v>
      </c>
      <c r="F215" s="24">
        <f>Source!AK111</f>
        <v>169.98</v>
      </c>
      <c r="G215" s="34" t="s">
        <v>3</v>
      </c>
      <c r="H215" s="21">
        <f>Source!AW112</f>
        <v>1</v>
      </c>
      <c r="I215" s="24">
        <f>Source!O111</f>
        <v>339.96</v>
      </c>
      <c r="J215" s="21">
        <f>IF(Source!BC112&lt;&gt; 0, Source!BC112, 1)</f>
        <v>16.920000000000002</v>
      </c>
      <c r="K215" s="24">
        <f>Source!O112</f>
        <v>5752.12</v>
      </c>
      <c r="L215"/>
      <c r="Q215">
        <f>Source!X111</f>
        <v>0</v>
      </c>
      <c r="R215">
        <f>Source!X112</f>
        <v>0</v>
      </c>
      <c r="S215">
        <f>Source!Y111</f>
        <v>0</v>
      </c>
      <c r="T215">
        <f>Source!Y112</f>
        <v>0</v>
      </c>
      <c r="U215">
        <f>ROUND((175/100)*ROUND(Source!R111, 2), 2)</f>
        <v>0</v>
      </c>
      <c r="V215">
        <f>ROUND((0/100)*ROUND(Source!R112, 2), 2)</f>
        <v>0</v>
      </c>
      <c r="AC215">
        <v>3</v>
      </c>
    </row>
    <row r="216" spans="1:29" ht="57" hidden="1" x14ac:dyDescent="0.2">
      <c r="A216" s="20" t="s">
        <v>202</v>
      </c>
      <c r="B216" s="20" t="str">
        <f>Source!F113</f>
        <v>1.12-1-56</v>
      </c>
      <c r="C216" s="20" t="s">
        <v>204</v>
      </c>
      <c r="D216" s="22" t="str">
        <f>Source!H113</f>
        <v>м</v>
      </c>
      <c r="E216" s="21">
        <f>Source!I113</f>
        <v>55</v>
      </c>
      <c r="F216" s="24">
        <f>Source!AK113</f>
        <v>61.58</v>
      </c>
      <c r="G216" s="34" t="s">
        <v>3</v>
      </c>
      <c r="H216" s="21">
        <f>Source!AW114</f>
        <v>1</v>
      </c>
      <c r="I216" s="24">
        <f>Source!O113</f>
        <v>3386.9</v>
      </c>
      <c r="J216" s="21">
        <f>IF(Source!BC114&lt;&gt; 0, Source!BC114, 1)</f>
        <v>11.89</v>
      </c>
      <c r="K216" s="24">
        <f>Source!O114</f>
        <v>40270.239999999998</v>
      </c>
      <c r="L216"/>
      <c r="Q216">
        <f>Source!X113</f>
        <v>0</v>
      </c>
      <c r="R216">
        <f>Source!X114</f>
        <v>0</v>
      </c>
      <c r="S216">
        <f>Source!Y113</f>
        <v>0</v>
      </c>
      <c r="T216">
        <f>Source!Y114</f>
        <v>0</v>
      </c>
      <c r="U216">
        <f>ROUND((175/100)*ROUND(Source!R113, 2), 2)</f>
        <v>0</v>
      </c>
      <c r="V216">
        <f>ROUND((0/100)*ROUND(Source!R114, 2), 2)</f>
        <v>0</v>
      </c>
      <c r="AC216">
        <v>3</v>
      </c>
    </row>
    <row r="217" spans="1:29" ht="14.25" hidden="1" x14ac:dyDescent="0.2">
      <c r="A217" s="20"/>
      <c r="B217" s="20"/>
      <c r="C217" s="20" t="s">
        <v>949</v>
      </c>
      <c r="D217" s="22" t="s">
        <v>950</v>
      </c>
      <c r="E217" s="21">
        <f>Source!BZ110</f>
        <v>109</v>
      </c>
      <c r="F217" s="24"/>
      <c r="G217" s="23"/>
      <c r="H217" s="21"/>
      <c r="I217" s="24">
        <f>SUM(Q209:Q216)</f>
        <v>381.23</v>
      </c>
      <c r="J217" s="21">
        <f>Source!AT110</f>
        <v>109</v>
      </c>
      <c r="K217" s="24">
        <f>SUM(R209:R216)</f>
        <v>21482.18</v>
      </c>
      <c r="L217"/>
    </row>
    <row r="218" spans="1:29" ht="14.25" hidden="1" x14ac:dyDescent="0.2">
      <c r="A218" s="20"/>
      <c r="B218" s="20"/>
      <c r="C218" s="20" t="s">
        <v>951</v>
      </c>
      <c r="D218" s="22" t="s">
        <v>950</v>
      </c>
      <c r="E218" s="21">
        <f>Source!CA110</f>
        <v>61</v>
      </c>
      <c r="F218" s="24"/>
      <c r="G218" s="23"/>
      <c r="H218" s="21"/>
      <c r="I218" s="24">
        <f>SUM(S209:S217)</f>
        <v>213.35</v>
      </c>
      <c r="J218" s="21">
        <f>Source!AU110</f>
        <v>61</v>
      </c>
      <c r="K218" s="24">
        <f>SUM(T209:T217)</f>
        <v>12022.14</v>
      </c>
      <c r="L218"/>
    </row>
    <row r="219" spans="1:29" ht="28.5" hidden="1" x14ac:dyDescent="0.2">
      <c r="A219" s="26"/>
      <c r="B219" s="26"/>
      <c r="C219" s="26" t="s">
        <v>952</v>
      </c>
      <c r="D219" s="27" t="s">
        <v>953</v>
      </c>
      <c r="E219" s="28">
        <f>Source!AQ109</f>
        <v>33.700000000000003</v>
      </c>
      <c r="F219" s="29"/>
      <c r="G219" s="30" t="s">
        <v>962</v>
      </c>
      <c r="H219" s="28">
        <f>Source!AV110</f>
        <v>1.0669999999999999</v>
      </c>
      <c r="I219" s="29">
        <f>Source!U109</f>
        <v>27.2920461</v>
      </c>
      <c r="J219" s="28"/>
      <c r="K219" s="29"/>
      <c r="L219"/>
    </row>
    <row r="220" spans="1:29" ht="15" hidden="1" x14ac:dyDescent="0.2">
      <c r="C220" s="31" t="s">
        <v>954</v>
      </c>
      <c r="H220" s="41">
        <f>I211+I212+I214+I217+I218+SUM(I215:I216)-SUMIF(AC215:AC216, 5, I215:I216)-SUMIF(AC215:AC216, 6, I215:I216)</f>
        <v>4733.22</v>
      </c>
      <c r="I220" s="41"/>
      <c r="J220" s="41">
        <f>K211+K212+K214+K217+K218+SUM(K215:K216)-SUMIF(AC215:AC216, 5, K215:K216)-SUMIF(AC215:AC216, 6, K215:K216)</f>
        <v>99776.34</v>
      </c>
      <c r="K220" s="41"/>
      <c r="L220"/>
    </row>
    <row r="221" spans="1:29" ht="15" hidden="1" x14ac:dyDescent="0.2">
      <c r="C221" s="31" t="s">
        <v>955</v>
      </c>
      <c r="H221" s="42">
        <f>SUMIF(AC215:AC216, 5, I215:I216)+SUMIF(AC215:AC216, 6, I215:I216)</f>
        <v>0</v>
      </c>
      <c r="I221" s="42"/>
      <c r="J221" s="42">
        <f>SUMIF(AC215:AC216, 5, K215:K216)+SUMIF(AC215:AC216, 6, K215:K216)</f>
        <v>0</v>
      </c>
      <c r="K221" s="42"/>
      <c r="L221"/>
    </row>
    <row r="222" spans="1:29" ht="15" hidden="1" x14ac:dyDescent="0.2">
      <c r="C222" s="31" t="s">
        <v>956</v>
      </c>
      <c r="H222" s="42">
        <f>I211+I212+I214+I217+I218+SUM(I215:I216)</f>
        <v>4733.22</v>
      </c>
      <c r="I222" s="42"/>
      <c r="J222" s="42">
        <f>K211+K212+K214+K217+K218+SUM(K215:K216)</f>
        <v>99776.34</v>
      </c>
      <c r="K222" s="42"/>
      <c r="L222"/>
      <c r="O222" s="32">
        <f>I211+I212+I214+I217+I218+SUM(I215:I216)</f>
        <v>4733.22</v>
      </c>
      <c r="P222" s="32">
        <f>K211+K212+K214+K217+K218+SUM(K215:K216)</f>
        <v>99776.34</v>
      </c>
    </row>
    <row r="223" spans="1:29" hidden="1" x14ac:dyDescent="0.2">
      <c r="L223"/>
    </row>
    <row r="224" spans="1:29" ht="57" hidden="1" x14ac:dyDescent="0.2">
      <c r="A224" s="20">
        <v>16</v>
      </c>
      <c r="B224" s="20" t="str">
        <f>Source!F115</f>
        <v>3.16-38-4</v>
      </c>
      <c r="C224" s="20" t="s">
        <v>208</v>
      </c>
      <c r="D224" s="22" t="str">
        <f>Source!H115</f>
        <v>100 м</v>
      </c>
      <c r="E224" s="21">
        <f>Source!I115</f>
        <v>1.1000000000000001</v>
      </c>
      <c r="F224" s="24"/>
      <c r="G224" s="23"/>
      <c r="H224" s="21"/>
      <c r="I224" s="24"/>
      <c r="J224" s="21"/>
      <c r="K224" s="24"/>
      <c r="L224"/>
      <c r="Q224">
        <f>Source!X115</f>
        <v>503.32</v>
      </c>
      <c r="R224">
        <f>Source!X116</f>
        <v>28362</v>
      </c>
      <c r="S224">
        <f>Source!Y115</f>
        <v>281.67</v>
      </c>
      <c r="T224">
        <f>Source!Y116</f>
        <v>15872.31</v>
      </c>
      <c r="U224">
        <f>ROUND((175/100)*ROUND(Source!R115, 2), 2)</f>
        <v>2.75</v>
      </c>
      <c r="V224">
        <f>ROUND((0/100)*ROUND(Source!R116, 2), 2)</f>
        <v>0</v>
      </c>
      <c r="AC224">
        <v>0</v>
      </c>
    </row>
    <row r="225" spans="1:29" hidden="1" x14ac:dyDescent="0.2">
      <c r="C225" s="25" t="str">
        <f>"Объем: "&amp;Source!I115&amp;"=(110)/"&amp;"100"</f>
        <v>Объем: 1,1=(110)/100</v>
      </c>
      <c r="L225"/>
    </row>
    <row r="226" spans="1:29" ht="28.5" hidden="1" x14ac:dyDescent="0.2">
      <c r="A226" s="20"/>
      <c r="B226" s="20"/>
      <c r="C226" s="20" t="s">
        <v>946</v>
      </c>
      <c r="D226" s="22"/>
      <c r="E226" s="21"/>
      <c r="F226" s="24">
        <f>Source!AO115</f>
        <v>284.12</v>
      </c>
      <c r="G226" s="23" t="s">
        <v>962</v>
      </c>
      <c r="H226" s="21">
        <f>Source!AV116</f>
        <v>1.0669999999999999</v>
      </c>
      <c r="I226" s="24">
        <f>Source!S115</f>
        <v>460.19</v>
      </c>
      <c r="J226" s="21">
        <f>IF(Source!BA116&lt;&gt; 0, Source!BA116, 1)</f>
        <v>56.35</v>
      </c>
      <c r="K226" s="24">
        <f>Source!S116</f>
        <v>25931.71</v>
      </c>
      <c r="L226"/>
    </row>
    <row r="227" spans="1:29" ht="28.5" hidden="1" x14ac:dyDescent="0.2">
      <c r="A227" s="20"/>
      <c r="B227" s="20"/>
      <c r="C227" s="20" t="s">
        <v>947</v>
      </c>
      <c r="D227" s="22"/>
      <c r="E227" s="21"/>
      <c r="F227" s="24">
        <f>Source!AM115</f>
        <v>9.4499999999999993</v>
      </c>
      <c r="G227" s="23" t="s">
        <v>963</v>
      </c>
      <c r="H227" s="21">
        <f>Source!AV116</f>
        <v>1.0669999999999999</v>
      </c>
      <c r="I227" s="24">
        <f>Source!Q115</f>
        <v>16.64</v>
      </c>
      <c r="J227" s="21">
        <f>IF(Source!BB116&lt;&gt; 0, Source!BB116, 1)</f>
        <v>14.3</v>
      </c>
      <c r="K227" s="24">
        <f>Source!Q116</f>
        <v>237.95</v>
      </c>
      <c r="L227"/>
    </row>
    <row r="228" spans="1:29" ht="28.5" hidden="1" x14ac:dyDescent="0.2">
      <c r="A228" s="20"/>
      <c r="B228" s="20"/>
      <c r="C228" s="20" t="s">
        <v>959</v>
      </c>
      <c r="D228" s="22"/>
      <c r="E228" s="21"/>
      <c r="F228" s="24">
        <f>Source!AN115</f>
        <v>0.89</v>
      </c>
      <c r="G228" s="23" t="s">
        <v>963</v>
      </c>
      <c r="H228" s="21">
        <f>Source!AV116</f>
        <v>1.0669999999999999</v>
      </c>
      <c r="I228" s="33">
        <f>Source!R115</f>
        <v>1.57</v>
      </c>
      <c r="J228" s="21">
        <f>IF(Source!BS116&lt;&gt; 0, Source!BS116, 1)</f>
        <v>56.35</v>
      </c>
      <c r="K228" s="33">
        <f>Source!R116</f>
        <v>88.47</v>
      </c>
      <c r="L228"/>
    </row>
    <row r="229" spans="1:29" ht="14.25" hidden="1" x14ac:dyDescent="0.2">
      <c r="A229" s="20"/>
      <c r="B229" s="20"/>
      <c r="C229" s="20" t="s">
        <v>948</v>
      </c>
      <c r="D229" s="22"/>
      <c r="E229" s="21"/>
      <c r="F229" s="24">
        <f>Source!AL115</f>
        <v>24.93</v>
      </c>
      <c r="G229" s="23"/>
      <c r="H229" s="21">
        <f>Source!AW116</f>
        <v>1</v>
      </c>
      <c r="I229" s="24">
        <f>Source!P115</f>
        <v>27.42</v>
      </c>
      <c r="J229" s="21">
        <f>IF(Source!BC116&lt;&gt; 0, Source!BC116, 1)</f>
        <v>2.64</v>
      </c>
      <c r="K229" s="24">
        <f>Source!P116</f>
        <v>72.39</v>
      </c>
      <c r="L229"/>
    </row>
    <row r="230" spans="1:29" ht="71.25" hidden="1" x14ac:dyDescent="0.2">
      <c r="A230" s="20" t="s">
        <v>210</v>
      </c>
      <c r="B230" s="20" t="str">
        <f>Source!F117</f>
        <v>1.12-6-670</v>
      </c>
      <c r="C230" s="20" t="s">
        <v>212</v>
      </c>
      <c r="D230" s="22" t="str">
        <f>Source!H117</f>
        <v>м</v>
      </c>
      <c r="E230" s="21">
        <f>Source!I117</f>
        <v>110</v>
      </c>
      <c r="F230" s="24">
        <f>Source!AK117</f>
        <v>52.61</v>
      </c>
      <c r="G230" s="34" t="s">
        <v>3</v>
      </c>
      <c r="H230" s="21">
        <f>Source!AW118</f>
        <v>1</v>
      </c>
      <c r="I230" s="24">
        <f>Source!O117</f>
        <v>5787.1</v>
      </c>
      <c r="J230" s="21">
        <f>IF(Source!BC118&lt;&gt; 0, Source!BC118, 1)</f>
        <v>7.2</v>
      </c>
      <c r="K230" s="24">
        <f>Source!O118</f>
        <v>41667.120000000003</v>
      </c>
      <c r="L230"/>
      <c r="Q230">
        <f>Source!X117</f>
        <v>0</v>
      </c>
      <c r="R230">
        <f>Source!X118</f>
        <v>0</v>
      </c>
      <c r="S230">
        <f>Source!Y117</f>
        <v>0</v>
      </c>
      <c r="T230">
        <f>Source!Y118</f>
        <v>0</v>
      </c>
      <c r="U230">
        <f>ROUND((175/100)*ROUND(Source!R117, 2), 2)</f>
        <v>0</v>
      </c>
      <c r="V230">
        <f>ROUND((0/100)*ROUND(Source!R118, 2), 2)</f>
        <v>0</v>
      </c>
      <c r="AC230">
        <v>3</v>
      </c>
    </row>
    <row r="231" spans="1:29" ht="71.25" hidden="1" x14ac:dyDescent="0.2">
      <c r="A231" s="20" t="s">
        <v>214</v>
      </c>
      <c r="B231" s="20" t="str">
        <f>Source!F119</f>
        <v>1.12-8-465</v>
      </c>
      <c r="C231" s="20" t="s">
        <v>216</v>
      </c>
      <c r="D231" s="22" t="str">
        <f>Source!H119</f>
        <v>шт.</v>
      </c>
      <c r="E231" s="21">
        <f>Source!I119</f>
        <v>1</v>
      </c>
      <c r="F231" s="24">
        <f>Source!AK119</f>
        <v>57.04</v>
      </c>
      <c r="G231" s="34" t="s">
        <v>3</v>
      </c>
      <c r="H231" s="21">
        <f>Source!AW120</f>
        <v>1</v>
      </c>
      <c r="I231" s="24">
        <f>Source!O119</f>
        <v>57.04</v>
      </c>
      <c r="J231" s="21">
        <f>IF(Source!BC120&lt;&gt; 0, Source!BC120, 1)</f>
        <v>10.8</v>
      </c>
      <c r="K231" s="24">
        <f>Source!O120</f>
        <v>616.03</v>
      </c>
      <c r="L231"/>
      <c r="Q231">
        <f>Source!X119</f>
        <v>0</v>
      </c>
      <c r="R231">
        <f>Source!X120</f>
        <v>0</v>
      </c>
      <c r="S231">
        <f>Source!Y119</f>
        <v>0</v>
      </c>
      <c r="T231">
        <f>Source!Y120</f>
        <v>0</v>
      </c>
      <c r="U231">
        <f>ROUND((175/100)*ROUND(Source!R119, 2), 2)</f>
        <v>0</v>
      </c>
      <c r="V231">
        <f>ROUND((0/100)*ROUND(Source!R120, 2), 2)</f>
        <v>0</v>
      </c>
      <c r="AC231">
        <v>3</v>
      </c>
    </row>
    <row r="232" spans="1:29" ht="71.25" hidden="1" x14ac:dyDescent="0.2">
      <c r="A232" s="20" t="s">
        <v>218</v>
      </c>
      <c r="B232" s="20" t="str">
        <f>Source!F121</f>
        <v>1.12-8-463</v>
      </c>
      <c r="C232" s="20" t="s">
        <v>220</v>
      </c>
      <c r="D232" s="22" t="str">
        <f>Source!H121</f>
        <v>шт.</v>
      </c>
      <c r="E232" s="21">
        <f>Source!I121</f>
        <v>1</v>
      </c>
      <c r="F232" s="24">
        <f>Source!AK121</f>
        <v>56.84</v>
      </c>
      <c r="G232" s="34" t="s">
        <v>3</v>
      </c>
      <c r="H232" s="21">
        <f>Source!AW122</f>
        <v>1</v>
      </c>
      <c r="I232" s="24">
        <f>Source!O121</f>
        <v>56.84</v>
      </c>
      <c r="J232" s="21">
        <f>IF(Source!BC122&lt;&gt; 0, Source!BC122, 1)</f>
        <v>8.9</v>
      </c>
      <c r="K232" s="24">
        <f>Source!O122</f>
        <v>505.88</v>
      </c>
      <c r="L232"/>
      <c r="Q232">
        <f>Source!X121</f>
        <v>0</v>
      </c>
      <c r="R232">
        <f>Source!X122</f>
        <v>0</v>
      </c>
      <c r="S232">
        <f>Source!Y121</f>
        <v>0</v>
      </c>
      <c r="T232">
        <f>Source!Y122</f>
        <v>0</v>
      </c>
      <c r="U232">
        <f>ROUND((175/100)*ROUND(Source!R121, 2), 2)</f>
        <v>0</v>
      </c>
      <c r="V232">
        <f>ROUND((0/100)*ROUND(Source!R122, 2), 2)</f>
        <v>0</v>
      </c>
      <c r="AC232">
        <v>3</v>
      </c>
    </row>
    <row r="233" spans="1:29" ht="71.25" hidden="1" x14ac:dyDescent="0.2">
      <c r="A233" s="20" t="s">
        <v>222</v>
      </c>
      <c r="B233" s="20" t="str">
        <f>Source!F123</f>
        <v>1.12-8-379</v>
      </c>
      <c r="C233" s="20" t="s">
        <v>224</v>
      </c>
      <c r="D233" s="22" t="str">
        <f>Source!H123</f>
        <v>шт.</v>
      </c>
      <c r="E233" s="21">
        <f>Source!I123</f>
        <v>1</v>
      </c>
      <c r="F233" s="24">
        <f>Source!AK123</f>
        <v>25.32</v>
      </c>
      <c r="G233" s="34" t="s">
        <v>3</v>
      </c>
      <c r="H233" s="21">
        <f>Source!AW124</f>
        <v>1</v>
      </c>
      <c r="I233" s="24">
        <f>Source!O123</f>
        <v>25.32</v>
      </c>
      <c r="J233" s="21">
        <f>IF(Source!BC124&lt;&gt; 0, Source!BC124, 1)</f>
        <v>9.26</v>
      </c>
      <c r="K233" s="24">
        <f>Source!O124</f>
        <v>234.46</v>
      </c>
      <c r="L233"/>
      <c r="Q233">
        <f>Source!X123</f>
        <v>0</v>
      </c>
      <c r="R233">
        <f>Source!X124</f>
        <v>0</v>
      </c>
      <c r="S233">
        <f>Source!Y123</f>
        <v>0</v>
      </c>
      <c r="T233">
        <f>Source!Y124</f>
        <v>0</v>
      </c>
      <c r="U233">
        <f>ROUND((175/100)*ROUND(Source!R123, 2), 2)</f>
        <v>0</v>
      </c>
      <c r="V233">
        <f>ROUND((0/100)*ROUND(Source!R124, 2), 2)</f>
        <v>0</v>
      </c>
      <c r="AC233">
        <v>3</v>
      </c>
    </row>
    <row r="234" spans="1:29" ht="85.5" hidden="1" x14ac:dyDescent="0.2">
      <c r="A234" s="20" t="s">
        <v>226</v>
      </c>
      <c r="B234" s="20" t="str">
        <f>Source!F125</f>
        <v>1.12-8-80</v>
      </c>
      <c r="C234" s="20" t="s">
        <v>228</v>
      </c>
      <c r="D234" s="22" t="str">
        <f>Source!H125</f>
        <v>КОМПЛЕКТ</v>
      </c>
      <c r="E234" s="21">
        <f>Source!I125</f>
        <v>2</v>
      </c>
      <c r="F234" s="24">
        <f>Source!AK125</f>
        <v>46.09</v>
      </c>
      <c r="G234" s="34" t="s">
        <v>3</v>
      </c>
      <c r="H234" s="21">
        <f>Source!AW126</f>
        <v>1</v>
      </c>
      <c r="I234" s="24">
        <f>Source!O125</f>
        <v>92.18</v>
      </c>
      <c r="J234" s="21">
        <f>IF(Source!BC126&lt;&gt; 0, Source!BC126, 1)</f>
        <v>7.46</v>
      </c>
      <c r="K234" s="24">
        <f>Source!O126</f>
        <v>687.66</v>
      </c>
      <c r="L234"/>
      <c r="Q234">
        <f>Source!X125</f>
        <v>0</v>
      </c>
      <c r="R234">
        <f>Source!X126</f>
        <v>0</v>
      </c>
      <c r="S234">
        <f>Source!Y125</f>
        <v>0</v>
      </c>
      <c r="T234">
        <f>Source!Y126</f>
        <v>0</v>
      </c>
      <c r="U234">
        <f>ROUND((175/100)*ROUND(Source!R125, 2), 2)</f>
        <v>0</v>
      </c>
      <c r="V234">
        <f>ROUND((0/100)*ROUND(Source!R126, 2), 2)</f>
        <v>0</v>
      </c>
      <c r="AC234">
        <v>3</v>
      </c>
    </row>
    <row r="235" spans="1:29" ht="41.25" hidden="1" x14ac:dyDescent="0.2">
      <c r="A235" s="20" t="s">
        <v>231</v>
      </c>
      <c r="B235" s="20" t="str">
        <f>Source!F127</f>
        <v>КА. п. 1</v>
      </c>
      <c r="C235" s="20" t="s">
        <v>964</v>
      </c>
      <c r="D235" s="22" t="str">
        <f>Source!H127</f>
        <v>шт.</v>
      </c>
      <c r="E235" s="21">
        <f>Source!I127</f>
        <v>2</v>
      </c>
      <c r="F235" s="24">
        <f>Source!AK127</f>
        <v>59.22</v>
      </c>
      <c r="G235" s="34" t="s">
        <v>3</v>
      </c>
      <c r="H235" s="21">
        <f>Source!AW128</f>
        <v>1</v>
      </c>
      <c r="I235" s="24">
        <f>Source!O127</f>
        <v>118.44</v>
      </c>
      <c r="J235" s="21">
        <f>IF(Source!BC128&lt;&gt; 0, Source!BC128, 1)</f>
        <v>9.84</v>
      </c>
      <c r="K235" s="24">
        <f>Source!O128</f>
        <v>1165.45</v>
      </c>
      <c r="L235"/>
      <c r="Q235">
        <f>Source!X127</f>
        <v>0</v>
      </c>
      <c r="R235">
        <f>Source!X128</f>
        <v>0</v>
      </c>
      <c r="S235">
        <f>Source!Y127</f>
        <v>0</v>
      </c>
      <c r="T235">
        <f>Source!Y128</f>
        <v>0</v>
      </c>
      <c r="U235">
        <f>ROUND((175/100)*ROUND(Source!R127, 2), 2)</f>
        <v>0</v>
      </c>
      <c r="V235">
        <f>ROUND((0/100)*ROUND(Source!R128, 2), 2)</f>
        <v>0</v>
      </c>
      <c r="AC235">
        <v>3</v>
      </c>
    </row>
    <row r="236" spans="1:29" ht="41.25" hidden="1" x14ac:dyDescent="0.2">
      <c r="A236" s="20" t="s">
        <v>236</v>
      </c>
      <c r="B236" s="20" t="str">
        <f>Source!F129</f>
        <v>КА. п. 2</v>
      </c>
      <c r="C236" s="20" t="s">
        <v>965</v>
      </c>
      <c r="D236" s="22" t="str">
        <f>Source!H129</f>
        <v>шт.</v>
      </c>
      <c r="E236" s="21">
        <f>Source!I129</f>
        <v>1</v>
      </c>
      <c r="F236" s="24">
        <f>Source!AK129</f>
        <v>45.97</v>
      </c>
      <c r="G236" s="34" t="s">
        <v>3</v>
      </c>
      <c r="H236" s="21">
        <f>Source!AW130</f>
        <v>1</v>
      </c>
      <c r="I236" s="24">
        <f>Source!O129</f>
        <v>45.97</v>
      </c>
      <c r="J236" s="21">
        <f>IF(Source!BC130&lt;&gt; 0, Source!BC130, 1)</f>
        <v>9.84</v>
      </c>
      <c r="K236" s="24">
        <f>Source!O130</f>
        <v>452.34</v>
      </c>
      <c r="L236"/>
      <c r="Q236">
        <f>Source!X129</f>
        <v>0</v>
      </c>
      <c r="R236">
        <f>Source!X130</f>
        <v>0</v>
      </c>
      <c r="S236">
        <f>Source!Y129</f>
        <v>0</v>
      </c>
      <c r="T236">
        <f>Source!Y130</f>
        <v>0</v>
      </c>
      <c r="U236">
        <f>ROUND((175/100)*ROUND(Source!R129, 2), 2)</f>
        <v>0</v>
      </c>
      <c r="V236">
        <f>ROUND((0/100)*ROUND(Source!R130, 2), 2)</f>
        <v>0</v>
      </c>
      <c r="AC236">
        <v>3</v>
      </c>
    </row>
    <row r="237" spans="1:29" ht="41.25" hidden="1" x14ac:dyDescent="0.2">
      <c r="A237" s="20" t="s">
        <v>240</v>
      </c>
      <c r="B237" s="20" t="str">
        <f>Source!F131</f>
        <v>КА. п. 3</v>
      </c>
      <c r="C237" s="20" t="s">
        <v>966</v>
      </c>
      <c r="D237" s="22" t="str">
        <f>Source!H131</f>
        <v>шт.</v>
      </c>
      <c r="E237" s="21">
        <f>Source!I131</f>
        <v>3</v>
      </c>
      <c r="F237" s="24">
        <f>Source!AK131</f>
        <v>36.200000000000003</v>
      </c>
      <c r="G237" s="34" t="s">
        <v>3</v>
      </c>
      <c r="H237" s="21">
        <f>Source!AW132</f>
        <v>1</v>
      </c>
      <c r="I237" s="24">
        <f>Source!O131</f>
        <v>108.6</v>
      </c>
      <c r="J237" s="21">
        <f>IF(Source!BC132&lt;&gt; 0, Source!BC132, 1)</f>
        <v>9.84</v>
      </c>
      <c r="K237" s="24">
        <f>Source!O132</f>
        <v>1068.6199999999999</v>
      </c>
      <c r="L237"/>
      <c r="Q237">
        <f>Source!X131</f>
        <v>0</v>
      </c>
      <c r="R237">
        <f>Source!X132</f>
        <v>0</v>
      </c>
      <c r="S237">
        <f>Source!Y131</f>
        <v>0</v>
      </c>
      <c r="T237">
        <f>Source!Y132</f>
        <v>0</v>
      </c>
      <c r="U237">
        <f>ROUND((175/100)*ROUND(Source!R131, 2), 2)</f>
        <v>0</v>
      </c>
      <c r="V237">
        <f>ROUND((0/100)*ROUND(Source!R132, 2), 2)</f>
        <v>0</v>
      </c>
      <c r="AC237">
        <v>3</v>
      </c>
    </row>
    <row r="238" spans="1:29" ht="41.25" hidden="1" x14ac:dyDescent="0.2">
      <c r="A238" s="20" t="s">
        <v>244</v>
      </c>
      <c r="B238" s="20" t="str">
        <f>Source!F133</f>
        <v>КА. п. 4</v>
      </c>
      <c r="C238" s="20" t="s">
        <v>967</v>
      </c>
      <c r="D238" s="22" t="str">
        <f>Source!H133</f>
        <v>шт.</v>
      </c>
      <c r="E238" s="21">
        <f>Source!I133</f>
        <v>2</v>
      </c>
      <c r="F238" s="24">
        <f>Source!AK133</f>
        <v>36.54</v>
      </c>
      <c r="G238" s="34" t="s">
        <v>3</v>
      </c>
      <c r="H238" s="21">
        <f>Source!AW134</f>
        <v>1</v>
      </c>
      <c r="I238" s="24">
        <f>Source!O133</f>
        <v>73.08</v>
      </c>
      <c r="J238" s="21">
        <f>IF(Source!BC134&lt;&gt; 0, Source!BC134, 1)</f>
        <v>9.84</v>
      </c>
      <c r="K238" s="24">
        <f>Source!O134</f>
        <v>719.11</v>
      </c>
      <c r="L238"/>
      <c r="Q238">
        <f>Source!X133</f>
        <v>0</v>
      </c>
      <c r="R238">
        <f>Source!X134</f>
        <v>0</v>
      </c>
      <c r="S238">
        <f>Source!Y133</f>
        <v>0</v>
      </c>
      <c r="T238">
        <f>Source!Y134</f>
        <v>0</v>
      </c>
      <c r="U238">
        <f>ROUND((175/100)*ROUND(Source!R133, 2), 2)</f>
        <v>0</v>
      </c>
      <c r="V238">
        <f>ROUND((0/100)*ROUND(Source!R134, 2), 2)</f>
        <v>0</v>
      </c>
      <c r="AC238">
        <v>3</v>
      </c>
    </row>
    <row r="239" spans="1:29" ht="41.25" hidden="1" x14ac:dyDescent="0.2">
      <c r="A239" s="20" t="s">
        <v>248</v>
      </c>
      <c r="B239" s="20" t="str">
        <f>Source!F135</f>
        <v>КА. п. 5</v>
      </c>
      <c r="C239" s="20" t="s">
        <v>968</v>
      </c>
      <c r="D239" s="22" t="str">
        <f>Source!H135</f>
        <v>шт.</v>
      </c>
      <c r="E239" s="21">
        <f>Source!I135</f>
        <v>4</v>
      </c>
      <c r="F239" s="24">
        <f>Source!AK135</f>
        <v>21.15</v>
      </c>
      <c r="G239" s="34" t="s">
        <v>3</v>
      </c>
      <c r="H239" s="21">
        <f>Source!AW136</f>
        <v>1</v>
      </c>
      <c r="I239" s="24">
        <f>Source!O135</f>
        <v>84.6</v>
      </c>
      <c r="J239" s="21">
        <f>IF(Source!BC136&lt;&gt; 0, Source!BC136, 1)</f>
        <v>9.84</v>
      </c>
      <c r="K239" s="24">
        <f>Source!O136</f>
        <v>832.46</v>
      </c>
      <c r="L239"/>
      <c r="Q239">
        <f>Source!X135</f>
        <v>0</v>
      </c>
      <c r="R239">
        <f>Source!X136</f>
        <v>0</v>
      </c>
      <c r="S239">
        <f>Source!Y135</f>
        <v>0</v>
      </c>
      <c r="T239">
        <f>Source!Y136</f>
        <v>0</v>
      </c>
      <c r="U239">
        <f>ROUND((175/100)*ROUND(Source!R135, 2), 2)</f>
        <v>0</v>
      </c>
      <c r="V239">
        <f>ROUND((0/100)*ROUND(Source!R136, 2), 2)</f>
        <v>0</v>
      </c>
      <c r="AC239">
        <v>3</v>
      </c>
    </row>
    <row r="240" spans="1:29" ht="14.25" hidden="1" x14ac:dyDescent="0.2">
      <c r="A240" s="20"/>
      <c r="B240" s="20"/>
      <c r="C240" s="20" t="s">
        <v>949</v>
      </c>
      <c r="D240" s="22" t="s">
        <v>950</v>
      </c>
      <c r="E240" s="21">
        <f>Source!BZ116</f>
        <v>109</v>
      </c>
      <c r="F240" s="24"/>
      <c r="G240" s="23"/>
      <c r="H240" s="21"/>
      <c r="I240" s="24">
        <f>SUM(Q224:Q239)</f>
        <v>503.32</v>
      </c>
      <c r="J240" s="21">
        <f>Source!AT116</f>
        <v>109</v>
      </c>
      <c r="K240" s="24">
        <f>SUM(R224:R239)</f>
        <v>28362</v>
      </c>
      <c r="L240"/>
    </row>
    <row r="241" spans="1:29" ht="14.25" hidden="1" x14ac:dyDescent="0.2">
      <c r="A241" s="20"/>
      <c r="B241" s="20"/>
      <c r="C241" s="20" t="s">
        <v>951</v>
      </c>
      <c r="D241" s="22" t="s">
        <v>950</v>
      </c>
      <c r="E241" s="21">
        <f>Source!CA116</f>
        <v>61</v>
      </c>
      <c r="F241" s="24"/>
      <c r="G241" s="23"/>
      <c r="H241" s="21"/>
      <c r="I241" s="24">
        <f>SUM(S224:S240)</f>
        <v>281.67</v>
      </c>
      <c r="J241" s="21">
        <f>Source!AU116</f>
        <v>61</v>
      </c>
      <c r="K241" s="24">
        <f>SUM(T224:T240)</f>
        <v>15872.31</v>
      </c>
      <c r="L241"/>
    </row>
    <row r="242" spans="1:29" ht="28.5" hidden="1" x14ac:dyDescent="0.2">
      <c r="A242" s="26"/>
      <c r="B242" s="26"/>
      <c r="C242" s="26" t="s">
        <v>952</v>
      </c>
      <c r="D242" s="27" t="s">
        <v>953</v>
      </c>
      <c r="E242" s="28">
        <f>Source!AQ115</f>
        <v>23.23</v>
      </c>
      <c r="F242" s="29"/>
      <c r="G242" s="30" t="s">
        <v>962</v>
      </c>
      <c r="H242" s="28">
        <f>Source!AV116</f>
        <v>1.0669999999999999</v>
      </c>
      <c r="I242" s="29">
        <f>Source!U115</f>
        <v>37.625770379999999</v>
      </c>
      <c r="J242" s="28"/>
      <c r="K242" s="29"/>
      <c r="L242"/>
    </row>
    <row r="243" spans="1:29" ht="15" hidden="1" x14ac:dyDescent="0.2">
      <c r="C243" s="31" t="s">
        <v>954</v>
      </c>
      <c r="H243" s="41">
        <f>I226+I227+I229+I240+I241+SUM(I230:I239)-SUMIF(AC230:AC239, 5, I230:I239)-SUMIF(AC230:AC239, 6, I230:I239)</f>
        <v>7738.4100000000008</v>
      </c>
      <c r="I243" s="41"/>
      <c r="J243" s="41">
        <f>K226+K227+K229+K240+K241+SUM(K230:K239)-SUMIF(AC230:AC239, 5, K230:K239)-SUMIF(AC230:AC239, 6, K230:K239)</f>
        <v>118425.48999999999</v>
      </c>
      <c r="K243" s="41"/>
      <c r="L243"/>
    </row>
    <row r="244" spans="1:29" ht="15" hidden="1" x14ac:dyDescent="0.2">
      <c r="C244" s="31" t="s">
        <v>955</v>
      </c>
      <c r="H244" s="42">
        <f>SUMIF(AC230:AC239, 5, I230:I239)+SUMIF(AC230:AC239, 6, I230:I239)</f>
        <v>0</v>
      </c>
      <c r="I244" s="42"/>
      <c r="J244" s="42">
        <f>SUMIF(AC230:AC239, 5, K230:K239)+SUMIF(AC230:AC239, 6, K230:K239)</f>
        <v>0</v>
      </c>
      <c r="K244" s="42"/>
      <c r="L244"/>
    </row>
    <row r="245" spans="1:29" ht="15" hidden="1" x14ac:dyDescent="0.2">
      <c r="C245" s="31" t="s">
        <v>956</v>
      </c>
      <c r="H245" s="42">
        <f>I226+I227+I229+I240+I241+SUM(I230:I239)</f>
        <v>7738.4100000000008</v>
      </c>
      <c r="I245" s="42"/>
      <c r="J245" s="42">
        <f>K226+K227+K229+K240+K241+SUM(K230:K239)</f>
        <v>118425.48999999999</v>
      </c>
      <c r="K245" s="42"/>
      <c r="L245"/>
      <c r="O245" s="32">
        <f>I226+I227+I229+I240+I241+SUM(I230:I239)</f>
        <v>7738.4100000000008</v>
      </c>
      <c r="P245" s="32">
        <f>K226+K227+K229+K240+K241+SUM(K230:K239)</f>
        <v>118425.48999999999</v>
      </c>
    </row>
    <row r="246" spans="1:29" hidden="1" x14ac:dyDescent="0.2">
      <c r="L246"/>
    </row>
    <row r="247" spans="1:29" ht="57" hidden="1" x14ac:dyDescent="0.2">
      <c r="A247" s="20">
        <v>17</v>
      </c>
      <c r="B247" s="20" t="str">
        <f>Source!F137</f>
        <v>3.16-38-6</v>
      </c>
      <c r="C247" s="20" t="s">
        <v>254</v>
      </c>
      <c r="D247" s="22" t="str">
        <f>Source!H137</f>
        <v>100 м</v>
      </c>
      <c r="E247" s="21">
        <f>Source!I137</f>
        <v>0.32</v>
      </c>
      <c r="F247" s="24"/>
      <c r="G247" s="23"/>
      <c r="H247" s="21"/>
      <c r="I247" s="24"/>
      <c r="J247" s="21"/>
      <c r="K247" s="24"/>
      <c r="L247"/>
      <c r="Q247">
        <f>Source!X137</f>
        <v>173.43</v>
      </c>
      <c r="R247">
        <f>Source!X138</f>
        <v>9772.7800000000007</v>
      </c>
      <c r="S247">
        <f>Source!Y137</f>
        <v>97.06</v>
      </c>
      <c r="T247">
        <f>Source!Y138</f>
        <v>5469.17</v>
      </c>
      <c r="U247">
        <f>ROUND((175/100)*ROUND(Source!R137, 2), 2)</f>
        <v>0.81</v>
      </c>
      <c r="V247">
        <f>ROUND((0/100)*ROUND(Source!R138, 2), 2)</f>
        <v>0</v>
      </c>
      <c r="AC247">
        <v>0</v>
      </c>
    </row>
    <row r="248" spans="1:29" hidden="1" x14ac:dyDescent="0.2">
      <c r="C248" s="25" t="str">
        <f>"Объем: "&amp;Source!I137&amp;"=(16+"&amp;"16)/"&amp;"100"</f>
        <v>Объем: 0,32=(16+16)/100</v>
      </c>
      <c r="L248"/>
    </row>
    <row r="249" spans="1:29" ht="28.5" hidden="1" x14ac:dyDescent="0.2">
      <c r="A249" s="20"/>
      <c r="B249" s="20"/>
      <c r="C249" s="20" t="s">
        <v>946</v>
      </c>
      <c r="D249" s="22"/>
      <c r="E249" s="21"/>
      <c r="F249" s="24">
        <f>Source!AO137</f>
        <v>336.7</v>
      </c>
      <c r="G249" s="23" t="s">
        <v>962</v>
      </c>
      <c r="H249" s="21">
        <f>Source!AV138</f>
        <v>1.0669999999999999</v>
      </c>
      <c r="I249" s="24">
        <f>Source!S137</f>
        <v>158.65</v>
      </c>
      <c r="J249" s="21">
        <f>IF(Source!BA138&lt;&gt; 0, Source!BA138, 1)</f>
        <v>56.35</v>
      </c>
      <c r="K249" s="24">
        <f>Source!S138</f>
        <v>8939.93</v>
      </c>
      <c r="L249"/>
    </row>
    <row r="250" spans="1:29" ht="28.5" hidden="1" x14ac:dyDescent="0.2">
      <c r="A250" s="20"/>
      <c r="B250" s="20"/>
      <c r="C250" s="20" t="s">
        <v>947</v>
      </c>
      <c r="D250" s="22"/>
      <c r="E250" s="21"/>
      <c r="F250" s="24">
        <f>Source!AM137</f>
        <v>9.7899999999999991</v>
      </c>
      <c r="G250" s="23" t="s">
        <v>963</v>
      </c>
      <c r="H250" s="21">
        <f>Source!AV138</f>
        <v>1.0669999999999999</v>
      </c>
      <c r="I250" s="24">
        <f>Source!Q137</f>
        <v>5.01</v>
      </c>
      <c r="J250" s="21">
        <f>IF(Source!BB138&lt;&gt; 0, Source!BB138, 1)</f>
        <v>14.14</v>
      </c>
      <c r="K250" s="24">
        <f>Source!Q138</f>
        <v>70.84</v>
      </c>
      <c r="L250"/>
    </row>
    <row r="251" spans="1:29" ht="28.5" hidden="1" x14ac:dyDescent="0.2">
      <c r="A251" s="20"/>
      <c r="B251" s="20"/>
      <c r="C251" s="20" t="s">
        <v>959</v>
      </c>
      <c r="D251" s="22"/>
      <c r="E251" s="21"/>
      <c r="F251" s="24">
        <f>Source!AN137</f>
        <v>0.89</v>
      </c>
      <c r="G251" s="23" t="s">
        <v>963</v>
      </c>
      <c r="H251" s="21">
        <f>Source!AV138</f>
        <v>1.0669999999999999</v>
      </c>
      <c r="I251" s="33">
        <f>Source!R137</f>
        <v>0.46</v>
      </c>
      <c r="J251" s="21">
        <f>IF(Source!BS138&lt;&gt; 0, Source!BS138, 1)</f>
        <v>56.35</v>
      </c>
      <c r="K251" s="33">
        <f>Source!R138</f>
        <v>25.92</v>
      </c>
      <c r="L251"/>
    </row>
    <row r="252" spans="1:29" ht="14.25" hidden="1" x14ac:dyDescent="0.2">
      <c r="A252" s="20"/>
      <c r="B252" s="20"/>
      <c r="C252" s="20" t="s">
        <v>948</v>
      </c>
      <c r="D252" s="22"/>
      <c r="E252" s="21"/>
      <c r="F252" s="24">
        <f>Source!AL137</f>
        <v>25.2</v>
      </c>
      <c r="G252" s="23"/>
      <c r="H252" s="21">
        <f>Source!AW138</f>
        <v>1</v>
      </c>
      <c r="I252" s="24">
        <f>Source!P137</f>
        <v>8.06</v>
      </c>
      <c r="J252" s="21">
        <f>IF(Source!BC138&lt;&gt; 0, Source!BC138, 1)</f>
        <v>3.21</v>
      </c>
      <c r="K252" s="24">
        <f>Source!P138</f>
        <v>25.87</v>
      </c>
      <c r="L252"/>
    </row>
    <row r="253" spans="1:29" ht="71.25" hidden="1" x14ac:dyDescent="0.2">
      <c r="A253" s="20" t="s">
        <v>256</v>
      </c>
      <c r="B253" s="20" t="str">
        <f>Source!F139</f>
        <v>1.12-6-672</v>
      </c>
      <c r="C253" s="20" t="s">
        <v>258</v>
      </c>
      <c r="D253" s="22" t="str">
        <f>Source!H139</f>
        <v>м</v>
      </c>
      <c r="E253" s="21">
        <f>Source!I139</f>
        <v>32</v>
      </c>
      <c r="F253" s="24">
        <f>Source!AK139</f>
        <v>100.55</v>
      </c>
      <c r="G253" s="34" t="s">
        <v>3</v>
      </c>
      <c r="H253" s="21">
        <f>Source!AW140</f>
        <v>1</v>
      </c>
      <c r="I253" s="24">
        <f>Source!O139</f>
        <v>3217.6</v>
      </c>
      <c r="J253" s="21">
        <f>IF(Source!BC140&lt;&gt; 0, Source!BC140, 1)</f>
        <v>6.43</v>
      </c>
      <c r="K253" s="24">
        <f>Source!O140</f>
        <v>20689.169999999998</v>
      </c>
      <c r="L253"/>
      <c r="Q253">
        <f>Source!X139</f>
        <v>0</v>
      </c>
      <c r="R253">
        <f>Source!X140</f>
        <v>0</v>
      </c>
      <c r="S253">
        <f>Source!Y139</f>
        <v>0</v>
      </c>
      <c r="T253">
        <f>Source!Y140</f>
        <v>0</v>
      </c>
      <c r="U253">
        <f>ROUND((175/100)*ROUND(Source!R139, 2), 2)</f>
        <v>0</v>
      </c>
      <c r="V253">
        <f>ROUND((0/100)*ROUND(Source!R140, 2), 2)</f>
        <v>0</v>
      </c>
      <c r="AC253">
        <v>3</v>
      </c>
    </row>
    <row r="254" spans="1:29" ht="71.25" hidden="1" x14ac:dyDescent="0.2">
      <c r="A254" s="20" t="s">
        <v>260</v>
      </c>
      <c r="B254" s="20" t="str">
        <f>Source!F141</f>
        <v>1.12-8-472</v>
      </c>
      <c r="C254" s="20" t="s">
        <v>262</v>
      </c>
      <c r="D254" s="22" t="str">
        <f>Source!H141</f>
        <v>шт.</v>
      </c>
      <c r="E254" s="21">
        <f>Source!I141</f>
        <v>1</v>
      </c>
      <c r="F254" s="24">
        <f>Source!AK141</f>
        <v>85.56</v>
      </c>
      <c r="G254" s="34" t="s">
        <v>3</v>
      </c>
      <c r="H254" s="21">
        <f>Source!AW142</f>
        <v>1</v>
      </c>
      <c r="I254" s="24">
        <f>Source!O141</f>
        <v>85.56</v>
      </c>
      <c r="J254" s="21">
        <f>IF(Source!BC142&lt;&gt; 0, Source!BC142, 1)</f>
        <v>10.84</v>
      </c>
      <c r="K254" s="24">
        <f>Source!O142</f>
        <v>927.47</v>
      </c>
      <c r="L254"/>
      <c r="Q254">
        <f>Source!X141</f>
        <v>0</v>
      </c>
      <c r="R254">
        <f>Source!X142</f>
        <v>0</v>
      </c>
      <c r="S254">
        <f>Source!Y141</f>
        <v>0</v>
      </c>
      <c r="T254">
        <f>Source!Y142</f>
        <v>0</v>
      </c>
      <c r="U254">
        <f>ROUND((175/100)*ROUND(Source!R141, 2), 2)</f>
        <v>0</v>
      </c>
      <c r="V254">
        <f>ROUND((0/100)*ROUND(Source!R142, 2), 2)</f>
        <v>0</v>
      </c>
      <c r="AC254">
        <v>3</v>
      </c>
    </row>
    <row r="255" spans="1:29" ht="71.25" hidden="1" x14ac:dyDescent="0.2">
      <c r="A255" s="20" t="s">
        <v>264</v>
      </c>
      <c r="B255" s="20" t="str">
        <f>Source!F143</f>
        <v>1.12-8-470</v>
      </c>
      <c r="C255" s="20" t="s">
        <v>266</v>
      </c>
      <c r="D255" s="22" t="str">
        <f>Source!H143</f>
        <v>шт.</v>
      </c>
      <c r="E255" s="21">
        <f>Source!I143</f>
        <v>2</v>
      </c>
      <c r="F255" s="24">
        <f>Source!AK143</f>
        <v>103</v>
      </c>
      <c r="G255" s="34" t="s">
        <v>3</v>
      </c>
      <c r="H255" s="21">
        <f>Source!AW144</f>
        <v>1</v>
      </c>
      <c r="I255" s="24">
        <f>Source!O143</f>
        <v>206</v>
      </c>
      <c r="J255" s="21">
        <f>IF(Source!BC144&lt;&gt; 0, Source!BC144, 1)</f>
        <v>7.7</v>
      </c>
      <c r="K255" s="24">
        <f>Source!O144</f>
        <v>1586.2</v>
      </c>
      <c r="L255"/>
      <c r="Q255">
        <f>Source!X143</f>
        <v>0</v>
      </c>
      <c r="R255">
        <f>Source!X144</f>
        <v>0</v>
      </c>
      <c r="S255">
        <f>Source!Y143</f>
        <v>0</v>
      </c>
      <c r="T255">
        <f>Source!Y144</f>
        <v>0</v>
      </c>
      <c r="U255">
        <f>ROUND((175/100)*ROUND(Source!R143, 2), 2)</f>
        <v>0</v>
      </c>
      <c r="V255">
        <f>ROUND((0/100)*ROUND(Source!R144, 2), 2)</f>
        <v>0</v>
      </c>
      <c r="AC255">
        <v>3</v>
      </c>
    </row>
    <row r="256" spans="1:29" ht="57" hidden="1" x14ac:dyDescent="0.2">
      <c r="A256" s="20" t="s">
        <v>268</v>
      </c>
      <c r="B256" s="20" t="str">
        <f>Source!F145</f>
        <v>1.12-8-409</v>
      </c>
      <c r="C256" s="20" t="s">
        <v>270</v>
      </c>
      <c r="D256" s="22" t="str">
        <f>Source!H145</f>
        <v>шт.</v>
      </c>
      <c r="E256" s="21">
        <f>Source!I145</f>
        <v>4</v>
      </c>
      <c r="F256" s="24">
        <f>Source!AK145</f>
        <v>102.46</v>
      </c>
      <c r="G256" s="34" t="s">
        <v>3</v>
      </c>
      <c r="H256" s="21">
        <f>Source!AW146</f>
        <v>1</v>
      </c>
      <c r="I256" s="24">
        <f>Source!O145</f>
        <v>409.84</v>
      </c>
      <c r="J256" s="21">
        <f>IF(Source!BC146&lt;&gt; 0, Source!BC146, 1)</f>
        <v>8.92</v>
      </c>
      <c r="K256" s="24">
        <f>Source!O146</f>
        <v>3655.77</v>
      </c>
      <c r="L256"/>
      <c r="Q256">
        <f>Source!X145</f>
        <v>0</v>
      </c>
      <c r="R256">
        <f>Source!X146</f>
        <v>0</v>
      </c>
      <c r="S256">
        <f>Source!Y145</f>
        <v>0</v>
      </c>
      <c r="T256">
        <f>Source!Y146</f>
        <v>0</v>
      </c>
      <c r="U256">
        <f>ROUND((175/100)*ROUND(Source!R145, 2), 2)</f>
        <v>0</v>
      </c>
      <c r="V256">
        <f>ROUND((0/100)*ROUND(Source!R146, 2), 2)</f>
        <v>0</v>
      </c>
      <c r="AC256">
        <v>3</v>
      </c>
    </row>
    <row r="257" spans="1:29" ht="57" hidden="1" x14ac:dyDescent="0.2">
      <c r="A257" s="20" t="s">
        <v>272</v>
      </c>
      <c r="B257" s="20" t="str">
        <f>Source!F147</f>
        <v>1.12-8-216</v>
      </c>
      <c r="C257" s="20" t="s">
        <v>274</v>
      </c>
      <c r="D257" s="22" t="str">
        <f>Source!H147</f>
        <v>шт.</v>
      </c>
      <c r="E257" s="21">
        <f>Source!I147</f>
        <v>3</v>
      </c>
      <c r="F257" s="24">
        <f>Source!AK147</f>
        <v>72.81</v>
      </c>
      <c r="G257" s="34" t="s">
        <v>3</v>
      </c>
      <c r="H257" s="21">
        <f>Source!AW148</f>
        <v>1</v>
      </c>
      <c r="I257" s="24">
        <f>Source!O147</f>
        <v>218.43</v>
      </c>
      <c r="J257" s="21">
        <f>IF(Source!BC148&lt;&gt; 0, Source!BC148, 1)</f>
        <v>7.89</v>
      </c>
      <c r="K257" s="24">
        <f>Source!O148</f>
        <v>1723.41</v>
      </c>
      <c r="L257"/>
      <c r="Q257">
        <f>Source!X147</f>
        <v>0</v>
      </c>
      <c r="R257">
        <f>Source!X148</f>
        <v>0</v>
      </c>
      <c r="S257">
        <f>Source!Y147</f>
        <v>0</v>
      </c>
      <c r="T257">
        <f>Source!Y148</f>
        <v>0</v>
      </c>
      <c r="U257">
        <f>ROUND((175/100)*ROUND(Source!R147, 2), 2)</f>
        <v>0</v>
      </c>
      <c r="V257">
        <f>ROUND((0/100)*ROUND(Source!R148, 2), 2)</f>
        <v>0</v>
      </c>
      <c r="AC257">
        <v>3</v>
      </c>
    </row>
    <row r="258" spans="1:29" ht="71.25" hidden="1" x14ac:dyDescent="0.2">
      <c r="A258" s="20" t="s">
        <v>276</v>
      </c>
      <c r="B258" s="20" t="str">
        <f>Source!F149</f>
        <v>1.12-8-387</v>
      </c>
      <c r="C258" s="20" t="s">
        <v>278</v>
      </c>
      <c r="D258" s="22" t="str">
        <f>Source!H149</f>
        <v>шт.</v>
      </c>
      <c r="E258" s="21">
        <f>Source!I149</f>
        <v>1</v>
      </c>
      <c r="F258" s="24">
        <f>Source!AK149</f>
        <v>47.38</v>
      </c>
      <c r="G258" s="34" t="s">
        <v>3</v>
      </c>
      <c r="H258" s="21">
        <f>Source!AW150</f>
        <v>1</v>
      </c>
      <c r="I258" s="24">
        <f>Source!O149</f>
        <v>47.38</v>
      </c>
      <c r="J258" s="21">
        <f>IF(Source!BC150&lt;&gt; 0, Source!BC150, 1)</f>
        <v>6.71</v>
      </c>
      <c r="K258" s="24">
        <f>Source!O150</f>
        <v>317.92</v>
      </c>
      <c r="L258"/>
      <c r="Q258">
        <f>Source!X149</f>
        <v>0</v>
      </c>
      <c r="R258">
        <f>Source!X150</f>
        <v>0</v>
      </c>
      <c r="S258">
        <f>Source!Y149</f>
        <v>0</v>
      </c>
      <c r="T258">
        <f>Source!Y150</f>
        <v>0</v>
      </c>
      <c r="U258">
        <f>ROUND((175/100)*ROUND(Source!R149, 2), 2)</f>
        <v>0</v>
      </c>
      <c r="V258">
        <f>ROUND((0/100)*ROUND(Source!R150, 2), 2)</f>
        <v>0</v>
      </c>
      <c r="AC258">
        <v>3</v>
      </c>
    </row>
    <row r="259" spans="1:29" ht="71.25" hidden="1" x14ac:dyDescent="0.2">
      <c r="A259" s="20" t="s">
        <v>280</v>
      </c>
      <c r="B259" s="20" t="str">
        <f>Source!F151</f>
        <v>1.12-8-386</v>
      </c>
      <c r="C259" s="20" t="s">
        <v>282</v>
      </c>
      <c r="D259" s="22" t="str">
        <f>Source!H151</f>
        <v>шт.</v>
      </c>
      <c r="E259" s="21">
        <f>Source!I151</f>
        <v>1</v>
      </c>
      <c r="F259" s="24">
        <f>Source!AK151</f>
        <v>44.24</v>
      </c>
      <c r="G259" s="34" t="s">
        <v>3</v>
      </c>
      <c r="H259" s="21">
        <f>Source!AW152</f>
        <v>1</v>
      </c>
      <c r="I259" s="24">
        <f>Source!O151</f>
        <v>44.24</v>
      </c>
      <c r="J259" s="21">
        <f>IF(Source!BC152&lt;&gt; 0, Source!BC152, 1)</f>
        <v>8.39</v>
      </c>
      <c r="K259" s="24">
        <f>Source!O152</f>
        <v>371.17</v>
      </c>
      <c r="L259"/>
      <c r="Q259">
        <f>Source!X151</f>
        <v>0</v>
      </c>
      <c r="R259">
        <f>Source!X152</f>
        <v>0</v>
      </c>
      <c r="S259">
        <f>Source!Y151</f>
        <v>0</v>
      </c>
      <c r="T259">
        <f>Source!Y152</f>
        <v>0</v>
      </c>
      <c r="U259">
        <f>ROUND((175/100)*ROUND(Source!R151, 2), 2)</f>
        <v>0</v>
      </c>
      <c r="V259">
        <f>ROUND((0/100)*ROUND(Source!R152, 2), 2)</f>
        <v>0</v>
      </c>
      <c r="AC259">
        <v>3</v>
      </c>
    </row>
    <row r="260" spans="1:29" ht="85.5" hidden="1" x14ac:dyDescent="0.2">
      <c r="A260" s="20" t="s">
        <v>284</v>
      </c>
      <c r="B260" s="20" t="str">
        <f>Source!F153</f>
        <v>1.12-8-94</v>
      </c>
      <c r="C260" s="20" t="s">
        <v>286</v>
      </c>
      <c r="D260" s="22" t="str">
        <f>Source!H153</f>
        <v>КОМПЛЕКТ</v>
      </c>
      <c r="E260" s="21">
        <f>Source!I153</f>
        <v>1</v>
      </c>
      <c r="F260" s="24">
        <f>Source!AK153</f>
        <v>67.34</v>
      </c>
      <c r="G260" s="34" t="s">
        <v>3</v>
      </c>
      <c r="H260" s="21">
        <f>Source!AW154</f>
        <v>1</v>
      </c>
      <c r="I260" s="24">
        <f>Source!O153</f>
        <v>67.34</v>
      </c>
      <c r="J260" s="21">
        <f>IF(Source!BC154&lt;&gt; 0, Source!BC154, 1)</f>
        <v>7.31</v>
      </c>
      <c r="K260" s="24">
        <f>Source!O154</f>
        <v>492.26</v>
      </c>
      <c r="L260"/>
      <c r="Q260">
        <f>Source!X153</f>
        <v>0</v>
      </c>
      <c r="R260">
        <f>Source!X154</f>
        <v>0</v>
      </c>
      <c r="S260">
        <f>Source!Y153</f>
        <v>0</v>
      </c>
      <c r="T260">
        <f>Source!Y154</f>
        <v>0</v>
      </c>
      <c r="U260">
        <f>ROUND((175/100)*ROUND(Source!R153, 2), 2)</f>
        <v>0</v>
      </c>
      <c r="V260">
        <f>ROUND((0/100)*ROUND(Source!R154, 2), 2)</f>
        <v>0</v>
      </c>
      <c r="AC260">
        <v>3</v>
      </c>
    </row>
    <row r="261" spans="1:29" ht="14.25" hidden="1" x14ac:dyDescent="0.2">
      <c r="A261" s="20"/>
      <c r="B261" s="20"/>
      <c r="C261" s="20" t="s">
        <v>949</v>
      </c>
      <c r="D261" s="22" t="s">
        <v>950</v>
      </c>
      <c r="E261" s="21">
        <f>Source!BZ138</f>
        <v>109</v>
      </c>
      <c r="F261" s="24"/>
      <c r="G261" s="23"/>
      <c r="H261" s="21"/>
      <c r="I261" s="24">
        <f>SUM(Q247:Q260)</f>
        <v>173.43</v>
      </c>
      <c r="J261" s="21">
        <f>Source!AT138</f>
        <v>109</v>
      </c>
      <c r="K261" s="24">
        <f>SUM(R247:R260)</f>
        <v>9772.7800000000007</v>
      </c>
      <c r="L261"/>
    </row>
    <row r="262" spans="1:29" ht="14.25" hidden="1" x14ac:dyDescent="0.2">
      <c r="A262" s="20"/>
      <c r="B262" s="20"/>
      <c r="C262" s="20" t="s">
        <v>951</v>
      </c>
      <c r="D262" s="22" t="s">
        <v>950</v>
      </c>
      <c r="E262" s="21">
        <f>Source!CA138</f>
        <v>61</v>
      </c>
      <c r="F262" s="24"/>
      <c r="G262" s="23"/>
      <c r="H262" s="21"/>
      <c r="I262" s="24">
        <f>SUM(S247:S261)</f>
        <v>97.06</v>
      </c>
      <c r="J262" s="21">
        <f>Source!AU138</f>
        <v>61</v>
      </c>
      <c r="K262" s="24">
        <f>SUM(T247:T261)</f>
        <v>5469.17</v>
      </c>
      <c r="L262"/>
    </row>
    <row r="263" spans="1:29" ht="28.5" hidden="1" x14ac:dyDescent="0.2">
      <c r="A263" s="26"/>
      <c r="B263" s="26"/>
      <c r="C263" s="26" t="s">
        <v>952</v>
      </c>
      <c r="D263" s="27" t="s">
        <v>953</v>
      </c>
      <c r="E263" s="28">
        <f>Source!AQ137</f>
        <v>27.72</v>
      </c>
      <c r="F263" s="29"/>
      <c r="G263" s="30" t="s">
        <v>962</v>
      </c>
      <c r="H263" s="28">
        <f>Source!AV138</f>
        <v>1.0669999999999999</v>
      </c>
      <c r="I263" s="29">
        <f>Source!U137</f>
        <v>13.061309183999997</v>
      </c>
      <c r="J263" s="28"/>
      <c r="K263" s="29"/>
      <c r="L263"/>
    </row>
    <row r="264" spans="1:29" ht="15" hidden="1" x14ac:dyDescent="0.2">
      <c r="C264" s="31" t="s">
        <v>954</v>
      </c>
      <c r="H264" s="41">
        <f>I249+I250+I252+I261+I262+SUM(I253:I260)-SUMIF(AC253:AC260, 5, I253:I260)-SUMIF(AC253:AC260, 6, I253:I260)</f>
        <v>4738.6000000000004</v>
      </c>
      <c r="I264" s="41"/>
      <c r="J264" s="41">
        <f>K249+K250+K252+K261+K262+SUM(K253:K260)-SUMIF(AC253:AC260, 5, K253:K260)-SUMIF(AC253:AC260, 6, K253:K260)</f>
        <v>54041.96</v>
      </c>
      <c r="K264" s="41"/>
      <c r="L264"/>
    </row>
    <row r="265" spans="1:29" ht="15" hidden="1" x14ac:dyDescent="0.2">
      <c r="C265" s="31" t="s">
        <v>955</v>
      </c>
      <c r="H265" s="42">
        <f>SUMIF(AC253:AC260, 5, I253:I260)+SUMIF(AC253:AC260, 6, I253:I260)</f>
        <v>0</v>
      </c>
      <c r="I265" s="42"/>
      <c r="J265" s="42">
        <f>SUMIF(AC253:AC260, 5, K253:K260)+SUMIF(AC253:AC260, 6, K253:K260)</f>
        <v>0</v>
      </c>
      <c r="K265" s="42"/>
      <c r="L265"/>
    </row>
    <row r="266" spans="1:29" ht="15" hidden="1" x14ac:dyDescent="0.2">
      <c r="C266" s="31" t="s">
        <v>956</v>
      </c>
      <c r="H266" s="42">
        <f>I249+I250+I252+I261+I262+SUM(I253:I260)</f>
        <v>4738.6000000000004</v>
      </c>
      <c r="I266" s="42"/>
      <c r="J266" s="42">
        <f>K249+K250+K252+K261+K262+SUM(K253:K260)</f>
        <v>54041.96</v>
      </c>
      <c r="K266" s="42"/>
      <c r="L266"/>
      <c r="O266" s="32">
        <f>I249+I250+I252+I261+I262+SUM(I253:I260)</f>
        <v>4738.6000000000004</v>
      </c>
      <c r="P266" s="32">
        <f>K249+K250+K252+K261+K262+SUM(K253:K260)</f>
        <v>54041.96</v>
      </c>
    </row>
    <row r="267" spans="1:29" hidden="1" x14ac:dyDescent="0.2">
      <c r="L267"/>
    </row>
    <row r="268" spans="1:29" ht="57" hidden="1" x14ac:dyDescent="0.2">
      <c r="A268" s="20">
        <v>18</v>
      </c>
      <c r="B268" s="20" t="str">
        <f>Source!F155</f>
        <v>3.16-15-2</v>
      </c>
      <c r="C268" s="20" t="s">
        <v>290</v>
      </c>
      <c r="D268" s="22" t="str">
        <f>Source!H155</f>
        <v>1  ШТ.</v>
      </c>
      <c r="E268" s="21">
        <f>Source!I155</f>
        <v>1</v>
      </c>
      <c r="F268" s="24"/>
      <c r="G268" s="23"/>
      <c r="H268" s="21"/>
      <c r="I268" s="24"/>
      <c r="J268" s="21"/>
      <c r="K268" s="24"/>
      <c r="L268"/>
      <c r="Q268">
        <f>Source!X155</f>
        <v>28.5</v>
      </c>
      <c r="R268">
        <f>Source!X156</f>
        <v>1606.17</v>
      </c>
      <c r="S268">
        <f>Source!Y155</f>
        <v>15.95</v>
      </c>
      <c r="T268">
        <f>Source!Y156</f>
        <v>898.87</v>
      </c>
      <c r="U268">
        <f>ROUND((175/100)*ROUND(Source!R155, 2), 2)</f>
        <v>0.7</v>
      </c>
      <c r="V268">
        <f>ROUND((0/100)*ROUND(Source!R156, 2), 2)</f>
        <v>0</v>
      </c>
      <c r="AC268">
        <v>0</v>
      </c>
    </row>
    <row r="269" spans="1:29" ht="28.5" hidden="1" x14ac:dyDescent="0.2">
      <c r="A269" s="20"/>
      <c r="B269" s="20"/>
      <c r="C269" s="20" t="s">
        <v>946</v>
      </c>
      <c r="D269" s="22"/>
      <c r="E269" s="21"/>
      <c r="F269" s="24">
        <f>Source!AO155</f>
        <v>17.489999999999998</v>
      </c>
      <c r="G269" s="23" t="s">
        <v>962</v>
      </c>
      <c r="H269" s="21">
        <f>Source!AV156</f>
        <v>1.0669999999999999</v>
      </c>
      <c r="I269" s="24">
        <f>Source!S155</f>
        <v>25.75</v>
      </c>
      <c r="J269" s="21">
        <f>IF(Source!BA156&lt;&gt; 0, Source!BA156, 1)</f>
        <v>56.35</v>
      </c>
      <c r="K269" s="24">
        <f>Source!S156</f>
        <v>1451.01</v>
      </c>
      <c r="L269"/>
    </row>
    <row r="270" spans="1:29" ht="28.5" hidden="1" x14ac:dyDescent="0.2">
      <c r="A270" s="20"/>
      <c r="B270" s="20"/>
      <c r="C270" s="20" t="s">
        <v>947</v>
      </c>
      <c r="D270" s="22"/>
      <c r="E270" s="21"/>
      <c r="F270" s="24">
        <f>Source!AM155</f>
        <v>4.1500000000000004</v>
      </c>
      <c r="G270" s="23" t="s">
        <v>963</v>
      </c>
      <c r="H270" s="21">
        <f>Source!AV156</f>
        <v>1.0669999999999999</v>
      </c>
      <c r="I270" s="24">
        <f>Source!Q155</f>
        <v>6.64</v>
      </c>
      <c r="J270" s="21">
        <f>IF(Source!BB156&lt;&gt; 0, Source!BB156, 1)</f>
        <v>14.91</v>
      </c>
      <c r="K270" s="24">
        <f>Source!Q156</f>
        <v>99</v>
      </c>
      <c r="L270"/>
    </row>
    <row r="271" spans="1:29" ht="28.5" hidden="1" x14ac:dyDescent="0.2">
      <c r="A271" s="20"/>
      <c r="B271" s="20"/>
      <c r="C271" s="20" t="s">
        <v>959</v>
      </c>
      <c r="D271" s="22"/>
      <c r="E271" s="21"/>
      <c r="F271" s="24">
        <f>Source!AN155</f>
        <v>0.25</v>
      </c>
      <c r="G271" s="23" t="s">
        <v>963</v>
      </c>
      <c r="H271" s="21">
        <f>Source!AV156</f>
        <v>1.0669999999999999</v>
      </c>
      <c r="I271" s="33">
        <f>Source!R155</f>
        <v>0.4</v>
      </c>
      <c r="J271" s="21">
        <f>IF(Source!BS156&lt;&gt; 0, Source!BS156, 1)</f>
        <v>56.35</v>
      </c>
      <c r="K271" s="33">
        <f>Source!R156</f>
        <v>22.54</v>
      </c>
      <c r="L271"/>
    </row>
    <row r="272" spans="1:29" ht="14.25" hidden="1" x14ac:dyDescent="0.2">
      <c r="A272" s="20"/>
      <c r="B272" s="20"/>
      <c r="C272" s="20" t="s">
        <v>948</v>
      </c>
      <c r="D272" s="22"/>
      <c r="E272" s="21"/>
      <c r="F272" s="24">
        <f>Source!AL155</f>
        <v>21.81</v>
      </c>
      <c r="G272" s="23"/>
      <c r="H272" s="21">
        <f>Source!AW156</f>
        <v>1</v>
      </c>
      <c r="I272" s="24">
        <f>Source!P155</f>
        <v>21.81</v>
      </c>
      <c r="J272" s="21">
        <f>IF(Source!BC156&lt;&gt; 0, Source!BC156, 1)</f>
        <v>8.06</v>
      </c>
      <c r="K272" s="24">
        <f>Source!P156</f>
        <v>175.79</v>
      </c>
      <c r="L272"/>
    </row>
    <row r="273" spans="1:29" ht="85.5" hidden="1" x14ac:dyDescent="0.2">
      <c r="A273" s="20" t="s">
        <v>293</v>
      </c>
      <c r="B273" s="20" t="str">
        <f>Source!F157</f>
        <v>1.12-9-39</v>
      </c>
      <c r="C273" s="20" t="s">
        <v>295</v>
      </c>
      <c r="D273" s="22" t="str">
        <f>Source!H157</f>
        <v>КОМПЛЕКТ</v>
      </c>
      <c r="E273" s="21">
        <f>Source!I157</f>
        <v>1</v>
      </c>
      <c r="F273" s="24">
        <f>Source!AK157</f>
        <v>108.9</v>
      </c>
      <c r="G273" s="34" t="s">
        <v>3</v>
      </c>
      <c r="H273" s="21">
        <f>Source!AW158</f>
        <v>1</v>
      </c>
      <c r="I273" s="24">
        <f>Source!O157</f>
        <v>108.9</v>
      </c>
      <c r="J273" s="21">
        <f>IF(Source!BC158&lt;&gt; 0, Source!BC158, 1)</f>
        <v>9.35</v>
      </c>
      <c r="K273" s="24">
        <f>Source!O158</f>
        <v>1018.22</v>
      </c>
      <c r="L273"/>
      <c r="Q273">
        <f>Source!X157</f>
        <v>0</v>
      </c>
      <c r="R273">
        <f>Source!X158</f>
        <v>0</v>
      </c>
      <c r="S273">
        <f>Source!Y157</f>
        <v>0</v>
      </c>
      <c r="T273">
        <f>Source!Y158</f>
        <v>0</v>
      </c>
      <c r="U273">
        <f>ROUND((175/100)*ROUND(Source!R157, 2), 2)</f>
        <v>0</v>
      </c>
      <c r="V273">
        <f>ROUND((0/100)*ROUND(Source!R158, 2), 2)</f>
        <v>0</v>
      </c>
      <c r="AC273">
        <v>3</v>
      </c>
    </row>
    <row r="274" spans="1:29" ht="85.5" hidden="1" x14ac:dyDescent="0.2">
      <c r="A274" s="20" t="s">
        <v>297</v>
      </c>
      <c r="B274" s="20" t="str">
        <f>Source!F159</f>
        <v>1.13-3-106</v>
      </c>
      <c r="C274" s="20" t="s">
        <v>299</v>
      </c>
      <c r="D274" s="22" t="str">
        <f>Source!H159</f>
        <v>шт.</v>
      </c>
      <c r="E274" s="21">
        <f>Source!I159</f>
        <v>1</v>
      </c>
      <c r="F274" s="24">
        <f>Source!AK159</f>
        <v>1689.81</v>
      </c>
      <c r="G274" s="34" t="s">
        <v>3</v>
      </c>
      <c r="H274" s="21">
        <f>Source!AW160</f>
        <v>1</v>
      </c>
      <c r="I274" s="24">
        <f>Source!O159</f>
        <v>1689.81</v>
      </c>
      <c r="J274" s="21">
        <f>IF(Source!BC160&lt;&gt; 0, Source!BC160, 1)</f>
        <v>6.86</v>
      </c>
      <c r="K274" s="24">
        <f>Source!O160</f>
        <v>11592.1</v>
      </c>
      <c r="L274"/>
      <c r="Q274">
        <f>Source!X159</f>
        <v>0</v>
      </c>
      <c r="R274">
        <f>Source!X160</f>
        <v>0</v>
      </c>
      <c r="S274">
        <f>Source!Y159</f>
        <v>0</v>
      </c>
      <c r="T274">
        <f>Source!Y160</f>
        <v>0</v>
      </c>
      <c r="U274">
        <f>ROUND((175/100)*ROUND(Source!R159, 2), 2)</f>
        <v>0</v>
      </c>
      <c r="V274">
        <f>ROUND((0/100)*ROUND(Source!R160, 2), 2)</f>
        <v>0</v>
      </c>
      <c r="AC274">
        <v>3</v>
      </c>
    </row>
    <row r="275" spans="1:29" ht="14.25" hidden="1" x14ac:dyDescent="0.2">
      <c r="A275" s="20"/>
      <c r="B275" s="20"/>
      <c r="C275" s="20" t="s">
        <v>949</v>
      </c>
      <c r="D275" s="22" t="s">
        <v>950</v>
      </c>
      <c r="E275" s="21">
        <f>Source!BZ156</f>
        <v>109</v>
      </c>
      <c r="F275" s="24"/>
      <c r="G275" s="23"/>
      <c r="H275" s="21"/>
      <c r="I275" s="24">
        <f>SUM(Q268:Q274)</f>
        <v>28.5</v>
      </c>
      <c r="J275" s="21">
        <f>Source!AT156</f>
        <v>109</v>
      </c>
      <c r="K275" s="24">
        <f>SUM(R268:R274)</f>
        <v>1606.17</v>
      </c>
      <c r="L275"/>
    </row>
    <row r="276" spans="1:29" ht="14.25" hidden="1" x14ac:dyDescent="0.2">
      <c r="A276" s="20"/>
      <c r="B276" s="20"/>
      <c r="C276" s="20" t="s">
        <v>951</v>
      </c>
      <c r="D276" s="22" t="s">
        <v>950</v>
      </c>
      <c r="E276" s="21">
        <f>Source!CA156</f>
        <v>61</v>
      </c>
      <c r="F276" s="24"/>
      <c r="G276" s="23"/>
      <c r="H276" s="21"/>
      <c r="I276" s="24">
        <f>SUM(S268:S275)</f>
        <v>15.95</v>
      </c>
      <c r="J276" s="21">
        <f>Source!AU156</f>
        <v>61</v>
      </c>
      <c r="K276" s="24">
        <f>SUM(T268:T275)</f>
        <v>898.87</v>
      </c>
      <c r="L276"/>
    </row>
    <row r="277" spans="1:29" ht="28.5" hidden="1" x14ac:dyDescent="0.2">
      <c r="A277" s="26"/>
      <c r="B277" s="26"/>
      <c r="C277" s="26" t="s">
        <v>952</v>
      </c>
      <c r="D277" s="27" t="s">
        <v>953</v>
      </c>
      <c r="E277" s="28">
        <f>Source!AQ155</f>
        <v>1.47</v>
      </c>
      <c r="F277" s="29"/>
      <c r="G277" s="30" t="s">
        <v>962</v>
      </c>
      <c r="H277" s="28">
        <f>Source!AV156</f>
        <v>1.0669999999999999</v>
      </c>
      <c r="I277" s="29">
        <f>Source!U155</f>
        <v>2.1645162</v>
      </c>
      <c r="J277" s="28"/>
      <c r="K277" s="29"/>
      <c r="L277"/>
    </row>
    <row r="278" spans="1:29" ht="15" hidden="1" x14ac:dyDescent="0.2">
      <c r="C278" s="31" t="s">
        <v>954</v>
      </c>
      <c r="H278" s="41">
        <f>I269+I270+I272+I275+I276+SUM(I273:I274)-SUMIF(AC273:AC274, 5, I273:I274)-SUMIF(AC273:AC274, 6, I273:I274)</f>
        <v>1897.3600000000001</v>
      </c>
      <c r="I278" s="41"/>
      <c r="J278" s="41">
        <f>K269+K270+K272+K275+K276+SUM(K273:K274)-SUMIF(AC273:AC274, 5, K273:K274)-SUMIF(AC273:AC274, 6, K273:K274)</f>
        <v>16841.16</v>
      </c>
      <c r="K278" s="41"/>
      <c r="L278"/>
    </row>
    <row r="279" spans="1:29" ht="15" hidden="1" x14ac:dyDescent="0.2">
      <c r="C279" s="31" t="s">
        <v>955</v>
      </c>
      <c r="H279" s="42">
        <f>SUMIF(AC273:AC274, 5, I273:I274)+SUMIF(AC273:AC274, 6, I273:I274)</f>
        <v>0</v>
      </c>
      <c r="I279" s="42"/>
      <c r="J279" s="42">
        <f>SUMIF(AC273:AC274, 5, K273:K274)+SUMIF(AC273:AC274, 6, K273:K274)</f>
        <v>0</v>
      </c>
      <c r="K279" s="42"/>
      <c r="L279"/>
    </row>
    <row r="280" spans="1:29" ht="15" hidden="1" x14ac:dyDescent="0.2">
      <c r="C280" s="31" t="s">
        <v>956</v>
      </c>
      <c r="H280" s="42">
        <f>I269+I270+I272+I275+I276+SUM(I273:I274)</f>
        <v>1897.3600000000001</v>
      </c>
      <c r="I280" s="42"/>
      <c r="J280" s="42">
        <f>K269+K270+K272+K275+K276+SUM(K273:K274)</f>
        <v>16841.16</v>
      </c>
      <c r="K280" s="42"/>
      <c r="L280"/>
      <c r="O280" s="32">
        <f>I269+I270+I272+I275+I276+SUM(I273:I274)</f>
        <v>1897.3600000000001</v>
      </c>
      <c r="P280" s="32">
        <f>K269+K270+K272+K275+K276+SUM(K273:K274)</f>
        <v>16841.16</v>
      </c>
    </row>
    <row r="281" spans="1:29" hidden="1" x14ac:dyDescent="0.2">
      <c r="L281"/>
    </row>
    <row r="282" spans="1:29" ht="57" hidden="1" x14ac:dyDescent="0.2">
      <c r="A282" s="20">
        <v>19</v>
      </c>
      <c r="B282" s="20" t="str">
        <f>Source!F161</f>
        <v>3.16-15-3</v>
      </c>
      <c r="C282" s="20" t="s">
        <v>303</v>
      </c>
      <c r="D282" s="22" t="str">
        <f>Source!H161</f>
        <v>1  ШТ.</v>
      </c>
      <c r="E282" s="21">
        <f>Source!I161</f>
        <v>5</v>
      </c>
      <c r="F282" s="24"/>
      <c r="G282" s="23"/>
      <c r="H282" s="21"/>
      <c r="I282" s="24"/>
      <c r="J282" s="21"/>
      <c r="K282" s="24"/>
      <c r="L282"/>
      <c r="Q282">
        <f>Source!X161</f>
        <v>250.47</v>
      </c>
      <c r="R282">
        <f>Source!X162</f>
        <v>14114.05</v>
      </c>
      <c r="S282">
        <f>Source!Y161</f>
        <v>140.16999999999999</v>
      </c>
      <c r="T282">
        <f>Source!Y162</f>
        <v>7898.69</v>
      </c>
      <c r="U282">
        <f>ROUND((175/100)*ROUND(Source!R161, 2), 2)</f>
        <v>3.5</v>
      </c>
      <c r="V282">
        <f>ROUND((0/100)*ROUND(Source!R162, 2), 2)</f>
        <v>0</v>
      </c>
      <c r="AC282">
        <v>0</v>
      </c>
    </row>
    <row r="283" spans="1:29" hidden="1" x14ac:dyDescent="0.2">
      <c r="C283" s="25" t="str">
        <f>"Объем: "&amp;Source!I161&amp;"=2+"&amp;"3"</f>
        <v>Объем: 5=2+3</v>
      </c>
      <c r="L283"/>
    </row>
    <row r="284" spans="1:29" ht="28.5" hidden="1" x14ac:dyDescent="0.2">
      <c r="A284" s="20"/>
      <c r="B284" s="20"/>
      <c r="C284" s="20" t="s">
        <v>946</v>
      </c>
      <c r="D284" s="22"/>
      <c r="E284" s="21"/>
      <c r="F284" s="24">
        <f>Source!AO161</f>
        <v>30.94</v>
      </c>
      <c r="G284" s="23" t="s">
        <v>962</v>
      </c>
      <c r="H284" s="21">
        <f>Source!AV162</f>
        <v>1.0669999999999999</v>
      </c>
      <c r="I284" s="24">
        <f>Source!S161</f>
        <v>227.79</v>
      </c>
      <c r="J284" s="21">
        <f>IF(Source!BA162&lt;&gt; 0, Source!BA162, 1)</f>
        <v>56.35</v>
      </c>
      <c r="K284" s="24">
        <f>Source!S162</f>
        <v>12835.97</v>
      </c>
      <c r="L284"/>
    </row>
    <row r="285" spans="1:29" ht="28.5" hidden="1" x14ac:dyDescent="0.2">
      <c r="A285" s="20"/>
      <c r="B285" s="20"/>
      <c r="C285" s="20" t="s">
        <v>947</v>
      </c>
      <c r="D285" s="22"/>
      <c r="E285" s="21"/>
      <c r="F285" s="24">
        <f>Source!AM161</f>
        <v>6.14</v>
      </c>
      <c r="G285" s="23" t="s">
        <v>963</v>
      </c>
      <c r="H285" s="21">
        <f>Source!AV162</f>
        <v>1.0669999999999999</v>
      </c>
      <c r="I285" s="24">
        <f>Source!Q161</f>
        <v>49.14</v>
      </c>
      <c r="J285" s="21">
        <f>IF(Source!BB162&lt;&gt; 0, Source!BB162, 1)</f>
        <v>14.44</v>
      </c>
      <c r="K285" s="24">
        <f>Source!Q162</f>
        <v>709.58</v>
      </c>
      <c r="L285"/>
    </row>
    <row r="286" spans="1:29" ht="28.5" hidden="1" x14ac:dyDescent="0.2">
      <c r="A286" s="20"/>
      <c r="B286" s="20"/>
      <c r="C286" s="20" t="s">
        <v>959</v>
      </c>
      <c r="D286" s="22"/>
      <c r="E286" s="21"/>
      <c r="F286" s="24">
        <f>Source!AN161</f>
        <v>0.25</v>
      </c>
      <c r="G286" s="23" t="s">
        <v>963</v>
      </c>
      <c r="H286" s="21">
        <f>Source!AV162</f>
        <v>1.0669999999999999</v>
      </c>
      <c r="I286" s="33">
        <f>Source!R161</f>
        <v>2</v>
      </c>
      <c r="J286" s="21">
        <f>IF(Source!BS162&lt;&gt; 0, Source!BS162, 1)</f>
        <v>56.35</v>
      </c>
      <c r="K286" s="33">
        <f>Source!R162</f>
        <v>112.7</v>
      </c>
      <c r="L286"/>
    </row>
    <row r="287" spans="1:29" ht="14.25" hidden="1" x14ac:dyDescent="0.2">
      <c r="A287" s="20"/>
      <c r="B287" s="20"/>
      <c r="C287" s="20" t="s">
        <v>948</v>
      </c>
      <c r="D287" s="22"/>
      <c r="E287" s="21"/>
      <c r="F287" s="24">
        <f>Source!AL161</f>
        <v>42.18</v>
      </c>
      <c r="G287" s="23"/>
      <c r="H287" s="21">
        <f>Source!AW162</f>
        <v>1</v>
      </c>
      <c r="I287" s="24">
        <f>Source!P161</f>
        <v>210.9</v>
      </c>
      <c r="J287" s="21">
        <f>IF(Source!BC162&lt;&gt; 0, Source!BC162, 1)</f>
        <v>8.36</v>
      </c>
      <c r="K287" s="24">
        <f>Source!P162</f>
        <v>1763.12</v>
      </c>
      <c r="L287"/>
    </row>
    <row r="288" spans="1:29" ht="85.5" hidden="1" x14ac:dyDescent="0.2">
      <c r="A288" s="20" t="s">
        <v>305</v>
      </c>
      <c r="B288" s="20" t="str">
        <f>Source!F163</f>
        <v>1.12-9-40</v>
      </c>
      <c r="C288" s="20" t="s">
        <v>307</v>
      </c>
      <c r="D288" s="22" t="str">
        <f>Source!H163</f>
        <v>КОМПЛЕКТ</v>
      </c>
      <c r="E288" s="21">
        <f>Source!I163</f>
        <v>5</v>
      </c>
      <c r="F288" s="24">
        <f>Source!AK163</f>
        <v>154.72999999999999</v>
      </c>
      <c r="G288" s="34" t="s">
        <v>3</v>
      </c>
      <c r="H288" s="21">
        <f>Source!AW164</f>
        <v>1</v>
      </c>
      <c r="I288" s="24">
        <f>Source!O163</f>
        <v>773.65</v>
      </c>
      <c r="J288" s="21">
        <f>IF(Source!BC164&lt;&gt; 0, Source!BC164, 1)</f>
        <v>9.9600000000000009</v>
      </c>
      <c r="K288" s="24">
        <f>Source!O164</f>
        <v>7705.55</v>
      </c>
      <c r="L288"/>
      <c r="Q288">
        <f>Source!X163</f>
        <v>0</v>
      </c>
      <c r="R288">
        <f>Source!X164</f>
        <v>0</v>
      </c>
      <c r="S288">
        <f>Source!Y163</f>
        <v>0</v>
      </c>
      <c r="T288">
        <f>Source!Y164</f>
        <v>0</v>
      </c>
      <c r="U288">
        <f>ROUND((175/100)*ROUND(Source!R163, 2), 2)</f>
        <v>0</v>
      </c>
      <c r="V288">
        <f>ROUND((0/100)*ROUND(Source!R164, 2), 2)</f>
        <v>0</v>
      </c>
      <c r="AC288">
        <v>3</v>
      </c>
    </row>
    <row r="289" spans="1:29" ht="85.5" hidden="1" x14ac:dyDescent="0.2">
      <c r="A289" s="20" t="s">
        <v>309</v>
      </c>
      <c r="B289" s="20" t="str">
        <f>Source!F165</f>
        <v>1.13-3-108</v>
      </c>
      <c r="C289" s="20" t="s">
        <v>311</v>
      </c>
      <c r="D289" s="22" t="str">
        <f>Source!H165</f>
        <v>шт.</v>
      </c>
      <c r="E289" s="21">
        <f>Source!I165</f>
        <v>2</v>
      </c>
      <c r="F289" s="24">
        <f>Source!AK165</f>
        <v>1705.81</v>
      </c>
      <c r="G289" s="34" t="s">
        <v>3</v>
      </c>
      <c r="H289" s="21">
        <f>Source!AW166</f>
        <v>1</v>
      </c>
      <c r="I289" s="24">
        <f>Source!O165</f>
        <v>3411.62</v>
      </c>
      <c r="J289" s="21">
        <f>IF(Source!BC166&lt;&gt; 0, Source!BC166, 1)</f>
        <v>8.39</v>
      </c>
      <c r="K289" s="24">
        <f>Source!O166</f>
        <v>28623.49</v>
      </c>
      <c r="L289"/>
      <c r="Q289">
        <f>Source!X165</f>
        <v>0</v>
      </c>
      <c r="R289">
        <f>Source!X166</f>
        <v>0</v>
      </c>
      <c r="S289">
        <f>Source!Y165</f>
        <v>0</v>
      </c>
      <c r="T289">
        <f>Source!Y166</f>
        <v>0</v>
      </c>
      <c r="U289">
        <f>ROUND((175/100)*ROUND(Source!R165, 2), 2)</f>
        <v>0</v>
      </c>
      <c r="V289">
        <f>ROUND((0/100)*ROUND(Source!R166, 2), 2)</f>
        <v>0</v>
      </c>
      <c r="AC289">
        <v>3</v>
      </c>
    </row>
    <row r="290" spans="1:29" ht="85.5" hidden="1" x14ac:dyDescent="0.2">
      <c r="A290" s="20" t="s">
        <v>313</v>
      </c>
      <c r="B290" s="20" t="str">
        <f>Source!F167</f>
        <v>1.13-2-85</v>
      </c>
      <c r="C290" s="20" t="s">
        <v>315</v>
      </c>
      <c r="D290" s="22" t="str">
        <f>Source!H167</f>
        <v>шт.</v>
      </c>
      <c r="E290" s="21">
        <f>Source!I167</f>
        <v>3</v>
      </c>
      <c r="F290" s="24">
        <f>Source!AK167</f>
        <v>485.2</v>
      </c>
      <c r="G290" s="34" t="s">
        <v>3</v>
      </c>
      <c r="H290" s="21">
        <f>Source!AW168</f>
        <v>1</v>
      </c>
      <c r="I290" s="24">
        <f>Source!O167</f>
        <v>1455.6</v>
      </c>
      <c r="J290" s="21">
        <f>IF(Source!BC168&lt;&gt; 0, Source!BC168, 1)</f>
        <v>16.63</v>
      </c>
      <c r="K290" s="24">
        <f>Source!O168</f>
        <v>24206.63</v>
      </c>
      <c r="L290"/>
      <c r="Q290">
        <f>Source!X167</f>
        <v>0</v>
      </c>
      <c r="R290">
        <f>Source!X168</f>
        <v>0</v>
      </c>
      <c r="S290">
        <f>Source!Y167</f>
        <v>0</v>
      </c>
      <c r="T290">
        <f>Source!Y168</f>
        <v>0</v>
      </c>
      <c r="U290">
        <f>ROUND((175/100)*ROUND(Source!R167, 2), 2)</f>
        <v>0</v>
      </c>
      <c r="V290">
        <f>ROUND((0/100)*ROUND(Source!R168, 2), 2)</f>
        <v>0</v>
      </c>
      <c r="AC290">
        <v>3</v>
      </c>
    </row>
    <row r="291" spans="1:29" ht="14.25" hidden="1" x14ac:dyDescent="0.2">
      <c r="A291" s="20"/>
      <c r="B291" s="20"/>
      <c r="C291" s="20" t="s">
        <v>949</v>
      </c>
      <c r="D291" s="22" t="s">
        <v>950</v>
      </c>
      <c r="E291" s="21">
        <f>Source!BZ162</f>
        <v>109</v>
      </c>
      <c r="F291" s="24"/>
      <c r="G291" s="23"/>
      <c r="H291" s="21"/>
      <c r="I291" s="24">
        <f>SUM(Q282:Q290)</f>
        <v>250.47</v>
      </c>
      <c r="J291" s="21">
        <f>Source!AT162</f>
        <v>109</v>
      </c>
      <c r="K291" s="24">
        <f>SUM(R282:R290)</f>
        <v>14114.05</v>
      </c>
      <c r="L291"/>
    </row>
    <row r="292" spans="1:29" ht="14.25" hidden="1" x14ac:dyDescent="0.2">
      <c r="A292" s="20"/>
      <c r="B292" s="20"/>
      <c r="C292" s="20" t="s">
        <v>951</v>
      </c>
      <c r="D292" s="22" t="s">
        <v>950</v>
      </c>
      <c r="E292" s="21">
        <f>Source!CA162</f>
        <v>61</v>
      </c>
      <c r="F292" s="24"/>
      <c r="G292" s="23"/>
      <c r="H292" s="21"/>
      <c r="I292" s="24">
        <f>SUM(S282:S291)</f>
        <v>140.16999999999999</v>
      </c>
      <c r="J292" s="21">
        <f>Source!AU162</f>
        <v>61</v>
      </c>
      <c r="K292" s="24">
        <f>SUM(T282:T291)</f>
        <v>7898.69</v>
      </c>
      <c r="L292"/>
    </row>
    <row r="293" spans="1:29" ht="28.5" hidden="1" x14ac:dyDescent="0.2">
      <c r="A293" s="26"/>
      <c r="B293" s="26"/>
      <c r="C293" s="26" t="s">
        <v>952</v>
      </c>
      <c r="D293" s="27" t="s">
        <v>953</v>
      </c>
      <c r="E293" s="28">
        <f>Source!AQ161</f>
        <v>2.6</v>
      </c>
      <c r="F293" s="29"/>
      <c r="G293" s="30" t="s">
        <v>962</v>
      </c>
      <c r="H293" s="28">
        <f>Source!AV162</f>
        <v>1.0669999999999999</v>
      </c>
      <c r="I293" s="29">
        <f>Source!U161</f>
        <v>19.141979999999997</v>
      </c>
      <c r="J293" s="28"/>
      <c r="K293" s="29"/>
      <c r="L293"/>
    </row>
    <row r="294" spans="1:29" ht="15" hidden="1" x14ac:dyDescent="0.2">
      <c r="C294" s="31" t="s">
        <v>954</v>
      </c>
      <c r="H294" s="41">
        <f>I284+I285+I287+I291+I292+SUM(I288:I290)-SUMIF(AC288:AC290, 5, I288:I290)-SUMIF(AC288:AC290, 6, I288:I290)</f>
        <v>6519.3399999999992</v>
      </c>
      <c r="I294" s="41"/>
      <c r="J294" s="41">
        <f>K284+K285+K287+K291+K292+SUM(K288:K290)-SUMIF(AC288:AC290, 5, K288:K290)-SUMIF(AC288:AC290, 6, K288:K290)</f>
        <v>97857.079999999987</v>
      </c>
      <c r="K294" s="41"/>
      <c r="L294"/>
    </row>
    <row r="295" spans="1:29" ht="15" hidden="1" x14ac:dyDescent="0.2">
      <c r="C295" s="31" t="s">
        <v>955</v>
      </c>
      <c r="H295" s="42">
        <f>SUMIF(AC288:AC290, 5, I288:I290)+SUMIF(AC288:AC290, 6, I288:I290)</f>
        <v>0</v>
      </c>
      <c r="I295" s="42"/>
      <c r="J295" s="42">
        <f>SUMIF(AC288:AC290, 5, K288:K290)+SUMIF(AC288:AC290, 6, K288:K290)</f>
        <v>0</v>
      </c>
      <c r="K295" s="42"/>
      <c r="L295"/>
    </row>
    <row r="296" spans="1:29" ht="15" hidden="1" x14ac:dyDescent="0.2">
      <c r="C296" s="31" t="s">
        <v>956</v>
      </c>
      <c r="H296" s="42">
        <f>I284+I285+I287+I291+I292+SUM(I288:I290)</f>
        <v>6519.3399999999992</v>
      </c>
      <c r="I296" s="42"/>
      <c r="J296" s="42">
        <f>K284+K285+K287+K291+K292+SUM(K288:K290)</f>
        <v>97857.079999999987</v>
      </c>
      <c r="K296" s="42"/>
      <c r="L296"/>
      <c r="O296" s="32">
        <f>I284+I285+I287+I291+I292+SUM(I288:I290)</f>
        <v>6519.3399999999992</v>
      </c>
      <c r="P296" s="32">
        <f>K284+K285+K287+K291+K292+SUM(K288:K290)</f>
        <v>97857.079999999987</v>
      </c>
    </row>
    <row r="297" spans="1:29" hidden="1" x14ac:dyDescent="0.2">
      <c r="L297"/>
    </row>
    <row r="298" spans="1:29" ht="57" hidden="1" x14ac:dyDescent="0.2">
      <c r="A298" s="20">
        <v>20</v>
      </c>
      <c r="B298" s="20" t="str">
        <f>Source!F169</f>
        <v>3.16-29-1</v>
      </c>
      <c r="C298" s="20" t="s">
        <v>319</v>
      </c>
      <c r="D298" s="22" t="str">
        <f>Source!H169</f>
        <v>100 м трубопровода</v>
      </c>
      <c r="E298" s="21">
        <f>Source!I169</f>
        <v>2.95</v>
      </c>
      <c r="F298" s="24"/>
      <c r="G298" s="23"/>
      <c r="H298" s="21"/>
      <c r="I298" s="24"/>
      <c r="J298" s="21"/>
      <c r="K298" s="24"/>
      <c r="L298"/>
      <c r="Q298">
        <f>Source!X169</f>
        <v>361.97</v>
      </c>
      <c r="R298">
        <f>Source!X170</f>
        <v>20396.849999999999</v>
      </c>
      <c r="S298">
        <f>Source!Y169</f>
        <v>202.57</v>
      </c>
      <c r="T298">
        <f>Source!Y170</f>
        <v>11414.75</v>
      </c>
      <c r="U298">
        <f>ROUND((175/100)*ROUND(Source!R169, 2), 2)</f>
        <v>0</v>
      </c>
      <c r="V298">
        <f>ROUND((0/100)*ROUND(Source!R170, 2), 2)</f>
        <v>0</v>
      </c>
      <c r="AC298">
        <v>0</v>
      </c>
    </row>
    <row r="299" spans="1:29" hidden="1" x14ac:dyDescent="0.2">
      <c r="C299" s="25" t="str">
        <f>"Объем: "&amp;Source!I169&amp;"=(28+"&amp;"45+"&amp;"35+"&amp;"22+"&amp;"55+"&amp;"110)/"&amp;"100"</f>
        <v>Объем: 2,95=(28+45+35+22+55+110)/100</v>
      </c>
      <c r="L299"/>
    </row>
    <row r="300" spans="1:29" ht="28.5" hidden="1" x14ac:dyDescent="0.2">
      <c r="A300" s="20"/>
      <c r="B300" s="20"/>
      <c r="C300" s="20" t="s">
        <v>946</v>
      </c>
      <c r="D300" s="22"/>
      <c r="E300" s="21"/>
      <c r="F300" s="24">
        <f>Source!AO169</f>
        <v>76.45</v>
      </c>
      <c r="G300" s="23" t="s">
        <v>962</v>
      </c>
      <c r="H300" s="21">
        <f>Source!AV170</f>
        <v>1.0669999999999999</v>
      </c>
      <c r="I300" s="24">
        <f>Source!S169</f>
        <v>332.08</v>
      </c>
      <c r="J300" s="21">
        <f>IF(Source!BA170&lt;&gt; 0, Source!BA170, 1)</f>
        <v>56.35</v>
      </c>
      <c r="K300" s="24">
        <f>Source!S170</f>
        <v>18712.71</v>
      </c>
      <c r="L300"/>
    </row>
    <row r="301" spans="1:29" ht="14.25" hidden="1" x14ac:dyDescent="0.2">
      <c r="A301" s="20"/>
      <c r="B301" s="20"/>
      <c r="C301" s="20" t="s">
        <v>948</v>
      </c>
      <c r="D301" s="22"/>
      <c r="E301" s="21"/>
      <c r="F301" s="24">
        <f>Source!AL169</f>
        <v>9.0399999999999991</v>
      </c>
      <c r="G301" s="23"/>
      <c r="H301" s="21">
        <f>Source!AW170</f>
        <v>1</v>
      </c>
      <c r="I301" s="24">
        <f>Source!P169</f>
        <v>26.67</v>
      </c>
      <c r="J301" s="21">
        <f>IF(Source!BC170&lt;&gt; 0, Source!BC170, 1)</f>
        <v>7.26</v>
      </c>
      <c r="K301" s="24">
        <f>Source!P170</f>
        <v>193.62</v>
      </c>
      <c r="L301"/>
    </row>
    <row r="302" spans="1:29" ht="14.25" hidden="1" x14ac:dyDescent="0.2">
      <c r="A302" s="20"/>
      <c r="B302" s="20"/>
      <c r="C302" s="20" t="s">
        <v>949</v>
      </c>
      <c r="D302" s="22" t="s">
        <v>950</v>
      </c>
      <c r="E302" s="21">
        <f>Source!BZ170</f>
        <v>109</v>
      </c>
      <c r="F302" s="24"/>
      <c r="G302" s="23"/>
      <c r="H302" s="21"/>
      <c r="I302" s="24">
        <f>SUM(Q298:Q301)</f>
        <v>361.97</v>
      </c>
      <c r="J302" s="21">
        <f>Source!AT170</f>
        <v>109</v>
      </c>
      <c r="K302" s="24">
        <f>SUM(R298:R301)</f>
        <v>20396.849999999999</v>
      </c>
      <c r="L302"/>
    </row>
    <row r="303" spans="1:29" ht="14.25" hidden="1" x14ac:dyDescent="0.2">
      <c r="A303" s="20"/>
      <c r="B303" s="20"/>
      <c r="C303" s="20" t="s">
        <v>951</v>
      </c>
      <c r="D303" s="22" t="s">
        <v>950</v>
      </c>
      <c r="E303" s="21">
        <f>Source!CA170</f>
        <v>61</v>
      </c>
      <c r="F303" s="24"/>
      <c r="G303" s="23"/>
      <c r="H303" s="21"/>
      <c r="I303" s="24">
        <f>SUM(S298:S302)</f>
        <v>202.57</v>
      </c>
      <c r="J303" s="21">
        <f>Source!AU170</f>
        <v>61</v>
      </c>
      <c r="K303" s="24">
        <f>SUM(T298:T302)</f>
        <v>11414.75</v>
      </c>
      <c r="L303"/>
    </row>
    <row r="304" spans="1:29" ht="28.5" hidden="1" x14ac:dyDescent="0.2">
      <c r="A304" s="26"/>
      <c r="B304" s="26"/>
      <c r="C304" s="26" t="s">
        <v>952</v>
      </c>
      <c r="D304" s="27" t="s">
        <v>953</v>
      </c>
      <c r="E304" s="28">
        <f>Source!AQ169</f>
        <v>5.01</v>
      </c>
      <c r="F304" s="29"/>
      <c r="G304" s="30" t="s">
        <v>962</v>
      </c>
      <c r="H304" s="28">
        <f>Source!AV170</f>
        <v>1.0669999999999999</v>
      </c>
      <c r="I304" s="29">
        <f>Source!U169</f>
        <v>21.762222569999995</v>
      </c>
      <c r="J304" s="28"/>
      <c r="K304" s="29"/>
      <c r="L304"/>
    </row>
    <row r="305" spans="1:29" ht="15" hidden="1" x14ac:dyDescent="0.2">
      <c r="C305" s="31" t="s">
        <v>954</v>
      </c>
      <c r="H305" s="41">
        <f>I300+I301+I302+I303+0-0-0</f>
        <v>923.29</v>
      </c>
      <c r="I305" s="41"/>
      <c r="J305" s="41">
        <f>K300+K301+K302+K303+0-0-0</f>
        <v>50717.929999999993</v>
      </c>
      <c r="K305" s="41"/>
      <c r="L305"/>
    </row>
    <row r="306" spans="1:29" ht="15" hidden="1" x14ac:dyDescent="0.2">
      <c r="C306" s="31" t="s">
        <v>955</v>
      </c>
      <c r="H306" s="42">
        <f>0+0</f>
        <v>0</v>
      </c>
      <c r="I306" s="42"/>
      <c r="J306" s="42">
        <f>0+0</f>
        <v>0</v>
      </c>
      <c r="K306" s="42"/>
      <c r="L306"/>
    </row>
    <row r="307" spans="1:29" ht="15" hidden="1" x14ac:dyDescent="0.2">
      <c r="C307" s="31" t="s">
        <v>956</v>
      </c>
      <c r="H307" s="42">
        <f>I300+I301+I302+I303+0</f>
        <v>923.29</v>
      </c>
      <c r="I307" s="42"/>
      <c r="J307" s="42">
        <f>K300+K301+K302+K303+0</f>
        <v>50717.929999999993</v>
      </c>
      <c r="K307" s="42"/>
      <c r="L307"/>
      <c r="O307" s="32">
        <f>I300+I301+I302+I303+0</f>
        <v>923.29</v>
      </c>
      <c r="P307" s="32">
        <f>K300+K301+K302+K303+0</f>
        <v>50717.929999999993</v>
      </c>
    </row>
    <row r="308" spans="1:29" hidden="1" x14ac:dyDescent="0.2">
      <c r="L308"/>
    </row>
    <row r="309" spans="1:29" ht="57" hidden="1" x14ac:dyDescent="0.2">
      <c r="A309" s="20">
        <v>21</v>
      </c>
      <c r="B309" s="20" t="str">
        <f>Source!F171</f>
        <v>3.16-29-2</v>
      </c>
      <c r="C309" s="20" t="s">
        <v>323</v>
      </c>
      <c r="D309" s="22" t="str">
        <f>Source!H171</f>
        <v>100 м трубопровода</v>
      </c>
      <c r="E309" s="21">
        <f>Source!I171</f>
        <v>0.32</v>
      </c>
      <c r="F309" s="24"/>
      <c r="G309" s="23"/>
      <c r="H309" s="21"/>
      <c r="I309" s="24"/>
      <c r="J309" s="21"/>
      <c r="K309" s="24"/>
      <c r="L309"/>
      <c r="Q309">
        <f>Source!X171</f>
        <v>39.26</v>
      </c>
      <c r="R309">
        <f>Source!X172</f>
        <v>2212.41</v>
      </c>
      <c r="S309">
        <f>Source!Y171</f>
        <v>21.97</v>
      </c>
      <c r="T309">
        <f>Source!Y172</f>
        <v>1238.1400000000001</v>
      </c>
      <c r="U309">
        <f>ROUND((175/100)*ROUND(Source!R171, 2), 2)</f>
        <v>0</v>
      </c>
      <c r="V309">
        <f>ROUND((0/100)*ROUND(Source!R172, 2), 2)</f>
        <v>0</v>
      </c>
      <c r="AC309">
        <v>0</v>
      </c>
    </row>
    <row r="310" spans="1:29" hidden="1" x14ac:dyDescent="0.2">
      <c r="C310" s="25" t="str">
        <f>"Объем: "&amp;Source!I171&amp;"=(16+"&amp;"16)/"&amp;"100"</f>
        <v>Объем: 0,32=(16+16)/100</v>
      </c>
      <c r="L310"/>
    </row>
    <row r="311" spans="1:29" ht="28.5" hidden="1" x14ac:dyDescent="0.2">
      <c r="A311" s="20"/>
      <c r="B311" s="20"/>
      <c r="C311" s="20" t="s">
        <v>946</v>
      </c>
      <c r="D311" s="22"/>
      <c r="E311" s="21"/>
      <c r="F311" s="24">
        <f>Source!AO171</f>
        <v>76.45</v>
      </c>
      <c r="G311" s="23" t="s">
        <v>962</v>
      </c>
      <c r="H311" s="21">
        <f>Source!AV172</f>
        <v>1.0669999999999999</v>
      </c>
      <c r="I311" s="24">
        <f>Source!S171</f>
        <v>36.020000000000003</v>
      </c>
      <c r="J311" s="21">
        <f>IF(Source!BA172&lt;&gt; 0, Source!BA172, 1)</f>
        <v>56.35</v>
      </c>
      <c r="K311" s="24">
        <f>Source!S172</f>
        <v>2029.73</v>
      </c>
      <c r="L311"/>
    </row>
    <row r="312" spans="1:29" ht="14.25" hidden="1" x14ac:dyDescent="0.2">
      <c r="A312" s="20"/>
      <c r="B312" s="20"/>
      <c r="C312" s="20" t="s">
        <v>948</v>
      </c>
      <c r="D312" s="22"/>
      <c r="E312" s="21"/>
      <c r="F312" s="24">
        <f>Source!AL171</f>
        <v>28.84</v>
      </c>
      <c r="G312" s="23"/>
      <c r="H312" s="21">
        <f>Source!AW172</f>
        <v>1</v>
      </c>
      <c r="I312" s="24">
        <f>Source!P171</f>
        <v>9.23</v>
      </c>
      <c r="J312" s="21">
        <f>IF(Source!BC172&lt;&gt; 0, Source!BC172, 1)</f>
        <v>7.6</v>
      </c>
      <c r="K312" s="24">
        <f>Source!P172</f>
        <v>70.150000000000006</v>
      </c>
      <c r="L312"/>
    </row>
    <row r="313" spans="1:29" ht="14.25" hidden="1" x14ac:dyDescent="0.2">
      <c r="A313" s="20"/>
      <c r="B313" s="20"/>
      <c r="C313" s="20" t="s">
        <v>949</v>
      </c>
      <c r="D313" s="22" t="s">
        <v>950</v>
      </c>
      <c r="E313" s="21">
        <f>Source!BZ172</f>
        <v>109</v>
      </c>
      <c r="F313" s="24"/>
      <c r="G313" s="23"/>
      <c r="H313" s="21"/>
      <c r="I313" s="24">
        <f>SUM(Q309:Q312)</f>
        <v>39.26</v>
      </c>
      <c r="J313" s="21">
        <f>Source!AT172</f>
        <v>109</v>
      </c>
      <c r="K313" s="24">
        <f>SUM(R309:R312)</f>
        <v>2212.41</v>
      </c>
      <c r="L313"/>
    </row>
    <row r="314" spans="1:29" ht="14.25" hidden="1" x14ac:dyDescent="0.2">
      <c r="A314" s="20"/>
      <c r="B314" s="20"/>
      <c r="C314" s="20" t="s">
        <v>951</v>
      </c>
      <c r="D314" s="22" t="s">
        <v>950</v>
      </c>
      <c r="E314" s="21">
        <f>Source!CA172</f>
        <v>61</v>
      </c>
      <c r="F314" s="24"/>
      <c r="G314" s="23"/>
      <c r="H314" s="21"/>
      <c r="I314" s="24">
        <f>SUM(S309:S313)</f>
        <v>21.97</v>
      </c>
      <c r="J314" s="21">
        <f>Source!AU172</f>
        <v>61</v>
      </c>
      <c r="K314" s="24">
        <f>SUM(T309:T313)</f>
        <v>1238.1400000000001</v>
      </c>
      <c r="L314"/>
    </row>
    <row r="315" spans="1:29" ht="28.5" hidden="1" x14ac:dyDescent="0.2">
      <c r="A315" s="26"/>
      <c r="B315" s="26"/>
      <c r="C315" s="26" t="s">
        <v>952</v>
      </c>
      <c r="D315" s="27" t="s">
        <v>953</v>
      </c>
      <c r="E315" s="28">
        <f>Source!AQ171</f>
        <v>5.01</v>
      </c>
      <c r="F315" s="29"/>
      <c r="G315" s="30" t="s">
        <v>962</v>
      </c>
      <c r="H315" s="28">
        <f>Source!AV172</f>
        <v>1.0669999999999999</v>
      </c>
      <c r="I315" s="29">
        <f>Source!U171</f>
        <v>2.3606478719999995</v>
      </c>
      <c r="J315" s="28"/>
      <c r="K315" s="29"/>
      <c r="L315"/>
    </row>
    <row r="316" spans="1:29" ht="15" hidden="1" x14ac:dyDescent="0.2">
      <c r="C316" s="31" t="s">
        <v>954</v>
      </c>
      <c r="H316" s="41">
        <f>I311+I312+I313+I314+0-0-0</f>
        <v>106.47999999999999</v>
      </c>
      <c r="I316" s="41"/>
      <c r="J316" s="41">
        <f>K311+K312+K313+K314+0-0-0</f>
        <v>5550.43</v>
      </c>
      <c r="K316" s="41"/>
      <c r="L316"/>
    </row>
    <row r="317" spans="1:29" ht="15" hidden="1" x14ac:dyDescent="0.2">
      <c r="C317" s="31" t="s">
        <v>955</v>
      </c>
      <c r="H317" s="42">
        <f>0+0</f>
        <v>0</v>
      </c>
      <c r="I317" s="42"/>
      <c r="J317" s="42">
        <f>0+0</f>
        <v>0</v>
      </c>
      <c r="K317" s="42"/>
      <c r="L317"/>
    </row>
    <row r="318" spans="1:29" ht="15" hidden="1" x14ac:dyDescent="0.2">
      <c r="C318" s="31" t="s">
        <v>956</v>
      </c>
      <c r="H318" s="42">
        <f>I311+I312+I313+I314+0</f>
        <v>106.47999999999999</v>
      </c>
      <c r="I318" s="42"/>
      <c r="J318" s="42">
        <f>K311+K312+K313+K314+0</f>
        <v>5550.43</v>
      </c>
      <c r="K318" s="42"/>
      <c r="L318"/>
      <c r="O318" s="32">
        <f>I311+I312+I313+I314+0</f>
        <v>106.47999999999999</v>
      </c>
      <c r="P318" s="32">
        <f>K311+K312+K313+K314+0</f>
        <v>5550.43</v>
      </c>
    </row>
    <row r="319" spans="1:29" hidden="1" x14ac:dyDescent="0.2">
      <c r="L319"/>
    </row>
    <row r="320" spans="1:29" ht="42.75" hidden="1" x14ac:dyDescent="0.2">
      <c r="A320" s="20">
        <v>22</v>
      </c>
      <c r="B320" s="20" t="str">
        <f>Source!F173</f>
        <v>3.26-16-1</v>
      </c>
      <c r="C320" s="20" t="s">
        <v>327</v>
      </c>
      <c r="D320" s="22" t="str">
        <f>Source!H173</f>
        <v>10 м изоляции</v>
      </c>
      <c r="E320" s="21">
        <f>Source!I173</f>
        <v>28.9</v>
      </c>
      <c r="F320" s="24"/>
      <c r="G320" s="23"/>
      <c r="H320" s="21"/>
      <c r="I320" s="24"/>
      <c r="J320" s="21"/>
      <c r="K320" s="24"/>
      <c r="L320"/>
      <c r="Q320">
        <f>Source!X173</f>
        <v>1043.32</v>
      </c>
      <c r="R320">
        <f>Source!X174</f>
        <v>58791.16</v>
      </c>
      <c r="S320">
        <f>Source!Y173</f>
        <v>563.63</v>
      </c>
      <c r="T320">
        <f>Source!Y174</f>
        <v>31760.74</v>
      </c>
      <c r="U320">
        <f>ROUND((175/100)*ROUND(Source!R173, 2), 2)</f>
        <v>8.73</v>
      </c>
      <c r="V320">
        <f>ROUND((0/100)*ROUND(Source!R174, 2), 2)</f>
        <v>0</v>
      </c>
      <c r="AC320">
        <v>0</v>
      </c>
    </row>
    <row r="321" spans="1:29" hidden="1" x14ac:dyDescent="0.2">
      <c r="C321" s="25" t="str">
        <f>"Объем: "&amp;Source!I173&amp;"=(18+"&amp;"40+"&amp;"30+"&amp;"20+"&amp;"55+"&amp;"110+"&amp;"16)/"&amp;"10"</f>
        <v>Объем: 28,9=(18+40+30+20+55+110+16)/10</v>
      </c>
      <c r="L321"/>
    </row>
    <row r="322" spans="1:29" ht="28.5" hidden="1" x14ac:dyDescent="0.2">
      <c r="A322" s="20"/>
      <c r="B322" s="20"/>
      <c r="C322" s="20" t="s">
        <v>946</v>
      </c>
      <c r="D322" s="22"/>
      <c r="E322" s="21"/>
      <c r="F322" s="24">
        <f>Source!AO173</f>
        <v>28.6</v>
      </c>
      <c r="G322" s="23" t="s">
        <v>962</v>
      </c>
      <c r="H322" s="21">
        <f>Source!AV174</f>
        <v>1.0469999999999999</v>
      </c>
      <c r="I322" s="24">
        <f>Source!S173</f>
        <v>1194.23</v>
      </c>
      <c r="J322" s="21">
        <f>IF(Source!BA174&lt;&gt; 0, Source!BA174, 1)</f>
        <v>56.35</v>
      </c>
      <c r="K322" s="24">
        <f>Source!S174</f>
        <v>67294.86</v>
      </c>
      <c r="L322"/>
    </row>
    <row r="323" spans="1:29" ht="28.5" hidden="1" x14ac:dyDescent="0.2">
      <c r="A323" s="20"/>
      <c r="B323" s="20"/>
      <c r="C323" s="20" t="s">
        <v>947</v>
      </c>
      <c r="D323" s="22"/>
      <c r="E323" s="21"/>
      <c r="F323" s="24">
        <f>Source!AM173</f>
        <v>0.75</v>
      </c>
      <c r="G323" s="23" t="s">
        <v>963</v>
      </c>
      <c r="H323" s="21">
        <f>Source!AV174</f>
        <v>1.0469999999999999</v>
      </c>
      <c r="I323" s="24">
        <f>Source!Q173</f>
        <v>34.04</v>
      </c>
      <c r="J323" s="21">
        <f>IF(Source!BB174&lt;&gt; 0, Source!BB174, 1)</f>
        <v>17.03</v>
      </c>
      <c r="K323" s="24">
        <f>Source!Q174</f>
        <v>579.70000000000005</v>
      </c>
      <c r="L323"/>
    </row>
    <row r="324" spans="1:29" ht="28.5" hidden="1" x14ac:dyDescent="0.2">
      <c r="A324" s="20"/>
      <c r="B324" s="20"/>
      <c r="C324" s="20" t="s">
        <v>959</v>
      </c>
      <c r="D324" s="22"/>
      <c r="E324" s="21"/>
      <c r="F324" s="24">
        <f>Source!AN173</f>
        <v>0.11</v>
      </c>
      <c r="G324" s="23" t="s">
        <v>963</v>
      </c>
      <c r="H324" s="21">
        <f>Source!AV174</f>
        <v>1.0469999999999999</v>
      </c>
      <c r="I324" s="33">
        <f>Source!R173</f>
        <v>4.99</v>
      </c>
      <c r="J324" s="21">
        <f>IF(Source!BS174&lt;&gt; 0, Source!BS174, 1)</f>
        <v>56.35</v>
      </c>
      <c r="K324" s="33">
        <f>Source!R174</f>
        <v>281.19</v>
      </c>
      <c r="L324"/>
    </row>
    <row r="325" spans="1:29" ht="14.25" hidden="1" x14ac:dyDescent="0.2">
      <c r="A325" s="20"/>
      <c r="B325" s="20"/>
      <c r="C325" s="20" t="s">
        <v>948</v>
      </c>
      <c r="D325" s="22"/>
      <c r="E325" s="21"/>
      <c r="F325" s="24">
        <f>Source!AL173</f>
        <v>55.68</v>
      </c>
      <c r="G325" s="23"/>
      <c r="H325" s="21">
        <f>Source!AW174</f>
        <v>1.0189999999999999</v>
      </c>
      <c r="I325" s="24">
        <f>Source!P173</f>
        <v>1639.73</v>
      </c>
      <c r="J325" s="21">
        <f>IF(Source!BC174&lt;&gt; 0, Source!BC174, 1)</f>
        <v>19.61</v>
      </c>
      <c r="K325" s="24">
        <f>Source!P174</f>
        <v>32155.11</v>
      </c>
      <c r="L325"/>
    </row>
    <row r="326" spans="1:29" ht="28.5" hidden="1" x14ac:dyDescent="0.2">
      <c r="A326" s="20" t="s">
        <v>332</v>
      </c>
      <c r="B326" s="20" t="str">
        <f>Source!F175</f>
        <v>1.1-1-517</v>
      </c>
      <c r="C326" s="20" t="s">
        <v>334</v>
      </c>
      <c r="D326" s="22" t="str">
        <f>Source!H175</f>
        <v>м</v>
      </c>
      <c r="E326" s="21">
        <f>Source!I175</f>
        <v>433.5</v>
      </c>
      <c r="F326" s="24">
        <f>Source!AK175</f>
        <v>2.35</v>
      </c>
      <c r="G326" s="34" t="s">
        <v>3</v>
      </c>
      <c r="H326" s="21">
        <f>Source!AW176</f>
        <v>1.0189999999999999</v>
      </c>
      <c r="I326" s="24">
        <f>Source!O175</f>
        <v>1038.08</v>
      </c>
      <c r="J326" s="21">
        <f>IF(Source!BC176&lt;&gt; 0, Source!BC176, 1)</f>
        <v>15.59</v>
      </c>
      <c r="K326" s="24">
        <f>Source!O176</f>
        <v>16183.67</v>
      </c>
      <c r="L326"/>
      <c r="Q326">
        <f>Source!X175</f>
        <v>0</v>
      </c>
      <c r="R326">
        <f>Source!X176</f>
        <v>0</v>
      </c>
      <c r="S326">
        <f>Source!Y175</f>
        <v>0</v>
      </c>
      <c r="T326">
        <f>Source!Y176</f>
        <v>0</v>
      </c>
      <c r="U326">
        <f>ROUND((175/100)*ROUND(Source!R175, 2), 2)</f>
        <v>0</v>
      </c>
      <c r="V326">
        <f>ROUND((0/100)*ROUND(Source!R176, 2), 2)</f>
        <v>0</v>
      </c>
      <c r="AC326">
        <v>3</v>
      </c>
    </row>
    <row r="327" spans="1:29" ht="142.5" hidden="1" x14ac:dyDescent="0.2">
      <c r="A327" s="20" t="s">
        <v>336</v>
      </c>
      <c r="B327" s="20" t="str">
        <f>Source!F177</f>
        <v>1.1-1-3132</v>
      </c>
      <c r="C327" s="20" t="s">
        <v>913</v>
      </c>
      <c r="D327" s="22" t="str">
        <f>Source!H177</f>
        <v>м</v>
      </c>
      <c r="E327" s="21">
        <f>Source!I177</f>
        <v>60.9</v>
      </c>
      <c r="F327" s="24">
        <f>Source!AK177</f>
        <v>4.9000000000000004</v>
      </c>
      <c r="G327" s="34" t="s">
        <v>3</v>
      </c>
      <c r="H327" s="21">
        <f>Source!AW178</f>
        <v>1.0189999999999999</v>
      </c>
      <c r="I327" s="24">
        <f>Source!O177</f>
        <v>304.08</v>
      </c>
      <c r="J327" s="21">
        <f>IF(Source!BC178&lt;&gt; 0, Source!BC178, 1)</f>
        <v>6.15</v>
      </c>
      <c r="K327" s="24">
        <f>Source!O178</f>
        <v>1870.09</v>
      </c>
      <c r="L327"/>
      <c r="Q327">
        <f>Source!X177</f>
        <v>0</v>
      </c>
      <c r="R327">
        <f>Source!X178</f>
        <v>0</v>
      </c>
      <c r="S327">
        <f>Source!Y177</f>
        <v>0</v>
      </c>
      <c r="T327">
        <f>Source!Y178</f>
        <v>0</v>
      </c>
      <c r="U327">
        <f>ROUND((175/100)*ROUND(Source!R177, 2), 2)</f>
        <v>0</v>
      </c>
      <c r="V327">
        <f>ROUND((0/100)*ROUND(Source!R178, 2), 2)</f>
        <v>0</v>
      </c>
      <c r="AC327">
        <v>3</v>
      </c>
    </row>
    <row r="328" spans="1:29" ht="142.5" hidden="1" x14ac:dyDescent="0.2">
      <c r="A328" s="20" t="s">
        <v>339</v>
      </c>
      <c r="B328" s="20" t="str">
        <f>Source!F179</f>
        <v>1.1-1-2528</v>
      </c>
      <c r="C328" s="20" t="s">
        <v>909</v>
      </c>
      <c r="D328" s="22" t="str">
        <f>Source!H179</f>
        <v>м</v>
      </c>
      <c r="E328" s="21">
        <f>Source!I179</f>
        <v>31.5</v>
      </c>
      <c r="F328" s="24">
        <f>Source!AK179</f>
        <v>5.4</v>
      </c>
      <c r="G328" s="34" t="s">
        <v>3</v>
      </c>
      <c r="H328" s="21">
        <f>Source!AW180</f>
        <v>1.0189999999999999</v>
      </c>
      <c r="I328" s="24">
        <f>Source!O179</f>
        <v>173.33</v>
      </c>
      <c r="J328" s="21">
        <f>IF(Source!BC180&lt;&gt; 0, Source!BC180, 1)</f>
        <v>6.66</v>
      </c>
      <c r="K328" s="24">
        <f>Source!O180</f>
        <v>1154.3800000000001</v>
      </c>
      <c r="L328"/>
      <c r="Q328">
        <f>Source!X179</f>
        <v>0</v>
      </c>
      <c r="R328">
        <f>Source!X180</f>
        <v>0</v>
      </c>
      <c r="S328">
        <f>Source!Y179</f>
        <v>0</v>
      </c>
      <c r="T328">
        <f>Source!Y180</f>
        <v>0</v>
      </c>
      <c r="U328">
        <f>ROUND((175/100)*ROUND(Source!R179, 2), 2)</f>
        <v>0</v>
      </c>
      <c r="V328">
        <f>ROUND((0/100)*ROUND(Source!R180, 2), 2)</f>
        <v>0</v>
      </c>
      <c r="AC328">
        <v>3</v>
      </c>
    </row>
    <row r="329" spans="1:29" ht="142.5" hidden="1" x14ac:dyDescent="0.2">
      <c r="A329" s="20" t="s">
        <v>342</v>
      </c>
      <c r="B329" s="20" t="str">
        <f>Source!F181</f>
        <v>1.1-1-2529</v>
      </c>
      <c r="C329" s="20" t="s">
        <v>910</v>
      </c>
      <c r="D329" s="22" t="str">
        <f>Source!H181</f>
        <v>м</v>
      </c>
      <c r="E329" s="21">
        <f>Source!I181</f>
        <v>21</v>
      </c>
      <c r="F329" s="24">
        <f>Source!AK181</f>
        <v>6.93</v>
      </c>
      <c r="G329" s="34" t="s">
        <v>3</v>
      </c>
      <c r="H329" s="21">
        <f>Source!AW182</f>
        <v>1.0189999999999999</v>
      </c>
      <c r="I329" s="24">
        <f>Source!O181</f>
        <v>148.30000000000001</v>
      </c>
      <c r="J329" s="21">
        <f>IF(Source!BC182&lt;&gt; 0, Source!BC182, 1)</f>
        <v>6.63</v>
      </c>
      <c r="K329" s="24">
        <f>Source!O182</f>
        <v>983.23</v>
      </c>
      <c r="L329"/>
      <c r="Q329">
        <f>Source!X181</f>
        <v>0</v>
      </c>
      <c r="R329">
        <f>Source!X182</f>
        <v>0</v>
      </c>
      <c r="S329">
        <f>Source!Y181</f>
        <v>0</v>
      </c>
      <c r="T329">
        <f>Source!Y182</f>
        <v>0</v>
      </c>
      <c r="U329">
        <f>ROUND((175/100)*ROUND(Source!R181, 2), 2)</f>
        <v>0</v>
      </c>
      <c r="V329">
        <f>ROUND((0/100)*ROUND(Source!R182, 2), 2)</f>
        <v>0</v>
      </c>
      <c r="AC329">
        <v>3</v>
      </c>
    </row>
    <row r="330" spans="1:29" ht="142.5" hidden="1" x14ac:dyDescent="0.2">
      <c r="A330" s="20" t="s">
        <v>345</v>
      </c>
      <c r="B330" s="20" t="str">
        <f>Source!F183</f>
        <v>1.1-1-2530</v>
      </c>
      <c r="C330" s="20" t="s">
        <v>911</v>
      </c>
      <c r="D330" s="22" t="str">
        <f>Source!H183</f>
        <v>м</v>
      </c>
      <c r="E330" s="21">
        <f>Source!I183</f>
        <v>57.75</v>
      </c>
      <c r="F330" s="24">
        <f>Source!AK183</f>
        <v>8.67</v>
      </c>
      <c r="G330" s="34" t="s">
        <v>3</v>
      </c>
      <c r="H330" s="21">
        <f>Source!AW184</f>
        <v>1.0189999999999999</v>
      </c>
      <c r="I330" s="24">
        <f>Source!O183</f>
        <v>510.21</v>
      </c>
      <c r="J330" s="21">
        <f>IF(Source!BC184&lt;&gt; 0, Source!BC184, 1)</f>
        <v>6.66</v>
      </c>
      <c r="K330" s="24">
        <f>Source!O184</f>
        <v>3398</v>
      </c>
      <c r="L330"/>
      <c r="Q330">
        <f>Source!X183</f>
        <v>0</v>
      </c>
      <c r="R330">
        <f>Source!X184</f>
        <v>0</v>
      </c>
      <c r="S330">
        <f>Source!Y183</f>
        <v>0</v>
      </c>
      <c r="T330">
        <f>Source!Y184</f>
        <v>0</v>
      </c>
      <c r="U330">
        <f>ROUND((175/100)*ROUND(Source!R183, 2), 2)</f>
        <v>0</v>
      </c>
      <c r="V330">
        <f>ROUND((0/100)*ROUND(Source!R184, 2), 2)</f>
        <v>0</v>
      </c>
      <c r="AC330">
        <v>3</v>
      </c>
    </row>
    <row r="331" spans="1:29" ht="142.5" hidden="1" x14ac:dyDescent="0.2">
      <c r="A331" s="20" t="s">
        <v>348</v>
      </c>
      <c r="B331" s="20" t="str">
        <f>Source!F185</f>
        <v>1.1-1-2531</v>
      </c>
      <c r="C331" s="20" t="s">
        <v>912</v>
      </c>
      <c r="D331" s="22" t="str">
        <f>Source!H185</f>
        <v>м</v>
      </c>
      <c r="E331" s="21">
        <f>Source!I185</f>
        <v>115.5</v>
      </c>
      <c r="F331" s="24">
        <f>Source!AK185</f>
        <v>15.71</v>
      </c>
      <c r="G331" s="34" t="s">
        <v>3</v>
      </c>
      <c r="H331" s="21">
        <f>Source!AW186</f>
        <v>1.0189999999999999</v>
      </c>
      <c r="I331" s="24">
        <f>Source!O185</f>
        <v>1848.98</v>
      </c>
      <c r="J331" s="21">
        <f>IF(Source!BC186&lt;&gt; 0, Source!BC186, 1)</f>
        <v>6.65</v>
      </c>
      <c r="K331" s="24">
        <f>Source!O186</f>
        <v>12295.72</v>
      </c>
      <c r="L331"/>
      <c r="Q331">
        <f>Source!X185</f>
        <v>0</v>
      </c>
      <c r="R331">
        <f>Source!X186</f>
        <v>0</v>
      </c>
      <c r="S331">
        <f>Source!Y185</f>
        <v>0</v>
      </c>
      <c r="T331">
        <f>Source!Y186</f>
        <v>0</v>
      </c>
      <c r="U331">
        <f>ROUND((175/100)*ROUND(Source!R185, 2), 2)</f>
        <v>0</v>
      </c>
      <c r="V331">
        <f>ROUND((0/100)*ROUND(Source!R186, 2), 2)</f>
        <v>0</v>
      </c>
      <c r="AC331">
        <v>3</v>
      </c>
    </row>
    <row r="332" spans="1:29" ht="142.5" hidden="1" x14ac:dyDescent="0.2">
      <c r="A332" s="20" t="s">
        <v>351</v>
      </c>
      <c r="B332" s="20" t="str">
        <f>Source!F187</f>
        <v>1.1-1-3134</v>
      </c>
      <c r="C332" s="20" t="s">
        <v>914</v>
      </c>
      <c r="D332" s="22" t="str">
        <f>Source!H187</f>
        <v>м</v>
      </c>
      <c r="E332" s="21">
        <f>Source!I187</f>
        <v>16.8</v>
      </c>
      <c r="F332" s="24">
        <f>Source!AK187</f>
        <v>22.95</v>
      </c>
      <c r="G332" s="34" t="s">
        <v>3</v>
      </c>
      <c r="H332" s="21">
        <f>Source!AW188</f>
        <v>1.0189999999999999</v>
      </c>
      <c r="I332" s="24">
        <f>Source!O187</f>
        <v>392.89</v>
      </c>
      <c r="J332" s="21">
        <f>IF(Source!BC188&lt;&gt; 0, Source!BC188, 1)</f>
        <v>6.15</v>
      </c>
      <c r="K332" s="24">
        <f>Source!O188</f>
        <v>2416.27</v>
      </c>
      <c r="L332"/>
      <c r="Q332">
        <f>Source!X187</f>
        <v>0</v>
      </c>
      <c r="R332">
        <f>Source!X188</f>
        <v>0</v>
      </c>
      <c r="S332">
        <f>Source!Y187</f>
        <v>0</v>
      </c>
      <c r="T332">
        <f>Source!Y188</f>
        <v>0</v>
      </c>
      <c r="U332">
        <f>ROUND((175/100)*ROUND(Source!R187, 2), 2)</f>
        <v>0</v>
      </c>
      <c r="V332">
        <f>ROUND((0/100)*ROUND(Source!R188, 2), 2)</f>
        <v>0</v>
      </c>
      <c r="AC332">
        <v>3</v>
      </c>
    </row>
    <row r="333" spans="1:29" ht="42.75" hidden="1" x14ac:dyDescent="0.2">
      <c r="A333" s="20" t="s">
        <v>354</v>
      </c>
      <c r="B333" s="20" t="str">
        <f>Source!F189</f>
        <v>1.1-1-2545</v>
      </c>
      <c r="C333" s="20" t="s">
        <v>356</v>
      </c>
      <c r="D333" s="22" t="str">
        <f>Source!H189</f>
        <v>л</v>
      </c>
      <c r="E333" s="21">
        <f>Source!I189</f>
        <v>3.6124999999999998</v>
      </c>
      <c r="F333" s="24">
        <f>Source!AK189</f>
        <v>113.63</v>
      </c>
      <c r="G333" s="34" t="s">
        <v>3</v>
      </c>
      <c r="H333" s="21">
        <f>Source!AW190</f>
        <v>1.0189999999999999</v>
      </c>
      <c r="I333" s="24">
        <f>Source!O189</f>
        <v>418.29</v>
      </c>
      <c r="J333" s="21">
        <f>IF(Source!BC190&lt;&gt; 0, Source!BC190, 1)</f>
        <v>8.8699999999999992</v>
      </c>
      <c r="K333" s="24">
        <f>Source!O190</f>
        <v>3710.23</v>
      </c>
      <c r="L333"/>
      <c r="Q333">
        <f>Source!X189</f>
        <v>0</v>
      </c>
      <c r="R333">
        <f>Source!X190</f>
        <v>0</v>
      </c>
      <c r="S333">
        <f>Source!Y189</f>
        <v>0</v>
      </c>
      <c r="T333">
        <f>Source!Y190</f>
        <v>0</v>
      </c>
      <c r="U333">
        <f>ROUND((175/100)*ROUND(Source!R189, 2), 2)</f>
        <v>0</v>
      </c>
      <c r="V333">
        <f>ROUND((0/100)*ROUND(Source!R190, 2), 2)</f>
        <v>0</v>
      </c>
      <c r="AC333">
        <v>3</v>
      </c>
    </row>
    <row r="334" spans="1:29" ht="57" hidden="1" x14ac:dyDescent="0.2">
      <c r="A334" s="20" t="s">
        <v>359</v>
      </c>
      <c r="B334" s="20" t="str">
        <f>Source!F191</f>
        <v>1.1-1-464</v>
      </c>
      <c r="C334" s="20" t="s">
        <v>361</v>
      </c>
      <c r="D334" s="22" t="str">
        <f>Source!H191</f>
        <v>л</v>
      </c>
      <c r="E334" s="21">
        <f>Source!I191</f>
        <v>-26.876999999999999</v>
      </c>
      <c r="F334" s="24">
        <f>Source!AK191</f>
        <v>34.74</v>
      </c>
      <c r="G334" s="34" t="s">
        <v>3</v>
      </c>
      <c r="H334" s="21">
        <f>Source!AW192</f>
        <v>1.0189999999999999</v>
      </c>
      <c r="I334" s="24">
        <f>Source!O191</f>
        <v>-951.45</v>
      </c>
      <c r="J334" s="21">
        <f>IF(Source!BC192&lt;&gt; 0, Source!BC192, 1)</f>
        <v>30.46</v>
      </c>
      <c r="K334" s="24">
        <f>Source!O192</f>
        <v>-28981.17</v>
      </c>
      <c r="L334"/>
      <c r="Q334">
        <f>Source!X191</f>
        <v>0</v>
      </c>
      <c r="R334">
        <f>Source!X192</f>
        <v>0</v>
      </c>
      <c r="S334">
        <f>Source!Y191</f>
        <v>0</v>
      </c>
      <c r="T334">
        <f>Source!Y192</f>
        <v>0</v>
      </c>
      <c r="U334">
        <f>ROUND((175/100)*ROUND(Source!R191, 2), 2)</f>
        <v>0</v>
      </c>
      <c r="V334">
        <f>ROUND((0/100)*ROUND(Source!R192, 2), 2)</f>
        <v>0</v>
      </c>
      <c r="AC334">
        <v>3</v>
      </c>
    </row>
    <row r="335" spans="1:29" ht="14.25" hidden="1" x14ac:dyDescent="0.2">
      <c r="A335" s="20"/>
      <c r="B335" s="20"/>
      <c r="C335" s="20" t="s">
        <v>949</v>
      </c>
      <c r="D335" s="22" t="s">
        <v>950</v>
      </c>
      <c r="E335" s="21">
        <f>Source!BZ174</f>
        <v>87</v>
      </c>
      <c r="F335" s="24"/>
      <c r="G335" s="23"/>
      <c r="H335" s="21"/>
      <c r="I335" s="24">
        <f>SUM(Q320:Q334)</f>
        <v>1043.32</v>
      </c>
      <c r="J335" s="21">
        <f>Source!AT174</f>
        <v>87</v>
      </c>
      <c r="K335" s="24">
        <f>SUM(R320:R334)</f>
        <v>58791.16</v>
      </c>
      <c r="L335"/>
    </row>
    <row r="336" spans="1:29" ht="14.25" hidden="1" x14ac:dyDescent="0.2">
      <c r="A336" s="20"/>
      <c r="B336" s="20"/>
      <c r="C336" s="20" t="s">
        <v>951</v>
      </c>
      <c r="D336" s="22" t="s">
        <v>950</v>
      </c>
      <c r="E336" s="21">
        <f>Source!CA174</f>
        <v>47</v>
      </c>
      <c r="F336" s="24"/>
      <c r="G336" s="23"/>
      <c r="H336" s="21"/>
      <c r="I336" s="24">
        <f>SUM(S320:S335)</f>
        <v>563.63</v>
      </c>
      <c r="J336" s="21">
        <f>Source!AU174</f>
        <v>47</v>
      </c>
      <c r="K336" s="24">
        <f>SUM(T320:T335)</f>
        <v>31760.74</v>
      </c>
      <c r="L336"/>
    </row>
    <row r="337" spans="1:29" ht="28.5" hidden="1" x14ac:dyDescent="0.2">
      <c r="A337" s="26"/>
      <c r="B337" s="26"/>
      <c r="C337" s="26" t="s">
        <v>952</v>
      </c>
      <c r="D337" s="27" t="s">
        <v>953</v>
      </c>
      <c r="E337" s="28">
        <f>Source!AQ173</f>
        <v>2.2000000000000002</v>
      </c>
      <c r="F337" s="29"/>
      <c r="G337" s="30" t="s">
        <v>962</v>
      </c>
      <c r="H337" s="28">
        <f>Source!AV174</f>
        <v>1.0469999999999999</v>
      </c>
      <c r="I337" s="29">
        <f>Source!U173</f>
        <v>91.864198799999983</v>
      </c>
      <c r="J337" s="28"/>
      <c r="K337" s="29"/>
      <c r="L337"/>
    </row>
    <row r="338" spans="1:29" ht="15" hidden="1" x14ac:dyDescent="0.2">
      <c r="C338" s="31" t="s">
        <v>954</v>
      </c>
      <c r="H338" s="41">
        <f>I322+I323+I325+I335+I336+SUM(I326:I334)-SUMIF(AC326:AC334, 5, I326:I334)-SUMIF(AC326:AC334, 6, I326:I334)</f>
        <v>8357.66</v>
      </c>
      <c r="I338" s="41"/>
      <c r="J338" s="41">
        <f>K322+K323+K325+K335+K336+SUM(K326:K334)-SUMIF(AC326:AC334, 5, K326:K334)-SUMIF(AC326:AC334, 6, K326:K334)</f>
        <v>203611.99</v>
      </c>
      <c r="K338" s="41"/>
      <c r="L338"/>
    </row>
    <row r="339" spans="1:29" ht="15" hidden="1" x14ac:dyDescent="0.2">
      <c r="C339" s="31" t="s">
        <v>955</v>
      </c>
      <c r="H339" s="42">
        <f>SUMIF(AC326:AC334, 5, I326:I334)+SUMIF(AC326:AC334, 6, I326:I334)</f>
        <v>0</v>
      </c>
      <c r="I339" s="42"/>
      <c r="J339" s="42">
        <f>SUMIF(AC326:AC334, 5, K326:K334)+SUMIF(AC326:AC334, 6, K326:K334)</f>
        <v>0</v>
      </c>
      <c r="K339" s="42"/>
      <c r="L339"/>
    </row>
    <row r="340" spans="1:29" ht="15" hidden="1" x14ac:dyDescent="0.2">
      <c r="C340" s="31" t="s">
        <v>956</v>
      </c>
      <c r="H340" s="42">
        <f>I322+I323+I325+I335+I336+SUM(I326:I334)</f>
        <v>8357.66</v>
      </c>
      <c r="I340" s="42"/>
      <c r="J340" s="42">
        <f>K322+K323+K325+K335+K336+SUM(K326:K334)</f>
        <v>203611.99</v>
      </c>
      <c r="K340" s="42"/>
      <c r="L340"/>
      <c r="O340" s="32">
        <f>I322+I323+I325+I335+I336+SUM(I326:I334)</f>
        <v>8357.66</v>
      </c>
      <c r="P340" s="32">
        <f>K322+K323+K325+K335+K336+SUM(K326:K334)</f>
        <v>203611.99</v>
      </c>
    </row>
    <row r="341" spans="1:29" hidden="1" x14ac:dyDescent="0.2">
      <c r="L341"/>
    </row>
    <row r="342" spans="1:29" ht="28.5" hidden="1" x14ac:dyDescent="0.2">
      <c r="A342" s="20">
        <v>23</v>
      </c>
      <c r="B342" s="20" t="str">
        <f>Source!F193</f>
        <v>3.16-20-3</v>
      </c>
      <c r="C342" s="20" t="s">
        <v>365</v>
      </c>
      <c r="D342" s="22" t="str">
        <f>Source!H193</f>
        <v>1 кран</v>
      </c>
      <c r="E342" s="21">
        <f>Source!I193</f>
        <v>4</v>
      </c>
      <c r="F342" s="24"/>
      <c r="G342" s="23"/>
      <c r="H342" s="21"/>
      <c r="I342" s="24"/>
      <c r="J342" s="21"/>
      <c r="K342" s="24"/>
      <c r="L342"/>
      <c r="Q342">
        <f>Source!X193</f>
        <v>24.98</v>
      </c>
      <c r="R342">
        <f>Source!X194</f>
        <v>1407.78</v>
      </c>
      <c r="S342">
        <f>Source!Y193</f>
        <v>13.98</v>
      </c>
      <c r="T342">
        <f>Source!Y194</f>
        <v>787.84</v>
      </c>
      <c r="U342">
        <f>ROUND((175/100)*ROUND(Source!R193, 2), 2)</f>
        <v>1.45</v>
      </c>
      <c r="V342">
        <f>ROUND((0/100)*ROUND(Source!R194, 2), 2)</f>
        <v>0</v>
      </c>
      <c r="AC342">
        <v>0</v>
      </c>
    </row>
    <row r="343" spans="1:29" ht="28.5" hidden="1" x14ac:dyDescent="0.2">
      <c r="A343" s="20"/>
      <c r="B343" s="20"/>
      <c r="C343" s="20" t="s">
        <v>946</v>
      </c>
      <c r="D343" s="22"/>
      <c r="E343" s="21"/>
      <c r="F343" s="24">
        <f>Source!AO193</f>
        <v>3.75</v>
      </c>
      <c r="G343" s="23" t="s">
        <v>962</v>
      </c>
      <c r="H343" s="21">
        <f>Source!AV194</f>
        <v>1.0669999999999999</v>
      </c>
      <c r="I343" s="24">
        <f>Source!S193</f>
        <v>22.09</v>
      </c>
      <c r="J343" s="21">
        <f>IF(Source!BA194&lt;&gt; 0, Source!BA194, 1)</f>
        <v>56.35</v>
      </c>
      <c r="K343" s="24">
        <f>Source!S194</f>
        <v>1244.77</v>
      </c>
      <c r="L343"/>
    </row>
    <row r="344" spans="1:29" ht="28.5" hidden="1" x14ac:dyDescent="0.2">
      <c r="A344" s="20"/>
      <c r="B344" s="20"/>
      <c r="C344" s="20" t="s">
        <v>947</v>
      </c>
      <c r="D344" s="22"/>
      <c r="E344" s="21"/>
      <c r="F344" s="24">
        <f>Source!AM193</f>
        <v>0.83</v>
      </c>
      <c r="G344" s="23" t="s">
        <v>963</v>
      </c>
      <c r="H344" s="21">
        <f>Source!AV194</f>
        <v>1.0669999999999999</v>
      </c>
      <c r="I344" s="24">
        <f>Source!Q193</f>
        <v>5.31</v>
      </c>
      <c r="J344" s="21">
        <f>IF(Source!BB194&lt;&gt; 0, Source!BB194, 1)</f>
        <v>17.100000000000001</v>
      </c>
      <c r="K344" s="24">
        <f>Source!Q194</f>
        <v>90.8</v>
      </c>
      <c r="L344"/>
    </row>
    <row r="345" spans="1:29" ht="28.5" hidden="1" x14ac:dyDescent="0.2">
      <c r="A345" s="20"/>
      <c r="B345" s="20"/>
      <c r="C345" s="20" t="s">
        <v>959</v>
      </c>
      <c r="D345" s="22"/>
      <c r="E345" s="21"/>
      <c r="F345" s="24">
        <f>Source!AN193</f>
        <v>0.13</v>
      </c>
      <c r="G345" s="23" t="s">
        <v>963</v>
      </c>
      <c r="H345" s="21">
        <f>Source!AV194</f>
        <v>1.0669999999999999</v>
      </c>
      <c r="I345" s="33">
        <f>Source!R193</f>
        <v>0.83</v>
      </c>
      <c r="J345" s="21">
        <f>IF(Source!BS194&lt;&gt; 0, Source!BS194, 1)</f>
        <v>56.35</v>
      </c>
      <c r="K345" s="33">
        <f>Source!R194</f>
        <v>46.77</v>
      </c>
      <c r="L345"/>
    </row>
    <row r="346" spans="1:29" ht="14.25" hidden="1" x14ac:dyDescent="0.2">
      <c r="A346" s="20"/>
      <c r="B346" s="20"/>
      <c r="C346" s="20" t="s">
        <v>948</v>
      </c>
      <c r="D346" s="22"/>
      <c r="E346" s="21"/>
      <c r="F346" s="24">
        <f>Source!AL193</f>
        <v>25.73</v>
      </c>
      <c r="G346" s="23"/>
      <c r="H346" s="21">
        <f>Source!AW194</f>
        <v>1</v>
      </c>
      <c r="I346" s="24">
        <f>Source!P193</f>
        <v>102.92</v>
      </c>
      <c r="J346" s="21">
        <f>IF(Source!BC194&lt;&gt; 0, Source!BC194, 1)</f>
        <v>9.65</v>
      </c>
      <c r="K346" s="24">
        <f>Source!P194</f>
        <v>993.18</v>
      </c>
      <c r="L346"/>
    </row>
    <row r="347" spans="1:29" ht="85.5" hidden="1" x14ac:dyDescent="0.2">
      <c r="A347" s="20" t="s">
        <v>368</v>
      </c>
      <c r="B347" s="20" t="str">
        <f>Source!F195</f>
        <v>1.13-4-63</v>
      </c>
      <c r="C347" s="20" t="s">
        <v>176</v>
      </c>
      <c r="D347" s="22" t="str">
        <f>Source!H195</f>
        <v>шт.</v>
      </c>
      <c r="E347" s="21">
        <f>Source!I195</f>
        <v>4</v>
      </c>
      <c r="F347" s="24">
        <f>Source!AK195</f>
        <v>74.36</v>
      </c>
      <c r="G347" s="34" t="s">
        <v>3</v>
      </c>
      <c r="H347" s="21">
        <f>Source!AW196</f>
        <v>1</v>
      </c>
      <c r="I347" s="24">
        <f>Source!O195</f>
        <v>297.44</v>
      </c>
      <c r="J347" s="21">
        <f>IF(Source!BC196&lt;&gt; 0, Source!BC196, 1)</f>
        <v>19.670000000000002</v>
      </c>
      <c r="K347" s="24">
        <f>Source!O196</f>
        <v>5850.64</v>
      </c>
      <c r="L347"/>
      <c r="Q347">
        <f>Source!X195</f>
        <v>0</v>
      </c>
      <c r="R347">
        <f>Source!X196</f>
        <v>0</v>
      </c>
      <c r="S347">
        <f>Source!Y195</f>
        <v>0</v>
      </c>
      <c r="T347">
        <f>Source!Y196</f>
        <v>0</v>
      </c>
      <c r="U347">
        <f>ROUND((175/100)*ROUND(Source!R195, 2), 2)</f>
        <v>0</v>
      </c>
      <c r="V347">
        <f>ROUND((0/100)*ROUND(Source!R196, 2), 2)</f>
        <v>0</v>
      </c>
      <c r="AC347">
        <v>3</v>
      </c>
    </row>
    <row r="348" spans="1:29" ht="57" hidden="1" x14ac:dyDescent="0.2">
      <c r="A348" s="20" t="s">
        <v>369</v>
      </c>
      <c r="B348" s="20" t="str">
        <f>Source!F197</f>
        <v>1.17-7-37</v>
      </c>
      <c r="C348" s="20" t="s">
        <v>371</v>
      </c>
      <c r="D348" s="22" t="str">
        <f>Source!H197</f>
        <v>м</v>
      </c>
      <c r="E348" s="21">
        <f>Source!I197</f>
        <v>100</v>
      </c>
      <c r="F348" s="24">
        <f>Source!AK197</f>
        <v>17.5</v>
      </c>
      <c r="G348" s="34" t="s">
        <v>3</v>
      </c>
      <c r="H348" s="21">
        <f>Source!AW198</f>
        <v>1</v>
      </c>
      <c r="I348" s="24">
        <f>Source!O197</f>
        <v>1750</v>
      </c>
      <c r="J348" s="21">
        <f>IF(Source!BC198&lt;&gt; 0, Source!BC198, 1)</f>
        <v>16.54</v>
      </c>
      <c r="K348" s="24">
        <f>Source!O198</f>
        <v>28945</v>
      </c>
      <c r="L348"/>
      <c r="Q348">
        <f>Source!X197</f>
        <v>0</v>
      </c>
      <c r="R348">
        <f>Source!X198</f>
        <v>0</v>
      </c>
      <c r="S348">
        <f>Source!Y197</f>
        <v>0</v>
      </c>
      <c r="T348">
        <f>Source!Y198</f>
        <v>0</v>
      </c>
      <c r="U348">
        <f>ROUND((175/100)*ROUND(Source!R197, 2), 2)</f>
        <v>0</v>
      </c>
      <c r="V348">
        <f>ROUND((0/100)*ROUND(Source!R198, 2), 2)</f>
        <v>0</v>
      </c>
      <c r="AC348">
        <v>3</v>
      </c>
    </row>
    <row r="349" spans="1:29" ht="14.25" hidden="1" x14ac:dyDescent="0.2">
      <c r="A349" s="20"/>
      <c r="B349" s="20"/>
      <c r="C349" s="20" t="s">
        <v>949</v>
      </c>
      <c r="D349" s="22" t="s">
        <v>950</v>
      </c>
      <c r="E349" s="21">
        <f>Source!BZ194</f>
        <v>109</v>
      </c>
      <c r="F349" s="24"/>
      <c r="G349" s="23"/>
      <c r="H349" s="21"/>
      <c r="I349" s="24">
        <f>SUM(Q342:Q348)</f>
        <v>24.98</v>
      </c>
      <c r="J349" s="21">
        <f>Source!AT194</f>
        <v>109</v>
      </c>
      <c r="K349" s="24">
        <f>SUM(R342:R348)</f>
        <v>1407.78</v>
      </c>
      <c r="L349"/>
    </row>
    <row r="350" spans="1:29" ht="14.25" hidden="1" x14ac:dyDescent="0.2">
      <c r="A350" s="20"/>
      <c r="B350" s="20"/>
      <c r="C350" s="20" t="s">
        <v>951</v>
      </c>
      <c r="D350" s="22" t="s">
        <v>950</v>
      </c>
      <c r="E350" s="21">
        <f>Source!CA194</f>
        <v>61</v>
      </c>
      <c r="F350" s="24"/>
      <c r="G350" s="23"/>
      <c r="H350" s="21"/>
      <c r="I350" s="24">
        <f>SUM(S342:S349)</f>
        <v>13.98</v>
      </c>
      <c r="J350" s="21">
        <f>Source!AU194</f>
        <v>61</v>
      </c>
      <c r="K350" s="24">
        <f>SUM(T342:T349)</f>
        <v>787.84</v>
      </c>
      <c r="L350"/>
    </row>
    <row r="351" spans="1:29" ht="28.5" hidden="1" x14ac:dyDescent="0.2">
      <c r="A351" s="26"/>
      <c r="B351" s="26"/>
      <c r="C351" s="26" t="s">
        <v>952</v>
      </c>
      <c r="D351" s="27" t="s">
        <v>953</v>
      </c>
      <c r="E351" s="28">
        <f>Source!AQ193</f>
        <v>0.3</v>
      </c>
      <c r="F351" s="29"/>
      <c r="G351" s="30" t="s">
        <v>962</v>
      </c>
      <c r="H351" s="28">
        <f>Source!AV194</f>
        <v>1.0669999999999999</v>
      </c>
      <c r="I351" s="29">
        <f>Source!U193</f>
        <v>1.7669519999999999</v>
      </c>
      <c r="J351" s="28"/>
      <c r="K351" s="29"/>
      <c r="L351"/>
    </row>
    <row r="352" spans="1:29" ht="15" hidden="1" x14ac:dyDescent="0.2">
      <c r="C352" s="31" t="s">
        <v>954</v>
      </c>
      <c r="H352" s="41">
        <f>I343+I344+I346+I349+I350+SUM(I347:I348)-SUMIF(AC347:AC348, 5, I347:I348)-SUMIF(AC347:AC348, 6, I347:I348)</f>
        <v>2216.7200000000003</v>
      </c>
      <c r="I352" s="41"/>
      <c r="J352" s="41">
        <f>K343+K344+K346+K349+K350+SUM(K347:K348)-SUMIF(AC347:AC348, 5, K347:K348)-SUMIF(AC347:AC348, 6, K347:K348)</f>
        <v>39320.01</v>
      </c>
      <c r="K352" s="41"/>
      <c r="L352"/>
    </row>
    <row r="353" spans="1:43" ht="15" hidden="1" x14ac:dyDescent="0.2">
      <c r="C353" s="31" t="s">
        <v>955</v>
      </c>
      <c r="H353" s="42">
        <f>SUMIF(AC347:AC348, 5, I347:I348)+SUMIF(AC347:AC348, 6, I347:I348)</f>
        <v>0</v>
      </c>
      <c r="I353" s="42"/>
      <c r="J353" s="42">
        <f>SUMIF(AC347:AC348, 5, K347:K348)+SUMIF(AC347:AC348, 6, K347:K348)</f>
        <v>0</v>
      </c>
      <c r="K353" s="42"/>
      <c r="L353"/>
    </row>
    <row r="354" spans="1:43" ht="15" hidden="1" x14ac:dyDescent="0.2">
      <c r="C354" s="31" t="s">
        <v>956</v>
      </c>
      <c r="H354" s="42">
        <f>I343+I344+I346+I349+I350+SUM(I347:I348)</f>
        <v>2216.7200000000003</v>
      </c>
      <c r="I354" s="42"/>
      <c r="J354" s="42">
        <f>K343+K344+K346+K349+K350+SUM(K347:K348)</f>
        <v>39320.01</v>
      </c>
      <c r="K354" s="42"/>
      <c r="L354"/>
      <c r="O354" s="32">
        <f>I343+I344+I346+I349+I350+SUM(I347:I348)</f>
        <v>2216.7200000000003</v>
      </c>
      <c r="P354" s="32">
        <f>K343+K344+K346+K349+K350+SUM(K347:K348)</f>
        <v>39320.01</v>
      </c>
    </row>
    <row r="355" spans="1:43" hidden="1" x14ac:dyDescent="0.2">
      <c r="L355"/>
    </row>
    <row r="356" spans="1:43" hidden="1" x14ac:dyDescent="0.2">
      <c r="L356"/>
    </row>
    <row r="357" spans="1:43" ht="15" hidden="1" x14ac:dyDescent="0.25">
      <c r="A357" s="44" t="str">
        <f>CONCATENATE("Итого по разделу: ",IF(Source!G200&lt;&gt;"Новый раздел", Source!G200, ""))</f>
        <v>Итого по разделу: Водопровод хозяйственно-питьевой В 1 (подземная часть)</v>
      </c>
      <c r="B357" s="44"/>
      <c r="C357" s="44"/>
      <c r="D357" s="44"/>
      <c r="E357" s="44"/>
      <c r="F357" s="44"/>
      <c r="G357" s="44"/>
      <c r="H357" s="42">
        <f>SUM(O147:O356)</f>
        <v>46354.979999999996</v>
      </c>
      <c r="I357" s="43"/>
      <c r="J357" s="42">
        <f>SUM(P147:P356)</f>
        <v>951255.77999999991</v>
      </c>
      <c r="K357" s="43"/>
      <c r="L357"/>
      <c r="AQ357" s="35" t="str">
        <f>CONCATENATE("Итого по разделу: ",IF(Source!G200&lt;&gt;"Новый раздел", Source!G200, ""))</f>
        <v>Итого по разделу: Водопровод хозяйственно-питьевой В 1 (подземная часть)</v>
      </c>
    </row>
    <row r="358" spans="1:43" hidden="1" x14ac:dyDescent="0.2">
      <c r="A358" t="s">
        <v>960</v>
      </c>
      <c r="I358">
        <f>SUM(W147:W357)</f>
        <v>0</v>
      </c>
      <c r="J358">
        <f>SUM(X147:X357)</f>
        <v>0</v>
      </c>
      <c r="L358"/>
    </row>
    <row r="359" spans="1:43" hidden="1" x14ac:dyDescent="0.2">
      <c r="A359" t="s">
        <v>961</v>
      </c>
      <c r="I359">
        <f>SUM(Y147:Y358)</f>
        <v>0</v>
      </c>
      <c r="J359">
        <f>SUM(Z147:Z358)</f>
        <v>0</v>
      </c>
      <c r="L359"/>
    </row>
    <row r="360" spans="1:43" hidden="1" x14ac:dyDescent="0.2">
      <c r="L360"/>
    </row>
    <row r="361" spans="1:43" ht="16.5" hidden="1" x14ac:dyDescent="0.2">
      <c r="A361" s="38" t="str">
        <f>CONCATENATE("Раздел: ",IF(Source!G230&lt;&gt;"Новый раздел", Source!G230, ""))</f>
        <v>Раздел: Водопровод хозяйственно-питьевой В 1 (надземная часть)</v>
      </c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/>
    </row>
    <row r="362" spans="1:43" ht="57" hidden="1" x14ac:dyDescent="0.2">
      <c r="A362" s="20">
        <v>24</v>
      </c>
      <c r="B362" s="20" t="str">
        <f>Source!F234</f>
        <v>3.16-7-1</v>
      </c>
      <c r="C362" s="20" t="s">
        <v>137</v>
      </c>
      <c r="D362" s="22" t="str">
        <f>Source!H234</f>
        <v>100 м трубопровода</v>
      </c>
      <c r="E362" s="21">
        <f>Source!I234</f>
        <v>0.75</v>
      </c>
      <c r="F362" s="24"/>
      <c r="G362" s="23"/>
      <c r="H362" s="21"/>
      <c r="I362" s="24"/>
      <c r="J362" s="21"/>
      <c r="K362" s="24"/>
      <c r="L362"/>
      <c r="Q362">
        <f>Source!X234</f>
        <v>519.86</v>
      </c>
      <c r="R362">
        <f>Source!X235</f>
        <v>29294.36</v>
      </c>
      <c r="S362">
        <f>Source!Y234</f>
        <v>290.93</v>
      </c>
      <c r="T362">
        <f>Source!Y235</f>
        <v>16394.09</v>
      </c>
      <c r="U362">
        <f>ROUND((175/100)*ROUND(Source!R234, 2), 2)</f>
        <v>12.72</v>
      </c>
      <c r="V362">
        <f>ROUND((0/100)*ROUND(Source!R235, 2), 2)</f>
        <v>0</v>
      </c>
      <c r="AC362">
        <v>0</v>
      </c>
    </row>
    <row r="363" spans="1:43" hidden="1" x14ac:dyDescent="0.2">
      <c r="C363" s="25" t="str">
        <f>"Объем: "&amp;Source!I234&amp;"=(75)/"&amp;"100"</f>
        <v>Объем: 0,75=(75)/100</v>
      </c>
      <c r="L363"/>
    </row>
    <row r="364" spans="1:43" ht="28.5" hidden="1" x14ac:dyDescent="0.2">
      <c r="A364" s="20"/>
      <c r="B364" s="20"/>
      <c r="C364" s="20" t="s">
        <v>946</v>
      </c>
      <c r="D364" s="22"/>
      <c r="E364" s="21"/>
      <c r="F364" s="24">
        <f>Source!AO234</f>
        <v>425.29</v>
      </c>
      <c r="G364" s="23" t="s">
        <v>962</v>
      </c>
      <c r="H364" s="21">
        <f>Source!AV235</f>
        <v>1.0669999999999999</v>
      </c>
      <c r="I364" s="24">
        <f>Source!S234</f>
        <v>469.67</v>
      </c>
      <c r="J364" s="21">
        <f>IF(Source!BA235&lt;&gt; 0, Source!BA235, 1)</f>
        <v>56.35</v>
      </c>
      <c r="K364" s="24">
        <f>Source!S235</f>
        <v>26465.9</v>
      </c>
      <c r="L364"/>
    </row>
    <row r="365" spans="1:43" ht="28.5" hidden="1" x14ac:dyDescent="0.2">
      <c r="A365" s="20"/>
      <c r="B365" s="20"/>
      <c r="C365" s="20" t="s">
        <v>947</v>
      </c>
      <c r="D365" s="22"/>
      <c r="E365" s="21"/>
      <c r="F365" s="24">
        <f>Source!AM234</f>
        <v>47.77</v>
      </c>
      <c r="G365" s="23" t="s">
        <v>963</v>
      </c>
      <c r="H365" s="21">
        <f>Source!AV235</f>
        <v>1.0669999999999999</v>
      </c>
      <c r="I365" s="24">
        <f>Source!Q234</f>
        <v>57.34</v>
      </c>
      <c r="J365" s="21">
        <f>IF(Source!BB235&lt;&gt; 0, Source!BB235, 1)</f>
        <v>16.21</v>
      </c>
      <c r="K365" s="24">
        <f>Source!Q235</f>
        <v>929.48</v>
      </c>
      <c r="L365"/>
    </row>
    <row r="366" spans="1:43" ht="28.5" hidden="1" x14ac:dyDescent="0.2">
      <c r="A366" s="20"/>
      <c r="B366" s="20"/>
      <c r="C366" s="20" t="s">
        <v>959</v>
      </c>
      <c r="D366" s="22"/>
      <c r="E366" s="21"/>
      <c r="F366" s="24">
        <f>Source!AN234</f>
        <v>6.06</v>
      </c>
      <c r="G366" s="23" t="s">
        <v>963</v>
      </c>
      <c r="H366" s="21">
        <f>Source!AV235</f>
        <v>1.0669999999999999</v>
      </c>
      <c r="I366" s="33">
        <f>Source!R234</f>
        <v>7.27</v>
      </c>
      <c r="J366" s="21">
        <f>IF(Source!BS235&lt;&gt; 0, Source!BS235, 1)</f>
        <v>56.35</v>
      </c>
      <c r="K366" s="33">
        <f>Source!R235</f>
        <v>409.66</v>
      </c>
      <c r="L366"/>
    </row>
    <row r="367" spans="1:43" ht="14.25" hidden="1" x14ac:dyDescent="0.2">
      <c r="A367" s="20"/>
      <c r="B367" s="20"/>
      <c r="C367" s="20" t="s">
        <v>948</v>
      </c>
      <c r="D367" s="22"/>
      <c r="E367" s="21"/>
      <c r="F367" s="24">
        <f>Source!AL234</f>
        <v>44.58</v>
      </c>
      <c r="G367" s="23"/>
      <c r="H367" s="21">
        <f>Source!AW235</f>
        <v>1</v>
      </c>
      <c r="I367" s="24">
        <f>Source!P234</f>
        <v>33.44</v>
      </c>
      <c r="J367" s="21">
        <f>IF(Source!BC235&lt;&gt; 0, Source!BC235, 1)</f>
        <v>6.27</v>
      </c>
      <c r="K367" s="24">
        <f>Source!P235</f>
        <v>209.67</v>
      </c>
      <c r="L367"/>
    </row>
    <row r="368" spans="1:43" ht="85.5" hidden="1" x14ac:dyDescent="0.2">
      <c r="A368" s="20" t="s">
        <v>375</v>
      </c>
      <c r="B368" s="20" t="str">
        <f>Source!F236</f>
        <v>1.13-4-61</v>
      </c>
      <c r="C368" s="20" t="s">
        <v>145</v>
      </c>
      <c r="D368" s="22" t="str">
        <f>Source!H236</f>
        <v>шт.</v>
      </c>
      <c r="E368" s="21">
        <f>Source!I236</f>
        <v>188</v>
      </c>
      <c r="F368" s="24">
        <f>Source!AK236</f>
        <v>34.97</v>
      </c>
      <c r="G368" s="34" t="s">
        <v>3</v>
      </c>
      <c r="H368" s="21">
        <f>Source!AW237</f>
        <v>1</v>
      </c>
      <c r="I368" s="24">
        <f>Source!O236</f>
        <v>6574.36</v>
      </c>
      <c r="J368" s="21">
        <f>IF(Source!BC237&lt;&gt; 0, Source!BC237, 1)</f>
        <v>19.45</v>
      </c>
      <c r="K368" s="24">
        <f>Source!O237</f>
        <v>127871.3</v>
      </c>
      <c r="L368"/>
      <c r="Q368">
        <f>Source!X236</f>
        <v>0</v>
      </c>
      <c r="R368">
        <f>Source!X237</f>
        <v>0</v>
      </c>
      <c r="S368">
        <f>Source!Y236</f>
        <v>0</v>
      </c>
      <c r="T368">
        <f>Source!Y237</f>
        <v>0</v>
      </c>
      <c r="U368">
        <f>ROUND((175/100)*ROUND(Source!R236, 2), 2)</f>
        <v>0</v>
      </c>
      <c r="V368">
        <f>ROUND((0/100)*ROUND(Source!R237, 2), 2)</f>
        <v>0</v>
      </c>
      <c r="AC368">
        <v>3</v>
      </c>
    </row>
    <row r="369" spans="1:29" ht="71.25" hidden="1" x14ac:dyDescent="0.2">
      <c r="A369" s="20" t="s">
        <v>376</v>
      </c>
      <c r="B369" s="20" t="str">
        <f>Source!F238</f>
        <v>1.13-3-37</v>
      </c>
      <c r="C369" s="20" t="s">
        <v>378</v>
      </c>
      <c r="D369" s="22" t="str">
        <f>Source!H238</f>
        <v>шт.</v>
      </c>
      <c r="E369" s="21">
        <f>Source!I238</f>
        <v>3</v>
      </c>
      <c r="F369" s="24">
        <f>Source!AK238</f>
        <v>124.29</v>
      </c>
      <c r="G369" s="34" t="s">
        <v>3</v>
      </c>
      <c r="H369" s="21">
        <f>Source!AW239</f>
        <v>1</v>
      </c>
      <c r="I369" s="24">
        <f>Source!O238</f>
        <v>372.87</v>
      </c>
      <c r="J369" s="21">
        <f>IF(Source!BC239&lt;&gt; 0, Source!BC239, 1)</f>
        <v>1.77</v>
      </c>
      <c r="K369" s="24">
        <f>Source!O239</f>
        <v>659.98</v>
      </c>
      <c r="L369"/>
      <c r="Q369">
        <f>Source!X238</f>
        <v>0</v>
      </c>
      <c r="R369">
        <f>Source!X239</f>
        <v>0</v>
      </c>
      <c r="S369">
        <f>Source!Y238</f>
        <v>0</v>
      </c>
      <c r="T369">
        <f>Source!Y239</f>
        <v>0</v>
      </c>
      <c r="U369">
        <f>ROUND((175/100)*ROUND(Source!R238, 2), 2)</f>
        <v>0</v>
      </c>
      <c r="V369">
        <f>ROUND((0/100)*ROUND(Source!R239, 2), 2)</f>
        <v>0</v>
      </c>
      <c r="AC369">
        <v>3</v>
      </c>
    </row>
    <row r="370" spans="1:29" ht="57" hidden="1" x14ac:dyDescent="0.2">
      <c r="A370" s="20" t="s">
        <v>381</v>
      </c>
      <c r="B370" s="20" t="str">
        <f>Source!F242</f>
        <v>1.12-1-52</v>
      </c>
      <c r="C370" s="20" t="s">
        <v>155</v>
      </c>
      <c r="D370" s="22" t="str">
        <f>Source!H242</f>
        <v>м</v>
      </c>
      <c r="E370" s="21">
        <f>Source!I242</f>
        <v>75</v>
      </c>
      <c r="F370" s="24">
        <f>Source!AK242</f>
        <v>28.1</v>
      </c>
      <c r="G370" s="34" t="s">
        <v>3</v>
      </c>
      <c r="H370" s="21">
        <f>Source!AW243</f>
        <v>1</v>
      </c>
      <c r="I370" s="24">
        <f>Source!O242</f>
        <v>2107.5</v>
      </c>
      <c r="J370" s="21">
        <f>IF(Source!BC243&lt;&gt; 0, Source!BC243, 1)</f>
        <v>18.63</v>
      </c>
      <c r="K370" s="24">
        <f>Source!O243</f>
        <v>39262.730000000003</v>
      </c>
      <c r="L370"/>
      <c r="Q370">
        <f>Source!X242</f>
        <v>0</v>
      </c>
      <c r="R370">
        <f>Source!X243</f>
        <v>0</v>
      </c>
      <c r="S370">
        <f>Source!Y242</f>
        <v>0</v>
      </c>
      <c r="T370">
        <f>Source!Y243</f>
        <v>0</v>
      </c>
      <c r="U370">
        <f>ROUND((175/100)*ROUND(Source!R242, 2), 2)</f>
        <v>0</v>
      </c>
      <c r="V370">
        <f>ROUND((0/100)*ROUND(Source!R243, 2), 2)</f>
        <v>0</v>
      </c>
      <c r="AC370">
        <v>3</v>
      </c>
    </row>
    <row r="371" spans="1:29" ht="14.25" hidden="1" x14ac:dyDescent="0.2">
      <c r="A371" s="20"/>
      <c r="B371" s="20"/>
      <c r="C371" s="20" t="s">
        <v>949</v>
      </c>
      <c r="D371" s="22" t="s">
        <v>950</v>
      </c>
      <c r="E371" s="21">
        <f>Source!BZ235</f>
        <v>109</v>
      </c>
      <c r="F371" s="24"/>
      <c r="G371" s="23"/>
      <c r="H371" s="21"/>
      <c r="I371" s="24">
        <f>SUM(Q362:Q370)</f>
        <v>519.86</v>
      </c>
      <c r="J371" s="21">
        <f>Source!AT235</f>
        <v>109</v>
      </c>
      <c r="K371" s="24">
        <f>SUM(R362:R370)</f>
        <v>29294.36</v>
      </c>
      <c r="L371"/>
    </row>
    <row r="372" spans="1:29" ht="14.25" hidden="1" x14ac:dyDescent="0.2">
      <c r="A372" s="20"/>
      <c r="B372" s="20"/>
      <c r="C372" s="20" t="s">
        <v>951</v>
      </c>
      <c r="D372" s="22" t="s">
        <v>950</v>
      </c>
      <c r="E372" s="21">
        <f>Source!CA235</f>
        <v>61</v>
      </c>
      <c r="F372" s="24"/>
      <c r="G372" s="23"/>
      <c r="H372" s="21"/>
      <c r="I372" s="24">
        <f>SUM(S362:S371)</f>
        <v>290.93</v>
      </c>
      <c r="J372" s="21">
        <f>Source!AU235</f>
        <v>61</v>
      </c>
      <c r="K372" s="24">
        <f>SUM(T362:T371)</f>
        <v>16394.09</v>
      </c>
      <c r="L372"/>
    </row>
    <row r="373" spans="1:29" ht="28.5" hidden="1" x14ac:dyDescent="0.2">
      <c r="A373" s="26"/>
      <c r="B373" s="26"/>
      <c r="C373" s="26" t="s">
        <v>952</v>
      </c>
      <c r="D373" s="27" t="s">
        <v>953</v>
      </c>
      <c r="E373" s="28">
        <f>Source!AQ234</f>
        <v>33.700000000000003</v>
      </c>
      <c r="F373" s="29"/>
      <c r="G373" s="30" t="s">
        <v>962</v>
      </c>
      <c r="H373" s="28">
        <f>Source!AV235</f>
        <v>1.0669999999999999</v>
      </c>
      <c r="I373" s="29">
        <f>Source!U234</f>
        <v>37.216426499999997</v>
      </c>
      <c r="J373" s="28"/>
      <c r="K373" s="29"/>
      <c r="L373"/>
    </row>
    <row r="374" spans="1:29" ht="15" hidden="1" x14ac:dyDescent="0.2">
      <c r="C374" s="31" t="s">
        <v>954</v>
      </c>
      <c r="H374" s="41">
        <f>I364+I365+I367+I371+I372+SUM(I368:I370)-SUMIF(AC368:AC370, 5, I368:I370)-SUMIF(AC368:AC370, 6, I368:I370)</f>
        <v>10425.969999999999</v>
      </c>
      <c r="I374" s="41"/>
      <c r="J374" s="41">
        <f>K364+K365+K367+K371+K372+SUM(K368:K370)-SUMIF(AC368:AC370, 5, K368:K370)-SUMIF(AC368:AC370, 6, K368:K370)</f>
        <v>241087.51</v>
      </c>
      <c r="K374" s="41"/>
      <c r="L374"/>
    </row>
    <row r="375" spans="1:29" ht="15" hidden="1" x14ac:dyDescent="0.2">
      <c r="C375" s="31" t="s">
        <v>955</v>
      </c>
      <c r="H375" s="42">
        <f>SUMIF(AC368:AC370, 5, I368:I370)+SUMIF(AC368:AC370, 6, I368:I370)</f>
        <v>0</v>
      </c>
      <c r="I375" s="42"/>
      <c r="J375" s="42">
        <f>SUMIF(AC368:AC370, 5, K368:K370)+SUMIF(AC368:AC370, 6, K368:K370)</f>
        <v>0</v>
      </c>
      <c r="K375" s="42"/>
      <c r="L375"/>
    </row>
    <row r="376" spans="1:29" ht="15" hidden="1" x14ac:dyDescent="0.2">
      <c r="C376" s="31" t="s">
        <v>956</v>
      </c>
      <c r="H376" s="42">
        <f>I364+I365+I367+I371+I372+SUM(I368:I370)</f>
        <v>10425.969999999999</v>
      </c>
      <c r="I376" s="42"/>
      <c r="J376" s="42">
        <f>K364+K365+K367+K371+K372+SUM(K368:K370)</f>
        <v>241087.51</v>
      </c>
      <c r="K376" s="42"/>
      <c r="L376"/>
      <c r="O376" s="32">
        <f>I364+I365+I367+I371+I372+SUM(I368:I370)</f>
        <v>10425.969999999999</v>
      </c>
      <c r="P376" s="32">
        <f>K364+K365+K367+K371+K372+SUM(K368:K370)</f>
        <v>241087.51</v>
      </c>
    </row>
    <row r="377" spans="1:29" hidden="1" x14ac:dyDescent="0.2">
      <c r="L377"/>
    </row>
    <row r="378" spans="1:29" ht="57" hidden="1" x14ac:dyDescent="0.2">
      <c r="A378" s="20">
        <v>25</v>
      </c>
      <c r="B378" s="20" t="str">
        <f>Source!F244</f>
        <v>3.16-7-2</v>
      </c>
      <c r="C378" s="20" t="s">
        <v>160</v>
      </c>
      <c r="D378" s="22" t="str">
        <f>Source!H244</f>
        <v>100 м трубопровода</v>
      </c>
      <c r="E378" s="21">
        <f>Source!I244</f>
        <v>0.9</v>
      </c>
      <c r="F378" s="24"/>
      <c r="G378" s="23"/>
      <c r="H378" s="21"/>
      <c r="I378" s="24"/>
      <c r="J378" s="21"/>
      <c r="K378" s="24"/>
      <c r="L378"/>
      <c r="Q378">
        <f>Source!X244</f>
        <v>623.84</v>
      </c>
      <c r="R378">
        <f>Source!X245</f>
        <v>35153.370000000003</v>
      </c>
      <c r="S378">
        <f>Source!Y244</f>
        <v>349.12</v>
      </c>
      <c r="T378">
        <f>Source!Y245</f>
        <v>19672.990000000002</v>
      </c>
      <c r="U378">
        <f>ROUND((175/100)*ROUND(Source!R244, 2), 2)</f>
        <v>15.28</v>
      </c>
      <c r="V378">
        <f>ROUND((0/100)*ROUND(Source!R245, 2), 2)</f>
        <v>0</v>
      </c>
      <c r="AC378">
        <v>0</v>
      </c>
    </row>
    <row r="379" spans="1:29" hidden="1" x14ac:dyDescent="0.2">
      <c r="C379" s="25" t="str">
        <f>"Объем: "&amp;Source!I244&amp;"=(90)/"&amp;"100"</f>
        <v>Объем: 0,9=(90)/100</v>
      </c>
      <c r="L379"/>
    </row>
    <row r="380" spans="1:29" ht="28.5" hidden="1" x14ac:dyDescent="0.2">
      <c r="A380" s="20"/>
      <c r="B380" s="20"/>
      <c r="C380" s="20" t="s">
        <v>946</v>
      </c>
      <c r="D380" s="22"/>
      <c r="E380" s="21"/>
      <c r="F380" s="24">
        <f>Source!AO244</f>
        <v>425.29</v>
      </c>
      <c r="G380" s="23" t="s">
        <v>962</v>
      </c>
      <c r="H380" s="21">
        <f>Source!AV245</f>
        <v>1.0669999999999999</v>
      </c>
      <c r="I380" s="24">
        <f>Source!S244</f>
        <v>563.6</v>
      </c>
      <c r="J380" s="21">
        <f>IF(Source!BA245&lt;&gt; 0, Source!BA245, 1)</f>
        <v>56.35</v>
      </c>
      <c r="K380" s="24">
        <f>Source!S245</f>
        <v>31758.86</v>
      </c>
      <c r="L380"/>
    </row>
    <row r="381" spans="1:29" ht="28.5" hidden="1" x14ac:dyDescent="0.2">
      <c r="A381" s="20"/>
      <c r="B381" s="20"/>
      <c r="C381" s="20" t="s">
        <v>947</v>
      </c>
      <c r="D381" s="22"/>
      <c r="E381" s="21"/>
      <c r="F381" s="24">
        <f>Source!AM244</f>
        <v>47.77</v>
      </c>
      <c r="G381" s="23" t="s">
        <v>963</v>
      </c>
      <c r="H381" s="21">
        <f>Source!AV245</f>
        <v>1.0669999999999999</v>
      </c>
      <c r="I381" s="24">
        <f>Source!Q244</f>
        <v>68.81</v>
      </c>
      <c r="J381" s="21">
        <f>IF(Source!BB245&lt;&gt; 0, Source!BB245, 1)</f>
        <v>16.21</v>
      </c>
      <c r="K381" s="24">
        <f>Source!Q245</f>
        <v>1115.4100000000001</v>
      </c>
      <c r="L381"/>
    </row>
    <row r="382" spans="1:29" ht="28.5" hidden="1" x14ac:dyDescent="0.2">
      <c r="A382" s="20"/>
      <c r="B382" s="20"/>
      <c r="C382" s="20" t="s">
        <v>959</v>
      </c>
      <c r="D382" s="22"/>
      <c r="E382" s="21"/>
      <c r="F382" s="24">
        <f>Source!AN244</f>
        <v>6.06</v>
      </c>
      <c r="G382" s="23" t="s">
        <v>963</v>
      </c>
      <c r="H382" s="21">
        <f>Source!AV245</f>
        <v>1.0669999999999999</v>
      </c>
      <c r="I382" s="33">
        <f>Source!R244</f>
        <v>8.73</v>
      </c>
      <c r="J382" s="21">
        <f>IF(Source!BS245&lt;&gt; 0, Source!BS245, 1)</f>
        <v>56.35</v>
      </c>
      <c r="K382" s="33">
        <f>Source!R245</f>
        <v>491.94</v>
      </c>
      <c r="L382"/>
    </row>
    <row r="383" spans="1:29" ht="14.25" hidden="1" x14ac:dyDescent="0.2">
      <c r="A383" s="20"/>
      <c r="B383" s="20"/>
      <c r="C383" s="20" t="s">
        <v>948</v>
      </c>
      <c r="D383" s="22"/>
      <c r="E383" s="21"/>
      <c r="F383" s="24">
        <f>Source!AL244</f>
        <v>44.76</v>
      </c>
      <c r="G383" s="23"/>
      <c r="H383" s="21">
        <f>Source!AW245</f>
        <v>1</v>
      </c>
      <c r="I383" s="24">
        <f>Source!P244</f>
        <v>40.28</v>
      </c>
      <c r="J383" s="21">
        <f>IF(Source!BC245&lt;&gt; 0, Source!BC245, 1)</f>
        <v>6.28</v>
      </c>
      <c r="K383" s="24">
        <f>Source!P245</f>
        <v>252.96</v>
      </c>
      <c r="L383"/>
    </row>
    <row r="384" spans="1:29" ht="85.5" hidden="1" x14ac:dyDescent="0.2">
      <c r="A384" s="20" t="s">
        <v>383</v>
      </c>
      <c r="B384" s="20" t="str">
        <f>Source!F246</f>
        <v>1.13-4-62</v>
      </c>
      <c r="C384" s="20" t="s">
        <v>164</v>
      </c>
      <c r="D384" s="22" t="str">
        <f>Source!H246</f>
        <v>шт.</v>
      </c>
      <c r="E384" s="21">
        <f>Source!I246</f>
        <v>20</v>
      </c>
      <c r="F384" s="24">
        <f>Source!AK246</f>
        <v>47.24</v>
      </c>
      <c r="G384" s="34" t="s">
        <v>3</v>
      </c>
      <c r="H384" s="21">
        <f>Source!AW247</f>
        <v>1</v>
      </c>
      <c r="I384" s="24">
        <f>Source!O246</f>
        <v>944.8</v>
      </c>
      <c r="J384" s="21">
        <f>IF(Source!BC247&lt;&gt; 0, Source!BC247, 1)</f>
        <v>21.42</v>
      </c>
      <c r="K384" s="24">
        <f>Source!O247</f>
        <v>20237.62</v>
      </c>
      <c r="L384"/>
      <c r="Q384">
        <f>Source!X246</f>
        <v>0</v>
      </c>
      <c r="R384">
        <f>Source!X247</f>
        <v>0</v>
      </c>
      <c r="S384">
        <f>Source!Y246</f>
        <v>0</v>
      </c>
      <c r="T384">
        <f>Source!Y247</f>
        <v>0</v>
      </c>
      <c r="U384">
        <f>ROUND((175/100)*ROUND(Source!R246, 2), 2)</f>
        <v>0</v>
      </c>
      <c r="V384">
        <f>ROUND((0/100)*ROUND(Source!R247, 2), 2)</f>
        <v>0</v>
      </c>
      <c r="AC384">
        <v>3</v>
      </c>
    </row>
    <row r="385" spans="1:29" ht="71.25" hidden="1" x14ac:dyDescent="0.2">
      <c r="A385" s="20" t="s">
        <v>384</v>
      </c>
      <c r="B385" s="20" t="str">
        <f>Source!F248</f>
        <v>1.13-3-38</v>
      </c>
      <c r="C385" s="20" t="s">
        <v>386</v>
      </c>
      <c r="D385" s="22" t="str">
        <f>Source!H248</f>
        <v>шт.</v>
      </c>
      <c r="E385" s="21">
        <f>Source!I248</f>
        <v>5</v>
      </c>
      <c r="F385" s="24">
        <f>Source!AK248</f>
        <v>151.24</v>
      </c>
      <c r="G385" s="34" t="s">
        <v>3</v>
      </c>
      <c r="H385" s="21">
        <f>Source!AW249</f>
        <v>1</v>
      </c>
      <c r="I385" s="24">
        <f>Source!O248</f>
        <v>756.2</v>
      </c>
      <c r="J385" s="21">
        <f>IF(Source!BC249&lt;&gt; 0, Source!BC249, 1)</f>
        <v>2.0099999999999998</v>
      </c>
      <c r="K385" s="24">
        <f>Source!O249</f>
        <v>1519.96</v>
      </c>
      <c r="L385"/>
      <c r="Q385">
        <f>Source!X248</f>
        <v>0</v>
      </c>
      <c r="R385">
        <f>Source!X249</f>
        <v>0</v>
      </c>
      <c r="S385">
        <f>Source!Y248</f>
        <v>0</v>
      </c>
      <c r="T385">
        <f>Source!Y249</f>
        <v>0</v>
      </c>
      <c r="U385">
        <f>ROUND((175/100)*ROUND(Source!R248, 2), 2)</f>
        <v>0</v>
      </c>
      <c r="V385">
        <f>ROUND((0/100)*ROUND(Source!R249, 2), 2)</f>
        <v>0</v>
      </c>
      <c r="AC385">
        <v>3</v>
      </c>
    </row>
    <row r="386" spans="1:29" ht="57" hidden="1" x14ac:dyDescent="0.2">
      <c r="A386" s="20" t="s">
        <v>388</v>
      </c>
      <c r="B386" s="20" t="str">
        <f>Source!F250</f>
        <v>1.12-1-53</v>
      </c>
      <c r="C386" s="20" t="s">
        <v>168</v>
      </c>
      <c r="D386" s="22" t="str">
        <f>Source!H250</f>
        <v>м</v>
      </c>
      <c r="E386" s="21">
        <f>Source!I250</f>
        <v>90</v>
      </c>
      <c r="F386" s="24">
        <f>Source!AK250</f>
        <v>31.41</v>
      </c>
      <c r="G386" s="34" t="s">
        <v>3</v>
      </c>
      <c r="H386" s="21">
        <f>Source!AW251</f>
        <v>1</v>
      </c>
      <c r="I386" s="24">
        <f>Source!O250</f>
        <v>2826.9</v>
      </c>
      <c r="J386" s="21">
        <f>IF(Source!BC251&lt;&gt; 0, Source!BC251, 1)</f>
        <v>18.510000000000002</v>
      </c>
      <c r="K386" s="24">
        <f>Source!O251</f>
        <v>52325.919999999998</v>
      </c>
      <c r="L386"/>
      <c r="Q386">
        <f>Source!X250</f>
        <v>0</v>
      </c>
      <c r="R386">
        <f>Source!X251</f>
        <v>0</v>
      </c>
      <c r="S386">
        <f>Source!Y250</f>
        <v>0</v>
      </c>
      <c r="T386">
        <f>Source!Y251</f>
        <v>0</v>
      </c>
      <c r="U386">
        <f>ROUND((175/100)*ROUND(Source!R250, 2), 2)</f>
        <v>0</v>
      </c>
      <c r="V386">
        <f>ROUND((0/100)*ROUND(Source!R251, 2), 2)</f>
        <v>0</v>
      </c>
      <c r="AC386">
        <v>3</v>
      </c>
    </row>
    <row r="387" spans="1:29" ht="14.25" hidden="1" x14ac:dyDescent="0.2">
      <c r="A387" s="20"/>
      <c r="B387" s="20"/>
      <c r="C387" s="20" t="s">
        <v>949</v>
      </c>
      <c r="D387" s="22" t="s">
        <v>950</v>
      </c>
      <c r="E387" s="21">
        <f>Source!BZ245</f>
        <v>109</v>
      </c>
      <c r="F387" s="24"/>
      <c r="G387" s="23"/>
      <c r="H387" s="21"/>
      <c r="I387" s="24">
        <f>SUM(Q378:Q386)</f>
        <v>623.84</v>
      </c>
      <c r="J387" s="21">
        <f>Source!AT245</f>
        <v>109</v>
      </c>
      <c r="K387" s="24">
        <f>SUM(R378:R386)</f>
        <v>35153.370000000003</v>
      </c>
      <c r="L387"/>
    </row>
    <row r="388" spans="1:29" ht="14.25" hidden="1" x14ac:dyDescent="0.2">
      <c r="A388" s="20"/>
      <c r="B388" s="20"/>
      <c r="C388" s="20" t="s">
        <v>951</v>
      </c>
      <c r="D388" s="22" t="s">
        <v>950</v>
      </c>
      <c r="E388" s="21">
        <f>Source!CA245</f>
        <v>61</v>
      </c>
      <c r="F388" s="24"/>
      <c r="G388" s="23"/>
      <c r="H388" s="21"/>
      <c r="I388" s="24">
        <f>SUM(S378:S387)</f>
        <v>349.12</v>
      </c>
      <c r="J388" s="21">
        <f>Source!AU245</f>
        <v>61</v>
      </c>
      <c r="K388" s="24">
        <f>SUM(T378:T387)</f>
        <v>19672.990000000002</v>
      </c>
      <c r="L388"/>
    </row>
    <row r="389" spans="1:29" ht="28.5" hidden="1" x14ac:dyDescent="0.2">
      <c r="A389" s="26"/>
      <c r="B389" s="26"/>
      <c r="C389" s="26" t="s">
        <v>952</v>
      </c>
      <c r="D389" s="27" t="s">
        <v>953</v>
      </c>
      <c r="E389" s="28">
        <f>Source!AQ244</f>
        <v>33.700000000000003</v>
      </c>
      <c r="F389" s="29"/>
      <c r="G389" s="30" t="s">
        <v>962</v>
      </c>
      <c r="H389" s="28">
        <f>Source!AV245</f>
        <v>1.0669999999999999</v>
      </c>
      <c r="I389" s="29">
        <f>Source!U244</f>
        <v>44.659711799999997</v>
      </c>
      <c r="J389" s="28"/>
      <c r="K389" s="29"/>
      <c r="L389"/>
    </row>
    <row r="390" spans="1:29" ht="15" hidden="1" x14ac:dyDescent="0.2">
      <c r="C390" s="31" t="s">
        <v>954</v>
      </c>
      <c r="H390" s="41">
        <f>I380+I381+I383+I387+I388+SUM(I384:I386)-SUMIF(AC384:AC386, 5, I384:I386)-SUMIF(AC384:AC386, 6, I384:I386)</f>
        <v>6173.5499999999993</v>
      </c>
      <c r="I390" s="41"/>
      <c r="J390" s="41">
        <f>K380+K381+K383+K387+K388+SUM(K384:K386)-SUMIF(AC384:AC386, 5, K384:K386)-SUMIF(AC384:AC386, 6, K384:K386)</f>
        <v>162037.09000000003</v>
      </c>
      <c r="K390" s="41"/>
      <c r="L390"/>
    </row>
    <row r="391" spans="1:29" ht="15" hidden="1" x14ac:dyDescent="0.2">
      <c r="C391" s="31" t="s">
        <v>955</v>
      </c>
      <c r="H391" s="42">
        <f>SUMIF(AC384:AC386, 5, I384:I386)+SUMIF(AC384:AC386, 6, I384:I386)</f>
        <v>0</v>
      </c>
      <c r="I391" s="42"/>
      <c r="J391" s="42">
        <f>SUMIF(AC384:AC386, 5, K384:K386)+SUMIF(AC384:AC386, 6, K384:K386)</f>
        <v>0</v>
      </c>
      <c r="K391" s="42"/>
      <c r="L391"/>
    </row>
    <row r="392" spans="1:29" ht="15" hidden="1" x14ac:dyDescent="0.2">
      <c r="C392" s="31" t="s">
        <v>956</v>
      </c>
      <c r="H392" s="42">
        <f>I380+I381+I383+I387+I388+SUM(I384:I386)</f>
        <v>6173.5499999999993</v>
      </c>
      <c r="I392" s="42"/>
      <c r="J392" s="42">
        <f>K380+K381+K383+K387+K388+SUM(K384:K386)</f>
        <v>162037.09000000003</v>
      </c>
      <c r="K392" s="42"/>
      <c r="L392"/>
      <c r="O392" s="32">
        <f>I380+I381+I383+I387+I388+SUM(I384:I386)</f>
        <v>6173.5499999999993</v>
      </c>
      <c r="P392" s="32">
        <f>K380+K381+K383+K387+K388+SUM(K384:K386)</f>
        <v>162037.09000000003</v>
      </c>
    </row>
    <row r="393" spans="1:29" hidden="1" x14ac:dyDescent="0.2">
      <c r="L393"/>
    </row>
    <row r="394" spans="1:29" ht="57" hidden="1" x14ac:dyDescent="0.2">
      <c r="A394" s="20">
        <v>26</v>
      </c>
      <c r="B394" s="20" t="str">
        <f>Source!F252</f>
        <v>3.16-7-3</v>
      </c>
      <c r="C394" s="20" t="s">
        <v>172</v>
      </c>
      <c r="D394" s="22" t="str">
        <f>Source!H252</f>
        <v>100 м трубопровода</v>
      </c>
      <c r="E394" s="21">
        <f>Source!I252</f>
        <v>0.75</v>
      </c>
      <c r="F394" s="24"/>
      <c r="G394" s="23"/>
      <c r="H394" s="21"/>
      <c r="I394" s="24"/>
      <c r="J394" s="21"/>
      <c r="K394" s="24"/>
      <c r="L394"/>
      <c r="Q394">
        <f>Source!X252</f>
        <v>519.86</v>
      </c>
      <c r="R394">
        <f>Source!X253</f>
        <v>29294.36</v>
      </c>
      <c r="S394">
        <f>Source!Y252</f>
        <v>290.93</v>
      </c>
      <c r="T394">
        <f>Source!Y253</f>
        <v>16394.09</v>
      </c>
      <c r="U394">
        <f>ROUND((175/100)*ROUND(Source!R252, 2), 2)</f>
        <v>12.72</v>
      </c>
      <c r="V394">
        <f>ROUND((0/100)*ROUND(Source!R253, 2), 2)</f>
        <v>0</v>
      </c>
      <c r="AC394">
        <v>0</v>
      </c>
    </row>
    <row r="395" spans="1:29" hidden="1" x14ac:dyDescent="0.2">
      <c r="C395" s="25" t="str">
        <f>"Объем: "&amp;Source!I252&amp;"=(75)/"&amp;"100"</f>
        <v>Объем: 0,75=(75)/100</v>
      </c>
      <c r="L395"/>
    </row>
    <row r="396" spans="1:29" ht="28.5" hidden="1" x14ac:dyDescent="0.2">
      <c r="A396" s="20"/>
      <c r="B396" s="20"/>
      <c r="C396" s="20" t="s">
        <v>946</v>
      </c>
      <c r="D396" s="22"/>
      <c r="E396" s="21"/>
      <c r="F396" s="24">
        <f>Source!AO252</f>
        <v>425.29</v>
      </c>
      <c r="G396" s="23" t="s">
        <v>962</v>
      </c>
      <c r="H396" s="21">
        <f>Source!AV253</f>
        <v>1.0669999999999999</v>
      </c>
      <c r="I396" s="24">
        <f>Source!S252</f>
        <v>469.67</v>
      </c>
      <c r="J396" s="21">
        <f>IF(Source!BA253&lt;&gt; 0, Source!BA253, 1)</f>
        <v>56.35</v>
      </c>
      <c r="K396" s="24">
        <f>Source!S253</f>
        <v>26465.9</v>
      </c>
      <c r="L396"/>
    </row>
    <row r="397" spans="1:29" ht="28.5" hidden="1" x14ac:dyDescent="0.2">
      <c r="A397" s="20"/>
      <c r="B397" s="20"/>
      <c r="C397" s="20" t="s">
        <v>947</v>
      </c>
      <c r="D397" s="22"/>
      <c r="E397" s="21"/>
      <c r="F397" s="24">
        <f>Source!AM252</f>
        <v>47.77</v>
      </c>
      <c r="G397" s="23" t="s">
        <v>963</v>
      </c>
      <c r="H397" s="21">
        <f>Source!AV253</f>
        <v>1.0669999999999999</v>
      </c>
      <c r="I397" s="24">
        <f>Source!Q252</f>
        <v>57.34</v>
      </c>
      <c r="J397" s="21">
        <f>IF(Source!BB253&lt;&gt; 0, Source!BB253, 1)</f>
        <v>16.21</v>
      </c>
      <c r="K397" s="24">
        <f>Source!Q253</f>
        <v>929.48</v>
      </c>
      <c r="L397"/>
    </row>
    <row r="398" spans="1:29" ht="28.5" hidden="1" x14ac:dyDescent="0.2">
      <c r="A398" s="20"/>
      <c r="B398" s="20"/>
      <c r="C398" s="20" t="s">
        <v>959</v>
      </c>
      <c r="D398" s="22"/>
      <c r="E398" s="21"/>
      <c r="F398" s="24">
        <f>Source!AN252</f>
        <v>6.06</v>
      </c>
      <c r="G398" s="23" t="s">
        <v>963</v>
      </c>
      <c r="H398" s="21">
        <f>Source!AV253</f>
        <v>1.0669999999999999</v>
      </c>
      <c r="I398" s="33">
        <f>Source!R252</f>
        <v>7.27</v>
      </c>
      <c r="J398" s="21">
        <f>IF(Source!BS253&lt;&gt; 0, Source!BS253, 1)</f>
        <v>56.35</v>
      </c>
      <c r="K398" s="33">
        <f>Source!R253</f>
        <v>409.66</v>
      </c>
      <c r="L398"/>
    </row>
    <row r="399" spans="1:29" ht="14.25" hidden="1" x14ac:dyDescent="0.2">
      <c r="A399" s="20"/>
      <c r="B399" s="20"/>
      <c r="C399" s="20" t="s">
        <v>948</v>
      </c>
      <c r="D399" s="22"/>
      <c r="E399" s="21"/>
      <c r="F399" s="24">
        <f>Source!AL252</f>
        <v>45</v>
      </c>
      <c r="G399" s="23"/>
      <c r="H399" s="21">
        <f>Source!AW253</f>
        <v>1</v>
      </c>
      <c r="I399" s="24">
        <f>Source!P252</f>
        <v>33.75</v>
      </c>
      <c r="J399" s="21">
        <f>IF(Source!BC253&lt;&gt; 0, Source!BC253, 1)</f>
        <v>6.29</v>
      </c>
      <c r="K399" s="24">
        <f>Source!P253</f>
        <v>212.29</v>
      </c>
      <c r="L399"/>
    </row>
    <row r="400" spans="1:29" ht="85.5" hidden="1" x14ac:dyDescent="0.2">
      <c r="A400" s="20" t="s">
        <v>390</v>
      </c>
      <c r="B400" s="20" t="str">
        <f>Source!F254</f>
        <v>1.13-4-63</v>
      </c>
      <c r="C400" s="20" t="s">
        <v>176</v>
      </c>
      <c r="D400" s="22" t="str">
        <f>Source!H254</f>
        <v>шт.</v>
      </c>
      <c r="E400" s="21">
        <f>Source!I254</f>
        <v>4</v>
      </c>
      <c r="F400" s="24">
        <f>Source!AK254</f>
        <v>74.36</v>
      </c>
      <c r="G400" s="34" t="s">
        <v>3</v>
      </c>
      <c r="H400" s="21">
        <f>Source!AW255</f>
        <v>1</v>
      </c>
      <c r="I400" s="24">
        <f>Source!O254</f>
        <v>297.44</v>
      </c>
      <c r="J400" s="21">
        <f>IF(Source!BC255&lt;&gt; 0, Source!BC255, 1)</f>
        <v>19.670000000000002</v>
      </c>
      <c r="K400" s="24">
        <f>Source!O255</f>
        <v>5850.64</v>
      </c>
      <c r="L400"/>
      <c r="Q400">
        <f>Source!X254</f>
        <v>0</v>
      </c>
      <c r="R400">
        <f>Source!X255</f>
        <v>0</v>
      </c>
      <c r="S400">
        <f>Source!Y254</f>
        <v>0</v>
      </c>
      <c r="T400">
        <f>Source!Y255</f>
        <v>0</v>
      </c>
      <c r="U400">
        <f>ROUND((175/100)*ROUND(Source!R254, 2), 2)</f>
        <v>0</v>
      </c>
      <c r="V400">
        <f>ROUND((0/100)*ROUND(Source!R255, 2), 2)</f>
        <v>0</v>
      </c>
      <c r="AC400">
        <v>3</v>
      </c>
    </row>
    <row r="401" spans="1:29" ht="57" hidden="1" x14ac:dyDescent="0.2">
      <c r="A401" s="20" t="s">
        <v>391</v>
      </c>
      <c r="B401" s="20" t="str">
        <f>Source!F256</f>
        <v>1.12-1-54</v>
      </c>
      <c r="C401" s="20" t="s">
        <v>180</v>
      </c>
      <c r="D401" s="22" t="str">
        <f>Source!H256</f>
        <v>м</v>
      </c>
      <c r="E401" s="21">
        <f>Source!I256</f>
        <v>75</v>
      </c>
      <c r="F401" s="24">
        <f>Source!AK256</f>
        <v>41.57</v>
      </c>
      <c r="G401" s="34" t="s">
        <v>3</v>
      </c>
      <c r="H401" s="21">
        <f>Source!AW257</f>
        <v>1</v>
      </c>
      <c r="I401" s="24">
        <f>Source!O256</f>
        <v>3117.75</v>
      </c>
      <c r="J401" s="21">
        <f>IF(Source!BC257&lt;&gt; 0, Source!BC257, 1)</f>
        <v>16.55</v>
      </c>
      <c r="K401" s="24">
        <f>Source!O257</f>
        <v>51598.76</v>
      </c>
      <c r="L401"/>
      <c r="Q401">
        <f>Source!X256</f>
        <v>0</v>
      </c>
      <c r="R401">
        <f>Source!X257</f>
        <v>0</v>
      </c>
      <c r="S401">
        <f>Source!Y256</f>
        <v>0</v>
      </c>
      <c r="T401">
        <f>Source!Y257</f>
        <v>0</v>
      </c>
      <c r="U401">
        <f>ROUND((175/100)*ROUND(Source!R256, 2), 2)</f>
        <v>0</v>
      </c>
      <c r="V401">
        <f>ROUND((0/100)*ROUND(Source!R257, 2), 2)</f>
        <v>0</v>
      </c>
      <c r="AC401">
        <v>3</v>
      </c>
    </row>
    <row r="402" spans="1:29" ht="14.25" hidden="1" x14ac:dyDescent="0.2">
      <c r="A402" s="20"/>
      <c r="B402" s="20"/>
      <c r="C402" s="20" t="s">
        <v>949</v>
      </c>
      <c r="D402" s="22" t="s">
        <v>950</v>
      </c>
      <c r="E402" s="21">
        <f>Source!BZ253</f>
        <v>109</v>
      </c>
      <c r="F402" s="24"/>
      <c r="G402" s="23"/>
      <c r="H402" s="21"/>
      <c r="I402" s="24">
        <f>SUM(Q394:Q401)</f>
        <v>519.86</v>
      </c>
      <c r="J402" s="21">
        <f>Source!AT253</f>
        <v>109</v>
      </c>
      <c r="K402" s="24">
        <f>SUM(R394:R401)</f>
        <v>29294.36</v>
      </c>
      <c r="L402"/>
    </row>
    <row r="403" spans="1:29" ht="14.25" hidden="1" x14ac:dyDescent="0.2">
      <c r="A403" s="20"/>
      <c r="B403" s="20"/>
      <c r="C403" s="20" t="s">
        <v>951</v>
      </c>
      <c r="D403" s="22" t="s">
        <v>950</v>
      </c>
      <c r="E403" s="21">
        <f>Source!CA253</f>
        <v>61</v>
      </c>
      <c r="F403" s="24"/>
      <c r="G403" s="23"/>
      <c r="H403" s="21"/>
      <c r="I403" s="24">
        <f>SUM(S394:S402)</f>
        <v>290.93</v>
      </c>
      <c r="J403" s="21">
        <f>Source!AU253</f>
        <v>61</v>
      </c>
      <c r="K403" s="24">
        <f>SUM(T394:T402)</f>
        <v>16394.09</v>
      </c>
      <c r="L403"/>
    </row>
    <row r="404" spans="1:29" ht="28.5" hidden="1" x14ac:dyDescent="0.2">
      <c r="A404" s="26"/>
      <c r="B404" s="26"/>
      <c r="C404" s="26" t="s">
        <v>952</v>
      </c>
      <c r="D404" s="27" t="s">
        <v>953</v>
      </c>
      <c r="E404" s="28">
        <f>Source!AQ252</f>
        <v>33.700000000000003</v>
      </c>
      <c r="F404" s="29"/>
      <c r="G404" s="30" t="s">
        <v>962</v>
      </c>
      <c r="H404" s="28">
        <f>Source!AV253</f>
        <v>1.0669999999999999</v>
      </c>
      <c r="I404" s="29">
        <f>Source!U252</f>
        <v>37.216426499999997</v>
      </c>
      <c r="J404" s="28"/>
      <c r="K404" s="29"/>
      <c r="L404"/>
    </row>
    <row r="405" spans="1:29" ht="15" hidden="1" x14ac:dyDescent="0.2">
      <c r="C405" s="31" t="s">
        <v>954</v>
      </c>
      <c r="H405" s="41">
        <f>I396+I397+I399+I402+I403+SUM(I400:I401)-SUMIF(AC400:AC401, 5, I400:I401)-SUMIF(AC400:AC401, 6, I400:I401)</f>
        <v>4786.74</v>
      </c>
      <c r="I405" s="41"/>
      <c r="J405" s="41">
        <f>K396+K397+K399+K402+K403+SUM(K400:K401)-SUMIF(AC400:AC401, 5, K400:K401)-SUMIF(AC400:AC401, 6, K400:K401)</f>
        <v>130745.51999999999</v>
      </c>
      <c r="K405" s="41"/>
      <c r="L405"/>
    </row>
    <row r="406" spans="1:29" ht="15" hidden="1" x14ac:dyDescent="0.2">
      <c r="C406" s="31" t="s">
        <v>955</v>
      </c>
      <c r="H406" s="42">
        <f>SUMIF(AC400:AC401, 5, I400:I401)+SUMIF(AC400:AC401, 6, I400:I401)</f>
        <v>0</v>
      </c>
      <c r="I406" s="42"/>
      <c r="J406" s="42">
        <f>SUMIF(AC400:AC401, 5, K400:K401)+SUMIF(AC400:AC401, 6, K400:K401)</f>
        <v>0</v>
      </c>
      <c r="K406" s="42"/>
      <c r="L406"/>
    </row>
    <row r="407" spans="1:29" ht="15" hidden="1" x14ac:dyDescent="0.2">
      <c r="C407" s="31" t="s">
        <v>956</v>
      </c>
      <c r="H407" s="42">
        <f>I396+I397+I399+I402+I403+SUM(I400:I401)</f>
        <v>4786.74</v>
      </c>
      <c r="I407" s="42"/>
      <c r="J407" s="42">
        <f>K396+K397+K399+K402+K403+SUM(K400:K401)</f>
        <v>130745.51999999999</v>
      </c>
      <c r="K407" s="42"/>
      <c r="L407"/>
      <c r="O407" s="32">
        <f>I396+I397+I399+I402+I403+SUM(I400:I401)</f>
        <v>4786.74</v>
      </c>
      <c r="P407" s="32">
        <f>K396+K397+K399+K402+K403+SUM(K400:K401)</f>
        <v>130745.51999999999</v>
      </c>
    </row>
    <row r="408" spans="1:29" hidden="1" x14ac:dyDescent="0.2">
      <c r="L408"/>
    </row>
    <row r="409" spans="1:29" ht="57" hidden="1" x14ac:dyDescent="0.2">
      <c r="A409" s="20">
        <v>27</v>
      </c>
      <c r="B409" s="20" t="str">
        <f>Source!F258</f>
        <v>3.16-7-4</v>
      </c>
      <c r="C409" s="20" t="s">
        <v>184</v>
      </c>
      <c r="D409" s="22" t="str">
        <f>Source!H258</f>
        <v>100 м трубопровода</v>
      </c>
      <c r="E409" s="21">
        <f>Source!I258</f>
        <v>0.5</v>
      </c>
      <c r="F409" s="24"/>
      <c r="G409" s="23"/>
      <c r="H409" s="21"/>
      <c r="I409" s="24"/>
      <c r="J409" s="21"/>
      <c r="K409" s="24"/>
      <c r="L409"/>
      <c r="Q409">
        <f>Source!X258</f>
        <v>346.58</v>
      </c>
      <c r="R409">
        <f>Source!X259</f>
        <v>19529.580000000002</v>
      </c>
      <c r="S409">
        <f>Source!Y258</f>
        <v>193.96</v>
      </c>
      <c r="T409">
        <f>Source!Y259</f>
        <v>10929.4</v>
      </c>
      <c r="U409">
        <f>ROUND((175/100)*ROUND(Source!R258, 2), 2)</f>
        <v>8.49</v>
      </c>
      <c r="V409">
        <f>ROUND((0/100)*ROUND(Source!R259, 2), 2)</f>
        <v>0</v>
      </c>
      <c r="AC409">
        <v>0</v>
      </c>
    </row>
    <row r="410" spans="1:29" hidden="1" x14ac:dyDescent="0.2">
      <c r="C410" s="25" t="str">
        <f>"Объем: "&amp;Source!I258&amp;"=(50)/"&amp;"100"</f>
        <v>Объем: 0,5=(50)/100</v>
      </c>
      <c r="L410"/>
    </row>
    <row r="411" spans="1:29" ht="28.5" hidden="1" x14ac:dyDescent="0.2">
      <c r="A411" s="20"/>
      <c r="B411" s="20"/>
      <c r="C411" s="20" t="s">
        <v>946</v>
      </c>
      <c r="D411" s="22"/>
      <c r="E411" s="21"/>
      <c r="F411" s="24">
        <f>Source!AO258</f>
        <v>425.29</v>
      </c>
      <c r="G411" s="23" t="s">
        <v>962</v>
      </c>
      <c r="H411" s="21">
        <f>Source!AV259</f>
        <v>1.0669999999999999</v>
      </c>
      <c r="I411" s="24">
        <f>Source!S258</f>
        <v>313.11</v>
      </c>
      <c r="J411" s="21">
        <f>IF(Source!BA259&lt;&gt; 0, Source!BA259, 1)</f>
        <v>56.35</v>
      </c>
      <c r="K411" s="24">
        <f>Source!S259</f>
        <v>17643.75</v>
      </c>
      <c r="L411"/>
    </row>
    <row r="412" spans="1:29" ht="28.5" hidden="1" x14ac:dyDescent="0.2">
      <c r="A412" s="20"/>
      <c r="B412" s="20"/>
      <c r="C412" s="20" t="s">
        <v>947</v>
      </c>
      <c r="D412" s="22"/>
      <c r="E412" s="21"/>
      <c r="F412" s="24">
        <f>Source!AM258</f>
        <v>47.77</v>
      </c>
      <c r="G412" s="23" t="s">
        <v>963</v>
      </c>
      <c r="H412" s="21">
        <f>Source!AV259</f>
        <v>1.0669999999999999</v>
      </c>
      <c r="I412" s="24">
        <f>Source!Q258</f>
        <v>38.229999999999997</v>
      </c>
      <c r="J412" s="21">
        <f>IF(Source!BB259&lt;&gt; 0, Source!BB259, 1)</f>
        <v>16.21</v>
      </c>
      <c r="K412" s="24">
        <f>Source!Q259</f>
        <v>619.71</v>
      </c>
      <c r="L412"/>
    </row>
    <row r="413" spans="1:29" ht="28.5" hidden="1" x14ac:dyDescent="0.2">
      <c r="A413" s="20"/>
      <c r="B413" s="20"/>
      <c r="C413" s="20" t="s">
        <v>959</v>
      </c>
      <c r="D413" s="22"/>
      <c r="E413" s="21"/>
      <c r="F413" s="24">
        <f>Source!AN258</f>
        <v>6.06</v>
      </c>
      <c r="G413" s="23" t="s">
        <v>963</v>
      </c>
      <c r="H413" s="21">
        <f>Source!AV259</f>
        <v>1.0669999999999999</v>
      </c>
      <c r="I413" s="33">
        <f>Source!R258</f>
        <v>4.8499999999999996</v>
      </c>
      <c r="J413" s="21">
        <f>IF(Source!BS259&lt;&gt; 0, Source!BS259, 1)</f>
        <v>56.35</v>
      </c>
      <c r="K413" s="33">
        <f>Source!R259</f>
        <v>273.3</v>
      </c>
      <c r="L413"/>
    </row>
    <row r="414" spans="1:29" ht="14.25" hidden="1" x14ac:dyDescent="0.2">
      <c r="A414" s="20"/>
      <c r="B414" s="20"/>
      <c r="C414" s="20" t="s">
        <v>948</v>
      </c>
      <c r="D414" s="22"/>
      <c r="E414" s="21"/>
      <c r="F414" s="24">
        <f>Source!AL258</f>
        <v>45.42</v>
      </c>
      <c r="G414" s="23"/>
      <c r="H414" s="21">
        <f>Source!AW259</f>
        <v>1</v>
      </c>
      <c r="I414" s="24">
        <f>Source!P258</f>
        <v>22.71</v>
      </c>
      <c r="J414" s="21">
        <f>IF(Source!BC259&lt;&gt; 0, Source!BC259, 1)</f>
        <v>6.3</v>
      </c>
      <c r="K414" s="24">
        <f>Source!P259</f>
        <v>143.07</v>
      </c>
      <c r="L414"/>
    </row>
    <row r="415" spans="1:29" ht="57" hidden="1" x14ac:dyDescent="0.2">
      <c r="A415" s="20" t="s">
        <v>393</v>
      </c>
      <c r="B415" s="20" t="str">
        <f>Source!F260</f>
        <v>1.12-1-55</v>
      </c>
      <c r="C415" s="20" t="s">
        <v>192</v>
      </c>
      <c r="D415" s="22" t="str">
        <f>Source!H260</f>
        <v>м</v>
      </c>
      <c r="E415" s="21">
        <f>Source!I260</f>
        <v>50</v>
      </c>
      <c r="F415" s="24">
        <f>Source!AK260</f>
        <v>51.28</v>
      </c>
      <c r="G415" s="34" t="s">
        <v>3</v>
      </c>
      <c r="H415" s="21">
        <f>Source!AW261</f>
        <v>1</v>
      </c>
      <c r="I415" s="24">
        <f>Source!O260</f>
        <v>2564</v>
      </c>
      <c r="J415" s="21">
        <f>IF(Source!BC261&lt;&gt; 0, Source!BC261, 1)</f>
        <v>20.72</v>
      </c>
      <c r="K415" s="24">
        <f>Source!O261</f>
        <v>53126.080000000002</v>
      </c>
      <c r="L415"/>
      <c r="Q415">
        <f>Source!X260</f>
        <v>0</v>
      </c>
      <c r="R415">
        <f>Source!X261</f>
        <v>0</v>
      </c>
      <c r="S415">
        <f>Source!Y260</f>
        <v>0</v>
      </c>
      <c r="T415">
        <f>Source!Y261</f>
        <v>0</v>
      </c>
      <c r="U415">
        <f>ROUND((175/100)*ROUND(Source!R260, 2), 2)</f>
        <v>0</v>
      </c>
      <c r="V415">
        <f>ROUND((0/100)*ROUND(Source!R261, 2), 2)</f>
        <v>0</v>
      </c>
      <c r="AC415">
        <v>3</v>
      </c>
    </row>
    <row r="416" spans="1:29" ht="14.25" hidden="1" x14ac:dyDescent="0.2">
      <c r="A416" s="20"/>
      <c r="B416" s="20"/>
      <c r="C416" s="20" t="s">
        <v>949</v>
      </c>
      <c r="D416" s="22" t="s">
        <v>950</v>
      </c>
      <c r="E416" s="21">
        <f>Source!BZ259</f>
        <v>109</v>
      </c>
      <c r="F416" s="24"/>
      <c r="G416" s="23"/>
      <c r="H416" s="21"/>
      <c r="I416" s="24">
        <f>SUM(Q409:Q415)</f>
        <v>346.58</v>
      </c>
      <c r="J416" s="21">
        <f>Source!AT259</f>
        <v>109</v>
      </c>
      <c r="K416" s="24">
        <f>SUM(R409:R415)</f>
        <v>19529.580000000002</v>
      </c>
      <c r="L416"/>
    </row>
    <row r="417" spans="1:29" ht="14.25" hidden="1" x14ac:dyDescent="0.2">
      <c r="A417" s="20"/>
      <c r="B417" s="20"/>
      <c r="C417" s="20" t="s">
        <v>951</v>
      </c>
      <c r="D417" s="22" t="s">
        <v>950</v>
      </c>
      <c r="E417" s="21">
        <f>Source!CA259</f>
        <v>61</v>
      </c>
      <c r="F417" s="24"/>
      <c r="G417" s="23"/>
      <c r="H417" s="21"/>
      <c r="I417" s="24">
        <f>SUM(S409:S416)</f>
        <v>193.96</v>
      </c>
      <c r="J417" s="21">
        <f>Source!AU259</f>
        <v>61</v>
      </c>
      <c r="K417" s="24">
        <f>SUM(T409:T416)</f>
        <v>10929.4</v>
      </c>
      <c r="L417"/>
    </row>
    <row r="418" spans="1:29" ht="28.5" hidden="1" x14ac:dyDescent="0.2">
      <c r="A418" s="26"/>
      <c r="B418" s="26"/>
      <c r="C418" s="26" t="s">
        <v>952</v>
      </c>
      <c r="D418" s="27" t="s">
        <v>953</v>
      </c>
      <c r="E418" s="28">
        <f>Source!AQ258</f>
        <v>33.700000000000003</v>
      </c>
      <c r="F418" s="29"/>
      <c r="G418" s="30" t="s">
        <v>962</v>
      </c>
      <c r="H418" s="28">
        <f>Source!AV259</f>
        <v>1.0669999999999999</v>
      </c>
      <c r="I418" s="29">
        <f>Source!U258</f>
        <v>24.810950999999999</v>
      </c>
      <c r="J418" s="28"/>
      <c r="K418" s="29"/>
      <c r="L418"/>
    </row>
    <row r="419" spans="1:29" ht="15" hidden="1" x14ac:dyDescent="0.2">
      <c r="C419" s="31" t="s">
        <v>954</v>
      </c>
      <c r="H419" s="41">
        <f>I411+I412+I414+I416+I417+SUM(I415:I415)-SUMIF(AC415:AC415, 5, I415:I415)-SUMIF(AC415:AC415, 6, I415:I415)</f>
        <v>3478.59</v>
      </c>
      <c r="I419" s="41"/>
      <c r="J419" s="41">
        <f>K411+K412+K414+K416+K417+SUM(K415:K415)-SUMIF(AC415:AC415, 5, K415:K415)-SUMIF(AC415:AC415, 6, K415:K415)</f>
        <v>101991.59</v>
      </c>
      <c r="K419" s="41"/>
      <c r="L419"/>
    </row>
    <row r="420" spans="1:29" ht="15" hidden="1" x14ac:dyDescent="0.2">
      <c r="C420" s="31" t="s">
        <v>955</v>
      </c>
      <c r="H420" s="42">
        <f>SUMIF(AC415:AC415, 5, I415:I415)+SUMIF(AC415:AC415, 6, I415:I415)</f>
        <v>0</v>
      </c>
      <c r="I420" s="42"/>
      <c r="J420" s="42">
        <f>SUMIF(AC415:AC415, 5, K415:K415)+SUMIF(AC415:AC415, 6, K415:K415)</f>
        <v>0</v>
      </c>
      <c r="K420" s="42"/>
      <c r="L420"/>
    </row>
    <row r="421" spans="1:29" ht="15" hidden="1" x14ac:dyDescent="0.2">
      <c r="C421" s="31" t="s">
        <v>956</v>
      </c>
      <c r="H421" s="42">
        <f>I411+I412+I414+I416+I417+SUM(I415:I415)</f>
        <v>3478.59</v>
      </c>
      <c r="I421" s="42"/>
      <c r="J421" s="42">
        <f>K411+K412+K414+K416+K417+SUM(K415:K415)</f>
        <v>101991.59</v>
      </c>
      <c r="K421" s="42"/>
      <c r="L421"/>
      <c r="O421" s="32">
        <f>I411+I412+I414+I416+I417+SUM(I415:I415)</f>
        <v>3478.59</v>
      </c>
      <c r="P421" s="32">
        <f>K411+K412+K414+K416+K417+SUM(K415:K415)</f>
        <v>101991.59</v>
      </c>
    </row>
    <row r="422" spans="1:29" hidden="1" x14ac:dyDescent="0.2">
      <c r="L422"/>
    </row>
    <row r="423" spans="1:29" ht="57" hidden="1" x14ac:dyDescent="0.2">
      <c r="A423" s="20">
        <v>28</v>
      </c>
      <c r="B423" s="20" t="str">
        <f>Source!F262</f>
        <v>3.16-29-1</v>
      </c>
      <c r="C423" s="20" t="s">
        <v>319</v>
      </c>
      <c r="D423" s="22" t="str">
        <f>Source!H262</f>
        <v>100 м трубопровода</v>
      </c>
      <c r="E423" s="21">
        <f>Source!I262</f>
        <v>2.9</v>
      </c>
      <c r="F423" s="24"/>
      <c r="G423" s="23"/>
      <c r="H423" s="21"/>
      <c r="I423" s="24"/>
      <c r="J423" s="21"/>
      <c r="K423" s="24"/>
      <c r="L423"/>
      <c r="Q423">
        <f>Source!X262</f>
        <v>355.83</v>
      </c>
      <c r="R423">
        <f>Source!X263</f>
        <v>20051.05</v>
      </c>
      <c r="S423">
        <f>Source!Y262</f>
        <v>199.13</v>
      </c>
      <c r="T423">
        <f>Source!Y263</f>
        <v>11221.23</v>
      </c>
      <c r="U423">
        <f>ROUND((175/100)*ROUND(Source!R262, 2), 2)</f>
        <v>0</v>
      </c>
      <c r="V423">
        <f>ROUND((0/100)*ROUND(Source!R263, 2), 2)</f>
        <v>0</v>
      </c>
      <c r="AC423">
        <v>0</v>
      </c>
    </row>
    <row r="424" spans="1:29" hidden="1" x14ac:dyDescent="0.2">
      <c r="C424" s="25" t="str">
        <f>"Объем: "&amp;Source!I262&amp;"=(75+"&amp;"90+"&amp;"75+"&amp;"50)/"&amp;"100"</f>
        <v>Объем: 2,9=(75+90+75+50)/100</v>
      </c>
      <c r="L424"/>
    </row>
    <row r="425" spans="1:29" ht="28.5" hidden="1" x14ac:dyDescent="0.2">
      <c r="A425" s="20"/>
      <c r="B425" s="20"/>
      <c r="C425" s="20" t="s">
        <v>946</v>
      </c>
      <c r="D425" s="22"/>
      <c r="E425" s="21"/>
      <c r="F425" s="24">
        <f>Source!AO262</f>
        <v>76.45</v>
      </c>
      <c r="G425" s="23" t="s">
        <v>962</v>
      </c>
      <c r="H425" s="21">
        <f>Source!AV263</f>
        <v>1.0669999999999999</v>
      </c>
      <c r="I425" s="24">
        <f>Source!S262</f>
        <v>326.45</v>
      </c>
      <c r="J425" s="21">
        <f>IF(Source!BA263&lt;&gt; 0, Source!BA263, 1)</f>
        <v>56.35</v>
      </c>
      <c r="K425" s="24">
        <f>Source!S263</f>
        <v>18395.46</v>
      </c>
      <c r="L425"/>
    </row>
    <row r="426" spans="1:29" ht="14.25" hidden="1" x14ac:dyDescent="0.2">
      <c r="A426" s="20"/>
      <c r="B426" s="20"/>
      <c r="C426" s="20" t="s">
        <v>948</v>
      </c>
      <c r="D426" s="22"/>
      <c r="E426" s="21"/>
      <c r="F426" s="24">
        <f>Source!AL262</f>
        <v>9.0399999999999991</v>
      </c>
      <c r="G426" s="23"/>
      <c r="H426" s="21">
        <f>Source!AW263</f>
        <v>1</v>
      </c>
      <c r="I426" s="24">
        <f>Source!P262</f>
        <v>26.22</v>
      </c>
      <c r="J426" s="21">
        <f>IF(Source!BC263&lt;&gt; 0, Source!BC263, 1)</f>
        <v>7.26</v>
      </c>
      <c r="K426" s="24">
        <f>Source!P263</f>
        <v>190.36</v>
      </c>
      <c r="L426"/>
    </row>
    <row r="427" spans="1:29" ht="14.25" hidden="1" x14ac:dyDescent="0.2">
      <c r="A427" s="20"/>
      <c r="B427" s="20"/>
      <c r="C427" s="20" t="s">
        <v>949</v>
      </c>
      <c r="D427" s="22" t="s">
        <v>950</v>
      </c>
      <c r="E427" s="21">
        <f>Source!BZ263</f>
        <v>109</v>
      </c>
      <c r="F427" s="24"/>
      <c r="G427" s="23"/>
      <c r="H427" s="21"/>
      <c r="I427" s="24">
        <f>SUM(Q423:Q426)</f>
        <v>355.83</v>
      </c>
      <c r="J427" s="21">
        <f>Source!AT263</f>
        <v>109</v>
      </c>
      <c r="K427" s="24">
        <f>SUM(R423:R426)</f>
        <v>20051.05</v>
      </c>
      <c r="L427"/>
    </row>
    <row r="428" spans="1:29" ht="14.25" hidden="1" x14ac:dyDescent="0.2">
      <c r="A428" s="20"/>
      <c r="B428" s="20"/>
      <c r="C428" s="20" t="s">
        <v>951</v>
      </c>
      <c r="D428" s="22" t="s">
        <v>950</v>
      </c>
      <c r="E428" s="21">
        <f>Source!CA263</f>
        <v>61</v>
      </c>
      <c r="F428" s="24"/>
      <c r="G428" s="23"/>
      <c r="H428" s="21"/>
      <c r="I428" s="24">
        <f>SUM(S423:S427)</f>
        <v>199.13</v>
      </c>
      <c r="J428" s="21">
        <f>Source!AU263</f>
        <v>61</v>
      </c>
      <c r="K428" s="24">
        <f>SUM(T423:T427)</f>
        <v>11221.23</v>
      </c>
      <c r="L428"/>
    </row>
    <row r="429" spans="1:29" ht="28.5" hidden="1" x14ac:dyDescent="0.2">
      <c r="A429" s="26"/>
      <c r="B429" s="26"/>
      <c r="C429" s="26" t="s">
        <v>952</v>
      </c>
      <c r="D429" s="27" t="s">
        <v>953</v>
      </c>
      <c r="E429" s="28">
        <f>Source!AQ262</f>
        <v>5.01</v>
      </c>
      <c r="F429" s="29"/>
      <c r="G429" s="30" t="s">
        <v>962</v>
      </c>
      <c r="H429" s="28">
        <f>Source!AV263</f>
        <v>1.0669999999999999</v>
      </c>
      <c r="I429" s="29">
        <f>Source!U262</f>
        <v>21.393371339999991</v>
      </c>
      <c r="J429" s="28"/>
      <c r="K429" s="29"/>
      <c r="L429"/>
    </row>
    <row r="430" spans="1:29" ht="15" hidden="1" x14ac:dyDescent="0.2">
      <c r="C430" s="31" t="s">
        <v>954</v>
      </c>
      <c r="H430" s="41">
        <f>I425+I426+I427+I428+0-0-0</f>
        <v>907.63</v>
      </c>
      <c r="I430" s="41"/>
      <c r="J430" s="41">
        <f>K425+K426+K427+K428+0-0-0</f>
        <v>49858.099999999991</v>
      </c>
      <c r="K430" s="41"/>
      <c r="L430"/>
    </row>
    <row r="431" spans="1:29" ht="15" hidden="1" x14ac:dyDescent="0.2">
      <c r="C431" s="31" t="s">
        <v>955</v>
      </c>
      <c r="H431" s="42">
        <f>0+0</f>
        <v>0</v>
      </c>
      <c r="I431" s="42"/>
      <c r="J431" s="42">
        <f>0+0</f>
        <v>0</v>
      </c>
      <c r="K431" s="42"/>
      <c r="L431"/>
    </row>
    <row r="432" spans="1:29" ht="15" hidden="1" x14ac:dyDescent="0.2">
      <c r="C432" s="31" t="s">
        <v>956</v>
      </c>
      <c r="H432" s="42">
        <f>I425+I426+I427+I428+0</f>
        <v>907.63</v>
      </c>
      <c r="I432" s="42"/>
      <c r="J432" s="42">
        <f>K425+K426+K427+K428+0</f>
        <v>49858.099999999991</v>
      </c>
      <c r="K432" s="42"/>
      <c r="L432"/>
      <c r="O432" s="32">
        <f>I425+I426+I427+I428+0</f>
        <v>907.63</v>
      </c>
      <c r="P432" s="32">
        <f>K425+K426+K427+K428+0</f>
        <v>49858.099999999991</v>
      </c>
    </row>
    <row r="433" spans="1:29" hidden="1" x14ac:dyDescent="0.2">
      <c r="L433"/>
    </row>
    <row r="434" spans="1:29" ht="85.5" hidden="1" x14ac:dyDescent="0.2">
      <c r="A434" s="20">
        <v>29</v>
      </c>
      <c r="B434" s="20" t="str">
        <f>Source!F264</f>
        <v>3.16-41-1</v>
      </c>
      <c r="C434" s="20" t="s">
        <v>397</v>
      </c>
      <c r="D434" s="22" t="str">
        <f>Source!H264</f>
        <v>100 сварных соединений</v>
      </c>
      <c r="E434" s="21">
        <f>Source!I264</f>
        <v>5.92</v>
      </c>
      <c r="F434" s="24"/>
      <c r="G434" s="23"/>
      <c r="H434" s="21"/>
      <c r="I434" s="24"/>
      <c r="J434" s="21"/>
      <c r="K434" s="24"/>
      <c r="L434"/>
      <c r="Q434">
        <f>Source!X264</f>
        <v>199.62</v>
      </c>
      <c r="R434">
        <f>Source!X265</f>
        <v>11248.73</v>
      </c>
      <c r="S434">
        <f>Source!Y264</f>
        <v>111.72</v>
      </c>
      <c r="T434">
        <f>Source!Y265</f>
        <v>6295.16</v>
      </c>
      <c r="U434">
        <f>ROUND((175/100)*ROUND(Source!R264, 2), 2)</f>
        <v>0</v>
      </c>
      <c r="V434">
        <f>ROUND((0/100)*ROUND(Source!R265, 2), 2)</f>
        <v>0</v>
      </c>
      <c r="AC434">
        <v>0</v>
      </c>
    </row>
    <row r="435" spans="1:29" hidden="1" x14ac:dyDescent="0.2">
      <c r="C435" s="25" t="str">
        <f>"Объем: "&amp;Source!I264&amp;"=(75*"&amp;"2+"&amp;"42*"&amp;"3+"&amp;"148*"&amp;"2+"&amp;"10*"&amp;"2)/"&amp;"100"</f>
        <v>Объем: 5,92=(75*2+42*3+148*2+10*2)/100</v>
      </c>
      <c r="L435"/>
    </row>
    <row r="436" spans="1:29" ht="28.5" hidden="1" x14ac:dyDescent="0.2">
      <c r="A436" s="20"/>
      <c r="B436" s="20"/>
      <c r="C436" s="20" t="s">
        <v>946</v>
      </c>
      <c r="D436" s="22"/>
      <c r="E436" s="21"/>
      <c r="F436" s="24">
        <f>Source!AO264</f>
        <v>21.01</v>
      </c>
      <c r="G436" s="23" t="s">
        <v>962</v>
      </c>
      <c r="H436" s="21">
        <f>Source!AV265</f>
        <v>1.0669999999999999</v>
      </c>
      <c r="I436" s="24">
        <f>Source!S264</f>
        <v>183.14</v>
      </c>
      <c r="J436" s="21">
        <f>IF(Source!BA265&lt;&gt; 0, Source!BA265, 1)</f>
        <v>56.35</v>
      </c>
      <c r="K436" s="24">
        <f>Source!S265</f>
        <v>10319.94</v>
      </c>
      <c r="L436"/>
    </row>
    <row r="437" spans="1:29" ht="28.5" hidden="1" x14ac:dyDescent="0.2">
      <c r="A437" s="20"/>
      <c r="B437" s="20"/>
      <c r="C437" s="20" t="s">
        <v>947</v>
      </c>
      <c r="D437" s="22"/>
      <c r="E437" s="21"/>
      <c r="F437" s="24">
        <f>Source!AM264</f>
        <v>1.1000000000000001</v>
      </c>
      <c r="G437" s="23" t="s">
        <v>963</v>
      </c>
      <c r="H437" s="21">
        <f>Source!AV265</f>
        <v>1.0669999999999999</v>
      </c>
      <c r="I437" s="24">
        <f>Source!Q264</f>
        <v>10.42</v>
      </c>
      <c r="J437" s="21">
        <f>IF(Source!BB265&lt;&gt; 0, Source!BB265, 1)</f>
        <v>12.52</v>
      </c>
      <c r="K437" s="24">
        <f>Source!Q265</f>
        <v>130.46</v>
      </c>
      <c r="L437"/>
    </row>
    <row r="438" spans="1:29" ht="14.25" hidden="1" x14ac:dyDescent="0.2">
      <c r="A438" s="20"/>
      <c r="B438" s="20"/>
      <c r="C438" s="20" t="s">
        <v>949</v>
      </c>
      <c r="D438" s="22" t="s">
        <v>950</v>
      </c>
      <c r="E438" s="21">
        <f>Source!BZ265</f>
        <v>109</v>
      </c>
      <c r="F438" s="24"/>
      <c r="G438" s="23"/>
      <c r="H438" s="21"/>
      <c r="I438" s="24">
        <f>SUM(Q434:Q437)</f>
        <v>199.62</v>
      </c>
      <c r="J438" s="21">
        <f>Source!AT265</f>
        <v>109</v>
      </c>
      <c r="K438" s="24">
        <f>SUM(R434:R437)</f>
        <v>11248.73</v>
      </c>
      <c r="L438"/>
    </row>
    <row r="439" spans="1:29" ht="14.25" hidden="1" x14ac:dyDescent="0.2">
      <c r="A439" s="20"/>
      <c r="B439" s="20"/>
      <c r="C439" s="20" t="s">
        <v>951</v>
      </c>
      <c r="D439" s="22" t="s">
        <v>950</v>
      </c>
      <c r="E439" s="21">
        <f>Source!CA265</f>
        <v>61</v>
      </c>
      <c r="F439" s="24"/>
      <c r="G439" s="23"/>
      <c r="H439" s="21"/>
      <c r="I439" s="24">
        <f>SUM(S434:S438)</f>
        <v>111.72</v>
      </c>
      <c r="J439" s="21">
        <f>Source!AU265</f>
        <v>61</v>
      </c>
      <c r="K439" s="24">
        <f>SUM(T434:T438)</f>
        <v>6295.16</v>
      </c>
      <c r="L439"/>
    </row>
    <row r="440" spans="1:29" ht="28.5" hidden="1" x14ac:dyDescent="0.2">
      <c r="A440" s="26"/>
      <c r="B440" s="26"/>
      <c r="C440" s="26" t="s">
        <v>952</v>
      </c>
      <c r="D440" s="27" t="s">
        <v>953</v>
      </c>
      <c r="E440" s="28">
        <f>Source!AQ264</f>
        <v>1.56</v>
      </c>
      <c r="F440" s="29"/>
      <c r="G440" s="30" t="s">
        <v>962</v>
      </c>
      <c r="H440" s="28">
        <f>Source!AV265</f>
        <v>1.0669999999999999</v>
      </c>
      <c r="I440" s="29">
        <f>Source!U264</f>
        <v>13.598462591999997</v>
      </c>
      <c r="J440" s="28"/>
      <c r="K440" s="29"/>
      <c r="L440"/>
    </row>
    <row r="441" spans="1:29" ht="15" hidden="1" x14ac:dyDescent="0.2">
      <c r="C441" s="31" t="s">
        <v>954</v>
      </c>
      <c r="H441" s="41">
        <f>I436+I437+I438+I439+0-0-0</f>
        <v>504.9</v>
      </c>
      <c r="I441" s="41"/>
      <c r="J441" s="41">
        <f>K436+K437+K438+K439+0-0-0</f>
        <v>27994.289999999997</v>
      </c>
      <c r="K441" s="41"/>
      <c r="L441"/>
    </row>
    <row r="442" spans="1:29" ht="15" hidden="1" x14ac:dyDescent="0.2">
      <c r="C442" s="31" t="s">
        <v>955</v>
      </c>
      <c r="H442" s="42">
        <f>0+0</f>
        <v>0</v>
      </c>
      <c r="I442" s="42"/>
      <c r="J442" s="42">
        <f>0+0</f>
        <v>0</v>
      </c>
      <c r="K442" s="42"/>
      <c r="L442"/>
    </row>
    <row r="443" spans="1:29" ht="15" hidden="1" x14ac:dyDescent="0.2">
      <c r="C443" s="31" t="s">
        <v>956</v>
      </c>
      <c r="H443" s="42">
        <f>I436+I437+I438+I439+0</f>
        <v>504.9</v>
      </c>
      <c r="I443" s="42"/>
      <c r="J443" s="42">
        <f>K436+K437+K438+K439+0</f>
        <v>27994.289999999997</v>
      </c>
      <c r="K443" s="42"/>
      <c r="L443"/>
      <c r="O443" s="32">
        <f>I436+I437+I438+I439+0</f>
        <v>504.9</v>
      </c>
      <c r="P443" s="32">
        <f>K436+K437+K438+K439+0</f>
        <v>27994.289999999997</v>
      </c>
    </row>
    <row r="444" spans="1:29" hidden="1" x14ac:dyDescent="0.2">
      <c r="L444"/>
    </row>
    <row r="445" spans="1:29" ht="85.5" hidden="1" x14ac:dyDescent="0.2">
      <c r="A445" s="20">
        <v>30</v>
      </c>
      <c r="B445" s="20" t="str">
        <f>Source!F266</f>
        <v>3.16-40-1</v>
      </c>
      <c r="C445" s="20" t="s">
        <v>401</v>
      </c>
      <c r="D445" s="22" t="str">
        <f>Source!H266</f>
        <v>100 м</v>
      </c>
      <c r="E445" s="21">
        <f>Source!I266</f>
        <v>0.43</v>
      </c>
      <c r="F445" s="24"/>
      <c r="G445" s="23"/>
      <c r="H445" s="21"/>
      <c r="I445" s="24"/>
      <c r="J445" s="21"/>
      <c r="K445" s="24"/>
      <c r="L445"/>
      <c r="Q445">
        <f>Source!X266</f>
        <v>124.81</v>
      </c>
      <c r="R445">
        <f>Source!X267</f>
        <v>7032.77</v>
      </c>
      <c r="S445">
        <f>Source!Y266</f>
        <v>69.849999999999994</v>
      </c>
      <c r="T445">
        <f>Source!Y267</f>
        <v>3935.77</v>
      </c>
      <c r="U445">
        <f>ROUND((175/100)*ROUND(Source!R266, 2), 2)</f>
        <v>0.6</v>
      </c>
      <c r="V445">
        <f>ROUND((0/100)*ROUND(Source!R267, 2), 2)</f>
        <v>0</v>
      </c>
      <c r="AC445">
        <v>0</v>
      </c>
    </row>
    <row r="446" spans="1:29" hidden="1" x14ac:dyDescent="0.2">
      <c r="C446" s="25" t="str">
        <f>"Объем: "&amp;Source!I266&amp;"=(43)/"&amp;"100"</f>
        <v>Объем: 0,43=(43)/100</v>
      </c>
      <c r="L446"/>
    </row>
    <row r="447" spans="1:29" ht="28.5" hidden="1" x14ac:dyDescent="0.2">
      <c r="A447" s="20"/>
      <c r="B447" s="20"/>
      <c r="C447" s="20" t="s">
        <v>946</v>
      </c>
      <c r="D447" s="22"/>
      <c r="E447" s="21"/>
      <c r="F447" s="24">
        <f>Source!AO266</f>
        <v>180.31</v>
      </c>
      <c r="G447" s="23" t="s">
        <v>962</v>
      </c>
      <c r="H447" s="21">
        <f>Source!AV267</f>
        <v>1.0669999999999999</v>
      </c>
      <c r="I447" s="24">
        <f>Source!S266</f>
        <v>114.16</v>
      </c>
      <c r="J447" s="21">
        <f>IF(Source!BA267&lt;&gt; 0, Source!BA267, 1)</f>
        <v>56.35</v>
      </c>
      <c r="K447" s="24">
        <f>Source!S267</f>
        <v>6432.92</v>
      </c>
      <c r="L447"/>
    </row>
    <row r="448" spans="1:29" ht="28.5" hidden="1" x14ac:dyDescent="0.2">
      <c r="A448" s="20"/>
      <c r="B448" s="20"/>
      <c r="C448" s="20" t="s">
        <v>947</v>
      </c>
      <c r="D448" s="22"/>
      <c r="E448" s="21"/>
      <c r="F448" s="24">
        <f>Source!AM266</f>
        <v>18.38</v>
      </c>
      <c r="G448" s="23" t="s">
        <v>963</v>
      </c>
      <c r="H448" s="21">
        <f>Source!AV267</f>
        <v>1.0669999999999999</v>
      </c>
      <c r="I448" s="24">
        <f>Source!Q266</f>
        <v>12.65</v>
      </c>
      <c r="J448" s="21">
        <f>IF(Source!BB267&lt;&gt; 0, Source!BB267, 1)</f>
        <v>12.26</v>
      </c>
      <c r="K448" s="24">
        <f>Source!Q267</f>
        <v>155.09</v>
      </c>
      <c r="L448"/>
    </row>
    <row r="449" spans="1:29" ht="28.5" hidden="1" x14ac:dyDescent="0.2">
      <c r="A449" s="20"/>
      <c r="B449" s="20"/>
      <c r="C449" s="20" t="s">
        <v>959</v>
      </c>
      <c r="D449" s="22"/>
      <c r="E449" s="21"/>
      <c r="F449" s="24">
        <f>Source!AN266</f>
        <v>0.5</v>
      </c>
      <c r="G449" s="23" t="s">
        <v>963</v>
      </c>
      <c r="H449" s="21">
        <f>Source!AV267</f>
        <v>1.0669999999999999</v>
      </c>
      <c r="I449" s="33">
        <f>Source!R266</f>
        <v>0.34</v>
      </c>
      <c r="J449" s="21">
        <f>IF(Source!BS267&lt;&gt; 0, Source!BS267, 1)</f>
        <v>56.35</v>
      </c>
      <c r="K449" s="33">
        <f>Source!R267</f>
        <v>19.16</v>
      </c>
      <c r="L449"/>
    </row>
    <row r="450" spans="1:29" ht="14.25" hidden="1" x14ac:dyDescent="0.2">
      <c r="A450" s="20"/>
      <c r="B450" s="20"/>
      <c r="C450" s="20" t="s">
        <v>948</v>
      </c>
      <c r="D450" s="22"/>
      <c r="E450" s="21"/>
      <c r="F450" s="24">
        <f>Source!AL266</f>
        <v>153.1</v>
      </c>
      <c r="G450" s="23"/>
      <c r="H450" s="21">
        <f>Source!AW267</f>
        <v>1</v>
      </c>
      <c r="I450" s="24">
        <f>Source!P266</f>
        <v>65.83</v>
      </c>
      <c r="J450" s="21">
        <f>IF(Source!BC267&lt;&gt; 0, Source!BC267, 1)</f>
        <v>1.98</v>
      </c>
      <c r="K450" s="24">
        <f>Source!P267</f>
        <v>130.34</v>
      </c>
      <c r="L450"/>
    </row>
    <row r="451" spans="1:29" ht="71.25" hidden="1" x14ac:dyDescent="0.2">
      <c r="A451" s="20" t="s">
        <v>402</v>
      </c>
      <c r="B451" s="20" t="str">
        <f>Source!F268</f>
        <v>1.12-10-146</v>
      </c>
      <c r="C451" s="20" t="s">
        <v>404</v>
      </c>
      <c r="D451" s="22" t="str">
        <f>Source!H268</f>
        <v>100 шт.</v>
      </c>
      <c r="E451" s="21">
        <f>Source!I268</f>
        <v>0.21</v>
      </c>
      <c r="F451" s="24">
        <f>Source!AK268</f>
        <v>526.22</v>
      </c>
      <c r="G451" s="34" t="s">
        <v>3</v>
      </c>
      <c r="H451" s="21">
        <f>Source!AW269</f>
        <v>1</v>
      </c>
      <c r="I451" s="24">
        <f>Source!O268</f>
        <v>110.51</v>
      </c>
      <c r="J451" s="21">
        <f>IF(Source!BC269&lt;&gt; 0, Source!BC269, 1)</f>
        <v>2.1</v>
      </c>
      <c r="K451" s="24">
        <f>Source!O269</f>
        <v>232.07</v>
      </c>
      <c r="L451"/>
      <c r="Q451">
        <f>Source!X268</f>
        <v>0</v>
      </c>
      <c r="R451">
        <f>Source!X269</f>
        <v>0</v>
      </c>
      <c r="S451">
        <f>Source!Y268</f>
        <v>0</v>
      </c>
      <c r="T451">
        <f>Source!Y269</f>
        <v>0</v>
      </c>
      <c r="U451">
        <f>ROUND((175/100)*ROUND(Source!R268, 2), 2)</f>
        <v>0</v>
      </c>
      <c r="V451">
        <f>ROUND((0/100)*ROUND(Source!R269, 2), 2)</f>
        <v>0</v>
      </c>
      <c r="AC451">
        <v>3</v>
      </c>
    </row>
    <row r="452" spans="1:29" ht="85.5" hidden="1" x14ac:dyDescent="0.2">
      <c r="A452" s="20" t="s">
        <v>406</v>
      </c>
      <c r="B452" s="20" t="str">
        <f>Source!F270</f>
        <v>1.12-5-573</v>
      </c>
      <c r="C452" s="20" t="s">
        <v>408</v>
      </c>
      <c r="D452" s="22" t="str">
        <f>Source!H270</f>
        <v>м</v>
      </c>
      <c r="E452" s="21">
        <f>Source!I270</f>
        <v>44.075000000000003</v>
      </c>
      <c r="F452" s="24">
        <f>Source!AK270</f>
        <v>16.100000000000001</v>
      </c>
      <c r="G452" s="34" t="s">
        <v>3</v>
      </c>
      <c r="H452" s="21">
        <f>Source!AW271</f>
        <v>1</v>
      </c>
      <c r="I452" s="24">
        <f>Source!O270</f>
        <v>709.61</v>
      </c>
      <c r="J452" s="21">
        <f>IF(Source!BC271&lt;&gt; 0, Source!BC271, 1)</f>
        <v>2.66</v>
      </c>
      <c r="K452" s="24">
        <f>Source!O271</f>
        <v>1887.56</v>
      </c>
      <c r="L452"/>
      <c r="Q452">
        <f>Source!X270</f>
        <v>0</v>
      </c>
      <c r="R452">
        <f>Source!X271</f>
        <v>0</v>
      </c>
      <c r="S452">
        <f>Source!Y270</f>
        <v>0</v>
      </c>
      <c r="T452">
        <f>Source!Y271</f>
        <v>0</v>
      </c>
      <c r="U452">
        <f>ROUND((175/100)*ROUND(Source!R270, 2), 2)</f>
        <v>0</v>
      </c>
      <c r="V452">
        <f>ROUND((0/100)*ROUND(Source!R271, 2), 2)</f>
        <v>0</v>
      </c>
      <c r="AC452">
        <v>3</v>
      </c>
    </row>
    <row r="453" spans="1:29" ht="57" hidden="1" x14ac:dyDescent="0.2">
      <c r="A453" s="20" t="s">
        <v>410</v>
      </c>
      <c r="B453" s="20" t="str">
        <f>Source!F272</f>
        <v>1.12-5-169</v>
      </c>
      <c r="C453" s="20" t="s">
        <v>412</v>
      </c>
      <c r="D453" s="22" t="str">
        <f>Source!H272</f>
        <v>шт.</v>
      </c>
      <c r="E453" s="21">
        <f>Source!I272</f>
        <v>75</v>
      </c>
      <c r="F453" s="24">
        <f>Source!AK272</f>
        <v>2.4700000000000002</v>
      </c>
      <c r="G453" s="34" t="s">
        <v>3</v>
      </c>
      <c r="H453" s="21">
        <f>Source!AW273</f>
        <v>1</v>
      </c>
      <c r="I453" s="24">
        <f>Source!O272</f>
        <v>185.25</v>
      </c>
      <c r="J453" s="21">
        <f>IF(Source!BC273&lt;&gt; 0, Source!BC273, 1)</f>
        <v>1.23</v>
      </c>
      <c r="K453" s="24">
        <f>Source!O273</f>
        <v>227.86</v>
      </c>
      <c r="L453"/>
      <c r="Q453">
        <f>Source!X272</f>
        <v>0</v>
      </c>
      <c r="R453">
        <f>Source!X273</f>
        <v>0</v>
      </c>
      <c r="S453">
        <f>Source!Y272</f>
        <v>0</v>
      </c>
      <c r="T453">
        <f>Source!Y273</f>
        <v>0</v>
      </c>
      <c r="U453">
        <f>ROUND((175/100)*ROUND(Source!R272, 2), 2)</f>
        <v>0</v>
      </c>
      <c r="V453">
        <f>ROUND((0/100)*ROUND(Source!R273, 2), 2)</f>
        <v>0</v>
      </c>
      <c r="AC453">
        <v>3</v>
      </c>
    </row>
    <row r="454" spans="1:29" ht="57" hidden="1" x14ac:dyDescent="0.2">
      <c r="A454" s="20" t="s">
        <v>414</v>
      </c>
      <c r="B454" s="20" t="str">
        <f>Source!F274</f>
        <v>1.12-5-887</v>
      </c>
      <c r="C454" s="20" t="s">
        <v>416</v>
      </c>
      <c r="D454" s="22" t="str">
        <f>Source!H274</f>
        <v>шт.</v>
      </c>
      <c r="E454" s="21">
        <f>Source!I274</f>
        <v>42</v>
      </c>
      <c r="F454" s="24">
        <f>Source!AK274</f>
        <v>5.41</v>
      </c>
      <c r="G454" s="34" t="s">
        <v>3</v>
      </c>
      <c r="H454" s="21">
        <f>Source!AW275</f>
        <v>1</v>
      </c>
      <c r="I454" s="24">
        <f>Source!O274</f>
        <v>227.22</v>
      </c>
      <c r="J454" s="21">
        <f>IF(Source!BC275&lt;&gt; 0, Source!BC275, 1)</f>
        <v>4.25</v>
      </c>
      <c r="K454" s="24">
        <f>Source!O275</f>
        <v>965.69</v>
      </c>
      <c r="L454"/>
      <c r="Q454">
        <f>Source!X274</f>
        <v>0</v>
      </c>
      <c r="R454">
        <f>Source!X275</f>
        <v>0</v>
      </c>
      <c r="S454">
        <f>Source!Y274</f>
        <v>0</v>
      </c>
      <c r="T454">
        <f>Source!Y275</f>
        <v>0</v>
      </c>
      <c r="U454">
        <f>ROUND((175/100)*ROUND(Source!R274, 2), 2)</f>
        <v>0</v>
      </c>
      <c r="V454">
        <f>ROUND((0/100)*ROUND(Source!R275, 2), 2)</f>
        <v>0</v>
      </c>
      <c r="AC454">
        <v>3</v>
      </c>
    </row>
    <row r="455" spans="1:29" ht="42.75" hidden="1" x14ac:dyDescent="0.2">
      <c r="A455" s="20" t="s">
        <v>418</v>
      </c>
      <c r="B455" s="20" t="str">
        <f>Source!F276</f>
        <v>1.12-5-178</v>
      </c>
      <c r="C455" s="20" t="s">
        <v>420</v>
      </c>
      <c r="D455" s="22" t="str">
        <f>Source!H276</f>
        <v>шт.</v>
      </c>
      <c r="E455" s="21">
        <f>Source!I276</f>
        <v>148</v>
      </c>
      <c r="F455" s="24">
        <f>Source!AK276</f>
        <v>1.9</v>
      </c>
      <c r="G455" s="34" t="s">
        <v>3</v>
      </c>
      <c r="H455" s="21">
        <f>Source!AW277</f>
        <v>1</v>
      </c>
      <c r="I455" s="24">
        <f>Source!O276</f>
        <v>281.2</v>
      </c>
      <c r="J455" s="21">
        <f>IF(Source!BC277&lt;&gt; 0, Source!BC277, 1)</f>
        <v>2.25</v>
      </c>
      <c r="K455" s="24">
        <f>Source!O277</f>
        <v>632.70000000000005</v>
      </c>
      <c r="L455"/>
      <c r="Q455">
        <f>Source!X276</f>
        <v>0</v>
      </c>
      <c r="R455">
        <f>Source!X277</f>
        <v>0</v>
      </c>
      <c r="S455">
        <f>Source!Y276</f>
        <v>0</v>
      </c>
      <c r="T455">
        <f>Source!Y277</f>
        <v>0</v>
      </c>
      <c r="U455">
        <f>ROUND((175/100)*ROUND(Source!R276, 2), 2)</f>
        <v>0</v>
      </c>
      <c r="V455">
        <f>ROUND((0/100)*ROUND(Source!R277, 2), 2)</f>
        <v>0</v>
      </c>
      <c r="AC455">
        <v>3</v>
      </c>
    </row>
    <row r="456" spans="1:29" ht="99.75" hidden="1" x14ac:dyDescent="0.2">
      <c r="A456" s="20" t="s">
        <v>422</v>
      </c>
      <c r="B456" s="20" t="str">
        <f>Source!F278</f>
        <v>1.12-5-939</v>
      </c>
      <c r="C456" s="20" t="s">
        <v>424</v>
      </c>
      <c r="D456" s="22" t="str">
        <f>Source!H278</f>
        <v>шт.</v>
      </c>
      <c r="E456" s="21">
        <f>Source!I278</f>
        <v>10</v>
      </c>
      <c r="F456" s="24">
        <f>Source!AK278</f>
        <v>24.29</v>
      </c>
      <c r="G456" s="34" t="s">
        <v>3</v>
      </c>
      <c r="H456" s="21">
        <f>Source!AW279</f>
        <v>1</v>
      </c>
      <c r="I456" s="24">
        <f>Source!O278</f>
        <v>242.9</v>
      </c>
      <c r="J456" s="21">
        <f>IF(Source!BC279&lt;&gt; 0, Source!BC279, 1)</f>
        <v>8.89</v>
      </c>
      <c r="K456" s="24">
        <f>Source!O279</f>
        <v>2159.38</v>
      </c>
      <c r="L456"/>
      <c r="Q456">
        <f>Source!X278</f>
        <v>0</v>
      </c>
      <c r="R456">
        <f>Source!X279</f>
        <v>0</v>
      </c>
      <c r="S456">
        <f>Source!Y278</f>
        <v>0</v>
      </c>
      <c r="T456">
        <f>Source!Y279</f>
        <v>0</v>
      </c>
      <c r="U456">
        <f>ROUND((175/100)*ROUND(Source!R278, 2), 2)</f>
        <v>0</v>
      </c>
      <c r="V456">
        <f>ROUND((0/100)*ROUND(Source!R279, 2), 2)</f>
        <v>0</v>
      </c>
      <c r="AC456">
        <v>3</v>
      </c>
    </row>
    <row r="457" spans="1:29" ht="28.5" hidden="1" x14ac:dyDescent="0.2">
      <c r="A457" s="20" t="s">
        <v>426</v>
      </c>
      <c r="B457" s="20" t="str">
        <f>Source!F280</f>
        <v>1.7-3-8</v>
      </c>
      <c r="C457" s="20" t="s">
        <v>428</v>
      </c>
      <c r="D457" s="22" t="str">
        <f>Source!H280</f>
        <v>шт.</v>
      </c>
      <c r="E457" s="21">
        <f>Source!I280</f>
        <v>0.45150000000000001</v>
      </c>
      <c r="F457" s="24">
        <f>Source!AK280</f>
        <v>11.82</v>
      </c>
      <c r="G457" s="34" t="s">
        <v>3</v>
      </c>
      <c r="H457" s="21">
        <f>Source!AW281</f>
        <v>1</v>
      </c>
      <c r="I457" s="24">
        <f>Source!O280</f>
        <v>5.34</v>
      </c>
      <c r="J457" s="21">
        <f>IF(Source!BC281&lt;&gt; 0, Source!BC281, 1)</f>
        <v>6.25</v>
      </c>
      <c r="K457" s="24">
        <f>Source!O281</f>
        <v>33.380000000000003</v>
      </c>
      <c r="L457"/>
      <c r="Q457">
        <f>Source!X280</f>
        <v>0</v>
      </c>
      <c r="R457">
        <f>Source!X281</f>
        <v>0</v>
      </c>
      <c r="S457">
        <f>Source!Y280</f>
        <v>0</v>
      </c>
      <c r="T457">
        <f>Source!Y281</f>
        <v>0</v>
      </c>
      <c r="U457">
        <f>ROUND((175/100)*ROUND(Source!R280, 2), 2)</f>
        <v>0</v>
      </c>
      <c r="V457">
        <f>ROUND((0/100)*ROUND(Source!R281, 2), 2)</f>
        <v>0</v>
      </c>
      <c r="AC457">
        <v>3</v>
      </c>
    </row>
    <row r="458" spans="1:29" ht="14.25" hidden="1" x14ac:dyDescent="0.2">
      <c r="A458" s="20"/>
      <c r="B458" s="20"/>
      <c r="C458" s="20" t="s">
        <v>949</v>
      </c>
      <c r="D458" s="22" t="s">
        <v>950</v>
      </c>
      <c r="E458" s="21">
        <f>Source!BZ267</f>
        <v>109</v>
      </c>
      <c r="F458" s="24"/>
      <c r="G458" s="23"/>
      <c r="H458" s="21"/>
      <c r="I458" s="24">
        <f>SUM(Q445:Q457)</f>
        <v>124.81</v>
      </c>
      <c r="J458" s="21">
        <f>Source!AT267</f>
        <v>109</v>
      </c>
      <c r="K458" s="24">
        <f>SUM(R445:R457)</f>
        <v>7032.77</v>
      </c>
      <c r="L458"/>
    </row>
    <row r="459" spans="1:29" ht="14.25" hidden="1" x14ac:dyDescent="0.2">
      <c r="A459" s="20"/>
      <c r="B459" s="20"/>
      <c r="C459" s="20" t="s">
        <v>951</v>
      </c>
      <c r="D459" s="22" t="s">
        <v>950</v>
      </c>
      <c r="E459" s="21">
        <f>Source!CA267</f>
        <v>61</v>
      </c>
      <c r="F459" s="24"/>
      <c r="G459" s="23"/>
      <c r="H459" s="21"/>
      <c r="I459" s="24">
        <f>SUM(S445:S458)</f>
        <v>69.849999999999994</v>
      </c>
      <c r="J459" s="21">
        <f>Source!AU267</f>
        <v>61</v>
      </c>
      <c r="K459" s="24">
        <f>SUM(T445:T458)</f>
        <v>3935.77</v>
      </c>
      <c r="L459"/>
    </row>
    <row r="460" spans="1:29" ht="28.5" hidden="1" x14ac:dyDescent="0.2">
      <c r="A460" s="26"/>
      <c r="B460" s="26"/>
      <c r="C460" s="26" t="s">
        <v>952</v>
      </c>
      <c r="D460" s="27" t="s">
        <v>953</v>
      </c>
      <c r="E460" s="28">
        <f>Source!AQ266</f>
        <v>14.56</v>
      </c>
      <c r="F460" s="29"/>
      <c r="G460" s="30" t="s">
        <v>962</v>
      </c>
      <c r="H460" s="28">
        <f>Source!AV267</f>
        <v>1.0669999999999999</v>
      </c>
      <c r="I460" s="29">
        <f>Source!U266</f>
        <v>9.2187775680000001</v>
      </c>
      <c r="J460" s="28"/>
      <c r="K460" s="29"/>
      <c r="L460"/>
    </row>
    <row r="461" spans="1:29" ht="15" hidden="1" x14ac:dyDescent="0.2">
      <c r="C461" s="31" t="s">
        <v>954</v>
      </c>
      <c r="H461" s="41">
        <f>I447+I448+I450+I458+I459+SUM(I451:I457)-SUMIF(AC451:AC457, 5, I451:I457)-SUMIF(AC451:AC457, 6, I451:I457)</f>
        <v>2149.33</v>
      </c>
      <c r="I461" s="41"/>
      <c r="J461" s="41">
        <f>K447+K448+K450+K458+K459+SUM(K451:K457)-SUMIF(AC451:AC457, 5, K451:K457)-SUMIF(AC451:AC457, 6, K451:K457)</f>
        <v>23825.53</v>
      </c>
      <c r="K461" s="41"/>
      <c r="L461"/>
    </row>
    <row r="462" spans="1:29" ht="15" hidden="1" x14ac:dyDescent="0.2">
      <c r="C462" s="31" t="s">
        <v>955</v>
      </c>
      <c r="H462" s="42">
        <f>SUMIF(AC451:AC457, 5, I451:I457)+SUMIF(AC451:AC457, 6, I451:I457)</f>
        <v>0</v>
      </c>
      <c r="I462" s="42"/>
      <c r="J462" s="42">
        <f>SUMIF(AC451:AC457, 5, K451:K457)+SUMIF(AC451:AC457, 6, K451:K457)</f>
        <v>0</v>
      </c>
      <c r="K462" s="42"/>
      <c r="L462"/>
    </row>
    <row r="463" spans="1:29" ht="15" hidden="1" x14ac:dyDescent="0.2">
      <c r="C463" s="31" t="s">
        <v>956</v>
      </c>
      <c r="H463" s="42">
        <f>I447+I448+I450+I458+I459+SUM(I451:I457)</f>
        <v>2149.33</v>
      </c>
      <c r="I463" s="42"/>
      <c r="J463" s="42">
        <f>K447+K448+K450+K458+K459+SUM(K451:K457)</f>
        <v>23825.53</v>
      </c>
      <c r="K463" s="42"/>
      <c r="L463"/>
      <c r="O463" s="32">
        <f>I447+I448+I450+I458+I459+SUM(I451:I457)</f>
        <v>2149.33</v>
      </c>
      <c r="P463" s="32">
        <f>K447+K448+K450+K458+K459+SUM(K451:K457)</f>
        <v>23825.53</v>
      </c>
    </row>
    <row r="464" spans="1:29" hidden="1" x14ac:dyDescent="0.2">
      <c r="L464"/>
    </row>
    <row r="465" spans="1:29" ht="85.5" hidden="1" x14ac:dyDescent="0.2">
      <c r="A465" s="20">
        <v>31</v>
      </c>
      <c r="B465" s="20" t="str">
        <f>Source!F282</f>
        <v>3.16-41-2</v>
      </c>
      <c r="C465" s="20" t="s">
        <v>432</v>
      </c>
      <c r="D465" s="22" t="str">
        <f>Source!H282</f>
        <v>100 сварных соединений</v>
      </c>
      <c r="E465" s="21">
        <f>Source!I282</f>
        <v>2.29</v>
      </c>
      <c r="F465" s="24"/>
      <c r="G465" s="23"/>
      <c r="H465" s="21"/>
      <c r="I465" s="24"/>
      <c r="J465" s="21"/>
      <c r="K465" s="24"/>
      <c r="L465"/>
      <c r="Q465">
        <f>Source!X282</f>
        <v>115.74</v>
      </c>
      <c r="R465">
        <f>Source!X283</f>
        <v>6521.73</v>
      </c>
      <c r="S465">
        <f>Source!Y282</f>
        <v>64.77</v>
      </c>
      <c r="T465">
        <f>Source!Y283</f>
        <v>3649.78</v>
      </c>
      <c r="U465">
        <f>ROUND((175/100)*ROUND(Source!R282, 2), 2)</f>
        <v>0</v>
      </c>
      <c r="V465">
        <f>ROUND((0/100)*ROUND(Source!R283, 2), 2)</f>
        <v>0</v>
      </c>
      <c r="AC465">
        <v>0</v>
      </c>
    </row>
    <row r="466" spans="1:29" hidden="1" x14ac:dyDescent="0.2">
      <c r="C466" s="25" t="str">
        <f>"Объем: "&amp;Source!I282&amp;"=(10*"&amp;"2+"&amp;"1*"&amp;"3+"&amp;"10*"&amp;"3+"&amp;"68*"&amp;"2+"&amp;"20*"&amp;"2)/"&amp;"100"</f>
        <v>Объем: 2,29=(10*2+1*3+10*3+68*2+20*2)/100</v>
      </c>
      <c r="L466"/>
    </row>
    <row r="467" spans="1:29" ht="28.5" hidden="1" x14ac:dyDescent="0.2">
      <c r="A467" s="20"/>
      <c r="B467" s="20"/>
      <c r="C467" s="20" t="s">
        <v>946</v>
      </c>
      <c r="D467" s="22"/>
      <c r="E467" s="21"/>
      <c r="F467" s="24">
        <f>Source!AO282</f>
        <v>31.49</v>
      </c>
      <c r="G467" s="23" t="s">
        <v>962</v>
      </c>
      <c r="H467" s="21">
        <f>Source!AV283</f>
        <v>1.0669999999999999</v>
      </c>
      <c r="I467" s="24">
        <f>Source!S282</f>
        <v>106.18</v>
      </c>
      <c r="J467" s="21">
        <f>IF(Source!BA283&lt;&gt; 0, Source!BA283, 1)</f>
        <v>56.35</v>
      </c>
      <c r="K467" s="24">
        <f>Source!S283</f>
        <v>5983.24</v>
      </c>
      <c r="L467"/>
    </row>
    <row r="468" spans="1:29" ht="28.5" hidden="1" x14ac:dyDescent="0.2">
      <c r="A468" s="20"/>
      <c r="B468" s="20"/>
      <c r="C468" s="20" t="s">
        <v>947</v>
      </c>
      <c r="D468" s="22"/>
      <c r="E468" s="21"/>
      <c r="F468" s="24">
        <f>Source!AM282</f>
        <v>1.57</v>
      </c>
      <c r="G468" s="23" t="s">
        <v>963</v>
      </c>
      <c r="H468" s="21">
        <f>Source!AV283</f>
        <v>1.0669999999999999</v>
      </c>
      <c r="I468" s="24">
        <f>Source!Q282</f>
        <v>5.75</v>
      </c>
      <c r="J468" s="21">
        <f>IF(Source!BB283&lt;&gt; 0, Source!BB283, 1)</f>
        <v>12.53</v>
      </c>
      <c r="K468" s="24">
        <f>Source!Q283</f>
        <v>72.05</v>
      </c>
      <c r="L468"/>
    </row>
    <row r="469" spans="1:29" ht="14.25" hidden="1" x14ac:dyDescent="0.2">
      <c r="A469" s="20"/>
      <c r="B469" s="20"/>
      <c r="C469" s="20" t="s">
        <v>949</v>
      </c>
      <c r="D469" s="22" t="s">
        <v>950</v>
      </c>
      <c r="E469" s="21">
        <f>Source!BZ283</f>
        <v>109</v>
      </c>
      <c r="F469" s="24"/>
      <c r="G469" s="23"/>
      <c r="H469" s="21"/>
      <c r="I469" s="24">
        <f>SUM(Q465:Q468)</f>
        <v>115.74</v>
      </c>
      <c r="J469" s="21">
        <f>Source!AT283</f>
        <v>109</v>
      </c>
      <c r="K469" s="24">
        <f>SUM(R465:R468)</f>
        <v>6521.73</v>
      </c>
      <c r="L469"/>
    </row>
    <row r="470" spans="1:29" ht="14.25" hidden="1" x14ac:dyDescent="0.2">
      <c r="A470" s="20"/>
      <c r="B470" s="20"/>
      <c r="C470" s="20" t="s">
        <v>951</v>
      </c>
      <c r="D470" s="22" t="s">
        <v>950</v>
      </c>
      <c r="E470" s="21">
        <f>Source!CA283</f>
        <v>61</v>
      </c>
      <c r="F470" s="24"/>
      <c r="G470" s="23"/>
      <c r="H470" s="21"/>
      <c r="I470" s="24">
        <f>SUM(S465:S469)</f>
        <v>64.77</v>
      </c>
      <c r="J470" s="21">
        <f>Source!AU283</f>
        <v>61</v>
      </c>
      <c r="K470" s="24">
        <f>SUM(T465:T469)</f>
        <v>3649.78</v>
      </c>
      <c r="L470"/>
    </row>
    <row r="471" spans="1:29" ht="28.5" hidden="1" x14ac:dyDescent="0.2">
      <c r="A471" s="26"/>
      <c r="B471" s="26"/>
      <c r="C471" s="26" t="s">
        <v>952</v>
      </c>
      <c r="D471" s="27" t="s">
        <v>953</v>
      </c>
      <c r="E471" s="28">
        <f>Source!AQ282</f>
        <v>2.34</v>
      </c>
      <c r="F471" s="29"/>
      <c r="G471" s="30" t="s">
        <v>962</v>
      </c>
      <c r="H471" s="28">
        <f>Source!AV283</f>
        <v>1.0669999999999999</v>
      </c>
      <c r="I471" s="29">
        <f>Source!U282</f>
        <v>7.8903241559999993</v>
      </c>
      <c r="J471" s="28"/>
      <c r="K471" s="29"/>
      <c r="L471"/>
    </row>
    <row r="472" spans="1:29" ht="15" hidden="1" x14ac:dyDescent="0.2">
      <c r="C472" s="31" t="s">
        <v>954</v>
      </c>
      <c r="H472" s="41">
        <f>I467+I468+I469+I470+0-0-0</f>
        <v>292.44</v>
      </c>
      <c r="I472" s="41"/>
      <c r="J472" s="41">
        <f>K467+K468+K469+K470+0-0-0</f>
        <v>16226.800000000001</v>
      </c>
      <c r="K472" s="41"/>
      <c r="L472"/>
    </row>
    <row r="473" spans="1:29" ht="15" hidden="1" x14ac:dyDescent="0.2">
      <c r="C473" s="31" t="s">
        <v>955</v>
      </c>
      <c r="H473" s="42">
        <f>0+0</f>
        <v>0</v>
      </c>
      <c r="I473" s="42"/>
      <c r="J473" s="42">
        <f>0+0</f>
        <v>0</v>
      </c>
      <c r="K473" s="42"/>
      <c r="L473"/>
    </row>
    <row r="474" spans="1:29" ht="15" hidden="1" x14ac:dyDescent="0.2">
      <c r="C474" s="31" t="s">
        <v>956</v>
      </c>
      <c r="H474" s="42">
        <f>I467+I468+I469+I470+0</f>
        <v>292.44</v>
      </c>
      <c r="I474" s="42"/>
      <c r="J474" s="42">
        <f>K467+K468+K469+K470+0</f>
        <v>16226.800000000001</v>
      </c>
      <c r="K474" s="42"/>
      <c r="L474"/>
      <c r="O474" s="32">
        <f>I467+I468+I469+I470+0</f>
        <v>292.44</v>
      </c>
      <c r="P474" s="32">
        <f>K467+K468+K469+K470+0</f>
        <v>16226.800000000001</v>
      </c>
    </row>
    <row r="475" spans="1:29" hidden="1" x14ac:dyDescent="0.2">
      <c r="L475"/>
    </row>
    <row r="476" spans="1:29" ht="85.5" hidden="1" x14ac:dyDescent="0.2">
      <c r="A476" s="20">
        <v>32</v>
      </c>
      <c r="B476" s="20" t="str">
        <f>Source!F284</f>
        <v>3.16-40-2</v>
      </c>
      <c r="C476" s="20" t="s">
        <v>436</v>
      </c>
      <c r="D476" s="22" t="str">
        <f>Source!H284</f>
        <v>100 м</v>
      </c>
      <c r="E476" s="21">
        <f>Source!I284</f>
        <v>1.45</v>
      </c>
      <c r="F476" s="24"/>
      <c r="G476" s="23"/>
      <c r="H476" s="21"/>
      <c r="I476" s="24"/>
      <c r="J476" s="21"/>
      <c r="K476" s="24"/>
      <c r="L476"/>
      <c r="Q476">
        <f>Source!X284</f>
        <v>407.02</v>
      </c>
      <c r="R476">
        <f>Source!X285</f>
        <v>22935.41</v>
      </c>
      <c r="S476">
        <f>Source!Y284</f>
        <v>227.78</v>
      </c>
      <c r="T476">
        <f>Source!Y285</f>
        <v>12835.41</v>
      </c>
      <c r="U476">
        <f>ROUND((175/100)*ROUND(Source!R284, 2), 2)</f>
        <v>3.08</v>
      </c>
      <c r="V476">
        <f>ROUND((0/100)*ROUND(Source!R285, 2), 2)</f>
        <v>0</v>
      </c>
      <c r="AC476">
        <v>0</v>
      </c>
    </row>
    <row r="477" spans="1:29" hidden="1" x14ac:dyDescent="0.2">
      <c r="C477" s="25" t="str">
        <f>"Объем: "&amp;Source!I284&amp;"=(145)/"&amp;"100"</f>
        <v>Объем: 1,45=(145)/100</v>
      </c>
      <c r="L477"/>
    </row>
    <row r="478" spans="1:29" ht="28.5" hidden="1" x14ac:dyDescent="0.2">
      <c r="A478" s="20"/>
      <c r="B478" s="20"/>
      <c r="C478" s="20" t="s">
        <v>946</v>
      </c>
      <c r="D478" s="22"/>
      <c r="E478" s="21"/>
      <c r="F478" s="24">
        <f>Source!AO284</f>
        <v>174.07</v>
      </c>
      <c r="G478" s="23" t="s">
        <v>962</v>
      </c>
      <c r="H478" s="21">
        <f>Source!AV285</f>
        <v>1.0669999999999999</v>
      </c>
      <c r="I478" s="24">
        <f>Source!S284</f>
        <v>371.65</v>
      </c>
      <c r="J478" s="21">
        <f>IF(Source!BA285&lt;&gt; 0, Source!BA285, 1)</f>
        <v>56.35</v>
      </c>
      <c r="K478" s="24">
        <f>Source!S285</f>
        <v>20942.48</v>
      </c>
      <c r="L478"/>
    </row>
    <row r="479" spans="1:29" ht="28.5" hidden="1" x14ac:dyDescent="0.2">
      <c r="A479" s="20"/>
      <c r="B479" s="20"/>
      <c r="C479" s="20" t="s">
        <v>947</v>
      </c>
      <c r="D479" s="22"/>
      <c r="E479" s="21"/>
      <c r="F479" s="24">
        <f>Source!AM284</f>
        <v>19.670000000000002</v>
      </c>
      <c r="G479" s="23" t="s">
        <v>963</v>
      </c>
      <c r="H479" s="21">
        <f>Source!AV285</f>
        <v>1.0669999999999999</v>
      </c>
      <c r="I479" s="24">
        <f>Source!Q284</f>
        <v>45.65</v>
      </c>
      <c r="J479" s="21">
        <f>IF(Source!BB285&lt;&gt; 0, Source!BB285, 1)</f>
        <v>12.72</v>
      </c>
      <c r="K479" s="24">
        <f>Source!Q285</f>
        <v>580.66999999999996</v>
      </c>
      <c r="L479"/>
    </row>
    <row r="480" spans="1:29" ht="28.5" hidden="1" x14ac:dyDescent="0.2">
      <c r="A480" s="20"/>
      <c r="B480" s="20"/>
      <c r="C480" s="20" t="s">
        <v>959</v>
      </c>
      <c r="D480" s="22"/>
      <c r="E480" s="21"/>
      <c r="F480" s="24">
        <f>Source!AN284</f>
        <v>0.76</v>
      </c>
      <c r="G480" s="23" t="s">
        <v>963</v>
      </c>
      <c r="H480" s="21">
        <f>Source!AV285</f>
        <v>1.0669999999999999</v>
      </c>
      <c r="I480" s="33">
        <f>Source!R284</f>
        <v>1.76</v>
      </c>
      <c r="J480" s="21">
        <f>IF(Source!BS285&lt;&gt; 0, Source!BS285, 1)</f>
        <v>56.35</v>
      </c>
      <c r="K480" s="33">
        <f>Source!R285</f>
        <v>99.18</v>
      </c>
      <c r="L480"/>
    </row>
    <row r="481" spans="1:29" ht="14.25" hidden="1" x14ac:dyDescent="0.2">
      <c r="A481" s="20"/>
      <c r="B481" s="20"/>
      <c r="C481" s="20" t="s">
        <v>948</v>
      </c>
      <c r="D481" s="22"/>
      <c r="E481" s="21"/>
      <c r="F481" s="24">
        <f>Source!AL284</f>
        <v>134.69999999999999</v>
      </c>
      <c r="G481" s="23"/>
      <c r="H481" s="21">
        <f>Source!AW285</f>
        <v>1</v>
      </c>
      <c r="I481" s="24">
        <f>Source!P284</f>
        <v>195.32</v>
      </c>
      <c r="J481" s="21">
        <f>IF(Source!BC285&lt;&gt; 0, Source!BC285, 1)</f>
        <v>2.14</v>
      </c>
      <c r="K481" s="24">
        <f>Source!P285</f>
        <v>417.98</v>
      </c>
      <c r="L481"/>
    </row>
    <row r="482" spans="1:29" ht="71.25" hidden="1" x14ac:dyDescent="0.2">
      <c r="A482" s="20" t="s">
        <v>437</v>
      </c>
      <c r="B482" s="20" t="str">
        <f>Source!F286</f>
        <v>1.12-10-146</v>
      </c>
      <c r="C482" s="20" t="s">
        <v>404</v>
      </c>
      <c r="D482" s="22" t="str">
        <f>Source!H286</f>
        <v>100 шт.</v>
      </c>
      <c r="E482" s="21">
        <f>Source!I286</f>
        <v>72</v>
      </c>
      <c r="F482" s="24">
        <f>Source!AK286</f>
        <v>526.22</v>
      </c>
      <c r="G482" s="34" t="s">
        <v>3</v>
      </c>
      <c r="H482" s="21">
        <f>Source!AW287</f>
        <v>1</v>
      </c>
      <c r="I482" s="24">
        <f>Source!O286</f>
        <v>37887.839999999997</v>
      </c>
      <c r="J482" s="21">
        <f>IF(Source!BC287&lt;&gt; 0, Source!BC287, 1)</f>
        <v>2.1</v>
      </c>
      <c r="K482" s="24">
        <f>Source!O287</f>
        <v>79564.460000000006</v>
      </c>
      <c r="L482"/>
      <c r="Q482">
        <f>Source!X286</f>
        <v>0</v>
      </c>
      <c r="R482">
        <f>Source!X287</f>
        <v>0</v>
      </c>
      <c r="S482">
        <f>Source!Y286</f>
        <v>0</v>
      </c>
      <c r="T482">
        <f>Source!Y287</f>
        <v>0</v>
      </c>
      <c r="U482">
        <f>ROUND((175/100)*ROUND(Source!R286, 2), 2)</f>
        <v>0</v>
      </c>
      <c r="V482">
        <f>ROUND((0/100)*ROUND(Source!R287, 2), 2)</f>
        <v>0</v>
      </c>
      <c r="AC482">
        <v>3</v>
      </c>
    </row>
    <row r="483" spans="1:29" ht="85.5" hidden="1" x14ac:dyDescent="0.2">
      <c r="A483" s="20" t="s">
        <v>439</v>
      </c>
      <c r="B483" s="20" t="str">
        <f>Source!F288</f>
        <v>1.12-5-574</v>
      </c>
      <c r="C483" s="20" t="s">
        <v>441</v>
      </c>
      <c r="D483" s="22" t="str">
        <f>Source!H288</f>
        <v>м</v>
      </c>
      <c r="E483" s="21">
        <f>Source!I288</f>
        <v>148.625</v>
      </c>
      <c r="F483" s="24">
        <f>Source!AK288</f>
        <v>25.04</v>
      </c>
      <c r="G483" s="34" t="s">
        <v>3</v>
      </c>
      <c r="H483" s="21">
        <f>Source!AW289</f>
        <v>1</v>
      </c>
      <c r="I483" s="24">
        <f>Source!O288</f>
        <v>3721.57</v>
      </c>
      <c r="J483" s="21">
        <f>IF(Source!BC289&lt;&gt; 0, Source!BC289, 1)</f>
        <v>2.52</v>
      </c>
      <c r="K483" s="24">
        <f>Source!O289</f>
        <v>9378.36</v>
      </c>
      <c r="L483"/>
      <c r="Q483">
        <f>Source!X288</f>
        <v>0</v>
      </c>
      <c r="R483">
        <f>Source!X289</f>
        <v>0</v>
      </c>
      <c r="S483">
        <f>Source!Y288</f>
        <v>0</v>
      </c>
      <c r="T483">
        <f>Source!Y289</f>
        <v>0</v>
      </c>
      <c r="U483">
        <f>ROUND((175/100)*ROUND(Source!R288, 2), 2)</f>
        <v>0</v>
      </c>
      <c r="V483">
        <f>ROUND((0/100)*ROUND(Source!R289, 2), 2)</f>
        <v>0</v>
      </c>
      <c r="AC483">
        <v>3</v>
      </c>
    </row>
    <row r="484" spans="1:29" ht="57" hidden="1" x14ac:dyDescent="0.2">
      <c r="A484" s="20" t="s">
        <v>443</v>
      </c>
      <c r="B484" s="20" t="str">
        <f>Source!F290</f>
        <v>1.12-5-170</v>
      </c>
      <c r="C484" s="20" t="s">
        <v>445</v>
      </c>
      <c r="D484" s="22" t="str">
        <f>Source!H290</f>
        <v>шт.</v>
      </c>
      <c r="E484" s="21">
        <f>Source!I290</f>
        <v>10</v>
      </c>
      <c r="F484" s="24">
        <f>Source!AK290</f>
        <v>3.41</v>
      </c>
      <c r="G484" s="34" t="s">
        <v>3</v>
      </c>
      <c r="H484" s="21">
        <f>Source!AW291</f>
        <v>1</v>
      </c>
      <c r="I484" s="24">
        <f>Source!O290</f>
        <v>34.1</v>
      </c>
      <c r="J484" s="21">
        <f>IF(Source!BC291&lt;&gt; 0, Source!BC291, 1)</f>
        <v>1.36</v>
      </c>
      <c r="K484" s="24">
        <f>Source!O291</f>
        <v>46.38</v>
      </c>
      <c r="L484"/>
      <c r="Q484">
        <f>Source!X290</f>
        <v>0</v>
      </c>
      <c r="R484">
        <f>Source!X291</f>
        <v>0</v>
      </c>
      <c r="S484">
        <f>Source!Y290</f>
        <v>0</v>
      </c>
      <c r="T484">
        <f>Source!Y291</f>
        <v>0</v>
      </c>
      <c r="U484">
        <f>ROUND((175/100)*ROUND(Source!R290, 2), 2)</f>
        <v>0</v>
      </c>
      <c r="V484">
        <f>ROUND((0/100)*ROUND(Source!R291, 2), 2)</f>
        <v>0</v>
      </c>
      <c r="AC484">
        <v>3</v>
      </c>
    </row>
    <row r="485" spans="1:29" ht="57" hidden="1" x14ac:dyDescent="0.2">
      <c r="A485" s="20" t="s">
        <v>447</v>
      </c>
      <c r="B485" s="20" t="str">
        <f>Source!F292</f>
        <v>1.12-5-888</v>
      </c>
      <c r="C485" s="20" t="s">
        <v>449</v>
      </c>
      <c r="D485" s="22" t="str">
        <f>Source!H292</f>
        <v>шт.</v>
      </c>
      <c r="E485" s="21">
        <f>Source!I292</f>
        <v>1</v>
      </c>
      <c r="F485" s="24">
        <f>Source!AK292</f>
        <v>11.1</v>
      </c>
      <c r="G485" s="34" t="s">
        <v>3</v>
      </c>
      <c r="H485" s="21">
        <f>Source!AW293</f>
        <v>1</v>
      </c>
      <c r="I485" s="24">
        <f>Source!O292</f>
        <v>11.1</v>
      </c>
      <c r="J485" s="21">
        <f>IF(Source!BC293&lt;&gt; 0, Source!BC293, 1)</f>
        <v>3.14</v>
      </c>
      <c r="K485" s="24">
        <f>Source!O293</f>
        <v>34.85</v>
      </c>
      <c r="L485"/>
      <c r="Q485">
        <f>Source!X292</f>
        <v>0</v>
      </c>
      <c r="R485">
        <f>Source!X293</f>
        <v>0</v>
      </c>
      <c r="S485">
        <f>Source!Y292</f>
        <v>0</v>
      </c>
      <c r="T485">
        <f>Source!Y293</f>
        <v>0</v>
      </c>
      <c r="U485">
        <f>ROUND((175/100)*ROUND(Source!R292, 2), 2)</f>
        <v>0</v>
      </c>
      <c r="V485">
        <f>ROUND((0/100)*ROUND(Source!R293, 2), 2)</f>
        <v>0</v>
      </c>
      <c r="AC485">
        <v>3</v>
      </c>
    </row>
    <row r="486" spans="1:29" ht="42.75" hidden="1" x14ac:dyDescent="0.2">
      <c r="A486" s="20" t="s">
        <v>451</v>
      </c>
      <c r="B486" s="20" t="str">
        <f>Source!F294</f>
        <v>1.12-5-205</v>
      </c>
      <c r="C486" s="20" t="s">
        <v>453</v>
      </c>
      <c r="D486" s="22" t="str">
        <f>Source!H294</f>
        <v>шт.</v>
      </c>
      <c r="E486" s="21">
        <f>Source!I294</f>
        <v>10</v>
      </c>
      <c r="F486" s="24">
        <f>Source!AK294</f>
        <v>6.46</v>
      </c>
      <c r="G486" s="34" t="s">
        <v>3</v>
      </c>
      <c r="H486" s="21">
        <f>Source!AW295</f>
        <v>1</v>
      </c>
      <c r="I486" s="24">
        <f>Source!O294</f>
        <v>64.599999999999994</v>
      </c>
      <c r="J486" s="21">
        <f>IF(Source!BC295&lt;&gt; 0, Source!BC295, 1)</f>
        <v>2.2200000000000002</v>
      </c>
      <c r="K486" s="24">
        <f>Source!O295</f>
        <v>143.41</v>
      </c>
      <c r="L486"/>
      <c r="Q486">
        <f>Source!X294</f>
        <v>0</v>
      </c>
      <c r="R486">
        <f>Source!X295</f>
        <v>0</v>
      </c>
      <c r="S486">
        <f>Source!Y294</f>
        <v>0</v>
      </c>
      <c r="T486">
        <f>Source!Y295</f>
        <v>0</v>
      </c>
      <c r="U486">
        <f>ROUND((175/100)*ROUND(Source!R294, 2), 2)</f>
        <v>0</v>
      </c>
      <c r="V486">
        <f>ROUND((0/100)*ROUND(Source!R295, 2), 2)</f>
        <v>0</v>
      </c>
      <c r="AC486">
        <v>3</v>
      </c>
    </row>
    <row r="487" spans="1:29" ht="57" hidden="1" x14ac:dyDescent="0.2">
      <c r="A487" s="20" t="s">
        <v>455</v>
      </c>
      <c r="B487" s="20" t="str">
        <f>Source!F296</f>
        <v>1.12-5-193</v>
      </c>
      <c r="C487" s="20" t="s">
        <v>457</v>
      </c>
      <c r="D487" s="22" t="str">
        <f>Source!H296</f>
        <v>шт.</v>
      </c>
      <c r="E487" s="21">
        <f>Source!I296</f>
        <v>68</v>
      </c>
      <c r="F487" s="24">
        <f>Source!AK296</f>
        <v>25.82</v>
      </c>
      <c r="G487" s="34" t="s">
        <v>3</v>
      </c>
      <c r="H487" s="21">
        <f>Source!AW297</f>
        <v>1</v>
      </c>
      <c r="I487" s="24">
        <f>Source!O296</f>
        <v>1755.76</v>
      </c>
      <c r="J487" s="21">
        <f>IF(Source!BC297&lt;&gt; 0, Source!BC297, 1)</f>
        <v>4.01</v>
      </c>
      <c r="K487" s="24">
        <f>Source!O297</f>
        <v>7040.6</v>
      </c>
      <c r="L487"/>
      <c r="Q487">
        <f>Source!X296</f>
        <v>0</v>
      </c>
      <c r="R487">
        <f>Source!X297</f>
        <v>0</v>
      </c>
      <c r="S487">
        <f>Source!Y296</f>
        <v>0</v>
      </c>
      <c r="T487">
        <f>Source!Y297</f>
        <v>0</v>
      </c>
      <c r="U487">
        <f>ROUND((175/100)*ROUND(Source!R296, 2), 2)</f>
        <v>0</v>
      </c>
      <c r="V487">
        <f>ROUND((0/100)*ROUND(Source!R297, 2), 2)</f>
        <v>0</v>
      </c>
      <c r="AC487">
        <v>3</v>
      </c>
    </row>
    <row r="488" spans="1:29" ht="42.75" hidden="1" x14ac:dyDescent="0.2">
      <c r="A488" s="20" t="s">
        <v>459</v>
      </c>
      <c r="B488" s="20" t="str">
        <f>Source!F298</f>
        <v>1.12-5-179</v>
      </c>
      <c r="C488" s="20" t="s">
        <v>461</v>
      </c>
      <c r="D488" s="22" t="str">
        <f>Source!H298</f>
        <v>шт.</v>
      </c>
      <c r="E488" s="21">
        <f>Source!I298</f>
        <v>20</v>
      </c>
      <c r="F488" s="24">
        <f>Source!AK298</f>
        <v>2.76</v>
      </c>
      <c r="G488" s="34" t="s">
        <v>3</v>
      </c>
      <c r="H488" s="21">
        <f>Source!AW299</f>
        <v>1</v>
      </c>
      <c r="I488" s="24">
        <f>Source!O298</f>
        <v>55.2</v>
      </c>
      <c r="J488" s="21">
        <f>IF(Source!BC299&lt;&gt; 0, Source!BC299, 1)</f>
        <v>2.78</v>
      </c>
      <c r="K488" s="24">
        <f>Source!O299</f>
        <v>153.46</v>
      </c>
      <c r="L488"/>
      <c r="Q488">
        <f>Source!X298</f>
        <v>0</v>
      </c>
      <c r="R488">
        <f>Source!X299</f>
        <v>0</v>
      </c>
      <c r="S488">
        <f>Source!Y298</f>
        <v>0</v>
      </c>
      <c r="T488">
        <f>Source!Y299</f>
        <v>0</v>
      </c>
      <c r="U488">
        <f>ROUND((175/100)*ROUND(Source!R298, 2), 2)</f>
        <v>0</v>
      </c>
      <c r="V488">
        <f>ROUND((0/100)*ROUND(Source!R299, 2), 2)</f>
        <v>0</v>
      </c>
      <c r="AC488">
        <v>3</v>
      </c>
    </row>
    <row r="489" spans="1:29" ht="28.5" hidden="1" x14ac:dyDescent="0.2">
      <c r="A489" s="20" t="s">
        <v>463</v>
      </c>
      <c r="B489" s="20" t="str">
        <f>Source!F300</f>
        <v>1.7-3-8</v>
      </c>
      <c r="C489" s="20" t="s">
        <v>428</v>
      </c>
      <c r="D489" s="22" t="str">
        <f>Source!H300</f>
        <v>шт.</v>
      </c>
      <c r="E489" s="21">
        <f>Source!I300</f>
        <v>1.3049999999999999</v>
      </c>
      <c r="F489" s="24">
        <f>Source!AK300</f>
        <v>11.82</v>
      </c>
      <c r="G489" s="34" t="s">
        <v>3</v>
      </c>
      <c r="H489" s="21">
        <f>Source!AW301</f>
        <v>1</v>
      </c>
      <c r="I489" s="24">
        <f>Source!O300</f>
        <v>15.43</v>
      </c>
      <c r="J489" s="21">
        <f>IF(Source!BC301&lt;&gt; 0, Source!BC301, 1)</f>
        <v>6.25</v>
      </c>
      <c r="K489" s="24">
        <f>Source!O301</f>
        <v>96.44</v>
      </c>
      <c r="L489"/>
      <c r="Q489">
        <f>Source!X300</f>
        <v>0</v>
      </c>
      <c r="R489">
        <f>Source!X301</f>
        <v>0</v>
      </c>
      <c r="S489">
        <f>Source!Y300</f>
        <v>0</v>
      </c>
      <c r="T489">
        <f>Source!Y301</f>
        <v>0</v>
      </c>
      <c r="U489">
        <f>ROUND((175/100)*ROUND(Source!R300, 2), 2)</f>
        <v>0</v>
      </c>
      <c r="V489">
        <f>ROUND((0/100)*ROUND(Source!R301, 2), 2)</f>
        <v>0</v>
      </c>
      <c r="AC489">
        <v>3</v>
      </c>
    </row>
    <row r="490" spans="1:29" ht="14.25" hidden="1" x14ac:dyDescent="0.2">
      <c r="A490" s="20"/>
      <c r="B490" s="20"/>
      <c r="C490" s="20" t="s">
        <v>949</v>
      </c>
      <c r="D490" s="22" t="s">
        <v>950</v>
      </c>
      <c r="E490" s="21">
        <f>Source!BZ285</f>
        <v>109</v>
      </c>
      <c r="F490" s="24"/>
      <c r="G490" s="23"/>
      <c r="H490" s="21"/>
      <c r="I490" s="24">
        <f>SUM(Q476:Q489)</f>
        <v>407.02</v>
      </c>
      <c r="J490" s="21">
        <f>Source!AT285</f>
        <v>109</v>
      </c>
      <c r="K490" s="24">
        <f>SUM(R476:R489)</f>
        <v>22935.41</v>
      </c>
      <c r="L490"/>
    </row>
    <row r="491" spans="1:29" ht="14.25" hidden="1" x14ac:dyDescent="0.2">
      <c r="A491" s="20"/>
      <c r="B491" s="20"/>
      <c r="C491" s="20" t="s">
        <v>951</v>
      </c>
      <c r="D491" s="22" t="s">
        <v>950</v>
      </c>
      <c r="E491" s="21">
        <f>Source!CA285</f>
        <v>61</v>
      </c>
      <c r="F491" s="24"/>
      <c r="G491" s="23"/>
      <c r="H491" s="21"/>
      <c r="I491" s="24">
        <f>SUM(S476:S490)</f>
        <v>227.78</v>
      </c>
      <c r="J491" s="21">
        <f>Source!AU285</f>
        <v>61</v>
      </c>
      <c r="K491" s="24">
        <f>SUM(T476:T490)</f>
        <v>12835.41</v>
      </c>
      <c r="L491"/>
    </row>
    <row r="492" spans="1:29" ht="28.5" hidden="1" x14ac:dyDescent="0.2">
      <c r="A492" s="26"/>
      <c r="B492" s="26"/>
      <c r="C492" s="26" t="s">
        <v>952</v>
      </c>
      <c r="D492" s="27" t="s">
        <v>953</v>
      </c>
      <c r="E492" s="28">
        <f>Source!AQ284</f>
        <v>14.08</v>
      </c>
      <c r="F492" s="29"/>
      <c r="G492" s="30" t="s">
        <v>962</v>
      </c>
      <c r="H492" s="28">
        <f>Source!AV285</f>
        <v>1.0669999999999999</v>
      </c>
      <c r="I492" s="29">
        <f>Source!U284</f>
        <v>30.061743359999998</v>
      </c>
      <c r="J492" s="28"/>
      <c r="K492" s="29"/>
      <c r="L492"/>
    </row>
    <row r="493" spans="1:29" ht="15" hidden="1" x14ac:dyDescent="0.2">
      <c r="C493" s="31" t="s">
        <v>954</v>
      </c>
      <c r="H493" s="41">
        <f>I478+I479+I481+I490+I491+SUM(I482:I489)-SUMIF(AC482:AC489, 5, I482:I489)-SUMIF(AC482:AC489, 6, I482:I489)</f>
        <v>44793.01999999999</v>
      </c>
      <c r="I493" s="41"/>
      <c r="J493" s="41">
        <f>K478+K479+K481+K490+K491+SUM(K482:K489)-SUMIF(AC482:AC489, 5, K482:K489)-SUMIF(AC482:AC489, 6, K482:K489)</f>
        <v>154169.91000000003</v>
      </c>
      <c r="K493" s="41"/>
      <c r="L493"/>
    </row>
    <row r="494" spans="1:29" ht="15" hidden="1" x14ac:dyDescent="0.2">
      <c r="C494" s="31" t="s">
        <v>955</v>
      </c>
      <c r="H494" s="42">
        <f>SUMIF(AC482:AC489, 5, I482:I489)+SUMIF(AC482:AC489, 6, I482:I489)</f>
        <v>0</v>
      </c>
      <c r="I494" s="42"/>
      <c r="J494" s="42">
        <f>SUMIF(AC482:AC489, 5, K482:K489)+SUMIF(AC482:AC489, 6, K482:K489)</f>
        <v>0</v>
      </c>
      <c r="K494" s="42"/>
      <c r="L494"/>
    </row>
    <row r="495" spans="1:29" ht="15" hidden="1" x14ac:dyDescent="0.2">
      <c r="C495" s="31" t="s">
        <v>956</v>
      </c>
      <c r="H495" s="42">
        <f>I478+I479+I481+I490+I491+SUM(I482:I489)</f>
        <v>44793.01999999999</v>
      </c>
      <c r="I495" s="42"/>
      <c r="J495" s="42">
        <f>K478+K479+K481+K490+K491+SUM(K482:K489)</f>
        <v>154169.91000000003</v>
      </c>
      <c r="K495" s="42"/>
      <c r="L495"/>
      <c r="O495" s="32">
        <f>I478+I479+I481+I490+I491+SUM(I482:I489)</f>
        <v>44793.01999999999</v>
      </c>
      <c r="P495" s="32">
        <f>K478+K479+K481+K490+K491+SUM(K482:K489)</f>
        <v>154169.91000000003</v>
      </c>
    </row>
    <row r="496" spans="1:29" hidden="1" x14ac:dyDescent="0.2">
      <c r="L496"/>
    </row>
    <row r="497" spans="1:29" ht="42.75" hidden="1" x14ac:dyDescent="0.2">
      <c r="A497" s="20">
        <v>33</v>
      </c>
      <c r="B497" s="20" t="str">
        <f>Source!F302</f>
        <v>3.26-16-1</v>
      </c>
      <c r="C497" s="20" t="s">
        <v>327</v>
      </c>
      <c r="D497" s="22" t="str">
        <f>Source!H302</f>
        <v>10 м изоляции</v>
      </c>
      <c r="E497" s="21">
        <f>Source!I302</f>
        <v>29</v>
      </c>
      <c r="F497" s="24"/>
      <c r="G497" s="23"/>
      <c r="H497" s="21"/>
      <c r="I497" s="24"/>
      <c r="J497" s="21"/>
      <c r="K497" s="24"/>
      <c r="L497"/>
      <c r="Q497">
        <f>Source!X302</f>
        <v>1046.94</v>
      </c>
      <c r="R497">
        <f>Source!X303</f>
        <v>58995.1</v>
      </c>
      <c r="S497">
        <f>Source!Y302</f>
        <v>565.59</v>
      </c>
      <c r="T497">
        <f>Source!Y303</f>
        <v>31870.92</v>
      </c>
      <c r="U497">
        <f>ROUND((175/100)*ROUND(Source!R302, 2), 2)</f>
        <v>8.77</v>
      </c>
      <c r="V497">
        <f>ROUND((0/100)*ROUND(Source!R303, 2), 2)</f>
        <v>0</v>
      </c>
      <c r="AC497">
        <v>0</v>
      </c>
    </row>
    <row r="498" spans="1:29" hidden="1" x14ac:dyDescent="0.2">
      <c r="C498" s="25" t="str">
        <f>"Объем: "&amp;Source!I302&amp;"=(75+"&amp;"90+"&amp;"75+"&amp;"50)/"&amp;"10"</f>
        <v>Объем: 29=(75+90+75+50)/10</v>
      </c>
      <c r="L498"/>
    </row>
    <row r="499" spans="1:29" ht="28.5" hidden="1" x14ac:dyDescent="0.2">
      <c r="A499" s="20"/>
      <c r="B499" s="20"/>
      <c r="C499" s="20" t="s">
        <v>946</v>
      </c>
      <c r="D499" s="22"/>
      <c r="E499" s="21"/>
      <c r="F499" s="24">
        <f>Source!AO302</f>
        <v>28.6</v>
      </c>
      <c r="G499" s="23" t="s">
        <v>962</v>
      </c>
      <c r="H499" s="21">
        <f>Source!AV303</f>
        <v>1.0469999999999999</v>
      </c>
      <c r="I499" s="24">
        <f>Source!S302</f>
        <v>1198.3699999999999</v>
      </c>
      <c r="J499" s="21">
        <f>IF(Source!BA303&lt;&gt; 0, Source!BA303, 1)</f>
        <v>56.35</v>
      </c>
      <c r="K499" s="24">
        <f>Source!S303</f>
        <v>67528.149999999994</v>
      </c>
      <c r="L499"/>
    </row>
    <row r="500" spans="1:29" ht="28.5" hidden="1" x14ac:dyDescent="0.2">
      <c r="A500" s="20"/>
      <c r="B500" s="20"/>
      <c r="C500" s="20" t="s">
        <v>947</v>
      </c>
      <c r="D500" s="22"/>
      <c r="E500" s="21"/>
      <c r="F500" s="24">
        <f>Source!AM302</f>
        <v>0.75</v>
      </c>
      <c r="G500" s="23" t="s">
        <v>963</v>
      </c>
      <c r="H500" s="21">
        <f>Source!AV303</f>
        <v>1.0469999999999999</v>
      </c>
      <c r="I500" s="24">
        <f>Source!Q302</f>
        <v>34.159999999999997</v>
      </c>
      <c r="J500" s="21">
        <f>IF(Source!BB303&lt;&gt; 0, Source!BB303, 1)</f>
        <v>17.03</v>
      </c>
      <c r="K500" s="24">
        <f>Source!Q303</f>
        <v>581.74</v>
      </c>
      <c r="L500"/>
    </row>
    <row r="501" spans="1:29" ht="28.5" hidden="1" x14ac:dyDescent="0.2">
      <c r="A501" s="20"/>
      <c r="B501" s="20"/>
      <c r="C501" s="20" t="s">
        <v>959</v>
      </c>
      <c r="D501" s="22"/>
      <c r="E501" s="21"/>
      <c r="F501" s="24">
        <f>Source!AN302</f>
        <v>0.11</v>
      </c>
      <c r="G501" s="23" t="s">
        <v>963</v>
      </c>
      <c r="H501" s="21">
        <f>Source!AV303</f>
        <v>1.0469999999999999</v>
      </c>
      <c r="I501" s="33">
        <f>Source!R302</f>
        <v>5.01</v>
      </c>
      <c r="J501" s="21">
        <f>IF(Source!BS303&lt;&gt; 0, Source!BS303, 1)</f>
        <v>56.35</v>
      </c>
      <c r="K501" s="33">
        <f>Source!R303</f>
        <v>282.31</v>
      </c>
      <c r="L501"/>
    </row>
    <row r="502" spans="1:29" ht="14.25" hidden="1" x14ac:dyDescent="0.2">
      <c r="A502" s="20"/>
      <c r="B502" s="20"/>
      <c r="C502" s="20" t="s">
        <v>948</v>
      </c>
      <c r="D502" s="22"/>
      <c r="E502" s="21"/>
      <c r="F502" s="24">
        <f>Source!AL302</f>
        <v>55.68</v>
      </c>
      <c r="G502" s="23"/>
      <c r="H502" s="21">
        <f>Source!AW303</f>
        <v>1.0189999999999999</v>
      </c>
      <c r="I502" s="24">
        <f>Source!P302</f>
        <v>1645.4</v>
      </c>
      <c r="J502" s="21">
        <f>IF(Source!BC303&lt;&gt; 0, Source!BC303, 1)</f>
        <v>19.61</v>
      </c>
      <c r="K502" s="24">
        <f>Source!P303</f>
        <v>32266.29</v>
      </c>
      <c r="L502"/>
    </row>
    <row r="503" spans="1:29" ht="28.5" hidden="1" x14ac:dyDescent="0.2">
      <c r="A503" s="20" t="s">
        <v>465</v>
      </c>
      <c r="B503" s="20" t="str">
        <f>Source!F304</f>
        <v>1.1-1-517</v>
      </c>
      <c r="C503" s="20" t="s">
        <v>334</v>
      </c>
      <c r="D503" s="22" t="str">
        <f>Source!H304</f>
        <v>м</v>
      </c>
      <c r="E503" s="21">
        <f>Source!I304</f>
        <v>435</v>
      </c>
      <c r="F503" s="24">
        <f>Source!AK304</f>
        <v>2.35</v>
      </c>
      <c r="G503" s="34" t="s">
        <v>3</v>
      </c>
      <c r="H503" s="21">
        <f>Source!AW305</f>
        <v>1.0189999999999999</v>
      </c>
      <c r="I503" s="24">
        <f>Source!O304</f>
        <v>1041.67</v>
      </c>
      <c r="J503" s="21">
        <f>IF(Source!BC305&lt;&gt; 0, Source!BC305, 1)</f>
        <v>15.59</v>
      </c>
      <c r="K503" s="24">
        <f>Source!O305</f>
        <v>16239.64</v>
      </c>
      <c r="L503"/>
      <c r="Q503">
        <f>Source!X304</f>
        <v>0</v>
      </c>
      <c r="R503">
        <f>Source!X305</f>
        <v>0</v>
      </c>
      <c r="S503">
        <f>Source!Y304</f>
        <v>0</v>
      </c>
      <c r="T503">
        <f>Source!Y305</f>
        <v>0</v>
      </c>
      <c r="U503">
        <f>ROUND((175/100)*ROUND(Source!R304, 2), 2)</f>
        <v>0</v>
      </c>
      <c r="V503">
        <f>ROUND((0/100)*ROUND(Source!R305, 2), 2)</f>
        <v>0</v>
      </c>
      <c r="AC503">
        <v>3</v>
      </c>
    </row>
    <row r="504" spans="1:29" ht="142.5" hidden="1" x14ac:dyDescent="0.2">
      <c r="A504" s="20" t="s">
        <v>466</v>
      </c>
      <c r="B504" s="20" t="str">
        <f>Source!F306</f>
        <v>1.1-1-3132</v>
      </c>
      <c r="C504" s="20" t="s">
        <v>917</v>
      </c>
      <c r="D504" s="22" t="str">
        <f>Source!H306</f>
        <v>м</v>
      </c>
      <c r="E504" s="21">
        <f>Source!I306</f>
        <v>78.75</v>
      </c>
      <c r="F504" s="24">
        <f>Source!AK306</f>
        <v>4.9000000000000004</v>
      </c>
      <c r="G504" s="34" t="s">
        <v>3</v>
      </c>
      <c r="H504" s="21">
        <f>Source!AW307</f>
        <v>1.0189999999999999</v>
      </c>
      <c r="I504" s="24">
        <f>Source!O306</f>
        <v>393.21</v>
      </c>
      <c r="J504" s="21">
        <f>IF(Source!BC307&lt;&gt; 0, Source!BC307, 1)</f>
        <v>6.15</v>
      </c>
      <c r="K504" s="24">
        <f>Source!O307</f>
        <v>2418.2399999999998</v>
      </c>
      <c r="L504"/>
      <c r="Q504">
        <f>Source!X306</f>
        <v>0</v>
      </c>
      <c r="R504">
        <f>Source!X307</f>
        <v>0</v>
      </c>
      <c r="S504">
        <f>Source!Y306</f>
        <v>0</v>
      </c>
      <c r="T504">
        <f>Source!Y307</f>
        <v>0</v>
      </c>
      <c r="U504">
        <f>ROUND((175/100)*ROUND(Source!R306, 2), 2)</f>
        <v>0</v>
      </c>
      <c r="V504">
        <f>ROUND((0/100)*ROUND(Source!R307, 2), 2)</f>
        <v>0</v>
      </c>
      <c r="AC504">
        <v>3</v>
      </c>
    </row>
    <row r="505" spans="1:29" ht="142.5" hidden="1" x14ac:dyDescent="0.2">
      <c r="A505" s="20" t="s">
        <v>467</v>
      </c>
      <c r="B505" s="20" t="str">
        <f>Source!F308</f>
        <v>1.1-1-2528</v>
      </c>
      <c r="C505" s="20" t="s">
        <v>909</v>
      </c>
      <c r="D505" s="22" t="str">
        <f>Source!H308</f>
        <v>м</v>
      </c>
      <c r="E505" s="21">
        <f>Source!I308</f>
        <v>94.5</v>
      </c>
      <c r="F505" s="24">
        <f>Source!AK308</f>
        <v>5.4</v>
      </c>
      <c r="G505" s="34" t="s">
        <v>3</v>
      </c>
      <c r="H505" s="21">
        <f>Source!AW309</f>
        <v>1.0189999999999999</v>
      </c>
      <c r="I505" s="24">
        <f>Source!O308</f>
        <v>520</v>
      </c>
      <c r="J505" s="21">
        <f>IF(Source!BC309&lt;&gt; 0, Source!BC309, 1)</f>
        <v>6.66</v>
      </c>
      <c r="K505" s="24">
        <f>Source!O309</f>
        <v>3463.2</v>
      </c>
      <c r="L505"/>
      <c r="Q505">
        <f>Source!X308</f>
        <v>0</v>
      </c>
      <c r="R505">
        <f>Source!X309</f>
        <v>0</v>
      </c>
      <c r="S505">
        <f>Source!Y308</f>
        <v>0</v>
      </c>
      <c r="T505">
        <f>Source!Y309</f>
        <v>0</v>
      </c>
      <c r="U505">
        <f>ROUND((175/100)*ROUND(Source!R308, 2), 2)</f>
        <v>0</v>
      </c>
      <c r="V505">
        <f>ROUND((0/100)*ROUND(Source!R309, 2), 2)</f>
        <v>0</v>
      </c>
      <c r="AC505">
        <v>3</v>
      </c>
    </row>
    <row r="506" spans="1:29" ht="142.5" hidden="1" x14ac:dyDescent="0.2">
      <c r="A506" s="20" t="s">
        <v>468</v>
      </c>
      <c r="B506" s="20" t="str">
        <f>Source!F310</f>
        <v>1.1-1-2529</v>
      </c>
      <c r="C506" s="20" t="s">
        <v>910</v>
      </c>
      <c r="D506" s="22" t="str">
        <f>Source!H310</f>
        <v>м</v>
      </c>
      <c r="E506" s="21">
        <f>Source!I310</f>
        <v>78.75</v>
      </c>
      <c r="F506" s="24">
        <f>Source!AK310</f>
        <v>6.93</v>
      </c>
      <c r="G506" s="34" t="s">
        <v>3</v>
      </c>
      <c r="H506" s="21">
        <f>Source!AW311</f>
        <v>1.0189999999999999</v>
      </c>
      <c r="I506" s="24">
        <f>Source!O310</f>
        <v>556.11</v>
      </c>
      <c r="J506" s="21">
        <f>IF(Source!BC311&lt;&gt; 0, Source!BC311, 1)</f>
        <v>6.63</v>
      </c>
      <c r="K506" s="24">
        <f>Source!O311</f>
        <v>3687.01</v>
      </c>
      <c r="L506"/>
      <c r="Q506">
        <f>Source!X310</f>
        <v>0</v>
      </c>
      <c r="R506">
        <f>Source!X311</f>
        <v>0</v>
      </c>
      <c r="S506">
        <f>Source!Y310</f>
        <v>0</v>
      </c>
      <c r="T506">
        <f>Source!Y311</f>
        <v>0</v>
      </c>
      <c r="U506">
        <f>ROUND((175/100)*ROUND(Source!R310, 2), 2)</f>
        <v>0</v>
      </c>
      <c r="V506">
        <f>ROUND((0/100)*ROUND(Source!R311, 2), 2)</f>
        <v>0</v>
      </c>
      <c r="AC506">
        <v>3</v>
      </c>
    </row>
    <row r="507" spans="1:29" ht="142.5" hidden="1" x14ac:dyDescent="0.2">
      <c r="A507" s="20" t="s">
        <v>469</v>
      </c>
      <c r="B507" s="20" t="str">
        <f>Source!F312</f>
        <v>1.1-1-2530</v>
      </c>
      <c r="C507" s="20" t="s">
        <v>911</v>
      </c>
      <c r="D507" s="22" t="str">
        <f>Source!H312</f>
        <v>м</v>
      </c>
      <c r="E507" s="21">
        <f>Source!I312</f>
        <v>52.5</v>
      </c>
      <c r="F507" s="24">
        <f>Source!AK312</f>
        <v>8.67</v>
      </c>
      <c r="G507" s="34" t="s">
        <v>3</v>
      </c>
      <c r="H507" s="21">
        <f>Source!AW313</f>
        <v>1.0189999999999999</v>
      </c>
      <c r="I507" s="24">
        <f>Source!O312</f>
        <v>463.82</v>
      </c>
      <c r="J507" s="21">
        <f>IF(Source!BC313&lt;&gt; 0, Source!BC313, 1)</f>
        <v>6.66</v>
      </c>
      <c r="K507" s="24">
        <f>Source!O313</f>
        <v>3089.04</v>
      </c>
      <c r="L507"/>
      <c r="Q507">
        <f>Source!X312</f>
        <v>0</v>
      </c>
      <c r="R507">
        <f>Source!X313</f>
        <v>0</v>
      </c>
      <c r="S507">
        <f>Source!Y312</f>
        <v>0</v>
      </c>
      <c r="T507">
        <f>Source!Y313</f>
        <v>0</v>
      </c>
      <c r="U507">
        <f>ROUND((175/100)*ROUND(Source!R312, 2), 2)</f>
        <v>0</v>
      </c>
      <c r="V507">
        <f>ROUND((0/100)*ROUND(Source!R313, 2), 2)</f>
        <v>0</v>
      </c>
      <c r="AC507">
        <v>3</v>
      </c>
    </row>
    <row r="508" spans="1:29" ht="42.75" hidden="1" x14ac:dyDescent="0.2">
      <c r="A508" s="20" t="s">
        <v>470</v>
      </c>
      <c r="B508" s="20" t="str">
        <f>Source!F314</f>
        <v>1.1-1-2545</v>
      </c>
      <c r="C508" s="20" t="s">
        <v>356</v>
      </c>
      <c r="D508" s="22" t="str">
        <f>Source!H314</f>
        <v>л</v>
      </c>
      <c r="E508" s="21">
        <f>Source!I314</f>
        <v>3.625</v>
      </c>
      <c r="F508" s="24">
        <f>Source!AK314</f>
        <v>113.63</v>
      </c>
      <c r="G508" s="34" t="s">
        <v>3</v>
      </c>
      <c r="H508" s="21">
        <f>Source!AW315</f>
        <v>1.0189999999999999</v>
      </c>
      <c r="I508" s="24">
        <f>Source!O314</f>
        <v>419.74</v>
      </c>
      <c r="J508" s="21">
        <f>IF(Source!BC315&lt;&gt; 0, Source!BC315, 1)</f>
        <v>8.8699999999999992</v>
      </c>
      <c r="K508" s="24">
        <f>Source!O315</f>
        <v>3723.09</v>
      </c>
      <c r="L508"/>
      <c r="Q508">
        <f>Source!X314</f>
        <v>0</v>
      </c>
      <c r="R508">
        <f>Source!X315</f>
        <v>0</v>
      </c>
      <c r="S508">
        <f>Source!Y314</f>
        <v>0</v>
      </c>
      <c r="T508">
        <f>Source!Y315</f>
        <v>0</v>
      </c>
      <c r="U508">
        <f>ROUND((175/100)*ROUND(Source!R314, 2), 2)</f>
        <v>0</v>
      </c>
      <c r="V508">
        <f>ROUND((0/100)*ROUND(Source!R315, 2), 2)</f>
        <v>0</v>
      </c>
      <c r="AC508">
        <v>3</v>
      </c>
    </row>
    <row r="509" spans="1:29" ht="57" hidden="1" x14ac:dyDescent="0.2">
      <c r="A509" s="20" t="s">
        <v>471</v>
      </c>
      <c r="B509" s="20" t="str">
        <f>Source!F316</f>
        <v>1.1-1-464</v>
      </c>
      <c r="C509" s="20" t="s">
        <v>361</v>
      </c>
      <c r="D509" s="22" t="str">
        <f>Source!H316</f>
        <v>л</v>
      </c>
      <c r="E509" s="21">
        <f>Source!I316</f>
        <v>-26.97</v>
      </c>
      <c r="F509" s="24">
        <f>Source!AK316</f>
        <v>34.74</v>
      </c>
      <c r="G509" s="34" t="s">
        <v>3</v>
      </c>
      <c r="H509" s="21">
        <f>Source!AW317</f>
        <v>1.0189999999999999</v>
      </c>
      <c r="I509" s="24">
        <f>Source!O316</f>
        <v>-954.74</v>
      </c>
      <c r="J509" s="21">
        <f>IF(Source!BC317&lt;&gt; 0, Source!BC317, 1)</f>
        <v>30.46</v>
      </c>
      <c r="K509" s="24">
        <f>Source!O317</f>
        <v>-29081.38</v>
      </c>
      <c r="L509"/>
      <c r="Q509">
        <f>Source!X316</f>
        <v>0</v>
      </c>
      <c r="R509">
        <f>Source!X317</f>
        <v>0</v>
      </c>
      <c r="S509">
        <f>Source!Y316</f>
        <v>0</v>
      </c>
      <c r="T509">
        <f>Source!Y317</f>
        <v>0</v>
      </c>
      <c r="U509">
        <f>ROUND((175/100)*ROUND(Source!R316, 2), 2)</f>
        <v>0</v>
      </c>
      <c r="V509">
        <f>ROUND((0/100)*ROUND(Source!R317, 2), 2)</f>
        <v>0</v>
      </c>
      <c r="AC509">
        <v>3</v>
      </c>
    </row>
    <row r="510" spans="1:29" ht="14.25" hidden="1" x14ac:dyDescent="0.2">
      <c r="A510" s="20"/>
      <c r="B510" s="20"/>
      <c r="C510" s="20" t="s">
        <v>949</v>
      </c>
      <c r="D510" s="22" t="s">
        <v>950</v>
      </c>
      <c r="E510" s="21">
        <f>Source!BZ303</f>
        <v>87</v>
      </c>
      <c r="F510" s="24"/>
      <c r="G510" s="23"/>
      <c r="H510" s="21"/>
      <c r="I510" s="24">
        <f>SUM(Q497:Q509)</f>
        <v>1046.94</v>
      </c>
      <c r="J510" s="21">
        <f>Source!AT303</f>
        <v>87</v>
      </c>
      <c r="K510" s="24">
        <f>SUM(R497:R509)</f>
        <v>58995.1</v>
      </c>
      <c r="L510"/>
    </row>
    <row r="511" spans="1:29" ht="14.25" hidden="1" x14ac:dyDescent="0.2">
      <c r="A511" s="20"/>
      <c r="B511" s="20"/>
      <c r="C511" s="20" t="s">
        <v>951</v>
      </c>
      <c r="D511" s="22" t="s">
        <v>950</v>
      </c>
      <c r="E511" s="21">
        <f>Source!CA303</f>
        <v>47</v>
      </c>
      <c r="F511" s="24"/>
      <c r="G511" s="23"/>
      <c r="H511" s="21"/>
      <c r="I511" s="24">
        <f>SUM(S497:S510)</f>
        <v>565.59</v>
      </c>
      <c r="J511" s="21">
        <f>Source!AU303</f>
        <v>47</v>
      </c>
      <c r="K511" s="24">
        <f>SUM(T497:T510)</f>
        <v>31870.92</v>
      </c>
      <c r="L511"/>
    </row>
    <row r="512" spans="1:29" ht="28.5" hidden="1" x14ac:dyDescent="0.2">
      <c r="A512" s="26"/>
      <c r="B512" s="26"/>
      <c r="C512" s="26" t="s">
        <v>952</v>
      </c>
      <c r="D512" s="27" t="s">
        <v>953</v>
      </c>
      <c r="E512" s="28">
        <f>Source!AQ302</f>
        <v>2.2000000000000002</v>
      </c>
      <c r="F512" s="29"/>
      <c r="G512" s="30" t="s">
        <v>962</v>
      </c>
      <c r="H512" s="28">
        <f>Source!AV303</f>
        <v>1.0469999999999999</v>
      </c>
      <c r="I512" s="29">
        <f>Source!U302</f>
        <v>92.182067999999987</v>
      </c>
      <c r="J512" s="28"/>
      <c r="K512" s="29"/>
      <c r="L512"/>
    </row>
    <row r="513" spans="1:43" ht="15" hidden="1" x14ac:dyDescent="0.2">
      <c r="C513" s="31" t="s">
        <v>954</v>
      </c>
      <c r="H513" s="41">
        <f>I499+I500+I502+I510+I511+SUM(I503:I509)-SUMIF(AC503:AC509, 5, I503:I509)-SUMIF(AC503:AC509, 6, I503:I509)</f>
        <v>6930.27</v>
      </c>
      <c r="I513" s="41"/>
      <c r="J513" s="41">
        <f>K499+K500+K502+K510+K511+SUM(K503:K509)-SUMIF(AC503:AC509, 5, K503:K509)-SUMIF(AC503:AC509, 6, K503:K509)</f>
        <v>194781.04</v>
      </c>
      <c r="K513" s="41"/>
      <c r="L513"/>
    </row>
    <row r="514" spans="1:43" ht="15" hidden="1" x14ac:dyDescent="0.2">
      <c r="C514" s="31" t="s">
        <v>955</v>
      </c>
      <c r="H514" s="42">
        <f>SUMIF(AC503:AC509, 5, I503:I509)+SUMIF(AC503:AC509, 6, I503:I509)</f>
        <v>0</v>
      </c>
      <c r="I514" s="42"/>
      <c r="J514" s="42">
        <f>SUMIF(AC503:AC509, 5, K503:K509)+SUMIF(AC503:AC509, 6, K503:K509)</f>
        <v>0</v>
      </c>
      <c r="K514" s="42"/>
      <c r="L514"/>
    </row>
    <row r="515" spans="1:43" ht="15" hidden="1" x14ac:dyDescent="0.2">
      <c r="C515" s="31" t="s">
        <v>956</v>
      </c>
      <c r="H515" s="42">
        <f>I499+I500+I502+I510+I511+SUM(I503:I509)</f>
        <v>6930.27</v>
      </c>
      <c r="I515" s="42"/>
      <c r="J515" s="42">
        <f>K499+K500+K502+K510+K511+SUM(K503:K509)</f>
        <v>194781.04</v>
      </c>
      <c r="K515" s="42"/>
      <c r="L515"/>
      <c r="O515" s="32">
        <f>I499+I500+I502+I510+I511+SUM(I503:I509)</f>
        <v>6930.27</v>
      </c>
      <c r="P515" s="32">
        <f>K499+K500+K502+K510+K511+SUM(K503:K509)</f>
        <v>194781.04</v>
      </c>
    </row>
    <row r="516" spans="1:43" hidden="1" x14ac:dyDescent="0.2">
      <c r="L516"/>
    </row>
    <row r="517" spans="1:43" hidden="1" x14ac:dyDescent="0.2">
      <c r="L517"/>
    </row>
    <row r="518" spans="1:43" ht="15" hidden="1" x14ac:dyDescent="0.25">
      <c r="A518" s="44" t="str">
        <f>CONCATENATE("Итого по разделу: ",IF(Source!G319&lt;&gt;"Новый раздел", Source!G319, ""))</f>
        <v>Итого по разделу: Водопровод хозяйственно-питьевой В 1 (надземная часть)</v>
      </c>
      <c r="B518" s="44"/>
      <c r="C518" s="44"/>
      <c r="D518" s="44"/>
      <c r="E518" s="44"/>
      <c r="F518" s="44"/>
      <c r="G518" s="44"/>
      <c r="H518" s="42">
        <f>SUM(O361:O517)</f>
        <v>80442.439999999988</v>
      </c>
      <c r="I518" s="43"/>
      <c r="J518" s="42">
        <f>SUM(P361:P517)</f>
        <v>1102717.3800000001</v>
      </c>
      <c r="K518" s="43"/>
      <c r="L518"/>
      <c r="AQ518" s="35" t="str">
        <f>CONCATENATE("Итого по разделу: ",IF(Source!G319&lt;&gt;"Новый раздел", Source!G319, ""))</f>
        <v>Итого по разделу: Водопровод хозяйственно-питьевой В 1 (надземная часть)</v>
      </c>
    </row>
    <row r="519" spans="1:43" hidden="1" x14ac:dyDescent="0.2">
      <c r="A519" t="s">
        <v>960</v>
      </c>
      <c r="I519">
        <f>SUM(W361:W518)</f>
        <v>0</v>
      </c>
      <c r="J519">
        <f>SUM(X361:X518)</f>
        <v>0</v>
      </c>
      <c r="L519"/>
    </row>
    <row r="520" spans="1:43" hidden="1" x14ac:dyDescent="0.2">
      <c r="A520" t="s">
        <v>961</v>
      </c>
      <c r="I520">
        <f>SUM(Y361:Y519)</f>
        <v>0</v>
      </c>
      <c r="J520">
        <f>SUM(Z361:Z519)</f>
        <v>0</v>
      </c>
      <c r="L520"/>
    </row>
    <row r="521" spans="1:43" hidden="1" x14ac:dyDescent="0.2">
      <c r="L521"/>
    </row>
    <row r="522" spans="1:43" ht="16.5" hidden="1" x14ac:dyDescent="0.2">
      <c r="A522" s="38" t="str">
        <f>CONCATENATE("Раздел: ",IF(Source!G349&lt;&gt;"Новый раздел", Source!G349, ""))</f>
        <v>Раздел: Горячее водоснабжение Т 3, Т 4 (подземная часть)</v>
      </c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/>
    </row>
    <row r="523" spans="1:43" ht="57" hidden="1" x14ac:dyDescent="0.2">
      <c r="A523" s="20">
        <v>34</v>
      </c>
      <c r="B523" s="20" t="str">
        <f>Source!F353</f>
        <v>3.16-7-1</v>
      </c>
      <c r="C523" s="20" t="s">
        <v>137</v>
      </c>
      <c r="D523" s="22" t="str">
        <f>Source!H353</f>
        <v>100 м трубопровода</v>
      </c>
      <c r="E523" s="21">
        <f>Source!I353</f>
        <v>0.33</v>
      </c>
      <c r="F523" s="24"/>
      <c r="G523" s="23"/>
      <c r="H523" s="21"/>
      <c r="I523" s="24"/>
      <c r="J523" s="21"/>
      <c r="K523" s="24"/>
      <c r="L523"/>
      <c r="Q523">
        <f>Source!X353</f>
        <v>228.74</v>
      </c>
      <c r="R523">
        <f>Source!X354</f>
        <v>12889.3</v>
      </c>
      <c r="S523">
        <f>Source!Y353</f>
        <v>128.01</v>
      </c>
      <c r="T523">
        <f>Source!Y354</f>
        <v>7213.28</v>
      </c>
      <c r="U523">
        <f>ROUND((175/100)*ROUND(Source!R353, 2), 2)</f>
        <v>5.6</v>
      </c>
      <c r="V523">
        <f>ROUND((0/100)*ROUND(Source!R354, 2), 2)</f>
        <v>0</v>
      </c>
      <c r="AC523">
        <v>0</v>
      </c>
    </row>
    <row r="524" spans="1:43" hidden="1" x14ac:dyDescent="0.2">
      <c r="C524" s="25" t="str">
        <f>"Объем: "&amp;Source!I353&amp;"=(33)/"&amp;"100"</f>
        <v>Объем: 0,33=(33)/100</v>
      </c>
      <c r="L524"/>
    </row>
    <row r="525" spans="1:43" ht="28.5" hidden="1" x14ac:dyDescent="0.2">
      <c r="A525" s="20"/>
      <c r="B525" s="20"/>
      <c r="C525" s="20" t="s">
        <v>946</v>
      </c>
      <c r="D525" s="22"/>
      <c r="E525" s="21"/>
      <c r="F525" s="24">
        <f>Source!AO353</f>
        <v>425.29</v>
      </c>
      <c r="G525" s="23" t="s">
        <v>962</v>
      </c>
      <c r="H525" s="21">
        <f>Source!AV354</f>
        <v>1.0669999999999999</v>
      </c>
      <c r="I525" s="24">
        <f>Source!S353</f>
        <v>206.65</v>
      </c>
      <c r="J525" s="21">
        <f>IF(Source!BA354&lt;&gt; 0, Source!BA354, 1)</f>
        <v>56.35</v>
      </c>
      <c r="K525" s="24">
        <f>Source!S354</f>
        <v>11644.73</v>
      </c>
      <c r="L525"/>
    </row>
    <row r="526" spans="1:43" ht="28.5" hidden="1" x14ac:dyDescent="0.2">
      <c r="A526" s="20"/>
      <c r="B526" s="20"/>
      <c r="C526" s="20" t="s">
        <v>947</v>
      </c>
      <c r="D526" s="22"/>
      <c r="E526" s="21"/>
      <c r="F526" s="24">
        <f>Source!AM353</f>
        <v>47.77</v>
      </c>
      <c r="G526" s="23" t="s">
        <v>963</v>
      </c>
      <c r="H526" s="21">
        <f>Source!AV354</f>
        <v>1.0669999999999999</v>
      </c>
      <c r="I526" s="24">
        <f>Source!Q353</f>
        <v>25.23</v>
      </c>
      <c r="J526" s="21">
        <f>IF(Source!BB354&lt;&gt; 0, Source!BB354, 1)</f>
        <v>16.21</v>
      </c>
      <c r="K526" s="24">
        <f>Source!Q354</f>
        <v>408.98</v>
      </c>
      <c r="L526"/>
    </row>
    <row r="527" spans="1:43" ht="28.5" hidden="1" x14ac:dyDescent="0.2">
      <c r="A527" s="20"/>
      <c r="B527" s="20"/>
      <c r="C527" s="20" t="s">
        <v>959</v>
      </c>
      <c r="D527" s="22"/>
      <c r="E527" s="21"/>
      <c r="F527" s="24">
        <f>Source!AN353</f>
        <v>6.06</v>
      </c>
      <c r="G527" s="23" t="s">
        <v>963</v>
      </c>
      <c r="H527" s="21">
        <f>Source!AV354</f>
        <v>1.0669999999999999</v>
      </c>
      <c r="I527" s="33">
        <f>Source!R353</f>
        <v>3.2</v>
      </c>
      <c r="J527" s="21">
        <f>IF(Source!BS354&lt;&gt; 0, Source!BS354, 1)</f>
        <v>56.35</v>
      </c>
      <c r="K527" s="33">
        <f>Source!R354</f>
        <v>180.32</v>
      </c>
      <c r="L527"/>
    </row>
    <row r="528" spans="1:43" ht="14.25" hidden="1" x14ac:dyDescent="0.2">
      <c r="A528" s="20"/>
      <c r="B528" s="20"/>
      <c r="C528" s="20" t="s">
        <v>948</v>
      </c>
      <c r="D528" s="22"/>
      <c r="E528" s="21"/>
      <c r="F528" s="24">
        <f>Source!AL353</f>
        <v>44.58</v>
      </c>
      <c r="G528" s="23"/>
      <c r="H528" s="21">
        <f>Source!AW354</f>
        <v>1</v>
      </c>
      <c r="I528" s="24">
        <f>Source!P353</f>
        <v>14.71</v>
      </c>
      <c r="J528" s="21">
        <f>IF(Source!BC354&lt;&gt; 0, Source!BC354, 1)</f>
        <v>6.27</v>
      </c>
      <c r="K528" s="24">
        <f>Source!P354</f>
        <v>92.23</v>
      </c>
      <c r="L528"/>
    </row>
    <row r="529" spans="1:29" ht="85.5" hidden="1" x14ac:dyDescent="0.2">
      <c r="A529" s="20" t="s">
        <v>474</v>
      </c>
      <c r="B529" s="20" t="str">
        <f>Source!F355</f>
        <v>1.13-4-61</v>
      </c>
      <c r="C529" s="20" t="s">
        <v>145</v>
      </c>
      <c r="D529" s="22" t="str">
        <f>Source!H355</f>
        <v>шт.</v>
      </c>
      <c r="E529" s="21">
        <f>Source!I355</f>
        <v>26</v>
      </c>
      <c r="F529" s="24">
        <f>Source!AK355</f>
        <v>34.97</v>
      </c>
      <c r="G529" s="34" t="s">
        <v>3</v>
      </c>
      <c r="H529" s="21">
        <f>Source!AW356</f>
        <v>1</v>
      </c>
      <c r="I529" s="24">
        <f>Source!O355</f>
        <v>909.22</v>
      </c>
      <c r="J529" s="21">
        <f>IF(Source!BC356&lt;&gt; 0, Source!BC356, 1)</f>
        <v>19.45</v>
      </c>
      <c r="K529" s="24">
        <f>Source!O356</f>
        <v>17684.330000000002</v>
      </c>
      <c r="L529"/>
      <c r="Q529">
        <f>Source!X355</f>
        <v>0</v>
      </c>
      <c r="R529">
        <f>Source!X356</f>
        <v>0</v>
      </c>
      <c r="S529">
        <f>Source!Y355</f>
        <v>0</v>
      </c>
      <c r="T529">
        <f>Source!Y356</f>
        <v>0</v>
      </c>
      <c r="U529">
        <f>ROUND((175/100)*ROUND(Source!R355, 2), 2)</f>
        <v>0</v>
      </c>
      <c r="V529">
        <f>ROUND((0/100)*ROUND(Source!R356, 2), 2)</f>
        <v>0</v>
      </c>
      <c r="AC529">
        <v>3</v>
      </c>
    </row>
    <row r="530" spans="1:29" ht="114" hidden="1" x14ac:dyDescent="0.2">
      <c r="A530" s="20" t="s">
        <v>475</v>
      </c>
      <c r="B530" s="20" t="str">
        <f>Source!F357</f>
        <v>1.13-4-137</v>
      </c>
      <c r="C530" s="20" t="s">
        <v>151</v>
      </c>
      <c r="D530" s="22" t="str">
        <f>Source!H357</f>
        <v>шт.</v>
      </c>
      <c r="E530" s="21">
        <f>Source!I357</f>
        <v>46</v>
      </c>
      <c r="F530" s="24">
        <f>Source!AK357</f>
        <v>24.61</v>
      </c>
      <c r="G530" s="34" t="s">
        <v>3</v>
      </c>
      <c r="H530" s="21">
        <f>Source!AW358</f>
        <v>1</v>
      </c>
      <c r="I530" s="24">
        <f>Source!O357</f>
        <v>1132.06</v>
      </c>
      <c r="J530" s="21">
        <f>IF(Source!BC358&lt;&gt; 0, Source!BC358, 1)</f>
        <v>37.659999999999997</v>
      </c>
      <c r="K530" s="24">
        <f>Source!O358</f>
        <v>42633.38</v>
      </c>
      <c r="L530"/>
      <c r="Q530">
        <f>Source!X357</f>
        <v>0</v>
      </c>
      <c r="R530">
        <f>Source!X358</f>
        <v>0</v>
      </c>
      <c r="S530">
        <f>Source!Y357</f>
        <v>0</v>
      </c>
      <c r="T530">
        <f>Source!Y358</f>
        <v>0</v>
      </c>
      <c r="U530">
        <f>ROUND((175/100)*ROUND(Source!R357, 2), 2)</f>
        <v>0</v>
      </c>
      <c r="V530">
        <f>ROUND((0/100)*ROUND(Source!R358, 2), 2)</f>
        <v>0</v>
      </c>
      <c r="AC530">
        <v>3</v>
      </c>
    </row>
    <row r="531" spans="1:29" ht="57" hidden="1" x14ac:dyDescent="0.2">
      <c r="A531" s="20" t="s">
        <v>476</v>
      </c>
      <c r="B531" s="20" t="str">
        <f>Source!F359</f>
        <v>1.12-1-52</v>
      </c>
      <c r="C531" s="20" t="s">
        <v>155</v>
      </c>
      <c r="D531" s="22" t="str">
        <f>Source!H359</f>
        <v>м</v>
      </c>
      <c r="E531" s="21">
        <f>Source!I359</f>
        <v>33</v>
      </c>
      <c r="F531" s="24">
        <f>Source!AK359</f>
        <v>28.1</v>
      </c>
      <c r="G531" s="34" t="s">
        <v>3</v>
      </c>
      <c r="H531" s="21">
        <f>Source!AW360</f>
        <v>1</v>
      </c>
      <c r="I531" s="24">
        <f>Source!O359</f>
        <v>927.3</v>
      </c>
      <c r="J531" s="21">
        <f>IF(Source!BC360&lt;&gt; 0, Source!BC360, 1)</f>
        <v>18.63</v>
      </c>
      <c r="K531" s="24">
        <f>Source!O360</f>
        <v>17275.599999999999</v>
      </c>
      <c r="L531"/>
      <c r="Q531">
        <f>Source!X359</f>
        <v>0</v>
      </c>
      <c r="R531">
        <f>Source!X360</f>
        <v>0</v>
      </c>
      <c r="S531">
        <f>Source!Y359</f>
        <v>0</v>
      </c>
      <c r="T531">
        <f>Source!Y360</f>
        <v>0</v>
      </c>
      <c r="U531">
        <f>ROUND((175/100)*ROUND(Source!R359, 2), 2)</f>
        <v>0</v>
      </c>
      <c r="V531">
        <f>ROUND((0/100)*ROUND(Source!R360, 2), 2)</f>
        <v>0</v>
      </c>
      <c r="AC531">
        <v>3</v>
      </c>
    </row>
    <row r="532" spans="1:29" ht="14.25" hidden="1" x14ac:dyDescent="0.2">
      <c r="A532" s="20"/>
      <c r="B532" s="20"/>
      <c r="C532" s="20" t="s">
        <v>949</v>
      </c>
      <c r="D532" s="22" t="s">
        <v>950</v>
      </c>
      <c r="E532" s="21">
        <f>Source!BZ354</f>
        <v>109</v>
      </c>
      <c r="F532" s="24"/>
      <c r="G532" s="23"/>
      <c r="H532" s="21"/>
      <c r="I532" s="24">
        <f>SUM(Q523:Q531)</f>
        <v>228.74</v>
      </c>
      <c r="J532" s="21">
        <f>Source!AT354</f>
        <v>109</v>
      </c>
      <c r="K532" s="24">
        <f>SUM(R523:R531)</f>
        <v>12889.3</v>
      </c>
      <c r="L532"/>
    </row>
    <row r="533" spans="1:29" ht="14.25" hidden="1" x14ac:dyDescent="0.2">
      <c r="A533" s="20"/>
      <c r="B533" s="20"/>
      <c r="C533" s="20" t="s">
        <v>951</v>
      </c>
      <c r="D533" s="22" t="s">
        <v>950</v>
      </c>
      <c r="E533" s="21">
        <f>Source!CA354</f>
        <v>61</v>
      </c>
      <c r="F533" s="24"/>
      <c r="G533" s="23"/>
      <c r="H533" s="21"/>
      <c r="I533" s="24">
        <f>SUM(S523:S532)</f>
        <v>128.01</v>
      </c>
      <c r="J533" s="21">
        <f>Source!AU354</f>
        <v>61</v>
      </c>
      <c r="K533" s="24">
        <f>SUM(T523:T532)</f>
        <v>7213.28</v>
      </c>
      <c r="L533"/>
    </row>
    <row r="534" spans="1:29" ht="28.5" hidden="1" x14ac:dyDescent="0.2">
      <c r="A534" s="26"/>
      <c r="B534" s="26"/>
      <c r="C534" s="26" t="s">
        <v>952</v>
      </c>
      <c r="D534" s="27" t="s">
        <v>953</v>
      </c>
      <c r="E534" s="28">
        <f>Source!AQ353</f>
        <v>33.700000000000003</v>
      </c>
      <c r="F534" s="29"/>
      <c r="G534" s="30" t="s">
        <v>962</v>
      </c>
      <c r="H534" s="28">
        <f>Source!AV354</f>
        <v>1.0669999999999999</v>
      </c>
      <c r="I534" s="29">
        <f>Source!U353</f>
        <v>16.37522766</v>
      </c>
      <c r="J534" s="28"/>
      <c r="K534" s="29"/>
      <c r="L534"/>
    </row>
    <row r="535" spans="1:29" ht="15" hidden="1" x14ac:dyDescent="0.2">
      <c r="C535" s="31" t="s">
        <v>954</v>
      </c>
      <c r="H535" s="41">
        <f>I525+I526+I528+I532+I533+SUM(I529:I531)-SUMIF(AC529:AC531, 5, I529:I531)-SUMIF(AC529:AC531, 6, I529:I531)</f>
        <v>3571.92</v>
      </c>
      <c r="I535" s="41"/>
      <c r="J535" s="41">
        <f>K525+K526+K528+K532+K533+SUM(K529:K531)-SUMIF(AC529:AC531, 5, K529:K531)-SUMIF(AC529:AC531, 6, K529:K531)</f>
        <v>109841.82999999999</v>
      </c>
      <c r="K535" s="41"/>
      <c r="L535"/>
    </row>
    <row r="536" spans="1:29" ht="15" hidden="1" x14ac:dyDescent="0.2">
      <c r="C536" s="31" t="s">
        <v>955</v>
      </c>
      <c r="H536" s="42">
        <f>SUMIF(AC529:AC531, 5, I529:I531)+SUMIF(AC529:AC531, 6, I529:I531)</f>
        <v>0</v>
      </c>
      <c r="I536" s="42"/>
      <c r="J536" s="42">
        <f>SUMIF(AC529:AC531, 5, K529:K531)+SUMIF(AC529:AC531, 6, K529:K531)</f>
        <v>0</v>
      </c>
      <c r="K536" s="42"/>
      <c r="L536"/>
    </row>
    <row r="537" spans="1:29" ht="15" hidden="1" x14ac:dyDescent="0.2">
      <c r="C537" s="31" t="s">
        <v>956</v>
      </c>
      <c r="H537" s="42">
        <f>I525+I526+I528+I532+I533+SUM(I529:I531)</f>
        <v>3571.92</v>
      </c>
      <c r="I537" s="42"/>
      <c r="J537" s="42">
        <f>K525+K526+K528+K532+K533+SUM(K529:K531)</f>
        <v>109841.82999999999</v>
      </c>
      <c r="K537" s="42"/>
      <c r="L537"/>
      <c r="O537" s="32">
        <f>I525+I526+I528+I532+I533+SUM(I529:I531)</f>
        <v>3571.92</v>
      </c>
      <c r="P537" s="32">
        <f>K525+K526+K528+K532+K533+SUM(K529:K531)</f>
        <v>109841.82999999999</v>
      </c>
    </row>
    <row r="538" spans="1:29" hidden="1" x14ac:dyDescent="0.2">
      <c r="L538"/>
    </row>
    <row r="539" spans="1:29" ht="57" hidden="1" x14ac:dyDescent="0.2">
      <c r="A539" s="20">
        <v>35</v>
      </c>
      <c r="B539" s="20" t="str">
        <f>Source!F361</f>
        <v>3.16-7-2</v>
      </c>
      <c r="C539" s="20" t="s">
        <v>160</v>
      </c>
      <c r="D539" s="22" t="str">
        <f>Source!H361</f>
        <v>100 м трубопровода</v>
      </c>
      <c r="E539" s="21">
        <f>Source!I361</f>
        <v>0.87</v>
      </c>
      <c r="F539" s="24"/>
      <c r="G539" s="23"/>
      <c r="H539" s="21"/>
      <c r="I539" s="24"/>
      <c r="J539" s="21"/>
      <c r="K539" s="24"/>
      <c r="L539"/>
      <c r="Q539">
        <f>Source!X361</f>
        <v>603.04</v>
      </c>
      <c r="R539">
        <f>Source!X362</f>
        <v>33981.440000000002</v>
      </c>
      <c r="S539">
        <f>Source!Y361</f>
        <v>337.48</v>
      </c>
      <c r="T539">
        <f>Source!Y362</f>
        <v>19017.13</v>
      </c>
      <c r="U539">
        <f>ROUND((175/100)*ROUND(Source!R361, 2), 2)</f>
        <v>14.77</v>
      </c>
      <c r="V539">
        <f>ROUND((0/100)*ROUND(Source!R362, 2), 2)</f>
        <v>0</v>
      </c>
      <c r="AC539">
        <v>0</v>
      </c>
    </row>
    <row r="540" spans="1:29" hidden="1" x14ac:dyDescent="0.2">
      <c r="C540" s="25" t="str">
        <f>"Объем: "&amp;Source!I361&amp;"=(87)/"&amp;"100"</f>
        <v>Объем: 0,87=(87)/100</v>
      </c>
      <c r="L540"/>
    </row>
    <row r="541" spans="1:29" ht="28.5" hidden="1" x14ac:dyDescent="0.2">
      <c r="A541" s="20"/>
      <c r="B541" s="20"/>
      <c r="C541" s="20" t="s">
        <v>946</v>
      </c>
      <c r="D541" s="22"/>
      <c r="E541" s="21"/>
      <c r="F541" s="24">
        <f>Source!AO361</f>
        <v>425.29</v>
      </c>
      <c r="G541" s="23" t="s">
        <v>962</v>
      </c>
      <c r="H541" s="21">
        <f>Source!AV362</f>
        <v>1.0669999999999999</v>
      </c>
      <c r="I541" s="24">
        <f>Source!S361</f>
        <v>544.80999999999995</v>
      </c>
      <c r="J541" s="21">
        <f>IF(Source!BA362&lt;&gt; 0, Source!BA362, 1)</f>
        <v>56.35</v>
      </c>
      <c r="K541" s="24">
        <f>Source!S362</f>
        <v>30700.04</v>
      </c>
      <c r="L541"/>
    </row>
    <row r="542" spans="1:29" ht="28.5" hidden="1" x14ac:dyDescent="0.2">
      <c r="A542" s="20"/>
      <c r="B542" s="20"/>
      <c r="C542" s="20" t="s">
        <v>947</v>
      </c>
      <c r="D542" s="22"/>
      <c r="E542" s="21"/>
      <c r="F542" s="24">
        <f>Source!AM361</f>
        <v>47.77</v>
      </c>
      <c r="G542" s="23" t="s">
        <v>963</v>
      </c>
      <c r="H542" s="21">
        <f>Source!AV362</f>
        <v>1.0669999999999999</v>
      </c>
      <c r="I542" s="24">
        <f>Source!Q361</f>
        <v>66.52</v>
      </c>
      <c r="J542" s="21">
        <f>IF(Source!BB362&lt;&gt; 0, Source!BB362, 1)</f>
        <v>16.21</v>
      </c>
      <c r="K542" s="24">
        <f>Source!Q362</f>
        <v>1078.29</v>
      </c>
      <c r="L542"/>
    </row>
    <row r="543" spans="1:29" ht="28.5" hidden="1" x14ac:dyDescent="0.2">
      <c r="A543" s="20"/>
      <c r="B543" s="20"/>
      <c r="C543" s="20" t="s">
        <v>959</v>
      </c>
      <c r="D543" s="22"/>
      <c r="E543" s="21"/>
      <c r="F543" s="24">
        <f>Source!AN361</f>
        <v>6.06</v>
      </c>
      <c r="G543" s="23" t="s">
        <v>963</v>
      </c>
      <c r="H543" s="21">
        <f>Source!AV362</f>
        <v>1.0669999999999999</v>
      </c>
      <c r="I543" s="33">
        <f>Source!R361</f>
        <v>8.44</v>
      </c>
      <c r="J543" s="21">
        <f>IF(Source!BS362&lt;&gt; 0, Source!BS362, 1)</f>
        <v>56.35</v>
      </c>
      <c r="K543" s="33">
        <f>Source!R362</f>
        <v>475.59</v>
      </c>
      <c r="L543"/>
    </row>
    <row r="544" spans="1:29" ht="14.25" hidden="1" x14ac:dyDescent="0.2">
      <c r="A544" s="20"/>
      <c r="B544" s="20"/>
      <c r="C544" s="20" t="s">
        <v>948</v>
      </c>
      <c r="D544" s="22"/>
      <c r="E544" s="21"/>
      <c r="F544" s="24">
        <f>Source!AL361</f>
        <v>44.76</v>
      </c>
      <c r="G544" s="23"/>
      <c r="H544" s="21">
        <f>Source!AW362</f>
        <v>1</v>
      </c>
      <c r="I544" s="24">
        <f>Source!P361</f>
        <v>38.94</v>
      </c>
      <c r="J544" s="21">
        <f>IF(Source!BC362&lt;&gt; 0, Source!BC362, 1)</f>
        <v>6.28</v>
      </c>
      <c r="K544" s="24">
        <f>Source!P362</f>
        <v>244.54</v>
      </c>
      <c r="L544"/>
    </row>
    <row r="545" spans="1:29" ht="85.5" hidden="1" x14ac:dyDescent="0.2">
      <c r="A545" s="20" t="s">
        <v>478</v>
      </c>
      <c r="B545" s="20" t="str">
        <f>Source!F363</f>
        <v>1.13-4-62</v>
      </c>
      <c r="C545" s="20" t="s">
        <v>164</v>
      </c>
      <c r="D545" s="22" t="str">
        <f>Source!H363</f>
        <v>шт.</v>
      </c>
      <c r="E545" s="21">
        <f>Source!I363</f>
        <v>22</v>
      </c>
      <c r="F545" s="24">
        <f>Source!AK363</f>
        <v>47.24</v>
      </c>
      <c r="G545" s="34" t="s">
        <v>3</v>
      </c>
      <c r="H545" s="21">
        <f>Source!AW364</f>
        <v>1</v>
      </c>
      <c r="I545" s="24">
        <f>Source!O363</f>
        <v>1039.28</v>
      </c>
      <c r="J545" s="21">
        <f>IF(Source!BC364&lt;&gt; 0, Source!BC364, 1)</f>
        <v>21.42</v>
      </c>
      <c r="K545" s="24">
        <f>Source!O364</f>
        <v>22261.38</v>
      </c>
      <c r="L545"/>
      <c r="Q545">
        <f>Source!X363</f>
        <v>0</v>
      </c>
      <c r="R545">
        <f>Source!X364</f>
        <v>0</v>
      </c>
      <c r="S545">
        <f>Source!Y363</f>
        <v>0</v>
      </c>
      <c r="T545">
        <f>Source!Y364</f>
        <v>0</v>
      </c>
      <c r="U545">
        <f>ROUND((175/100)*ROUND(Source!R363, 2), 2)</f>
        <v>0</v>
      </c>
      <c r="V545">
        <f>ROUND((0/100)*ROUND(Source!R364, 2), 2)</f>
        <v>0</v>
      </c>
      <c r="AC545">
        <v>3</v>
      </c>
    </row>
    <row r="546" spans="1:29" ht="57" hidden="1" x14ac:dyDescent="0.2">
      <c r="A546" s="20" t="s">
        <v>479</v>
      </c>
      <c r="B546" s="20" t="str">
        <f>Source!F365</f>
        <v>1.12-1-53</v>
      </c>
      <c r="C546" s="20" t="s">
        <v>168</v>
      </c>
      <c r="D546" s="22" t="str">
        <f>Source!H365</f>
        <v>м</v>
      </c>
      <c r="E546" s="21">
        <f>Source!I365</f>
        <v>87</v>
      </c>
      <c r="F546" s="24">
        <f>Source!AK365</f>
        <v>31.41</v>
      </c>
      <c r="G546" s="34" t="s">
        <v>3</v>
      </c>
      <c r="H546" s="21">
        <f>Source!AW366</f>
        <v>1</v>
      </c>
      <c r="I546" s="24">
        <f>Source!O365</f>
        <v>2732.67</v>
      </c>
      <c r="J546" s="21">
        <f>IF(Source!BC366&lt;&gt; 0, Source!BC366, 1)</f>
        <v>18.510000000000002</v>
      </c>
      <c r="K546" s="24">
        <f>Source!O366</f>
        <v>50581.72</v>
      </c>
      <c r="L546"/>
      <c r="Q546">
        <f>Source!X365</f>
        <v>0</v>
      </c>
      <c r="R546">
        <f>Source!X366</f>
        <v>0</v>
      </c>
      <c r="S546">
        <f>Source!Y365</f>
        <v>0</v>
      </c>
      <c r="T546">
        <f>Source!Y366</f>
        <v>0</v>
      </c>
      <c r="U546">
        <f>ROUND((175/100)*ROUND(Source!R365, 2), 2)</f>
        <v>0</v>
      </c>
      <c r="V546">
        <f>ROUND((0/100)*ROUND(Source!R366, 2), 2)</f>
        <v>0</v>
      </c>
      <c r="AC546">
        <v>3</v>
      </c>
    </row>
    <row r="547" spans="1:29" ht="14.25" hidden="1" x14ac:dyDescent="0.2">
      <c r="A547" s="20"/>
      <c r="B547" s="20"/>
      <c r="C547" s="20" t="s">
        <v>949</v>
      </c>
      <c r="D547" s="22" t="s">
        <v>950</v>
      </c>
      <c r="E547" s="21">
        <f>Source!BZ362</f>
        <v>109</v>
      </c>
      <c r="F547" s="24"/>
      <c r="G547" s="23"/>
      <c r="H547" s="21"/>
      <c r="I547" s="24">
        <f>SUM(Q539:Q546)</f>
        <v>603.04</v>
      </c>
      <c r="J547" s="21">
        <f>Source!AT362</f>
        <v>109</v>
      </c>
      <c r="K547" s="24">
        <f>SUM(R539:R546)</f>
        <v>33981.440000000002</v>
      </c>
      <c r="L547"/>
    </row>
    <row r="548" spans="1:29" ht="14.25" hidden="1" x14ac:dyDescent="0.2">
      <c r="A548" s="20"/>
      <c r="B548" s="20"/>
      <c r="C548" s="20" t="s">
        <v>951</v>
      </c>
      <c r="D548" s="22" t="s">
        <v>950</v>
      </c>
      <c r="E548" s="21">
        <f>Source!CA362</f>
        <v>61</v>
      </c>
      <c r="F548" s="24"/>
      <c r="G548" s="23"/>
      <c r="H548" s="21"/>
      <c r="I548" s="24">
        <f>SUM(S539:S547)</f>
        <v>337.48</v>
      </c>
      <c r="J548" s="21">
        <f>Source!AU362</f>
        <v>61</v>
      </c>
      <c r="K548" s="24">
        <f>SUM(T539:T547)</f>
        <v>19017.13</v>
      </c>
      <c r="L548"/>
    </row>
    <row r="549" spans="1:29" ht="28.5" hidden="1" x14ac:dyDescent="0.2">
      <c r="A549" s="26"/>
      <c r="B549" s="26"/>
      <c r="C549" s="26" t="s">
        <v>952</v>
      </c>
      <c r="D549" s="27" t="s">
        <v>953</v>
      </c>
      <c r="E549" s="28">
        <f>Source!AQ361</f>
        <v>33.700000000000003</v>
      </c>
      <c r="F549" s="29"/>
      <c r="G549" s="30" t="s">
        <v>962</v>
      </c>
      <c r="H549" s="28">
        <f>Source!AV362</f>
        <v>1.0669999999999999</v>
      </c>
      <c r="I549" s="29">
        <f>Source!U361</f>
        <v>43.171054739999995</v>
      </c>
      <c r="J549" s="28"/>
      <c r="K549" s="29"/>
      <c r="L549"/>
    </row>
    <row r="550" spans="1:29" ht="15" hidden="1" x14ac:dyDescent="0.2">
      <c r="C550" s="31" t="s">
        <v>954</v>
      </c>
      <c r="H550" s="41">
        <f>I541+I542+I544+I547+I548+SUM(I545:I546)-SUMIF(AC545:AC546, 5, I545:I546)-SUMIF(AC545:AC546, 6, I545:I546)</f>
        <v>5362.74</v>
      </c>
      <c r="I550" s="41"/>
      <c r="J550" s="41">
        <f>K541+K542+K544+K547+K548+SUM(K545:K546)-SUMIF(AC545:AC546, 5, K545:K546)-SUMIF(AC545:AC546, 6, K545:K546)</f>
        <v>157864.54</v>
      </c>
      <c r="K550" s="41"/>
      <c r="L550"/>
    </row>
    <row r="551" spans="1:29" ht="15" hidden="1" x14ac:dyDescent="0.2">
      <c r="C551" s="31" t="s">
        <v>955</v>
      </c>
      <c r="H551" s="42">
        <f>SUMIF(AC545:AC546, 5, I545:I546)+SUMIF(AC545:AC546, 6, I545:I546)</f>
        <v>0</v>
      </c>
      <c r="I551" s="42"/>
      <c r="J551" s="42">
        <f>SUMIF(AC545:AC546, 5, K545:K546)+SUMIF(AC545:AC546, 6, K545:K546)</f>
        <v>0</v>
      </c>
      <c r="K551" s="42"/>
      <c r="L551"/>
    </row>
    <row r="552" spans="1:29" ht="15" hidden="1" x14ac:dyDescent="0.2">
      <c r="C552" s="31" t="s">
        <v>956</v>
      </c>
      <c r="H552" s="42">
        <f>I541+I542+I544+I547+I548+SUM(I545:I546)</f>
        <v>5362.74</v>
      </c>
      <c r="I552" s="42"/>
      <c r="J552" s="42">
        <f>K541+K542+K544+K547+K548+SUM(K545:K546)</f>
        <v>157864.54</v>
      </c>
      <c r="K552" s="42"/>
      <c r="L552"/>
      <c r="O552" s="32">
        <f>I541+I542+I544+I547+I548+SUM(I545:I546)</f>
        <v>5362.74</v>
      </c>
      <c r="P552" s="32">
        <f>K541+K542+K544+K547+K548+SUM(K545:K546)</f>
        <v>157864.54</v>
      </c>
    </row>
    <row r="553" spans="1:29" hidden="1" x14ac:dyDescent="0.2">
      <c r="L553"/>
    </row>
    <row r="554" spans="1:29" ht="57" hidden="1" x14ac:dyDescent="0.2">
      <c r="A554" s="20">
        <v>36</v>
      </c>
      <c r="B554" s="20" t="str">
        <f>Source!F367</f>
        <v>3.16-7-3</v>
      </c>
      <c r="C554" s="20" t="s">
        <v>172</v>
      </c>
      <c r="D554" s="22" t="str">
        <f>Source!H367</f>
        <v>100 м трубопровода</v>
      </c>
      <c r="E554" s="21">
        <f>Source!I367</f>
        <v>0.25</v>
      </c>
      <c r="F554" s="24"/>
      <c r="G554" s="23"/>
      <c r="H554" s="21"/>
      <c r="I554" s="24"/>
      <c r="J554" s="21"/>
      <c r="K554" s="24"/>
      <c r="L554"/>
      <c r="Q554">
        <f>Source!X367</f>
        <v>173.29</v>
      </c>
      <c r="R554">
        <f>Source!X368</f>
        <v>9764.7999999999993</v>
      </c>
      <c r="S554">
        <f>Source!Y367</f>
        <v>96.98</v>
      </c>
      <c r="T554">
        <f>Source!Y368</f>
        <v>5464.7</v>
      </c>
      <c r="U554">
        <f>ROUND((175/100)*ROUND(Source!R367, 2), 2)</f>
        <v>4.24</v>
      </c>
      <c r="V554">
        <f>ROUND((0/100)*ROUND(Source!R368, 2), 2)</f>
        <v>0</v>
      </c>
      <c r="AC554">
        <v>0</v>
      </c>
    </row>
    <row r="555" spans="1:29" hidden="1" x14ac:dyDescent="0.2">
      <c r="C555" s="25" t="str">
        <f>"Объем: "&amp;Source!I367&amp;"=(25)/"&amp;"100"</f>
        <v>Объем: 0,25=(25)/100</v>
      </c>
      <c r="L555"/>
    </row>
    <row r="556" spans="1:29" ht="28.5" hidden="1" x14ac:dyDescent="0.2">
      <c r="A556" s="20"/>
      <c r="B556" s="20"/>
      <c r="C556" s="20" t="s">
        <v>946</v>
      </c>
      <c r="D556" s="22"/>
      <c r="E556" s="21"/>
      <c r="F556" s="24">
        <f>Source!AO367</f>
        <v>425.29</v>
      </c>
      <c r="G556" s="23" t="s">
        <v>962</v>
      </c>
      <c r="H556" s="21">
        <f>Source!AV368</f>
        <v>1.0669999999999999</v>
      </c>
      <c r="I556" s="24">
        <f>Source!S367</f>
        <v>156.56</v>
      </c>
      <c r="J556" s="21">
        <f>IF(Source!BA368&lt;&gt; 0, Source!BA368, 1)</f>
        <v>56.35</v>
      </c>
      <c r="K556" s="24">
        <f>Source!S368</f>
        <v>8822.16</v>
      </c>
      <c r="L556"/>
    </row>
    <row r="557" spans="1:29" ht="28.5" hidden="1" x14ac:dyDescent="0.2">
      <c r="A557" s="20"/>
      <c r="B557" s="20"/>
      <c r="C557" s="20" t="s">
        <v>947</v>
      </c>
      <c r="D557" s="22"/>
      <c r="E557" s="21"/>
      <c r="F557" s="24">
        <f>Source!AM367</f>
        <v>47.77</v>
      </c>
      <c r="G557" s="23" t="s">
        <v>963</v>
      </c>
      <c r="H557" s="21">
        <f>Source!AV368</f>
        <v>1.0669999999999999</v>
      </c>
      <c r="I557" s="24">
        <f>Source!Q367</f>
        <v>19.11</v>
      </c>
      <c r="J557" s="21">
        <f>IF(Source!BB368&lt;&gt; 0, Source!BB368, 1)</f>
        <v>16.21</v>
      </c>
      <c r="K557" s="24">
        <f>Source!Q368</f>
        <v>309.77</v>
      </c>
      <c r="L557"/>
    </row>
    <row r="558" spans="1:29" ht="28.5" hidden="1" x14ac:dyDescent="0.2">
      <c r="A558" s="20"/>
      <c r="B558" s="20"/>
      <c r="C558" s="20" t="s">
        <v>959</v>
      </c>
      <c r="D558" s="22"/>
      <c r="E558" s="21"/>
      <c r="F558" s="24">
        <f>Source!AN367</f>
        <v>6.06</v>
      </c>
      <c r="G558" s="23" t="s">
        <v>963</v>
      </c>
      <c r="H558" s="21">
        <f>Source!AV368</f>
        <v>1.0669999999999999</v>
      </c>
      <c r="I558" s="33">
        <f>Source!R367</f>
        <v>2.42</v>
      </c>
      <c r="J558" s="21">
        <f>IF(Source!BS368&lt;&gt; 0, Source!BS368, 1)</f>
        <v>56.35</v>
      </c>
      <c r="K558" s="33">
        <f>Source!R368</f>
        <v>136.37</v>
      </c>
      <c r="L558"/>
    </row>
    <row r="559" spans="1:29" ht="14.25" hidden="1" x14ac:dyDescent="0.2">
      <c r="A559" s="20"/>
      <c r="B559" s="20"/>
      <c r="C559" s="20" t="s">
        <v>948</v>
      </c>
      <c r="D559" s="22"/>
      <c r="E559" s="21"/>
      <c r="F559" s="24">
        <f>Source!AL367</f>
        <v>45</v>
      </c>
      <c r="G559" s="23"/>
      <c r="H559" s="21">
        <f>Source!AW368</f>
        <v>1</v>
      </c>
      <c r="I559" s="24">
        <f>Source!P367</f>
        <v>11.25</v>
      </c>
      <c r="J559" s="21">
        <f>IF(Source!BC368&lt;&gt; 0, Source!BC368, 1)</f>
        <v>6.29</v>
      </c>
      <c r="K559" s="24">
        <f>Source!P368</f>
        <v>70.760000000000005</v>
      </c>
      <c r="L559"/>
    </row>
    <row r="560" spans="1:29" ht="85.5" hidden="1" x14ac:dyDescent="0.2">
      <c r="A560" s="20" t="s">
        <v>481</v>
      </c>
      <c r="B560" s="20" t="str">
        <f>Source!F369</f>
        <v>1.13-4-63</v>
      </c>
      <c r="C560" s="20" t="s">
        <v>176</v>
      </c>
      <c r="D560" s="22" t="str">
        <f>Source!H369</f>
        <v>шт.</v>
      </c>
      <c r="E560" s="21">
        <f>Source!I369</f>
        <v>3</v>
      </c>
      <c r="F560" s="24">
        <f>Source!AK369</f>
        <v>74.36</v>
      </c>
      <c r="G560" s="34" t="s">
        <v>3</v>
      </c>
      <c r="H560" s="21">
        <f>Source!AW370</f>
        <v>1</v>
      </c>
      <c r="I560" s="24">
        <f>Source!O369</f>
        <v>223.08</v>
      </c>
      <c r="J560" s="21">
        <f>IF(Source!BC370&lt;&gt; 0, Source!BC370, 1)</f>
        <v>19.670000000000002</v>
      </c>
      <c r="K560" s="24">
        <f>Source!O370</f>
        <v>4387.9799999999996</v>
      </c>
      <c r="L560"/>
      <c r="Q560">
        <f>Source!X369</f>
        <v>0</v>
      </c>
      <c r="R560">
        <f>Source!X370</f>
        <v>0</v>
      </c>
      <c r="S560">
        <f>Source!Y369</f>
        <v>0</v>
      </c>
      <c r="T560">
        <f>Source!Y370</f>
        <v>0</v>
      </c>
      <c r="U560">
        <f>ROUND((175/100)*ROUND(Source!R369, 2), 2)</f>
        <v>0</v>
      </c>
      <c r="V560">
        <f>ROUND((0/100)*ROUND(Source!R370, 2), 2)</f>
        <v>0</v>
      </c>
      <c r="AC560">
        <v>3</v>
      </c>
    </row>
    <row r="561" spans="1:29" ht="57" hidden="1" x14ac:dyDescent="0.2">
      <c r="A561" s="20" t="s">
        <v>482</v>
      </c>
      <c r="B561" s="20" t="str">
        <f>Source!F371</f>
        <v>1.12-1-54</v>
      </c>
      <c r="C561" s="20" t="s">
        <v>180</v>
      </c>
      <c r="D561" s="22" t="str">
        <f>Source!H371</f>
        <v>м</v>
      </c>
      <c r="E561" s="21">
        <f>Source!I371</f>
        <v>25</v>
      </c>
      <c r="F561" s="24">
        <f>Source!AK371</f>
        <v>41.57</v>
      </c>
      <c r="G561" s="34" t="s">
        <v>3</v>
      </c>
      <c r="H561" s="21">
        <f>Source!AW372</f>
        <v>1</v>
      </c>
      <c r="I561" s="24">
        <f>Source!O371</f>
        <v>1039.25</v>
      </c>
      <c r="J561" s="21">
        <f>IF(Source!BC372&lt;&gt; 0, Source!BC372, 1)</f>
        <v>16.55</v>
      </c>
      <c r="K561" s="24">
        <f>Source!O372</f>
        <v>17199.59</v>
      </c>
      <c r="L561"/>
      <c r="Q561">
        <f>Source!X371</f>
        <v>0</v>
      </c>
      <c r="R561">
        <f>Source!X372</f>
        <v>0</v>
      </c>
      <c r="S561">
        <f>Source!Y371</f>
        <v>0</v>
      </c>
      <c r="T561">
        <f>Source!Y372</f>
        <v>0</v>
      </c>
      <c r="U561">
        <f>ROUND((175/100)*ROUND(Source!R371, 2), 2)</f>
        <v>0</v>
      </c>
      <c r="V561">
        <f>ROUND((0/100)*ROUND(Source!R372, 2), 2)</f>
        <v>0</v>
      </c>
      <c r="AC561">
        <v>3</v>
      </c>
    </row>
    <row r="562" spans="1:29" ht="14.25" hidden="1" x14ac:dyDescent="0.2">
      <c r="A562" s="20"/>
      <c r="B562" s="20"/>
      <c r="C562" s="20" t="s">
        <v>949</v>
      </c>
      <c r="D562" s="22" t="s">
        <v>950</v>
      </c>
      <c r="E562" s="21">
        <f>Source!BZ368</f>
        <v>109</v>
      </c>
      <c r="F562" s="24"/>
      <c r="G562" s="23"/>
      <c r="H562" s="21"/>
      <c r="I562" s="24">
        <f>SUM(Q554:Q561)</f>
        <v>173.29</v>
      </c>
      <c r="J562" s="21">
        <f>Source!AT368</f>
        <v>109</v>
      </c>
      <c r="K562" s="24">
        <f>SUM(R554:R561)</f>
        <v>9764.7999999999993</v>
      </c>
      <c r="L562"/>
    </row>
    <row r="563" spans="1:29" ht="14.25" hidden="1" x14ac:dyDescent="0.2">
      <c r="A563" s="20"/>
      <c r="B563" s="20"/>
      <c r="C563" s="20" t="s">
        <v>951</v>
      </c>
      <c r="D563" s="22" t="s">
        <v>950</v>
      </c>
      <c r="E563" s="21">
        <f>Source!CA368</f>
        <v>61</v>
      </c>
      <c r="F563" s="24"/>
      <c r="G563" s="23"/>
      <c r="H563" s="21"/>
      <c r="I563" s="24">
        <f>SUM(S554:S562)</f>
        <v>96.98</v>
      </c>
      <c r="J563" s="21">
        <f>Source!AU368</f>
        <v>61</v>
      </c>
      <c r="K563" s="24">
        <f>SUM(T554:T562)</f>
        <v>5464.7</v>
      </c>
      <c r="L563"/>
    </row>
    <row r="564" spans="1:29" ht="28.5" hidden="1" x14ac:dyDescent="0.2">
      <c r="A564" s="26"/>
      <c r="B564" s="26"/>
      <c r="C564" s="26" t="s">
        <v>952</v>
      </c>
      <c r="D564" s="27" t="s">
        <v>953</v>
      </c>
      <c r="E564" s="28">
        <f>Source!AQ367</f>
        <v>33.700000000000003</v>
      </c>
      <c r="F564" s="29"/>
      <c r="G564" s="30" t="s">
        <v>962</v>
      </c>
      <c r="H564" s="28">
        <f>Source!AV368</f>
        <v>1.0669999999999999</v>
      </c>
      <c r="I564" s="29">
        <f>Source!U367</f>
        <v>12.4054755</v>
      </c>
      <c r="J564" s="28"/>
      <c r="K564" s="29"/>
      <c r="L564"/>
    </row>
    <row r="565" spans="1:29" ht="15" hidden="1" x14ac:dyDescent="0.2">
      <c r="C565" s="31" t="s">
        <v>954</v>
      </c>
      <c r="H565" s="41">
        <f>I556+I557+I559+I562+I563+SUM(I560:I561)-SUMIF(AC560:AC561, 5, I560:I561)-SUMIF(AC560:AC561, 6, I560:I561)</f>
        <v>1719.52</v>
      </c>
      <c r="I565" s="41"/>
      <c r="J565" s="41">
        <f>K556+K557+K559+K562+K563+SUM(K560:K561)-SUMIF(AC560:AC561, 5, K560:K561)-SUMIF(AC560:AC561, 6, K560:K561)</f>
        <v>46019.759999999995</v>
      </c>
      <c r="K565" s="41"/>
      <c r="L565"/>
    </row>
    <row r="566" spans="1:29" ht="15" hidden="1" x14ac:dyDescent="0.2">
      <c r="C566" s="31" t="s">
        <v>955</v>
      </c>
      <c r="H566" s="42">
        <f>SUMIF(AC560:AC561, 5, I560:I561)+SUMIF(AC560:AC561, 6, I560:I561)</f>
        <v>0</v>
      </c>
      <c r="I566" s="42"/>
      <c r="J566" s="42">
        <f>SUMIF(AC560:AC561, 5, K560:K561)+SUMIF(AC560:AC561, 6, K560:K561)</f>
        <v>0</v>
      </c>
      <c r="K566" s="42"/>
      <c r="L566"/>
    </row>
    <row r="567" spans="1:29" ht="15" hidden="1" x14ac:dyDescent="0.2">
      <c r="C567" s="31" t="s">
        <v>956</v>
      </c>
      <c r="H567" s="42">
        <f>I556+I557+I559+I562+I563+SUM(I560:I561)</f>
        <v>1719.52</v>
      </c>
      <c r="I567" s="42"/>
      <c r="J567" s="42">
        <f>K556+K557+K559+K562+K563+SUM(K560:K561)</f>
        <v>46019.759999999995</v>
      </c>
      <c r="K567" s="42"/>
      <c r="L567"/>
      <c r="O567" s="32">
        <f>I556+I557+I559+I562+I563+SUM(I560:I561)</f>
        <v>1719.52</v>
      </c>
      <c r="P567" s="32">
        <f>K556+K557+K559+K562+K563+SUM(K560:K561)</f>
        <v>46019.759999999995</v>
      </c>
    </row>
    <row r="568" spans="1:29" hidden="1" x14ac:dyDescent="0.2">
      <c r="L568"/>
    </row>
    <row r="569" spans="1:29" ht="57" hidden="1" x14ac:dyDescent="0.2">
      <c r="A569" s="20">
        <v>37</v>
      </c>
      <c r="B569" s="20" t="str">
        <f>Source!F373</f>
        <v>3.16-7-4</v>
      </c>
      <c r="C569" s="20" t="s">
        <v>184</v>
      </c>
      <c r="D569" s="22" t="str">
        <f>Source!H373</f>
        <v>100 м трубопровода</v>
      </c>
      <c r="E569" s="21">
        <f>Source!I373</f>
        <v>0.64</v>
      </c>
      <c r="F569" s="24"/>
      <c r="G569" s="23"/>
      <c r="H569" s="21"/>
      <c r="I569" s="24"/>
      <c r="J569" s="21"/>
      <c r="K569" s="24"/>
      <c r="L569"/>
      <c r="Q569">
        <f>Source!X373</f>
        <v>443.62</v>
      </c>
      <c r="R569">
        <f>Source!X374</f>
        <v>24997.93</v>
      </c>
      <c r="S569">
        <f>Source!Y373</f>
        <v>248.26</v>
      </c>
      <c r="T569">
        <f>Source!Y374</f>
        <v>13989.67</v>
      </c>
      <c r="U569">
        <f>ROUND((175/100)*ROUND(Source!R373, 2), 2)</f>
        <v>10.87</v>
      </c>
      <c r="V569">
        <f>ROUND((0/100)*ROUND(Source!R374, 2), 2)</f>
        <v>0</v>
      </c>
      <c r="AC569">
        <v>0</v>
      </c>
    </row>
    <row r="570" spans="1:29" hidden="1" x14ac:dyDescent="0.2">
      <c r="C570" s="25" t="str">
        <f>"Объем: "&amp;Source!I373&amp;"=(64)/"&amp;"100"</f>
        <v>Объем: 0,64=(64)/100</v>
      </c>
      <c r="L570"/>
    </row>
    <row r="571" spans="1:29" ht="28.5" hidden="1" x14ac:dyDescent="0.2">
      <c r="A571" s="20"/>
      <c r="B571" s="20"/>
      <c r="C571" s="20" t="s">
        <v>946</v>
      </c>
      <c r="D571" s="22"/>
      <c r="E571" s="21"/>
      <c r="F571" s="24">
        <f>Source!AO373</f>
        <v>425.29</v>
      </c>
      <c r="G571" s="23" t="s">
        <v>962</v>
      </c>
      <c r="H571" s="21">
        <f>Source!AV374</f>
        <v>1.0669999999999999</v>
      </c>
      <c r="I571" s="24">
        <f>Source!S373</f>
        <v>400.78</v>
      </c>
      <c r="J571" s="21">
        <f>IF(Source!BA374&lt;&gt; 0, Source!BA374, 1)</f>
        <v>56.35</v>
      </c>
      <c r="K571" s="24">
        <f>Source!S374</f>
        <v>22583.95</v>
      </c>
      <c r="L571"/>
    </row>
    <row r="572" spans="1:29" ht="28.5" hidden="1" x14ac:dyDescent="0.2">
      <c r="A572" s="20"/>
      <c r="B572" s="20"/>
      <c r="C572" s="20" t="s">
        <v>947</v>
      </c>
      <c r="D572" s="22"/>
      <c r="E572" s="21"/>
      <c r="F572" s="24">
        <f>Source!AM373</f>
        <v>47.77</v>
      </c>
      <c r="G572" s="23" t="s">
        <v>963</v>
      </c>
      <c r="H572" s="21">
        <f>Source!AV374</f>
        <v>1.0669999999999999</v>
      </c>
      <c r="I572" s="24">
        <f>Source!Q373</f>
        <v>48.93</v>
      </c>
      <c r="J572" s="21">
        <f>IF(Source!BB374&lt;&gt; 0, Source!BB374, 1)</f>
        <v>16.21</v>
      </c>
      <c r="K572" s="24">
        <f>Source!Q374</f>
        <v>793.16</v>
      </c>
      <c r="L572"/>
    </row>
    <row r="573" spans="1:29" ht="28.5" hidden="1" x14ac:dyDescent="0.2">
      <c r="A573" s="20"/>
      <c r="B573" s="20"/>
      <c r="C573" s="20" t="s">
        <v>959</v>
      </c>
      <c r="D573" s="22"/>
      <c r="E573" s="21"/>
      <c r="F573" s="24">
        <f>Source!AN373</f>
        <v>6.06</v>
      </c>
      <c r="G573" s="23" t="s">
        <v>963</v>
      </c>
      <c r="H573" s="21">
        <f>Source!AV374</f>
        <v>1.0669999999999999</v>
      </c>
      <c r="I573" s="33">
        <f>Source!R373</f>
        <v>6.21</v>
      </c>
      <c r="J573" s="21">
        <f>IF(Source!BS374&lt;&gt; 0, Source!BS374, 1)</f>
        <v>56.35</v>
      </c>
      <c r="K573" s="33">
        <f>Source!R374</f>
        <v>349.93</v>
      </c>
      <c r="L573"/>
    </row>
    <row r="574" spans="1:29" ht="14.25" hidden="1" x14ac:dyDescent="0.2">
      <c r="A574" s="20"/>
      <c r="B574" s="20"/>
      <c r="C574" s="20" t="s">
        <v>948</v>
      </c>
      <c r="D574" s="22"/>
      <c r="E574" s="21"/>
      <c r="F574" s="24">
        <f>Source!AL373</f>
        <v>45.42</v>
      </c>
      <c r="G574" s="23"/>
      <c r="H574" s="21">
        <f>Source!AW374</f>
        <v>1</v>
      </c>
      <c r="I574" s="24">
        <f>Source!P373</f>
        <v>29.07</v>
      </c>
      <c r="J574" s="21">
        <f>IF(Source!BC374&lt;&gt; 0, Source!BC374, 1)</f>
        <v>6.3</v>
      </c>
      <c r="K574" s="24">
        <f>Source!P374</f>
        <v>183.14</v>
      </c>
      <c r="L574"/>
    </row>
    <row r="575" spans="1:29" ht="85.5" hidden="1" x14ac:dyDescent="0.2">
      <c r="A575" s="20" t="s">
        <v>484</v>
      </c>
      <c r="B575" s="20" t="str">
        <f>Source!F375</f>
        <v>1.13-4-64</v>
      </c>
      <c r="C575" s="20" t="s">
        <v>188</v>
      </c>
      <c r="D575" s="22" t="str">
        <f>Source!H375</f>
        <v>шт.</v>
      </c>
      <c r="E575" s="21">
        <f>Source!I375</f>
        <v>2</v>
      </c>
      <c r="F575" s="24">
        <f>Source!AK375</f>
        <v>113.32</v>
      </c>
      <c r="G575" s="34" t="s">
        <v>3</v>
      </c>
      <c r="H575" s="21">
        <f>Source!AW376</f>
        <v>1</v>
      </c>
      <c r="I575" s="24">
        <f>Source!O375</f>
        <v>226.64</v>
      </c>
      <c r="J575" s="21">
        <f>IF(Source!BC376&lt;&gt; 0, Source!BC376, 1)</f>
        <v>20.48</v>
      </c>
      <c r="K575" s="24">
        <f>Source!O376</f>
        <v>4641.59</v>
      </c>
      <c r="L575"/>
      <c r="Q575">
        <f>Source!X375</f>
        <v>0</v>
      </c>
      <c r="R575">
        <f>Source!X376</f>
        <v>0</v>
      </c>
      <c r="S575">
        <f>Source!Y375</f>
        <v>0</v>
      </c>
      <c r="T575">
        <f>Source!Y376</f>
        <v>0</v>
      </c>
      <c r="U575">
        <f>ROUND((175/100)*ROUND(Source!R375, 2), 2)</f>
        <v>0</v>
      </c>
      <c r="V575">
        <f>ROUND((0/100)*ROUND(Source!R376, 2), 2)</f>
        <v>0</v>
      </c>
      <c r="AC575">
        <v>3</v>
      </c>
    </row>
    <row r="576" spans="1:29" ht="57" hidden="1" x14ac:dyDescent="0.2">
      <c r="A576" s="20" t="s">
        <v>485</v>
      </c>
      <c r="B576" s="20" t="str">
        <f>Source!F377</f>
        <v>1.12-1-55</v>
      </c>
      <c r="C576" s="20" t="s">
        <v>192</v>
      </c>
      <c r="D576" s="22" t="str">
        <f>Source!H377</f>
        <v>м</v>
      </c>
      <c r="E576" s="21">
        <f>Source!I377</f>
        <v>64</v>
      </c>
      <c r="F576" s="24">
        <f>Source!AK377</f>
        <v>51.28</v>
      </c>
      <c r="G576" s="34" t="s">
        <v>3</v>
      </c>
      <c r="H576" s="21">
        <f>Source!AW378</f>
        <v>1</v>
      </c>
      <c r="I576" s="24">
        <f>Source!O377</f>
        <v>3281.92</v>
      </c>
      <c r="J576" s="21">
        <f>IF(Source!BC378&lt;&gt; 0, Source!BC378, 1)</f>
        <v>20.72</v>
      </c>
      <c r="K576" s="24">
        <f>Source!O378</f>
        <v>68001.38</v>
      </c>
      <c r="L576"/>
      <c r="Q576">
        <f>Source!X377</f>
        <v>0</v>
      </c>
      <c r="R576">
        <f>Source!X378</f>
        <v>0</v>
      </c>
      <c r="S576">
        <f>Source!Y377</f>
        <v>0</v>
      </c>
      <c r="T576">
        <f>Source!Y378</f>
        <v>0</v>
      </c>
      <c r="U576">
        <f>ROUND((175/100)*ROUND(Source!R377, 2), 2)</f>
        <v>0</v>
      </c>
      <c r="V576">
        <f>ROUND((0/100)*ROUND(Source!R378, 2), 2)</f>
        <v>0</v>
      </c>
      <c r="AC576">
        <v>3</v>
      </c>
    </row>
    <row r="577" spans="1:29" ht="14.25" hidden="1" x14ac:dyDescent="0.2">
      <c r="A577" s="20"/>
      <c r="B577" s="20"/>
      <c r="C577" s="20" t="s">
        <v>949</v>
      </c>
      <c r="D577" s="22" t="s">
        <v>950</v>
      </c>
      <c r="E577" s="21">
        <f>Source!BZ374</f>
        <v>109</v>
      </c>
      <c r="F577" s="24"/>
      <c r="G577" s="23"/>
      <c r="H577" s="21"/>
      <c r="I577" s="24">
        <f>SUM(Q569:Q576)</f>
        <v>443.62</v>
      </c>
      <c r="J577" s="21">
        <f>Source!AT374</f>
        <v>109</v>
      </c>
      <c r="K577" s="24">
        <f>SUM(R569:R576)</f>
        <v>24997.93</v>
      </c>
      <c r="L577"/>
    </row>
    <row r="578" spans="1:29" ht="14.25" hidden="1" x14ac:dyDescent="0.2">
      <c r="A578" s="20"/>
      <c r="B578" s="20"/>
      <c r="C578" s="20" t="s">
        <v>951</v>
      </c>
      <c r="D578" s="22" t="s">
        <v>950</v>
      </c>
      <c r="E578" s="21">
        <f>Source!CA374</f>
        <v>61</v>
      </c>
      <c r="F578" s="24"/>
      <c r="G578" s="23"/>
      <c r="H578" s="21"/>
      <c r="I578" s="24">
        <f>SUM(S569:S577)</f>
        <v>248.26</v>
      </c>
      <c r="J578" s="21">
        <f>Source!AU374</f>
        <v>61</v>
      </c>
      <c r="K578" s="24">
        <f>SUM(T569:T577)</f>
        <v>13989.67</v>
      </c>
      <c r="L578"/>
    </row>
    <row r="579" spans="1:29" ht="28.5" hidden="1" x14ac:dyDescent="0.2">
      <c r="A579" s="26"/>
      <c r="B579" s="26"/>
      <c r="C579" s="26" t="s">
        <v>952</v>
      </c>
      <c r="D579" s="27" t="s">
        <v>953</v>
      </c>
      <c r="E579" s="28">
        <f>Source!AQ373</f>
        <v>33.700000000000003</v>
      </c>
      <c r="F579" s="29"/>
      <c r="G579" s="30" t="s">
        <v>962</v>
      </c>
      <c r="H579" s="28">
        <f>Source!AV374</f>
        <v>1.0669999999999999</v>
      </c>
      <c r="I579" s="29">
        <f>Source!U373</f>
        <v>31.758017280000001</v>
      </c>
      <c r="J579" s="28"/>
      <c r="K579" s="29"/>
      <c r="L579"/>
    </row>
    <row r="580" spans="1:29" ht="15" hidden="1" x14ac:dyDescent="0.2">
      <c r="C580" s="31" t="s">
        <v>954</v>
      </c>
      <c r="H580" s="41">
        <f>I571+I572+I574+I577+I578+SUM(I575:I576)-SUMIF(AC575:AC576, 5, I575:I576)-SUMIF(AC575:AC576, 6, I575:I576)</f>
        <v>4679.2199999999993</v>
      </c>
      <c r="I580" s="41"/>
      <c r="J580" s="41">
        <f>K571+K572+K574+K577+K578+SUM(K575:K576)-SUMIF(AC575:AC576, 5, K575:K576)-SUMIF(AC575:AC576, 6, K575:K576)</f>
        <v>135190.82</v>
      </c>
      <c r="K580" s="41"/>
      <c r="L580"/>
    </row>
    <row r="581" spans="1:29" ht="15" hidden="1" x14ac:dyDescent="0.2">
      <c r="C581" s="31" t="s">
        <v>955</v>
      </c>
      <c r="H581" s="42">
        <f>SUMIF(AC575:AC576, 5, I575:I576)+SUMIF(AC575:AC576, 6, I575:I576)</f>
        <v>0</v>
      </c>
      <c r="I581" s="42"/>
      <c r="J581" s="42">
        <f>SUMIF(AC575:AC576, 5, K575:K576)+SUMIF(AC575:AC576, 6, K575:K576)</f>
        <v>0</v>
      </c>
      <c r="K581" s="42"/>
      <c r="L581"/>
    </row>
    <row r="582" spans="1:29" ht="15" hidden="1" x14ac:dyDescent="0.2">
      <c r="C582" s="31" t="s">
        <v>956</v>
      </c>
      <c r="H582" s="42">
        <f>I571+I572+I574+I577+I578+SUM(I575:I576)</f>
        <v>4679.2199999999993</v>
      </c>
      <c r="I582" s="42"/>
      <c r="J582" s="42">
        <f>K571+K572+K574+K577+K578+SUM(K575:K576)</f>
        <v>135190.82</v>
      </c>
      <c r="K582" s="42"/>
      <c r="L582"/>
      <c r="O582" s="32">
        <f>I571+I572+I574+I577+I578+SUM(I575:I576)</f>
        <v>4679.2199999999993</v>
      </c>
      <c r="P582" s="32">
        <f>K571+K572+K574+K577+K578+SUM(K575:K576)</f>
        <v>135190.82</v>
      </c>
    </row>
    <row r="583" spans="1:29" hidden="1" x14ac:dyDescent="0.2">
      <c r="L583"/>
    </row>
    <row r="584" spans="1:29" ht="57" hidden="1" x14ac:dyDescent="0.2">
      <c r="A584" s="20">
        <v>38</v>
      </c>
      <c r="B584" s="20" t="str">
        <f>Source!F379</f>
        <v>3.16-7-5</v>
      </c>
      <c r="C584" s="20" t="s">
        <v>196</v>
      </c>
      <c r="D584" s="22" t="str">
        <f>Source!H379</f>
        <v>100 м трубопровода</v>
      </c>
      <c r="E584" s="21">
        <f>Source!I379</f>
        <v>0.95</v>
      </c>
      <c r="F584" s="24"/>
      <c r="G584" s="23"/>
      <c r="H584" s="21"/>
      <c r="I584" s="24"/>
      <c r="J584" s="21"/>
      <c r="K584" s="24"/>
      <c r="L584"/>
      <c r="Q584">
        <f>Source!X379</f>
        <v>658.49</v>
      </c>
      <c r="R584">
        <f>Source!X380</f>
        <v>37105.949999999997</v>
      </c>
      <c r="S584">
        <f>Source!Y379</f>
        <v>368.51</v>
      </c>
      <c r="T584">
        <f>Source!Y380</f>
        <v>20765.72</v>
      </c>
      <c r="U584">
        <f>ROUND((175/100)*ROUND(Source!R379, 2), 2)</f>
        <v>16.12</v>
      </c>
      <c r="V584">
        <f>ROUND((0/100)*ROUND(Source!R380, 2), 2)</f>
        <v>0</v>
      </c>
      <c r="AC584">
        <v>0</v>
      </c>
    </row>
    <row r="585" spans="1:29" hidden="1" x14ac:dyDescent="0.2">
      <c r="C585" s="25" t="str">
        <f>"Объем: "&amp;Source!I379&amp;"=(95)/"&amp;"100"</f>
        <v>Объем: 0,95=(95)/100</v>
      </c>
      <c r="L585"/>
    </row>
    <row r="586" spans="1:29" ht="28.5" hidden="1" x14ac:dyDescent="0.2">
      <c r="A586" s="20"/>
      <c r="B586" s="20"/>
      <c r="C586" s="20" t="s">
        <v>946</v>
      </c>
      <c r="D586" s="22"/>
      <c r="E586" s="21"/>
      <c r="F586" s="24">
        <f>Source!AO379</f>
        <v>425.29</v>
      </c>
      <c r="G586" s="23" t="s">
        <v>962</v>
      </c>
      <c r="H586" s="21">
        <f>Source!AV380</f>
        <v>1.0669999999999999</v>
      </c>
      <c r="I586" s="24">
        <f>Source!S379</f>
        <v>594.91</v>
      </c>
      <c r="J586" s="21">
        <f>IF(Source!BA380&lt;&gt; 0, Source!BA380, 1)</f>
        <v>56.35</v>
      </c>
      <c r="K586" s="24">
        <f>Source!S380</f>
        <v>33523.18</v>
      </c>
      <c r="L586"/>
    </row>
    <row r="587" spans="1:29" ht="28.5" hidden="1" x14ac:dyDescent="0.2">
      <c r="A587" s="20"/>
      <c r="B587" s="20"/>
      <c r="C587" s="20" t="s">
        <v>947</v>
      </c>
      <c r="D587" s="22"/>
      <c r="E587" s="21"/>
      <c r="F587" s="24">
        <f>Source!AM379</f>
        <v>47.77</v>
      </c>
      <c r="G587" s="23" t="s">
        <v>963</v>
      </c>
      <c r="H587" s="21">
        <f>Source!AV380</f>
        <v>1.0669999999999999</v>
      </c>
      <c r="I587" s="24">
        <f>Source!Q379</f>
        <v>72.63</v>
      </c>
      <c r="J587" s="21">
        <f>IF(Source!BB380&lt;&gt; 0, Source!BB380, 1)</f>
        <v>16.21</v>
      </c>
      <c r="K587" s="24">
        <f>Source!Q380</f>
        <v>1177.33</v>
      </c>
      <c r="L587"/>
    </row>
    <row r="588" spans="1:29" ht="28.5" hidden="1" x14ac:dyDescent="0.2">
      <c r="A588" s="20"/>
      <c r="B588" s="20"/>
      <c r="C588" s="20" t="s">
        <v>959</v>
      </c>
      <c r="D588" s="22"/>
      <c r="E588" s="21"/>
      <c r="F588" s="24">
        <f>Source!AN379</f>
        <v>6.06</v>
      </c>
      <c r="G588" s="23" t="s">
        <v>963</v>
      </c>
      <c r="H588" s="21">
        <f>Source!AV380</f>
        <v>1.0669999999999999</v>
      </c>
      <c r="I588" s="33">
        <f>Source!R379</f>
        <v>9.2100000000000009</v>
      </c>
      <c r="J588" s="21">
        <f>IF(Source!BS380&lt;&gt; 0, Source!BS380, 1)</f>
        <v>56.35</v>
      </c>
      <c r="K588" s="33">
        <f>Source!R380</f>
        <v>518.98</v>
      </c>
      <c r="L588"/>
    </row>
    <row r="589" spans="1:29" ht="14.25" hidden="1" x14ac:dyDescent="0.2">
      <c r="A589" s="20"/>
      <c r="B589" s="20"/>
      <c r="C589" s="20" t="s">
        <v>948</v>
      </c>
      <c r="D589" s="22"/>
      <c r="E589" s="21"/>
      <c r="F589" s="24">
        <f>Source!AL379</f>
        <v>46.02</v>
      </c>
      <c r="G589" s="23"/>
      <c r="H589" s="21">
        <f>Source!AW380</f>
        <v>1</v>
      </c>
      <c r="I589" s="24">
        <f>Source!P379</f>
        <v>43.72</v>
      </c>
      <c r="J589" s="21">
        <f>IF(Source!BC380&lt;&gt; 0, Source!BC380, 1)</f>
        <v>6.32</v>
      </c>
      <c r="K589" s="24">
        <f>Source!P380</f>
        <v>276.31</v>
      </c>
      <c r="L589"/>
    </row>
    <row r="590" spans="1:29" ht="85.5" hidden="1" x14ac:dyDescent="0.2">
      <c r="A590" s="20" t="s">
        <v>487</v>
      </c>
      <c r="B590" s="20" t="str">
        <f>Source!F381</f>
        <v>1.13-4-65</v>
      </c>
      <c r="C590" s="20" t="s">
        <v>200</v>
      </c>
      <c r="D590" s="22" t="str">
        <f>Source!H381</f>
        <v>шт.</v>
      </c>
      <c r="E590" s="21">
        <f>Source!I381</f>
        <v>3.4545460000000001</v>
      </c>
      <c r="F590" s="24">
        <f>Source!AK381</f>
        <v>169.98</v>
      </c>
      <c r="G590" s="34" t="s">
        <v>3</v>
      </c>
      <c r="H590" s="21">
        <f>Source!AW382</f>
        <v>1</v>
      </c>
      <c r="I590" s="24">
        <f>Source!O381</f>
        <v>587.20000000000005</v>
      </c>
      <c r="J590" s="21">
        <f>IF(Source!BC382&lt;&gt; 0, Source!BC382, 1)</f>
        <v>16.920000000000002</v>
      </c>
      <c r="K590" s="24">
        <f>Source!O382</f>
        <v>9935.42</v>
      </c>
      <c r="L590"/>
      <c r="Q590">
        <f>Source!X381</f>
        <v>0</v>
      </c>
      <c r="R590">
        <f>Source!X382</f>
        <v>0</v>
      </c>
      <c r="S590">
        <f>Source!Y381</f>
        <v>0</v>
      </c>
      <c r="T590">
        <f>Source!Y382</f>
        <v>0</v>
      </c>
      <c r="U590">
        <f>ROUND((175/100)*ROUND(Source!R381, 2), 2)</f>
        <v>0</v>
      </c>
      <c r="V590">
        <f>ROUND((0/100)*ROUND(Source!R382, 2), 2)</f>
        <v>0</v>
      </c>
      <c r="AC590">
        <v>3</v>
      </c>
    </row>
    <row r="591" spans="1:29" ht="57" hidden="1" x14ac:dyDescent="0.2">
      <c r="A591" s="20" t="s">
        <v>488</v>
      </c>
      <c r="B591" s="20" t="str">
        <f>Source!F383</f>
        <v>1.12-1-56</v>
      </c>
      <c r="C591" s="20" t="s">
        <v>204</v>
      </c>
      <c r="D591" s="22" t="str">
        <f>Source!H383</f>
        <v>м</v>
      </c>
      <c r="E591" s="21">
        <f>Source!I383</f>
        <v>95</v>
      </c>
      <c r="F591" s="24">
        <f>Source!AK383</f>
        <v>61.58</v>
      </c>
      <c r="G591" s="34" t="s">
        <v>3</v>
      </c>
      <c r="H591" s="21">
        <f>Source!AW384</f>
        <v>1</v>
      </c>
      <c r="I591" s="24">
        <f>Source!O383</f>
        <v>5850.1</v>
      </c>
      <c r="J591" s="21">
        <f>IF(Source!BC384&lt;&gt; 0, Source!BC384, 1)</f>
        <v>11.89</v>
      </c>
      <c r="K591" s="24">
        <f>Source!O384</f>
        <v>69557.69</v>
      </c>
      <c r="L591"/>
      <c r="Q591">
        <f>Source!X383</f>
        <v>0</v>
      </c>
      <c r="R591">
        <f>Source!X384</f>
        <v>0</v>
      </c>
      <c r="S591">
        <f>Source!Y383</f>
        <v>0</v>
      </c>
      <c r="T591">
        <f>Source!Y384</f>
        <v>0</v>
      </c>
      <c r="U591">
        <f>ROUND((175/100)*ROUND(Source!R383, 2), 2)</f>
        <v>0</v>
      </c>
      <c r="V591">
        <f>ROUND((0/100)*ROUND(Source!R384, 2), 2)</f>
        <v>0</v>
      </c>
      <c r="AC591">
        <v>3</v>
      </c>
    </row>
    <row r="592" spans="1:29" ht="14.25" hidden="1" x14ac:dyDescent="0.2">
      <c r="A592" s="20"/>
      <c r="B592" s="20"/>
      <c r="C592" s="20" t="s">
        <v>949</v>
      </c>
      <c r="D592" s="22" t="s">
        <v>950</v>
      </c>
      <c r="E592" s="21">
        <f>Source!BZ380</f>
        <v>109</v>
      </c>
      <c r="F592" s="24"/>
      <c r="G592" s="23"/>
      <c r="H592" s="21"/>
      <c r="I592" s="24">
        <f>SUM(Q584:Q591)</f>
        <v>658.49</v>
      </c>
      <c r="J592" s="21">
        <f>Source!AT380</f>
        <v>109</v>
      </c>
      <c r="K592" s="24">
        <f>SUM(R584:R591)</f>
        <v>37105.949999999997</v>
      </c>
      <c r="L592"/>
    </row>
    <row r="593" spans="1:29" ht="14.25" hidden="1" x14ac:dyDescent="0.2">
      <c r="A593" s="20"/>
      <c r="B593" s="20"/>
      <c r="C593" s="20" t="s">
        <v>951</v>
      </c>
      <c r="D593" s="22" t="s">
        <v>950</v>
      </c>
      <c r="E593" s="21">
        <f>Source!CA380</f>
        <v>61</v>
      </c>
      <c r="F593" s="24"/>
      <c r="G593" s="23"/>
      <c r="H593" s="21"/>
      <c r="I593" s="24">
        <f>SUM(S584:S592)</f>
        <v>368.51</v>
      </c>
      <c r="J593" s="21">
        <f>Source!AU380</f>
        <v>61</v>
      </c>
      <c r="K593" s="24">
        <f>SUM(T584:T592)</f>
        <v>20765.72</v>
      </c>
      <c r="L593"/>
    </row>
    <row r="594" spans="1:29" ht="28.5" hidden="1" x14ac:dyDescent="0.2">
      <c r="A594" s="26"/>
      <c r="B594" s="26"/>
      <c r="C594" s="26" t="s">
        <v>952</v>
      </c>
      <c r="D594" s="27" t="s">
        <v>953</v>
      </c>
      <c r="E594" s="28">
        <f>Source!AQ379</f>
        <v>33.700000000000003</v>
      </c>
      <c r="F594" s="29"/>
      <c r="G594" s="30" t="s">
        <v>962</v>
      </c>
      <c r="H594" s="28">
        <f>Source!AV380</f>
        <v>1.0669999999999999</v>
      </c>
      <c r="I594" s="29">
        <f>Source!U379</f>
        <v>47.140806899999994</v>
      </c>
      <c r="J594" s="28"/>
      <c r="K594" s="29"/>
      <c r="L594"/>
    </row>
    <row r="595" spans="1:29" ht="15" hidden="1" x14ac:dyDescent="0.2">
      <c r="C595" s="31" t="s">
        <v>954</v>
      </c>
      <c r="H595" s="41">
        <f>I586+I587+I589+I592+I593+SUM(I590:I591)-SUMIF(AC590:AC591, 5, I590:I591)-SUMIF(AC590:AC591, 6, I590:I591)</f>
        <v>8175.56</v>
      </c>
      <c r="I595" s="41"/>
      <c r="J595" s="41">
        <f>K586+K587+K589+K592+K593+SUM(K590:K591)-SUMIF(AC590:AC591, 5, K590:K591)-SUMIF(AC590:AC591, 6, K590:K591)</f>
        <v>172341.59999999998</v>
      </c>
      <c r="K595" s="41"/>
      <c r="L595"/>
    </row>
    <row r="596" spans="1:29" ht="15" hidden="1" x14ac:dyDescent="0.2">
      <c r="C596" s="31" t="s">
        <v>955</v>
      </c>
      <c r="H596" s="42">
        <f>SUMIF(AC590:AC591, 5, I590:I591)+SUMIF(AC590:AC591, 6, I590:I591)</f>
        <v>0</v>
      </c>
      <c r="I596" s="42"/>
      <c r="J596" s="42">
        <f>SUMIF(AC590:AC591, 5, K590:K591)+SUMIF(AC590:AC591, 6, K590:K591)</f>
        <v>0</v>
      </c>
      <c r="K596" s="42"/>
      <c r="L596"/>
    </row>
    <row r="597" spans="1:29" ht="15" hidden="1" x14ac:dyDescent="0.2">
      <c r="C597" s="31" t="s">
        <v>956</v>
      </c>
      <c r="H597" s="42">
        <f>I586+I587+I589+I592+I593+SUM(I590:I591)</f>
        <v>8175.56</v>
      </c>
      <c r="I597" s="42"/>
      <c r="J597" s="42">
        <f>K586+K587+K589+K592+K593+SUM(K590:K591)</f>
        <v>172341.59999999998</v>
      </c>
      <c r="K597" s="42"/>
      <c r="L597"/>
      <c r="O597" s="32">
        <f>I586+I587+I589+I592+I593+SUM(I590:I591)</f>
        <v>8175.56</v>
      </c>
      <c r="P597" s="32">
        <f>K586+K587+K589+K592+K593+SUM(K590:K591)</f>
        <v>172341.59999999998</v>
      </c>
    </row>
    <row r="598" spans="1:29" hidden="1" x14ac:dyDescent="0.2">
      <c r="L598"/>
    </row>
    <row r="599" spans="1:29" ht="57" hidden="1" x14ac:dyDescent="0.2">
      <c r="A599" s="20">
        <v>39</v>
      </c>
      <c r="B599" s="20" t="str">
        <f>Source!F385</f>
        <v>3.16-38-4</v>
      </c>
      <c r="C599" s="20" t="s">
        <v>208</v>
      </c>
      <c r="D599" s="22" t="str">
        <f>Source!H385</f>
        <v>100 м</v>
      </c>
      <c r="E599" s="21">
        <f>Source!I385</f>
        <v>0.12</v>
      </c>
      <c r="F599" s="24"/>
      <c r="G599" s="23"/>
      <c r="H599" s="21"/>
      <c r="I599" s="24"/>
      <c r="J599" s="21"/>
      <c r="K599" s="24"/>
      <c r="L599"/>
      <c r="Q599">
        <f>Source!X385</f>
        <v>54.9</v>
      </c>
      <c r="R599">
        <f>Source!X386</f>
        <v>3093.8</v>
      </c>
      <c r="S599">
        <f>Source!Y385</f>
        <v>30.73</v>
      </c>
      <c r="T599">
        <f>Source!Y386</f>
        <v>1731.39</v>
      </c>
      <c r="U599">
        <f>ROUND((175/100)*ROUND(Source!R385, 2), 2)</f>
        <v>0.3</v>
      </c>
      <c r="V599">
        <f>ROUND((0/100)*ROUND(Source!R386, 2), 2)</f>
        <v>0</v>
      </c>
      <c r="AC599">
        <v>0</v>
      </c>
    </row>
    <row r="600" spans="1:29" hidden="1" x14ac:dyDescent="0.2">
      <c r="C600" s="25" t="str">
        <f>"Объем: "&amp;Source!I385&amp;"=(12)/"&amp;"100"</f>
        <v>Объем: 0,12=(12)/100</v>
      </c>
      <c r="L600"/>
    </row>
    <row r="601" spans="1:29" ht="28.5" hidden="1" x14ac:dyDescent="0.2">
      <c r="A601" s="20"/>
      <c r="B601" s="20"/>
      <c r="C601" s="20" t="s">
        <v>946</v>
      </c>
      <c r="D601" s="22"/>
      <c r="E601" s="21"/>
      <c r="F601" s="24">
        <f>Source!AO385</f>
        <v>284.12</v>
      </c>
      <c r="G601" s="23" t="s">
        <v>962</v>
      </c>
      <c r="H601" s="21">
        <f>Source!AV386</f>
        <v>1.0669999999999999</v>
      </c>
      <c r="I601" s="24">
        <f>Source!S385</f>
        <v>50.2</v>
      </c>
      <c r="J601" s="21">
        <f>IF(Source!BA386&lt;&gt; 0, Source!BA386, 1)</f>
        <v>56.35</v>
      </c>
      <c r="K601" s="24">
        <f>Source!S386</f>
        <v>2828.77</v>
      </c>
      <c r="L601"/>
    </row>
    <row r="602" spans="1:29" ht="28.5" hidden="1" x14ac:dyDescent="0.2">
      <c r="A602" s="20"/>
      <c r="B602" s="20"/>
      <c r="C602" s="20" t="s">
        <v>947</v>
      </c>
      <c r="D602" s="22"/>
      <c r="E602" s="21"/>
      <c r="F602" s="24">
        <f>Source!AM385</f>
        <v>9.4499999999999993</v>
      </c>
      <c r="G602" s="23" t="s">
        <v>963</v>
      </c>
      <c r="H602" s="21">
        <f>Source!AV386</f>
        <v>1.0669999999999999</v>
      </c>
      <c r="I602" s="24">
        <f>Source!Q385</f>
        <v>1.81</v>
      </c>
      <c r="J602" s="21">
        <f>IF(Source!BB386&lt;&gt; 0, Source!BB386, 1)</f>
        <v>14.3</v>
      </c>
      <c r="K602" s="24">
        <f>Source!Q386</f>
        <v>25.88</v>
      </c>
      <c r="L602"/>
    </row>
    <row r="603" spans="1:29" ht="28.5" hidden="1" x14ac:dyDescent="0.2">
      <c r="A603" s="20"/>
      <c r="B603" s="20"/>
      <c r="C603" s="20" t="s">
        <v>959</v>
      </c>
      <c r="D603" s="22"/>
      <c r="E603" s="21"/>
      <c r="F603" s="24">
        <f>Source!AN385</f>
        <v>0.89</v>
      </c>
      <c r="G603" s="23" t="s">
        <v>963</v>
      </c>
      <c r="H603" s="21">
        <f>Source!AV386</f>
        <v>1.0669999999999999</v>
      </c>
      <c r="I603" s="33">
        <f>Source!R385</f>
        <v>0.17</v>
      </c>
      <c r="J603" s="21">
        <f>IF(Source!BS386&lt;&gt; 0, Source!BS386, 1)</f>
        <v>56.35</v>
      </c>
      <c r="K603" s="33">
        <f>Source!R386</f>
        <v>9.58</v>
      </c>
      <c r="L603"/>
    </row>
    <row r="604" spans="1:29" ht="14.25" hidden="1" x14ac:dyDescent="0.2">
      <c r="A604" s="20"/>
      <c r="B604" s="20"/>
      <c r="C604" s="20" t="s">
        <v>948</v>
      </c>
      <c r="D604" s="22"/>
      <c r="E604" s="21"/>
      <c r="F604" s="24">
        <f>Source!AL385</f>
        <v>24.93</v>
      </c>
      <c r="G604" s="23"/>
      <c r="H604" s="21">
        <f>Source!AW386</f>
        <v>1</v>
      </c>
      <c r="I604" s="24">
        <f>Source!P385</f>
        <v>2.99</v>
      </c>
      <c r="J604" s="21">
        <f>IF(Source!BC386&lt;&gt; 0, Source!BC386, 1)</f>
        <v>2.64</v>
      </c>
      <c r="K604" s="24">
        <f>Source!P386</f>
        <v>7.89</v>
      </c>
      <c r="L604"/>
    </row>
    <row r="605" spans="1:29" ht="71.25" hidden="1" x14ac:dyDescent="0.2">
      <c r="A605" s="20" t="s">
        <v>490</v>
      </c>
      <c r="B605" s="20" t="str">
        <f>Source!F387</f>
        <v>1.12-6-670</v>
      </c>
      <c r="C605" s="20" t="s">
        <v>212</v>
      </c>
      <c r="D605" s="22" t="str">
        <f>Source!H387</f>
        <v>м</v>
      </c>
      <c r="E605" s="21">
        <f>Source!I387</f>
        <v>12</v>
      </c>
      <c r="F605" s="24">
        <f>Source!AK387</f>
        <v>52.61</v>
      </c>
      <c r="G605" s="34" t="s">
        <v>3</v>
      </c>
      <c r="H605" s="21">
        <f>Source!AW388</f>
        <v>1</v>
      </c>
      <c r="I605" s="24">
        <f>Source!O387</f>
        <v>631.32000000000005</v>
      </c>
      <c r="J605" s="21">
        <f>IF(Source!BC388&lt;&gt; 0, Source!BC388, 1)</f>
        <v>7.2</v>
      </c>
      <c r="K605" s="24">
        <f>Source!O388</f>
        <v>4545.5</v>
      </c>
      <c r="L605"/>
      <c r="Q605">
        <f>Source!X387</f>
        <v>0</v>
      </c>
      <c r="R605">
        <f>Source!X388</f>
        <v>0</v>
      </c>
      <c r="S605">
        <f>Source!Y387</f>
        <v>0</v>
      </c>
      <c r="T605">
        <f>Source!Y388</f>
        <v>0</v>
      </c>
      <c r="U605">
        <f>ROUND((175/100)*ROUND(Source!R387, 2), 2)</f>
        <v>0</v>
      </c>
      <c r="V605">
        <f>ROUND((0/100)*ROUND(Source!R388, 2), 2)</f>
        <v>0</v>
      </c>
      <c r="AC605">
        <v>3</v>
      </c>
    </row>
    <row r="606" spans="1:29" ht="14.25" hidden="1" x14ac:dyDescent="0.2">
      <c r="A606" s="20"/>
      <c r="B606" s="20"/>
      <c r="C606" s="20" t="s">
        <v>949</v>
      </c>
      <c r="D606" s="22" t="s">
        <v>950</v>
      </c>
      <c r="E606" s="21">
        <f>Source!BZ386</f>
        <v>109</v>
      </c>
      <c r="F606" s="24"/>
      <c r="G606" s="23"/>
      <c r="H606" s="21"/>
      <c r="I606" s="24">
        <f>SUM(Q599:Q605)</f>
        <v>54.9</v>
      </c>
      <c r="J606" s="21">
        <f>Source!AT386</f>
        <v>109</v>
      </c>
      <c r="K606" s="24">
        <f>SUM(R599:R605)</f>
        <v>3093.8</v>
      </c>
      <c r="L606"/>
    </row>
    <row r="607" spans="1:29" ht="14.25" hidden="1" x14ac:dyDescent="0.2">
      <c r="A607" s="20"/>
      <c r="B607" s="20"/>
      <c r="C607" s="20" t="s">
        <v>951</v>
      </c>
      <c r="D607" s="22" t="s">
        <v>950</v>
      </c>
      <c r="E607" s="21">
        <f>Source!CA386</f>
        <v>61</v>
      </c>
      <c r="F607" s="24"/>
      <c r="G607" s="23"/>
      <c r="H607" s="21"/>
      <c r="I607" s="24">
        <f>SUM(S599:S606)</f>
        <v>30.73</v>
      </c>
      <c r="J607" s="21">
        <f>Source!AU386</f>
        <v>61</v>
      </c>
      <c r="K607" s="24">
        <f>SUM(T599:T606)</f>
        <v>1731.39</v>
      </c>
      <c r="L607"/>
    </row>
    <row r="608" spans="1:29" ht="28.5" hidden="1" x14ac:dyDescent="0.2">
      <c r="A608" s="26"/>
      <c r="B608" s="26"/>
      <c r="C608" s="26" t="s">
        <v>952</v>
      </c>
      <c r="D608" s="27" t="s">
        <v>953</v>
      </c>
      <c r="E608" s="28">
        <f>Source!AQ385</f>
        <v>23.23</v>
      </c>
      <c r="F608" s="29"/>
      <c r="G608" s="30" t="s">
        <v>962</v>
      </c>
      <c r="H608" s="28">
        <f>Source!AV386</f>
        <v>1.0669999999999999</v>
      </c>
      <c r="I608" s="29">
        <f>Source!U385</f>
        <v>4.1046294959999994</v>
      </c>
      <c r="J608" s="28"/>
      <c r="K608" s="29"/>
      <c r="L608"/>
    </row>
    <row r="609" spans="1:29" ht="15" hidden="1" x14ac:dyDescent="0.2">
      <c r="C609" s="31" t="s">
        <v>954</v>
      </c>
      <c r="H609" s="41">
        <f>I601+I602+I604+I606+I607+SUM(I605:I605)-SUMIF(AC605:AC605, 5, I605:I605)-SUMIF(AC605:AC605, 6, I605:I605)</f>
        <v>771.95</v>
      </c>
      <c r="I609" s="41"/>
      <c r="J609" s="41">
        <f>K601+K602+K604+K606+K607+SUM(K605:K605)-SUMIF(AC605:AC605, 5, K605:K605)-SUMIF(AC605:AC605, 6, K605:K605)</f>
        <v>12233.23</v>
      </c>
      <c r="K609" s="41"/>
      <c r="L609"/>
    </row>
    <row r="610" spans="1:29" ht="15" hidden="1" x14ac:dyDescent="0.2">
      <c r="C610" s="31" t="s">
        <v>955</v>
      </c>
      <c r="H610" s="42">
        <f>SUMIF(AC605:AC605, 5, I605:I605)+SUMIF(AC605:AC605, 6, I605:I605)</f>
        <v>0</v>
      </c>
      <c r="I610" s="42"/>
      <c r="J610" s="42">
        <f>SUMIF(AC605:AC605, 5, K605:K605)+SUMIF(AC605:AC605, 6, K605:K605)</f>
        <v>0</v>
      </c>
      <c r="K610" s="42"/>
      <c r="L610"/>
    </row>
    <row r="611" spans="1:29" ht="15" hidden="1" x14ac:dyDescent="0.2">
      <c r="C611" s="31" t="s">
        <v>956</v>
      </c>
      <c r="H611" s="42">
        <f>I601+I602+I604+I606+I607+SUM(I605:I605)</f>
        <v>771.95</v>
      </c>
      <c r="I611" s="42"/>
      <c r="J611" s="42">
        <f>K601+K602+K604+K606+K607+SUM(K605:K605)</f>
        <v>12233.23</v>
      </c>
      <c r="K611" s="42"/>
      <c r="L611"/>
      <c r="O611" s="32">
        <f>I601+I602+I604+I606+I607+SUM(I605:I605)</f>
        <v>771.95</v>
      </c>
      <c r="P611" s="32">
        <f>K601+K602+K604+K606+K607+SUM(K605:K605)</f>
        <v>12233.23</v>
      </c>
    </row>
    <row r="612" spans="1:29" hidden="1" x14ac:dyDescent="0.2">
      <c r="L612"/>
    </row>
    <row r="613" spans="1:29" ht="57" hidden="1" x14ac:dyDescent="0.2">
      <c r="A613" s="20">
        <v>40</v>
      </c>
      <c r="B613" s="20" t="str">
        <f>Source!F397</f>
        <v>3.16-29-1</v>
      </c>
      <c r="C613" s="20" t="s">
        <v>319</v>
      </c>
      <c r="D613" s="22" t="str">
        <f>Source!H397</f>
        <v>100 м трубопровода</v>
      </c>
      <c r="E613" s="21">
        <f>Source!I397</f>
        <v>3.16</v>
      </c>
      <c r="F613" s="24"/>
      <c r="G613" s="23"/>
      <c r="H613" s="21"/>
      <c r="I613" s="24"/>
      <c r="J613" s="21"/>
      <c r="K613" s="24"/>
      <c r="L613"/>
      <c r="Q613">
        <f>Source!X397</f>
        <v>387.73</v>
      </c>
      <c r="R613">
        <f>Source!X398</f>
        <v>21848.85</v>
      </c>
      <c r="S613">
        <f>Source!Y397</f>
        <v>216.99</v>
      </c>
      <c r="T613">
        <f>Source!Y398</f>
        <v>12227.34</v>
      </c>
      <c r="U613">
        <f>ROUND((175/100)*ROUND(Source!R397, 2), 2)</f>
        <v>0</v>
      </c>
      <c r="V613">
        <f>ROUND((0/100)*ROUND(Source!R398, 2), 2)</f>
        <v>0</v>
      </c>
      <c r="AC613">
        <v>0</v>
      </c>
    </row>
    <row r="614" spans="1:29" hidden="1" x14ac:dyDescent="0.2">
      <c r="C614" s="25" t="str">
        <f>"Объем: "&amp;Source!I397&amp;"=(33+"&amp;"87+"&amp;"25+"&amp;"64+"&amp;"95+"&amp;"12)/"&amp;"100"</f>
        <v>Объем: 3,16=(33+87+25+64+95+12)/100</v>
      </c>
      <c r="L614"/>
    </row>
    <row r="615" spans="1:29" ht="28.5" hidden="1" x14ac:dyDescent="0.2">
      <c r="A615" s="20"/>
      <c r="B615" s="20"/>
      <c r="C615" s="20" t="s">
        <v>946</v>
      </c>
      <c r="D615" s="22"/>
      <c r="E615" s="21"/>
      <c r="F615" s="24">
        <f>Source!AO397</f>
        <v>76.45</v>
      </c>
      <c r="G615" s="23" t="s">
        <v>962</v>
      </c>
      <c r="H615" s="21">
        <f>Source!AV398</f>
        <v>1.0669999999999999</v>
      </c>
      <c r="I615" s="24">
        <f>Source!S397</f>
        <v>355.72</v>
      </c>
      <c r="J615" s="21">
        <f>IF(Source!BA398&lt;&gt; 0, Source!BA398, 1)</f>
        <v>56.35</v>
      </c>
      <c r="K615" s="24">
        <f>Source!S398</f>
        <v>20044.82</v>
      </c>
      <c r="L615"/>
    </row>
    <row r="616" spans="1:29" ht="14.25" hidden="1" x14ac:dyDescent="0.2">
      <c r="A616" s="20"/>
      <c r="B616" s="20"/>
      <c r="C616" s="20" t="s">
        <v>948</v>
      </c>
      <c r="D616" s="22"/>
      <c r="E616" s="21"/>
      <c r="F616" s="24">
        <f>Source!AL397</f>
        <v>9.0399999999999991</v>
      </c>
      <c r="G616" s="23"/>
      <c r="H616" s="21">
        <f>Source!AW398</f>
        <v>1</v>
      </c>
      <c r="I616" s="24">
        <f>Source!P397</f>
        <v>28.57</v>
      </c>
      <c r="J616" s="21">
        <f>IF(Source!BC398&lt;&gt; 0, Source!BC398, 1)</f>
        <v>7.26</v>
      </c>
      <c r="K616" s="24">
        <f>Source!P398</f>
        <v>207.42</v>
      </c>
      <c r="L616"/>
    </row>
    <row r="617" spans="1:29" ht="14.25" hidden="1" x14ac:dyDescent="0.2">
      <c r="A617" s="20"/>
      <c r="B617" s="20"/>
      <c r="C617" s="20" t="s">
        <v>949</v>
      </c>
      <c r="D617" s="22" t="s">
        <v>950</v>
      </c>
      <c r="E617" s="21">
        <f>Source!BZ398</f>
        <v>109</v>
      </c>
      <c r="F617" s="24"/>
      <c r="G617" s="23"/>
      <c r="H617" s="21"/>
      <c r="I617" s="24">
        <f>SUM(Q613:Q616)</f>
        <v>387.73</v>
      </c>
      <c r="J617" s="21">
        <f>Source!AT398</f>
        <v>109</v>
      </c>
      <c r="K617" s="24">
        <f>SUM(R613:R616)</f>
        <v>21848.85</v>
      </c>
      <c r="L617"/>
    </row>
    <row r="618" spans="1:29" ht="14.25" hidden="1" x14ac:dyDescent="0.2">
      <c r="A618" s="20"/>
      <c r="B618" s="20"/>
      <c r="C618" s="20" t="s">
        <v>951</v>
      </c>
      <c r="D618" s="22" t="s">
        <v>950</v>
      </c>
      <c r="E618" s="21">
        <f>Source!CA398</f>
        <v>61</v>
      </c>
      <c r="F618" s="24"/>
      <c r="G618" s="23"/>
      <c r="H618" s="21"/>
      <c r="I618" s="24">
        <f>SUM(S613:S617)</f>
        <v>216.99</v>
      </c>
      <c r="J618" s="21">
        <f>Source!AU398</f>
        <v>61</v>
      </c>
      <c r="K618" s="24">
        <f>SUM(T613:T617)</f>
        <v>12227.34</v>
      </c>
      <c r="L618"/>
    </row>
    <row r="619" spans="1:29" ht="28.5" hidden="1" x14ac:dyDescent="0.2">
      <c r="A619" s="26"/>
      <c r="B619" s="26"/>
      <c r="C619" s="26" t="s">
        <v>952</v>
      </c>
      <c r="D619" s="27" t="s">
        <v>953</v>
      </c>
      <c r="E619" s="28">
        <f>Source!AQ397</f>
        <v>5.01</v>
      </c>
      <c r="F619" s="29"/>
      <c r="G619" s="30" t="s">
        <v>962</v>
      </c>
      <c r="H619" s="28">
        <f>Source!AV398</f>
        <v>1.0669999999999999</v>
      </c>
      <c r="I619" s="29">
        <f>Source!U397</f>
        <v>23.311397735999993</v>
      </c>
      <c r="J619" s="28"/>
      <c r="K619" s="29"/>
      <c r="L619"/>
    </row>
    <row r="620" spans="1:29" ht="15" hidden="1" x14ac:dyDescent="0.2">
      <c r="C620" s="31" t="s">
        <v>954</v>
      </c>
      <c r="H620" s="41">
        <f>I615+I616+I617+I618+0-0-0</f>
        <v>989.01</v>
      </c>
      <c r="I620" s="41"/>
      <c r="J620" s="41">
        <f>K615+K616+K617+K618+0-0-0</f>
        <v>54328.429999999993</v>
      </c>
      <c r="K620" s="41"/>
      <c r="L620"/>
    </row>
    <row r="621" spans="1:29" ht="15" hidden="1" x14ac:dyDescent="0.2">
      <c r="C621" s="31" t="s">
        <v>955</v>
      </c>
      <c r="H621" s="42">
        <f>0+0</f>
        <v>0</v>
      </c>
      <c r="I621" s="42"/>
      <c r="J621" s="42">
        <f>0+0</f>
        <v>0</v>
      </c>
      <c r="K621" s="42"/>
      <c r="L621"/>
    </row>
    <row r="622" spans="1:29" ht="15" hidden="1" x14ac:dyDescent="0.2">
      <c r="C622" s="31" t="s">
        <v>956</v>
      </c>
      <c r="H622" s="42">
        <f>I615+I616+I617+I618+0</f>
        <v>989.01</v>
      </c>
      <c r="I622" s="42"/>
      <c r="J622" s="42">
        <f>K615+K616+K617+K618+0</f>
        <v>54328.429999999993</v>
      </c>
      <c r="K622" s="42"/>
      <c r="L622"/>
      <c r="O622" s="32">
        <f>I615+I616+I617+I618+0</f>
        <v>989.01</v>
      </c>
      <c r="P622" s="32">
        <f>K615+K616+K617+K618+0</f>
        <v>54328.429999999993</v>
      </c>
    </row>
    <row r="623" spans="1:29" hidden="1" x14ac:dyDescent="0.2">
      <c r="L623"/>
    </row>
    <row r="624" spans="1:29" ht="28.5" hidden="1" x14ac:dyDescent="0.2">
      <c r="A624" s="20">
        <v>41</v>
      </c>
      <c r="B624" s="20" t="str">
        <f>Source!F399</f>
        <v>3.26-5-1</v>
      </c>
      <c r="C624" s="20" t="s">
        <v>498</v>
      </c>
      <c r="D624" s="22" t="str">
        <f>Source!H399</f>
        <v>1 м3 изоляции</v>
      </c>
      <c r="E624" s="21">
        <f>Source!I399</f>
        <v>0.24049999999999999</v>
      </c>
      <c r="F624" s="24"/>
      <c r="G624" s="23"/>
      <c r="H624" s="21"/>
      <c r="I624" s="24"/>
      <c r="J624" s="21"/>
      <c r="K624" s="24"/>
      <c r="L624"/>
      <c r="Q624">
        <f>Source!X399</f>
        <v>363.65</v>
      </c>
      <c r="R624">
        <f>Source!X400</f>
        <v>20491.75</v>
      </c>
      <c r="S624">
        <f>Source!Y399</f>
        <v>196.46</v>
      </c>
      <c r="T624">
        <f>Source!Y400</f>
        <v>11070.26</v>
      </c>
      <c r="U624">
        <f>ROUND((175/100)*ROUND(Source!R399, 2), 2)</f>
        <v>8.58</v>
      </c>
      <c r="V624">
        <f>ROUND((0/100)*ROUND(Source!R400, 2), 2)</f>
        <v>0</v>
      </c>
      <c r="AC624">
        <v>0</v>
      </c>
    </row>
    <row r="625" spans="1:43" hidden="1" x14ac:dyDescent="0.2">
      <c r="C625" s="25" t="str">
        <f>"Объем: "&amp;Source!I399&amp;"=(3,3+"&amp;"8,7+"&amp;"2,5+"&amp;"4)*"&amp;"0,013"</f>
        <v>Объем: 0,2405=(3,3+8,7+2,5+4)*0,013</v>
      </c>
      <c r="L625"/>
    </row>
    <row r="626" spans="1:43" ht="28.5" hidden="1" x14ac:dyDescent="0.2">
      <c r="A626" s="20"/>
      <c r="B626" s="20"/>
      <c r="C626" s="20" t="s">
        <v>946</v>
      </c>
      <c r="D626" s="22"/>
      <c r="E626" s="21"/>
      <c r="F626" s="24">
        <f>Source!AO399</f>
        <v>1188.8</v>
      </c>
      <c r="G626" s="23" t="s">
        <v>962</v>
      </c>
      <c r="H626" s="21">
        <f>Source!AV400</f>
        <v>1.0469999999999999</v>
      </c>
      <c r="I626" s="24">
        <f>Source!S399</f>
        <v>413.09</v>
      </c>
      <c r="J626" s="21">
        <f>IF(Source!BA400&lt;&gt; 0, Source!BA400, 1)</f>
        <v>56.35</v>
      </c>
      <c r="K626" s="24">
        <f>Source!S400</f>
        <v>23277.62</v>
      </c>
      <c r="L626"/>
    </row>
    <row r="627" spans="1:43" ht="28.5" hidden="1" x14ac:dyDescent="0.2">
      <c r="A627" s="20"/>
      <c r="B627" s="20"/>
      <c r="C627" s="20" t="s">
        <v>947</v>
      </c>
      <c r="D627" s="22"/>
      <c r="E627" s="21"/>
      <c r="F627" s="24">
        <f>Source!AM399</f>
        <v>40.020000000000003</v>
      </c>
      <c r="G627" s="23" t="s">
        <v>963</v>
      </c>
      <c r="H627" s="21">
        <f>Source!AV400</f>
        <v>1.0469999999999999</v>
      </c>
      <c r="I627" s="24">
        <f>Source!Q399</f>
        <v>15.12</v>
      </c>
      <c r="J627" s="21">
        <f>IF(Source!BB400&lt;&gt; 0, Source!BB400, 1)</f>
        <v>25.03</v>
      </c>
      <c r="K627" s="24">
        <f>Source!Q400</f>
        <v>378.45</v>
      </c>
      <c r="L627"/>
    </row>
    <row r="628" spans="1:43" ht="28.5" hidden="1" x14ac:dyDescent="0.2">
      <c r="A628" s="20"/>
      <c r="B628" s="20"/>
      <c r="C628" s="20" t="s">
        <v>959</v>
      </c>
      <c r="D628" s="22"/>
      <c r="E628" s="21"/>
      <c r="F628" s="24">
        <f>Source!AN399</f>
        <v>12.96</v>
      </c>
      <c r="G628" s="23" t="s">
        <v>963</v>
      </c>
      <c r="H628" s="21">
        <f>Source!AV400</f>
        <v>1.0469999999999999</v>
      </c>
      <c r="I628" s="33">
        <f>Source!R399</f>
        <v>4.9000000000000004</v>
      </c>
      <c r="J628" s="21">
        <f>IF(Source!BS400&lt;&gt; 0, Source!BS400, 1)</f>
        <v>56.35</v>
      </c>
      <c r="K628" s="33">
        <f>Source!R400</f>
        <v>276.12</v>
      </c>
      <c r="L628"/>
    </row>
    <row r="629" spans="1:43" ht="14.25" hidden="1" x14ac:dyDescent="0.2">
      <c r="A629" s="20"/>
      <c r="B629" s="20"/>
      <c r="C629" s="20" t="s">
        <v>948</v>
      </c>
      <c r="D629" s="22"/>
      <c r="E629" s="21"/>
      <c r="F629" s="24">
        <f>Source!AL399</f>
        <v>90.56</v>
      </c>
      <c r="G629" s="23"/>
      <c r="H629" s="21">
        <f>Source!AW400</f>
        <v>1.0189999999999999</v>
      </c>
      <c r="I629" s="24">
        <f>Source!P399</f>
        <v>22.19</v>
      </c>
      <c r="J629" s="21">
        <f>IF(Source!BC400&lt;&gt; 0, Source!BC400, 1)</f>
        <v>6.4</v>
      </c>
      <c r="K629" s="24">
        <f>Source!P400</f>
        <v>142.02000000000001</v>
      </c>
      <c r="L629"/>
    </row>
    <row r="630" spans="1:43" ht="42.75" hidden="1" x14ac:dyDescent="0.2">
      <c r="A630" s="20" t="s">
        <v>501</v>
      </c>
      <c r="B630" s="20" t="str">
        <f>Source!F401</f>
        <v>1.1-1-1604</v>
      </c>
      <c r="C630" s="20" t="s">
        <v>503</v>
      </c>
      <c r="D630" s="22" t="str">
        <f>Source!H401</f>
        <v>10 м2</v>
      </c>
      <c r="E630" s="21">
        <f>Source!I401</f>
        <v>8.8504000000000005</v>
      </c>
      <c r="F630" s="24">
        <f>Source!AK401</f>
        <v>34.26</v>
      </c>
      <c r="G630" s="34" t="s">
        <v>3</v>
      </c>
      <c r="H630" s="21">
        <f>Source!AW402</f>
        <v>1.0189999999999999</v>
      </c>
      <c r="I630" s="24">
        <f>Source!O401</f>
        <v>308.98</v>
      </c>
      <c r="J630" s="21">
        <f>IF(Source!BC402&lt;&gt; 0, Source!BC402, 1)</f>
        <v>10.44</v>
      </c>
      <c r="K630" s="24">
        <f>Source!O402</f>
        <v>3225.75</v>
      </c>
      <c r="L630"/>
      <c r="Q630">
        <f>Source!X401</f>
        <v>0</v>
      </c>
      <c r="R630">
        <f>Source!X402</f>
        <v>0</v>
      </c>
      <c r="S630">
        <f>Source!Y401</f>
        <v>0</v>
      </c>
      <c r="T630">
        <f>Source!Y402</f>
        <v>0</v>
      </c>
      <c r="U630">
        <f>ROUND((175/100)*ROUND(Source!R401, 2), 2)</f>
        <v>0</v>
      </c>
      <c r="V630">
        <f>ROUND((0/100)*ROUND(Source!R402, 2), 2)</f>
        <v>0</v>
      </c>
      <c r="AC630">
        <v>3</v>
      </c>
    </row>
    <row r="631" spans="1:43" ht="14.25" hidden="1" x14ac:dyDescent="0.2">
      <c r="A631" s="20"/>
      <c r="B631" s="20"/>
      <c r="C631" s="20" t="s">
        <v>949</v>
      </c>
      <c r="D631" s="22" t="s">
        <v>950</v>
      </c>
      <c r="E631" s="21">
        <f>Source!BZ400</f>
        <v>87</v>
      </c>
      <c r="F631" s="24"/>
      <c r="G631" s="23"/>
      <c r="H631" s="21"/>
      <c r="I631" s="24">
        <f>SUM(Q624:Q630)</f>
        <v>363.65</v>
      </c>
      <c r="J631" s="21">
        <f>Source!AT400</f>
        <v>87</v>
      </c>
      <c r="K631" s="24">
        <f>SUM(R624:R630)</f>
        <v>20491.75</v>
      </c>
      <c r="L631"/>
    </row>
    <row r="632" spans="1:43" ht="14.25" hidden="1" x14ac:dyDescent="0.2">
      <c r="A632" s="20"/>
      <c r="B632" s="20"/>
      <c r="C632" s="20" t="s">
        <v>951</v>
      </c>
      <c r="D632" s="22" t="s">
        <v>950</v>
      </c>
      <c r="E632" s="21">
        <f>Source!CA400</f>
        <v>47</v>
      </c>
      <c r="F632" s="24"/>
      <c r="G632" s="23"/>
      <c r="H632" s="21"/>
      <c r="I632" s="24">
        <f>SUM(S624:S631)</f>
        <v>196.46</v>
      </c>
      <c r="J632" s="21">
        <f>Source!AU400</f>
        <v>47</v>
      </c>
      <c r="K632" s="24">
        <f>SUM(T624:T631)</f>
        <v>11070.26</v>
      </c>
      <c r="L632"/>
    </row>
    <row r="633" spans="1:43" ht="28.5" hidden="1" x14ac:dyDescent="0.2">
      <c r="A633" s="26"/>
      <c r="B633" s="26"/>
      <c r="C633" s="26" t="s">
        <v>952</v>
      </c>
      <c r="D633" s="27" t="s">
        <v>953</v>
      </c>
      <c r="E633" s="28">
        <f>Source!AQ399</f>
        <v>94.2</v>
      </c>
      <c r="F633" s="29"/>
      <c r="G633" s="30" t="s">
        <v>962</v>
      </c>
      <c r="H633" s="28">
        <f>Source!AV400</f>
        <v>1.0469999999999999</v>
      </c>
      <c r="I633" s="29">
        <f>Source!U399</f>
        <v>32.733447785999992</v>
      </c>
      <c r="J633" s="28"/>
      <c r="K633" s="29"/>
      <c r="L633"/>
    </row>
    <row r="634" spans="1:43" ht="15" hidden="1" x14ac:dyDescent="0.2">
      <c r="C634" s="31" t="s">
        <v>954</v>
      </c>
      <c r="H634" s="41">
        <f>I626+I627+I629+I631+I632+SUM(I630:I630)-SUMIF(AC630:AC630, 5, I630:I630)-SUMIF(AC630:AC630, 6, I630:I630)</f>
        <v>1319.49</v>
      </c>
      <c r="I634" s="41"/>
      <c r="J634" s="41">
        <f>K626+K627+K629+K631+K632+SUM(K630:K630)-SUMIF(AC630:AC630, 5, K630:K630)-SUMIF(AC630:AC630, 6, K630:K630)</f>
        <v>58585.85</v>
      </c>
      <c r="K634" s="41"/>
      <c r="L634"/>
    </row>
    <row r="635" spans="1:43" ht="15" hidden="1" x14ac:dyDescent="0.2">
      <c r="C635" s="31" t="s">
        <v>955</v>
      </c>
      <c r="H635" s="42">
        <f>SUMIF(AC630:AC630, 5, I630:I630)+SUMIF(AC630:AC630, 6, I630:I630)</f>
        <v>0</v>
      </c>
      <c r="I635" s="42"/>
      <c r="J635" s="42">
        <f>SUMIF(AC630:AC630, 5, K630:K630)+SUMIF(AC630:AC630, 6, K630:K630)</f>
        <v>0</v>
      </c>
      <c r="K635" s="42"/>
      <c r="L635"/>
    </row>
    <row r="636" spans="1:43" ht="15" hidden="1" x14ac:dyDescent="0.2">
      <c r="C636" s="31" t="s">
        <v>956</v>
      </c>
      <c r="H636" s="42">
        <f>I626+I627+I629+I631+I632+SUM(I630:I630)</f>
        <v>1319.49</v>
      </c>
      <c r="I636" s="42"/>
      <c r="J636" s="42">
        <f>K626+K627+K629+K631+K632+SUM(K630:K630)</f>
        <v>58585.85</v>
      </c>
      <c r="K636" s="42"/>
      <c r="L636"/>
      <c r="O636" s="32">
        <f>I626+I627+I629+I631+I632+SUM(I630:I630)</f>
        <v>1319.49</v>
      </c>
      <c r="P636" s="32">
        <f>K626+K627+K629+K631+K632+SUM(K630:K630)</f>
        <v>58585.85</v>
      </c>
    </row>
    <row r="637" spans="1:43" hidden="1" x14ac:dyDescent="0.2">
      <c r="L637"/>
    </row>
    <row r="638" spans="1:43" hidden="1" x14ac:dyDescent="0.2">
      <c r="L638"/>
    </row>
    <row r="639" spans="1:43" ht="15" hidden="1" x14ac:dyDescent="0.25">
      <c r="A639" s="44" t="str">
        <f>CONCATENATE("Итого по разделу: ",IF(Source!G404&lt;&gt;"Новый раздел", Source!G404, ""))</f>
        <v>Итого по разделу: Горячее водоснабжение Т 3, Т 4 (подземная часть)</v>
      </c>
      <c r="B639" s="44"/>
      <c r="C639" s="44"/>
      <c r="D639" s="44"/>
      <c r="E639" s="44"/>
      <c r="F639" s="44"/>
      <c r="G639" s="44"/>
      <c r="H639" s="42">
        <f>SUM(O522:O638)</f>
        <v>26589.41</v>
      </c>
      <c r="I639" s="43"/>
      <c r="J639" s="42">
        <f>SUM(P522:P638)</f>
        <v>746406.05999999994</v>
      </c>
      <c r="K639" s="43"/>
      <c r="L639"/>
      <c r="AQ639" s="35" t="str">
        <f>CONCATENATE("Итого по разделу: ",IF(Source!G404&lt;&gt;"Новый раздел", Source!G404, ""))</f>
        <v>Итого по разделу: Горячее водоснабжение Т 3, Т 4 (подземная часть)</v>
      </c>
    </row>
    <row r="640" spans="1:43" hidden="1" x14ac:dyDescent="0.2">
      <c r="A640" t="s">
        <v>960</v>
      </c>
      <c r="I640">
        <f>SUM(W522:W639)</f>
        <v>0</v>
      </c>
      <c r="J640">
        <f>SUM(X522:X639)</f>
        <v>0</v>
      </c>
      <c r="L640"/>
    </row>
    <row r="641" spans="1:29" hidden="1" x14ac:dyDescent="0.2">
      <c r="A641" t="s">
        <v>961</v>
      </c>
      <c r="I641">
        <f>SUM(Y522:Y640)</f>
        <v>0</v>
      </c>
      <c r="J641">
        <f>SUM(Z522:Z640)</f>
        <v>0</v>
      </c>
      <c r="L641"/>
    </row>
    <row r="642" spans="1:29" hidden="1" x14ac:dyDescent="0.2">
      <c r="L642"/>
    </row>
    <row r="643" spans="1:29" ht="16.5" hidden="1" x14ac:dyDescent="0.2">
      <c r="A643" s="38" t="str">
        <f>CONCATENATE("Раздел: ",IF(Source!G434&lt;&gt;"Новый раздел", Source!G434, ""))</f>
        <v>Раздел: Горячее водоснабжение Т 3, Т 4 (надземная часть)</v>
      </c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/>
    </row>
    <row r="644" spans="1:29" ht="57" hidden="1" x14ac:dyDescent="0.2">
      <c r="A644" s="20">
        <v>42</v>
      </c>
      <c r="B644" s="20" t="str">
        <f>Source!F438</f>
        <v>3.16-7-1</v>
      </c>
      <c r="C644" s="20" t="s">
        <v>137</v>
      </c>
      <c r="D644" s="22" t="str">
        <f>Source!H438</f>
        <v>100 м трубопровода</v>
      </c>
      <c r="E644" s="21">
        <f>Source!I438</f>
        <v>0.9</v>
      </c>
      <c r="F644" s="24"/>
      <c r="G644" s="23"/>
      <c r="H644" s="21"/>
      <c r="I644" s="24"/>
      <c r="J644" s="21"/>
      <c r="K644" s="24"/>
      <c r="L644"/>
      <c r="Q644">
        <f>Source!X438</f>
        <v>623.84</v>
      </c>
      <c r="R644">
        <f>Source!X439</f>
        <v>35153.370000000003</v>
      </c>
      <c r="S644">
        <f>Source!Y438</f>
        <v>349.12</v>
      </c>
      <c r="T644">
        <f>Source!Y439</f>
        <v>19672.990000000002</v>
      </c>
      <c r="U644">
        <f>ROUND((175/100)*ROUND(Source!R438, 2), 2)</f>
        <v>15.28</v>
      </c>
      <c r="V644">
        <f>ROUND((0/100)*ROUND(Source!R439, 2), 2)</f>
        <v>0</v>
      </c>
      <c r="AC644">
        <v>0</v>
      </c>
    </row>
    <row r="645" spans="1:29" hidden="1" x14ac:dyDescent="0.2">
      <c r="C645" s="25" t="str">
        <f>"Объем: "&amp;Source!I438&amp;"=(90)/"&amp;"100"</f>
        <v>Объем: 0,9=(90)/100</v>
      </c>
      <c r="L645"/>
    </row>
    <row r="646" spans="1:29" ht="28.5" hidden="1" x14ac:dyDescent="0.2">
      <c r="A646" s="20"/>
      <c r="B646" s="20"/>
      <c r="C646" s="20" t="s">
        <v>946</v>
      </c>
      <c r="D646" s="22"/>
      <c r="E646" s="21"/>
      <c r="F646" s="24">
        <f>Source!AO438</f>
        <v>425.29</v>
      </c>
      <c r="G646" s="23" t="s">
        <v>962</v>
      </c>
      <c r="H646" s="21">
        <f>Source!AV439</f>
        <v>1.0669999999999999</v>
      </c>
      <c r="I646" s="24">
        <f>Source!S438</f>
        <v>563.6</v>
      </c>
      <c r="J646" s="21">
        <f>IF(Source!BA439&lt;&gt; 0, Source!BA439, 1)</f>
        <v>56.35</v>
      </c>
      <c r="K646" s="24">
        <f>Source!S439</f>
        <v>31758.86</v>
      </c>
      <c r="L646"/>
    </row>
    <row r="647" spans="1:29" ht="28.5" hidden="1" x14ac:dyDescent="0.2">
      <c r="A647" s="20"/>
      <c r="B647" s="20"/>
      <c r="C647" s="20" t="s">
        <v>947</v>
      </c>
      <c r="D647" s="22"/>
      <c r="E647" s="21"/>
      <c r="F647" s="24">
        <f>Source!AM438</f>
        <v>47.77</v>
      </c>
      <c r="G647" s="23" t="s">
        <v>963</v>
      </c>
      <c r="H647" s="21">
        <f>Source!AV439</f>
        <v>1.0669999999999999</v>
      </c>
      <c r="I647" s="24">
        <f>Source!Q438</f>
        <v>68.81</v>
      </c>
      <c r="J647" s="21">
        <f>IF(Source!BB439&lt;&gt; 0, Source!BB439, 1)</f>
        <v>16.21</v>
      </c>
      <c r="K647" s="24">
        <f>Source!Q439</f>
        <v>1115.4100000000001</v>
      </c>
      <c r="L647"/>
    </row>
    <row r="648" spans="1:29" ht="28.5" hidden="1" x14ac:dyDescent="0.2">
      <c r="A648" s="20"/>
      <c r="B648" s="20"/>
      <c r="C648" s="20" t="s">
        <v>959</v>
      </c>
      <c r="D648" s="22"/>
      <c r="E648" s="21"/>
      <c r="F648" s="24">
        <f>Source!AN438</f>
        <v>6.06</v>
      </c>
      <c r="G648" s="23" t="s">
        <v>963</v>
      </c>
      <c r="H648" s="21">
        <f>Source!AV439</f>
        <v>1.0669999999999999</v>
      </c>
      <c r="I648" s="33">
        <f>Source!R438</f>
        <v>8.73</v>
      </c>
      <c r="J648" s="21">
        <f>IF(Source!BS439&lt;&gt; 0, Source!BS439, 1)</f>
        <v>56.35</v>
      </c>
      <c r="K648" s="33">
        <f>Source!R439</f>
        <v>491.94</v>
      </c>
      <c r="L648"/>
    </row>
    <row r="649" spans="1:29" ht="14.25" hidden="1" x14ac:dyDescent="0.2">
      <c r="A649" s="20"/>
      <c r="B649" s="20"/>
      <c r="C649" s="20" t="s">
        <v>948</v>
      </c>
      <c r="D649" s="22"/>
      <c r="E649" s="21"/>
      <c r="F649" s="24">
        <f>Source!AL438</f>
        <v>44.58</v>
      </c>
      <c r="G649" s="23"/>
      <c r="H649" s="21">
        <f>Source!AW439</f>
        <v>1</v>
      </c>
      <c r="I649" s="24">
        <f>Source!P438</f>
        <v>40.119999999999997</v>
      </c>
      <c r="J649" s="21">
        <f>IF(Source!BC439&lt;&gt; 0, Source!BC439, 1)</f>
        <v>6.27</v>
      </c>
      <c r="K649" s="24">
        <f>Source!P439</f>
        <v>251.55</v>
      </c>
      <c r="L649"/>
    </row>
    <row r="650" spans="1:29" ht="85.5" hidden="1" x14ac:dyDescent="0.2">
      <c r="A650" s="20" t="s">
        <v>508</v>
      </c>
      <c r="B650" s="20" t="str">
        <f>Source!F440</f>
        <v>1.13-4-61</v>
      </c>
      <c r="C650" s="20" t="s">
        <v>145</v>
      </c>
      <c r="D650" s="22" t="str">
        <f>Source!H440</f>
        <v>шт.</v>
      </c>
      <c r="E650" s="21">
        <f>Source!I440</f>
        <v>29</v>
      </c>
      <c r="F650" s="24">
        <f>Source!AK440</f>
        <v>34.97</v>
      </c>
      <c r="G650" s="34" t="s">
        <v>3</v>
      </c>
      <c r="H650" s="21">
        <f>Source!AW441</f>
        <v>1</v>
      </c>
      <c r="I650" s="24">
        <f>Source!O440</f>
        <v>1014.13</v>
      </c>
      <c r="J650" s="21">
        <f>IF(Source!BC441&lt;&gt; 0, Source!BC441, 1)</f>
        <v>19.45</v>
      </c>
      <c r="K650" s="24">
        <f>Source!O441</f>
        <v>19724.830000000002</v>
      </c>
      <c r="L650"/>
      <c r="Q650">
        <f>Source!X440</f>
        <v>0</v>
      </c>
      <c r="R650">
        <f>Source!X441</f>
        <v>0</v>
      </c>
      <c r="S650">
        <f>Source!Y440</f>
        <v>0</v>
      </c>
      <c r="T650">
        <f>Source!Y441</f>
        <v>0</v>
      </c>
      <c r="U650">
        <f>ROUND((175/100)*ROUND(Source!R440, 2), 2)</f>
        <v>0</v>
      </c>
      <c r="V650">
        <f>ROUND((0/100)*ROUND(Source!R441, 2), 2)</f>
        <v>0</v>
      </c>
      <c r="AC650">
        <v>3</v>
      </c>
    </row>
    <row r="651" spans="1:29" ht="71.25" hidden="1" x14ac:dyDescent="0.2">
      <c r="A651" s="20" t="s">
        <v>509</v>
      </c>
      <c r="B651" s="20" t="str">
        <f>Source!F442</f>
        <v>1.13-3-37</v>
      </c>
      <c r="C651" s="20" t="s">
        <v>378</v>
      </c>
      <c r="D651" s="22" t="str">
        <f>Source!H442</f>
        <v>шт.</v>
      </c>
      <c r="E651" s="21">
        <f>Source!I442</f>
        <v>3</v>
      </c>
      <c r="F651" s="24">
        <f>Source!AK442</f>
        <v>124.29</v>
      </c>
      <c r="G651" s="34" t="s">
        <v>3</v>
      </c>
      <c r="H651" s="21">
        <f>Source!AW443</f>
        <v>1</v>
      </c>
      <c r="I651" s="24">
        <f>Source!O442</f>
        <v>372.87</v>
      </c>
      <c r="J651" s="21">
        <f>IF(Source!BC443&lt;&gt; 0, Source!BC443, 1)</f>
        <v>1.77</v>
      </c>
      <c r="K651" s="24">
        <f>Source!O443</f>
        <v>659.98</v>
      </c>
      <c r="L651"/>
      <c r="Q651">
        <f>Source!X442</f>
        <v>0</v>
      </c>
      <c r="R651">
        <f>Source!X443</f>
        <v>0</v>
      </c>
      <c r="S651">
        <f>Source!Y442</f>
        <v>0</v>
      </c>
      <c r="T651">
        <f>Source!Y443</f>
        <v>0</v>
      </c>
      <c r="U651">
        <f>ROUND((175/100)*ROUND(Source!R442, 2), 2)</f>
        <v>0</v>
      </c>
      <c r="V651">
        <f>ROUND((0/100)*ROUND(Source!R443, 2), 2)</f>
        <v>0</v>
      </c>
      <c r="AC651">
        <v>3</v>
      </c>
    </row>
    <row r="652" spans="1:29" ht="57" hidden="1" x14ac:dyDescent="0.2">
      <c r="A652" s="20" t="s">
        <v>510</v>
      </c>
      <c r="B652" s="20" t="str">
        <f>Source!F444</f>
        <v>1.12-1-52</v>
      </c>
      <c r="C652" s="20" t="s">
        <v>155</v>
      </c>
      <c r="D652" s="22" t="str">
        <f>Source!H444</f>
        <v>м</v>
      </c>
      <c r="E652" s="21">
        <f>Source!I444</f>
        <v>90</v>
      </c>
      <c r="F652" s="24">
        <f>Source!AK444</f>
        <v>28.1</v>
      </c>
      <c r="G652" s="34" t="s">
        <v>3</v>
      </c>
      <c r="H652" s="21">
        <f>Source!AW445</f>
        <v>1</v>
      </c>
      <c r="I652" s="24">
        <f>Source!O444</f>
        <v>2529</v>
      </c>
      <c r="J652" s="21">
        <f>IF(Source!BC445&lt;&gt; 0, Source!BC445, 1)</f>
        <v>18.63</v>
      </c>
      <c r="K652" s="24">
        <f>Source!O445</f>
        <v>47115.27</v>
      </c>
      <c r="L652"/>
      <c r="Q652">
        <f>Source!X444</f>
        <v>0</v>
      </c>
      <c r="R652">
        <f>Source!X445</f>
        <v>0</v>
      </c>
      <c r="S652">
        <f>Source!Y444</f>
        <v>0</v>
      </c>
      <c r="T652">
        <f>Source!Y445</f>
        <v>0</v>
      </c>
      <c r="U652">
        <f>ROUND((175/100)*ROUND(Source!R444, 2), 2)</f>
        <v>0</v>
      </c>
      <c r="V652">
        <f>ROUND((0/100)*ROUND(Source!R445, 2), 2)</f>
        <v>0</v>
      </c>
      <c r="AC652">
        <v>3</v>
      </c>
    </row>
    <row r="653" spans="1:29" ht="14.25" hidden="1" x14ac:dyDescent="0.2">
      <c r="A653" s="20"/>
      <c r="B653" s="20"/>
      <c r="C653" s="20" t="s">
        <v>949</v>
      </c>
      <c r="D653" s="22" t="s">
        <v>950</v>
      </c>
      <c r="E653" s="21">
        <f>Source!BZ439</f>
        <v>109</v>
      </c>
      <c r="F653" s="24"/>
      <c r="G653" s="23"/>
      <c r="H653" s="21"/>
      <c r="I653" s="24">
        <f>SUM(Q644:Q652)</f>
        <v>623.84</v>
      </c>
      <c r="J653" s="21">
        <f>Source!AT439</f>
        <v>109</v>
      </c>
      <c r="K653" s="24">
        <f>SUM(R644:R652)</f>
        <v>35153.370000000003</v>
      </c>
      <c r="L653"/>
    </row>
    <row r="654" spans="1:29" ht="14.25" hidden="1" x14ac:dyDescent="0.2">
      <c r="A654" s="20"/>
      <c r="B654" s="20"/>
      <c r="C654" s="20" t="s">
        <v>951</v>
      </c>
      <c r="D654" s="22" t="s">
        <v>950</v>
      </c>
      <c r="E654" s="21">
        <f>Source!CA439</f>
        <v>61</v>
      </c>
      <c r="F654" s="24"/>
      <c r="G654" s="23"/>
      <c r="H654" s="21"/>
      <c r="I654" s="24">
        <f>SUM(S644:S653)</f>
        <v>349.12</v>
      </c>
      <c r="J654" s="21">
        <f>Source!AU439</f>
        <v>61</v>
      </c>
      <c r="K654" s="24">
        <f>SUM(T644:T653)</f>
        <v>19672.990000000002</v>
      </c>
      <c r="L654"/>
    </row>
    <row r="655" spans="1:29" ht="28.5" hidden="1" x14ac:dyDescent="0.2">
      <c r="A655" s="26"/>
      <c r="B655" s="26"/>
      <c r="C655" s="26" t="s">
        <v>952</v>
      </c>
      <c r="D655" s="27" t="s">
        <v>953</v>
      </c>
      <c r="E655" s="28">
        <f>Source!AQ438</f>
        <v>33.700000000000003</v>
      </c>
      <c r="F655" s="29"/>
      <c r="G655" s="30" t="s">
        <v>962</v>
      </c>
      <c r="H655" s="28">
        <f>Source!AV439</f>
        <v>1.0669999999999999</v>
      </c>
      <c r="I655" s="29">
        <f>Source!U438</f>
        <v>44.659711799999997</v>
      </c>
      <c r="J655" s="28"/>
      <c r="K655" s="29"/>
      <c r="L655"/>
    </row>
    <row r="656" spans="1:29" ht="15" hidden="1" x14ac:dyDescent="0.2">
      <c r="C656" s="31" t="s">
        <v>954</v>
      </c>
      <c r="H656" s="41">
        <f>I646+I647+I649+I653+I654+SUM(I650:I652)-SUMIF(AC650:AC652, 5, I650:I652)-SUMIF(AC650:AC652, 6, I650:I652)</f>
        <v>5561.49</v>
      </c>
      <c r="I656" s="41"/>
      <c r="J656" s="41">
        <f>K646+K647+K649+K653+K654+SUM(K650:K652)-SUMIF(AC650:AC652, 5, K650:K652)-SUMIF(AC650:AC652, 6, K650:K652)</f>
        <v>155452.26</v>
      </c>
      <c r="K656" s="41"/>
      <c r="L656"/>
    </row>
    <row r="657" spans="1:29" ht="15" hidden="1" x14ac:dyDescent="0.2">
      <c r="C657" s="31" t="s">
        <v>955</v>
      </c>
      <c r="H657" s="42">
        <f>SUMIF(AC650:AC652, 5, I650:I652)+SUMIF(AC650:AC652, 6, I650:I652)</f>
        <v>0</v>
      </c>
      <c r="I657" s="42"/>
      <c r="J657" s="42">
        <f>SUMIF(AC650:AC652, 5, K650:K652)+SUMIF(AC650:AC652, 6, K650:K652)</f>
        <v>0</v>
      </c>
      <c r="K657" s="42"/>
      <c r="L657"/>
    </row>
    <row r="658" spans="1:29" ht="15" hidden="1" x14ac:dyDescent="0.2">
      <c r="C658" s="31" t="s">
        <v>956</v>
      </c>
      <c r="H658" s="42">
        <f>I646+I647+I649+I653+I654+SUM(I650:I652)</f>
        <v>5561.49</v>
      </c>
      <c r="I658" s="42"/>
      <c r="J658" s="42">
        <f>K646+K647+K649+K653+K654+SUM(K650:K652)</f>
        <v>155452.26</v>
      </c>
      <c r="K658" s="42"/>
      <c r="L658"/>
      <c r="O658" s="32">
        <f>I646+I647+I649+I653+I654+SUM(I650:I652)</f>
        <v>5561.49</v>
      </c>
      <c r="P658" s="32">
        <f>K646+K647+K649+K653+K654+SUM(K650:K652)</f>
        <v>155452.26</v>
      </c>
    </row>
    <row r="659" spans="1:29" hidden="1" x14ac:dyDescent="0.2">
      <c r="L659"/>
    </row>
    <row r="660" spans="1:29" ht="57" hidden="1" x14ac:dyDescent="0.2">
      <c r="A660" s="20">
        <v>43</v>
      </c>
      <c r="B660" s="20" t="str">
        <f>Source!F446</f>
        <v>3.16-7-2</v>
      </c>
      <c r="C660" s="20" t="s">
        <v>160</v>
      </c>
      <c r="D660" s="22" t="str">
        <f>Source!H446</f>
        <v>100 м трубопровода</v>
      </c>
      <c r="E660" s="21">
        <f>Source!I446</f>
        <v>1</v>
      </c>
      <c r="F660" s="24"/>
      <c r="G660" s="23"/>
      <c r="H660" s="21"/>
      <c r="I660" s="24"/>
      <c r="J660" s="21"/>
      <c r="K660" s="24"/>
      <c r="L660"/>
      <c r="Q660">
        <f>Source!X446</f>
        <v>693.15</v>
      </c>
      <c r="R660">
        <f>Source!X447</f>
        <v>39059.17</v>
      </c>
      <c r="S660">
        <f>Source!Y446</f>
        <v>387.91</v>
      </c>
      <c r="T660">
        <f>Source!Y447</f>
        <v>21858.799999999999</v>
      </c>
      <c r="U660">
        <f>ROUND((175/100)*ROUND(Source!R446, 2), 2)</f>
        <v>16.98</v>
      </c>
      <c r="V660">
        <f>ROUND((0/100)*ROUND(Source!R447, 2), 2)</f>
        <v>0</v>
      </c>
      <c r="AC660">
        <v>0</v>
      </c>
    </row>
    <row r="661" spans="1:29" hidden="1" x14ac:dyDescent="0.2">
      <c r="C661" s="25" t="str">
        <f>"Объем: "&amp;Source!I446&amp;"=(100)/"&amp;"100"</f>
        <v>Объем: 1=(100)/100</v>
      </c>
      <c r="L661"/>
    </row>
    <row r="662" spans="1:29" ht="28.5" hidden="1" x14ac:dyDescent="0.2">
      <c r="A662" s="20"/>
      <c r="B662" s="20"/>
      <c r="C662" s="20" t="s">
        <v>946</v>
      </c>
      <c r="D662" s="22"/>
      <c r="E662" s="21"/>
      <c r="F662" s="24">
        <f>Source!AO446</f>
        <v>425.29</v>
      </c>
      <c r="G662" s="23" t="s">
        <v>962</v>
      </c>
      <c r="H662" s="21">
        <f>Source!AV447</f>
        <v>1.0669999999999999</v>
      </c>
      <c r="I662" s="24">
        <f>Source!S446</f>
        <v>626.22</v>
      </c>
      <c r="J662" s="21">
        <f>IF(Source!BA447&lt;&gt; 0, Source!BA447, 1)</f>
        <v>56.35</v>
      </c>
      <c r="K662" s="24">
        <f>Source!S447</f>
        <v>35287.5</v>
      </c>
      <c r="L662"/>
    </row>
    <row r="663" spans="1:29" ht="28.5" hidden="1" x14ac:dyDescent="0.2">
      <c r="A663" s="20"/>
      <c r="B663" s="20"/>
      <c r="C663" s="20" t="s">
        <v>947</v>
      </c>
      <c r="D663" s="22"/>
      <c r="E663" s="21"/>
      <c r="F663" s="24">
        <f>Source!AM446</f>
        <v>47.77</v>
      </c>
      <c r="G663" s="23" t="s">
        <v>963</v>
      </c>
      <c r="H663" s="21">
        <f>Source!AV447</f>
        <v>1.0669999999999999</v>
      </c>
      <c r="I663" s="24">
        <f>Source!Q446</f>
        <v>76.459999999999994</v>
      </c>
      <c r="J663" s="21">
        <f>IF(Source!BB447&lt;&gt; 0, Source!BB447, 1)</f>
        <v>16.21</v>
      </c>
      <c r="K663" s="24">
        <f>Source!Q447</f>
        <v>1239.42</v>
      </c>
      <c r="L663"/>
    </row>
    <row r="664" spans="1:29" ht="28.5" hidden="1" x14ac:dyDescent="0.2">
      <c r="A664" s="20"/>
      <c r="B664" s="20"/>
      <c r="C664" s="20" t="s">
        <v>959</v>
      </c>
      <c r="D664" s="22"/>
      <c r="E664" s="21"/>
      <c r="F664" s="24">
        <f>Source!AN446</f>
        <v>6.06</v>
      </c>
      <c r="G664" s="23" t="s">
        <v>963</v>
      </c>
      <c r="H664" s="21">
        <f>Source!AV447</f>
        <v>1.0669999999999999</v>
      </c>
      <c r="I664" s="33">
        <f>Source!R446</f>
        <v>9.6999999999999993</v>
      </c>
      <c r="J664" s="21">
        <f>IF(Source!BS447&lt;&gt; 0, Source!BS447, 1)</f>
        <v>56.35</v>
      </c>
      <c r="K664" s="33">
        <f>Source!R447</f>
        <v>546.6</v>
      </c>
      <c r="L664"/>
    </row>
    <row r="665" spans="1:29" ht="14.25" hidden="1" x14ac:dyDescent="0.2">
      <c r="A665" s="20"/>
      <c r="B665" s="20"/>
      <c r="C665" s="20" t="s">
        <v>948</v>
      </c>
      <c r="D665" s="22"/>
      <c r="E665" s="21"/>
      <c r="F665" s="24">
        <f>Source!AL446</f>
        <v>44.76</v>
      </c>
      <c r="G665" s="23"/>
      <c r="H665" s="21">
        <f>Source!AW447</f>
        <v>1</v>
      </c>
      <c r="I665" s="24">
        <f>Source!P446</f>
        <v>44.76</v>
      </c>
      <c r="J665" s="21">
        <f>IF(Source!BC447&lt;&gt; 0, Source!BC447, 1)</f>
        <v>6.28</v>
      </c>
      <c r="K665" s="24">
        <f>Source!P447</f>
        <v>281.08999999999997</v>
      </c>
      <c r="L665"/>
    </row>
    <row r="666" spans="1:29" ht="85.5" hidden="1" x14ac:dyDescent="0.2">
      <c r="A666" s="20" t="s">
        <v>512</v>
      </c>
      <c r="B666" s="20" t="str">
        <f>Source!F448</f>
        <v>1.13-4-62</v>
      </c>
      <c r="C666" s="20" t="s">
        <v>164</v>
      </c>
      <c r="D666" s="22" t="str">
        <f>Source!H448</f>
        <v>шт.</v>
      </c>
      <c r="E666" s="21">
        <f>Source!I448</f>
        <v>19</v>
      </c>
      <c r="F666" s="24">
        <f>Source!AK448</f>
        <v>47.24</v>
      </c>
      <c r="G666" s="34" t="s">
        <v>3</v>
      </c>
      <c r="H666" s="21">
        <f>Source!AW449</f>
        <v>1</v>
      </c>
      <c r="I666" s="24">
        <f>Source!O448</f>
        <v>897.56</v>
      </c>
      <c r="J666" s="21">
        <f>IF(Source!BC449&lt;&gt; 0, Source!BC449, 1)</f>
        <v>21.42</v>
      </c>
      <c r="K666" s="24">
        <f>Source!O449</f>
        <v>19225.740000000002</v>
      </c>
      <c r="L666"/>
      <c r="Q666">
        <f>Source!X448</f>
        <v>0</v>
      </c>
      <c r="R666">
        <f>Source!X449</f>
        <v>0</v>
      </c>
      <c r="S666">
        <f>Source!Y448</f>
        <v>0</v>
      </c>
      <c r="T666">
        <f>Source!Y449</f>
        <v>0</v>
      </c>
      <c r="U666">
        <f>ROUND((175/100)*ROUND(Source!R448, 2), 2)</f>
        <v>0</v>
      </c>
      <c r="V666">
        <f>ROUND((0/100)*ROUND(Source!R449, 2), 2)</f>
        <v>0</v>
      </c>
      <c r="AC666">
        <v>3</v>
      </c>
    </row>
    <row r="667" spans="1:29" ht="71.25" hidden="1" x14ac:dyDescent="0.2">
      <c r="A667" s="20" t="s">
        <v>513</v>
      </c>
      <c r="B667" s="20" t="str">
        <f>Source!F450</f>
        <v>1.13-3-38</v>
      </c>
      <c r="C667" s="20" t="s">
        <v>386</v>
      </c>
      <c r="D667" s="22" t="str">
        <f>Source!H450</f>
        <v>шт.</v>
      </c>
      <c r="E667" s="21">
        <f>Source!I450</f>
        <v>5</v>
      </c>
      <c r="F667" s="24">
        <f>Source!AK450</f>
        <v>151.24</v>
      </c>
      <c r="G667" s="34" t="s">
        <v>3</v>
      </c>
      <c r="H667" s="21">
        <f>Source!AW451</f>
        <v>1</v>
      </c>
      <c r="I667" s="24">
        <f>Source!O450</f>
        <v>756.2</v>
      </c>
      <c r="J667" s="21">
        <f>IF(Source!BC451&lt;&gt; 0, Source!BC451, 1)</f>
        <v>2.0099999999999998</v>
      </c>
      <c r="K667" s="24">
        <f>Source!O451</f>
        <v>1519.96</v>
      </c>
      <c r="L667"/>
      <c r="Q667">
        <f>Source!X450</f>
        <v>0</v>
      </c>
      <c r="R667">
        <f>Source!X451</f>
        <v>0</v>
      </c>
      <c r="S667">
        <f>Source!Y450</f>
        <v>0</v>
      </c>
      <c r="T667">
        <f>Source!Y451</f>
        <v>0</v>
      </c>
      <c r="U667">
        <f>ROUND((175/100)*ROUND(Source!R450, 2), 2)</f>
        <v>0</v>
      </c>
      <c r="V667">
        <f>ROUND((0/100)*ROUND(Source!R451, 2), 2)</f>
        <v>0</v>
      </c>
      <c r="AC667">
        <v>3</v>
      </c>
    </row>
    <row r="668" spans="1:29" ht="57" hidden="1" x14ac:dyDescent="0.2">
      <c r="A668" s="20" t="s">
        <v>514</v>
      </c>
      <c r="B668" s="20" t="str">
        <f>Source!F452</f>
        <v>1.12-1-53</v>
      </c>
      <c r="C668" s="20" t="s">
        <v>168</v>
      </c>
      <c r="D668" s="22" t="str">
        <f>Source!H452</f>
        <v>м</v>
      </c>
      <c r="E668" s="21">
        <f>Source!I452</f>
        <v>100</v>
      </c>
      <c r="F668" s="24">
        <f>Source!AK452</f>
        <v>31.41</v>
      </c>
      <c r="G668" s="34" t="s">
        <v>3</v>
      </c>
      <c r="H668" s="21">
        <f>Source!AW453</f>
        <v>1</v>
      </c>
      <c r="I668" s="24">
        <f>Source!O452</f>
        <v>3141</v>
      </c>
      <c r="J668" s="21">
        <f>IF(Source!BC453&lt;&gt; 0, Source!BC453, 1)</f>
        <v>18.510000000000002</v>
      </c>
      <c r="K668" s="24">
        <f>Source!O453</f>
        <v>58139.91</v>
      </c>
      <c r="L668"/>
      <c r="Q668">
        <f>Source!X452</f>
        <v>0</v>
      </c>
      <c r="R668">
        <f>Source!X453</f>
        <v>0</v>
      </c>
      <c r="S668">
        <f>Source!Y452</f>
        <v>0</v>
      </c>
      <c r="T668">
        <f>Source!Y453</f>
        <v>0</v>
      </c>
      <c r="U668">
        <f>ROUND((175/100)*ROUND(Source!R452, 2), 2)</f>
        <v>0</v>
      </c>
      <c r="V668">
        <f>ROUND((0/100)*ROUND(Source!R453, 2), 2)</f>
        <v>0</v>
      </c>
      <c r="AC668">
        <v>3</v>
      </c>
    </row>
    <row r="669" spans="1:29" ht="14.25" hidden="1" x14ac:dyDescent="0.2">
      <c r="A669" s="20"/>
      <c r="B669" s="20"/>
      <c r="C669" s="20" t="s">
        <v>949</v>
      </c>
      <c r="D669" s="22" t="s">
        <v>950</v>
      </c>
      <c r="E669" s="21">
        <f>Source!BZ447</f>
        <v>109</v>
      </c>
      <c r="F669" s="24"/>
      <c r="G669" s="23"/>
      <c r="H669" s="21"/>
      <c r="I669" s="24">
        <f>SUM(Q660:Q668)</f>
        <v>693.15</v>
      </c>
      <c r="J669" s="21">
        <f>Source!AT447</f>
        <v>109</v>
      </c>
      <c r="K669" s="24">
        <f>SUM(R660:R668)</f>
        <v>39059.17</v>
      </c>
      <c r="L669"/>
    </row>
    <row r="670" spans="1:29" ht="14.25" hidden="1" x14ac:dyDescent="0.2">
      <c r="A670" s="20"/>
      <c r="B670" s="20"/>
      <c r="C670" s="20" t="s">
        <v>951</v>
      </c>
      <c r="D670" s="22" t="s">
        <v>950</v>
      </c>
      <c r="E670" s="21">
        <f>Source!CA447</f>
        <v>61</v>
      </c>
      <c r="F670" s="24"/>
      <c r="G670" s="23"/>
      <c r="H670" s="21"/>
      <c r="I670" s="24">
        <f>SUM(S660:S669)</f>
        <v>387.91</v>
      </c>
      <c r="J670" s="21">
        <f>Source!AU447</f>
        <v>61</v>
      </c>
      <c r="K670" s="24">
        <f>SUM(T660:T669)</f>
        <v>21858.799999999999</v>
      </c>
      <c r="L670"/>
    </row>
    <row r="671" spans="1:29" ht="28.5" hidden="1" x14ac:dyDescent="0.2">
      <c r="A671" s="26"/>
      <c r="B671" s="26"/>
      <c r="C671" s="26" t="s">
        <v>952</v>
      </c>
      <c r="D671" s="27" t="s">
        <v>953</v>
      </c>
      <c r="E671" s="28">
        <f>Source!AQ446</f>
        <v>33.700000000000003</v>
      </c>
      <c r="F671" s="29"/>
      <c r="G671" s="30" t="s">
        <v>962</v>
      </c>
      <c r="H671" s="28">
        <f>Source!AV447</f>
        <v>1.0669999999999999</v>
      </c>
      <c r="I671" s="29">
        <f>Source!U446</f>
        <v>49.621901999999999</v>
      </c>
      <c r="J671" s="28"/>
      <c r="K671" s="29"/>
      <c r="L671"/>
    </row>
    <row r="672" spans="1:29" ht="15" hidden="1" x14ac:dyDescent="0.2">
      <c r="C672" s="31" t="s">
        <v>954</v>
      </c>
      <c r="H672" s="41">
        <f>I662+I663+I665+I669+I670+SUM(I666:I668)-SUMIF(AC666:AC668, 5, I666:I668)-SUMIF(AC666:AC668, 6, I666:I668)</f>
        <v>6623.26</v>
      </c>
      <c r="I672" s="41"/>
      <c r="J672" s="41">
        <f>K662+K663+K665+K669+K670+SUM(K666:K668)-SUMIF(AC666:AC668, 5, K666:K668)-SUMIF(AC666:AC668, 6, K666:K668)</f>
        <v>176611.59</v>
      </c>
      <c r="K672" s="41"/>
      <c r="L672"/>
    </row>
    <row r="673" spans="1:29" ht="15" hidden="1" x14ac:dyDescent="0.2">
      <c r="C673" s="31" t="s">
        <v>955</v>
      </c>
      <c r="H673" s="42">
        <f>SUMIF(AC666:AC668, 5, I666:I668)+SUMIF(AC666:AC668, 6, I666:I668)</f>
        <v>0</v>
      </c>
      <c r="I673" s="42"/>
      <c r="J673" s="42">
        <f>SUMIF(AC666:AC668, 5, K666:K668)+SUMIF(AC666:AC668, 6, K666:K668)</f>
        <v>0</v>
      </c>
      <c r="K673" s="42"/>
      <c r="L673"/>
    </row>
    <row r="674" spans="1:29" ht="15" hidden="1" x14ac:dyDescent="0.2">
      <c r="C674" s="31" t="s">
        <v>956</v>
      </c>
      <c r="H674" s="42">
        <f>I662+I663+I665+I669+I670+SUM(I666:I668)</f>
        <v>6623.26</v>
      </c>
      <c r="I674" s="42"/>
      <c r="J674" s="42">
        <f>K662+K663+K665+K669+K670+SUM(K666:K668)</f>
        <v>176611.59</v>
      </c>
      <c r="K674" s="42"/>
      <c r="L674"/>
      <c r="O674" s="32">
        <f>I662+I663+I665+I669+I670+SUM(I666:I668)</f>
        <v>6623.26</v>
      </c>
      <c r="P674" s="32">
        <f>K662+K663+K665+K669+K670+SUM(K666:K668)</f>
        <v>176611.59</v>
      </c>
    </row>
    <row r="675" spans="1:29" hidden="1" x14ac:dyDescent="0.2">
      <c r="L675"/>
    </row>
    <row r="676" spans="1:29" ht="57" hidden="1" x14ac:dyDescent="0.2">
      <c r="A676" s="20">
        <v>44</v>
      </c>
      <c r="B676" s="20" t="str">
        <f>Source!F454</f>
        <v>3.16-7-3</v>
      </c>
      <c r="C676" s="20" t="s">
        <v>172</v>
      </c>
      <c r="D676" s="22" t="str">
        <f>Source!H454</f>
        <v>100 м трубопровода</v>
      </c>
      <c r="E676" s="21">
        <f>Source!I454</f>
        <v>0.54</v>
      </c>
      <c r="F676" s="24"/>
      <c r="G676" s="23"/>
      <c r="H676" s="21"/>
      <c r="I676" s="24"/>
      <c r="J676" s="21"/>
      <c r="K676" s="24"/>
      <c r="L676"/>
      <c r="Q676">
        <f>Source!X454</f>
        <v>374.31</v>
      </c>
      <c r="R676">
        <f>Source!X455</f>
        <v>21092.14</v>
      </c>
      <c r="S676">
        <f>Source!Y454</f>
        <v>209.47</v>
      </c>
      <c r="T676">
        <f>Source!Y455</f>
        <v>11803.86</v>
      </c>
      <c r="U676">
        <f>ROUND((175/100)*ROUND(Source!R454, 2), 2)</f>
        <v>9.17</v>
      </c>
      <c r="V676">
        <f>ROUND((0/100)*ROUND(Source!R455, 2), 2)</f>
        <v>0</v>
      </c>
      <c r="AC676">
        <v>0</v>
      </c>
    </row>
    <row r="677" spans="1:29" hidden="1" x14ac:dyDescent="0.2">
      <c r="C677" s="25" t="str">
        <f>"Объем: "&amp;Source!I454&amp;"=(54)/"&amp;"100"</f>
        <v>Объем: 0,54=(54)/100</v>
      </c>
      <c r="L677"/>
    </row>
    <row r="678" spans="1:29" ht="28.5" hidden="1" x14ac:dyDescent="0.2">
      <c r="A678" s="20"/>
      <c r="B678" s="20"/>
      <c r="C678" s="20" t="s">
        <v>946</v>
      </c>
      <c r="D678" s="22"/>
      <c r="E678" s="21"/>
      <c r="F678" s="24">
        <f>Source!AO454</f>
        <v>425.29</v>
      </c>
      <c r="G678" s="23" t="s">
        <v>962</v>
      </c>
      <c r="H678" s="21">
        <f>Source!AV455</f>
        <v>1.0669999999999999</v>
      </c>
      <c r="I678" s="24">
        <f>Source!S454</f>
        <v>338.16</v>
      </c>
      <c r="J678" s="21">
        <f>IF(Source!BA455&lt;&gt; 0, Source!BA455, 1)</f>
        <v>56.35</v>
      </c>
      <c r="K678" s="24">
        <f>Source!S455</f>
        <v>19055.32</v>
      </c>
      <c r="L678"/>
    </row>
    <row r="679" spans="1:29" ht="28.5" hidden="1" x14ac:dyDescent="0.2">
      <c r="A679" s="20"/>
      <c r="B679" s="20"/>
      <c r="C679" s="20" t="s">
        <v>947</v>
      </c>
      <c r="D679" s="22"/>
      <c r="E679" s="21"/>
      <c r="F679" s="24">
        <f>Source!AM454</f>
        <v>47.77</v>
      </c>
      <c r="G679" s="23" t="s">
        <v>963</v>
      </c>
      <c r="H679" s="21">
        <f>Source!AV455</f>
        <v>1.0669999999999999</v>
      </c>
      <c r="I679" s="24">
        <f>Source!Q454</f>
        <v>41.29</v>
      </c>
      <c r="J679" s="21">
        <f>IF(Source!BB455&lt;&gt; 0, Source!BB455, 1)</f>
        <v>16.21</v>
      </c>
      <c r="K679" s="24">
        <f>Source!Q455</f>
        <v>669.31</v>
      </c>
      <c r="L679"/>
    </row>
    <row r="680" spans="1:29" ht="28.5" hidden="1" x14ac:dyDescent="0.2">
      <c r="A680" s="20"/>
      <c r="B680" s="20"/>
      <c r="C680" s="20" t="s">
        <v>959</v>
      </c>
      <c r="D680" s="22"/>
      <c r="E680" s="21"/>
      <c r="F680" s="24">
        <f>Source!AN454</f>
        <v>6.06</v>
      </c>
      <c r="G680" s="23" t="s">
        <v>963</v>
      </c>
      <c r="H680" s="21">
        <f>Source!AV455</f>
        <v>1.0669999999999999</v>
      </c>
      <c r="I680" s="33">
        <f>Source!R454</f>
        <v>5.24</v>
      </c>
      <c r="J680" s="21">
        <f>IF(Source!BS455&lt;&gt; 0, Source!BS455, 1)</f>
        <v>56.35</v>
      </c>
      <c r="K680" s="33">
        <f>Source!R455</f>
        <v>295.27</v>
      </c>
      <c r="L680"/>
    </row>
    <row r="681" spans="1:29" ht="14.25" hidden="1" x14ac:dyDescent="0.2">
      <c r="A681" s="20"/>
      <c r="B681" s="20"/>
      <c r="C681" s="20" t="s">
        <v>948</v>
      </c>
      <c r="D681" s="22"/>
      <c r="E681" s="21"/>
      <c r="F681" s="24">
        <f>Source!AL454</f>
        <v>45</v>
      </c>
      <c r="G681" s="23"/>
      <c r="H681" s="21">
        <f>Source!AW455</f>
        <v>1</v>
      </c>
      <c r="I681" s="24">
        <f>Source!P454</f>
        <v>24.3</v>
      </c>
      <c r="J681" s="21">
        <f>IF(Source!BC455&lt;&gt; 0, Source!BC455, 1)</f>
        <v>6.29</v>
      </c>
      <c r="K681" s="24">
        <f>Source!P455</f>
        <v>152.85</v>
      </c>
      <c r="L681"/>
    </row>
    <row r="682" spans="1:29" ht="85.5" hidden="1" x14ac:dyDescent="0.2">
      <c r="A682" s="20" t="s">
        <v>516</v>
      </c>
      <c r="B682" s="20" t="str">
        <f>Source!F456</f>
        <v>1.13-4-63</v>
      </c>
      <c r="C682" s="20" t="s">
        <v>176</v>
      </c>
      <c r="D682" s="22" t="str">
        <f>Source!H456</f>
        <v>шт.</v>
      </c>
      <c r="E682" s="21">
        <f>Source!I456</f>
        <v>3</v>
      </c>
      <c r="F682" s="24">
        <f>Source!AK456</f>
        <v>74.36</v>
      </c>
      <c r="G682" s="34" t="s">
        <v>3</v>
      </c>
      <c r="H682" s="21">
        <f>Source!AW457</f>
        <v>1</v>
      </c>
      <c r="I682" s="24">
        <f>Source!O456</f>
        <v>223.08</v>
      </c>
      <c r="J682" s="21">
        <f>IF(Source!BC457&lt;&gt; 0, Source!BC457, 1)</f>
        <v>19.670000000000002</v>
      </c>
      <c r="K682" s="24">
        <f>Source!O457</f>
        <v>4387.9799999999996</v>
      </c>
      <c r="L682"/>
      <c r="Q682">
        <f>Source!X456</f>
        <v>0</v>
      </c>
      <c r="R682">
        <f>Source!X457</f>
        <v>0</v>
      </c>
      <c r="S682">
        <f>Source!Y456</f>
        <v>0</v>
      </c>
      <c r="T682">
        <f>Source!Y457</f>
        <v>0</v>
      </c>
      <c r="U682">
        <f>ROUND((175/100)*ROUND(Source!R456, 2), 2)</f>
        <v>0</v>
      </c>
      <c r="V682">
        <f>ROUND((0/100)*ROUND(Source!R457, 2), 2)</f>
        <v>0</v>
      </c>
      <c r="AC682">
        <v>3</v>
      </c>
    </row>
    <row r="683" spans="1:29" ht="57" hidden="1" x14ac:dyDescent="0.2">
      <c r="A683" s="20" t="s">
        <v>517</v>
      </c>
      <c r="B683" s="20" t="str">
        <f>Source!F458</f>
        <v>1.12-1-54</v>
      </c>
      <c r="C683" s="20" t="s">
        <v>180</v>
      </c>
      <c r="D683" s="22" t="str">
        <f>Source!H458</f>
        <v>м</v>
      </c>
      <c r="E683" s="21">
        <f>Source!I458</f>
        <v>54</v>
      </c>
      <c r="F683" s="24">
        <f>Source!AK458</f>
        <v>41.57</v>
      </c>
      <c r="G683" s="34" t="s">
        <v>3</v>
      </c>
      <c r="H683" s="21">
        <f>Source!AW459</f>
        <v>1</v>
      </c>
      <c r="I683" s="24">
        <f>Source!O458</f>
        <v>2244.7800000000002</v>
      </c>
      <c r="J683" s="21">
        <f>IF(Source!BC459&lt;&gt; 0, Source!BC459, 1)</f>
        <v>16.55</v>
      </c>
      <c r="K683" s="24">
        <f>Source!O459</f>
        <v>37151.11</v>
      </c>
      <c r="L683"/>
      <c r="Q683">
        <f>Source!X458</f>
        <v>0</v>
      </c>
      <c r="R683">
        <f>Source!X459</f>
        <v>0</v>
      </c>
      <c r="S683">
        <f>Source!Y458</f>
        <v>0</v>
      </c>
      <c r="T683">
        <f>Source!Y459</f>
        <v>0</v>
      </c>
      <c r="U683">
        <f>ROUND((175/100)*ROUND(Source!R458, 2), 2)</f>
        <v>0</v>
      </c>
      <c r="V683">
        <f>ROUND((0/100)*ROUND(Source!R459, 2), 2)</f>
        <v>0</v>
      </c>
      <c r="AC683">
        <v>3</v>
      </c>
    </row>
    <row r="684" spans="1:29" ht="14.25" hidden="1" x14ac:dyDescent="0.2">
      <c r="A684" s="20"/>
      <c r="B684" s="20"/>
      <c r="C684" s="20" t="s">
        <v>949</v>
      </c>
      <c r="D684" s="22" t="s">
        <v>950</v>
      </c>
      <c r="E684" s="21">
        <f>Source!BZ455</f>
        <v>109</v>
      </c>
      <c r="F684" s="24"/>
      <c r="G684" s="23"/>
      <c r="H684" s="21"/>
      <c r="I684" s="24">
        <f>SUM(Q676:Q683)</f>
        <v>374.31</v>
      </c>
      <c r="J684" s="21">
        <f>Source!AT455</f>
        <v>109</v>
      </c>
      <c r="K684" s="24">
        <f>SUM(R676:R683)</f>
        <v>21092.14</v>
      </c>
      <c r="L684"/>
    </row>
    <row r="685" spans="1:29" ht="14.25" hidden="1" x14ac:dyDescent="0.2">
      <c r="A685" s="20"/>
      <c r="B685" s="20"/>
      <c r="C685" s="20" t="s">
        <v>951</v>
      </c>
      <c r="D685" s="22" t="s">
        <v>950</v>
      </c>
      <c r="E685" s="21">
        <f>Source!CA455</f>
        <v>61</v>
      </c>
      <c r="F685" s="24"/>
      <c r="G685" s="23"/>
      <c r="H685" s="21"/>
      <c r="I685" s="24">
        <f>SUM(S676:S684)</f>
        <v>209.47</v>
      </c>
      <c r="J685" s="21">
        <f>Source!AU455</f>
        <v>61</v>
      </c>
      <c r="K685" s="24">
        <f>SUM(T676:T684)</f>
        <v>11803.86</v>
      </c>
      <c r="L685"/>
    </row>
    <row r="686" spans="1:29" ht="28.5" hidden="1" x14ac:dyDescent="0.2">
      <c r="A686" s="26"/>
      <c r="B686" s="26"/>
      <c r="C686" s="26" t="s">
        <v>952</v>
      </c>
      <c r="D686" s="27" t="s">
        <v>953</v>
      </c>
      <c r="E686" s="28">
        <f>Source!AQ454</f>
        <v>33.700000000000003</v>
      </c>
      <c r="F686" s="29"/>
      <c r="G686" s="30" t="s">
        <v>962</v>
      </c>
      <c r="H686" s="28">
        <f>Source!AV455</f>
        <v>1.0669999999999999</v>
      </c>
      <c r="I686" s="29">
        <f>Source!U454</f>
        <v>26.795827080000002</v>
      </c>
      <c r="J686" s="28"/>
      <c r="K686" s="29"/>
      <c r="L686"/>
    </row>
    <row r="687" spans="1:29" ht="15" hidden="1" x14ac:dyDescent="0.2">
      <c r="C687" s="31" t="s">
        <v>954</v>
      </c>
      <c r="H687" s="41">
        <f>I678+I679+I681+I684+I685+SUM(I682:I683)-SUMIF(AC682:AC683, 5, I682:I683)-SUMIF(AC682:AC683, 6, I682:I683)</f>
        <v>3455.3900000000003</v>
      </c>
      <c r="I687" s="41"/>
      <c r="J687" s="41">
        <f>K678+K679+K681+K684+K685+SUM(K682:K683)-SUMIF(AC682:AC683, 5, K682:K683)-SUMIF(AC682:AC683, 6, K682:K683)</f>
        <v>94312.569999999992</v>
      </c>
      <c r="K687" s="41"/>
      <c r="L687"/>
    </row>
    <row r="688" spans="1:29" ht="15" hidden="1" x14ac:dyDescent="0.2">
      <c r="C688" s="31" t="s">
        <v>955</v>
      </c>
      <c r="H688" s="42">
        <f>SUMIF(AC682:AC683, 5, I682:I683)+SUMIF(AC682:AC683, 6, I682:I683)</f>
        <v>0</v>
      </c>
      <c r="I688" s="42"/>
      <c r="J688" s="42">
        <f>SUMIF(AC682:AC683, 5, K682:K683)+SUMIF(AC682:AC683, 6, K682:K683)</f>
        <v>0</v>
      </c>
      <c r="K688" s="42"/>
      <c r="L688"/>
    </row>
    <row r="689" spans="1:29" ht="15" hidden="1" x14ac:dyDescent="0.2">
      <c r="C689" s="31" t="s">
        <v>956</v>
      </c>
      <c r="H689" s="42">
        <f>I678+I679+I681+I684+I685+SUM(I682:I683)</f>
        <v>3455.3900000000003</v>
      </c>
      <c r="I689" s="42"/>
      <c r="J689" s="42">
        <f>K678+K679+K681+K684+K685+SUM(K682:K683)</f>
        <v>94312.569999999992</v>
      </c>
      <c r="K689" s="42"/>
      <c r="L689"/>
      <c r="O689" s="32">
        <f>I678+I679+I681+I684+I685+SUM(I682:I683)</f>
        <v>3455.3900000000003</v>
      </c>
      <c r="P689" s="32">
        <f>K678+K679+K681+K684+K685+SUM(K682:K683)</f>
        <v>94312.569999999992</v>
      </c>
    </row>
    <row r="690" spans="1:29" hidden="1" x14ac:dyDescent="0.2">
      <c r="L690"/>
    </row>
    <row r="691" spans="1:29" ht="57" hidden="1" x14ac:dyDescent="0.2">
      <c r="A691" s="20">
        <v>45</v>
      </c>
      <c r="B691" s="20" t="str">
        <f>Source!F460</f>
        <v>3.16-7-4</v>
      </c>
      <c r="C691" s="20" t="s">
        <v>184</v>
      </c>
      <c r="D691" s="22" t="str">
        <f>Source!H460</f>
        <v>100 м трубопровода</v>
      </c>
      <c r="E691" s="21">
        <f>Source!I460</f>
        <v>0.45</v>
      </c>
      <c r="F691" s="24"/>
      <c r="G691" s="23"/>
      <c r="H691" s="21"/>
      <c r="I691" s="24"/>
      <c r="J691" s="21"/>
      <c r="K691" s="24"/>
      <c r="L691"/>
      <c r="Q691">
        <f>Source!X460</f>
        <v>311.91000000000003</v>
      </c>
      <c r="R691">
        <f>Source!X461</f>
        <v>17576.38</v>
      </c>
      <c r="S691">
        <f>Source!Y460</f>
        <v>174.56</v>
      </c>
      <c r="T691">
        <f>Source!Y461</f>
        <v>9836.32</v>
      </c>
      <c r="U691">
        <f>ROUND((175/100)*ROUND(Source!R460, 2), 2)</f>
        <v>7.63</v>
      </c>
      <c r="V691">
        <f>ROUND((0/100)*ROUND(Source!R461, 2), 2)</f>
        <v>0</v>
      </c>
      <c r="AC691">
        <v>0</v>
      </c>
    </row>
    <row r="692" spans="1:29" hidden="1" x14ac:dyDescent="0.2">
      <c r="C692" s="25" t="str">
        <f>"Объем: "&amp;Source!I460&amp;"=(45)/"&amp;"100"</f>
        <v>Объем: 0,45=(45)/100</v>
      </c>
      <c r="L692"/>
    </row>
    <row r="693" spans="1:29" ht="28.5" hidden="1" x14ac:dyDescent="0.2">
      <c r="A693" s="20"/>
      <c r="B693" s="20"/>
      <c r="C693" s="20" t="s">
        <v>946</v>
      </c>
      <c r="D693" s="22"/>
      <c r="E693" s="21"/>
      <c r="F693" s="24">
        <f>Source!AO460</f>
        <v>425.29</v>
      </c>
      <c r="G693" s="23" t="s">
        <v>962</v>
      </c>
      <c r="H693" s="21">
        <f>Source!AV461</f>
        <v>1.0669999999999999</v>
      </c>
      <c r="I693" s="24">
        <f>Source!S460</f>
        <v>281.8</v>
      </c>
      <c r="J693" s="21">
        <f>IF(Source!BA461&lt;&gt; 0, Source!BA461, 1)</f>
        <v>56.35</v>
      </c>
      <c r="K693" s="24">
        <f>Source!S461</f>
        <v>15879.43</v>
      </c>
      <c r="L693"/>
    </row>
    <row r="694" spans="1:29" ht="28.5" hidden="1" x14ac:dyDescent="0.2">
      <c r="A694" s="20"/>
      <c r="B694" s="20"/>
      <c r="C694" s="20" t="s">
        <v>947</v>
      </c>
      <c r="D694" s="22"/>
      <c r="E694" s="21"/>
      <c r="F694" s="24">
        <f>Source!AM460</f>
        <v>47.77</v>
      </c>
      <c r="G694" s="23" t="s">
        <v>963</v>
      </c>
      <c r="H694" s="21">
        <f>Source!AV461</f>
        <v>1.0669999999999999</v>
      </c>
      <c r="I694" s="24">
        <f>Source!Q460</f>
        <v>34.409999999999997</v>
      </c>
      <c r="J694" s="21">
        <f>IF(Source!BB461&lt;&gt; 0, Source!BB461, 1)</f>
        <v>16.21</v>
      </c>
      <c r="K694" s="24">
        <f>Source!Q461</f>
        <v>557.79</v>
      </c>
      <c r="L694"/>
    </row>
    <row r="695" spans="1:29" ht="28.5" hidden="1" x14ac:dyDescent="0.2">
      <c r="A695" s="20"/>
      <c r="B695" s="20"/>
      <c r="C695" s="20" t="s">
        <v>959</v>
      </c>
      <c r="D695" s="22"/>
      <c r="E695" s="21"/>
      <c r="F695" s="24">
        <f>Source!AN460</f>
        <v>6.06</v>
      </c>
      <c r="G695" s="23" t="s">
        <v>963</v>
      </c>
      <c r="H695" s="21">
        <f>Source!AV461</f>
        <v>1.0669999999999999</v>
      </c>
      <c r="I695" s="33">
        <f>Source!R460</f>
        <v>4.3600000000000003</v>
      </c>
      <c r="J695" s="21">
        <f>IF(Source!BS461&lt;&gt; 0, Source!BS461, 1)</f>
        <v>56.35</v>
      </c>
      <c r="K695" s="33">
        <f>Source!R461</f>
        <v>245.69</v>
      </c>
      <c r="L695"/>
    </row>
    <row r="696" spans="1:29" ht="14.25" hidden="1" x14ac:dyDescent="0.2">
      <c r="A696" s="20"/>
      <c r="B696" s="20"/>
      <c r="C696" s="20" t="s">
        <v>948</v>
      </c>
      <c r="D696" s="22"/>
      <c r="E696" s="21"/>
      <c r="F696" s="24">
        <f>Source!AL460</f>
        <v>45.42</v>
      </c>
      <c r="G696" s="23"/>
      <c r="H696" s="21">
        <f>Source!AW461</f>
        <v>1</v>
      </c>
      <c r="I696" s="24">
        <f>Source!P460</f>
        <v>20.440000000000001</v>
      </c>
      <c r="J696" s="21">
        <f>IF(Source!BC461&lt;&gt; 0, Source!BC461, 1)</f>
        <v>6.3</v>
      </c>
      <c r="K696" s="24">
        <f>Source!P461</f>
        <v>128.77000000000001</v>
      </c>
      <c r="L696"/>
    </row>
    <row r="697" spans="1:29" ht="85.5" hidden="1" x14ac:dyDescent="0.2">
      <c r="A697" s="20" t="s">
        <v>519</v>
      </c>
      <c r="B697" s="20" t="str">
        <f>Source!F462</f>
        <v>1.13-4-64</v>
      </c>
      <c r="C697" s="20" t="s">
        <v>188</v>
      </c>
      <c r="D697" s="22" t="str">
        <f>Source!H462</f>
        <v>шт.</v>
      </c>
      <c r="E697" s="21">
        <f>Source!I462</f>
        <v>2.045455</v>
      </c>
      <c r="F697" s="24">
        <f>Source!AK462</f>
        <v>113.32</v>
      </c>
      <c r="G697" s="34" t="s">
        <v>3</v>
      </c>
      <c r="H697" s="21">
        <f>Source!AW463</f>
        <v>1</v>
      </c>
      <c r="I697" s="24">
        <f>Source!O462</f>
        <v>231.79</v>
      </c>
      <c r="J697" s="21">
        <f>IF(Source!BC463&lt;&gt; 0, Source!BC463, 1)</f>
        <v>20.48</v>
      </c>
      <c r="K697" s="24">
        <f>Source!O463</f>
        <v>4747.0600000000004</v>
      </c>
      <c r="L697"/>
      <c r="Q697">
        <f>Source!X462</f>
        <v>0</v>
      </c>
      <c r="R697">
        <f>Source!X463</f>
        <v>0</v>
      </c>
      <c r="S697">
        <f>Source!Y462</f>
        <v>0</v>
      </c>
      <c r="T697">
        <f>Source!Y463</f>
        <v>0</v>
      </c>
      <c r="U697">
        <f>ROUND((175/100)*ROUND(Source!R462, 2), 2)</f>
        <v>0</v>
      </c>
      <c r="V697">
        <f>ROUND((0/100)*ROUND(Source!R463, 2), 2)</f>
        <v>0</v>
      </c>
      <c r="AC697">
        <v>3</v>
      </c>
    </row>
    <row r="698" spans="1:29" ht="57" hidden="1" x14ac:dyDescent="0.2">
      <c r="A698" s="20" t="s">
        <v>520</v>
      </c>
      <c r="B698" s="20" t="str">
        <f>Source!F464</f>
        <v>1.12-1-55</v>
      </c>
      <c r="C698" s="20" t="s">
        <v>192</v>
      </c>
      <c r="D698" s="22" t="str">
        <f>Source!H464</f>
        <v>м</v>
      </c>
      <c r="E698" s="21">
        <f>Source!I464</f>
        <v>45</v>
      </c>
      <c r="F698" s="24">
        <f>Source!AK464</f>
        <v>51.28</v>
      </c>
      <c r="G698" s="34" t="s">
        <v>3</v>
      </c>
      <c r="H698" s="21">
        <f>Source!AW465</f>
        <v>1</v>
      </c>
      <c r="I698" s="24">
        <f>Source!O464</f>
        <v>2307.6</v>
      </c>
      <c r="J698" s="21">
        <f>IF(Source!BC465&lt;&gt; 0, Source!BC465, 1)</f>
        <v>20.72</v>
      </c>
      <c r="K698" s="24">
        <f>Source!O465</f>
        <v>47813.47</v>
      </c>
      <c r="L698"/>
      <c r="Q698">
        <f>Source!X464</f>
        <v>0</v>
      </c>
      <c r="R698">
        <f>Source!X465</f>
        <v>0</v>
      </c>
      <c r="S698">
        <f>Source!Y464</f>
        <v>0</v>
      </c>
      <c r="T698">
        <f>Source!Y465</f>
        <v>0</v>
      </c>
      <c r="U698">
        <f>ROUND((175/100)*ROUND(Source!R464, 2), 2)</f>
        <v>0</v>
      </c>
      <c r="V698">
        <f>ROUND((0/100)*ROUND(Source!R465, 2), 2)</f>
        <v>0</v>
      </c>
      <c r="AC698">
        <v>3</v>
      </c>
    </row>
    <row r="699" spans="1:29" ht="14.25" hidden="1" x14ac:dyDescent="0.2">
      <c r="A699" s="20"/>
      <c r="B699" s="20"/>
      <c r="C699" s="20" t="s">
        <v>949</v>
      </c>
      <c r="D699" s="22" t="s">
        <v>950</v>
      </c>
      <c r="E699" s="21">
        <f>Source!BZ461</f>
        <v>109</v>
      </c>
      <c r="F699" s="24"/>
      <c r="G699" s="23"/>
      <c r="H699" s="21"/>
      <c r="I699" s="24">
        <f>SUM(Q691:Q698)</f>
        <v>311.91000000000003</v>
      </c>
      <c r="J699" s="21">
        <f>Source!AT461</f>
        <v>109</v>
      </c>
      <c r="K699" s="24">
        <f>SUM(R691:R698)</f>
        <v>17576.38</v>
      </c>
      <c r="L699"/>
    </row>
    <row r="700" spans="1:29" ht="14.25" hidden="1" x14ac:dyDescent="0.2">
      <c r="A700" s="20"/>
      <c r="B700" s="20"/>
      <c r="C700" s="20" t="s">
        <v>951</v>
      </c>
      <c r="D700" s="22" t="s">
        <v>950</v>
      </c>
      <c r="E700" s="21">
        <f>Source!CA461</f>
        <v>61</v>
      </c>
      <c r="F700" s="24"/>
      <c r="G700" s="23"/>
      <c r="H700" s="21"/>
      <c r="I700" s="24">
        <f>SUM(S691:S699)</f>
        <v>174.56</v>
      </c>
      <c r="J700" s="21">
        <f>Source!AU461</f>
        <v>61</v>
      </c>
      <c r="K700" s="24">
        <f>SUM(T691:T699)</f>
        <v>9836.32</v>
      </c>
      <c r="L700"/>
    </row>
    <row r="701" spans="1:29" ht="28.5" hidden="1" x14ac:dyDescent="0.2">
      <c r="A701" s="26"/>
      <c r="B701" s="26"/>
      <c r="C701" s="26" t="s">
        <v>952</v>
      </c>
      <c r="D701" s="27" t="s">
        <v>953</v>
      </c>
      <c r="E701" s="28">
        <f>Source!AQ460</f>
        <v>33.700000000000003</v>
      </c>
      <c r="F701" s="29"/>
      <c r="G701" s="30" t="s">
        <v>962</v>
      </c>
      <c r="H701" s="28">
        <f>Source!AV461</f>
        <v>1.0669999999999999</v>
      </c>
      <c r="I701" s="29">
        <f>Source!U460</f>
        <v>22.329855899999998</v>
      </c>
      <c r="J701" s="28"/>
      <c r="K701" s="29"/>
      <c r="L701"/>
    </row>
    <row r="702" spans="1:29" ht="15" hidden="1" x14ac:dyDescent="0.2">
      <c r="C702" s="31" t="s">
        <v>954</v>
      </c>
      <c r="H702" s="41">
        <f>I693+I694+I696+I699+I700+SUM(I697:I698)-SUMIF(AC697:AC698, 5, I697:I698)-SUMIF(AC697:AC698, 6, I697:I698)</f>
        <v>3362.51</v>
      </c>
      <c r="I702" s="41"/>
      <c r="J702" s="41">
        <f>K693+K694+K696+K699+K700+SUM(K697:K698)-SUMIF(AC697:AC698, 5, K697:K698)-SUMIF(AC697:AC698, 6, K697:K698)</f>
        <v>96539.22</v>
      </c>
      <c r="K702" s="41"/>
      <c r="L702"/>
    </row>
    <row r="703" spans="1:29" ht="15" hidden="1" x14ac:dyDescent="0.2">
      <c r="C703" s="31" t="s">
        <v>955</v>
      </c>
      <c r="H703" s="42">
        <f>SUMIF(AC697:AC698, 5, I697:I698)+SUMIF(AC697:AC698, 6, I697:I698)</f>
        <v>0</v>
      </c>
      <c r="I703" s="42"/>
      <c r="J703" s="42">
        <f>SUMIF(AC697:AC698, 5, K697:K698)+SUMIF(AC697:AC698, 6, K697:K698)</f>
        <v>0</v>
      </c>
      <c r="K703" s="42"/>
      <c r="L703"/>
    </row>
    <row r="704" spans="1:29" ht="15" hidden="1" x14ac:dyDescent="0.2">
      <c r="C704" s="31" t="s">
        <v>956</v>
      </c>
      <c r="H704" s="42">
        <f>I693+I694+I696+I699+I700+SUM(I697:I698)</f>
        <v>3362.51</v>
      </c>
      <c r="I704" s="42"/>
      <c r="J704" s="42">
        <f>K693+K694+K696+K699+K700+SUM(K697:K698)</f>
        <v>96539.22</v>
      </c>
      <c r="K704" s="42"/>
      <c r="L704"/>
      <c r="O704" s="32">
        <f>I693+I694+I696+I699+I700+SUM(I697:I698)</f>
        <v>3362.51</v>
      </c>
      <c r="P704" s="32">
        <f>K693+K694+K696+K699+K700+SUM(K697:K698)</f>
        <v>96539.22</v>
      </c>
    </row>
    <row r="705" spans="1:29" hidden="1" x14ac:dyDescent="0.2">
      <c r="L705"/>
    </row>
    <row r="706" spans="1:29" ht="57" hidden="1" x14ac:dyDescent="0.2">
      <c r="A706" s="20">
        <v>46</v>
      </c>
      <c r="B706" s="20" t="str">
        <f>Source!F466</f>
        <v>3.16-29-1</v>
      </c>
      <c r="C706" s="20" t="s">
        <v>319</v>
      </c>
      <c r="D706" s="22" t="str">
        <f>Source!H466</f>
        <v>100 м трубопровода</v>
      </c>
      <c r="E706" s="21">
        <f>Source!I466</f>
        <v>2.89</v>
      </c>
      <c r="F706" s="24"/>
      <c r="G706" s="23"/>
      <c r="H706" s="21"/>
      <c r="I706" s="24"/>
      <c r="J706" s="21"/>
      <c r="K706" s="24"/>
      <c r="L706"/>
      <c r="Q706">
        <f>Source!X466</f>
        <v>354.61</v>
      </c>
      <c r="R706">
        <f>Source!X467</f>
        <v>19982.259999999998</v>
      </c>
      <c r="S706">
        <f>Source!Y466</f>
        <v>198.45</v>
      </c>
      <c r="T706">
        <f>Source!Y467</f>
        <v>11182.73</v>
      </c>
      <c r="U706">
        <f>ROUND((175/100)*ROUND(Source!R466, 2), 2)</f>
        <v>0</v>
      </c>
      <c r="V706">
        <f>ROUND((0/100)*ROUND(Source!R467, 2), 2)</f>
        <v>0</v>
      </c>
      <c r="AC706">
        <v>0</v>
      </c>
    </row>
    <row r="707" spans="1:29" hidden="1" x14ac:dyDescent="0.2">
      <c r="C707" s="25" t="str">
        <f>"Объем: "&amp;Source!I466&amp;"=(90+"&amp;"100+"&amp;"54+"&amp;"45)/"&amp;"100"</f>
        <v>Объем: 2,89=(90+100+54+45)/100</v>
      </c>
      <c r="L707"/>
    </row>
    <row r="708" spans="1:29" ht="28.5" hidden="1" x14ac:dyDescent="0.2">
      <c r="A708" s="20"/>
      <c r="B708" s="20"/>
      <c r="C708" s="20" t="s">
        <v>946</v>
      </c>
      <c r="D708" s="22"/>
      <c r="E708" s="21"/>
      <c r="F708" s="24">
        <f>Source!AO466</f>
        <v>76.45</v>
      </c>
      <c r="G708" s="23" t="s">
        <v>962</v>
      </c>
      <c r="H708" s="21">
        <f>Source!AV467</f>
        <v>1.0669999999999999</v>
      </c>
      <c r="I708" s="24">
        <f>Source!S466</f>
        <v>325.33</v>
      </c>
      <c r="J708" s="21">
        <f>IF(Source!BA467&lt;&gt; 0, Source!BA467, 1)</f>
        <v>56.35</v>
      </c>
      <c r="K708" s="24">
        <f>Source!S467</f>
        <v>18332.349999999999</v>
      </c>
      <c r="L708"/>
    </row>
    <row r="709" spans="1:29" ht="14.25" hidden="1" x14ac:dyDescent="0.2">
      <c r="A709" s="20"/>
      <c r="B709" s="20"/>
      <c r="C709" s="20" t="s">
        <v>948</v>
      </c>
      <c r="D709" s="22"/>
      <c r="E709" s="21"/>
      <c r="F709" s="24">
        <f>Source!AL466</f>
        <v>9.0399999999999991</v>
      </c>
      <c r="G709" s="23"/>
      <c r="H709" s="21">
        <f>Source!AW467</f>
        <v>1</v>
      </c>
      <c r="I709" s="24">
        <f>Source!P466</f>
        <v>26.13</v>
      </c>
      <c r="J709" s="21">
        <f>IF(Source!BC467&lt;&gt; 0, Source!BC467, 1)</f>
        <v>7.26</v>
      </c>
      <c r="K709" s="24">
        <f>Source!P467</f>
        <v>189.7</v>
      </c>
      <c r="L709"/>
    </row>
    <row r="710" spans="1:29" ht="14.25" hidden="1" x14ac:dyDescent="0.2">
      <c r="A710" s="20"/>
      <c r="B710" s="20"/>
      <c r="C710" s="20" t="s">
        <v>949</v>
      </c>
      <c r="D710" s="22" t="s">
        <v>950</v>
      </c>
      <c r="E710" s="21">
        <f>Source!BZ467</f>
        <v>109</v>
      </c>
      <c r="F710" s="24"/>
      <c r="G710" s="23"/>
      <c r="H710" s="21"/>
      <c r="I710" s="24">
        <f>SUM(Q706:Q709)</f>
        <v>354.61</v>
      </c>
      <c r="J710" s="21">
        <f>Source!AT467</f>
        <v>109</v>
      </c>
      <c r="K710" s="24">
        <f>SUM(R706:R709)</f>
        <v>19982.259999999998</v>
      </c>
      <c r="L710"/>
    </row>
    <row r="711" spans="1:29" ht="14.25" hidden="1" x14ac:dyDescent="0.2">
      <c r="A711" s="20"/>
      <c r="B711" s="20"/>
      <c r="C711" s="20" t="s">
        <v>951</v>
      </c>
      <c r="D711" s="22" t="s">
        <v>950</v>
      </c>
      <c r="E711" s="21">
        <f>Source!CA467</f>
        <v>61</v>
      </c>
      <c r="F711" s="24"/>
      <c r="G711" s="23"/>
      <c r="H711" s="21"/>
      <c r="I711" s="24">
        <f>SUM(S706:S710)</f>
        <v>198.45</v>
      </c>
      <c r="J711" s="21">
        <f>Source!AU467</f>
        <v>61</v>
      </c>
      <c r="K711" s="24">
        <f>SUM(T706:T710)</f>
        <v>11182.73</v>
      </c>
      <c r="L711"/>
    </row>
    <row r="712" spans="1:29" ht="28.5" hidden="1" x14ac:dyDescent="0.2">
      <c r="A712" s="26"/>
      <c r="B712" s="26"/>
      <c r="C712" s="26" t="s">
        <v>952</v>
      </c>
      <c r="D712" s="27" t="s">
        <v>953</v>
      </c>
      <c r="E712" s="28">
        <f>Source!AQ466</f>
        <v>5.01</v>
      </c>
      <c r="F712" s="29"/>
      <c r="G712" s="30" t="s">
        <v>962</v>
      </c>
      <c r="H712" s="28">
        <f>Source!AV467</f>
        <v>1.0669999999999999</v>
      </c>
      <c r="I712" s="29">
        <f>Source!U466</f>
        <v>21.319601093999996</v>
      </c>
      <c r="J712" s="28"/>
      <c r="K712" s="29"/>
      <c r="L712"/>
    </row>
    <row r="713" spans="1:29" ht="15" hidden="1" x14ac:dyDescent="0.2">
      <c r="C713" s="31" t="s">
        <v>954</v>
      </c>
      <c r="H713" s="41">
        <f>I708+I709+I710+I711+0-0-0</f>
        <v>904.52</v>
      </c>
      <c r="I713" s="41"/>
      <c r="J713" s="41">
        <f>K708+K709+K710+K711+0-0-0</f>
        <v>49687.039999999994</v>
      </c>
      <c r="K713" s="41"/>
      <c r="L713"/>
    </row>
    <row r="714" spans="1:29" ht="15" hidden="1" x14ac:dyDescent="0.2">
      <c r="C714" s="31" t="s">
        <v>955</v>
      </c>
      <c r="H714" s="42">
        <f>0+0</f>
        <v>0</v>
      </c>
      <c r="I714" s="42"/>
      <c r="J714" s="42">
        <f>0+0</f>
        <v>0</v>
      </c>
      <c r="K714" s="42"/>
      <c r="L714"/>
    </row>
    <row r="715" spans="1:29" ht="15" hidden="1" x14ac:dyDescent="0.2">
      <c r="C715" s="31" t="s">
        <v>956</v>
      </c>
      <c r="H715" s="42">
        <f>I708+I709+I710+I711+0</f>
        <v>904.52</v>
      </c>
      <c r="I715" s="42"/>
      <c r="J715" s="42">
        <f>K708+K709+K710+K711+0</f>
        <v>49687.039999999994</v>
      </c>
      <c r="K715" s="42"/>
      <c r="L715"/>
      <c r="O715" s="32">
        <f>I708+I709+I710+I711+0</f>
        <v>904.52</v>
      </c>
      <c r="P715" s="32">
        <f>K708+K709+K710+K711+0</f>
        <v>49687.039999999994</v>
      </c>
    </row>
    <row r="716" spans="1:29" hidden="1" x14ac:dyDescent="0.2">
      <c r="L716"/>
    </row>
    <row r="717" spans="1:29" ht="42.75" hidden="1" x14ac:dyDescent="0.2">
      <c r="A717" s="20">
        <v>47</v>
      </c>
      <c r="B717" s="20" t="str">
        <f>Source!F468</f>
        <v>3.26-16-1</v>
      </c>
      <c r="C717" s="20" t="s">
        <v>327</v>
      </c>
      <c r="D717" s="22" t="str">
        <f>Source!H468</f>
        <v>10 м изоляции</v>
      </c>
      <c r="E717" s="21">
        <f>Source!I468</f>
        <v>28.9</v>
      </c>
      <c r="F717" s="24"/>
      <c r="G717" s="23"/>
      <c r="H717" s="21"/>
      <c r="I717" s="24"/>
      <c r="J717" s="21"/>
      <c r="K717" s="24"/>
      <c r="L717"/>
      <c r="Q717">
        <f>Source!X468</f>
        <v>1043.32</v>
      </c>
      <c r="R717">
        <f>Source!X469</f>
        <v>58791.16</v>
      </c>
      <c r="S717">
        <f>Source!Y468</f>
        <v>563.63</v>
      </c>
      <c r="T717">
        <f>Source!Y469</f>
        <v>31760.74</v>
      </c>
      <c r="U717">
        <f>ROUND((175/100)*ROUND(Source!R468, 2), 2)</f>
        <v>8.73</v>
      </c>
      <c r="V717">
        <f>ROUND((0/100)*ROUND(Source!R469, 2), 2)</f>
        <v>0</v>
      </c>
      <c r="AC717">
        <v>0</v>
      </c>
    </row>
    <row r="718" spans="1:29" hidden="1" x14ac:dyDescent="0.2">
      <c r="C718" s="25" t="str">
        <f>"Объем: "&amp;Source!I468&amp;"=(90+"&amp;"100+"&amp;"54+"&amp;"45)/"&amp;"10"</f>
        <v>Объем: 28,9=(90+100+54+45)/10</v>
      </c>
      <c r="L718"/>
    </row>
    <row r="719" spans="1:29" ht="28.5" hidden="1" x14ac:dyDescent="0.2">
      <c r="A719" s="20"/>
      <c r="B719" s="20"/>
      <c r="C719" s="20" t="s">
        <v>946</v>
      </c>
      <c r="D719" s="22"/>
      <c r="E719" s="21"/>
      <c r="F719" s="24">
        <f>Source!AO468</f>
        <v>28.6</v>
      </c>
      <c r="G719" s="23" t="s">
        <v>962</v>
      </c>
      <c r="H719" s="21">
        <f>Source!AV469</f>
        <v>1.0469999999999999</v>
      </c>
      <c r="I719" s="24">
        <f>Source!S468</f>
        <v>1194.23</v>
      </c>
      <c r="J719" s="21">
        <f>IF(Source!BA469&lt;&gt; 0, Source!BA469, 1)</f>
        <v>56.35</v>
      </c>
      <c r="K719" s="24">
        <f>Source!S469</f>
        <v>67294.86</v>
      </c>
      <c r="L719"/>
    </row>
    <row r="720" spans="1:29" ht="28.5" hidden="1" x14ac:dyDescent="0.2">
      <c r="A720" s="20"/>
      <c r="B720" s="20"/>
      <c r="C720" s="20" t="s">
        <v>947</v>
      </c>
      <c r="D720" s="22"/>
      <c r="E720" s="21"/>
      <c r="F720" s="24">
        <f>Source!AM468</f>
        <v>0.75</v>
      </c>
      <c r="G720" s="23" t="s">
        <v>963</v>
      </c>
      <c r="H720" s="21">
        <f>Source!AV469</f>
        <v>1.0469999999999999</v>
      </c>
      <c r="I720" s="24">
        <f>Source!Q468</f>
        <v>34.04</v>
      </c>
      <c r="J720" s="21">
        <f>IF(Source!BB469&lt;&gt; 0, Source!BB469, 1)</f>
        <v>17.03</v>
      </c>
      <c r="K720" s="24">
        <f>Source!Q469</f>
        <v>579.70000000000005</v>
      </c>
      <c r="L720"/>
    </row>
    <row r="721" spans="1:29" ht="28.5" hidden="1" x14ac:dyDescent="0.2">
      <c r="A721" s="20"/>
      <c r="B721" s="20"/>
      <c r="C721" s="20" t="s">
        <v>959</v>
      </c>
      <c r="D721" s="22"/>
      <c r="E721" s="21"/>
      <c r="F721" s="24">
        <f>Source!AN468</f>
        <v>0.11</v>
      </c>
      <c r="G721" s="23" t="s">
        <v>963</v>
      </c>
      <c r="H721" s="21">
        <f>Source!AV469</f>
        <v>1.0469999999999999</v>
      </c>
      <c r="I721" s="33">
        <f>Source!R468</f>
        <v>4.99</v>
      </c>
      <c r="J721" s="21">
        <f>IF(Source!BS469&lt;&gt; 0, Source!BS469, 1)</f>
        <v>56.35</v>
      </c>
      <c r="K721" s="33">
        <f>Source!R469</f>
        <v>281.19</v>
      </c>
      <c r="L721"/>
    </row>
    <row r="722" spans="1:29" ht="14.25" hidden="1" x14ac:dyDescent="0.2">
      <c r="A722" s="20"/>
      <c r="B722" s="20"/>
      <c r="C722" s="20" t="s">
        <v>948</v>
      </c>
      <c r="D722" s="22"/>
      <c r="E722" s="21"/>
      <c r="F722" s="24">
        <f>Source!AL468</f>
        <v>55.68</v>
      </c>
      <c r="G722" s="23"/>
      <c r="H722" s="21">
        <f>Source!AW469</f>
        <v>1.0189999999999999</v>
      </c>
      <c r="I722" s="24">
        <f>Source!P468</f>
        <v>1639.73</v>
      </c>
      <c r="J722" s="21">
        <f>IF(Source!BC469&lt;&gt; 0, Source!BC469, 1)</f>
        <v>19.61</v>
      </c>
      <c r="K722" s="24">
        <f>Source!P469</f>
        <v>32155.11</v>
      </c>
      <c r="L722"/>
    </row>
    <row r="723" spans="1:29" ht="28.5" hidden="1" x14ac:dyDescent="0.2">
      <c r="A723" s="20" t="s">
        <v>523</v>
      </c>
      <c r="B723" s="20" t="str">
        <f>Source!F470</f>
        <v>1.1-1-517</v>
      </c>
      <c r="C723" s="20" t="s">
        <v>334</v>
      </c>
      <c r="D723" s="22" t="str">
        <f>Source!H470</f>
        <v>м</v>
      </c>
      <c r="E723" s="21">
        <f>Source!I470</f>
        <v>433.5</v>
      </c>
      <c r="F723" s="24">
        <f>Source!AK470</f>
        <v>2.35</v>
      </c>
      <c r="G723" s="34" t="s">
        <v>3</v>
      </c>
      <c r="H723" s="21">
        <f>Source!AW471</f>
        <v>1.0189999999999999</v>
      </c>
      <c r="I723" s="24">
        <f>Source!O470</f>
        <v>1038.08</v>
      </c>
      <c r="J723" s="21">
        <f>IF(Source!BC471&lt;&gt; 0, Source!BC471, 1)</f>
        <v>15.59</v>
      </c>
      <c r="K723" s="24">
        <f>Source!O471</f>
        <v>16183.67</v>
      </c>
      <c r="L723"/>
      <c r="Q723">
        <f>Source!X470</f>
        <v>0</v>
      </c>
      <c r="R723">
        <f>Source!X471</f>
        <v>0</v>
      </c>
      <c r="S723">
        <f>Source!Y470</f>
        <v>0</v>
      </c>
      <c r="T723">
        <f>Source!Y471</f>
        <v>0</v>
      </c>
      <c r="U723">
        <f>ROUND((175/100)*ROUND(Source!R470, 2), 2)</f>
        <v>0</v>
      </c>
      <c r="V723">
        <f>ROUND((0/100)*ROUND(Source!R471, 2), 2)</f>
        <v>0</v>
      </c>
      <c r="AC723">
        <v>3</v>
      </c>
    </row>
    <row r="724" spans="1:29" ht="142.5" hidden="1" x14ac:dyDescent="0.2">
      <c r="A724" s="20" t="s">
        <v>524</v>
      </c>
      <c r="B724" s="20" t="str">
        <f>Source!F472</f>
        <v>1.1-1-3132</v>
      </c>
      <c r="C724" s="20" t="s">
        <v>913</v>
      </c>
      <c r="D724" s="22" t="str">
        <f>Source!H472</f>
        <v>м</v>
      </c>
      <c r="E724" s="21">
        <f>Source!I472</f>
        <v>199.5</v>
      </c>
      <c r="F724" s="24">
        <f>Source!AK472</f>
        <v>4.9000000000000004</v>
      </c>
      <c r="G724" s="34" t="s">
        <v>3</v>
      </c>
      <c r="H724" s="21">
        <f>Source!AW473</f>
        <v>1.0189999999999999</v>
      </c>
      <c r="I724" s="24">
        <f>Source!O472</f>
        <v>996.12</v>
      </c>
      <c r="J724" s="21">
        <f>IF(Source!BC473&lt;&gt; 0, Source!BC473, 1)</f>
        <v>6.15</v>
      </c>
      <c r="K724" s="24">
        <f>Source!O473</f>
        <v>6126.14</v>
      </c>
      <c r="L724"/>
      <c r="Q724">
        <f>Source!X472</f>
        <v>0</v>
      </c>
      <c r="R724">
        <f>Source!X473</f>
        <v>0</v>
      </c>
      <c r="S724">
        <f>Source!Y472</f>
        <v>0</v>
      </c>
      <c r="T724">
        <f>Source!Y473</f>
        <v>0</v>
      </c>
      <c r="U724">
        <f>ROUND((175/100)*ROUND(Source!R472, 2), 2)</f>
        <v>0</v>
      </c>
      <c r="V724">
        <f>ROUND((0/100)*ROUND(Source!R473, 2), 2)</f>
        <v>0</v>
      </c>
      <c r="AC724">
        <v>3</v>
      </c>
    </row>
    <row r="725" spans="1:29" ht="142.5" hidden="1" x14ac:dyDescent="0.2">
      <c r="A725" s="20" t="s">
        <v>525</v>
      </c>
      <c r="B725" s="20" t="str">
        <f>Source!F474</f>
        <v>1.1-1-2528</v>
      </c>
      <c r="C725" s="20" t="s">
        <v>909</v>
      </c>
      <c r="D725" s="22" t="str">
        <f>Source!H474</f>
        <v>м</v>
      </c>
      <c r="E725" s="21">
        <f>Source!I474</f>
        <v>56.7</v>
      </c>
      <c r="F725" s="24">
        <f>Source!AK474</f>
        <v>5.4</v>
      </c>
      <c r="G725" s="34" t="s">
        <v>3</v>
      </c>
      <c r="H725" s="21">
        <f>Source!AW475</f>
        <v>1.0189999999999999</v>
      </c>
      <c r="I725" s="24">
        <f>Source!O474</f>
        <v>312</v>
      </c>
      <c r="J725" s="21">
        <f>IF(Source!BC475&lt;&gt; 0, Source!BC475, 1)</f>
        <v>6.66</v>
      </c>
      <c r="K725" s="24">
        <f>Source!O475</f>
        <v>2077.92</v>
      </c>
      <c r="L725"/>
      <c r="Q725">
        <f>Source!X474</f>
        <v>0</v>
      </c>
      <c r="R725">
        <f>Source!X475</f>
        <v>0</v>
      </c>
      <c r="S725">
        <f>Source!Y474</f>
        <v>0</v>
      </c>
      <c r="T725">
        <f>Source!Y475</f>
        <v>0</v>
      </c>
      <c r="U725">
        <f>ROUND((175/100)*ROUND(Source!R474, 2), 2)</f>
        <v>0</v>
      </c>
      <c r="V725">
        <f>ROUND((0/100)*ROUND(Source!R475, 2), 2)</f>
        <v>0</v>
      </c>
      <c r="AC725">
        <v>3</v>
      </c>
    </row>
    <row r="726" spans="1:29" ht="142.5" hidden="1" x14ac:dyDescent="0.2">
      <c r="A726" s="20" t="s">
        <v>526</v>
      </c>
      <c r="B726" s="20" t="str">
        <f>Source!F476</f>
        <v>1.1-1-2529</v>
      </c>
      <c r="C726" s="20" t="s">
        <v>910</v>
      </c>
      <c r="D726" s="22" t="str">
        <f>Source!H476</f>
        <v>м</v>
      </c>
      <c r="E726" s="21">
        <f>Source!I476</f>
        <v>47.25</v>
      </c>
      <c r="F726" s="24">
        <f>Source!AK476</f>
        <v>6.93</v>
      </c>
      <c r="G726" s="34" t="s">
        <v>3</v>
      </c>
      <c r="H726" s="21">
        <f>Source!AW477</f>
        <v>1.0189999999999999</v>
      </c>
      <c r="I726" s="24">
        <f>Source!O476</f>
        <v>333.66</v>
      </c>
      <c r="J726" s="21">
        <f>IF(Source!BC477&lt;&gt; 0, Source!BC477, 1)</f>
        <v>6.63</v>
      </c>
      <c r="K726" s="24">
        <f>Source!O477</f>
        <v>2212.17</v>
      </c>
      <c r="L726"/>
      <c r="Q726">
        <f>Source!X476</f>
        <v>0</v>
      </c>
      <c r="R726">
        <f>Source!X477</f>
        <v>0</v>
      </c>
      <c r="S726">
        <f>Source!Y476</f>
        <v>0</v>
      </c>
      <c r="T726">
        <f>Source!Y477</f>
        <v>0</v>
      </c>
      <c r="U726">
        <f>ROUND((175/100)*ROUND(Source!R476, 2), 2)</f>
        <v>0</v>
      </c>
      <c r="V726">
        <f>ROUND((0/100)*ROUND(Source!R477, 2), 2)</f>
        <v>0</v>
      </c>
      <c r="AC726">
        <v>3</v>
      </c>
    </row>
    <row r="727" spans="1:29" ht="42.75" hidden="1" x14ac:dyDescent="0.2">
      <c r="A727" s="20" t="s">
        <v>527</v>
      </c>
      <c r="B727" s="20" t="str">
        <f>Source!F478</f>
        <v>1.1-1-2545</v>
      </c>
      <c r="C727" s="20" t="s">
        <v>356</v>
      </c>
      <c r="D727" s="22" t="str">
        <f>Source!H478</f>
        <v>л</v>
      </c>
      <c r="E727" s="21">
        <f>Source!I478</f>
        <v>3.6124999999999998</v>
      </c>
      <c r="F727" s="24">
        <f>Source!AK478</f>
        <v>113.63</v>
      </c>
      <c r="G727" s="34" t="s">
        <v>3</v>
      </c>
      <c r="H727" s="21">
        <f>Source!AW479</f>
        <v>1.0189999999999999</v>
      </c>
      <c r="I727" s="24">
        <f>Source!O478</f>
        <v>418.29</v>
      </c>
      <c r="J727" s="21">
        <f>IF(Source!BC479&lt;&gt; 0, Source!BC479, 1)</f>
        <v>8.8699999999999992</v>
      </c>
      <c r="K727" s="24">
        <f>Source!O479</f>
        <v>3710.23</v>
      </c>
      <c r="L727"/>
      <c r="Q727">
        <f>Source!X478</f>
        <v>0</v>
      </c>
      <c r="R727">
        <f>Source!X479</f>
        <v>0</v>
      </c>
      <c r="S727">
        <f>Source!Y478</f>
        <v>0</v>
      </c>
      <c r="T727">
        <f>Source!Y479</f>
        <v>0</v>
      </c>
      <c r="U727">
        <f>ROUND((175/100)*ROUND(Source!R478, 2), 2)</f>
        <v>0</v>
      </c>
      <c r="V727">
        <f>ROUND((0/100)*ROUND(Source!R479, 2), 2)</f>
        <v>0</v>
      </c>
      <c r="AC727">
        <v>3</v>
      </c>
    </row>
    <row r="728" spans="1:29" ht="57" hidden="1" x14ac:dyDescent="0.2">
      <c r="A728" s="20" t="s">
        <v>528</v>
      </c>
      <c r="B728" s="20" t="str">
        <f>Source!F480</f>
        <v>1.1-1-464</v>
      </c>
      <c r="C728" s="20" t="s">
        <v>361</v>
      </c>
      <c r="D728" s="22" t="str">
        <f>Source!H480</f>
        <v>л</v>
      </c>
      <c r="E728" s="21">
        <f>Source!I480</f>
        <v>-26.876999999999999</v>
      </c>
      <c r="F728" s="24">
        <f>Source!AK480</f>
        <v>34.74</v>
      </c>
      <c r="G728" s="34" t="s">
        <v>3</v>
      </c>
      <c r="H728" s="21">
        <f>Source!AW481</f>
        <v>1.0189999999999999</v>
      </c>
      <c r="I728" s="24">
        <f>Source!O480</f>
        <v>-951.45</v>
      </c>
      <c r="J728" s="21">
        <f>IF(Source!BC481&lt;&gt; 0, Source!BC481, 1)</f>
        <v>30.46</v>
      </c>
      <c r="K728" s="24">
        <f>Source!O481</f>
        <v>-28981.17</v>
      </c>
      <c r="L728"/>
      <c r="Q728">
        <f>Source!X480</f>
        <v>0</v>
      </c>
      <c r="R728">
        <f>Source!X481</f>
        <v>0</v>
      </c>
      <c r="S728">
        <f>Source!Y480</f>
        <v>0</v>
      </c>
      <c r="T728">
        <f>Source!Y481</f>
        <v>0</v>
      </c>
      <c r="U728">
        <f>ROUND((175/100)*ROUND(Source!R480, 2), 2)</f>
        <v>0</v>
      </c>
      <c r="V728">
        <f>ROUND((0/100)*ROUND(Source!R481, 2), 2)</f>
        <v>0</v>
      </c>
      <c r="AC728">
        <v>3</v>
      </c>
    </row>
    <row r="729" spans="1:29" ht="14.25" hidden="1" x14ac:dyDescent="0.2">
      <c r="A729" s="20"/>
      <c r="B729" s="20"/>
      <c r="C729" s="20" t="s">
        <v>949</v>
      </c>
      <c r="D729" s="22" t="s">
        <v>950</v>
      </c>
      <c r="E729" s="21">
        <f>Source!BZ469</f>
        <v>87</v>
      </c>
      <c r="F729" s="24"/>
      <c r="G729" s="23"/>
      <c r="H729" s="21"/>
      <c r="I729" s="24">
        <f>SUM(Q717:Q728)</f>
        <v>1043.32</v>
      </c>
      <c r="J729" s="21">
        <f>Source!AT469</f>
        <v>87</v>
      </c>
      <c r="K729" s="24">
        <f>SUM(R717:R728)</f>
        <v>58791.16</v>
      </c>
      <c r="L729"/>
    </row>
    <row r="730" spans="1:29" ht="14.25" hidden="1" x14ac:dyDescent="0.2">
      <c r="A730" s="20"/>
      <c r="B730" s="20"/>
      <c r="C730" s="20" t="s">
        <v>951</v>
      </c>
      <c r="D730" s="22" t="s">
        <v>950</v>
      </c>
      <c r="E730" s="21">
        <f>Source!CA469</f>
        <v>47</v>
      </c>
      <c r="F730" s="24"/>
      <c r="G730" s="23"/>
      <c r="H730" s="21"/>
      <c r="I730" s="24">
        <f>SUM(S717:S729)</f>
        <v>563.63</v>
      </c>
      <c r="J730" s="21">
        <f>Source!AU469</f>
        <v>47</v>
      </c>
      <c r="K730" s="24">
        <f>SUM(T717:T729)</f>
        <v>31760.74</v>
      </c>
      <c r="L730"/>
    </row>
    <row r="731" spans="1:29" ht="28.5" hidden="1" x14ac:dyDescent="0.2">
      <c r="A731" s="26"/>
      <c r="B731" s="26"/>
      <c r="C731" s="26" t="s">
        <v>952</v>
      </c>
      <c r="D731" s="27" t="s">
        <v>953</v>
      </c>
      <c r="E731" s="28">
        <f>Source!AQ468</f>
        <v>2.2000000000000002</v>
      </c>
      <c r="F731" s="29"/>
      <c r="G731" s="30" t="s">
        <v>962</v>
      </c>
      <c r="H731" s="28">
        <f>Source!AV469</f>
        <v>1.0469999999999999</v>
      </c>
      <c r="I731" s="29">
        <f>Source!U468</f>
        <v>91.864198799999983</v>
      </c>
      <c r="J731" s="28"/>
      <c r="K731" s="29"/>
      <c r="L731"/>
    </row>
    <row r="732" spans="1:29" ht="15" hidden="1" x14ac:dyDescent="0.2">
      <c r="C732" s="31" t="s">
        <v>954</v>
      </c>
      <c r="H732" s="41">
        <f>I719+I720+I722+I729+I730+SUM(I723:I728)-SUMIF(AC723:AC728, 5, I723:I728)-SUMIF(AC723:AC728, 6, I723:I728)</f>
        <v>6621.65</v>
      </c>
      <c r="I732" s="41"/>
      <c r="J732" s="41">
        <f>K719+K720+K722+K729+K730+SUM(K723:K728)-SUMIF(AC723:AC728, 5, K723:K728)-SUMIF(AC723:AC728, 6, K723:K728)</f>
        <v>191910.53</v>
      </c>
      <c r="K732" s="41"/>
      <c r="L732"/>
    </row>
    <row r="733" spans="1:29" ht="15" hidden="1" x14ac:dyDescent="0.2">
      <c r="C733" s="31" t="s">
        <v>955</v>
      </c>
      <c r="H733" s="42">
        <f>SUMIF(AC723:AC728, 5, I723:I728)+SUMIF(AC723:AC728, 6, I723:I728)</f>
        <v>0</v>
      </c>
      <c r="I733" s="42"/>
      <c r="J733" s="42">
        <f>SUMIF(AC723:AC728, 5, K723:K728)+SUMIF(AC723:AC728, 6, K723:K728)</f>
        <v>0</v>
      </c>
      <c r="K733" s="42"/>
      <c r="L733"/>
    </row>
    <row r="734" spans="1:29" ht="15" hidden="1" x14ac:dyDescent="0.2">
      <c r="C734" s="31" t="s">
        <v>956</v>
      </c>
      <c r="H734" s="42">
        <f>I719+I720+I722+I729+I730+SUM(I723:I728)</f>
        <v>6621.65</v>
      </c>
      <c r="I734" s="42"/>
      <c r="J734" s="42">
        <f>K719+K720+K722+K729+K730+SUM(K723:K728)</f>
        <v>191910.53</v>
      </c>
      <c r="K734" s="42"/>
      <c r="L734"/>
      <c r="O734" s="32">
        <f>I719+I720+I722+I729+I730+SUM(I723:I728)</f>
        <v>6621.65</v>
      </c>
      <c r="P734" s="32">
        <f>K719+K720+K722+K729+K730+SUM(K723:K728)</f>
        <v>191910.53</v>
      </c>
    </row>
    <row r="735" spans="1:29" hidden="1" x14ac:dyDescent="0.2">
      <c r="L735"/>
    </row>
    <row r="736" spans="1:29" ht="85.5" hidden="1" x14ac:dyDescent="0.2">
      <c r="A736" s="20">
        <v>48</v>
      </c>
      <c r="B736" s="20" t="str">
        <f>Source!F482</f>
        <v>3.16-41-1</v>
      </c>
      <c r="C736" s="20" t="s">
        <v>397</v>
      </c>
      <c r="D736" s="22" t="str">
        <f>Source!H482</f>
        <v>100 сварных соединений</v>
      </c>
      <c r="E736" s="21">
        <f>Source!I482</f>
        <v>5.24</v>
      </c>
      <c r="F736" s="24"/>
      <c r="G736" s="23"/>
      <c r="H736" s="21"/>
      <c r="I736" s="24"/>
      <c r="J736" s="21"/>
      <c r="K736" s="24"/>
      <c r="L736"/>
      <c r="Q736">
        <f>Source!X482</f>
        <v>176.7</v>
      </c>
      <c r="R736">
        <f>Source!X483</f>
        <v>9957.0400000000009</v>
      </c>
      <c r="S736">
        <f>Source!Y482</f>
        <v>98.89</v>
      </c>
      <c r="T736">
        <f>Source!Y483</f>
        <v>5572.29</v>
      </c>
      <c r="U736">
        <f>ROUND((175/100)*ROUND(Source!R482, 2), 2)</f>
        <v>0</v>
      </c>
      <c r="V736">
        <f>ROUND((0/100)*ROUND(Source!R483, 2), 2)</f>
        <v>0</v>
      </c>
      <c r="AC736">
        <v>0</v>
      </c>
    </row>
    <row r="737" spans="1:29" hidden="1" x14ac:dyDescent="0.2">
      <c r="C737" s="25" t="str">
        <f>"Объем: "&amp;Source!I482&amp;"=(67*"&amp;"2+"&amp;"30*"&amp;"3+"&amp;"140*"&amp;"2+"&amp;"10*"&amp;"2)/"&amp;"100"</f>
        <v>Объем: 5,24=(67*2+30*3+140*2+10*2)/100</v>
      </c>
      <c r="L737"/>
    </row>
    <row r="738" spans="1:29" ht="28.5" hidden="1" x14ac:dyDescent="0.2">
      <c r="A738" s="20"/>
      <c r="B738" s="20"/>
      <c r="C738" s="20" t="s">
        <v>946</v>
      </c>
      <c r="D738" s="22"/>
      <c r="E738" s="21"/>
      <c r="F738" s="24">
        <f>Source!AO482</f>
        <v>21.01</v>
      </c>
      <c r="G738" s="23" t="s">
        <v>962</v>
      </c>
      <c r="H738" s="21">
        <f>Source!AV483</f>
        <v>1.0669999999999999</v>
      </c>
      <c r="I738" s="24">
        <f>Source!S482</f>
        <v>162.11000000000001</v>
      </c>
      <c r="J738" s="21">
        <f>IF(Source!BA483&lt;&gt; 0, Source!BA483, 1)</f>
        <v>56.35</v>
      </c>
      <c r="K738" s="24">
        <f>Source!S483</f>
        <v>9134.9</v>
      </c>
      <c r="L738"/>
    </row>
    <row r="739" spans="1:29" ht="28.5" hidden="1" x14ac:dyDescent="0.2">
      <c r="A739" s="20"/>
      <c r="B739" s="20"/>
      <c r="C739" s="20" t="s">
        <v>947</v>
      </c>
      <c r="D739" s="22"/>
      <c r="E739" s="21"/>
      <c r="F739" s="24">
        <f>Source!AM482</f>
        <v>1.1000000000000001</v>
      </c>
      <c r="G739" s="23" t="s">
        <v>963</v>
      </c>
      <c r="H739" s="21">
        <f>Source!AV483</f>
        <v>1.0669999999999999</v>
      </c>
      <c r="I739" s="24">
        <f>Source!Q482</f>
        <v>9.23</v>
      </c>
      <c r="J739" s="21">
        <f>IF(Source!BB483&lt;&gt; 0, Source!BB483, 1)</f>
        <v>12.52</v>
      </c>
      <c r="K739" s="24">
        <f>Source!Q483</f>
        <v>115.56</v>
      </c>
      <c r="L739"/>
    </row>
    <row r="740" spans="1:29" ht="14.25" hidden="1" x14ac:dyDescent="0.2">
      <c r="A740" s="20"/>
      <c r="B740" s="20"/>
      <c r="C740" s="20" t="s">
        <v>949</v>
      </c>
      <c r="D740" s="22" t="s">
        <v>950</v>
      </c>
      <c r="E740" s="21">
        <f>Source!BZ483</f>
        <v>109</v>
      </c>
      <c r="F740" s="24"/>
      <c r="G740" s="23"/>
      <c r="H740" s="21"/>
      <c r="I740" s="24">
        <f>SUM(Q736:Q739)</f>
        <v>176.7</v>
      </c>
      <c r="J740" s="21">
        <f>Source!AT483</f>
        <v>109</v>
      </c>
      <c r="K740" s="24">
        <f>SUM(R736:R739)</f>
        <v>9957.0400000000009</v>
      </c>
      <c r="L740"/>
    </row>
    <row r="741" spans="1:29" ht="14.25" hidden="1" x14ac:dyDescent="0.2">
      <c r="A741" s="20"/>
      <c r="B741" s="20"/>
      <c r="C741" s="20" t="s">
        <v>951</v>
      </c>
      <c r="D741" s="22" t="s">
        <v>950</v>
      </c>
      <c r="E741" s="21">
        <f>Source!CA483</f>
        <v>61</v>
      </c>
      <c r="F741" s="24"/>
      <c r="G741" s="23"/>
      <c r="H741" s="21"/>
      <c r="I741" s="24">
        <f>SUM(S736:S740)</f>
        <v>98.89</v>
      </c>
      <c r="J741" s="21">
        <f>Source!AU483</f>
        <v>61</v>
      </c>
      <c r="K741" s="24">
        <f>SUM(T736:T740)</f>
        <v>5572.29</v>
      </c>
      <c r="L741"/>
    </row>
    <row r="742" spans="1:29" ht="28.5" hidden="1" x14ac:dyDescent="0.2">
      <c r="A742" s="26"/>
      <c r="B742" s="26"/>
      <c r="C742" s="26" t="s">
        <v>952</v>
      </c>
      <c r="D742" s="27" t="s">
        <v>953</v>
      </c>
      <c r="E742" s="28">
        <f>Source!AQ482</f>
        <v>1.56</v>
      </c>
      <c r="F742" s="29"/>
      <c r="G742" s="30" t="s">
        <v>962</v>
      </c>
      <c r="H742" s="28">
        <f>Source!AV483</f>
        <v>1.0669999999999999</v>
      </c>
      <c r="I742" s="29">
        <f>Source!U482</f>
        <v>12.036477023999998</v>
      </c>
      <c r="J742" s="28"/>
      <c r="K742" s="29"/>
      <c r="L742"/>
    </row>
    <row r="743" spans="1:29" ht="15" hidden="1" x14ac:dyDescent="0.2">
      <c r="C743" s="31" t="s">
        <v>954</v>
      </c>
      <c r="H743" s="41">
        <f>I738+I739+I740+I741+0-0-0</f>
        <v>446.92999999999995</v>
      </c>
      <c r="I743" s="41"/>
      <c r="J743" s="41">
        <f>K738+K739+K740+K741+0-0-0</f>
        <v>24779.79</v>
      </c>
      <c r="K743" s="41"/>
      <c r="L743"/>
    </row>
    <row r="744" spans="1:29" ht="15" hidden="1" x14ac:dyDescent="0.2">
      <c r="C744" s="31" t="s">
        <v>955</v>
      </c>
      <c r="H744" s="42">
        <f>0+0</f>
        <v>0</v>
      </c>
      <c r="I744" s="42"/>
      <c r="J744" s="42">
        <f>0+0</f>
        <v>0</v>
      </c>
      <c r="K744" s="42"/>
      <c r="L744"/>
    </row>
    <row r="745" spans="1:29" ht="15" hidden="1" x14ac:dyDescent="0.2">
      <c r="C745" s="31" t="s">
        <v>956</v>
      </c>
      <c r="H745" s="42">
        <f>I738+I739+I740+I741+0</f>
        <v>446.92999999999995</v>
      </c>
      <c r="I745" s="42"/>
      <c r="J745" s="42">
        <f>K738+K739+K740+K741+0</f>
        <v>24779.79</v>
      </c>
      <c r="K745" s="42"/>
      <c r="L745"/>
      <c r="O745" s="32">
        <f>I738+I739+I740+I741+0</f>
        <v>446.92999999999995</v>
      </c>
      <c r="P745" s="32">
        <f>K738+K739+K740+K741+0</f>
        <v>24779.79</v>
      </c>
    </row>
    <row r="746" spans="1:29" hidden="1" x14ac:dyDescent="0.2">
      <c r="L746"/>
    </row>
    <row r="747" spans="1:29" ht="85.5" hidden="1" x14ac:dyDescent="0.2">
      <c r="A747" s="20">
        <v>49</v>
      </c>
      <c r="B747" s="20" t="str">
        <f>Source!F484</f>
        <v>3.16-40-1</v>
      </c>
      <c r="C747" s="20" t="s">
        <v>401</v>
      </c>
      <c r="D747" s="22" t="str">
        <f>Source!H484</f>
        <v>100 м</v>
      </c>
      <c r="E747" s="21">
        <f>Source!I484</f>
        <v>0.3</v>
      </c>
      <c r="F747" s="24"/>
      <c r="G747" s="23"/>
      <c r="H747" s="21"/>
      <c r="I747" s="24"/>
      <c r="J747" s="21"/>
      <c r="K747" s="24"/>
      <c r="L747"/>
      <c r="Q747">
        <f>Source!X484</f>
        <v>87.08</v>
      </c>
      <c r="R747">
        <f>Source!X485</f>
        <v>4906.96</v>
      </c>
      <c r="S747">
        <f>Source!Y484</f>
        <v>48.73</v>
      </c>
      <c r="T747">
        <f>Source!Y485</f>
        <v>2746.1</v>
      </c>
      <c r="U747">
        <f>ROUND((175/100)*ROUND(Source!R484, 2), 2)</f>
        <v>0.42</v>
      </c>
      <c r="V747">
        <f>ROUND((0/100)*ROUND(Source!R485, 2), 2)</f>
        <v>0</v>
      </c>
      <c r="AC747">
        <v>0</v>
      </c>
    </row>
    <row r="748" spans="1:29" hidden="1" x14ac:dyDescent="0.2">
      <c r="C748" s="25" t="str">
        <f>"Объем: "&amp;Source!I484&amp;"=(30)/"&amp;"100"</f>
        <v>Объем: 0,3=(30)/100</v>
      </c>
      <c r="L748"/>
    </row>
    <row r="749" spans="1:29" ht="28.5" hidden="1" x14ac:dyDescent="0.2">
      <c r="A749" s="20"/>
      <c r="B749" s="20"/>
      <c r="C749" s="20" t="s">
        <v>946</v>
      </c>
      <c r="D749" s="22"/>
      <c r="E749" s="21"/>
      <c r="F749" s="24">
        <f>Source!AO484</f>
        <v>180.31</v>
      </c>
      <c r="G749" s="23" t="s">
        <v>962</v>
      </c>
      <c r="H749" s="21">
        <f>Source!AV485</f>
        <v>1.0669999999999999</v>
      </c>
      <c r="I749" s="24">
        <f>Source!S484</f>
        <v>79.650000000000006</v>
      </c>
      <c r="J749" s="21">
        <f>IF(Source!BA485&lt;&gt; 0, Source!BA485, 1)</f>
        <v>56.35</v>
      </c>
      <c r="K749" s="24">
        <f>Source!S485</f>
        <v>4488.28</v>
      </c>
      <c r="L749"/>
    </row>
    <row r="750" spans="1:29" ht="28.5" hidden="1" x14ac:dyDescent="0.2">
      <c r="A750" s="20"/>
      <c r="B750" s="20"/>
      <c r="C750" s="20" t="s">
        <v>947</v>
      </c>
      <c r="D750" s="22"/>
      <c r="E750" s="21"/>
      <c r="F750" s="24">
        <f>Source!AM484</f>
        <v>18.38</v>
      </c>
      <c r="G750" s="23" t="s">
        <v>963</v>
      </c>
      <c r="H750" s="21">
        <f>Source!AV485</f>
        <v>1.0669999999999999</v>
      </c>
      <c r="I750" s="24">
        <f>Source!Q484</f>
        <v>8.83</v>
      </c>
      <c r="J750" s="21">
        <f>IF(Source!BB485&lt;&gt; 0, Source!BB485, 1)</f>
        <v>12.26</v>
      </c>
      <c r="K750" s="24">
        <f>Source!Q485</f>
        <v>108.26</v>
      </c>
      <c r="L750"/>
    </row>
    <row r="751" spans="1:29" ht="28.5" hidden="1" x14ac:dyDescent="0.2">
      <c r="A751" s="20"/>
      <c r="B751" s="20"/>
      <c r="C751" s="20" t="s">
        <v>959</v>
      </c>
      <c r="D751" s="22"/>
      <c r="E751" s="21"/>
      <c r="F751" s="24">
        <f>Source!AN484</f>
        <v>0.5</v>
      </c>
      <c r="G751" s="23" t="s">
        <v>963</v>
      </c>
      <c r="H751" s="21">
        <f>Source!AV485</f>
        <v>1.0669999999999999</v>
      </c>
      <c r="I751" s="33">
        <f>Source!R484</f>
        <v>0.24</v>
      </c>
      <c r="J751" s="21">
        <f>IF(Source!BS485&lt;&gt; 0, Source!BS485, 1)</f>
        <v>56.35</v>
      </c>
      <c r="K751" s="33">
        <f>Source!R485</f>
        <v>13.52</v>
      </c>
      <c r="L751"/>
    </row>
    <row r="752" spans="1:29" ht="14.25" hidden="1" x14ac:dyDescent="0.2">
      <c r="A752" s="20"/>
      <c r="B752" s="20"/>
      <c r="C752" s="20" t="s">
        <v>948</v>
      </c>
      <c r="D752" s="22"/>
      <c r="E752" s="21"/>
      <c r="F752" s="24">
        <f>Source!AL484</f>
        <v>153.1</v>
      </c>
      <c r="G752" s="23"/>
      <c r="H752" s="21">
        <f>Source!AW485</f>
        <v>1</v>
      </c>
      <c r="I752" s="24">
        <f>Source!P484</f>
        <v>45.93</v>
      </c>
      <c r="J752" s="21">
        <f>IF(Source!BC485&lt;&gt; 0, Source!BC485, 1)</f>
        <v>1.98</v>
      </c>
      <c r="K752" s="24">
        <f>Source!P485</f>
        <v>90.94</v>
      </c>
      <c r="L752"/>
    </row>
    <row r="753" spans="1:29" ht="71.25" hidden="1" x14ac:dyDescent="0.2">
      <c r="A753" s="20" t="s">
        <v>531</v>
      </c>
      <c r="B753" s="20" t="str">
        <f>Source!F486</f>
        <v>1.12-10-146</v>
      </c>
      <c r="C753" s="20" t="s">
        <v>404</v>
      </c>
      <c r="D753" s="22" t="str">
        <f>Source!H486</f>
        <v>100 шт.</v>
      </c>
      <c r="E753" s="21">
        <f>Source!I486</f>
        <v>0.15</v>
      </c>
      <c r="F753" s="24">
        <f>Source!AK486</f>
        <v>526.22</v>
      </c>
      <c r="G753" s="34" t="s">
        <v>3</v>
      </c>
      <c r="H753" s="21">
        <f>Source!AW487</f>
        <v>1</v>
      </c>
      <c r="I753" s="24">
        <f>Source!O486</f>
        <v>78.930000000000007</v>
      </c>
      <c r="J753" s="21">
        <f>IF(Source!BC487&lt;&gt; 0, Source!BC487, 1)</f>
        <v>2.1</v>
      </c>
      <c r="K753" s="24">
        <f>Source!O487</f>
        <v>165.75</v>
      </c>
      <c r="L753"/>
      <c r="Q753">
        <f>Source!X486</f>
        <v>0</v>
      </c>
      <c r="R753">
        <f>Source!X487</f>
        <v>0</v>
      </c>
      <c r="S753">
        <f>Source!Y486</f>
        <v>0</v>
      </c>
      <c r="T753">
        <f>Source!Y487</f>
        <v>0</v>
      </c>
      <c r="U753">
        <f>ROUND((175/100)*ROUND(Source!R486, 2), 2)</f>
        <v>0</v>
      </c>
      <c r="V753">
        <f>ROUND((0/100)*ROUND(Source!R487, 2), 2)</f>
        <v>0</v>
      </c>
      <c r="AC753">
        <v>3</v>
      </c>
    </row>
    <row r="754" spans="1:29" ht="85.5" hidden="1" x14ac:dyDescent="0.2">
      <c r="A754" s="20" t="s">
        <v>532</v>
      </c>
      <c r="B754" s="20" t="str">
        <f>Source!F488</f>
        <v>1.12-5-573</v>
      </c>
      <c r="C754" s="20" t="s">
        <v>408</v>
      </c>
      <c r="D754" s="22" t="str">
        <f>Source!H488</f>
        <v>м</v>
      </c>
      <c r="E754" s="21">
        <f>Source!I488</f>
        <v>30.75</v>
      </c>
      <c r="F754" s="24">
        <f>Source!AK488</f>
        <v>16.100000000000001</v>
      </c>
      <c r="G754" s="34" t="s">
        <v>3</v>
      </c>
      <c r="H754" s="21">
        <f>Source!AW489</f>
        <v>1</v>
      </c>
      <c r="I754" s="24">
        <f>Source!O488</f>
        <v>495.08</v>
      </c>
      <c r="J754" s="21">
        <f>IF(Source!BC489&lt;&gt; 0, Source!BC489, 1)</f>
        <v>2.66</v>
      </c>
      <c r="K754" s="24">
        <f>Source!O489</f>
        <v>1316.91</v>
      </c>
      <c r="L754"/>
      <c r="Q754">
        <f>Source!X488</f>
        <v>0</v>
      </c>
      <c r="R754">
        <f>Source!X489</f>
        <v>0</v>
      </c>
      <c r="S754">
        <f>Source!Y488</f>
        <v>0</v>
      </c>
      <c r="T754">
        <f>Source!Y489</f>
        <v>0</v>
      </c>
      <c r="U754">
        <f>ROUND((175/100)*ROUND(Source!R488, 2), 2)</f>
        <v>0</v>
      </c>
      <c r="V754">
        <f>ROUND((0/100)*ROUND(Source!R489, 2), 2)</f>
        <v>0</v>
      </c>
      <c r="AC754">
        <v>3</v>
      </c>
    </row>
    <row r="755" spans="1:29" ht="57" hidden="1" x14ac:dyDescent="0.2">
      <c r="A755" s="20" t="s">
        <v>533</v>
      </c>
      <c r="B755" s="20" t="str">
        <f>Source!F490</f>
        <v>1.12-5-169</v>
      </c>
      <c r="C755" s="20" t="s">
        <v>412</v>
      </c>
      <c r="D755" s="22" t="str">
        <f>Source!H490</f>
        <v>шт.</v>
      </c>
      <c r="E755" s="21">
        <f>Source!I490</f>
        <v>67</v>
      </c>
      <c r="F755" s="24">
        <f>Source!AK490</f>
        <v>2.4700000000000002</v>
      </c>
      <c r="G755" s="34" t="s">
        <v>3</v>
      </c>
      <c r="H755" s="21">
        <f>Source!AW491</f>
        <v>1</v>
      </c>
      <c r="I755" s="24">
        <f>Source!O490</f>
        <v>165.49</v>
      </c>
      <c r="J755" s="21">
        <f>IF(Source!BC491&lt;&gt; 0, Source!BC491, 1)</f>
        <v>1.23</v>
      </c>
      <c r="K755" s="24">
        <f>Source!O491</f>
        <v>203.55</v>
      </c>
      <c r="L755"/>
      <c r="Q755">
        <f>Source!X490</f>
        <v>0</v>
      </c>
      <c r="R755">
        <f>Source!X491</f>
        <v>0</v>
      </c>
      <c r="S755">
        <f>Source!Y490</f>
        <v>0</v>
      </c>
      <c r="T755">
        <f>Source!Y491</f>
        <v>0</v>
      </c>
      <c r="U755">
        <f>ROUND((175/100)*ROUND(Source!R490, 2), 2)</f>
        <v>0</v>
      </c>
      <c r="V755">
        <f>ROUND((0/100)*ROUND(Source!R491, 2), 2)</f>
        <v>0</v>
      </c>
      <c r="AC755">
        <v>3</v>
      </c>
    </row>
    <row r="756" spans="1:29" ht="57" hidden="1" x14ac:dyDescent="0.2">
      <c r="A756" s="20" t="s">
        <v>534</v>
      </c>
      <c r="B756" s="20" t="str">
        <f>Source!F492</f>
        <v>1.12-5-887</v>
      </c>
      <c r="C756" s="20" t="s">
        <v>416</v>
      </c>
      <c r="D756" s="22" t="str">
        <f>Source!H492</f>
        <v>шт.</v>
      </c>
      <c r="E756" s="21">
        <f>Source!I492</f>
        <v>30</v>
      </c>
      <c r="F756" s="24">
        <f>Source!AK492</f>
        <v>5.41</v>
      </c>
      <c r="G756" s="34" t="s">
        <v>3</v>
      </c>
      <c r="H756" s="21">
        <f>Source!AW493</f>
        <v>1</v>
      </c>
      <c r="I756" s="24">
        <f>Source!O492</f>
        <v>162.30000000000001</v>
      </c>
      <c r="J756" s="21">
        <f>IF(Source!BC493&lt;&gt; 0, Source!BC493, 1)</f>
        <v>4.25</v>
      </c>
      <c r="K756" s="24">
        <f>Source!O493</f>
        <v>689.78</v>
      </c>
      <c r="L756"/>
      <c r="Q756">
        <f>Source!X492</f>
        <v>0</v>
      </c>
      <c r="R756">
        <f>Source!X493</f>
        <v>0</v>
      </c>
      <c r="S756">
        <f>Source!Y492</f>
        <v>0</v>
      </c>
      <c r="T756">
        <f>Source!Y493</f>
        <v>0</v>
      </c>
      <c r="U756">
        <f>ROUND((175/100)*ROUND(Source!R492, 2), 2)</f>
        <v>0</v>
      </c>
      <c r="V756">
        <f>ROUND((0/100)*ROUND(Source!R493, 2), 2)</f>
        <v>0</v>
      </c>
      <c r="AC756">
        <v>3</v>
      </c>
    </row>
    <row r="757" spans="1:29" ht="42.75" hidden="1" x14ac:dyDescent="0.2">
      <c r="A757" s="20" t="s">
        <v>535</v>
      </c>
      <c r="B757" s="20" t="str">
        <f>Source!F494</f>
        <v>1.12-5-178</v>
      </c>
      <c r="C757" s="20" t="s">
        <v>420</v>
      </c>
      <c r="D757" s="22" t="str">
        <f>Source!H494</f>
        <v>шт.</v>
      </c>
      <c r="E757" s="21">
        <f>Source!I494</f>
        <v>140</v>
      </c>
      <c r="F757" s="24">
        <f>Source!AK494</f>
        <v>1.9</v>
      </c>
      <c r="G757" s="34" t="s">
        <v>3</v>
      </c>
      <c r="H757" s="21">
        <f>Source!AW495</f>
        <v>1</v>
      </c>
      <c r="I757" s="24">
        <f>Source!O494</f>
        <v>266</v>
      </c>
      <c r="J757" s="21">
        <f>IF(Source!BC495&lt;&gt; 0, Source!BC495, 1)</f>
        <v>2.25</v>
      </c>
      <c r="K757" s="24">
        <f>Source!O495</f>
        <v>598.5</v>
      </c>
      <c r="L757"/>
      <c r="Q757">
        <f>Source!X494</f>
        <v>0</v>
      </c>
      <c r="R757">
        <f>Source!X495</f>
        <v>0</v>
      </c>
      <c r="S757">
        <f>Source!Y494</f>
        <v>0</v>
      </c>
      <c r="T757">
        <f>Source!Y495</f>
        <v>0</v>
      </c>
      <c r="U757">
        <f>ROUND((175/100)*ROUND(Source!R494, 2), 2)</f>
        <v>0</v>
      </c>
      <c r="V757">
        <f>ROUND((0/100)*ROUND(Source!R495, 2), 2)</f>
        <v>0</v>
      </c>
      <c r="AC757">
        <v>3</v>
      </c>
    </row>
    <row r="758" spans="1:29" ht="99.75" hidden="1" x14ac:dyDescent="0.2">
      <c r="A758" s="20" t="s">
        <v>536</v>
      </c>
      <c r="B758" s="20" t="str">
        <f>Source!F496</f>
        <v>1.12-5-939</v>
      </c>
      <c r="C758" s="20" t="s">
        <v>424</v>
      </c>
      <c r="D758" s="22" t="str">
        <f>Source!H496</f>
        <v>шт.</v>
      </c>
      <c r="E758" s="21">
        <f>Source!I496</f>
        <v>10</v>
      </c>
      <c r="F758" s="24">
        <f>Source!AK496</f>
        <v>24.29</v>
      </c>
      <c r="G758" s="34" t="s">
        <v>3</v>
      </c>
      <c r="H758" s="21">
        <f>Source!AW497</f>
        <v>1</v>
      </c>
      <c r="I758" s="24">
        <f>Source!O496</f>
        <v>242.9</v>
      </c>
      <c r="J758" s="21">
        <f>IF(Source!BC497&lt;&gt; 0, Source!BC497, 1)</f>
        <v>8.89</v>
      </c>
      <c r="K758" s="24">
        <f>Source!O497</f>
        <v>2159.38</v>
      </c>
      <c r="L758"/>
      <c r="Q758">
        <f>Source!X496</f>
        <v>0</v>
      </c>
      <c r="R758">
        <f>Source!X497</f>
        <v>0</v>
      </c>
      <c r="S758">
        <f>Source!Y496</f>
        <v>0</v>
      </c>
      <c r="T758">
        <f>Source!Y497</f>
        <v>0</v>
      </c>
      <c r="U758">
        <f>ROUND((175/100)*ROUND(Source!R496, 2), 2)</f>
        <v>0</v>
      </c>
      <c r="V758">
        <f>ROUND((0/100)*ROUND(Source!R497, 2), 2)</f>
        <v>0</v>
      </c>
      <c r="AC758">
        <v>3</v>
      </c>
    </row>
    <row r="759" spans="1:29" ht="28.5" hidden="1" x14ac:dyDescent="0.2">
      <c r="A759" s="20" t="s">
        <v>537</v>
      </c>
      <c r="B759" s="20" t="str">
        <f>Source!F498</f>
        <v>1.7-3-8</v>
      </c>
      <c r="C759" s="20" t="s">
        <v>428</v>
      </c>
      <c r="D759" s="22" t="str">
        <f>Source!H498</f>
        <v>шт.</v>
      </c>
      <c r="E759" s="21">
        <f>Source!I498</f>
        <v>0.315</v>
      </c>
      <c r="F759" s="24">
        <f>Source!AK498</f>
        <v>11.82</v>
      </c>
      <c r="G759" s="34" t="s">
        <v>3</v>
      </c>
      <c r="H759" s="21">
        <f>Source!AW499</f>
        <v>1</v>
      </c>
      <c r="I759" s="24">
        <f>Source!O498</f>
        <v>3.72</v>
      </c>
      <c r="J759" s="21">
        <f>IF(Source!BC499&lt;&gt; 0, Source!BC499, 1)</f>
        <v>6.25</v>
      </c>
      <c r="K759" s="24">
        <f>Source!O499</f>
        <v>23.25</v>
      </c>
      <c r="L759"/>
      <c r="Q759">
        <f>Source!X498</f>
        <v>0</v>
      </c>
      <c r="R759">
        <f>Source!X499</f>
        <v>0</v>
      </c>
      <c r="S759">
        <f>Source!Y498</f>
        <v>0</v>
      </c>
      <c r="T759">
        <f>Source!Y499</f>
        <v>0</v>
      </c>
      <c r="U759">
        <f>ROUND((175/100)*ROUND(Source!R498, 2), 2)</f>
        <v>0</v>
      </c>
      <c r="V759">
        <f>ROUND((0/100)*ROUND(Source!R499, 2), 2)</f>
        <v>0</v>
      </c>
      <c r="AC759">
        <v>3</v>
      </c>
    </row>
    <row r="760" spans="1:29" ht="14.25" hidden="1" x14ac:dyDescent="0.2">
      <c r="A760" s="20"/>
      <c r="B760" s="20"/>
      <c r="C760" s="20" t="s">
        <v>949</v>
      </c>
      <c r="D760" s="22" t="s">
        <v>950</v>
      </c>
      <c r="E760" s="21">
        <f>Source!BZ485</f>
        <v>109</v>
      </c>
      <c r="F760" s="24"/>
      <c r="G760" s="23"/>
      <c r="H760" s="21"/>
      <c r="I760" s="24">
        <f>SUM(Q747:Q759)</f>
        <v>87.08</v>
      </c>
      <c r="J760" s="21">
        <f>Source!AT485</f>
        <v>109</v>
      </c>
      <c r="K760" s="24">
        <f>SUM(R747:R759)</f>
        <v>4906.96</v>
      </c>
      <c r="L760"/>
    </row>
    <row r="761" spans="1:29" ht="14.25" hidden="1" x14ac:dyDescent="0.2">
      <c r="A761" s="20"/>
      <c r="B761" s="20"/>
      <c r="C761" s="20" t="s">
        <v>951</v>
      </c>
      <c r="D761" s="22" t="s">
        <v>950</v>
      </c>
      <c r="E761" s="21">
        <f>Source!CA485</f>
        <v>61</v>
      </c>
      <c r="F761" s="24"/>
      <c r="G761" s="23"/>
      <c r="H761" s="21"/>
      <c r="I761" s="24">
        <f>SUM(S747:S760)</f>
        <v>48.73</v>
      </c>
      <c r="J761" s="21">
        <f>Source!AU485</f>
        <v>61</v>
      </c>
      <c r="K761" s="24">
        <f>SUM(T747:T760)</f>
        <v>2746.1</v>
      </c>
      <c r="L761"/>
    </row>
    <row r="762" spans="1:29" ht="28.5" hidden="1" x14ac:dyDescent="0.2">
      <c r="A762" s="26"/>
      <c r="B762" s="26"/>
      <c r="C762" s="26" t="s">
        <v>952</v>
      </c>
      <c r="D762" s="27" t="s">
        <v>953</v>
      </c>
      <c r="E762" s="28">
        <f>Source!AQ484</f>
        <v>14.56</v>
      </c>
      <c r="F762" s="29"/>
      <c r="G762" s="30" t="s">
        <v>962</v>
      </c>
      <c r="H762" s="28">
        <f>Source!AV485</f>
        <v>1.0669999999999999</v>
      </c>
      <c r="I762" s="29">
        <f>Source!U484</f>
        <v>6.4317052800000001</v>
      </c>
      <c r="J762" s="28"/>
      <c r="K762" s="29"/>
      <c r="L762"/>
    </row>
    <row r="763" spans="1:29" ht="15" hidden="1" x14ac:dyDescent="0.2">
      <c r="C763" s="31" t="s">
        <v>954</v>
      </c>
      <c r="H763" s="41">
        <f>I749+I750+I752+I760+I761+SUM(I753:I759)-SUMIF(AC753:AC759, 5, I753:I759)-SUMIF(AC753:AC759, 6, I753:I759)</f>
        <v>1684.64</v>
      </c>
      <c r="I763" s="41"/>
      <c r="J763" s="41">
        <f>K749+K750+K752+K760+K761+SUM(K753:K759)-SUMIF(AC753:AC759, 5, K753:K759)-SUMIF(AC753:AC759, 6, K753:K759)</f>
        <v>17497.66</v>
      </c>
      <c r="K763" s="41"/>
      <c r="L763"/>
    </row>
    <row r="764" spans="1:29" ht="15" hidden="1" x14ac:dyDescent="0.2">
      <c r="C764" s="31" t="s">
        <v>955</v>
      </c>
      <c r="H764" s="42">
        <f>SUMIF(AC753:AC759, 5, I753:I759)+SUMIF(AC753:AC759, 6, I753:I759)</f>
        <v>0</v>
      </c>
      <c r="I764" s="42"/>
      <c r="J764" s="42">
        <f>SUMIF(AC753:AC759, 5, K753:K759)+SUMIF(AC753:AC759, 6, K753:K759)</f>
        <v>0</v>
      </c>
      <c r="K764" s="42"/>
      <c r="L764"/>
    </row>
    <row r="765" spans="1:29" ht="15" hidden="1" x14ac:dyDescent="0.2">
      <c r="C765" s="31" t="s">
        <v>956</v>
      </c>
      <c r="H765" s="42">
        <f>I749+I750+I752+I760+I761+SUM(I753:I759)</f>
        <v>1684.64</v>
      </c>
      <c r="I765" s="42"/>
      <c r="J765" s="42">
        <f>K749+K750+K752+K760+K761+SUM(K753:K759)</f>
        <v>17497.66</v>
      </c>
      <c r="K765" s="42"/>
      <c r="L765"/>
      <c r="O765" s="32">
        <f>I749+I750+I752+I760+I761+SUM(I753:I759)</f>
        <v>1684.64</v>
      </c>
      <c r="P765" s="32">
        <f>K749+K750+K752+K760+K761+SUM(K753:K759)</f>
        <v>17497.66</v>
      </c>
    </row>
    <row r="766" spans="1:29" hidden="1" x14ac:dyDescent="0.2">
      <c r="L766"/>
    </row>
    <row r="767" spans="1:29" ht="85.5" hidden="1" x14ac:dyDescent="0.2">
      <c r="A767" s="20">
        <v>50</v>
      </c>
      <c r="B767" s="20" t="str">
        <f>Source!F500</f>
        <v>3.16-41-2</v>
      </c>
      <c r="C767" s="20" t="s">
        <v>432</v>
      </c>
      <c r="D767" s="22" t="str">
        <f>Source!H500</f>
        <v>100 сварных соединений</v>
      </c>
      <c r="E767" s="21">
        <f>Source!I500</f>
        <v>2.2599999999999998</v>
      </c>
      <c r="F767" s="24"/>
      <c r="G767" s="23"/>
      <c r="H767" s="21"/>
      <c r="I767" s="24"/>
      <c r="J767" s="21"/>
      <c r="K767" s="24"/>
      <c r="L767"/>
      <c r="Q767">
        <f>Source!X500</f>
        <v>114.22</v>
      </c>
      <c r="R767">
        <f>Source!X501</f>
        <v>6436.36</v>
      </c>
      <c r="S767">
        <f>Source!Y500</f>
        <v>63.92</v>
      </c>
      <c r="T767">
        <f>Source!Y501</f>
        <v>3602</v>
      </c>
      <c r="U767">
        <f>ROUND((175/100)*ROUND(Source!R500, 2), 2)</f>
        <v>0</v>
      </c>
      <c r="V767">
        <f>ROUND((0/100)*ROUND(Source!R501, 2), 2)</f>
        <v>0</v>
      </c>
      <c r="AC767">
        <v>0</v>
      </c>
    </row>
    <row r="768" spans="1:29" hidden="1" x14ac:dyDescent="0.2">
      <c r="C768" s="25" t="str">
        <f>"Объем: "&amp;Source!I500&amp;"=(10*"&amp;"2+"&amp;"2*"&amp;"3+"&amp;"10*"&amp;"3+"&amp;"68*"&amp;"2+"&amp;"17*"&amp;"2)/"&amp;"100"</f>
        <v>Объем: 2,26=(10*2+2*3+10*3+68*2+17*2)/100</v>
      </c>
      <c r="L768"/>
    </row>
    <row r="769" spans="1:29" ht="28.5" hidden="1" x14ac:dyDescent="0.2">
      <c r="A769" s="20"/>
      <c r="B769" s="20"/>
      <c r="C769" s="20" t="s">
        <v>946</v>
      </c>
      <c r="D769" s="22"/>
      <c r="E769" s="21"/>
      <c r="F769" s="24">
        <f>Source!AO500</f>
        <v>31.49</v>
      </c>
      <c r="G769" s="23" t="s">
        <v>962</v>
      </c>
      <c r="H769" s="21">
        <f>Source!AV501</f>
        <v>1.0669999999999999</v>
      </c>
      <c r="I769" s="24">
        <f>Source!S500</f>
        <v>104.79</v>
      </c>
      <c r="J769" s="21">
        <f>IF(Source!BA501&lt;&gt; 0, Source!BA501, 1)</f>
        <v>56.35</v>
      </c>
      <c r="K769" s="24">
        <f>Source!S501</f>
        <v>5904.92</v>
      </c>
      <c r="L769"/>
    </row>
    <row r="770" spans="1:29" ht="28.5" hidden="1" x14ac:dyDescent="0.2">
      <c r="A770" s="20"/>
      <c r="B770" s="20"/>
      <c r="C770" s="20" t="s">
        <v>947</v>
      </c>
      <c r="D770" s="22"/>
      <c r="E770" s="21"/>
      <c r="F770" s="24">
        <f>Source!AM500</f>
        <v>1.57</v>
      </c>
      <c r="G770" s="23" t="s">
        <v>963</v>
      </c>
      <c r="H770" s="21">
        <f>Source!AV501</f>
        <v>1.0669999999999999</v>
      </c>
      <c r="I770" s="24">
        <f>Source!Q500</f>
        <v>5.68</v>
      </c>
      <c r="J770" s="21">
        <f>IF(Source!BB501&lt;&gt; 0, Source!BB501, 1)</f>
        <v>12.53</v>
      </c>
      <c r="K770" s="24">
        <f>Source!Q501</f>
        <v>71.17</v>
      </c>
      <c r="L770"/>
    </row>
    <row r="771" spans="1:29" ht="14.25" hidden="1" x14ac:dyDescent="0.2">
      <c r="A771" s="20"/>
      <c r="B771" s="20"/>
      <c r="C771" s="20" t="s">
        <v>949</v>
      </c>
      <c r="D771" s="22" t="s">
        <v>950</v>
      </c>
      <c r="E771" s="21">
        <f>Source!BZ501</f>
        <v>109</v>
      </c>
      <c r="F771" s="24"/>
      <c r="G771" s="23"/>
      <c r="H771" s="21"/>
      <c r="I771" s="24">
        <f>SUM(Q767:Q770)</f>
        <v>114.22</v>
      </c>
      <c r="J771" s="21">
        <f>Source!AT501</f>
        <v>109</v>
      </c>
      <c r="K771" s="24">
        <f>SUM(R767:R770)</f>
        <v>6436.36</v>
      </c>
      <c r="L771"/>
    </row>
    <row r="772" spans="1:29" ht="14.25" hidden="1" x14ac:dyDescent="0.2">
      <c r="A772" s="20"/>
      <c r="B772" s="20"/>
      <c r="C772" s="20" t="s">
        <v>951</v>
      </c>
      <c r="D772" s="22" t="s">
        <v>950</v>
      </c>
      <c r="E772" s="21">
        <f>Source!CA501</f>
        <v>61</v>
      </c>
      <c r="F772" s="24"/>
      <c r="G772" s="23"/>
      <c r="H772" s="21"/>
      <c r="I772" s="24">
        <f>SUM(S767:S771)</f>
        <v>63.92</v>
      </c>
      <c r="J772" s="21">
        <f>Source!AU501</f>
        <v>61</v>
      </c>
      <c r="K772" s="24">
        <f>SUM(T767:T771)</f>
        <v>3602</v>
      </c>
      <c r="L772"/>
    </row>
    <row r="773" spans="1:29" ht="28.5" hidden="1" x14ac:dyDescent="0.2">
      <c r="A773" s="26"/>
      <c r="B773" s="26"/>
      <c r="C773" s="26" t="s">
        <v>952</v>
      </c>
      <c r="D773" s="27" t="s">
        <v>953</v>
      </c>
      <c r="E773" s="28">
        <f>Source!AQ500</f>
        <v>2.34</v>
      </c>
      <c r="F773" s="29"/>
      <c r="G773" s="30" t="s">
        <v>962</v>
      </c>
      <c r="H773" s="28">
        <f>Source!AV501</f>
        <v>1.0669999999999999</v>
      </c>
      <c r="I773" s="29">
        <f>Source!U500</f>
        <v>7.7869574639999986</v>
      </c>
      <c r="J773" s="28"/>
      <c r="K773" s="29"/>
      <c r="L773"/>
    </row>
    <row r="774" spans="1:29" ht="15" hidden="1" x14ac:dyDescent="0.2">
      <c r="C774" s="31" t="s">
        <v>954</v>
      </c>
      <c r="H774" s="41">
        <f>I769+I770+I771+I772+0-0-0</f>
        <v>288.61</v>
      </c>
      <c r="I774" s="41"/>
      <c r="J774" s="41">
        <f>K769+K770+K771+K772+0-0-0</f>
        <v>16014.45</v>
      </c>
      <c r="K774" s="41"/>
      <c r="L774"/>
    </row>
    <row r="775" spans="1:29" ht="15" hidden="1" x14ac:dyDescent="0.2">
      <c r="C775" s="31" t="s">
        <v>955</v>
      </c>
      <c r="H775" s="42">
        <f>0+0</f>
        <v>0</v>
      </c>
      <c r="I775" s="42"/>
      <c r="J775" s="42">
        <f>0+0</f>
        <v>0</v>
      </c>
      <c r="K775" s="42"/>
      <c r="L775"/>
    </row>
    <row r="776" spans="1:29" ht="15" hidden="1" x14ac:dyDescent="0.2">
      <c r="C776" s="31" t="s">
        <v>956</v>
      </c>
      <c r="H776" s="42">
        <f>I769+I770+I771+I772+0</f>
        <v>288.61</v>
      </c>
      <c r="I776" s="42"/>
      <c r="J776" s="42">
        <f>K769+K770+K771+K772+0</f>
        <v>16014.45</v>
      </c>
      <c r="K776" s="42"/>
      <c r="L776"/>
      <c r="O776" s="32">
        <f>I769+I770+I771+I772+0</f>
        <v>288.61</v>
      </c>
      <c r="P776" s="32">
        <f>K769+K770+K771+K772+0</f>
        <v>16014.45</v>
      </c>
    </row>
    <row r="777" spans="1:29" hidden="1" x14ac:dyDescent="0.2">
      <c r="L777"/>
    </row>
    <row r="778" spans="1:29" ht="85.5" hidden="1" x14ac:dyDescent="0.2">
      <c r="A778" s="20">
        <v>51</v>
      </c>
      <c r="B778" s="20" t="str">
        <f>Source!F502</f>
        <v>3.16-40-2</v>
      </c>
      <c r="C778" s="20" t="s">
        <v>436</v>
      </c>
      <c r="D778" s="22" t="str">
        <f>Source!H502</f>
        <v>100 м</v>
      </c>
      <c r="E778" s="21">
        <f>Source!I502</f>
        <v>0.3</v>
      </c>
      <c r="F778" s="24"/>
      <c r="G778" s="23"/>
      <c r="H778" s="21"/>
      <c r="I778" s="24"/>
      <c r="J778" s="21"/>
      <c r="K778" s="24"/>
      <c r="L778"/>
      <c r="Q778">
        <f>Source!X502</f>
        <v>84.2</v>
      </c>
      <c r="R778">
        <f>Source!X503</f>
        <v>4744.8100000000004</v>
      </c>
      <c r="S778">
        <f>Source!Y502</f>
        <v>47.12</v>
      </c>
      <c r="T778">
        <f>Source!Y503</f>
        <v>2655.35</v>
      </c>
      <c r="U778">
        <f>ROUND((175/100)*ROUND(Source!R502, 2), 2)</f>
        <v>0.63</v>
      </c>
      <c r="V778">
        <f>ROUND((0/100)*ROUND(Source!R503, 2), 2)</f>
        <v>0</v>
      </c>
      <c r="AC778">
        <v>0</v>
      </c>
    </row>
    <row r="779" spans="1:29" hidden="1" x14ac:dyDescent="0.2">
      <c r="C779" s="25" t="str">
        <f>"Объем: "&amp;Source!I502&amp;"=(30)/"&amp;"100"</f>
        <v>Объем: 0,3=(30)/100</v>
      </c>
      <c r="L779"/>
    </row>
    <row r="780" spans="1:29" ht="28.5" hidden="1" x14ac:dyDescent="0.2">
      <c r="A780" s="20"/>
      <c r="B780" s="20"/>
      <c r="C780" s="20" t="s">
        <v>946</v>
      </c>
      <c r="D780" s="22"/>
      <c r="E780" s="21"/>
      <c r="F780" s="24">
        <f>Source!AO502</f>
        <v>174.07</v>
      </c>
      <c r="G780" s="23" t="s">
        <v>962</v>
      </c>
      <c r="H780" s="21">
        <f>Source!AV503</f>
        <v>1.0669999999999999</v>
      </c>
      <c r="I780" s="24">
        <f>Source!S502</f>
        <v>76.89</v>
      </c>
      <c r="J780" s="21">
        <f>IF(Source!BA503&lt;&gt; 0, Source!BA503, 1)</f>
        <v>56.35</v>
      </c>
      <c r="K780" s="24">
        <f>Source!S503</f>
        <v>4332.75</v>
      </c>
      <c r="L780"/>
    </row>
    <row r="781" spans="1:29" ht="28.5" hidden="1" x14ac:dyDescent="0.2">
      <c r="A781" s="20"/>
      <c r="B781" s="20"/>
      <c r="C781" s="20" t="s">
        <v>947</v>
      </c>
      <c r="D781" s="22"/>
      <c r="E781" s="21"/>
      <c r="F781" s="24">
        <f>Source!AM502</f>
        <v>19.670000000000002</v>
      </c>
      <c r="G781" s="23" t="s">
        <v>963</v>
      </c>
      <c r="H781" s="21">
        <f>Source!AV503</f>
        <v>1.0669999999999999</v>
      </c>
      <c r="I781" s="24">
        <f>Source!Q502</f>
        <v>9.44</v>
      </c>
      <c r="J781" s="21">
        <f>IF(Source!BB503&lt;&gt; 0, Source!BB503, 1)</f>
        <v>12.72</v>
      </c>
      <c r="K781" s="24">
        <f>Source!Q503</f>
        <v>120.08</v>
      </c>
      <c r="L781"/>
    </row>
    <row r="782" spans="1:29" ht="28.5" hidden="1" x14ac:dyDescent="0.2">
      <c r="A782" s="20"/>
      <c r="B782" s="20"/>
      <c r="C782" s="20" t="s">
        <v>959</v>
      </c>
      <c r="D782" s="22"/>
      <c r="E782" s="21"/>
      <c r="F782" s="24">
        <f>Source!AN502</f>
        <v>0.76</v>
      </c>
      <c r="G782" s="23" t="s">
        <v>963</v>
      </c>
      <c r="H782" s="21">
        <f>Source!AV503</f>
        <v>1.0669999999999999</v>
      </c>
      <c r="I782" s="33">
        <f>Source!R502</f>
        <v>0.36</v>
      </c>
      <c r="J782" s="21">
        <f>IF(Source!BS503&lt;&gt; 0, Source!BS503, 1)</f>
        <v>56.35</v>
      </c>
      <c r="K782" s="33">
        <f>Source!R503</f>
        <v>20.29</v>
      </c>
      <c r="L782"/>
    </row>
    <row r="783" spans="1:29" ht="14.25" hidden="1" x14ac:dyDescent="0.2">
      <c r="A783" s="20"/>
      <c r="B783" s="20"/>
      <c r="C783" s="20" t="s">
        <v>948</v>
      </c>
      <c r="D783" s="22"/>
      <c r="E783" s="21"/>
      <c r="F783" s="24">
        <f>Source!AL502</f>
        <v>134.69999999999999</v>
      </c>
      <c r="G783" s="23"/>
      <c r="H783" s="21">
        <f>Source!AW503</f>
        <v>1</v>
      </c>
      <c r="I783" s="24">
        <f>Source!P502</f>
        <v>40.409999999999997</v>
      </c>
      <c r="J783" s="21">
        <f>IF(Source!BC503&lt;&gt; 0, Source!BC503, 1)</f>
        <v>2.14</v>
      </c>
      <c r="K783" s="24">
        <f>Source!P503</f>
        <v>86.48</v>
      </c>
      <c r="L783"/>
    </row>
    <row r="784" spans="1:29" ht="71.25" hidden="1" x14ac:dyDescent="0.2">
      <c r="A784" s="20" t="s">
        <v>540</v>
      </c>
      <c r="B784" s="20" t="str">
        <f>Source!F504</f>
        <v>1.12-10-146</v>
      </c>
      <c r="C784" s="20" t="s">
        <v>404</v>
      </c>
      <c r="D784" s="22" t="str">
        <f>Source!H504</f>
        <v>100 шт.</v>
      </c>
      <c r="E784" s="21">
        <f>Source!I504</f>
        <v>0.15</v>
      </c>
      <c r="F784" s="24">
        <f>Source!AK504</f>
        <v>526.22</v>
      </c>
      <c r="G784" s="34" t="s">
        <v>3</v>
      </c>
      <c r="H784" s="21">
        <f>Source!AW505</f>
        <v>1</v>
      </c>
      <c r="I784" s="24">
        <f>Source!O504</f>
        <v>78.930000000000007</v>
      </c>
      <c r="J784" s="21">
        <f>IF(Source!BC505&lt;&gt; 0, Source!BC505, 1)</f>
        <v>2.1</v>
      </c>
      <c r="K784" s="24">
        <f>Source!O505</f>
        <v>165.75</v>
      </c>
      <c r="L784"/>
      <c r="Q784">
        <f>Source!X504</f>
        <v>0</v>
      </c>
      <c r="R784">
        <f>Source!X505</f>
        <v>0</v>
      </c>
      <c r="S784">
        <f>Source!Y504</f>
        <v>0</v>
      </c>
      <c r="T784">
        <f>Source!Y505</f>
        <v>0</v>
      </c>
      <c r="U784">
        <f>ROUND((175/100)*ROUND(Source!R504, 2), 2)</f>
        <v>0</v>
      </c>
      <c r="V784">
        <f>ROUND((0/100)*ROUND(Source!R505, 2), 2)</f>
        <v>0</v>
      </c>
      <c r="AC784">
        <v>3</v>
      </c>
    </row>
    <row r="785" spans="1:29" ht="85.5" hidden="1" x14ac:dyDescent="0.2">
      <c r="A785" s="20" t="s">
        <v>541</v>
      </c>
      <c r="B785" s="20" t="str">
        <f>Source!F506</f>
        <v>1.12-5-574</v>
      </c>
      <c r="C785" s="20" t="s">
        <v>441</v>
      </c>
      <c r="D785" s="22" t="str">
        <f>Source!H506</f>
        <v>м</v>
      </c>
      <c r="E785" s="21">
        <f>Source!I506</f>
        <v>30.75</v>
      </c>
      <c r="F785" s="24">
        <f>Source!AK506</f>
        <v>25.04</v>
      </c>
      <c r="G785" s="34" t="s">
        <v>3</v>
      </c>
      <c r="H785" s="21">
        <f>Source!AW507</f>
        <v>1</v>
      </c>
      <c r="I785" s="24">
        <f>Source!O506</f>
        <v>769.98</v>
      </c>
      <c r="J785" s="21">
        <f>IF(Source!BC507&lt;&gt; 0, Source!BC507, 1)</f>
        <v>2.52</v>
      </c>
      <c r="K785" s="24">
        <f>Source!O507</f>
        <v>1940.35</v>
      </c>
      <c r="L785"/>
      <c r="Q785">
        <f>Source!X506</f>
        <v>0</v>
      </c>
      <c r="R785">
        <f>Source!X507</f>
        <v>0</v>
      </c>
      <c r="S785">
        <f>Source!Y506</f>
        <v>0</v>
      </c>
      <c r="T785">
        <f>Source!Y507</f>
        <v>0</v>
      </c>
      <c r="U785">
        <f>ROUND((175/100)*ROUND(Source!R506, 2), 2)</f>
        <v>0</v>
      </c>
      <c r="V785">
        <f>ROUND((0/100)*ROUND(Source!R507, 2), 2)</f>
        <v>0</v>
      </c>
      <c r="AC785">
        <v>3</v>
      </c>
    </row>
    <row r="786" spans="1:29" ht="57" hidden="1" x14ac:dyDescent="0.2">
      <c r="A786" s="20" t="s">
        <v>542</v>
      </c>
      <c r="B786" s="20" t="str">
        <f>Source!F508</f>
        <v>1.12-5-170</v>
      </c>
      <c r="C786" s="20" t="s">
        <v>445</v>
      </c>
      <c r="D786" s="22" t="str">
        <f>Source!H508</f>
        <v>шт.</v>
      </c>
      <c r="E786" s="21">
        <f>Source!I508</f>
        <v>10</v>
      </c>
      <c r="F786" s="24">
        <f>Source!AK508</f>
        <v>3.41</v>
      </c>
      <c r="G786" s="34" t="s">
        <v>3</v>
      </c>
      <c r="H786" s="21">
        <f>Source!AW509</f>
        <v>1</v>
      </c>
      <c r="I786" s="24">
        <f>Source!O508</f>
        <v>34.1</v>
      </c>
      <c r="J786" s="21">
        <f>IF(Source!BC509&lt;&gt; 0, Source!BC509, 1)</f>
        <v>1.36</v>
      </c>
      <c r="K786" s="24">
        <f>Source!O509</f>
        <v>46.38</v>
      </c>
      <c r="L786"/>
      <c r="Q786">
        <f>Source!X508</f>
        <v>0</v>
      </c>
      <c r="R786">
        <f>Source!X509</f>
        <v>0</v>
      </c>
      <c r="S786">
        <f>Source!Y508</f>
        <v>0</v>
      </c>
      <c r="T786">
        <f>Source!Y509</f>
        <v>0</v>
      </c>
      <c r="U786">
        <f>ROUND((175/100)*ROUND(Source!R508, 2), 2)</f>
        <v>0</v>
      </c>
      <c r="V786">
        <f>ROUND((0/100)*ROUND(Source!R509, 2), 2)</f>
        <v>0</v>
      </c>
      <c r="AC786">
        <v>3</v>
      </c>
    </row>
    <row r="787" spans="1:29" ht="57" hidden="1" x14ac:dyDescent="0.2">
      <c r="A787" s="20" t="s">
        <v>543</v>
      </c>
      <c r="B787" s="20" t="str">
        <f>Source!F510</f>
        <v>1.12-5-888</v>
      </c>
      <c r="C787" s="20" t="s">
        <v>449</v>
      </c>
      <c r="D787" s="22" t="str">
        <f>Source!H510</f>
        <v>шт.</v>
      </c>
      <c r="E787" s="21">
        <f>Source!I510</f>
        <v>2</v>
      </c>
      <c r="F787" s="24">
        <f>Source!AK510</f>
        <v>11.1</v>
      </c>
      <c r="G787" s="34" t="s">
        <v>3</v>
      </c>
      <c r="H787" s="21">
        <f>Source!AW511</f>
        <v>1</v>
      </c>
      <c r="I787" s="24">
        <f>Source!O510</f>
        <v>22.2</v>
      </c>
      <c r="J787" s="21">
        <f>IF(Source!BC511&lt;&gt; 0, Source!BC511, 1)</f>
        <v>3.14</v>
      </c>
      <c r="K787" s="24">
        <f>Source!O511</f>
        <v>69.709999999999994</v>
      </c>
      <c r="L787"/>
      <c r="Q787">
        <f>Source!X510</f>
        <v>0</v>
      </c>
      <c r="R787">
        <f>Source!X511</f>
        <v>0</v>
      </c>
      <c r="S787">
        <f>Source!Y510</f>
        <v>0</v>
      </c>
      <c r="T787">
        <f>Source!Y511</f>
        <v>0</v>
      </c>
      <c r="U787">
        <f>ROUND((175/100)*ROUND(Source!R510, 2), 2)</f>
        <v>0</v>
      </c>
      <c r="V787">
        <f>ROUND((0/100)*ROUND(Source!R511, 2), 2)</f>
        <v>0</v>
      </c>
      <c r="AC787">
        <v>3</v>
      </c>
    </row>
    <row r="788" spans="1:29" ht="42.75" hidden="1" x14ac:dyDescent="0.2">
      <c r="A788" s="20" t="s">
        <v>544</v>
      </c>
      <c r="B788" s="20" t="str">
        <f>Source!F512</f>
        <v>1.12-5-205</v>
      </c>
      <c r="C788" s="20" t="s">
        <v>453</v>
      </c>
      <c r="D788" s="22" t="str">
        <f>Source!H512</f>
        <v>шт.</v>
      </c>
      <c r="E788" s="21">
        <f>Source!I512</f>
        <v>10</v>
      </c>
      <c r="F788" s="24">
        <f>Source!AK512</f>
        <v>6.46</v>
      </c>
      <c r="G788" s="34" t="s">
        <v>3</v>
      </c>
      <c r="H788" s="21">
        <f>Source!AW513</f>
        <v>1</v>
      </c>
      <c r="I788" s="24">
        <f>Source!O512</f>
        <v>64.599999999999994</v>
      </c>
      <c r="J788" s="21">
        <f>IF(Source!BC513&lt;&gt; 0, Source!BC513, 1)</f>
        <v>2.2200000000000002</v>
      </c>
      <c r="K788" s="24">
        <f>Source!O513</f>
        <v>143.41</v>
      </c>
      <c r="L788"/>
      <c r="Q788">
        <f>Source!X512</f>
        <v>0</v>
      </c>
      <c r="R788">
        <f>Source!X513</f>
        <v>0</v>
      </c>
      <c r="S788">
        <f>Source!Y512</f>
        <v>0</v>
      </c>
      <c r="T788">
        <f>Source!Y513</f>
        <v>0</v>
      </c>
      <c r="U788">
        <f>ROUND((175/100)*ROUND(Source!R512, 2), 2)</f>
        <v>0</v>
      </c>
      <c r="V788">
        <f>ROUND((0/100)*ROUND(Source!R513, 2), 2)</f>
        <v>0</v>
      </c>
      <c r="AC788">
        <v>3</v>
      </c>
    </row>
    <row r="789" spans="1:29" ht="57" hidden="1" x14ac:dyDescent="0.2">
      <c r="A789" s="20" t="s">
        <v>545</v>
      </c>
      <c r="B789" s="20" t="str">
        <f>Source!F514</f>
        <v>1.12-5-193</v>
      </c>
      <c r="C789" s="20" t="s">
        <v>457</v>
      </c>
      <c r="D789" s="22" t="str">
        <f>Source!H514</f>
        <v>шт.</v>
      </c>
      <c r="E789" s="21">
        <f>Source!I514</f>
        <v>68</v>
      </c>
      <c r="F789" s="24">
        <f>Source!AK514</f>
        <v>25.82</v>
      </c>
      <c r="G789" s="34" t="s">
        <v>3</v>
      </c>
      <c r="H789" s="21">
        <f>Source!AW515</f>
        <v>1</v>
      </c>
      <c r="I789" s="24">
        <f>Source!O514</f>
        <v>1755.76</v>
      </c>
      <c r="J789" s="21">
        <f>IF(Source!BC515&lt;&gt; 0, Source!BC515, 1)</f>
        <v>4.01</v>
      </c>
      <c r="K789" s="24">
        <f>Source!O515</f>
        <v>7040.6</v>
      </c>
      <c r="L789"/>
      <c r="Q789">
        <f>Source!X514</f>
        <v>0</v>
      </c>
      <c r="R789">
        <f>Source!X515</f>
        <v>0</v>
      </c>
      <c r="S789">
        <f>Source!Y514</f>
        <v>0</v>
      </c>
      <c r="T789">
        <f>Source!Y515</f>
        <v>0</v>
      </c>
      <c r="U789">
        <f>ROUND((175/100)*ROUND(Source!R514, 2), 2)</f>
        <v>0</v>
      </c>
      <c r="V789">
        <f>ROUND((0/100)*ROUND(Source!R515, 2), 2)</f>
        <v>0</v>
      </c>
      <c r="AC789">
        <v>3</v>
      </c>
    </row>
    <row r="790" spans="1:29" ht="42.75" hidden="1" x14ac:dyDescent="0.2">
      <c r="A790" s="20" t="s">
        <v>546</v>
      </c>
      <c r="B790" s="20" t="str">
        <f>Source!F516</f>
        <v>1.12-5-179</v>
      </c>
      <c r="C790" s="20" t="s">
        <v>461</v>
      </c>
      <c r="D790" s="22" t="str">
        <f>Source!H516</f>
        <v>шт.</v>
      </c>
      <c r="E790" s="21">
        <f>Source!I516</f>
        <v>17</v>
      </c>
      <c r="F790" s="24">
        <f>Source!AK516</f>
        <v>2.76</v>
      </c>
      <c r="G790" s="34" t="s">
        <v>3</v>
      </c>
      <c r="H790" s="21">
        <f>Source!AW517</f>
        <v>1</v>
      </c>
      <c r="I790" s="24">
        <f>Source!O516</f>
        <v>46.92</v>
      </c>
      <c r="J790" s="21">
        <f>IF(Source!BC517&lt;&gt; 0, Source!BC517, 1)</f>
        <v>2.78</v>
      </c>
      <c r="K790" s="24">
        <f>Source!O517</f>
        <v>130.44</v>
      </c>
      <c r="L790"/>
      <c r="Q790">
        <f>Source!X516</f>
        <v>0</v>
      </c>
      <c r="R790">
        <f>Source!X517</f>
        <v>0</v>
      </c>
      <c r="S790">
        <f>Source!Y516</f>
        <v>0</v>
      </c>
      <c r="T790">
        <f>Source!Y517</f>
        <v>0</v>
      </c>
      <c r="U790">
        <f>ROUND((175/100)*ROUND(Source!R516, 2), 2)</f>
        <v>0</v>
      </c>
      <c r="V790">
        <f>ROUND((0/100)*ROUND(Source!R517, 2), 2)</f>
        <v>0</v>
      </c>
      <c r="AC790">
        <v>3</v>
      </c>
    </row>
    <row r="791" spans="1:29" ht="28.5" hidden="1" x14ac:dyDescent="0.2">
      <c r="A791" s="20" t="s">
        <v>547</v>
      </c>
      <c r="B791" s="20" t="str">
        <f>Source!F518</f>
        <v>1.7-3-8</v>
      </c>
      <c r="C791" s="20" t="s">
        <v>428</v>
      </c>
      <c r="D791" s="22" t="str">
        <f>Source!H518</f>
        <v>шт.</v>
      </c>
      <c r="E791" s="21">
        <f>Source!I518</f>
        <v>0.27</v>
      </c>
      <c r="F791" s="24">
        <f>Source!AK518</f>
        <v>11.82</v>
      </c>
      <c r="G791" s="34" t="s">
        <v>3</v>
      </c>
      <c r="H791" s="21">
        <f>Source!AW519</f>
        <v>1</v>
      </c>
      <c r="I791" s="24">
        <f>Source!O518</f>
        <v>3.19</v>
      </c>
      <c r="J791" s="21">
        <f>IF(Source!BC519&lt;&gt; 0, Source!BC519, 1)</f>
        <v>6.25</v>
      </c>
      <c r="K791" s="24">
        <f>Source!O519</f>
        <v>19.940000000000001</v>
      </c>
      <c r="L791"/>
      <c r="Q791">
        <f>Source!X518</f>
        <v>0</v>
      </c>
      <c r="R791">
        <f>Source!X519</f>
        <v>0</v>
      </c>
      <c r="S791">
        <f>Source!Y518</f>
        <v>0</v>
      </c>
      <c r="T791">
        <f>Source!Y519</f>
        <v>0</v>
      </c>
      <c r="U791">
        <f>ROUND((175/100)*ROUND(Source!R518, 2), 2)</f>
        <v>0</v>
      </c>
      <c r="V791">
        <f>ROUND((0/100)*ROUND(Source!R519, 2), 2)</f>
        <v>0</v>
      </c>
      <c r="AC791">
        <v>3</v>
      </c>
    </row>
    <row r="792" spans="1:29" ht="14.25" hidden="1" x14ac:dyDescent="0.2">
      <c r="A792" s="20"/>
      <c r="B792" s="20"/>
      <c r="C792" s="20" t="s">
        <v>949</v>
      </c>
      <c r="D792" s="22" t="s">
        <v>950</v>
      </c>
      <c r="E792" s="21">
        <f>Source!BZ503</f>
        <v>109</v>
      </c>
      <c r="F792" s="24"/>
      <c r="G792" s="23"/>
      <c r="H792" s="21"/>
      <c r="I792" s="24">
        <f>SUM(Q778:Q791)</f>
        <v>84.2</v>
      </c>
      <c r="J792" s="21">
        <f>Source!AT503</f>
        <v>109</v>
      </c>
      <c r="K792" s="24">
        <f>SUM(R778:R791)</f>
        <v>4744.8100000000004</v>
      </c>
      <c r="L792"/>
    </row>
    <row r="793" spans="1:29" ht="14.25" hidden="1" x14ac:dyDescent="0.2">
      <c r="A793" s="20"/>
      <c r="B793" s="20"/>
      <c r="C793" s="20" t="s">
        <v>951</v>
      </c>
      <c r="D793" s="22" t="s">
        <v>950</v>
      </c>
      <c r="E793" s="21">
        <f>Source!CA503</f>
        <v>61</v>
      </c>
      <c r="F793" s="24"/>
      <c r="G793" s="23"/>
      <c r="H793" s="21"/>
      <c r="I793" s="24">
        <f>SUM(S778:S792)</f>
        <v>47.12</v>
      </c>
      <c r="J793" s="21">
        <f>Source!AU503</f>
        <v>61</v>
      </c>
      <c r="K793" s="24">
        <f>SUM(T778:T792)</f>
        <v>2655.35</v>
      </c>
      <c r="L793"/>
    </row>
    <row r="794" spans="1:29" ht="28.5" hidden="1" x14ac:dyDescent="0.2">
      <c r="A794" s="26"/>
      <c r="B794" s="26"/>
      <c r="C794" s="26" t="s">
        <v>952</v>
      </c>
      <c r="D794" s="27" t="s">
        <v>953</v>
      </c>
      <c r="E794" s="28">
        <f>Source!AQ502</f>
        <v>14.08</v>
      </c>
      <c r="F794" s="29"/>
      <c r="G794" s="30" t="s">
        <v>962</v>
      </c>
      <c r="H794" s="28">
        <f>Source!AV503</f>
        <v>1.0669999999999999</v>
      </c>
      <c r="I794" s="29">
        <f>Source!U502</f>
        <v>6.2196710399999997</v>
      </c>
      <c r="J794" s="28"/>
      <c r="K794" s="29"/>
      <c r="L794"/>
    </row>
    <row r="795" spans="1:29" ht="15" hidden="1" x14ac:dyDescent="0.2">
      <c r="C795" s="31" t="s">
        <v>954</v>
      </c>
      <c r="H795" s="41">
        <f>I780+I781+I783+I792+I793+SUM(I784:I791)-SUMIF(AC784:AC791, 5, I784:I791)-SUMIF(AC784:AC791, 6, I784:I791)</f>
        <v>3033.7400000000002</v>
      </c>
      <c r="I795" s="41"/>
      <c r="J795" s="41">
        <f>K780+K781+K783+K792+K793+SUM(K784:K791)-SUMIF(AC784:AC791, 5, K784:K791)-SUMIF(AC784:AC791, 6, K784:K791)</f>
        <v>21496.050000000003</v>
      </c>
      <c r="K795" s="41"/>
      <c r="L795"/>
    </row>
    <row r="796" spans="1:29" ht="15" hidden="1" x14ac:dyDescent="0.2">
      <c r="C796" s="31" t="s">
        <v>955</v>
      </c>
      <c r="H796" s="42">
        <f>SUMIF(AC784:AC791, 5, I784:I791)+SUMIF(AC784:AC791, 6, I784:I791)</f>
        <v>0</v>
      </c>
      <c r="I796" s="42"/>
      <c r="J796" s="42">
        <f>SUMIF(AC784:AC791, 5, K784:K791)+SUMIF(AC784:AC791, 6, K784:K791)</f>
        <v>0</v>
      </c>
      <c r="K796" s="42"/>
      <c r="L796"/>
    </row>
    <row r="797" spans="1:29" ht="15" hidden="1" x14ac:dyDescent="0.2">
      <c r="C797" s="31" t="s">
        <v>956</v>
      </c>
      <c r="H797" s="42">
        <f>I780+I781+I783+I792+I793+SUM(I784:I791)</f>
        <v>3033.7400000000002</v>
      </c>
      <c r="I797" s="42"/>
      <c r="J797" s="42">
        <f>K780+K781+K783+K792+K793+SUM(K784:K791)</f>
        <v>21496.050000000003</v>
      </c>
      <c r="K797" s="42"/>
      <c r="L797"/>
      <c r="O797" s="32">
        <f>I780+I781+I783+I792+I793+SUM(I784:I791)</f>
        <v>3033.7400000000002</v>
      </c>
      <c r="P797" s="32">
        <f>K780+K781+K783+K792+K793+SUM(K784:K791)</f>
        <v>21496.050000000003</v>
      </c>
    </row>
    <row r="798" spans="1:29" hidden="1" x14ac:dyDescent="0.2">
      <c r="L798"/>
    </row>
    <row r="799" spans="1:29" ht="14.25" hidden="1" x14ac:dyDescent="0.2">
      <c r="A799" s="20">
        <v>52</v>
      </c>
      <c r="B799" s="20" t="str">
        <f>Source!F520</f>
        <v>3.18-21-1</v>
      </c>
      <c r="C799" s="20" t="s">
        <v>550</v>
      </c>
      <c r="D799" s="22" t="str">
        <f>Source!H520</f>
        <v>1  ШТ.</v>
      </c>
      <c r="E799" s="21">
        <f>Source!I520</f>
        <v>18</v>
      </c>
      <c r="F799" s="24"/>
      <c r="G799" s="23"/>
      <c r="H799" s="21"/>
      <c r="I799" s="24"/>
      <c r="J799" s="21"/>
      <c r="K799" s="24"/>
      <c r="L799"/>
      <c r="Q799">
        <f>Source!X520</f>
        <v>600.78</v>
      </c>
      <c r="R799">
        <f>Source!X521</f>
        <v>33853.69</v>
      </c>
      <c r="S799">
        <f>Source!Y520</f>
        <v>336.21</v>
      </c>
      <c r="T799">
        <f>Source!Y521</f>
        <v>18945.64</v>
      </c>
      <c r="U799">
        <f>ROUND((175/100)*ROUND(Source!R520, 2), 2)</f>
        <v>55.46</v>
      </c>
      <c r="V799">
        <f>ROUND((0/100)*ROUND(Source!R521, 2), 2)</f>
        <v>0</v>
      </c>
      <c r="AC799">
        <v>0</v>
      </c>
    </row>
    <row r="800" spans="1:29" ht="28.5" hidden="1" x14ac:dyDescent="0.2">
      <c r="A800" s="20"/>
      <c r="B800" s="20"/>
      <c r="C800" s="20" t="s">
        <v>946</v>
      </c>
      <c r="D800" s="22"/>
      <c r="E800" s="21"/>
      <c r="F800" s="24">
        <f>Source!AO520</f>
        <v>19.600000000000001</v>
      </c>
      <c r="G800" s="23" t="s">
        <v>962</v>
      </c>
      <c r="H800" s="21">
        <f>Source!AV521</f>
        <v>1.0669999999999999</v>
      </c>
      <c r="I800" s="24">
        <f>Source!S520</f>
        <v>519.48</v>
      </c>
      <c r="J800" s="21">
        <f>IF(Source!BA521&lt;&gt; 0, Source!BA521, 1)</f>
        <v>56.35</v>
      </c>
      <c r="K800" s="24">
        <f>Source!S521</f>
        <v>29272.7</v>
      </c>
      <c r="L800"/>
    </row>
    <row r="801" spans="1:29" ht="28.5" hidden="1" x14ac:dyDescent="0.2">
      <c r="A801" s="20"/>
      <c r="B801" s="20"/>
      <c r="C801" s="20" t="s">
        <v>947</v>
      </c>
      <c r="D801" s="22"/>
      <c r="E801" s="21"/>
      <c r="F801" s="24">
        <f>Source!AM520</f>
        <v>8.57</v>
      </c>
      <c r="G801" s="23" t="s">
        <v>963</v>
      </c>
      <c r="H801" s="21">
        <f>Source!AV521</f>
        <v>1.0669999999999999</v>
      </c>
      <c r="I801" s="24">
        <f>Source!Q520</f>
        <v>246.89</v>
      </c>
      <c r="J801" s="21">
        <f>IF(Source!BB521&lt;&gt; 0, Source!BB521, 1)</f>
        <v>15.96</v>
      </c>
      <c r="K801" s="24">
        <f>Source!Q521</f>
        <v>3940.36</v>
      </c>
      <c r="L801"/>
    </row>
    <row r="802" spans="1:29" ht="28.5" hidden="1" x14ac:dyDescent="0.2">
      <c r="A802" s="20"/>
      <c r="B802" s="20"/>
      <c r="C802" s="20" t="s">
        <v>959</v>
      </c>
      <c r="D802" s="22"/>
      <c r="E802" s="21"/>
      <c r="F802" s="24">
        <f>Source!AN520</f>
        <v>1.1000000000000001</v>
      </c>
      <c r="G802" s="23" t="s">
        <v>963</v>
      </c>
      <c r="H802" s="21">
        <f>Source!AV521</f>
        <v>1.0669999999999999</v>
      </c>
      <c r="I802" s="33">
        <f>Source!R520</f>
        <v>31.69</v>
      </c>
      <c r="J802" s="21">
        <f>IF(Source!BS521&lt;&gt; 0, Source!BS521, 1)</f>
        <v>56.35</v>
      </c>
      <c r="K802" s="33">
        <f>Source!R521</f>
        <v>1785.73</v>
      </c>
      <c r="L802"/>
    </row>
    <row r="803" spans="1:29" ht="14.25" hidden="1" x14ac:dyDescent="0.2">
      <c r="A803" s="20"/>
      <c r="B803" s="20"/>
      <c r="C803" s="20" t="s">
        <v>948</v>
      </c>
      <c r="D803" s="22"/>
      <c r="E803" s="21"/>
      <c r="F803" s="24">
        <f>Source!AL520</f>
        <v>3.61</v>
      </c>
      <c r="G803" s="23"/>
      <c r="H803" s="21">
        <f>Source!AW521</f>
        <v>1</v>
      </c>
      <c r="I803" s="24">
        <f>Source!P520</f>
        <v>64.98</v>
      </c>
      <c r="J803" s="21">
        <f>IF(Source!BC521&lt;&gt; 0, Source!BC521, 1)</f>
        <v>6.55</v>
      </c>
      <c r="K803" s="24">
        <f>Source!P521</f>
        <v>425.62</v>
      </c>
      <c r="L803"/>
    </row>
    <row r="804" spans="1:29" ht="85.5" hidden="1" x14ac:dyDescent="0.2">
      <c r="A804" s="20" t="s">
        <v>554</v>
      </c>
      <c r="B804" s="20" t="str">
        <f>Source!F522</f>
        <v>1.18-6-143</v>
      </c>
      <c r="C804" s="20" t="s">
        <v>556</v>
      </c>
      <c r="D804" s="22" t="str">
        <f>Source!H522</f>
        <v>шт.</v>
      </c>
      <c r="E804" s="21">
        <f>Source!I522</f>
        <v>18</v>
      </c>
      <c r="F804" s="24">
        <f>Source!AK522</f>
        <v>132.38</v>
      </c>
      <c r="G804" s="34" t="s">
        <v>3</v>
      </c>
      <c r="H804" s="21">
        <f>Source!AW523</f>
        <v>1</v>
      </c>
      <c r="I804" s="24">
        <f>Source!O522</f>
        <v>2382.84</v>
      </c>
      <c r="J804" s="21">
        <f>IF(Source!BC523&lt;&gt; 0, Source!BC523, 1)</f>
        <v>6.32</v>
      </c>
      <c r="K804" s="24">
        <f>Source!O523</f>
        <v>15059.55</v>
      </c>
      <c r="L804"/>
      <c r="Q804">
        <f>Source!X522</f>
        <v>0</v>
      </c>
      <c r="R804">
        <f>Source!X523</f>
        <v>0</v>
      </c>
      <c r="S804">
        <f>Source!Y522</f>
        <v>0</v>
      </c>
      <c r="T804">
        <f>Source!Y523</f>
        <v>0</v>
      </c>
      <c r="U804">
        <f>ROUND((175/100)*ROUND(Source!R522, 2), 2)</f>
        <v>0</v>
      </c>
      <c r="V804">
        <f>ROUND((0/100)*ROUND(Source!R523, 2), 2)</f>
        <v>0</v>
      </c>
      <c r="AC804">
        <v>3</v>
      </c>
    </row>
    <row r="805" spans="1:29" ht="14.25" hidden="1" x14ac:dyDescent="0.2">
      <c r="A805" s="20"/>
      <c r="B805" s="20"/>
      <c r="C805" s="20" t="s">
        <v>949</v>
      </c>
      <c r="D805" s="22" t="s">
        <v>950</v>
      </c>
      <c r="E805" s="21">
        <f>Source!BZ521</f>
        <v>109</v>
      </c>
      <c r="F805" s="24"/>
      <c r="G805" s="23"/>
      <c r="H805" s="21"/>
      <c r="I805" s="24">
        <f>SUM(Q799:Q804)</f>
        <v>600.78</v>
      </c>
      <c r="J805" s="21">
        <f>Source!AT521</f>
        <v>109</v>
      </c>
      <c r="K805" s="24">
        <f>SUM(R799:R804)</f>
        <v>33853.69</v>
      </c>
      <c r="L805"/>
    </row>
    <row r="806" spans="1:29" ht="14.25" hidden="1" x14ac:dyDescent="0.2">
      <c r="A806" s="20"/>
      <c r="B806" s="20"/>
      <c r="C806" s="20" t="s">
        <v>951</v>
      </c>
      <c r="D806" s="22" t="s">
        <v>950</v>
      </c>
      <c r="E806" s="21">
        <f>Source!CA521</f>
        <v>61</v>
      </c>
      <c r="F806" s="24"/>
      <c r="G806" s="23"/>
      <c r="H806" s="21"/>
      <c r="I806" s="24">
        <f>SUM(S799:S805)</f>
        <v>336.21</v>
      </c>
      <c r="J806" s="21">
        <f>Source!AU521</f>
        <v>61</v>
      </c>
      <c r="K806" s="24">
        <f>SUM(T799:T805)</f>
        <v>18945.64</v>
      </c>
      <c r="L806"/>
    </row>
    <row r="807" spans="1:29" ht="28.5" hidden="1" x14ac:dyDescent="0.2">
      <c r="A807" s="26"/>
      <c r="B807" s="26"/>
      <c r="C807" s="26" t="s">
        <v>952</v>
      </c>
      <c r="D807" s="27" t="s">
        <v>953</v>
      </c>
      <c r="E807" s="28">
        <f>Source!AQ520</f>
        <v>1.59</v>
      </c>
      <c r="F807" s="29"/>
      <c r="G807" s="30" t="s">
        <v>962</v>
      </c>
      <c r="H807" s="28">
        <f>Source!AV521</f>
        <v>1.0669999999999999</v>
      </c>
      <c r="I807" s="29">
        <f>Source!U520</f>
        <v>42.141805199999993</v>
      </c>
      <c r="J807" s="28"/>
      <c r="K807" s="29"/>
      <c r="L807"/>
    </row>
    <row r="808" spans="1:29" ht="15" hidden="1" x14ac:dyDescent="0.2">
      <c r="C808" s="31" t="s">
        <v>954</v>
      </c>
      <c r="H808" s="41">
        <f>I800+I801+I803+I805+I806+SUM(I804:I804)-SUMIF(AC804:AC804, 5, I804:I804)-SUMIF(AC804:AC804, 6, I804:I804)</f>
        <v>4151.18</v>
      </c>
      <c r="I808" s="41"/>
      <c r="J808" s="41">
        <f>K800+K801+K803+K805+K806+SUM(K804:K804)-SUMIF(AC804:AC804, 5, K804:K804)-SUMIF(AC804:AC804, 6, K804:K804)</f>
        <v>101497.56</v>
      </c>
      <c r="K808" s="41"/>
      <c r="L808"/>
    </row>
    <row r="809" spans="1:29" ht="15" hidden="1" x14ac:dyDescent="0.2">
      <c r="C809" s="31" t="s">
        <v>955</v>
      </c>
      <c r="H809" s="42">
        <f>SUMIF(AC804:AC804, 5, I804:I804)+SUMIF(AC804:AC804, 6, I804:I804)</f>
        <v>0</v>
      </c>
      <c r="I809" s="42"/>
      <c r="J809" s="42">
        <f>SUMIF(AC804:AC804, 5, K804:K804)+SUMIF(AC804:AC804, 6, K804:K804)</f>
        <v>0</v>
      </c>
      <c r="K809" s="42"/>
      <c r="L809"/>
    </row>
    <row r="810" spans="1:29" ht="15" hidden="1" x14ac:dyDescent="0.2">
      <c r="C810" s="31" t="s">
        <v>956</v>
      </c>
      <c r="H810" s="42">
        <f>I800+I801+I803+I805+I806+SUM(I804:I804)</f>
        <v>4151.18</v>
      </c>
      <c r="I810" s="42"/>
      <c r="J810" s="42">
        <f>K800+K801+K803+K805+K806+SUM(K804:K804)</f>
        <v>101497.56</v>
      </c>
      <c r="K810" s="42"/>
      <c r="L810"/>
      <c r="O810" s="32">
        <f>I800+I801+I803+I805+I806+SUM(I804:I804)</f>
        <v>4151.18</v>
      </c>
      <c r="P810" s="32">
        <f>K800+K801+K803+K805+K806+SUM(K804:K804)</f>
        <v>101497.56</v>
      </c>
    </row>
    <row r="811" spans="1:29" hidden="1" x14ac:dyDescent="0.2">
      <c r="L811"/>
    </row>
    <row r="812" spans="1:29" ht="28.5" hidden="1" x14ac:dyDescent="0.2">
      <c r="A812" s="20">
        <v>53</v>
      </c>
      <c r="B812" s="20" t="str">
        <f>Source!F524</f>
        <v>3.16-19-1</v>
      </c>
      <c r="C812" s="20" t="s">
        <v>560</v>
      </c>
      <c r="D812" s="22" t="str">
        <f>Source!H524</f>
        <v>1  ШТ.</v>
      </c>
      <c r="E812" s="21">
        <f>Source!I524</f>
        <v>8</v>
      </c>
      <c r="F812" s="24"/>
      <c r="G812" s="23"/>
      <c r="H812" s="21"/>
      <c r="I812" s="24"/>
      <c r="J812" s="21"/>
      <c r="K812" s="24"/>
      <c r="L812"/>
      <c r="Q812">
        <f>Source!X524</f>
        <v>150.88</v>
      </c>
      <c r="R812">
        <f>Source!X525</f>
        <v>8501.9699999999993</v>
      </c>
      <c r="S812">
        <f>Source!Y524</f>
        <v>84.44</v>
      </c>
      <c r="T812">
        <f>Source!Y525</f>
        <v>4757.9799999999996</v>
      </c>
      <c r="U812">
        <f>ROUND((175/100)*ROUND(Source!R524, 2), 2)</f>
        <v>2.91</v>
      </c>
      <c r="V812">
        <f>ROUND((0/100)*ROUND(Source!R525, 2), 2)</f>
        <v>0</v>
      </c>
      <c r="AC812">
        <v>0</v>
      </c>
    </row>
    <row r="813" spans="1:29" hidden="1" x14ac:dyDescent="0.2">
      <c r="C813" s="25" t="str">
        <f>"Объем: "&amp;Source!I524&amp;"=5+"&amp;"3"</f>
        <v>Объем: 8=5+3</v>
      </c>
      <c r="L813"/>
    </row>
    <row r="814" spans="1:29" ht="28.5" hidden="1" x14ac:dyDescent="0.2">
      <c r="A814" s="20"/>
      <c r="B814" s="20"/>
      <c r="C814" s="20" t="s">
        <v>946</v>
      </c>
      <c r="D814" s="22"/>
      <c r="E814" s="21"/>
      <c r="F814" s="24">
        <f>Source!AO524</f>
        <v>11.61</v>
      </c>
      <c r="G814" s="23" t="s">
        <v>962</v>
      </c>
      <c r="H814" s="21">
        <f>Source!AV525</f>
        <v>1.0669999999999999</v>
      </c>
      <c r="I814" s="24">
        <f>Source!S524</f>
        <v>136.76</v>
      </c>
      <c r="J814" s="21">
        <f>IF(Source!BA525&lt;&gt; 0, Source!BA525, 1)</f>
        <v>56.35</v>
      </c>
      <c r="K814" s="24">
        <f>Source!S525</f>
        <v>7706.43</v>
      </c>
      <c r="L814"/>
    </row>
    <row r="815" spans="1:29" ht="28.5" hidden="1" x14ac:dyDescent="0.2">
      <c r="A815" s="20"/>
      <c r="B815" s="20"/>
      <c r="C815" s="20" t="s">
        <v>947</v>
      </c>
      <c r="D815" s="22"/>
      <c r="E815" s="21"/>
      <c r="F815" s="24">
        <f>Source!AM524</f>
        <v>2.68</v>
      </c>
      <c r="G815" s="23" t="s">
        <v>963</v>
      </c>
      <c r="H815" s="21">
        <f>Source!AV525</f>
        <v>1.0669999999999999</v>
      </c>
      <c r="I815" s="24">
        <f>Source!Q524</f>
        <v>34.31</v>
      </c>
      <c r="J815" s="21">
        <f>IF(Source!BB525&lt;&gt; 0, Source!BB525, 1)</f>
        <v>14.58</v>
      </c>
      <c r="K815" s="24">
        <f>Source!Q525</f>
        <v>500.24</v>
      </c>
      <c r="L815"/>
    </row>
    <row r="816" spans="1:29" ht="28.5" hidden="1" x14ac:dyDescent="0.2">
      <c r="A816" s="20"/>
      <c r="B816" s="20"/>
      <c r="C816" s="20" t="s">
        <v>959</v>
      </c>
      <c r="D816" s="22"/>
      <c r="E816" s="21"/>
      <c r="F816" s="24">
        <f>Source!AN524</f>
        <v>0.13</v>
      </c>
      <c r="G816" s="23" t="s">
        <v>963</v>
      </c>
      <c r="H816" s="21">
        <f>Source!AV525</f>
        <v>1.0669999999999999</v>
      </c>
      <c r="I816" s="33">
        <f>Source!R524</f>
        <v>1.66</v>
      </c>
      <c r="J816" s="21">
        <f>IF(Source!BS525&lt;&gt; 0, Source!BS525, 1)</f>
        <v>56.35</v>
      </c>
      <c r="K816" s="33">
        <f>Source!R525</f>
        <v>93.54</v>
      </c>
      <c r="L816"/>
    </row>
    <row r="817" spans="1:43" ht="14.25" hidden="1" x14ac:dyDescent="0.2">
      <c r="A817" s="20"/>
      <c r="B817" s="20"/>
      <c r="C817" s="20" t="s">
        <v>948</v>
      </c>
      <c r="D817" s="22"/>
      <c r="E817" s="21"/>
      <c r="F817" s="24">
        <f>Source!AL524</f>
        <v>12.29</v>
      </c>
      <c r="G817" s="23"/>
      <c r="H817" s="21">
        <f>Source!AW525</f>
        <v>1</v>
      </c>
      <c r="I817" s="24">
        <f>Source!P524</f>
        <v>98.32</v>
      </c>
      <c r="J817" s="21">
        <f>IF(Source!BC525&lt;&gt; 0, Source!BC525, 1)</f>
        <v>8.48</v>
      </c>
      <c r="K817" s="24">
        <f>Source!P525</f>
        <v>833.75</v>
      </c>
      <c r="L817"/>
    </row>
    <row r="818" spans="1:43" ht="128.25" hidden="1" x14ac:dyDescent="0.2">
      <c r="A818" s="20" t="s">
        <v>562</v>
      </c>
      <c r="B818" s="20" t="str">
        <f>Source!F526</f>
        <v>1.13-3-245</v>
      </c>
      <c r="C818" s="20" t="s">
        <v>918</v>
      </c>
      <c r="D818" s="22" t="str">
        <f>Source!H526</f>
        <v>шт.</v>
      </c>
      <c r="E818" s="21">
        <f>Source!I526</f>
        <v>3</v>
      </c>
      <c r="F818" s="24">
        <f>Source!AK526</f>
        <v>2040.28</v>
      </c>
      <c r="G818" s="34" t="s">
        <v>3</v>
      </c>
      <c r="H818" s="21">
        <f>Source!AW527</f>
        <v>1</v>
      </c>
      <c r="I818" s="24">
        <f>Source!O526</f>
        <v>6120.84</v>
      </c>
      <c r="J818" s="21">
        <f>IF(Source!BC527&lt;&gt; 0, Source!BC527, 1)</f>
        <v>7</v>
      </c>
      <c r="K818" s="24">
        <f>Source!O527</f>
        <v>42845.88</v>
      </c>
      <c r="L818"/>
      <c r="Q818">
        <f>Source!X526</f>
        <v>0</v>
      </c>
      <c r="R818">
        <f>Source!X527</f>
        <v>0</v>
      </c>
      <c r="S818">
        <f>Source!Y526</f>
        <v>0</v>
      </c>
      <c r="T818">
        <f>Source!Y527</f>
        <v>0</v>
      </c>
      <c r="U818">
        <f>ROUND((175/100)*ROUND(Source!R526, 2), 2)</f>
        <v>0</v>
      </c>
      <c r="V818">
        <f>ROUND((0/100)*ROUND(Source!R527, 2), 2)</f>
        <v>0</v>
      </c>
      <c r="AC818">
        <v>3</v>
      </c>
    </row>
    <row r="819" spans="1:43" ht="128.25" hidden="1" x14ac:dyDescent="0.2">
      <c r="A819" s="20" t="s">
        <v>565</v>
      </c>
      <c r="B819" s="20" t="str">
        <f>Source!F528</f>
        <v>1.13-3-246</v>
      </c>
      <c r="C819" s="20" t="s">
        <v>919</v>
      </c>
      <c r="D819" s="22" t="str">
        <f>Source!H528</f>
        <v>шт.</v>
      </c>
      <c r="E819" s="21">
        <f>Source!I528</f>
        <v>5</v>
      </c>
      <c r="F819" s="24">
        <f>Source!AK528</f>
        <v>2237.9</v>
      </c>
      <c r="G819" s="34" t="s">
        <v>3</v>
      </c>
      <c r="H819" s="21">
        <f>Source!AW529</f>
        <v>1</v>
      </c>
      <c r="I819" s="24">
        <f>Source!O528</f>
        <v>11189.5</v>
      </c>
      <c r="J819" s="21">
        <f>IF(Source!BC529&lt;&gt; 0, Source!BC529, 1)</f>
        <v>9.42</v>
      </c>
      <c r="K819" s="24">
        <f>Source!O529</f>
        <v>105405.09</v>
      </c>
      <c r="L819"/>
      <c r="Q819">
        <f>Source!X528</f>
        <v>0</v>
      </c>
      <c r="R819">
        <f>Source!X529</f>
        <v>0</v>
      </c>
      <c r="S819">
        <f>Source!Y528</f>
        <v>0</v>
      </c>
      <c r="T819">
        <f>Source!Y529</f>
        <v>0</v>
      </c>
      <c r="U819">
        <f>ROUND((175/100)*ROUND(Source!R528, 2), 2)</f>
        <v>0</v>
      </c>
      <c r="V819">
        <f>ROUND((0/100)*ROUND(Source!R529, 2), 2)</f>
        <v>0</v>
      </c>
      <c r="AC819">
        <v>3</v>
      </c>
    </row>
    <row r="820" spans="1:43" ht="14.25" hidden="1" x14ac:dyDescent="0.2">
      <c r="A820" s="20"/>
      <c r="B820" s="20"/>
      <c r="C820" s="20" t="s">
        <v>949</v>
      </c>
      <c r="D820" s="22" t="s">
        <v>950</v>
      </c>
      <c r="E820" s="21">
        <f>Source!BZ525</f>
        <v>109</v>
      </c>
      <c r="F820" s="24"/>
      <c r="G820" s="23"/>
      <c r="H820" s="21"/>
      <c r="I820" s="24">
        <f>SUM(Q812:Q819)</f>
        <v>150.88</v>
      </c>
      <c r="J820" s="21">
        <f>Source!AT525</f>
        <v>109</v>
      </c>
      <c r="K820" s="24">
        <f>SUM(R812:R819)</f>
        <v>8501.9699999999993</v>
      </c>
      <c r="L820"/>
    </row>
    <row r="821" spans="1:43" ht="14.25" hidden="1" x14ac:dyDescent="0.2">
      <c r="A821" s="20"/>
      <c r="B821" s="20"/>
      <c r="C821" s="20" t="s">
        <v>951</v>
      </c>
      <c r="D821" s="22" t="s">
        <v>950</v>
      </c>
      <c r="E821" s="21">
        <f>Source!CA525</f>
        <v>61</v>
      </c>
      <c r="F821" s="24"/>
      <c r="G821" s="23"/>
      <c r="H821" s="21"/>
      <c r="I821" s="24">
        <f>SUM(S812:S820)</f>
        <v>84.44</v>
      </c>
      <c r="J821" s="21">
        <f>Source!AU525</f>
        <v>61</v>
      </c>
      <c r="K821" s="24">
        <f>SUM(T812:T820)</f>
        <v>4757.9799999999996</v>
      </c>
      <c r="L821"/>
    </row>
    <row r="822" spans="1:43" ht="28.5" hidden="1" x14ac:dyDescent="0.2">
      <c r="A822" s="26"/>
      <c r="B822" s="26"/>
      <c r="C822" s="26" t="s">
        <v>952</v>
      </c>
      <c r="D822" s="27" t="s">
        <v>953</v>
      </c>
      <c r="E822" s="28">
        <f>Source!AQ524</f>
        <v>0.93</v>
      </c>
      <c r="F822" s="29"/>
      <c r="G822" s="30" t="s">
        <v>962</v>
      </c>
      <c r="H822" s="28">
        <f>Source!AV525</f>
        <v>1.0669999999999999</v>
      </c>
      <c r="I822" s="29">
        <f>Source!U524</f>
        <v>10.955102399999998</v>
      </c>
      <c r="J822" s="28"/>
      <c r="K822" s="29"/>
      <c r="L822"/>
    </row>
    <row r="823" spans="1:43" ht="15" hidden="1" x14ac:dyDescent="0.2">
      <c r="C823" s="31" t="s">
        <v>954</v>
      </c>
      <c r="H823" s="41">
        <f>I814+I815+I817+I820+I821+SUM(I818:I819)-SUMIF(AC818:AC819, 5, I818:I819)-SUMIF(AC818:AC819, 6, I818:I819)</f>
        <v>17815.05</v>
      </c>
      <c r="I823" s="41"/>
      <c r="J823" s="41">
        <f>K814+K815+K817+K820+K821+SUM(K818:K819)-SUMIF(AC818:AC819, 5, K818:K819)-SUMIF(AC818:AC819, 6, K818:K819)</f>
        <v>170551.34</v>
      </c>
      <c r="K823" s="41"/>
      <c r="L823"/>
    </row>
    <row r="824" spans="1:43" ht="15" hidden="1" x14ac:dyDescent="0.2">
      <c r="C824" s="31" t="s">
        <v>955</v>
      </c>
      <c r="H824" s="42">
        <f>SUMIF(AC818:AC819, 5, I818:I819)+SUMIF(AC818:AC819, 6, I818:I819)</f>
        <v>0</v>
      </c>
      <c r="I824" s="42"/>
      <c r="J824" s="42">
        <f>SUMIF(AC818:AC819, 5, K818:K819)+SUMIF(AC818:AC819, 6, K818:K819)</f>
        <v>0</v>
      </c>
      <c r="K824" s="42"/>
      <c r="L824"/>
    </row>
    <row r="825" spans="1:43" ht="15" hidden="1" x14ac:dyDescent="0.2">
      <c r="C825" s="31" t="s">
        <v>956</v>
      </c>
      <c r="H825" s="42">
        <f>I814+I815+I817+I820+I821+SUM(I818:I819)</f>
        <v>17815.05</v>
      </c>
      <c r="I825" s="42"/>
      <c r="J825" s="42">
        <f>K814+K815+K817+K820+K821+SUM(K818:K819)</f>
        <v>170551.34</v>
      </c>
      <c r="K825" s="42"/>
      <c r="L825"/>
      <c r="O825" s="32">
        <f>I814+I815+I817+I820+I821+SUM(I818:I819)</f>
        <v>17815.05</v>
      </c>
      <c r="P825" s="32">
        <f>K814+K815+K817+K820+K821+SUM(K818:K819)</f>
        <v>170551.34</v>
      </c>
    </row>
    <row r="826" spans="1:43" hidden="1" x14ac:dyDescent="0.2">
      <c r="L826"/>
    </row>
    <row r="827" spans="1:43" hidden="1" x14ac:dyDescent="0.2">
      <c r="L827"/>
    </row>
    <row r="828" spans="1:43" ht="15" hidden="1" x14ac:dyDescent="0.25">
      <c r="A828" s="44" t="str">
        <f>CONCATENATE("Итого по разделу: ",IF(Source!G531&lt;&gt;"Новый раздел", Source!G531, ""))</f>
        <v>Итого по разделу: Горячее водоснабжение Т 3, Т 4 (надземная часть)</v>
      </c>
      <c r="B828" s="44"/>
      <c r="C828" s="44"/>
      <c r="D828" s="44"/>
      <c r="E828" s="44"/>
      <c r="F828" s="44"/>
      <c r="G828" s="44"/>
      <c r="H828" s="42">
        <f>SUM(O643:O827)</f>
        <v>53948.97</v>
      </c>
      <c r="I828" s="43"/>
      <c r="J828" s="42">
        <f>SUM(P643:P827)</f>
        <v>1116350.0600000003</v>
      </c>
      <c r="K828" s="43"/>
      <c r="L828"/>
      <c r="AQ828" s="35" t="str">
        <f>CONCATENATE("Итого по разделу: ",IF(Source!G531&lt;&gt;"Новый раздел", Source!G531, ""))</f>
        <v>Итого по разделу: Горячее водоснабжение Т 3, Т 4 (надземная часть)</v>
      </c>
    </row>
    <row r="829" spans="1:43" hidden="1" x14ac:dyDescent="0.2">
      <c r="A829" t="s">
        <v>960</v>
      </c>
      <c r="I829">
        <f>SUM(W643:W828)</f>
        <v>0</v>
      </c>
      <c r="J829">
        <f>SUM(X643:X828)</f>
        <v>0</v>
      </c>
      <c r="L829"/>
    </row>
    <row r="830" spans="1:43" hidden="1" x14ac:dyDescent="0.2">
      <c r="A830" t="s">
        <v>961</v>
      </c>
      <c r="I830">
        <f>SUM(Y643:Y829)</f>
        <v>0</v>
      </c>
      <c r="J830">
        <f>SUM(Z643:Z829)</f>
        <v>0</v>
      </c>
      <c r="L830"/>
    </row>
    <row r="831" spans="1:43" hidden="1" x14ac:dyDescent="0.2">
      <c r="L831"/>
    </row>
    <row r="832" spans="1:43" ht="16.5" hidden="1" x14ac:dyDescent="0.2">
      <c r="A832" s="38" t="str">
        <f>CONCATENATE("Раздел: ",IF(Source!G561&lt;&gt;"Новый раздел", Source!G561, ""))</f>
        <v>Раздел: Арматура и смесители.</v>
      </c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/>
    </row>
    <row r="833" spans="1:29" ht="14.25" hidden="1" x14ac:dyDescent="0.2">
      <c r="A833" s="20">
        <v>54</v>
      </c>
      <c r="B833" s="20" t="str">
        <f>Source!F565</f>
        <v>3.17-2-8</v>
      </c>
      <c r="C833" s="20" t="s">
        <v>571</v>
      </c>
      <c r="D833" s="22" t="str">
        <f>Source!H565</f>
        <v>100 шт.</v>
      </c>
      <c r="E833" s="21">
        <f>Source!I565</f>
        <v>0.16</v>
      </c>
      <c r="F833" s="24"/>
      <c r="G833" s="23"/>
      <c r="H833" s="21"/>
      <c r="I833" s="24"/>
      <c r="J833" s="21"/>
      <c r="K833" s="24"/>
      <c r="L833"/>
      <c r="Q833">
        <f>Source!X565</f>
        <v>49.1</v>
      </c>
      <c r="R833">
        <f>Source!X566</f>
        <v>2767.04</v>
      </c>
      <c r="S833">
        <f>Source!Y565</f>
        <v>27.48</v>
      </c>
      <c r="T833">
        <f>Source!Y566</f>
        <v>1548.53</v>
      </c>
      <c r="U833">
        <f>ROUND((175/100)*ROUND(Source!R565, 2), 2)</f>
        <v>0.91</v>
      </c>
      <c r="V833">
        <f>ROUND((0/100)*ROUND(Source!R566, 2), 2)</f>
        <v>0</v>
      </c>
      <c r="AC833">
        <v>0</v>
      </c>
    </row>
    <row r="834" spans="1:29" hidden="1" x14ac:dyDescent="0.2">
      <c r="C834" s="25" t="str">
        <f>"Объем: "&amp;Source!I565&amp;"=(8+"&amp;"6+"&amp;"2)/"&amp;"100"</f>
        <v>Объем: 0,16=(8+6+2)/100</v>
      </c>
      <c r="L834"/>
    </row>
    <row r="835" spans="1:29" ht="28.5" hidden="1" x14ac:dyDescent="0.2">
      <c r="A835" s="20"/>
      <c r="B835" s="20"/>
      <c r="C835" s="20" t="s">
        <v>946</v>
      </c>
      <c r="D835" s="22"/>
      <c r="E835" s="21"/>
      <c r="F835" s="24">
        <f>Source!AO565</f>
        <v>189.03</v>
      </c>
      <c r="G835" s="23" t="s">
        <v>962</v>
      </c>
      <c r="H835" s="21">
        <f>Source!AV566</f>
        <v>1.0669999999999999</v>
      </c>
      <c r="I835" s="24">
        <f>Source!S565</f>
        <v>44.53</v>
      </c>
      <c r="J835" s="21">
        <f>IF(Source!BA566&lt;&gt; 0, Source!BA566, 1)</f>
        <v>56.35</v>
      </c>
      <c r="K835" s="24">
        <f>Source!S566</f>
        <v>2509.27</v>
      </c>
      <c r="L835"/>
    </row>
    <row r="836" spans="1:29" ht="28.5" hidden="1" x14ac:dyDescent="0.2">
      <c r="A836" s="20"/>
      <c r="B836" s="20"/>
      <c r="C836" s="20" t="s">
        <v>947</v>
      </c>
      <c r="D836" s="22"/>
      <c r="E836" s="21"/>
      <c r="F836" s="24">
        <f>Source!AM565</f>
        <v>13.3</v>
      </c>
      <c r="G836" s="23" t="s">
        <v>963</v>
      </c>
      <c r="H836" s="21">
        <f>Source!AV566</f>
        <v>1.0669999999999999</v>
      </c>
      <c r="I836" s="24">
        <f>Source!Q565</f>
        <v>3.41</v>
      </c>
      <c r="J836" s="21">
        <f>IF(Source!BB566&lt;&gt; 0, Source!BB566, 1)</f>
        <v>17.059999999999999</v>
      </c>
      <c r="K836" s="24">
        <f>Source!Q566</f>
        <v>58.17</v>
      </c>
      <c r="L836"/>
    </row>
    <row r="837" spans="1:29" ht="28.5" hidden="1" x14ac:dyDescent="0.2">
      <c r="A837" s="20"/>
      <c r="B837" s="20"/>
      <c r="C837" s="20" t="s">
        <v>959</v>
      </c>
      <c r="D837" s="22"/>
      <c r="E837" s="21"/>
      <c r="F837" s="24">
        <f>Source!AN565</f>
        <v>2.02</v>
      </c>
      <c r="G837" s="23" t="s">
        <v>963</v>
      </c>
      <c r="H837" s="21">
        <f>Source!AV566</f>
        <v>1.0669999999999999</v>
      </c>
      <c r="I837" s="33">
        <f>Source!R565</f>
        <v>0.52</v>
      </c>
      <c r="J837" s="21">
        <f>IF(Source!BS566&lt;&gt; 0, Source!BS566, 1)</f>
        <v>56.35</v>
      </c>
      <c r="K837" s="33">
        <f>Source!R566</f>
        <v>29.3</v>
      </c>
      <c r="L837"/>
    </row>
    <row r="838" spans="1:29" ht="14.25" hidden="1" x14ac:dyDescent="0.2">
      <c r="A838" s="20"/>
      <c r="B838" s="20"/>
      <c r="C838" s="20" t="s">
        <v>948</v>
      </c>
      <c r="D838" s="22"/>
      <c r="E838" s="21"/>
      <c r="F838" s="24">
        <f>Source!AL565</f>
        <v>118.25</v>
      </c>
      <c r="G838" s="23"/>
      <c r="H838" s="21">
        <f>Source!AW566</f>
        <v>1</v>
      </c>
      <c r="I838" s="24">
        <f>Source!P565</f>
        <v>18.920000000000002</v>
      </c>
      <c r="J838" s="21">
        <f>IF(Source!BC566&lt;&gt; 0, Source!BC566, 1)</f>
        <v>8.48</v>
      </c>
      <c r="K838" s="24">
        <f>Source!P566</f>
        <v>160.44</v>
      </c>
      <c r="L838"/>
    </row>
    <row r="839" spans="1:29" ht="71.25" hidden="1" x14ac:dyDescent="0.2">
      <c r="A839" s="20" t="s">
        <v>575</v>
      </c>
      <c r="B839" s="20" t="str">
        <f>Source!F567</f>
        <v>1.17-2-44</v>
      </c>
      <c r="C839" s="20" t="s">
        <v>577</v>
      </c>
      <c r="D839" s="22" t="str">
        <f>Source!H567</f>
        <v>шт.</v>
      </c>
      <c r="E839" s="21">
        <f>Source!I567</f>
        <v>8</v>
      </c>
      <c r="F839" s="24">
        <f>Source!AK567</f>
        <v>827.37</v>
      </c>
      <c r="G839" s="34" t="s">
        <v>3</v>
      </c>
      <c r="H839" s="21">
        <f>Source!AW568</f>
        <v>1</v>
      </c>
      <c r="I839" s="24">
        <f>Source!O567</f>
        <v>6618.96</v>
      </c>
      <c r="J839" s="21">
        <f>IF(Source!BC568&lt;&gt; 0, Source!BC568, 1)</f>
        <v>20.92</v>
      </c>
      <c r="K839" s="24">
        <f>Source!O568</f>
        <v>138468.64000000001</v>
      </c>
      <c r="L839"/>
      <c r="Q839">
        <f>Source!X567</f>
        <v>0</v>
      </c>
      <c r="R839">
        <f>Source!X568</f>
        <v>0</v>
      </c>
      <c r="S839">
        <f>Source!Y567</f>
        <v>0</v>
      </c>
      <c r="T839">
        <f>Source!Y568</f>
        <v>0</v>
      </c>
      <c r="U839">
        <f>ROUND((175/100)*ROUND(Source!R567, 2), 2)</f>
        <v>0</v>
      </c>
      <c r="V839">
        <f>ROUND((0/100)*ROUND(Source!R568, 2), 2)</f>
        <v>0</v>
      </c>
      <c r="AC839">
        <v>3</v>
      </c>
    </row>
    <row r="840" spans="1:29" ht="114" hidden="1" x14ac:dyDescent="0.2">
      <c r="A840" s="20" t="s">
        <v>579</v>
      </c>
      <c r="B840" s="20" t="str">
        <f>Source!F569</f>
        <v>1.17-2-58</v>
      </c>
      <c r="C840" s="20" t="s">
        <v>581</v>
      </c>
      <c r="D840" s="22" t="str">
        <f>Source!H569</f>
        <v>КОМПЛЕКТ</v>
      </c>
      <c r="E840" s="21">
        <f>Source!I569</f>
        <v>6</v>
      </c>
      <c r="F840" s="24">
        <f>Source!AK569</f>
        <v>599.23</v>
      </c>
      <c r="G840" s="34" t="s">
        <v>3</v>
      </c>
      <c r="H840" s="21">
        <f>Source!AW570</f>
        <v>1</v>
      </c>
      <c r="I840" s="24">
        <f>Source!O569</f>
        <v>3595.38</v>
      </c>
      <c r="J840" s="21">
        <f>IF(Source!BC570&lt;&gt; 0, Source!BC570, 1)</f>
        <v>5.57</v>
      </c>
      <c r="K840" s="24">
        <f>Source!O570</f>
        <v>20026.27</v>
      </c>
      <c r="L840"/>
      <c r="Q840">
        <f>Source!X569</f>
        <v>0</v>
      </c>
      <c r="R840">
        <f>Source!X570</f>
        <v>0</v>
      </c>
      <c r="S840">
        <f>Source!Y569</f>
        <v>0</v>
      </c>
      <c r="T840">
        <f>Source!Y570</f>
        <v>0</v>
      </c>
      <c r="U840">
        <f>ROUND((175/100)*ROUND(Source!R569, 2), 2)</f>
        <v>0</v>
      </c>
      <c r="V840">
        <f>ROUND((0/100)*ROUND(Source!R570, 2), 2)</f>
        <v>0</v>
      </c>
      <c r="AC840">
        <v>3</v>
      </c>
    </row>
    <row r="841" spans="1:29" ht="82.5" hidden="1" x14ac:dyDescent="0.2">
      <c r="A841" s="20" t="s">
        <v>583</v>
      </c>
      <c r="B841" s="20" t="str">
        <f>Source!F571</f>
        <v>КА. п. 6</v>
      </c>
      <c r="C841" s="20" t="s">
        <v>969</v>
      </c>
      <c r="D841" s="22" t="str">
        <f>Source!H571</f>
        <v>компл.</v>
      </c>
      <c r="E841" s="21">
        <f>Source!I571</f>
        <v>2</v>
      </c>
      <c r="F841" s="24">
        <f>Source!AK571</f>
        <v>3689.0499999999997</v>
      </c>
      <c r="G841" s="34" t="s">
        <v>3</v>
      </c>
      <c r="H841" s="21">
        <f>Source!AW572</f>
        <v>1</v>
      </c>
      <c r="I841" s="24">
        <f>Source!O571</f>
        <v>7378.1</v>
      </c>
      <c r="J841" s="21">
        <f>IF(Source!BC572&lt;&gt; 0, Source!BC572, 1)</f>
        <v>9.84</v>
      </c>
      <c r="K841" s="24">
        <f>Source!O572</f>
        <v>72600.5</v>
      </c>
      <c r="L841"/>
      <c r="Q841">
        <f>Source!X571</f>
        <v>0</v>
      </c>
      <c r="R841">
        <f>Source!X572</f>
        <v>0</v>
      </c>
      <c r="S841">
        <f>Source!Y571</f>
        <v>0</v>
      </c>
      <c r="T841">
        <f>Source!Y572</f>
        <v>0</v>
      </c>
      <c r="U841">
        <f>ROUND((175/100)*ROUND(Source!R571, 2), 2)</f>
        <v>0</v>
      </c>
      <c r="V841">
        <f>ROUND((0/100)*ROUND(Source!R572, 2), 2)</f>
        <v>0</v>
      </c>
      <c r="AC841">
        <v>3</v>
      </c>
    </row>
    <row r="842" spans="1:29" ht="14.25" hidden="1" x14ac:dyDescent="0.2">
      <c r="A842" s="20"/>
      <c r="B842" s="20"/>
      <c r="C842" s="20" t="s">
        <v>949</v>
      </c>
      <c r="D842" s="22" t="s">
        <v>950</v>
      </c>
      <c r="E842" s="21">
        <f>Source!BZ566</f>
        <v>109</v>
      </c>
      <c r="F842" s="24"/>
      <c r="G842" s="23"/>
      <c r="H842" s="21"/>
      <c r="I842" s="24">
        <f>SUM(Q833:Q841)</f>
        <v>49.1</v>
      </c>
      <c r="J842" s="21">
        <f>Source!AT566</f>
        <v>109</v>
      </c>
      <c r="K842" s="24">
        <f>SUM(R833:R841)</f>
        <v>2767.04</v>
      </c>
      <c r="L842"/>
    </row>
    <row r="843" spans="1:29" ht="14.25" hidden="1" x14ac:dyDescent="0.2">
      <c r="A843" s="20"/>
      <c r="B843" s="20"/>
      <c r="C843" s="20" t="s">
        <v>951</v>
      </c>
      <c r="D843" s="22" t="s">
        <v>950</v>
      </c>
      <c r="E843" s="21">
        <f>Source!CA566</f>
        <v>61</v>
      </c>
      <c r="F843" s="24"/>
      <c r="G843" s="23"/>
      <c r="H843" s="21"/>
      <c r="I843" s="24">
        <f>SUM(S833:S842)</f>
        <v>27.48</v>
      </c>
      <c r="J843" s="21">
        <f>Source!AU566</f>
        <v>61</v>
      </c>
      <c r="K843" s="24">
        <f>SUM(T833:T842)</f>
        <v>1548.53</v>
      </c>
      <c r="L843"/>
    </row>
    <row r="844" spans="1:29" ht="28.5" hidden="1" x14ac:dyDescent="0.2">
      <c r="A844" s="26"/>
      <c r="B844" s="26"/>
      <c r="C844" s="26" t="s">
        <v>952</v>
      </c>
      <c r="D844" s="27" t="s">
        <v>953</v>
      </c>
      <c r="E844" s="28">
        <f>Source!AQ565</f>
        <v>15.11</v>
      </c>
      <c r="F844" s="29"/>
      <c r="G844" s="30" t="s">
        <v>962</v>
      </c>
      <c r="H844" s="28">
        <f>Source!AV566</f>
        <v>1.0669999999999999</v>
      </c>
      <c r="I844" s="29">
        <f>Source!U565</f>
        <v>3.5598192959999988</v>
      </c>
      <c r="J844" s="28"/>
      <c r="K844" s="29"/>
      <c r="L844"/>
    </row>
    <row r="845" spans="1:29" ht="15" hidden="1" x14ac:dyDescent="0.2">
      <c r="C845" s="31" t="s">
        <v>954</v>
      </c>
      <c r="H845" s="41">
        <f>I835+I836+I838+I842+I843+SUM(I839:I841)-SUMIF(AC839:AC841, 5, I839:I841)-SUMIF(AC839:AC841, 6, I839:I841)</f>
        <v>17735.88</v>
      </c>
      <c r="I845" s="41"/>
      <c r="J845" s="41">
        <f>K835+K836+K838+K842+K843+SUM(K839:K841)-SUMIF(AC839:AC841, 5, K839:K841)-SUMIF(AC839:AC841, 6, K839:K841)</f>
        <v>238138.86000000002</v>
      </c>
      <c r="K845" s="41"/>
      <c r="L845"/>
    </row>
    <row r="846" spans="1:29" ht="15" hidden="1" x14ac:dyDescent="0.2">
      <c r="C846" s="31" t="s">
        <v>955</v>
      </c>
      <c r="H846" s="42">
        <f>SUMIF(AC839:AC841, 5, I839:I841)+SUMIF(AC839:AC841, 6, I839:I841)</f>
        <v>0</v>
      </c>
      <c r="I846" s="42"/>
      <c r="J846" s="42">
        <f>SUMIF(AC839:AC841, 5, K839:K841)+SUMIF(AC839:AC841, 6, K839:K841)</f>
        <v>0</v>
      </c>
      <c r="K846" s="42"/>
      <c r="L846"/>
    </row>
    <row r="847" spans="1:29" ht="15" hidden="1" x14ac:dyDescent="0.2">
      <c r="C847" s="31" t="s">
        <v>956</v>
      </c>
      <c r="H847" s="42">
        <f>I835+I836+I838+I842+I843+SUM(I839:I841)</f>
        <v>17735.88</v>
      </c>
      <c r="I847" s="42"/>
      <c r="J847" s="42">
        <f>K835+K836+K838+K842+K843+SUM(K839:K841)</f>
        <v>238138.86000000002</v>
      </c>
      <c r="K847" s="42"/>
      <c r="L847"/>
      <c r="O847" s="32">
        <f>I835+I836+I838+I842+I843+SUM(I839:I841)</f>
        <v>17735.88</v>
      </c>
      <c r="P847" s="32">
        <f>K835+K836+K838+K842+K843+SUM(K839:K841)</f>
        <v>238138.86000000002</v>
      </c>
    </row>
    <row r="848" spans="1:29" hidden="1" x14ac:dyDescent="0.2">
      <c r="L848"/>
    </row>
    <row r="849" spans="1:29" ht="14.25" hidden="1" x14ac:dyDescent="0.2">
      <c r="A849" s="20">
        <v>55</v>
      </c>
      <c r="B849" s="20" t="str">
        <f>Source!F573</f>
        <v>3.17-2-9</v>
      </c>
      <c r="C849" s="20" t="s">
        <v>590</v>
      </c>
      <c r="D849" s="22" t="str">
        <f>Source!H573</f>
        <v>100 шт.</v>
      </c>
      <c r="E849" s="21">
        <f>Source!I573</f>
        <v>0.34</v>
      </c>
      <c r="F849" s="24"/>
      <c r="G849" s="23"/>
      <c r="H849" s="21"/>
      <c r="I849" s="24"/>
      <c r="J849" s="21"/>
      <c r="K849" s="24"/>
      <c r="L849"/>
      <c r="Q849">
        <f>Source!X573</f>
        <v>103.57</v>
      </c>
      <c r="R849">
        <f>Source!X574</f>
        <v>5836.27</v>
      </c>
      <c r="S849">
        <f>Source!Y573</f>
        <v>57.96</v>
      </c>
      <c r="T849">
        <f>Source!Y574</f>
        <v>3266.17</v>
      </c>
      <c r="U849">
        <f>ROUND((175/100)*ROUND(Source!R573, 2), 2)</f>
        <v>1.8</v>
      </c>
      <c r="V849">
        <f>ROUND((0/100)*ROUND(Source!R574, 2), 2)</f>
        <v>0</v>
      </c>
      <c r="AC849">
        <v>0</v>
      </c>
    </row>
    <row r="850" spans="1:29" hidden="1" x14ac:dyDescent="0.2">
      <c r="C850" s="25" t="str">
        <f>"Объем: "&amp;Source!I573&amp;"=(1+"&amp;"31+"&amp;"1+"&amp;"1)/"&amp;"100"</f>
        <v>Объем: 0,34=(1+31+1+1)/100</v>
      </c>
      <c r="L850"/>
    </row>
    <row r="851" spans="1:29" ht="28.5" hidden="1" x14ac:dyDescent="0.2">
      <c r="A851" s="20"/>
      <c r="B851" s="20"/>
      <c r="C851" s="20" t="s">
        <v>946</v>
      </c>
      <c r="D851" s="22"/>
      <c r="E851" s="21"/>
      <c r="F851" s="24">
        <f>Source!AO573</f>
        <v>187.75</v>
      </c>
      <c r="G851" s="23" t="s">
        <v>962</v>
      </c>
      <c r="H851" s="21">
        <f>Source!AV574</f>
        <v>1.0669999999999999</v>
      </c>
      <c r="I851" s="24">
        <f>Source!S573</f>
        <v>93.99</v>
      </c>
      <c r="J851" s="21">
        <f>IF(Source!BA574&lt;&gt; 0, Source!BA574, 1)</f>
        <v>56.35</v>
      </c>
      <c r="K851" s="24">
        <f>Source!S574</f>
        <v>5296.34</v>
      </c>
      <c r="L851"/>
    </row>
    <row r="852" spans="1:29" ht="28.5" hidden="1" x14ac:dyDescent="0.2">
      <c r="A852" s="20"/>
      <c r="B852" s="20"/>
      <c r="C852" s="20" t="s">
        <v>947</v>
      </c>
      <c r="D852" s="22"/>
      <c r="E852" s="21"/>
      <c r="F852" s="24">
        <f>Source!AM573</f>
        <v>12.47</v>
      </c>
      <c r="G852" s="23" t="s">
        <v>963</v>
      </c>
      <c r="H852" s="21">
        <f>Source!AV574</f>
        <v>1.0669999999999999</v>
      </c>
      <c r="I852" s="24">
        <f>Source!Q573</f>
        <v>6.79</v>
      </c>
      <c r="J852" s="21">
        <f>IF(Source!BB574&lt;&gt; 0, Source!BB574, 1)</f>
        <v>17.059999999999999</v>
      </c>
      <c r="K852" s="24">
        <f>Source!Q574</f>
        <v>115.84</v>
      </c>
      <c r="L852"/>
    </row>
    <row r="853" spans="1:29" ht="28.5" hidden="1" x14ac:dyDescent="0.2">
      <c r="A853" s="20"/>
      <c r="B853" s="20"/>
      <c r="C853" s="20" t="s">
        <v>959</v>
      </c>
      <c r="D853" s="22"/>
      <c r="E853" s="21"/>
      <c r="F853" s="24">
        <f>Source!AN573</f>
        <v>1.89</v>
      </c>
      <c r="G853" s="23" t="s">
        <v>963</v>
      </c>
      <c r="H853" s="21">
        <f>Source!AV574</f>
        <v>1.0669999999999999</v>
      </c>
      <c r="I853" s="33">
        <f>Source!R573</f>
        <v>1.03</v>
      </c>
      <c r="J853" s="21">
        <f>IF(Source!BS574&lt;&gt; 0, Source!BS574, 1)</f>
        <v>56.35</v>
      </c>
      <c r="K853" s="33">
        <f>Source!R574</f>
        <v>58.04</v>
      </c>
      <c r="L853"/>
    </row>
    <row r="854" spans="1:29" ht="28.5" hidden="1" x14ac:dyDescent="0.2">
      <c r="A854" s="20" t="s">
        <v>592</v>
      </c>
      <c r="B854" s="20" t="str">
        <f>Source!F575</f>
        <v>1.17-2-22</v>
      </c>
      <c r="C854" s="20" t="s">
        <v>594</v>
      </c>
      <c r="D854" s="22" t="str">
        <f>Source!H575</f>
        <v>КОМПЛЕКТ</v>
      </c>
      <c r="E854" s="21">
        <f>Source!I575</f>
        <v>1</v>
      </c>
      <c r="F854" s="24">
        <f>Source!AK575</f>
        <v>220.9</v>
      </c>
      <c r="G854" s="34" t="s">
        <v>3</v>
      </c>
      <c r="H854" s="21">
        <f>Source!AW576</f>
        <v>1</v>
      </c>
      <c r="I854" s="24">
        <f>Source!O575</f>
        <v>220.9</v>
      </c>
      <c r="J854" s="21">
        <f>IF(Source!BC576&lt;&gt; 0, Source!BC576, 1)</f>
        <v>6.13</v>
      </c>
      <c r="K854" s="24">
        <f>Source!O576</f>
        <v>1354.12</v>
      </c>
      <c r="L854"/>
      <c r="Q854">
        <f>Source!X575</f>
        <v>0</v>
      </c>
      <c r="R854">
        <f>Source!X576</f>
        <v>0</v>
      </c>
      <c r="S854">
        <f>Source!Y575</f>
        <v>0</v>
      </c>
      <c r="T854">
        <f>Source!Y576</f>
        <v>0</v>
      </c>
      <c r="U854">
        <f>ROUND((175/100)*ROUND(Source!R575, 2), 2)</f>
        <v>0</v>
      </c>
      <c r="V854">
        <f>ROUND((0/100)*ROUND(Source!R576, 2), 2)</f>
        <v>0</v>
      </c>
      <c r="AC854">
        <v>3</v>
      </c>
    </row>
    <row r="855" spans="1:29" ht="42.75" hidden="1" x14ac:dyDescent="0.2">
      <c r="A855" s="20" t="s">
        <v>596</v>
      </c>
      <c r="B855" s="20" t="str">
        <f>Source!F577</f>
        <v>1.12-5-1</v>
      </c>
      <c r="C855" s="20" t="s">
        <v>598</v>
      </c>
      <c r="D855" s="22" t="str">
        <f>Source!H577</f>
        <v>КОМПЛЕКТ</v>
      </c>
      <c r="E855" s="21">
        <f>Source!I577</f>
        <v>2</v>
      </c>
      <c r="F855" s="24">
        <f>Source!AK577</f>
        <v>15.74</v>
      </c>
      <c r="G855" s="34" t="s">
        <v>3</v>
      </c>
      <c r="H855" s="21">
        <f>Source!AW578</f>
        <v>1</v>
      </c>
      <c r="I855" s="24">
        <f>Source!O577</f>
        <v>31.48</v>
      </c>
      <c r="J855" s="21">
        <f>IF(Source!BC578&lt;&gt; 0, Source!BC578, 1)</f>
        <v>4.91</v>
      </c>
      <c r="K855" s="24">
        <f>Source!O578</f>
        <v>154.57</v>
      </c>
      <c r="L855"/>
      <c r="Q855">
        <f>Source!X577</f>
        <v>0</v>
      </c>
      <c r="R855">
        <f>Source!X578</f>
        <v>0</v>
      </c>
      <c r="S855">
        <f>Source!Y577</f>
        <v>0</v>
      </c>
      <c r="T855">
        <f>Source!Y578</f>
        <v>0</v>
      </c>
      <c r="U855">
        <f>ROUND((175/100)*ROUND(Source!R577, 2), 2)</f>
        <v>0</v>
      </c>
      <c r="V855">
        <f>ROUND((0/100)*ROUND(Source!R578, 2), 2)</f>
        <v>0</v>
      </c>
      <c r="AC855">
        <v>3</v>
      </c>
    </row>
    <row r="856" spans="1:29" ht="99.75" hidden="1" x14ac:dyDescent="0.2">
      <c r="A856" s="20" t="s">
        <v>600</v>
      </c>
      <c r="B856" s="20" t="str">
        <f>Source!F579</f>
        <v>1.17-2-60</v>
      </c>
      <c r="C856" s="20" t="s">
        <v>602</v>
      </c>
      <c r="D856" s="22" t="str">
        <f>Source!H579</f>
        <v>КОМПЛЕКТ</v>
      </c>
      <c r="E856" s="21">
        <f>Source!I579</f>
        <v>33</v>
      </c>
      <c r="F856" s="24">
        <f>Source!AK579</f>
        <v>344.15</v>
      </c>
      <c r="G856" s="34" t="s">
        <v>3</v>
      </c>
      <c r="H856" s="21">
        <f>Source!AW580</f>
        <v>1</v>
      </c>
      <c r="I856" s="24">
        <f>Source!O579</f>
        <v>11356.95</v>
      </c>
      <c r="J856" s="21">
        <f>IF(Source!BC580&lt;&gt; 0, Source!BC580, 1)</f>
        <v>6.84</v>
      </c>
      <c r="K856" s="24">
        <f>Source!O580</f>
        <v>77681.539999999994</v>
      </c>
      <c r="L856"/>
      <c r="Q856">
        <f>Source!X579</f>
        <v>0</v>
      </c>
      <c r="R856">
        <f>Source!X580</f>
        <v>0</v>
      </c>
      <c r="S856">
        <f>Source!Y579</f>
        <v>0</v>
      </c>
      <c r="T856">
        <f>Source!Y580</f>
        <v>0</v>
      </c>
      <c r="U856">
        <f>ROUND((175/100)*ROUND(Source!R579, 2), 2)</f>
        <v>0</v>
      </c>
      <c r="V856">
        <f>ROUND((0/100)*ROUND(Source!R580, 2), 2)</f>
        <v>0</v>
      </c>
      <c r="AC856">
        <v>3</v>
      </c>
    </row>
    <row r="857" spans="1:29" ht="14.25" hidden="1" x14ac:dyDescent="0.2">
      <c r="A857" s="20"/>
      <c r="B857" s="20"/>
      <c r="C857" s="20" t="s">
        <v>949</v>
      </c>
      <c r="D857" s="22" t="s">
        <v>950</v>
      </c>
      <c r="E857" s="21">
        <f>Source!BZ574</f>
        <v>109</v>
      </c>
      <c r="F857" s="24"/>
      <c r="G857" s="23"/>
      <c r="H857" s="21"/>
      <c r="I857" s="24">
        <f>SUM(Q849:Q856)</f>
        <v>103.57</v>
      </c>
      <c r="J857" s="21">
        <f>Source!AT574</f>
        <v>109</v>
      </c>
      <c r="K857" s="24">
        <f>SUM(R849:R856)</f>
        <v>5836.27</v>
      </c>
      <c r="L857"/>
    </row>
    <row r="858" spans="1:29" ht="14.25" hidden="1" x14ac:dyDescent="0.2">
      <c r="A858" s="20"/>
      <c r="B858" s="20"/>
      <c r="C858" s="20" t="s">
        <v>951</v>
      </c>
      <c r="D858" s="22" t="s">
        <v>950</v>
      </c>
      <c r="E858" s="21">
        <f>Source!CA574</f>
        <v>61</v>
      </c>
      <c r="F858" s="24"/>
      <c r="G858" s="23"/>
      <c r="H858" s="21"/>
      <c r="I858" s="24">
        <f>SUM(S849:S857)</f>
        <v>57.96</v>
      </c>
      <c r="J858" s="21">
        <f>Source!AU574</f>
        <v>61</v>
      </c>
      <c r="K858" s="24">
        <f>SUM(T849:T857)</f>
        <v>3266.17</v>
      </c>
      <c r="L858"/>
    </row>
    <row r="859" spans="1:29" ht="28.5" hidden="1" x14ac:dyDescent="0.2">
      <c r="A859" s="26"/>
      <c r="B859" s="26"/>
      <c r="C859" s="26" t="s">
        <v>952</v>
      </c>
      <c r="D859" s="27" t="s">
        <v>953</v>
      </c>
      <c r="E859" s="28">
        <f>Source!AQ573</f>
        <v>15</v>
      </c>
      <c r="F859" s="29"/>
      <c r="G859" s="30" t="s">
        <v>962</v>
      </c>
      <c r="H859" s="28">
        <f>Source!AV574</f>
        <v>1.0669999999999999</v>
      </c>
      <c r="I859" s="29">
        <f>Source!U573</f>
        <v>7.5095459999999994</v>
      </c>
      <c r="J859" s="28"/>
      <c r="K859" s="29"/>
      <c r="L859"/>
    </row>
    <row r="860" spans="1:29" ht="15" hidden="1" x14ac:dyDescent="0.2">
      <c r="C860" s="31" t="s">
        <v>954</v>
      </c>
      <c r="H860" s="41">
        <f>I851+I852+I857+I858+SUM(I854:I856)-SUMIF(AC854:AC856, 5, I854:I856)-SUMIF(AC854:AC856, 6, I854:I856)</f>
        <v>11871.64</v>
      </c>
      <c r="I860" s="41"/>
      <c r="J860" s="41">
        <f>K851+K852+K857+K858+SUM(K854:K856)-SUMIF(AC854:AC856, 5, K854:K856)-SUMIF(AC854:AC856, 6, K854:K856)</f>
        <v>93704.849999999991</v>
      </c>
      <c r="K860" s="41"/>
      <c r="L860"/>
    </row>
    <row r="861" spans="1:29" ht="15" hidden="1" x14ac:dyDescent="0.2">
      <c r="C861" s="31" t="s">
        <v>955</v>
      </c>
      <c r="H861" s="42">
        <f>SUMIF(AC854:AC856, 5, I854:I856)+SUMIF(AC854:AC856, 6, I854:I856)</f>
        <v>0</v>
      </c>
      <c r="I861" s="42"/>
      <c r="J861" s="42">
        <f>SUMIF(AC854:AC856, 5, K854:K856)+SUMIF(AC854:AC856, 6, K854:K856)</f>
        <v>0</v>
      </c>
      <c r="K861" s="42"/>
      <c r="L861"/>
    </row>
    <row r="862" spans="1:29" ht="15" hidden="1" x14ac:dyDescent="0.2">
      <c r="C862" s="31" t="s">
        <v>956</v>
      </c>
      <c r="H862" s="42">
        <f>I851+I852+I857+I858+SUM(I854:I856)</f>
        <v>11871.64</v>
      </c>
      <c r="I862" s="42"/>
      <c r="J862" s="42">
        <f>K851+K852+K857+K858+SUM(K854:K856)</f>
        <v>93704.849999999991</v>
      </c>
      <c r="K862" s="42"/>
      <c r="L862"/>
      <c r="O862" s="32">
        <f>I851+I852+I857+I858+SUM(I854:I856)</f>
        <v>11871.64</v>
      </c>
      <c r="P862" s="32">
        <f>K851+K852+K857+K858+SUM(K854:K856)</f>
        <v>93704.849999999991</v>
      </c>
    </row>
    <row r="863" spans="1:29" hidden="1" x14ac:dyDescent="0.2">
      <c r="L863"/>
    </row>
    <row r="864" spans="1:29" ht="28.5" hidden="1" x14ac:dyDescent="0.2">
      <c r="A864" s="20">
        <v>56</v>
      </c>
      <c r="B864" s="20" t="str">
        <f>Source!F581</f>
        <v>3.17-2-10</v>
      </c>
      <c r="C864" s="20" t="s">
        <v>606</v>
      </c>
      <c r="D864" s="22" t="str">
        <f>Source!H581</f>
        <v>100 шт.</v>
      </c>
      <c r="E864" s="21">
        <f>Source!I581</f>
        <v>0.4</v>
      </c>
      <c r="F864" s="24"/>
      <c r="G864" s="23"/>
      <c r="H864" s="21"/>
      <c r="I864" s="24"/>
      <c r="J864" s="21"/>
      <c r="K864" s="24"/>
      <c r="L864"/>
      <c r="Q864">
        <f>Source!X581</f>
        <v>134.93</v>
      </c>
      <c r="R864">
        <f>Source!X582</f>
        <v>7603.36</v>
      </c>
      <c r="S864">
        <f>Source!Y581</f>
        <v>75.510000000000005</v>
      </c>
      <c r="T864">
        <f>Source!Y582</f>
        <v>4255.09</v>
      </c>
      <c r="U864">
        <f>ROUND((175/100)*ROUND(Source!R581, 2), 2)</f>
        <v>3.12</v>
      </c>
      <c r="V864">
        <f>ROUND((0/100)*ROUND(Source!R582, 2), 2)</f>
        <v>0</v>
      </c>
      <c r="AC864">
        <v>0</v>
      </c>
    </row>
    <row r="865" spans="1:29" hidden="1" x14ac:dyDescent="0.2">
      <c r="C865" s="25" t="str">
        <f>"Объем: "&amp;Source!I581&amp;"=(40)/"&amp;"100"</f>
        <v>Объем: 0,4=(40)/100</v>
      </c>
      <c r="L865"/>
    </row>
    <row r="866" spans="1:29" ht="28.5" hidden="1" x14ac:dyDescent="0.2">
      <c r="A866" s="20"/>
      <c r="B866" s="20"/>
      <c r="C866" s="20" t="s">
        <v>946</v>
      </c>
      <c r="D866" s="22"/>
      <c r="E866" s="21"/>
      <c r="F866" s="24">
        <f>Source!AO581</f>
        <v>207.15</v>
      </c>
      <c r="G866" s="23" t="s">
        <v>962</v>
      </c>
      <c r="H866" s="21">
        <f>Source!AV582</f>
        <v>1.0669999999999999</v>
      </c>
      <c r="I866" s="24">
        <f>Source!S581</f>
        <v>122.01</v>
      </c>
      <c r="J866" s="21">
        <f>IF(Source!BA582&lt;&gt; 0, Source!BA582, 1)</f>
        <v>56.35</v>
      </c>
      <c r="K866" s="24">
        <f>Source!S582</f>
        <v>6875.26</v>
      </c>
      <c r="L866"/>
    </row>
    <row r="867" spans="1:29" ht="28.5" hidden="1" x14ac:dyDescent="0.2">
      <c r="A867" s="20"/>
      <c r="B867" s="20"/>
      <c r="C867" s="20" t="s">
        <v>947</v>
      </c>
      <c r="D867" s="22"/>
      <c r="E867" s="21"/>
      <c r="F867" s="24">
        <f>Source!AM581</f>
        <v>18.28</v>
      </c>
      <c r="G867" s="23" t="s">
        <v>963</v>
      </c>
      <c r="H867" s="21">
        <f>Source!AV582</f>
        <v>1.0669999999999999</v>
      </c>
      <c r="I867" s="24">
        <f>Source!Q581</f>
        <v>11.7</v>
      </c>
      <c r="J867" s="21">
        <f>IF(Source!BB582&lt;&gt; 0, Source!BB582, 1)</f>
        <v>17.07</v>
      </c>
      <c r="K867" s="24">
        <f>Source!Q582</f>
        <v>199.72</v>
      </c>
      <c r="L867"/>
    </row>
    <row r="868" spans="1:29" ht="28.5" hidden="1" x14ac:dyDescent="0.2">
      <c r="A868" s="20"/>
      <c r="B868" s="20"/>
      <c r="C868" s="20" t="s">
        <v>959</v>
      </c>
      <c r="D868" s="22"/>
      <c r="E868" s="21"/>
      <c r="F868" s="24">
        <f>Source!AN581</f>
        <v>2.78</v>
      </c>
      <c r="G868" s="23" t="s">
        <v>963</v>
      </c>
      <c r="H868" s="21">
        <f>Source!AV582</f>
        <v>1.0669999999999999</v>
      </c>
      <c r="I868" s="33">
        <f>Source!R581</f>
        <v>1.78</v>
      </c>
      <c r="J868" s="21">
        <f>IF(Source!BS582&lt;&gt; 0, Source!BS582, 1)</f>
        <v>56.35</v>
      </c>
      <c r="K868" s="33">
        <f>Source!R582</f>
        <v>100.3</v>
      </c>
      <c r="L868"/>
    </row>
    <row r="869" spans="1:29" ht="57" hidden="1" x14ac:dyDescent="0.2">
      <c r="A869" s="20" t="s">
        <v>608</v>
      </c>
      <c r="B869" s="20" t="str">
        <f>Source!F583</f>
        <v>1.17-2-66</v>
      </c>
      <c r="C869" s="20" t="s">
        <v>610</v>
      </c>
      <c r="D869" s="22" t="str">
        <f>Source!H583</f>
        <v>шт.</v>
      </c>
      <c r="E869" s="21">
        <f>Source!I583</f>
        <v>40</v>
      </c>
      <c r="F869" s="24">
        <f>Source!AK583</f>
        <v>586.67999999999995</v>
      </c>
      <c r="G869" s="34" t="s">
        <v>3</v>
      </c>
      <c r="H869" s="21">
        <f>Source!AW584</f>
        <v>1</v>
      </c>
      <c r="I869" s="24">
        <f>Source!O583</f>
        <v>23467.200000000001</v>
      </c>
      <c r="J869" s="21">
        <f>IF(Source!BC584&lt;&gt; 0, Source!BC584, 1)</f>
        <v>9.86</v>
      </c>
      <c r="K869" s="24">
        <f>Source!O584</f>
        <v>231386.59</v>
      </c>
      <c r="L869"/>
      <c r="Q869">
        <f>Source!X583</f>
        <v>0</v>
      </c>
      <c r="R869">
        <f>Source!X584</f>
        <v>0</v>
      </c>
      <c r="S869">
        <f>Source!Y583</f>
        <v>0</v>
      </c>
      <c r="T869">
        <f>Source!Y584</f>
        <v>0</v>
      </c>
      <c r="U869">
        <f>ROUND((175/100)*ROUND(Source!R583, 2), 2)</f>
        <v>0</v>
      </c>
      <c r="V869">
        <f>ROUND((0/100)*ROUND(Source!R584, 2), 2)</f>
        <v>0</v>
      </c>
      <c r="AC869">
        <v>3</v>
      </c>
    </row>
    <row r="870" spans="1:29" ht="14.25" hidden="1" x14ac:dyDescent="0.2">
      <c r="A870" s="20"/>
      <c r="B870" s="20"/>
      <c r="C870" s="20" t="s">
        <v>949</v>
      </c>
      <c r="D870" s="22" t="s">
        <v>950</v>
      </c>
      <c r="E870" s="21">
        <f>Source!BZ582</f>
        <v>109</v>
      </c>
      <c r="F870" s="24"/>
      <c r="G870" s="23"/>
      <c r="H870" s="21"/>
      <c r="I870" s="24">
        <f>SUM(Q864:Q869)</f>
        <v>134.93</v>
      </c>
      <c r="J870" s="21">
        <f>Source!AT582</f>
        <v>109</v>
      </c>
      <c r="K870" s="24">
        <f>SUM(R864:R869)</f>
        <v>7603.36</v>
      </c>
      <c r="L870"/>
    </row>
    <row r="871" spans="1:29" ht="14.25" hidden="1" x14ac:dyDescent="0.2">
      <c r="A871" s="20"/>
      <c r="B871" s="20"/>
      <c r="C871" s="20" t="s">
        <v>951</v>
      </c>
      <c r="D871" s="22" t="s">
        <v>950</v>
      </c>
      <c r="E871" s="21">
        <f>Source!CA582</f>
        <v>61</v>
      </c>
      <c r="F871" s="24"/>
      <c r="G871" s="23"/>
      <c r="H871" s="21"/>
      <c r="I871" s="24">
        <f>SUM(S864:S870)</f>
        <v>75.510000000000005</v>
      </c>
      <c r="J871" s="21">
        <f>Source!AU582</f>
        <v>61</v>
      </c>
      <c r="K871" s="24">
        <f>SUM(T864:T870)</f>
        <v>4255.09</v>
      </c>
      <c r="L871"/>
    </row>
    <row r="872" spans="1:29" ht="28.5" hidden="1" x14ac:dyDescent="0.2">
      <c r="A872" s="26"/>
      <c r="B872" s="26"/>
      <c r="C872" s="26" t="s">
        <v>952</v>
      </c>
      <c r="D872" s="27" t="s">
        <v>953</v>
      </c>
      <c r="E872" s="28">
        <f>Source!AQ581</f>
        <v>16.59</v>
      </c>
      <c r="F872" s="29"/>
      <c r="G872" s="30" t="s">
        <v>962</v>
      </c>
      <c r="H872" s="28">
        <f>Source!AV582</f>
        <v>1.0669999999999999</v>
      </c>
      <c r="I872" s="29">
        <f>Source!U581</f>
        <v>9.7712445599999995</v>
      </c>
      <c r="J872" s="28"/>
      <c r="K872" s="29"/>
      <c r="L872"/>
    </row>
    <row r="873" spans="1:29" ht="15" hidden="1" x14ac:dyDescent="0.2">
      <c r="C873" s="31" t="s">
        <v>954</v>
      </c>
      <c r="H873" s="41">
        <f>I866+I867+I870+I871+SUM(I869:I869)-SUMIF(AC869:AC869, 5, I869:I869)-SUMIF(AC869:AC869, 6, I869:I869)</f>
        <v>23811.350000000002</v>
      </c>
      <c r="I873" s="41"/>
      <c r="J873" s="41">
        <f>K866+K867+K870+K871+SUM(K869:K869)-SUMIF(AC869:AC869, 5, K869:K869)-SUMIF(AC869:AC869, 6, K869:K869)</f>
        <v>250320.02</v>
      </c>
      <c r="K873" s="41"/>
      <c r="L873"/>
    </row>
    <row r="874" spans="1:29" ht="15" hidden="1" x14ac:dyDescent="0.2">
      <c r="C874" s="31" t="s">
        <v>955</v>
      </c>
      <c r="H874" s="42">
        <f>SUMIF(AC869:AC869, 5, I869:I869)+SUMIF(AC869:AC869, 6, I869:I869)</f>
        <v>0</v>
      </c>
      <c r="I874" s="42"/>
      <c r="J874" s="42">
        <f>SUMIF(AC869:AC869, 5, K869:K869)+SUMIF(AC869:AC869, 6, K869:K869)</f>
        <v>0</v>
      </c>
      <c r="K874" s="42"/>
      <c r="L874"/>
    </row>
    <row r="875" spans="1:29" ht="15" hidden="1" x14ac:dyDescent="0.2">
      <c r="C875" s="31" t="s">
        <v>956</v>
      </c>
      <c r="H875" s="42">
        <f>I866+I867+I870+I871+SUM(I869:I869)</f>
        <v>23811.350000000002</v>
      </c>
      <c r="I875" s="42"/>
      <c r="J875" s="42">
        <f>K866+K867+K870+K871+SUM(K869:K869)</f>
        <v>250320.02</v>
      </c>
      <c r="K875" s="42"/>
      <c r="L875"/>
      <c r="O875" s="32">
        <f>I866+I867+I870+I871+SUM(I869:I869)</f>
        <v>23811.350000000002</v>
      </c>
      <c r="P875" s="32">
        <f>K866+K867+K870+K871+SUM(K869:K869)</f>
        <v>250320.02</v>
      </c>
    </row>
    <row r="876" spans="1:29" hidden="1" x14ac:dyDescent="0.2">
      <c r="L876"/>
    </row>
    <row r="877" spans="1:29" ht="28.5" hidden="1" x14ac:dyDescent="0.2">
      <c r="A877" s="20">
        <v>57</v>
      </c>
      <c r="B877" s="20" t="str">
        <f>Source!F585</f>
        <v>3.17-2-12</v>
      </c>
      <c r="C877" s="20" t="s">
        <v>614</v>
      </c>
      <c r="D877" s="22" t="str">
        <f>Source!H585</f>
        <v>100 шт.</v>
      </c>
      <c r="E877" s="21">
        <f>Source!I585</f>
        <v>0.1</v>
      </c>
      <c r="F877" s="24"/>
      <c r="G877" s="23"/>
      <c r="H877" s="21"/>
      <c r="I877" s="24"/>
      <c r="J877" s="21"/>
      <c r="K877" s="24"/>
      <c r="L877"/>
      <c r="Q877">
        <f>Source!X585</f>
        <v>6.65</v>
      </c>
      <c r="R877">
        <f>Source!X586</f>
        <v>374.67</v>
      </c>
      <c r="S877">
        <f>Source!Y585</f>
        <v>3.72</v>
      </c>
      <c r="T877">
        <f>Source!Y586</f>
        <v>209.68</v>
      </c>
      <c r="U877">
        <f>ROUND((175/100)*ROUND(Source!R585, 2), 2)</f>
        <v>7.0000000000000007E-2</v>
      </c>
      <c r="V877">
        <f>ROUND((0/100)*ROUND(Source!R586, 2), 2)</f>
        <v>0</v>
      </c>
      <c r="AC877">
        <v>0</v>
      </c>
    </row>
    <row r="878" spans="1:29" hidden="1" x14ac:dyDescent="0.2">
      <c r="C878" s="25" t="str">
        <f>"Объем: "&amp;Source!I585&amp;"=(10)/"&amp;"100"</f>
        <v>Объем: 0,1=(10)/100</v>
      </c>
      <c r="L878"/>
    </row>
    <row r="879" spans="1:29" ht="28.5" hidden="1" x14ac:dyDescent="0.2">
      <c r="A879" s="20"/>
      <c r="B879" s="20"/>
      <c r="C879" s="20" t="s">
        <v>946</v>
      </c>
      <c r="D879" s="22"/>
      <c r="E879" s="21"/>
      <c r="F879" s="24">
        <f>Source!AO585</f>
        <v>41.14</v>
      </c>
      <c r="G879" s="23" t="s">
        <v>962</v>
      </c>
      <c r="H879" s="21">
        <f>Source!AV586</f>
        <v>1.0669999999999999</v>
      </c>
      <c r="I879" s="24">
        <f>Source!S585</f>
        <v>6.06</v>
      </c>
      <c r="J879" s="21">
        <f>IF(Source!BA586&lt;&gt; 0, Source!BA586, 1)</f>
        <v>56.35</v>
      </c>
      <c r="K879" s="24">
        <f>Source!S586</f>
        <v>341.48</v>
      </c>
      <c r="L879"/>
    </row>
    <row r="880" spans="1:29" ht="28.5" hidden="1" x14ac:dyDescent="0.2">
      <c r="A880" s="20"/>
      <c r="B880" s="20"/>
      <c r="C880" s="20" t="s">
        <v>947</v>
      </c>
      <c r="D880" s="22"/>
      <c r="E880" s="21"/>
      <c r="F880" s="24">
        <f>Source!AM585</f>
        <v>1.66</v>
      </c>
      <c r="G880" s="23" t="s">
        <v>963</v>
      </c>
      <c r="H880" s="21">
        <f>Source!AV586</f>
        <v>1.0669999999999999</v>
      </c>
      <c r="I880" s="24">
        <f>Source!Q585</f>
        <v>0.27</v>
      </c>
      <c r="J880" s="21">
        <f>IF(Source!BB586&lt;&gt; 0, Source!BB586, 1)</f>
        <v>17.09</v>
      </c>
      <c r="K880" s="24">
        <f>Source!Q586</f>
        <v>4.6100000000000003</v>
      </c>
      <c r="L880"/>
    </row>
    <row r="881" spans="1:29" ht="28.5" hidden="1" x14ac:dyDescent="0.2">
      <c r="A881" s="20"/>
      <c r="B881" s="20"/>
      <c r="C881" s="20" t="s">
        <v>959</v>
      </c>
      <c r="D881" s="22"/>
      <c r="E881" s="21"/>
      <c r="F881" s="24">
        <f>Source!AN585</f>
        <v>0.25</v>
      </c>
      <c r="G881" s="23" t="s">
        <v>963</v>
      </c>
      <c r="H881" s="21">
        <f>Source!AV586</f>
        <v>1.0669999999999999</v>
      </c>
      <c r="I881" s="33">
        <f>Source!R585</f>
        <v>0.04</v>
      </c>
      <c r="J881" s="21">
        <f>IF(Source!BS586&lt;&gt; 0, Source!BS586, 1)</f>
        <v>56.35</v>
      </c>
      <c r="K881" s="33">
        <f>Source!R586</f>
        <v>2.25</v>
      </c>
      <c r="L881"/>
    </row>
    <row r="882" spans="1:29" ht="14.25" hidden="1" x14ac:dyDescent="0.2">
      <c r="A882" s="20"/>
      <c r="B882" s="20"/>
      <c r="C882" s="20" t="s">
        <v>948</v>
      </c>
      <c r="D882" s="22"/>
      <c r="E882" s="21"/>
      <c r="F882" s="24">
        <f>Source!AL585</f>
        <v>59.12</v>
      </c>
      <c r="G882" s="23"/>
      <c r="H882" s="21">
        <f>Source!AW586</f>
        <v>1</v>
      </c>
      <c r="I882" s="24">
        <f>Source!P585</f>
        <v>5.91</v>
      </c>
      <c r="J882" s="21">
        <f>IF(Source!BC586&lt;&gt; 0, Source!BC586, 1)</f>
        <v>8.48</v>
      </c>
      <c r="K882" s="24">
        <f>Source!P586</f>
        <v>50.12</v>
      </c>
      <c r="L882"/>
    </row>
    <row r="883" spans="1:29" ht="69.75" hidden="1" x14ac:dyDescent="0.2">
      <c r="A883" s="20" t="s">
        <v>616</v>
      </c>
      <c r="B883" s="20" t="str">
        <f>Source!F587</f>
        <v>КА. п. 7</v>
      </c>
      <c r="C883" s="20" t="s">
        <v>970</v>
      </c>
      <c r="D883" s="22" t="str">
        <f>Source!H587</f>
        <v>шт.</v>
      </c>
      <c r="E883" s="21">
        <f>Source!I587</f>
        <v>10</v>
      </c>
      <c r="F883" s="24">
        <f>Source!AK587</f>
        <v>385.41</v>
      </c>
      <c r="G883" s="34" t="s">
        <v>3</v>
      </c>
      <c r="H883" s="21">
        <f>Source!AW588</f>
        <v>1</v>
      </c>
      <c r="I883" s="24">
        <f>Source!O587</f>
        <v>3854.1</v>
      </c>
      <c r="J883" s="21">
        <f>IF(Source!BC588&lt;&gt; 0, Source!BC588, 1)</f>
        <v>9.84</v>
      </c>
      <c r="K883" s="24">
        <f>Source!O588</f>
        <v>37924.339999999997</v>
      </c>
      <c r="L883"/>
      <c r="Q883">
        <f>Source!X587</f>
        <v>0</v>
      </c>
      <c r="R883">
        <f>Source!X588</f>
        <v>0</v>
      </c>
      <c r="S883">
        <f>Source!Y587</f>
        <v>0</v>
      </c>
      <c r="T883">
        <f>Source!Y588</f>
        <v>0</v>
      </c>
      <c r="U883">
        <f>ROUND((175/100)*ROUND(Source!R587, 2), 2)</f>
        <v>0</v>
      </c>
      <c r="V883">
        <f>ROUND((0/100)*ROUND(Source!R588, 2), 2)</f>
        <v>0</v>
      </c>
      <c r="AC883">
        <v>3</v>
      </c>
    </row>
    <row r="884" spans="1:29" ht="14.25" hidden="1" x14ac:dyDescent="0.2">
      <c r="A884" s="20"/>
      <c r="B884" s="20"/>
      <c r="C884" s="20" t="s">
        <v>949</v>
      </c>
      <c r="D884" s="22" t="s">
        <v>950</v>
      </c>
      <c r="E884" s="21">
        <f>Source!BZ586</f>
        <v>109</v>
      </c>
      <c r="F884" s="24"/>
      <c r="G884" s="23"/>
      <c r="H884" s="21"/>
      <c r="I884" s="24">
        <f>SUM(Q877:Q883)</f>
        <v>6.65</v>
      </c>
      <c r="J884" s="21">
        <f>Source!AT586</f>
        <v>109</v>
      </c>
      <c r="K884" s="24">
        <f>SUM(R877:R883)</f>
        <v>374.67</v>
      </c>
      <c r="L884"/>
    </row>
    <row r="885" spans="1:29" ht="14.25" hidden="1" x14ac:dyDescent="0.2">
      <c r="A885" s="20"/>
      <c r="B885" s="20"/>
      <c r="C885" s="20" t="s">
        <v>951</v>
      </c>
      <c r="D885" s="22" t="s">
        <v>950</v>
      </c>
      <c r="E885" s="21">
        <f>Source!CA586</f>
        <v>61</v>
      </c>
      <c r="F885" s="24"/>
      <c r="G885" s="23"/>
      <c r="H885" s="21"/>
      <c r="I885" s="24">
        <f>SUM(S877:S884)</f>
        <v>3.72</v>
      </c>
      <c r="J885" s="21">
        <f>Source!AU586</f>
        <v>61</v>
      </c>
      <c r="K885" s="24">
        <f>SUM(T877:T884)</f>
        <v>209.68</v>
      </c>
      <c r="L885"/>
    </row>
    <row r="886" spans="1:29" ht="28.5" hidden="1" x14ac:dyDescent="0.2">
      <c r="A886" s="26"/>
      <c r="B886" s="26"/>
      <c r="C886" s="26" t="s">
        <v>952</v>
      </c>
      <c r="D886" s="27" t="s">
        <v>953</v>
      </c>
      <c r="E886" s="28">
        <f>Source!AQ585</f>
        <v>3.28</v>
      </c>
      <c r="F886" s="29"/>
      <c r="G886" s="30" t="s">
        <v>962</v>
      </c>
      <c r="H886" s="28">
        <f>Source!AV586</f>
        <v>1.0669999999999999</v>
      </c>
      <c r="I886" s="29">
        <f>Source!U585</f>
        <v>0.48296687999999988</v>
      </c>
      <c r="J886" s="28"/>
      <c r="K886" s="29"/>
      <c r="L886"/>
    </row>
    <row r="887" spans="1:29" ht="15" hidden="1" x14ac:dyDescent="0.2">
      <c r="C887" s="31" t="s">
        <v>954</v>
      </c>
      <c r="H887" s="41">
        <f>I879+I880+I882+I884+I885+SUM(I883:I883)-SUMIF(AC883:AC883, 5, I883:I883)-SUMIF(AC883:AC883, 6, I883:I883)</f>
        <v>3876.71</v>
      </c>
      <c r="I887" s="41"/>
      <c r="J887" s="41">
        <f>K879+K880+K882+K884+K885+SUM(K883:K883)-SUMIF(AC883:AC883, 5, K883:K883)-SUMIF(AC883:AC883, 6, K883:K883)</f>
        <v>38904.899999999994</v>
      </c>
      <c r="K887" s="41"/>
      <c r="L887"/>
    </row>
    <row r="888" spans="1:29" ht="15" hidden="1" x14ac:dyDescent="0.2">
      <c r="C888" s="31" t="s">
        <v>955</v>
      </c>
      <c r="H888" s="42">
        <f>SUMIF(AC883:AC883, 5, I883:I883)+SUMIF(AC883:AC883, 6, I883:I883)</f>
        <v>0</v>
      </c>
      <c r="I888" s="42"/>
      <c r="J888" s="42">
        <f>SUMIF(AC883:AC883, 5, K883:K883)+SUMIF(AC883:AC883, 6, K883:K883)</f>
        <v>0</v>
      </c>
      <c r="K888" s="42"/>
      <c r="L888"/>
    </row>
    <row r="889" spans="1:29" ht="15" hidden="1" x14ac:dyDescent="0.2">
      <c r="C889" s="31" t="s">
        <v>956</v>
      </c>
      <c r="H889" s="42">
        <f>I879+I880+I882+I884+I885+SUM(I883:I883)</f>
        <v>3876.71</v>
      </c>
      <c r="I889" s="42"/>
      <c r="J889" s="42">
        <f>K879+K880+K882+K884+K885+SUM(K883:K883)</f>
        <v>38904.899999999994</v>
      </c>
      <c r="K889" s="42"/>
      <c r="L889"/>
      <c r="O889" s="32">
        <f>I879+I880+I882+I884+I885+SUM(I883:I883)</f>
        <v>3876.71</v>
      </c>
      <c r="P889" s="32">
        <f>K879+K880+K882+K884+K885+SUM(K883:K883)</f>
        <v>38904.899999999994</v>
      </c>
    </row>
    <row r="890" spans="1:29" hidden="1" x14ac:dyDescent="0.2">
      <c r="L890"/>
    </row>
    <row r="891" spans="1:29" ht="28.5" hidden="1" x14ac:dyDescent="0.2">
      <c r="A891" s="20">
        <v>58</v>
      </c>
      <c r="B891" s="20" t="str">
        <f>Source!F589</f>
        <v>3.16-14-1</v>
      </c>
      <c r="C891" s="20" t="s">
        <v>622</v>
      </c>
      <c r="D891" s="22" t="str">
        <f>Source!H589</f>
        <v>100 м подводок</v>
      </c>
      <c r="E891" s="21">
        <f>Source!I589</f>
        <v>0.19</v>
      </c>
      <c r="F891" s="24"/>
      <c r="G891" s="23"/>
      <c r="H891" s="21"/>
      <c r="I891" s="24"/>
      <c r="J891" s="21"/>
      <c r="K891" s="24"/>
      <c r="L891"/>
      <c r="Q891">
        <f>Source!X589</f>
        <v>129.69</v>
      </c>
      <c r="R891">
        <f>Source!X590</f>
        <v>7307.93</v>
      </c>
      <c r="S891">
        <f>Source!Y589</f>
        <v>72.58</v>
      </c>
      <c r="T891">
        <f>Source!Y590</f>
        <v>4089.76</v>
      </c>
      <c r="U891">
        <f>ROUND((175/100)*ROUND(Source!R589, 2), 2)</f>
        <v>0</v>
      </c>
      <c r="V891">
        <f>ROUND((0/100)*ROUND(Source!R590, 2), 2)</f>
        <v>0</v>
      </c>
      <c r="AC891">
        <v>0</v>
      </c>
    </row>
    <row r="892" spans="1:29" hidden="1" x14ac:dyDescent="0.2">
      <c r="C892" s="25" t="str">
        <f>"Объем: "&amp;Source!I589&amp;"=(38*"&amp;"0,5)/"&amp;"100"</f>
        <v>Объем: 0,19=(38*0,5)/100</v>
      </c>
      <c r="L892"/>
    </row>
    <row r="893" spans="1:29" ht="28.5" hidden="1" x14ac:dyDescent="0.2">
      <c r="A893" s="20"/>
      <c r="B893" s="20"/>
      <c r="C893" s="20" t="s">
        <v>946</v>
      </c>
      <c r="D893" s="22"/>
      <c r="E893" s="21"/>
      <c r="F893" s="24">
        <f>Source!AO589</f>
        <v>425.29</v>
      </c>
      <c r="G893" s="23" t="s">
        <v>962</v>
      </c>
      <c r="H893" s="21">
        <f>Source!AV590</f>
        <v>1.0669999999999999</v>
      </c>
      <c r="I893" s="24">
        <f>Source!S589</f>
        <v>118.98</v>
      </c>
      <c r="J893" s="21">
        <f>IF(Source!BA590&lt;&gt; 0, Source!BA590, 1)</f>
        <v>56.35</v>
      </c>
      <c r="K893" s="24">
        <f>Source!S590</f>
        <v>6704.52</v>
      </c>
      <c r="L893"/>
    </row>
    <row r="894" spans="1:29" ht="42.75" hidden="1" x14ac:dyDescent="0.2">
      <c r="A894" s="20" t="s">
        <v>625</v>
      </c>
      <c r="B894" s="20" t="str">
        <f>Source!F591</f>
        <v>1.12-5-1</v>
      </c>
      <c r="C894" s="20" t="s">
        <v>598</v>
      </c>
      <c r="D894" s="22" t="str">
        <f>Source!H591</f>
        <v>КОМПЛЕКТ</v>
      </c>
      <c r="E894" s="21">
        <f>Source!I591</f>
        <v>38</v>
      </c>
      <c r="F894" s="24">
        <f>Source!AK591</f>
        <v>15.74</v>
      </c>
      <c r="G894" s="34" t="s">
        <v>3</v>
      </c>
      <c r="H894" s="21">
        <f>Source!AW592</f>
        <v>1</v>
      </c>
      <c r="I894" s="24">
        <f>Source!O591</f>
        <v>598.12</v>
      </c>
      <c r="J894" s="21">
        <f>IF(Source!BC592&lt;&gt; 0, Source!BC592, 1)</f>
        <v>4.91</v>
      </c>
      <c r="K894" s="24">
        <f>Source!O592</f>
        <v>2936.77</v>
      </c>
      <c r="L894"/>
      <c r="Q894">
        <f>Source!X591</f>
        <v>0</v>
      </c>
      <c r="R894">
        <f>Source!X592</f>
        <v>0</v>
      </c>
      <c r="S894">
        <f>Source!Y591</f>
        <v>0</v>
      </c>
      <c r="T894">
        <f>Source!Y592</f>
        <v>0</v>
      </c>
      <c r="U894">
        <f>ROUND((175/100)*ROUND(Source!R591, 2), 2)</f>
        <v>0</v>
      </c>
      <c r="V894">
        <f>ROUND((0/100)*ROUND(Source!R592, 2), 2)</f>
        <v>0</v>
      </c>
      <c r="AC894">
        <v>3</v>
      </c>
    </row>
    <row r="895" spans="1:29" ht="14.25" hidden="1" x14ac:dyDescent="0.2">
      <c r="A895" s="20"/>
      <c r="B895" s="20"/>
      <c r="C895" s="20" t="s">
        <v>949</v>
      </c>
      <c r="D895" s="22" t="s">
        <v>950</v>
      </c>
      <c r="E895" s="21">
        <f>Source!BZ590</f>
        <v>109</v>
      </c>
      <c r="F895" s="24"/>
      <c r="G895" s="23"/>
      <c r="H895" s="21"/>
      <c r="I895" s="24">
        <f>SUM(Q891:Q894)</f>
        <v>129.69</v>
      </c>
      <c r="J895" s="21">
        <f>Source!AT590</f>
        <v>109</v>
      </c>
      <c r="K895" s="24">
        <f>SUM(R891:R894)</f>
        <v>7307.93</v>
      </c>
      <c r="L895"/>
    </row>
    <row r="896" spans="1:29" ht="14.25" hidden="1" x14ac:dyDescent="0.2">
      <c r="A896" s="20"/>
      <c r="B896" s="20"/>
      <c r="C896" s="20" t="s">
        <v>951</v>
      </c>
      <c r="D896" s="22" t="s">
        <v>950</v>
      </c>
      <c r="E896" s="21">
        <f>Source!CA590</f>
        <v>61</v>
      </c>
      <c r="F896" s="24"/>
      <c r="G896" s="23"/>
      <c r="H896" s="21"/>
      <c r="I896" s="24">
        <f>SUM(S891:S895)</f>
        <v>72.58</v>
      </c>
      <c r="J896" s="21">
        <f>Source!AU590</f>
        <v>61</v>
      </c>
      <c r="K896" s="24">
        <f>SUM(T891:T895)</f>
        <v>4089.76</v>
      </c>
      <c r="L896"/>
    </row>
    <row r="897" spans="1:29" ht="28.5" hidden="1" x14ac:dyDescent="0.2">
      <c r="A897" s="26"/>
      <c r="B897" s="26"/>
      <c r="C897" s="26" t="s">
        <v>952</v>
      </c>
      <c r="D897" s="27" t="s">
        <v>953</v>
      </c>
      <c r="E897" s="28">
        <f>Source!AQ589</f>
        <v>33.700000000000003</v>
      </c>
      <c r="F897" s="29"/>
      <c r="G897" s="30" t="s">
        <v>962</v>
      </c>
      <c r="H897" s="28">
        <f>Source!AV590</f>
        <v>1.0669999999999999</v>
      </c>
      <c r="I897" s="29">
        <f>Source!U589</f>
        <v>9.4281613800000006</v>
      </c>
      <c r="J897" s="28"/>
      <c r="K897" s="29"/>
      <c r="L897"/>
    </row>
    <row r="898" spans="1:29" ht="15" hidden="1" x14ac:dyDescent="0.2">
      <c r="C898" s="31" t="s">
        <v>954</v>
      </c>
      <c r="H898" s="41">
        <f>I893+I895+I896+SUM(I894:I894)-SUMIF(AC894:AC894, 5, I894:I894)-SUMIF(AC894:AC894, 6, I894:I894)</f>
        <v>919.37</v>
      </c>
      <c r="I898" s="41"/>
      <c r="J898" s="41">
        <f>K893+K895+K896+SUM(K894:K894)-SUMIF(AC894:AC894, 5, K894:K894)-SUMIF(AC894:AC894, 6, K894:K894)</f>
        <v>21038.98</v>
      </c>
      <c r="K898" s="41"/>
      <c r="L898"/>
    </row>
    <row r="899" spans="1:29" ht="15" hidden="1" x14ac:dyDescent="0.2">
      <c r="C899" s="31" t="s">
        <v>955</v>
      </c>
      <c r="H899" s="42">
        <f>SUMIF(AC894:AC894, 5, I894:I894)+SUMIF(AC894:AC894, 6, I894:I894)</f>
        <v>0</v>
      </c>
      <c r="I899" s="42"/>
      <c r="J899" s="42">
        <f>SUMIF(AC894:AC894, 5, K894:K894)+SUMIF(AC894:AC894, 6, K894:K894)</f>
        <v>0</v>
      </c>
      <c r="K899" s="42"/>
      <c r="L899"/>
    </row>
    <row r="900" spans="1:29" ht="15" hidden="1" x14ac:dyDescent="0.2">
      <c r="C900" s="31" t="s">
        <v>956</v>
      </c>
      <c r="H900" s="42">
        <f>I893+I895+I896+SUM(I894:I894)</f>
        <v>919.37</v>
      </c>
      <c r="I900" s="42"/>
      <c r="J900" s="42">
        <f>K893+K895+K896+SUM(K894:K894)</f>
        <v>21038.98</v>
      </c>
      <c r="K900" s="42"/>
      <c r="L900"/>
      <c r="O900" s="32">
        <f>I893+I895+I896+SUM(I894:I894)</f>
        <v>919.37</v>
      </c>
      <c r="P900" s="32">
        <f>K893+K895+K896+SUM(K894:K894)</f>
        <v>21038.98</v>
      </c>
    </row>
    <row r="901" spans="1:29" hidden="1" x14ac:dyDescent="0.2">
      <c r="L901"/>
    </row>
    <row r="902" spans="1:29" hidden="1" x14ac:dyDescent="0.2">
      <c r="L902"/>
    </row>
    <row r="903" spans="1:29" ht="15" hidden="1" x14ac:dyDescent="0.25">
      <c r="A903" s="44" t="str">
        <f>CONCATENATE("Итого по разделу: ",IF(Source!G594&lt;&gt;"Новый раздел", Source!G594, ""))</f>
        <v>Итого по разделу: Арматура и смесители.</v>
      </c>
      <c r="B903" s="44"/>
      <c r="C903" s="44"/>
      <c r="D903" s="44"/>
      <c r="E903" s="44"/>
      <c r="F903" s="44"/>
      <c r="G903" s="44"/>
      <c r="H903" s="42">
        <f>SUM(O832:O902)</f>
        <v>58214.950000000004</v>
      </c>
      <c r="I903" s="43"/>
      <c r="J903" s="42">
        <f>SUM(P832:P902)</f>
        <v>642107.61</v>
      </c>
      <c r="K903" s="43"/>
      <c r="L903"/>
    </row>
    <row r="904" spans="1:29" hidden="1" x14ac:dyDescent="0.2">
      <c r="A904" t="s">
        <v>960</v>
      </c>
      <c r="I904">
        <f>SUM(W832:W903)</f>
        <v>0</v>
      </c>
      <c r="J904">
        <f>SUM(X832:X903)</f>
        <v>0</v>
      </c>
      <c r="L904"/>
    </row>
    <row r="905" spans="1:29" hidden="1" x14ac:dyDescent="0.2">
      <c r="A905" t="s">
        <v>961</v>
      </c>
      <c r="I905">
        <f>SUM(Y832:Y904)</f>
        <v>0</v>
      </c>
      <c r="J905">
        <f>SUM(Z832:Z904)</f>
        <v>0</v>
      </c>
      <c r="L905"/>
    </row>
    <row r="906" spans="1:29" hidden="1" x14ac:dyDescent="0.2">
      <c r="L906"/>
    </row>
    <row r="907" spans="1:29" ht="16.5" hidden="1" x14ac:dyDescent="0.2">
      <c r="A907" s="38" t="str">
        <f>CONCATENATE("Раздел: ",IF(Source!G624&lt;&gt;"Новый раздел", Source!G624, ""))</f>
        <v>Раздел: Оборудование.</v>
      </c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/>
    </row>
    <row r="908" spans="1:29" ht="42.75" hidden="1" x14ac:dyDescent="0.2">
      <c r="A908" s="20">
        <v>59</v>
      </c>
      <c r="B908" s="20" t="str">
        <f>Source!F628</f>
        <v>3.18-5-1</v>
      </c>
      <c r="C908" s="20" t="s">
        <v>629</v>
      </c>
      <c r="D908" s="22" t="str">
        <f>Source!H628</f>
        <v>1 водоподогреватель</v>
      </c>
      <c r="E908" s="21">
        <f>Source!I628</f>
        <v>2</v>
      </c>
      <c r="F908" s="24"/>
      <c r="G908" s="23"/>
      <c r="H908" s="21"/>
      <c r="I908" s="24"/>
      <c r="J908" s="21"/>
      <c r="K908" s="24"/>
      <c r="L908"/>
      <c r="Q908">
        <f>Source!X628</f>
        <v>535.96</v>
      </c>
      <c r="R908">
        <f>Source!X629</f>
        <v>30201.57</v>
      </c>
      <c r="S908">
        <f>Source!Y628</f>
        <v>299.94</v>
      </c>
      <c r="T908">
        <f>Source!Y629</f>
        <v>16901.79</v>
      </c>
      <c r="U908">
        <f>ROUND((175/100)*ROUND(Source!R628, 2), 2)</f>
        <v>18.66</v>
      </c>
      <c r="V908">
        <f>ROUND((0/100)*ROUND(Source!R629, 2), 2)</f>
        <v>0</v>
      </c>
      <c r="AC908">
        <v>0</v>
      </c>
    </row>
    <row r="909" spans="1:29" ht="28.5" hidden="1" x14ac:dyDescent="0.2">
      <c r="A909" s="20"/>
      <c r="B909" s="20"/>
      <c r="C909" s="20" t="s">
        <v>946</v>
      </c>
      <c r="D909" s="22"/>
      <c r="E909" s="21"/>
      <c r="F909" s="24">
        <f>Source!AO628</f>
        <v>163.35</v>
      </c>
      <c r="G909" s="23" t="s">
        <v>962</v>
      </c>
      <c r="H909" s="21">
        <f>Source!AV629</f>
        <v>1.0669999999999999</v>
      </c>
      <c r="I909" s="24">
        <f>Source!S628</f>
        <v>481.05</v>
      </c>
      <c r="J909" s="21">
        <f>IF(Source!BA629&lt;&gt; 0, Source!BA629, 1)</f>
        <v>56.35</v>
      </c>
      <c r="K909" s="24">
        <f>Source!S629</f>
        <v>27107.17</v>
      </c>
      <c r="L909"/>
    </row>
    <row r="910" spans="1:29" ht="28.5" hidden="1" x14ac:dyDescent="0.2">
      <c r="A910" s="20"/>
      <c r="B910" s="20"/>
      <c r="C910" s="20" t="s">
        <v>947</v>
      </c>
      <c r="D910" s="22"/>
      <c r="E910" s="21"/>
      <c r="F910" s="24">
        <f>Source!AM628</f>
        <v>38.43</v>
      </c>
      <c r="G910" s="23" t="s">
        <v>963</v>
      </c>
      <c r="H910" s="21">
        <f>Source!AV629</f>
        <v>1.0669999999999999</v>
      </c>
      <c r="I910" s="24">
        <f>Source!Q628</f>
        <v>123.01</v>
      </c>
      <c r="J910" s="21">
        <f>IF(Source!BB629&lt;&gt; 0, Source!BB629, 1)</f>
        <v>14.82</v>
      </c>
      <c r="K910" s="24">
        <f>Source!Q629</f>
        <v>1823.01</v>
      </c>
      <c r="L910"/>
    </row>
    <row r="911" spans="1:29" ht="28.5" hidden="1" x14ac:dyDescent="0.2">
      <c r="A911" s="20"/>
      <c r="B911" s="20"/>
      <c r="C911" s="20" t="s">
        <v>959</v>
      </c>
      <c r="D911" s="22"/>
      <c r="E911" s="21"/>
      <c r="F911" s="24">
        <f>Source!AN628</f>
        <v>3.33</v>
      </c>
      <c r="G911" s="23" t="s">
        <v>963</v>
      </c>
      <c r="H911" s="21">
        <f>Source!AV629</f>
        <v>1.0669999999999999</v>
      </c>
      <c r="I911" s="33">
        <f>Source!R628</f>
        <v>10.66</v>
      </c>
      <c r="J911" s="21">
        <f>IF(Source!BS629&lt;&gt; 0, Source!BS629, 1)</f>
        <v>56.35</v>
      </c>
      <c r="K911" s="33">
        <f>Source!R629</f>
        <v>600.69000000000005</v>
      </c>
      <c r="L911"/>
    </row>
    <row r="912" spans="1:29" ht="14.25" hidden="1" x14ac:dyDescent="0.2">
      <c r="A912" s="20"/>
      <c r="B912" s="20"/>
      <c r="C912" s="20" t="s">
        <v>948</v>
      </c>
      <c r="D912" s="22"/>
      <c r="E912" s="21"/>
      <c r="F912" s="24">
        <f>Source!AL628</f>
        <v>290.42</v>
      </c>
      <c r="G912" s="23"/>
      <c r="H912" s="21">
        <f>Source!AW629</f>
        <v>1</v>
      </c>
      <c r="I912" s="24">
        <f>Source!P628</f>
        <v>580.84</v>
      </c>
      <c r="J912" s="21">
        <f>IF(Source!BC629&lt;&gt; 0, Source!BC629, 1)</f>
        <v>8.07</v>
      </c>
      <c r="K912" s="24">
        <f>Source!P629</f>
        <v>4687.38</v>
      </c>
      <c r="L912"/>
    </row>
    <row r="913" spans="1:29" ht="82.5" x14ac:dyDescent="0.2">
      <c r="A913" s="67" t="s">
        <v>632</v>
      </c>
      <c r="B913" s="67" t="str">
        <f>Source!F630</f>
        <v>КА. п. 8</v>
      </c>
      <c r="C913" s="67" t="s">
        <v>976</v>
      </c>
      <c r="D913" s="68" t="str">
        <f>Source!H630</f>
        <v>шт.</v>
      </c>
      <c r="E913" s="69">
        <f>Source!I630</f>
        <v>2</v>
      </c>
      <c r="F913" s="70">
        <f>Source!AK630</f>
        <v>790.6</v>
      </c>
      <c r="G913" s="71" t="s">
        <v>3</v>
      </c>
      <c r="H913" s="69">
        <f>Source!AW631</f>
        <v>1</v>
      </c>
      <c r="I913" s="70">
        <f>Source!O630</f>
        <v>1581.2</v>
      </c>
      <c r="J913" s="69">
        <f>IF(Source!BC631&lt;&gt; 0, Source!BC631, 1)</f>
        <v>7.57</v>
      </c>
      <c r="K913" s="70">
        <f>Source!O631</f>
        <v>11969.68</v>
      </c>
      <c r="L913" s="73" t="s">
        <v>977</v>
      </c>
      <c r="Q913">
        <f>Source!X630</f>
        <v>0</v>
      </c>
      <c r="R913">
        <f>Source!X631</f>
        <v>0</v>
      </c>
      <c r="S913">
        <f>Source!Y630</f>
        <v>0</v>
      </c>
      <c r="T913">
        <f>Source!Y631</f>
        <v>0</v>
      </c>
      <c r="U913">
        <f>ROUND((175/100)*ROUND(Source!R630, 2), 2)</f>
        <v>0</v>
      </c>
      <c r="V913">
        <f>ROUND((0/100)*ROUND(Source!R631, 2), 2)</f>
        <v>0</v>
      </c>
      <c r="AC913">
        <v>5</v>
      </c>
    </row>
    <row r="914" spans="1:29" ht="14.25" hidden="1" x14ac:dyDescent="0.2">
      <c r="A914" s="20"/>
      <c r="B914" s="20"/>
      <c r="C914" s="20" t="s">
        <v>949</v>
      </c>
      <c r="D914" s="22" t="s">
        <v>950</v>
      </c>
      <c r="E914" s="21">
        <f>Source!BZ629</f>
        <v>109</v>
      </c>
      <c r="F914" s="24"/>
      <c r="G914" s="23"/>
      <c r="H914" s="21"/>
      <c r="I914" s="24">
        <f>SUM(Q908:Q913)</f>
        <v>535.96</v>
      </c>
      <c r="J914" s="21">
        <f>Source!AT629</f>
        <v>109</v>
      </c>
      <c r="K914" s="24">
        <f>SUM(R908:R913)</f>
        <v>30201.57</v>
      </c>
      <c r="L914"/>
    </row>
    <row r="915" spans="1:29" ht="14.25" hidden="1" x14ac:dyDescent="0.2">
      <c r="A915" s="20"/>
      <c r="B915" s="20"/>
      <c r="C915" s="20" t="s">
        <v>951</v>
      </c>
      <c r="D915" s="22" t="s">
        <v>950</v>
      </c>
      <c r="E915" s="21">
        <f>Source!CA629</f>
        <v>61</v>
      </c>
      <c r="F915" s="24"/>
      <c r="G915" s="23"/>
      <c r="H915" s="21"/>
      <c r="I915" s="24">
        <f>SUM(S908:S914)</f>
        <v>299.94</v>
      </c>
      <c r="J915" s="21">
        <f>Source!AU629</f>
        <v>61</v>
      </c>
      <c r="K915" s="24">
        <f>SUM(T908:T914)</f>
        <v>16901.79</v>
      </c>
      <c r="L915"/>
    </row>
    <row r="916" spans="1:29" ht="28.5" hidden="1" x14ac:dyDescent="0.2">
      <c r="A916" s="26"/>
      <c r="B916" s="26"/>
      <c r="C916" s="26" t="s">
        <v>952</v>
      </c>
      <c r="D916" s="27" t="s">
        <v>953</v>
      </c>
      <c r="E916" s="28">
        <f>Source!AQ628</f>
        <v>13.4</v>
      </c>
      <c r="F916" s="29"/>
      <c r="G916" s="30" t="s">
        <v>962</v>
      </c>
      <c r="H916" s="28">
        <f>Source!AV629</f>
        <v>1.0669999999999999</v>
      </c>
      <c r="I916" s="29">
        <f>Source!U628</f>
        <v>39.461927999999993</v>
      </c>
      <c r="J916" s="28"/>
      <c r="K916" s="29"/>
      <c r="L916"/>
    </row>
    <row r="917" spans="1:29" ht="15" hidden="1" x14ac:dyDescent="0.2">
      <c r="C917" s="31" t="s">
        <v>954</v>
      </c>
      <c r="H917" s="41">
        <f>I909+I910+I912+I914+I915+SUM(I913:I913)-SUMIF(AC913:AC913, 5, I913:I913)-SUMIF(AC913:AC913, 6, I913:I913)</f>
        <v>2020.8</v>
      </c>
      <c r="I917" s="41"/>
      <c r="J917" s="41">
        <f>K909+K910+K912+K914+K915+SUM(K913:K913)-SUMIF(AC913:AC913, 5, K913:K913)-SUMIF(AC913:AC913, 6, K913:K913)</f>
        <v>80720.920000000013</v>
      </c>
      <c r="K917" s="41"/>
      <c r="L917"/>
    </row>
    <row r="918" spans="1:29" ht="15" hidden="1" x14ac:dyDescent="0.2">
      <c r="C918" s="31" t="s">
        <v>955</v>
      </c>
      <c r="H918" s="42">
        <f>SUMIF(AC913:AC913, 5, I913:I913)+SUMIF(AC913:AC913, 6, I913:I913)</f>
        <v>1581.2</v>
      </c>
      <c r="I918" s="42"/>
      <c r="J918" s="42">
        <f>SUMIF(AC913:AC913, 5, K913:K913)+SUMIF(AC913:AC913, 6, K913:K913)</f>
        <v>11969.68</v>
      </c>
      <c r="K918" s="42"/>
      <c r="L918"/>
    </row>
    <row r="919" spans="1:29" ht="15" hidden="1" x14ac:dyDescent="0.2">
      <c r="C919" s="31" t="s">
        <v>956</v>
      </c>
      <c r="H919" s="42">
        <f>I909+I910+I912+I914+I915+SUM(I913:I913)</f>
        <v>3602</v>
      </c>
      <c r="I919" s="42"/>
      <c r="J919" s="42">
        <f>K909+K910+K912+K914+K915+SUM(K913:K913)</f>
        <v>92690.6</v>
      </c>
      <c r="K919" s="42"/>
      <c r="L919"/>
      <c r="O919" s="32">
        <f>I909+I910+I912+I914+I915+SUM(I913:I913)</f>
        <v>3602</v>
      </c>
      <c r="P919" s="32">
        <f>K909+K910+K912+K914+K915+SUM(K913:K913)</f>
        <v>92690.6</v>
      </c>
    </row>
    <row r="920" spans="1:29" hidden="1" x14ac:dyDescent="0.2">
      <c r="L920"/>
    </row>
    <row r="921" spans="1:29" ht="28.5" hidden="1" x14ac:dyDescent="0.2">
      <c r="A921" s="20">
        <v>60</v>
      </c>
      <c r="B921" s="20" t="str">
        <f>Source!F632</f>
        <v>3.17-8-1</v>
      </c>
      <c r="C921" s="20" t="s">
        <v>642</v>
      </c>
      <c r="D921" s="22" t="str">
        <f>Source!H632</f>
        <v>1 комплект</v>
      </c>
      <c r="E921" s="21">
        <f>Source!I632</f>
        <v>4</v>
      </c>
      <c r="F921" s="24"/>
      <c r="G921" s="23"/>
      <c r="H921" s="21"/>
      <c r="I921" s="24"/>
      <c r="J921" s="21"/>
      <c r="K921" s="24"/>
      <c r="L921"/>
      <c r="Q921">
        <f>Source!X632</f>
        <v>631.79</v>
      </c>
      <c r="R921">
        <f>Source!X633</f>
        <v>35601.120000000003</v>
      </c>
      <c r="S921">
        <f>Source!Y632</f>
        <v>353.57</v>
      </c>
      <c r="T921">
        <f>Source!Y633</f>
        <v>19923.560000000001</v>
      </c>
      <c r="U921">
        <f>ROUND((175/100)*ROUND(Source!R632, 2), 2)</f>
        <v>14.12</v>
      </c>
      <c r="V921">
        <f>ROUND((0/100)*ROUND(Source!R633, 2), 2)</f>
        <v>0</v>
      </c>
      <c r="AC921">
        <v>0</v>
      </c>
    </row>
    <row r="922" spans="1:29" ht="28.5" hidden="1" x14ac:dyDescent="0.2">
      <c r="A922" s="20"/>
      <c r="B922" s="20"/>
      <c r="C922" s="20" t="s">
        <v>946</v>
      </c>
      <c r="D922" s="22"/>
      <c r="E922" s="21"/>
      <c r="F922" s="24">
        <f>Source!AO632</f>
        <v>97.04</v>
      </c>
      <c r="G922" s="23" t="s">
        <v>962</v>
      </c>
      <c r="H922" s="21">
        <f>Source!AV633</f>
        <v>1.0669999999999999</v>
      </c>
      <c r="I922" s="24">
        <f>Source!S632</f>
        <v>571.54999999999995</v>
      </c>
      <c r="J922" s="21">
        <f>IF(Source!BA633&lt;&gt; 0, Source!BA633, 1)</f>
        <v>56.35</v>
      </c>
      <c r="K922" s="24">
        <f>Source!S633</f>
        <v>32206.84</v>
      </c>
      <c r="L922"/>
    </row>
    <row r="923" spans="1:29" ht="28.5" hidden="1" x14ac:dyDescent="0.2">
      <c r="A923" s="20"/>
      <c r="B923" s="20"/>
      <c r="C923" s="20" t="s">
        <v>947</v>
      </c>
      <c r="D923" s="22"/>
      <c r="E923" s="21"/>
      <c r="F923" s="24">
        <f>Source!AM632</f>
        <v>10.68</v>
      </c>
      <c r="G923" s="23" t="s">
        <v>963</v>
      </c>
      <c r="H923" s="21">
        <f>Source!AV633</f>
        <v>1.0669999999999999</v>
      </c>
      <c r="I923" s="24">
        <f>Source!Q632</f>
        <v>68.37</v>
      </c>
      <c r="J923" s="21">
        <f>IF(Source!BB633&lt;&gt; 0, Source!BB633, 1)</f>
        <v>15.51</v>
      </c>
      <c r="K923" s="24">
        <f>Source!Q633</f>
        <v>1060.42</v>
      </c>
      <c r="L923"/>
    </row>
    <row r="924" spans="1:29" ht="28.5" hidden="1" x14ac:dyDescent="0.2">
      <c r="A924" s="20"/>
      <c r="B924" s="20"/>
      <c r="C924" s="20" t="s">
        <v>959</v>
      </c>
      <c r="D924" s="22"/>
      <c r="E924" s="21"/>
      <c r="F924" s="24">
        <f>Source!AN632</f>
        <v>1.26</v>
      </c>
      <c r="G924" s="23" t="s">
        <v>963</v>
      </c>
      <c r="H924" s="21">
        <f>Source!AV633</f>
        <v>1.0669999999999999</v>
      </c>
      <c r="I924" s="33">
        <f>Source!R632</f>
        <v>8.07</v>
      </c>
      <c r="J924" s="21">
        <f>IF(Source!BS633&lt;&gt; 0, Source!BS633, 1)</f>
        <v>56.35</v>
      </c>
      <c r="K924" s="33">
        <f>Source!R633</f>
        <v>454.74</v>
      </c>
      <c r="L924"/>
    </row>
    <row r="925" spans="1:29" ht="14.25" hidden="1" x14ac:dyDescent="0.2">
      <c r="A925" s="20"/>
      <c r="B925" s="20"/>
      <c r="C925" s="20" t="s">
        <v>948</v>
      </c>
      <c r="D925" s="22"/>
      <c r="E925" s="21"/>
      <c r="F925" s="24">
        <f>Source!AL632</f>
        <v>1.89</v>
      </c>
      <c r="G925" s="23"/>
      <c r="H925" s="21">
        <f>Source!AW633</f>
        <v>1</v>
      </c>
      <c r="I925" s="24">
        <f>Source!P632</f>
        <v>7.56</v>
      </c>
      <c r="J925" s="21">
        <f>IF(Source!BC633&lt;&gt; 0, Source!BC633, 1)</f>
        <v>7.95</v>
      </c>
      <c r="K925" s="24">
        <f>Source!P633</f>
        <v>60.1</v>
      </c>
      <c r="L925"/>
    </row>
    <row r="926" spans="1:29" ht="68.25" x14ac:dyDescent="0.2">
      <c r="A926" s="67" t="s">
        <v>645</v>
      </c>
      <c r="B926" s="67" t="str">
        <f>Source!F634</f>
        <v>КА. п. 9</v>
      </c>
      <c r="C926" s="67" t="s">
        <v>978</v>
      </c>
      <c r="D926" s="68" t="str">
        <f>Source!H634</f>
        <v>шт.</v>
      </c>
      <c r="E926" s="69">
        <f>Source!I634</f>
        <v>4</v>
      </c>
      <c r="F926" s="70">
        <f>Source!AK634</f>
        <v>7505.5700000000006</v>
      </c>
      <c r="G926" s="71" t="s">
        <v>3</v>
      </c>
      <c r="H926" s="69">
        <f>Source!AW635</f>
        <v>1</v>
      </c>
      <c r="I926" s="70">
        <f>Source!O634</f>
        <v>30022.28</v>
      </c>
      <c r="J926" s="69">
        <f>IF(Source!BC635&lt;&gt; 0, Source!BC635, 1)</f>
        <v>7.57</v>
      </c>
      <c r="K926" s="70">
        <f>Source!O635</f>
        <v>227268.66</v>
      </c>
      <c r="L926" s="73">
        <v>55723</v>
      </c>
      <c r="Q926">
        <f>Source!X634</f>
        <v>0</v>
      </c>
      <c r="R926">
        <f>Source!X635</f>
        <v>0</v>
      </c>
      <c r="S926">
        <f>Source!Y634</f>
        <v>0</v>
      </c>
      <c r="T926">
        <f>Source!Y635</f>
        <v>0</v>
      </c>
      <c r="U926">
        <f>ROUND((175/100)*ROUND(Source!R634, 2), 2)</f>
        <v>0</v>
      </c>
      <c r="V926">
        <f>ROUND((0/100)*ROUND(Source!R635, 2), 2)</f>
        <v>0</v>
      </c>
      <c r="AC926">
        <v>5</v>
      </c>
    </row>
    <row r="927" spans="1:29" ht="14.25" hidden="1" x14ac:dyDescent="0.2">
      <c r="A927" s="20"/>
      <c r="B927" s="20"/>
      <c r="C927" s="20" t="s">
        <v>949</v>
      </c>
      <c r="D927" s="22" t="s">
        <v>950</v>
      </c>
      <c r="E927" s="21">
        <f>Source!BZ633</f>
        <v>109</v>
      </c>
      <c r="F927" s="24"/>
      <c r="G927" s="23"/>
      <c r="H927" s="21"/>
      <c r="I927" s="24">
        <f>SUM(Q921:Q926)</f>
        <v>631.79</v>
      </c>
      <c r="J927" s="21">
        <f>Source!AT633</f>
        <v>109</v>
      </c>
      <c r="K927" s="24">
        <f>SUM(R921:R926)</f>
        <v>35601.120000000003</v>
      </c>
      <c r="L927"/>
    </row>
    <row r="928" spans="1:29" ht="14.25" hidden="1" x14ac:dyDescent="0.2">
      <c r="A928" s="20"/>
      <c r="B928" s="20"/>
      <c r="C928" s="20" t="s">
        <v>951</v>
      </c>
      <c r="D928" s="22" t="s">
        <v>950</v>
      </c>
      <c r="E928" s="21">
        <f>Source!CA633</f>
        <v>61</v>
      </c>
      <c r="F928" s="24"/>
      <c r="G928" s="23"/>
      <c r="H928" s="21"/>
      <c r="I928" s="24">
        <f>SUM(S921:S927)</f>
        <v>353.57</v>
      </c>
      <c r="J928" s="21">
        <f>Source!AU633</f>
        <v>61</v>
      </c>
      <c r="K928" s="24">
        <f>SUM(T921:T927)</f>
        <v>19923.560000000001</v>
      </c>
      <c r="L928"/>
    </row>
    <row r="929" spans="1:29" ht="28.5" hidden="1" x14ac:dyDescent="0.2">
      <c r="A929" s="26"/>
      <c r="B929" s="26"/>
      <c r="C929" s="26" t="s">
        <v>952</v>
      </c>
      <c r="D929" s="27" t="s">
        <v>953</v>
      </c>
      <c r="E929" s="28">
        <f>Source!AQ632</f>
        <v>7.87</v>
      </c>
      <c r="F929" s="29"/>
      <c r="G929" s="30" t="s">
        <v>962</v>
      </c>
      <c r="H929" s="28">
        <f>Source!AV633</f>
        <v>1.0669999999999999</v>
      </c>
      <c r="I929" s="29">
        <f>Source!U632</f>
        <v>46.353040799999995</v>
      </c>
      <c r="J929" s="28"/>
      <c r="K929" s="29"/>
      <c r="L929"/>
    </row>
    <row r="930" spans="1:29" ht="15" hidden="1" x14ac:dyDescent="0.2">
      <c r="C930" s="31" t="s">
        <v>954</v>
      </c>
      <c r="H930" s="41">
        <f>I922+I923+I925+I927+I928+SUM(I926:I926)-SUMIF(AC926:AC926, 5, I926:I926)-SUMIF(AC926:AC926, 6, I926:I926)</f>
        <v>1632.8400000000001</v>
      </c>
      <c r="I930" s="41"/>
      <c r="J930" s="41">
        <f>K922+K923+K925+K927+K928+SUM(K926:K926)-SUMIF(AC926:AC926, 5, K926:K926)-SUMIF(AC926:AC926, 6, K926:K926)</f>
        <v>88852.040000000008</v>
      </c>
      <c r="K930" s="41"/>
      <c r="L930"/>
    </row>
    <row r="931" spans="1:29" ht="15" hidden="1" x14ac:dyDescent="0.2">
      <c r="C931" s="31" t="s">
        <v>955</v>
      </c>
      <c r="H931" s="42">
        <f>SUMIF(AC926:AC926, 5, I926:I926)+SUMIF(AC926:AC926, 6, I926:I926)</f>
        <v>30022.28</v>
      </c>
      <c r="I931" s="42"/>
      <c r="J931" s="42">
        <f>SUMIF(AC926:AC926, 5, K926:K926)+SUMIF(AC926:AC926, 6, K926:K926)</f>
        <v>227268.66</v>
      </c>
      <c r="K931" s="42"/>
      <c r="L931"/>
    </row>
    <row r="932" spans="1:29" ht="15" hidden="1" x14ac:dyDescent="0.2">
      <c r="C932" s="31" t="s">
        <v>956</v>
      </c>
      <c r="H932" s="42">
        <f>I922+I923+I925+I927+I928+SUM(I926:I926)</f>
        <v>31655.119999999999</v>
      </c>
      <c r="I932" s="42"/>
      <c r="J932" s="42">
        <f>K922+K923+K925+K927+K928+SUM(K926:K926)</f>
        <v>316120.7</v>
      </c>
      <c r="K932" s="42"/>
      <c r="L932"/>
      <c r="O932" s="32">
        <f>I922+I923+I925+I927+I928+SUM(I926:I926)</f>
        <v>31655.119999999999</v>
      </c>
      <c r="P932" s="32">
        <f>K922+K923+K925+K927+K928+SUM(K926:K926)</f>
        <v>316120.7</v>
      </c>
    </row>
    <row r="933" spans="1:29" hidden="1" x14ac:dyDescent="0.2">
      <c r="L933"/>
    </row>
    <row r="934" spans="1:29" ht="28.5" hidden="1" x14ac:dyDescent="0.2">
      <c r="A934" s="20">
        <v>61</v>
      </c>
      <c r="B934" s="20" t="str">
        <f>Source!F636</f>
        <v>3.17-6-1</v>
      </c>
      <c r="C934" s="20" t="s">
        <v>651</v>
      </c>
      <c r="D934" s="22" t="str">
        <f>Source!H636</f>
        <v>1 комплект</v>
      </c>
      <c r="E934" s="21">
        <f>Source!I636</f>
        <v>5</v>
      </c>
      <c r="F934" s="24"/>
      <c r="G934" s="23"/>
      <c r="H934" s="21"/>
      <c r="I934" s="24"/>
      <c r="J934" s="21"/>
      <c r="K934" s="24"/>
      <c r="L934"/>
      <c r="Q934">
        <f>Source!X636</f>
        <v>206.12</v>
      </c>
      <c r="R934">
        <f>Source!X637</f>
        <v>11614.8</v>
      </c>
      <c r="S934">
        <f>Source!Y636</f>
        <v>115.35</v>
      </c>
      <c r="T934">
        <f>Source!Y637</f>
        <v>6500.03</v>
      </c>
      <c r="U934">
        <f>ROUND((175/100)*ROUND(Source!R636, 2), 2)</f>
        <v>4.0599999999999996</v>
      </c>
      <c r="V934">
        <f>ROUND((0/100)*ROUND(Source!R637, 2), 2)</f>
        <v>0</v>
      </c>
      <c r="AC934">
        <v>0</v>
      </c>
    </row>
    <row r="935" spans="1:29" ht="28.5" hidden="1" x14ac:dyDescent="0.2">
      <c r="A935" s="20"/>
      <c r="B935" s="20"/>
      <c r="C935" s="20" t="s">
        <v>946</v>
      </c>
      <c r="D935" s="22"/>
      <c r="E935" s="21"/>
      <c r="F935" s="24">
        <f>Source!AO636</f>
        <v>25.37</v>
      </c>
      <c r="G935" s="23" t="s">
        <v>962</v>
      </c>
      <c r="H935" s="21">
        <f>Source!AV637</f>
        <v>1.0669999999999999</v>
      </c>
      <c r="I935" s="24">
        <f>Source!S636</f>
        <v>186.78</v>
      </c>
      <c r="J935" s="21">
        <f>IF(Source!BA637&lt;&gt; 0, Source!BA637, 1)</f>
        <v>56.35</v>
      </c>
      <c r="K935" s="24">
        <f>Source!S637</f>
        <v>10525.05</v>
      </c>
      <c r="L935"/>
    </row>
    <row r="936" spans="1:29" ht="28.5" hidden="1" x14ac:dyDescent="0.2">
      <c r="A936" s="20"/>
      <c r="B936" s="20"/>
      <c r="C936" s="20" t="s">
        <v>947</v>
      </c>
      <c r="D936" s="22"/>
      <c r="E936" s="21"/>
      <c r="F936" s="24">
        <f>Source!AM636</f>
        <v>2.54</v>
      </c>
      <c r="G936" s="23" t="s">
        <v>963</v>
      </c>
      <c r="H936" s="21">
        <f>Source!AV637</f>
        <v>1.0669999999999999</v>
      </c>
      <c r="I936" s="24">
        <f>Source!Q636</f>
        <v>20.329999999999998</v>
      </c>
      <c r="J936" s="21">
        <f>IF(Source!BB637&lt;&gt; 0, Source!BB637, 1)</f>
        <v>15.36</v>
      </c>
      <c r="K936" s="24">
        <f>Source!Q637</f>
        <v>312.27</v>
      </c>
      <c r="L936"/>
    </row>
    <row r="937" spans="1:29" ht="28.5" hidden="1" x14ac:dyDescent="0.2">
      <c r="A937" s="20"/>
      <c r="B937" s="20"/>
      <c r="C937" s="20" t="s">
        <v>959</v>
      </c>
      <c r="D937" s="22"/>
      <c r="E937" s="21"/>
      <c r="F937" s="24">
        <f>Source!AN636</f>
        <v>0.28999999999999998</v>
      </c>
      <c r="G937" s="23" t="s">
        <v>963</v>
      </c>
      <c r="H937" s="21">
        <f>Source!AV637</f>
        <v>1.0669999999999999</v>
      </c>
      <c r="I937" s="33">
        <f>Source!R636</f>
        <v>2.3199999999999998</v>
      </c>
      <c r="J937" s="21">
        <f>IF(Source!BS637&lt;&gt; 0, Source!BS637, 1)</f>
        <v>56.35</v>
      </c>
      <c r="K937" s="33">
        <f>Source!R637</f>
        <v>130.72999999999999</v>
      </c>
      <c r="L937"/>
    </row>
    <row r="938" spans="1:29" ht="14.25" hidden="1" x14ac:dyDescent="0.2">
      <c r="A938" s="20"/>
      <c r="B938" s="20"/>
      <c r="C938" s="20" t="s">
        <v>948</v>
      </c>
      <c r="D938" s="22"/>
      <c r="E938" s="21"/>
      <c r="F938" s="24">
        <f>Source!AL636</f>
        <v>31.01</v>
      </c>
      <c r="G938" s="23"/>
      <c r="H938" s="21">
        <f>Source!AW637</f>
        <v>1</v>
      </c>
      <c r="I938" s="24">
        <f>Source!P636</f>
        <v>155.05000000000001</v>
      </c>
      <c r="J938" s="21">
        <f>IF(Source!BC637&lt;&gt; 0, Source!BC637, 1)</f>
        <v>8.91</v>
      </c>
      <c r="K938" s="24">
        <f>Source!P637</f>
        <v>1381.5</v>
      </c>
      <c r="L938"/>
    </row>
    <row r="939" spans="1:29" ht="57" hidden="1" x14ac:dyDescent="0.2">
      <c r="A939" s="20" t="s">
        <v>653</v>
      </c>
      <c r="B939" s="20" t="str">
        <f>Source!F638</f>
        <v>1.17-1-53</v>
      </c>
      <c r="C939" s="20" t="s">
        <v>655</v>
      </c>
      <c r="D939" s="22" t="str">
        <f>Source!H638</f>
        <v>КОМПЛЕКТ</v>
      </c>
      <c r="E939" s="21">
        <f>Source!I638</f>
        <v>5</v>
      </c>
      <c r="F939" s="24">
        <f>Source!AK638</f>
        <v>2409.77</v>
      </c>
      <c r="G939" s="34" t="s">
        <v>3</v>
      </c>
      <c r="H939" s="21">
        <f>Source!AW639</f>
        <v>1</v>
      </c>
      <c r="I939" s="24">
        <f>Source!O638</f>
        <v>12048.85</v>
      </c>
      <c r="J939" s="21">
        <f>IF(Source!BC639&lt;&gt; 0, Source!BC639, 1)</f>
        <v>4.83</v>
      </c>
      <c r="K939" s="24">
        <f>Source!O639</f>
        <v>58195.95</v>
      </c>
      <c r="L939"/>
      <c r="Q939">
        <f>Source!X638</f>
        <v>0</v>
      </c>
      <c r="R939">
        <f>Source!X639</f>
        <v>0</v>
      </c>
      <c r="S939">
        <f>Source!Y638</f>
        <v>0</v>
      </c>
      <c r="T939">
        <f>Source!Y639</f>
        <v>0</v>
      </c>
      <c r="U939">
        <f>ROUND((175/100)*ROUND(Source!R638, 2), 2)</f>
        <v>0</v>
      </c>
      <c r="V939">
        <f>ROUND((0/100)*ROUND(Source!R639, 2), 2)</f>
        <v>0</v>
      </c>
      <c r="AC939">
        <v>3</v>
      </c>
    </row>
    <row r="940" spans="1:29" ht="14.25" hidden="1" x14ac:dyDescent="0.2">
      <c r="A940" s="20"/>
      <c r="B940" s="20"/>
      <c r="C940" s="20" t="s">
        <v>949</v>
      </c>
      <c r="D940" s="22" t="s">
        <v>950</v>
      </c>
      <c r="E940" s="21">
        <f>Source!BZ637</f>
        <v>109</v>
      </c>
      <c r="F940" s="24"/>
      <c r="G940" s="23"/>
      <c r="H940" s="21"/>
      <c r="I940" s="24">
        <f>SUM(Q934:Q939)</f>
        <v>206.12</v>
      </c>
      <c r="J940" s="21">
        <f>Source!AT637</f>
        <v>109</v>
      </c>
      <c r="K940" s="24">
        <f>SUM(R934:R939)</f>
        <v>11614.8</v>
      </c>
      <c r="L940"/>
    </row>
    <row r="941" spans="1:29" ht="14.25" hidden="1" x14ac:dyDescent="0.2">
      <c r="A941" s="20"/>
      <c r="B941" s="20"/>
      <c r="C941" s="20" t="s">
        <v>951</v>
      </c>
      <c r="D941" s="22" t="s">
        <v>950</v>
      </c>
      <c r="E941" s="21">
        <f>Source!CA637</f>
        <v>61</v>
      </c>
      <c r="F941" s="24"/>
      <c r="G941" s="23"/>
      <c r="H941" s="21"/>
      <c r="I941" s="24">
        <f>SUM(S934:S940)</f>
        <v>115.35</v>
      </c>
      <c r="J941" s="21">
        <f>Source!AU637</f>
        <v>61</v>
      </c>
      <c r="K941" s="24">
        <f>SUM(T934:T940)</f>
        <v>6500.03</v>
      </c>
      <c r="L941"/>
    </row>
    <row r="942" spans="1:29" ht="28.5" hidden="1" x14ac:dyDescent="0.2">
      <c r="A942" s="26"/>
      <c r="B942" s="26"/>
      <c r="C942" s="26" t="s">
        <v>952</v>
      </c>
      <c r="D942" s="27" t="s">
        <v>953</v>
      </c>
      <c r="E942" s="28">
        <f>Source!AQ636</f>
        <v>2.0099999999999998</v>
      </c>
      <c r="F942" s="29"/>
      <c r="G942" s="30" t="s">
        <v>962</v>
      </c>
      <c r="H942" s="28">
        <f>Source!AV637</f>
        <v>1.0669999999999999</v>
      </c>
      <c r="I942" s="29">
        <f>Source!U636</f>
        <v>14.798222999999997</v>
      </c>
      <c r="J942" s="28"/>
      <c r="K942" s="29"/>
      <c r="L942"/>
    </row>
    <row r="943" spans="1:29" ht="15" hidden="1" x14ac:dyDescent="0.2">
      <c r="C943" s="31" t="s">
        <v>954</v>
      </c>
      <c r="H943" s="41">
        <f>I935+I936+I938+I940+I941+SUM(I939:I939)-SUMIF(AC939:AC939, 5, I939:I939)-SUMIF(AC939:AC939, 6, I939:I939)</f>
        <v>12732.48</v>
      </c>
      <c r="I943" s="41"/>
      <c r="J943" s="41">
        <f>K935+K936+K938+K940+K941+SUM(K939:K939)-SUMIF(AC939:AC939, 5, K939:K939)-SUMIF(AC939:AC939, 6, K939:K939)</f>
        <v>88529.599999999991</v>
      </c>
      <c r="K943" s="41"/>
      <c r="L943"/>
    </row>
    <row r="944" spans="1:29" ht="15" hidden="1" x14ac:dyDescent="0.2">
      <c r="C944" s="31" t="s">
        <v>955</v>
      </c>
      <c r="H944" s="42">
        <f>SUMIF(AC939:AC939, 5, I939:I939)+SUMIF(AC939:AC939, 6, I939:I939)</f>
        <v>0</v>
      </c>
      <c r="I944" s="42"/>
      <c r="J944" s="42">
        <f>SUMIF(AC939:AC939, 5, K939:K939)+SUMIF(AC939:AC939, 6, K939:K939)</f>
        <v>0</v>
      </c>
      <c r="K944" s="42"/>
      <c r="L944"/>
    </row>
    <row r="945" spans="1:16" ht="15" hidden="1" x14ac:dyDescent="0.2">
      <c r="C945" s="31" t="s">
        <v>956</v>
      </c>
      <c r="H945" s="42">
        <f>I935+I936+I938+I940+I941+SUM(I939:I939)</f>
        <v>12732.48</v>
      </c>
      <c r="I945" s="42"/>
      <c r="J945" s="42">
        <f>K935+K936+K938+K940+K941+SUM(K939:K939)</f>
        <v>88529.599999999991</v>
      </c>
      <c r="K945" s="42"/>
      <c r="L945"/>
      <c r="O945" s="32">
        <f>I935+I936+I938+I940+I941+SUM(I939:I939)</f>
        <v>12732.48</v>
      </c>
      <c r="P945" s="32">
        <f>K935+K936+K938+K940+K941+SUM(K939:K939)</f>
        <v>88529.599999999991</v>
      </c>
    </row>
    <row r="946" spans="1:16" hidden="1" x14ac:dyDescent="0.2">
      <c r="L946"/>
    </row>
    <row r="947" spans="1:16" hidden="1" x14ac:dyDescent="0.2">
      <c r="L947"/>
    </row>
    <row r="948" spans="1:16" ht="15" hidden="1" x14ac:dyDescent="0.25">
      <c r="A948" s="44" t="str">
        <f>CONCATENATE("Итого по разделу: ",IF(Source!G641&lt;&gt;"Новый раздел", Source!G641, ""))</f>
        <v>Итого по разделу: Оборудование.</v>
      </c>
      <c r="B948" s="44"/>
      <c r="C948" s="44"/>
      <c r="D948" s="44"/>
      <c r="E948" s="44"/>
      <c r="F948" s="44"/>
      <c r="G948" s="44"/>
      <c r="H948" s="42">
        <f>SUM(O907:O947)</f>
        <v>47989.599999999991</v>
      </c>
      <c r="I948" s="43"/>
      <c r="J948" s="42">
        <f>SUM(P907:P947)</f>
        <v>497340.9</v>
      </c>
      <c r="K948" s="43"/>
      <c r="L948"/>
    </row>
    <row r="949" spans="1:16" hidden="1" x14ac:dyDescent="0.2">
      <c r="A949" t="s">
        <v>960</v>
      </c>
      <c r="I949">
        <f>SUM(W907:W948)</f>
        <v>0</v>
      </c>
      <c r="J949">
        <f>SUM(X907:X948)</f>
        <v>0</v>
      </c>
      <c r="L949"/>
    </row>
    <row r="950" spans="1:16" hidden="1" x14ac:dyDescent="0.2">
      <c r="A950" t="s">
        <v>961</v>
      </c>
      <c r="I950">
        <f>SUM(Y907:Y949)</f>
        <v>0</v>
      </c>
      <c r="J950">
        <f>SUM(Z907:Z949)</f>
        <v>0</v>
      </c>
      <c r="L950"/>
    </row>
    <row r="951" spans="1:16" hidden="1" x14ac:dyDescent="0.2">
      <c r="L951"/>
    </row>
    <row r="952" spans="1:16" ht="15" hidden="1" x14ac:dyDescent="0.25">
      <c r="A952" s="44" t="str">
        <f>CONCATENATE("Итого по локальной смете: ",IF(Source!G671&lt;&gt;"Новая локальная смета", Source!G671, ""))</f>
        <v>Итого по локальной смете: Система  водоснабжения.</v>
      </c>
      <c r="B952" s="44"/>
      <c r="C952" s="44"/>
      <c r="D952" s="44"/>
      <c r="E952" s="44"/>
      <c r="F952" s="44"/>
      <c r="G952" s="44"/>
      <c r="H952" s="42">
        <f>SUM(O28:O951)</f>
        <v>335559.43999999994</v>
      </c>
      <c r="I952" s="43"/>
      <c r="J952" s="42">
        <f>SUM(P28:P951)</f>
        <v>6275408.2599999988</v>
      </c>
      <c r="K952" s="43"/>
      <c r="L952"/>
    </row>
    <row r="953" spans="1:16" hidden="1" x14ac:dyDescent="0.2">
      <c r="A953" t="s">
        <v>960</v>
      </c>
      <c r="I953">
        <f>SUM(W28:W952)</f>
        <v>0</v>
      </c>
      <c r="J953">
        <f>SUM(X28:X952)</f>
        <v>0</v>
      </c>
      <c r="L953"/>
    </row>
    <row r="954" spans="1:16" hidden="1" x14ac:dyDescent="0.2">
      <c r="A954" t="s">
        <v>961</v>
      </c>
      <c r="I954">
        <f>SUM(Y28:Y953)</f>
        <v>0</v>
      </c>
      <c r="J954">
        <f>SUM(Z28:Z953)</f>
        <v>0</v>
      </c>
      <c r="L954"/>
    </row>
    <row r="955" spans="1:16" ht="14.25" hidden="1" x14ac:dyDescent="0.2">
      <c r="C955" s="45" t="str">
        <f>Source!H700</f>
        <v>Итого</v>
      </c>
      <c r="D955" s="45"/>
      <c r="E955" s="45"/>
      <c r="F955" s="45"/>
      <c r="G955" s="45"/>
      <c r="H955" s="46">
        <f>Source!F700</f>
        <v>335559.44</v>
      </c>
      <c r="I955" s="46"/>
      <c r="J955" s="46">
        <f>Source!P700</f>
        <v>6275408.2599999998</v>
      </c>
      <c r="K955" s="46"/>
      <c r="L955"/>
    </row>
    <row r="956" spans="1:16" ht="14.25" hidden="1" x14ac:dyDescent="0.2">
      <c r="C956" s="45" t="str">
        <f>Source!H701</f>
        <v>НДС 20%</v>
      </c>
      <c r="D956" s="45"/>
      <c r="E956" s="45"/>
      <c r="F956" s="45"/>
      <c r="G956" s="45"/>
      <c r="H956" s="46">
        <f>Source!F701</f>
        <v>67111.89</v>
      </c>
      <c r="I956" s="46"/>
      <c r="J956" s="46">
        <f>Source!P701</f>
        <v>1255081.6499999999</v>
      </c>
      <c r="K956" s="46"/>
      <c r="L956"/>
    </row>
    <row r="957" spans="1:16" ht="14.25" hidden="1" x14ac:dyDescent="0.2">
      <c r="C957" s="45" t="str">
        <f>Source!H702</f>
        <v>Всего</v>
      </c>
      <c r="D957" s="45"/>
      <c r="E957" s="45"/>
      <c r="F957" s="45"/>
      <c r="G957" s="45"/>
      <c r="H957" s="46">
        <f>Source!F702</f>
        <v>402671.33</v>
      </c>
      <c r="I957" s="46"/>
      <c r="J957" s="46">
        <f>Source!P702</f>
        <v>7530489.9100000001</v>
      </c>
      <c r="K957" s="46"/>
      <c r="L957"/>
    </row>
    <row r="958" spans="1:16" hidden="1" x14ac:dyDescent="0.2">
      <c r="L958"/>
    </row>
    <row r="959" spans="1:16" hidden="1" x14ac:dyDescent="0.2">
      <c r="L959"/>
    </row>
    <row r="960" spans="1:16" ht="14.25" hidden="1" x14ac:dyDescent="0.2">
      <c r="A960" s="47" t="s">
        <v>972</v>
      </c>
      <c r="B960" s="47"/>
      <c r="C960" s="36" t="str">
        <f>IF(Source!AC12&lt;&gt;"", Source!AC12," ")</f>
        <v xml:space="preserve"> </v>
      </c>
      <c r="D960" s="36"/>
      <c r="E960" s="36"/>
      <c r="F960" s="36"/>
      <c r="G960" s="36"/>
      <c r="H960" s="39" t="str">
        <f>IF(Source!AB12&lt;&gt;"", Source!AB12," ")</f>
        <v xml:space="preserve"> </v>
      </c>
      <c r="I960" s="39"/>
      <c r="J960" s="39"/>
      <c r="K960" s="39"/>
      <c r="L960"/>
    </row>
    <row r="961" spans="1:11" customFormat="1" ht="14.25" hidden="1" x14ac:dyDescent="0.2">
      <c r="A961" s="17"/>
      <c r="B961" s="17"/>
      <c r="C961" s="40" t="s">
        <v>973</v>
      </c>
      <c r="D961" s="40"/>
      <c r="E961" s="40"/>
      <c r="F961" s="40"/>
      <c r="G961" s="40"/>
      <c r="H961" s="17"/>
      <c r="I961" s="17"/>
      <c r="J961" s="17"/>
      <c r="K961" s="17"/>
    </row>
    <row r="962" spans="1:11" customFormat="1" ht="14.25" hidden="1" x14ac:dyDescent="0.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</row>
    <row r="963" spans="1:11" customFormat="1" ht="14.25" hidden="1" x14ac:dyDescent="0.2">
      <c r="A963" s="47" t="s">
        <v>974</v>
      </c>
      <c r="B963" s="47"/>
      <c r="C963" s="36" t="str">
        <f>IF(Source!AE12&lt;&gt;"", Source!AE12," ")</f>
        <v xml:space="preserve"> </v>
      </c>
      <c r="D963" s="36"/>
      <c r="E963" s="36"/>
      <c r="F963" s="36"/>
      <c r="G963" s="36"/>
      <c r="H963" s="39" t="str">
        <f>IF(Source!AD12&lt;&gt;"", Source!AD12," ")</f>
        <v xml:space="preserve"> </v>
      </c>
      <c r="I963" s="39"/>
      <c r="J963" s="39"/>
      <c r="K963" s="39"/>
    </row>
    <row r="964" spans="1:11" customFormat="1" ht="14.25" hidden="1" x14ac:dyDescent="0.2">
      <c r="A964" s="17"/>
      <c r="B964" s="17"/>
      <c r="C964" s="40" t="s">
        <v>973</v>
      </c>
      <c r="D964" s="40"/>
      <c r="E964" s="40"/>
      <c r="F964" s="40"/>
      <c r="G964" s="40"/>
      <c r="H964" s="17"/>
      <c r="I964" s="17"/>
      <c r="J964" s="17"/>
      <c r="K964" s="17"/>
    </row>
  </sheetData>
  <autoFilter ref="A1:AU964" xr:uid="{44B39466-1B84-4AB5-8741-30D5EBA953AA}">
    <filterColumn colId="10">
      <colorFilter dxfId="0"/>
    </filterColumn>
  </autoFilter>
  <mergeCells count="429">
    <mergeCell ref="A963:B963"/>
    <mergeCell ref="H963:K963"/>
    <mergeCell ref="C964:G964"/>
    <mergeCell ref="C957:G957"/>
    <mergeCell ref="H957:I957"/>
    <mergeCell ref="J957:K957"/>
    <mergeCell ref="A960:B960"/>
    <mergeCell ref="H960:K960"/>
    <mergeCell ref="C961:G961"/>
    <mergeCell ref="C955:G955"/>
    <mergeCell ref="H955:I955"/>
    <mergeCell ref="J955:K955"/>
    <mergeCell ref="C956:G956"/>
    <mergeCell ref="H956:I956"/>
    <mergeCell ref="J956:K956"/>
    <mergeCell ref="J948:K948"/>
    <mergeCell ref="H948:I948"/>
    <mergeCell ref="A948:G948"/>
    <mergeCell ref="J952:K952"/>
    <mergeCell ref="H952:I952"/>
    <mergeCell ref="A952:G952"/>
    <mergeCell ref="H943:I943"/>
    <mergeCell ref="J943:K943"/>
    <mergeCell ref="H944:I944"/>
    <mergeCell ref="J944:K944"/>
    <mergeCell ref="H945:I945"/>
    <mergeCell ref="J945:K945"/>
    <mergeCell ref="H930:I930"/>
    <mergeCell ref="J930:K930"/>
    <mergeCell ref="H931:I931"/>
    <mergeCell ref="J931:K931"/>
    <mergeCell ref="H932:I932"/>
    <mergeCell ref="J932:K932"/>
    <mergeCell ref="H917:I917"/>
    <mergeCell ref="J917:K917"/>
    <mergeCell ref="H918:I918"/>
    <mergeCell ref="J918:K918"/>
    <mergeCell ref="H919:I919"/>
    <mergeCell ref="J919:K919"/>
    <mergeCell ref="H900:I900"/>
    <mergeCell ref="J900:K900"/>
    <mergeCell ref="J903:K903"/>
    <mergeCell ref="H903:I903"/>
    <mergeCell ref="A903:G903"/>
    <mergeCell ref="A907:K907"/>
    <mergeCell ref="H889:I889"/>
    <mergeCell ref="J889:K889"/>
    <mergeCell ref="H898:I898"/>
    <mergeCell ref="J898:K898"/>
    <mergeCell ref="H899:I899"/>
    <mergeCell ref="J899:K899"/>
    <mergeCell ref="H875:I875"/>
    <mergeCell ref="J875:K875"/>
    <mergeCell ref="H887:I887"/>
    <mergeCell ref="J887:K887"/>
    <mergeCell ref="H888:I888"/>
    <mergeCell ref="J888:K888"/>
    <mergeCell ref="H862:I862"/>
    <mergeCell ref="J862:K862"/>
    <mergeCell ref="H873:I873"/>
    <mergeCell ref="J873:K873"/>
    <mergeCell ref="H874:I874"/>
    <mergeCell ref="J874:K874"/>
    <mergeCell ref="H847:I847"/>
    <mergeCell ref="J847:K847"/>
    <mergeCell ref="H860:I860"/>
    <mergeCell ref="J860:K860"/>
    <mergeCell ref="H861:I861"/>
    <mergeCell ref="J861:K861"/>
    <mergeCell ref="A828:G828"/>
    <mergeCell ref="A832:K832"/>
    <mergeCell ref="H845:I845"/>
    <mergeCell ref="J845:K845"/>
    <mergeCell ref="H846:I846"/>
    <mergeCell ref="J846:K846"/>
    <mergeCell ref="H824:I824"/>
    <mergeCell ref="J824:K824"/>
    <mergeCell ref="H825:I825"/>
    <mergeCell ref="J825:K825"/>
    <mergeCell ref="J828:K828"/>
    <mergeCell ref="H828:I828"/>
    <mergeCell ref="H809:I809"/>
    <mergeCell ref="J809:K809"/>
    <mergeCell ref="H810:I810"/>
    <mergeCell ref="J810:K810"/>
    <mergeCell ref="H823:I823"/>
    <mergeCell ref="J823:K823"/>
    <mergeCell ref="H796:I796"/>
    <mergeCell ref="J796:K796"/>
    <mergeCell ref="H797:I797"/>
    <mergeCell ref="J797:K797"/>
    <mergeCell ref="H808:I808"/>
    <mergeCell ref="J808:K808"/>
    <mergeCell ref="H775:I775"/>
    <mergeCell ref="J775:K775"/>
    <mergeCell ref="H776:I776"/>
    <mergeCell ref="J776:K776"/>
    <mergeCell ref="H795:I795"/>
    <mergeCell ref="J795:K795"/>
    <mergeCell ref="H764:I764"/>
    <mergeCell ref="J764:K764"/>
    <mergeCell ref="H765:I765"/>
    <mergeCell ref="J765:K765"/>
    <mergeCell ref="H774:I774"/>
    <mergeCell ref="J774:K774"/>
    <mergeCell ref="H744:I744"/>
    <mergeCell ref="J744:K744"/>
    <mergeCell ref="H745:I745"/>
    <mergeCell ref="J745:K745"/>
    <mergeCell ref="H763:I763"/>
    <mergeCell ref="J763:K763"/>
    <mergeCell ref="H733:I733"/>
    <mergeCell ref="J733:K733"/>
    <mergeCell ref="H734:I734"/>
    <mergeCell ref="J734:K734"/>
    <mergeCell ref="H743:I743"/>
    <mergeCell ref="J743:K743"/>
    <mergeCell ref="H714:I714"/>
    <mergeCell ref="J714:K714"/>
    <mergeCell ref="H715:I715"/>
    <mergeCell ref="J715:K715"/>
    <mergeCell ref="H732:I732"/>
    <mergeCell ref="J732:K732"/>
    <mergeCell ref="H703:I703"/>
    <mergeCell ref="J703:K703"/>
    <mergeCell ref="H704:I704"/>
    <mergeCell ref="J704:K704"/>
    <mergeCell ref="H713:I713"/>
    <mergeCell ref="J713:K713"/>
    <mergeCell ref="H688:I688"/>
    <mergeCell ref="J688:K688"/>
    <mergeCell ref="H689:I689"/>
    <mergeCell ref="J689:K689"/>
    <mergeCell ref="H702:I702"/>
    <mergeCell ref="J702:K702"/>
    <mergeCell ref="H673:I673"/>
    <mergeCell ref="J673:K673"/>
    <mergeCell ref="H674:I674"/>
    <mergeCell ref="J674:K674"/>
    <mergeCell ref="H687:I687"/>
    <mergeCell ref="J687:K687"/>
    <mergeCell ref="H657:I657"/>
    <mergeCell ref="J657:K657"/>
    <mergeCell ref="H658:I658"/>
    <mergeCell ref="J658:K658"/>
    <mergeCell ref="H672:I672"/>
    <mergeCell ref="J672:K672"/>
    <mergeCell ref="J639:K639"/>
    <mergeCell ref="H639:I639"/>
    <mergeCell ref="A639:G639"/>
    <mergeCell ref="A643:K643"/>
    <mergeCell ref="H656:I656"/>
    <mergeCell ref="J656:K656"/>
    <mergeCell ref="H634:I634"/>
    <mergeCell ref="J634:K634"/>
    <mergeCell ref="H635:I635"/>
    <mergeCell ref="J635:K635"/>
    <mergeCell ref="H636:I636"/>
    <mergeCell ref="J636:K636"/>
    <mergeCell ref="H620:I620"/>
    <mergeCell ref="J620:K620"/>
    <mergeCell ref="H621:I621"/>
    <mergeCell ref="J621:K621"/>
    <mergeCell ref="H622:I622"/>
    <mergeCell ref="J622:K622"/>
    <mergeCell ref="H609:I609"/>
    <mergeCell ref="J609:K609"/>
    <mergeCell ref="H610:I610"/>
    <mergeCell ref="J610:K610"/>
    <mergeCell ref="H611:I611"/>
    <mergeCell ref="J611:K611"/>
    <mergeCell ref="H595:I595"/>
    <mergeCell ref="J595:K595"/>
    <mergeCell ref="H596:I596"/>
    <mergeCell ref="J596:K596"/>
    <mergeCell ref="H597:I597"/>
    <mergeCell ref="J597:K597"/>
    <mergeCell ref="H580:I580"/>
    <mergeCell ref="J580:K580"/>
    <mergeCell ref="H581:I581"/>
    <mergeCell ref="J581:K581"/>
    <mergeCell ref="H582:I582"/>
    <mergeCell ref="J582:K582"/>
    <mergeCell ref="H565:I565"/>
    <mergeCell ref="J565:K565"/>
    <mergeCell ref="H566:I566"/>
    <mergeCell ref="J566:K566"/>
    <mergeCell ref="H567:I567"/>
    <mergeCell ref="J567:K567"/>
    <mergeCell ref="H550:I550"/>
    <mergeCell ref="J550:K550"/>
    <mergeCell ref="H551:I551"/>
    <mergeCell ref="J551:K551"/>
    <mergeCell ref="H552:I552"/>
    <mergeCell ref="J552:K552"/>
    <mergeCell ref="H535:I535"/>
    <mergeCell ref="J535:K535"/>
    <mergeCell ref="H536:I536"/>
    <mergeCell ref="J536:K536"/>
    <mergeCell ref="H537:I537"/>
    <mergeCell ref="J537:K537"/>
    <mergeCell ref="H515:I515"/>
    <mergeCell ref="J515:K515"/>
    <mergeCell ref="J518:K518"/>
    <mergeCell ref="H518:I518"/>
    <mergeCell ref="A518:G518"/>
    <mergeCell ref="A522:K522"/>
    <mergeCell ref="H495:I495"/>
    <mergeCell ref="J495:K495"/>
    <mergeCell ref="H513:I513"/>
    <mergeCell ref="J513:K513"/>
    <mergeCell ref="H514:I514"/>
    <mergeCell ref="J514:K514"/>
    <mergeCell ref="H474:I474"/>
    <mergeCell ref="J474:K474"/>
    <mergeCell ref="H493:I493"/>
    <mergeCell ref="J493:K493"/>
    <mergeCell ref="H494:I494"/>
    <mergeCell ref="J494:K494"/>
    <mergeCell ref="H463:I463"/>
    <mergeCell ref="J463:K463"/>
    <mergeCell ref="H472:I472"/>
    <mergeCell ref="J472:K472"/>
    <mergeCell ref="H473:I473"/>
    <mergeCell ref="J473:K473"/>
    <mergeCell ref="H443:I443"/>
    <mergeCell ref="J443:K443"/>
    <mergeCell ref="H461:I461"/>
    <mergeCell ref="J461:K461"/>
    <mergeCell ref="H462:I462"/>
    <mergeCell ref="J462:K462"/>
    <mergeCell ref="H432:I432"/>
    <mergeCell ref="J432:K432"/>
    <mergeCell ref="H441:I441"/>
    <mergeCell ref="J441:K441"/>
    <mergeCell ref="H442:I442"/>
    <mergeCell ref="J442:K442"/>
    <mergeCell ref="H421:I421"/>
    <mergeCell ref="J421:K421"/>
    <mergeCell ref="H430:I430"/>
    <mergeCell ref="J430:K430"/>
    <mergeCell ref="H431:I431"/>
    <mergeCell ref="J431:K431"/>
    <mergeCell ref="H407:I407"/>
    <mergeCell ref="J407:K407"/>
    <mergeCell ref="H419:I419"/>
    <mergeCell ref="J419:K419"/>
    <mergeCell ref="H420:I420"/>
    <mergeCell ref="J420:K420"/>
    <mergeCell ref="H392:I392"/>
    <mergeCell ref="J392:K392"/>
    <mergeCell ref="H405:I405"/>
    <mergeCell ref="J405:K405"/>
    <mergeCell ref="H406:I406"/>
    <mergeCell ref="J406:K406"/>
    <mergeCell ref="H376:I376"/>
    <mergeCell ref="J376:K376"/>
    <mergeCell ref="H390:I390"/>
    <mergeCell ref="J390:K390"/>
    <mergeCell ref="H391:I391"/>
    <mergeCell ref="J391:K391"/>
    <mergeCell ref="A357:G357"/>
    <mergeCell ref="A361:K361"/>
    <mergeCell ref="H374:I374"/>
    <mergeCell ref="J374:K374"/>
    <mergeCell ref="H375:I375"/>
    <mergeCell ref="J375:K375"/>
    <mergeCell ref="H353:I353"/>
    <mergeCell ref="J353:K353"/>
    <mergeCell ref="H354:I354"/>
    <mergeCell ref="J354:K354"/>
    <mergeCell ref="J357:K357"/>
    <mergeCell ref="H357:I357"/>
    <mergeCell ref="H339:I339"/>
    <mergeCell ref="J339:K339"/>
    <mergeCell ref="H340:I340"/>
    <mergeCell ref="J340:K340"/>
    <mergeCell ref="H352:I352"/>
    <mergeCell ref="J352:K352"/>
    <mergeCell ref="H317:I317"/>
    <mergeCell ref="J317:K317"/>
    <mergeCell ref="H318:I318"/>
    <mergeCell ref="J318:K318"/>
    <mergeCell ref="H338:I338"/>
    <mergeCell ref="J338:K338"/>
    <mergeCell ref="H306:I306"/>
    <mergeCell ref="J306:K306"/>
    <mergeCell ref="H307:I307"/>
    <mergeCell ref="J307:K307"/>
    <mergeCell ref="H316:I316"/>
    <mergeCell ref="J316:K316"/>
    <mergeCell ref="H295:I295"/>
    <mergeCell ref="J295:K295"/>
    <mergeCell ref="H296:I296"/>
    <mergeCell ref="J296:K296"/>
    <mergeCell ref="H305:I305"/>
    <mergeCell ref="J305:K305"/>
    <mergeCell ref="H279:I279"/>
    <mergeCell ref="J279:K279"/>
    <mergeCell ref="H280:I280"/>
    <mergeCell ref="J280:K280"/>
    <mergeCell ref="H294:I294"/>
    <mergeCell ref="J294:K294"/>
    <mergeCell ref="H265:I265"/>
    <mergeCell ref="J265:K265"/>
    <mergeCell ref="H266:I266"/>
    <mergeCell ref="J266:K266"/>
    <mergeCell ref="H278:I278"/>
    <mergeCell ref="J278:K278"/>
    <mergeCell ref="H244:I244"/>
    <mergeCell ref="J244:K244"/>
    <mergeCell ref="H245:I245"/>
    <mergeCell ref="J245:K245"/>
    <mergeCell ref="H264:I264"/>
    <mergeCell ref="J264:K264"/>
    <mergeCell ref="H221:I221"/>
    <mergeCell ref="J221:K221"/>
    <mergeCell ref="H222:I222"/>
    <mergeCell ref="J222:K222"/>
    <mergeCell ref="H243:I243"/>
    <mergeCell ref="J243:K243"/>
    <mergeCell ref="H206:I206"/>
    <mergeCell ref="J206:K206"/>
    <mergeCell ref="H207:I207"/>
    <mergeCell ref="J207:K207"/>
    <mergeCell ref="H220:I220"/>
    <mergeCell ref="J220:K220"/>
    <mergeCell ref="H191:I191"/>
    <mergeCell ref="J191:K191"/>
    <mergeCell ref="H192:I192"/>
    <mergeCell ref="J192:K192"/>
    <mergeCell ref="H205:I205"/>
    <mergeCell ref="J205:K205"/>
    <mergeCell ref="H176:I176"/>
    <mergeCell ref="J176:K176"/>
    <mergeCell ref="H177:I177"/>
    <mergeCell ref="J177:K177"/>
    <mergeCell ref="H190:I190"/>
    <mergeCell ref="J190:K190"/>
    <mergeCell ref="H161:I161"/>
    <mergeCell ref="J161:K161"/>
    <mergeCell ref="H162:I162"/>
    <mergeCell ref="J162:K162"/>
    <mergeCell ref="H175:I175"/>
    <mergeCell ref="J175:K175"/>
    <mergeCell ref="J143:K143"/>
    <mergeCell ref="H143:I143"/>
    <mergeCell ref="A143:G143"/>
    <mergeCell ref="A147:K147"/>
    <mergeCell ref="H160:I160"/>
    <mergeCell ref="J160:K160"/>
    <mergeCell ref="H138:I138"/>
    <mergeCell ref="J138:K138"/>
    <mergeCell ref="H139:I139"/>
    <mergeCell ref="J139:K139"/>
    <mergeCell ref="H140:I140"/>
    <mergeCell ref="J140:K140"/>
    <mergeCell ref="H128:I128"/>
    <mergeCell ref="J128:K128"/>
    <mergeCell ref="H129:I129"/>
    <mergeCell ref="J129:K129"/>
    <mergeCell ref="H130:I130"/>
    <mergeCell ref="J130:K130"/>
    <mergeCell ref="H118:I118"/>
    <mergeCell ref="J118:K118"/>
    <mergeCell ref="H119:I119"/>
    <mergeCell ref="J119:K119"/>
    <mergeCell ref="H120:I120"/>
    <mergeCell ref="J120:K120"/>
    <mergeCell ref="H108:I108"/>
    <mergeCell ref="J108:K108"/>
    <mergeCell ref="H109:I109"/>
    <mergeCell ref="J109:K109"/>
    <mergeCell ref="H110:I110"/>
    <mergeCell ref="J110:K110"/>
    <mergeCell ref="H98:I98"/>
    <mergeCell ref="J98:K98"/>
    <mergeCell ref="H99:I99"/>
    <mergeCell ref="J99:K99"/>
    <mergeCell ref="H100:I100"/>
    <mergeCell ref="J100:K100"/>
    <mergeCell ref="H86:I86"/>
    <mergeCell ref="J86:K86"/>
    <mergeCell ref="H87:I87"/>
    <mergeCell ref="J87:K87"/>
    <mergeCell ref="H88:I88"/>
    <mergeCell ref="J88:K88"/>
    <mergeCell ref="H74:I74"/>
    <mergeCell ref="J74:K74"/>
    <mergeCell ref="H75:I75"/>
    <mergeCell ref="J75:K75"/>
    <mergeCell ref="H76:I76"/>
    <mergeCell ref="J76:K76"/>
    <mergeCell ref="H62:I62"/>
    <mergeCell ref="J62:K62"/>
    <mergeCell ref="H63:I63"/>
    <mergeCell ref="J63:K63"/>
    <mergeCell ref="H64:I64"/>
    <mergeCell ref="J64:K64"/>
    <mergeCell ref="H50:I50"/>
    <mergeCell ref="J50:K50"/>
    <mergeCell ref="H51:I51"/>
    <mergeCell ref="J51:K51"/>
    <mergeCell ref="H52:I52"/>
    <mergeCell ref="J52:K52"/>
    <mergeCell ref="H38:I38"/>
    <mergeCell ref="J38:K38"/>
    <mergeCell ref="H39:I39"/>
    <mergeCell ref="J39:K39"/>
    <mergeCell ref="H40:I40"/>
    <mergeCell ref="J40:K40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71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756"/>
  <sheetViews>
    <sheetView workbookViewId="0">
      <selection activeCell="M30" sqref="M30"/>
    </sheetView>
  </sheetViews>
  <sheetFormatPr defaultColWidth="9.140625" defaultRowHeight="12.75" x14ac:dyDescent="0.2"/>
  <cols>
    <col min="1" max="256" width="9.140625" style="4" customWidth="1"/>
    <col min="257" max="16384" width="9.140625" style="4"/>
  </cols>
  <sheetData>
    <row r="1" spans="1:133" x14ac:dyDescent="0.2">
      <c r="A1" s="4">
        <v>0</v>
      </c>
      <c r="B1" s="4" t="s">
        <v>0</v>
      </c>
      <c r="D1" s="4" t="s">
        <v>1</v>
      </c>
      <c r="F1" s="4">
        <v>0</v>
      </c>
      <c r="G1" s="4">
        <v>0</v>
      </c>
      <c r="H1" s="4">
        <v>0</v>
      </c>
      <c r="I1" s="4" t="s">
        <v>2</v>
      </c>
      <c r="J1" s="4" t="s">
        <v>3</v>
      </c>
      <c r="K1" s="4">
        <v>1</v>
      </c>
      <c r="L1" s="4">
        <v>74600</v>
      </c>
      <c r="M1" s="4">
        <v>10</v>
      </c>
      <c r="N1" s="4">
        <v>12</v>
      </c>
      <c r="O1" s="4">
        <v>1</v>
      </c>
      <c r="P1" s="4">
        <v>0</v>
      </c>
      <c r="Q1" s="4">
        <v>1</v>
      </c>
    </row>
    <row r="4" spans="1:133" x14ac:dyDescent="0.2">
      <c r="A4" s="11">
        <v>8</v>
      </c>
      <c r="B4" s="11">
        <v>1</v>
      </c>
      <c r="C4" s="11">
        <v>-1</v>
      </c>
      <c r="D4" s="11"/>
      <c r="E4" s="11"/>
      <c r="F4" s="11"/>
      <c r="G4" s="11" t="s">
        <v>975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>
        <v>0</v>
      </c>
    </row>
    <row r="12" spans="1:133" x14ac:dyDescent="0.2">
      <c r="A12" s="11">
        <v>1</v>
      </c>
      <c r="B12" s="11">
        <v>748</v>
      </c>
      <c r="C12" s="11">
        <v>0</v>
      </c>
      <c r="D12" s="11">
        <f>ROW(A704)</f>
        <v>704</v>
      </c>
      <c r="E12" s="11">
        <v>0</v>
      </c>
      <c r="F12" s="11" t="s">
        <v>5</v>
      </c>
      <c r="G12" s="11" t="s">
        <v>6</v>
      </c>
      <c r="H12" s="11" t="s">
        <v>3</v>
      </c>
      <c r="I12" s="11">
        <v>0</v>
      </c>
      <c r="J12" s="11" t="s">
        <v>7</v>
      </c>
      <c r="K12" s="11">
        <v>0</v>
      </c>
      <c r="L12" s="11">
        <v>0</v>
      </c>
      <c r="M12" s="11">
        <v>4098</v>
      </c>
      <c r="N12" s="11"/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1</v>
      </c>
      <c r="U12" s="11" t="s">
        <v>3</v>
      </c>
      <c r="V12" s="11">
        <v>0</v>
      </c>
      <c r="W12" s="11" t="s">
        <v>3</v>
      </c>
      <c r="X12" s="11" t="s">
        <v>3</v>
      </c>
      <c r="Y12" s="11" t="s">
        <v>3</v>
      </c>
      <c r="Z12" s="11" t="s">
        <v>3</v>
      </c>
      <c r="AA12" s="11" t="s">
        <v>3</v>
      </c>
      <c r="AB12" s="11" t="s">
        <v>3</v>
      </c>
      <c r="AC12" s="11" t="s">
        <v>3</v>
      </c>
      <c r="AD12" s="11" t="s">
        <v>3</v>
      </c>
      <c r="AE12" s="11" t="s">
        <v>3</v>
      </c>
      <c r="AF12" s="11" t="s">
        <v>3</v>
      </c>
      <c r="AG12" s="11" t="s">
        <v>3</v>
      </c>
      <c r="AH12" s="11" t="s">
        <v>3</v>
      </c>
      <c r="AI12" s="11" t="s">
        <v>3</v>
      </c>
      <c r="AJ12" s="11" t="s">
        <v>3</v>
      </c>
      <c r="AK12" s="11"/>
      <c r="AL12" s="11" t="s">
        <v>3</v>
      </c>
      <c r="AM12" s="11" t="s">
        <v>3</v>
      </c>
      <c r="AN12" s="11" t="s">
        <v>3</v>
      </c>
      <c r="AO12" s="11"/>
      <c r="AP12" s="11" t="s">
        <v>3</v>
      </c>
      <c r="AQ12" s="11" t="s">
        <v>3</v>
      </c>
      <c r="AR12" s="11" t="s">
        <v>3</v>
      </c>
      <c r="AS12" s="11"/>
      <c r="AT12" s="11"/>
      <c r="AU12" s="11"/>
      <c r="AV12" s="11"/>
      <c r="AW12" s="11"/>
      <c r="AX12" s="11" t="s">
        <v>3</v>
      </c>
      <c r="AY12" s="11" t="s">
        <v>3</v>
      </c>
      <c r="AZ12" s="11" t="s">
        <v>3</v>
      </c>
      <c r="BA12" s="11"/>
      <c r="BB12" s="11">
        <v>0</v>
      </c>
      <c r="BC12" s="11"/>
      <c r="BD12" s="11"/>
      <c r="BE12" s="11"/>
      <c r="BF12" s="11"/>
      <c r="BG12" s="11"/>
      <c r="BH12" s="11" t="s">
        <v>8</v>
      </c>
      <c r="BI12" s="11" t="s">
        <v>9</v>
      </c>
      <c r="BJ12" s="11">
        <v>1</v>
      </c>
      <c r="BK12" s="11">
        <v>1</v>
      </c>
      <c r="BL12" s="11">
        <v>0</v>
      </c>
      <c r="BM12" s="11">
        <v>0</v>
      </c>
      <c r="BN12" s="11">
        <v>1</v>
      </c>
      <c r="BO12" s="11">
        <v>0</v>
      </c>
      <c r="BP12" s="11">
        <v>6</v>
      </c>
      <c r="BQ12" s="11">
        <v>2</v>
      </c>
      <c r="BR12" s="11">
        <v>1</v>
      </c>
      <c r="BS12" s="11">
        <v>1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 t="s">
        <v>10</v>
      </c>
      <c r="BZ12" s="11" t="s">
        <v>11</v>
      </c>
      <c r="CA12" s="11" t="s">
        <v>12</v>
      </c>
      <c r="CB12" s="11" t="s">
        <v>12</v>
      </c>
      <c r="CC12" s="11" t="s">
        <v>12</v>
      </c>
      <c r="CD12" s="11" t="s">
        <v>12</v>
      </c>
      <c r="CE12" s="11" t="s">
        <v>13</v>
      </c>
      <c r="CF12" s="11">
        <v>0</v>
      </c>
      <c r="CG12" s="11">
        <v>0</v>
      </c>
      <c r="CH12" s="11">
        <v>8200</v>
      </c>
      <c r="CI12" s="11" t="s">
        <v>3</v>
      </c>
      <c r="CJ12" s="11" t="s">
        <v>3</v>
      </c>
      <c r="CK12" s="11">
        <v>81</v>
      </c>
      <c r="CL12" s="11"/>
      <c r="CM12" s="11"/>
      <c r="CN12" s="11"/>
      <c r="CO12" s="11"/>
      <c r="CP12" s="11"/>
      <c r="CQ12" s="11" t="s">
        <v>14</v>
      </c>
      <c r="CR12" s="11" t="s">
        <v>15</v>
      </c>
      <c r="CS12" s="11">
        <v>41660</v>
      </c>
      <c r="CT12" s="11">
        <v>1</v>
      </c>
      <c r="CU12" s="11">
        <v>81</v>
      </c>
      <c r="CV12" s="11"/>
      <c r="CW12" s="11"/>
      <c r="CX12" s="11"/>
      <c r="CY12" s="11">
        <v>0</v>
      </c>
      <c r="CZ12" s="11" t="s">
        <v>3</v>
      </c>
      <c r="DA12" s="11" t="s">
        <v>3</v>
      </c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>
        <v>0</v>
      </c>
    </row>
    <row r="15" spans="1:133" x14ac:dyDescent="0.2">
      <c r="A15" s="11">
        <v>15</v>
      </c>
      <c r="B15" s="11">
        <v>1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</row>
    <row r="18" spans="1:255" x14ac:dyDescent="0.2">
      <c r="A18" s="12">
        <v>52</v>
      </c>
      <c r="B18" s="12">
        <f t="shared" ref="B18:G18" si="0">B704</f>
        <v>748</v>
      </c>
      <c r="C18" s="12">
        <f t="shared" si="0"/>
        <v>1</v>
      </c>
      <c r="D18" s="12">
        <f t="shared" si="0"/>
        <v>12</v>
      </c>
      <c r="E18" s="12">
        <f t="shared" si="0"/>
        <v>0</v>
      </c>
      <c r="F18" s="12" t="str">
        <f t="shared" si="0"/>
        <v>02-01-04</v>
      </c>
      <c r="G18" s="12" t="str">
        <f t="shared" si="0"/>
        <v>Водоснабжение.</v>
      </c>
      <c r="H18" s="12"/>
      <c r="I18" s="12"/>
      <c r="J18" s="12"/>
      <c r="K18" s="12"/>
      <c r="L18" s="12"/>
      <c r="M18" s="12"/>
      <c r="N18" s="12"/>
      <c r="O18" s="12">
        <f t="shared" ref="O18:AT18" si="1">O704</f>
        <v>296424.21000000002</v>
      </c>
      <c r="P18" s="12">
        <f t="shared" si="1"/>
        <v>268991.59999999998</v>
      </c>
      <c r="Q18" s="12">
        <f t="shared" si="1"/>
        <v>1680.25</v>
      </c>
      <c r="R18" s="12">
        <f t="shared" si="1"/>
        <v>190.22</v>
      </c>
      <c r="S18" s="12">
        <f t="shared" si="1"/>
        <v>25752.36</v>
      </c>
      <c r="T18" s="12">
        <f t="shared" si="1"/>
        <v>0</v>
      </c>
      <c r="U18" s="12">
        <f t="shared" si="1"/>
        <v>2104.7976956148004</v>
      </c>
      <c r="V18" s="12">
        <f t="shared" si="1"/>
        <v>0</v>
      </c>
      <c r="W18" s="12">
        <f t="shared" si="1"/>
        <v>0</v>
      </c>
      <c r="X18" s="12">
        <f t="shared" si="1"/>
        <v>25410</v>
      </c>
      <c r="Y18" s="12">
        <f t="shared" si="1"/>
        <v>13725.23</v>
      </c>
      <c r="Z18" s="12">
        <f t="shared" si="1"/>
        <v>0</v>
      </c>
      <c r="AA18" s="12">
        <f t="shared" si="1"/>
        <v>0</v>
      </c>
      <c r="AB18" s="12">
        <f t="shared" si="1"/>
        <v>0</v>
      </c>
      <c r="AC18" s="12">
        <f t="shared" si="1"/>
        <v>0</v>
      </c>
      <c r="AD18" s="12">
        <f t="shared" si="1"/>
        <v>0</v>
      </c>
      <c r="AE18" s="12">
        <f t="shared" si="1"/>
        <v>0</v>
      </c>
      <c r="AF18" s="12">
        <f t="shared" si="1"/>
        <v>0</v>
      </c>
      <c r="AG18" s="12">
        <f t="shared" si="1"/>
        <v>0</v>
      </c>
      <c r="AH18" s="12">
        <f t="shared" si="1"/>
        <v>0</v>
      </c>
      <c r="AI18" s="12">
        <f t="shared" si="1"/>
        <v>0</v>
      </c>
      <c r="AJ18" s="12">
        <f t="shared" si="1"/>
        <v>0</v>
      </c>
      <c r="AK18" s="12">
        <f t="shared" si="1"/>
        <v>0</v>
      </c>
      <c r="AL18" s="12">
        <f t="shared" si="1"/>
        <v>0</v>
      </c>
      <c r="AM18" s="12">
        <f t="shared" si="1"/>
        <v>0</v>
      </c>
      <c r="AN18" s="12">
        <f t="shared" si="1"/>
        <v>0</v>
      </c>
      <c r="AO18" s="12">
        <f t="shared" si="1"/>
        <v>0</v>
      </c>
      <c r="AP18" s="12">
        <f t="shared" si="1"/>
        <v>31603.48</v>
      </c>
      <c r="AQ18" s="12">
        <f t="shared" si="1"/>
        <v>0</v>
      </c>
      <c r="AR18" s="12">
        <f t="shared" si="1"/>
        <v>335559.44</v>
      </c>
      <c r="AS18" s="12">
        <f t="shared" si="1"/>
        <v>303955.96000000002</v>
      </c>
      <c r="AT18" s="12">
        <f t="shared" si="1"/>
        <v>0</v>
      </c>
      <c r="AU18" s="12">
        <f t="shared" ref="AU18:BZ18" si="2">AU704</f>
        <v>0</v>
      </c>
      <c r="AV18" s="12">
        <f t="shared" si="2"/>
        <v>268991.59999999998</v>
      </c>
      <c r="AW18" s="12">
        <f t="shared" si="2"/>
        <v>237388.12</v>
      </c>
      <c r="AX18" s="12">
        <f t="shared" si="2"/>
        <v>0</v>
      </c>
      <c r="AY18" s="12">
        <f t="shared" si="2"/>
        <v>237388.12</v>
      </c>
      <c r="AZ18" s="12">
        <f t="shared" si="2"/>
        <v>31603.48</v>
      </c>
      <c r="BA18" s="12">
        <f t="shared" si="2"/>
        <v>0</v>
      </c>
      <c r="BB18" s="12">
        <f t="shared" si="2"/>
        <v>0</v>
      </c>
      <c r="BC18" s="12">
        <f t="shared" si="2"/>
        <v>0</v>
      </c>
      <c r="BD18" s="12">
        <f t="shared" si="2"/>
        <v>0</v>
      </c>
      <c r="BE18" s="12">
        <f t="shared" si="2"/>
        <v>0</v>
      </c>
      <c r="BF18" s="12">
        <f t="shared" si="2"/>
        <v>0</v>
      </c>
      <c r="BG18" s="12">
        <f t="shared" si="2"/>
        <v>0</v>
      </c>
      <c r="BH18" s="12">
        <f t="shared" si="2"/>
        <v>0</v>
      </c>
      <c r="BI18" s="12">
        <f t="shared" si="2"/>
        <v>0</v>
      </c>
      <c r="BJ18" s="12">
        <f t="shared" si="2"/>
        <v>0</v>
      </c>
      <c r="BK18" s="12">
        <f t="shared" si="2"/>
        <v>0</v>
      </c>
      <c r="BL18" s="12">
        <f t="shared" si="2"/>
        <v>0</v>
      </c>
      <c r="BM18" s="12">
        <f t="shared" si="2"/>
        <v>0</v>
      </c>
      <c r="BN18" s="12">
        <f t="shared" si="2"/>
        <v>0</v>
      </c>
      <c r="BO18" s="12">
        <f t="shared" si="2"/>
        <v>0</v>
      </c>
      <c r="BP18" s="12">
        <f t="shared" si="2"/>
        <v>0</v>
      </c>
      <c r="BQ18" s="12">
        <f t="shared" si="2"/>
        <v>0</v>
      </c>
      <c r="BR18" s="12">
        <f t="shared" si="2"/>
        <v>0</v>
      </c>
      <c r="BS18" s="12">
        <f t="shared" si="2"/>
        <v>0</v>
      </c>
      <c r="BT18" s="12">
        <f t="shared" si="2"/>
        <v>0</v>
      </c>
      <c r="BU18" s="12">
        <f t="shared" si="2"/>
        <v>0</v>
      </c>
      <c r="BV18" s="12">
        <f t="shared" si="2"/>
        <v>0</v>
      </c>
      <c r="BW18" s="12">
        <f t="shared" si="2"/>
        <v>0</v>
      </c>
      <c r="BX18" s="12">
        <f t="shared" si="2"/>
        <v>0</v>
      </c>
      <c r="BY18" s="12">
        <f t="shared" si="2"/>
        <v>0</v>
      </c>
      <c r="BZ18" s="12">
        <f t="shared" si="2"/>
        <v>0</v>
      </c>
      <c r="CA18" s="12">
        <f t="shared" ref="CA18:DF18" si="3">CA704</f>
        <v>0</v>
      </c>
      <c r="CB18" s="12">
        <f t="shared" si="3"/>
        <v>0</v>
      </c>
      <c r="CC18" s="12">
        <f t="shared" si="3"/>
        <v>0</v>
      </c>
      <c r="CD18" s="12">
        <f t="shared" si="3"/>
        <v>0</v>
      </c>
      <c r="CE18" s="12">
        <f t="shared" si="3"/>
        <v>0</v>
      </c>
      <c r="CF18" s="12">
        <f t="shared" si="3"/>
        <v>0</v>
      </c>
      <c r="CG18" s="12">
        <f t="shared" si="3"/>
        <v>0</v>
      </c>
      <c r="CH18" s="12">
        <f t="shared" si="3"/>
        <v>0</v>
      </c>
      <c r="CI18" s="12">
        <f t="shared" si="3"/>
        <v>0</v>
      </c>
      <c r="CJ18" s="12">
        <f t="shared" si="3"/>
        <v>0</v>
      </c>
      <c r="CK18" s="12">
        <f t="shared" si="3"/>
        <v>0</v>
      </c>
      <c r="CL18" s="12">
        <f t="shared" si="3"/>
        <v>0</v>
      </c>
      <c r="CM18" s="12">
        <f t="shared" si="3"/>
        <v>0</v>
      </c>
      <c r="CN18" s="12">
        <f t="shared" si="3"/>
        <v>0</v>
      </c>
      <c r="CO18" s="12">
        <f t="shared" si="3"/>
        <v>0</v>
      </c>
      <c r="CP18" s="12">
        <f t="shared" si="3"/>
        <v>0</v>
      </c>
      <c r="CQ18" s="12">
        <f t="shared" si="3"/>
        <v>0</v>
      </c>
      <c r="CR18" s="12">
        <f t="shared" si="3"/>
        <v>0</v>
      </c>
      <c r="CS18" s="12">
        <f t="shared" si="3"/>
        <v>0</v>
      </c>
      <c r="CT18" s="12">
        <f t="shared" si="3"/>
        <v>0</v>
      </c>
      <c r="CU18" s="12">
        <f t="shared" si="3"/>
        <v>0</v>
      </c>
      <c r="CV18" s="12">
        <f t="shared" si="3"/>
        <v>0</v>
      </c>
      <c r="CW18" s="12">
        <f t="shared" si="3"/>
        <v>0</v>
      </c>
      <c r="CX18" s="12">
        <f t="shared" si="3"/>
        <v>0</v>
      </c>
      <c r="CY18" s="12">
        <f t="shared" si="3"/>
        <v>0</v>
      </c>
      <c r="CZ18" s="12">
        <f t="shared" si="3"/>
        <v>0</v>
      </c>
      <c r="DA18" s="12">
        <f t="shared" si="3"/>
        <v>0</v>
      </c>
      <c r="DB18" s="12">
        <f t="shared" si="3"/>
        <v>0</v>
      </c>
      <c r="DC18" s="12">
        <f t="shared" si="3"/>
        <v>0</v>
      </c>
      <c r="DD18" s="12">
        <f t="shared" si="3"/>
        <v>0</v>
      </c>
      <c r="DE18" s="12">
        <f t="shared" si="3"/>
        <v>0</v>
      </c>
      <c r="DF18" s="12">
        <f t="shared" si="3"/>
        <v>0</v>
      </c>
      <c r="DG18" s="13">
        <f t="shared" ref="DG18:EL18" si="4">DG704</f>
        <v>4070136.72</v>
      </c>
      <c r="DH18" s="13">
        <f t="shared" si="4"/>
        <v>2592589.46</v>
      </c>
      <c r="DI18" s="13">
        <f t="shared" si="4"/>
        <v>26401.74</v>
      </c>
      <c r="DJ18" s="13">
        <f t="shared" si="4"/>
        <v>10718.91</v>
      </c>
      <c r="DK18" s="13">
        <f t="shared" si="4"/>
        <v>1451145.52</v>
      </c>
      <c r="DL18" s="13">
        <f t="shared" si="4"/>
        <v>0</v>
      </c>
      <c r="DM18" s="13">
        <f t="shared" si="4"/>
        <v>2104.7976956148004</v>
      </c>
      <c r="DN18" s="13">
        <f t="shared" si="4"/>
        <v>0</v>
      </c>
      <c r="DO18" s="13">
        <f t="shared" si="4"/>
        <v>0</v>
      </c>
      <c r="DP18" s="13">
        <f t="shared" si="4"/>
        <v>1431854.14</v>
      </c>
      <c r="DQ18" s="13">
        <f t="shared" si="4"/>
        <v>773417.4</v>
      </c>
      <c r="DR18" s="13">
        <f t="shared" si="4"/>
        <v>0</v>
      </c>
      <c r="DS18" s="13">
        <f t="shared" si="4"/>
        <v>0</v>
      </c>
      <c r="DT18" s="13">
        <f t="shared" si="4"/>
        <v>0</v>
      </c>
      <c r="DU18" s="13">
        <f t="shared" si="4"/>
        <v>0</v>
      </c>
      <c r="DV18" s="13">
        <f t="shared" si="4"/>
        <v>0</v>
      </c>
      <c r="DW18" s="13">
        <f t="shared" si="4"/>
        <v>0</v>
      </c>
      <c r="DX18" s="13">
        <f t="shared" si="4"/>
        <v>0</v>
      </c>
      <c r="DY18" s="13">
        <f t="shared" si="4"/>
        <v>0</v>
      </c>
      <c r="DZ18" s="13">
        <f t="shared" si="4"/>
        <v>0</v>
      </c>
      <c r="EA18" s="13">
        <f t="shared" si="4"/>
        <v>0</v>
      </c>
      <c r="EB18" s="13">
        <f t="shared" si="4"/>
        <v>0</v>
      </c>
      <c r="EC18" s="13">
        <f t="shared" si="4"/>
        <v>0</v>
      </c>
      <c r="ED18" s="13">
        <f t="shared" si="4"/>
        <v>0</v>
      </c>
      <c r="EE18" s="13">
        <f t="shared" si="4"/>
        <v>0</v>
      </c>
      <c r="EF18" s="13">
        <f t="shared" si="4"/>
        <v>0</v>
      </c>
      <c r="EG18" s="13">
        <f t="shared" si="4"/>
        <v>0</v>
      </c>
      <c r="EH18" s="13">
        <f t="shared" si="4"/>
        <v>239238.34</v>
      </c>
      <c r="EI18" s="13">
        <f t="shared" si="4"/>
        <v>0</v>
      </c>
      <c r="EJ18" s="13">
        <f t="shared" si="4"/>
        <v>6275408.2599999998</v>
      </c>
      <c r="EK18" s="13">
        <f t="shared" si="4"/>
        <v>6036169.9199999999</v>
      </c>
      <c r="EL18" s="13">
        <f t="shared" si="4"/>
        <v>0</v>
      </c>
      <c r="EM18" s="13">
        <f t="shared" ref="EM18:FR18" si="5">EM704</f>
        <v>0</v>
      </c>
      <c r="EN18" s="13">
        <f t="shared" si="5"/>
        <v>2592589.46</v>
      </c>
      <c r="EO18" s="13">
        <f t="shared" si="5"/>
        <v>2353351.12</v>
      </c>
      <c r="EP18" s="13">
        <f t="shared" si="5"/>
        <v>0</v>
      </c>
      <c r="EQ18" s="13">
        <f t="shared" si="5"/>
        <v>2353351.12</v>
      </c>
      <c r="ER18" s="13">
        <f t="shared" si="5"/>
        <v>239238.34</v>
      </c>
      <c r="ES18" s="13">
        <f t="shared" si="5"/>
        <v>0</v>
      </c>
      <c r="ET18" s="13">
        <f t="shared" si="5"/>
        <v>0</v>
      </c>
      <c r="EU18" s="13">
        <f t="shared" si="5"/>
        <v>0</v>
      </c>
      <c r="EV18" s="13">
        <f t="shared" si="5"/>
        <v>0</v>
      </c>
      <c r="EW18" s="13">
        <f t="shared" si="5"/>
        <v>0</v>
      </c>
      <c r="EX18" s="13">
        <f t="shared" si="5"/>
        <v>0</v>
      </c>
      <c r="EY18" s="13">
        <f t="shared" si="5"/>
        <v>0</v>
      </c>
      <c r="EZ18" s="13">
        <f t="shared" si="5"/>
        <v>0</v>
      </c>
      <c r="FA18" s="13">
        <f t="shared" si="5"/>
        <v>0</v>
      </c>
      <c r="FB18" s="13">
        <f t="shared" si="5"/>
        <v>0</v>
      </c>
      <c r="FC18" s="13">
        <f t="shared" si="5"/>
        <v>0</v>
      </c>
      <c r="FD18" s="13">
        <f t="shared" si="5"/>
        <v>0</v>
      </c>
      <c r="FE18" s="13">
        <f t="shared" si="5"/>
        <v>0</v>
      </c>
      <c r="FF18" s="13">
        <f t="shared" si="5"/>
        <v>0</v>
      </c>
      <c r="FG18" s="13">
        <f t="shared" si="5"/>
        <v>0</v>
      </c>
      <c r="FH18" s="13">
        <f t="shared" si="5"/>
        <v>0</v>
      </c>
      <c r="FI18" s="13">
        <f t="shared" si="5"/>
        <v>0</v>
      </c>
      <c r="FJ18" s="13">
        <f t="shared" si="5"/>
        <v>0</v>
      </c>
      <c r="FK18" s="13">
        <f t="shared" si="5"/>
        <v>0</v>
      </c>
      <c r="FL18" s="13">
        <f t="shared" si="5"/>
        <v>0</v>
      </c>
      <c r="FM18" s="13">
        <f t="shared" si="5"/>
        <v>0</v>
      </c>
      <c r="FN18" s="13">
        <f t="shared" si="5"/>
        <v>0</v>
      </c>
      <c r="FO18" s="13">
        <f t="shared" si="5"/>
        <v>0</v>
      </c>
      <c r="FP18" s="13">
        <f t="shared" si="5"/>
        <v>0</v>
      </c>
      <c r="FQ18" s="13">
        <f t="shared" si="5"/>
        <v>0</v>
      </c>
      <c r="FR18" s="13">
        <f t="shared" si="5"/>
        <v>0</v>
      </c>
      <c r="FS18" s="13">
        <f t="shared" ref="FS18:GX18" si="6">FS704</f>
        <v>0</v>
      </c>
      <c r="FT18" s="13">
        <f t="shared" si="6"/>
        <v>0</v>
      </c>
      <c r="FU18" s="13">
        <f t="shared" si="6"/>
        <v>0</v>
      </c>
      <c r="FV18" s="13">
        <f t="shared" si="6"/>
        <v>0</v>
      </c>
      <c r="FW18" s="13">
        <f t="shared" si="6"/>
        <v>0</v>
      </c>
      <c r="FX18" s="13">
        <f t="shared" si="6"/>
        <v>0</v>
      </c>
      <c r="FY18" s="13">
        <f t="shared" si="6"/>
        <v>0</v>
      </c>
      <c r="FZ18" s="13">
        <f t="shared" si="6"/>
        <v>0</v>
      </c>
      <c r="GA18" s="13">
        <f t="shared" si="6"/>
        <v>0</v>
      </c>
      <c r="GB18" s="13">
        <f t="shared" si="6"/>
        <v>0</v>
      </c>
      <c r="GC18" s="13">
        <f t="shared" si="6"/>
        <v>0</v>
      </c>
      <c r="GD18" s="13">
        <f t="shared" si="6"/>
        <v>0</v>
      </c>
      <c r="GE18" s="13">
        <f t="shared" si="6"/>
        <v>0</v>
      </c>
      <c r="GF18" s="13">
        <f t="shared" si="6"/>
        <v>0</v>
      </c>
      <c r="GG18" s="13">
        <f t="shared" si="6"/>
        <v>0</v>
      </c>
      <c r="GH18" s="13">
        <f t="shared" si="6"/>
        <v>0</v>
      </c>
      <c r="GI18" s="13">
        <f t="shared" si="6"/>
        <v>0</v>
      </c>
      <c r="GJ18" s="13">
        <f t="shared" si="6"/>
        <v>0</v>
      </c>
      <c r="GK18" s="13">
        <f t="shared" si="6"/>
        <v>0</v>
      </c>
      <c r="GL18" s="13">
        <f t="shared" si="6"/>
        <v>0</v>
      </c>
      <c r="GM18" s="13">
        <f t="shared" si="6"/>
        <v>0</v>
      </c>
      <c r="GN18" s="13">
        <f t="shared" si="6"/>
        <v>0</v>
      </c>
      <c r="GO18" s="13">
        <f t="shared" si="6"/>
        <v>0</v>
      </c>
      <c r="GP18" s="13">
        <f t="shared" si="6"/>
        <v>0</v>
      </c>
      <c r="GQ18" s="13">
        <f t="shared" si="6"/>
        <v>0</v>
      </c>
      <c r="GR18" s="13">
        <f t="shared" si="6"/>
        <v>0</v>
      </c>
      <c r="GS18" s="13">
        <f t="shared" si="6"/>
        <v>0</v>
      </c>
      <c r="GT18" s="13">
        <f t="shared" si="6"/>
        <v>0</v>
      </c>
      <c r="GU18" s="13">
        <f t="shared" si="6"/>
        <v>0</v>
      </c>
      <c r="GV18" s="13">
        <f t="shared" si="6"/>
        <v>0</v>
      </c>
      <c r="GW18" s="13">
        <f t="shared" si="6"/>
        <v>0</v>
      </c>
      <c r="GX18" s="13">
        <f t="shared" si="6"/>
        <v>0</v>
      </c>
    </row>
    <row r="20" spans="1:255" x14ac:dyDescent="0.2">
      <c r="A20" s="11">
        <v>3</v>
      </c>
      <c r="B20" s="11">
        <v>1</v>
      </c>
      <c r="C20" s="11"/>
      <c r="D20" s="11">
        <f>ROW(A671)</f>
        <v>671</v>
      </c>
      <c r="E20" s="11"/>
      <c r="F20" s="11" t="s">
        <v>5</v>
      </c>
      <c r="G20" s="11" t="s">
        <v>16</v>
      </c>
      <c r="H20" s="11" t="s">
        <v>3</v>
      </c>
      <c r="I20" s="11">
        <v>0</v>
      </c>
      <c r="J20" s="11" t="s">
        <v>7</v>
      </c>
      <c r="K20" s="11">
        <v>-1</v>
      </c>
      <c r="L20" s="11" t="s">
        <v>5</v>
      </c>
      <c r="M20" s="11" t="s">
        <v>3</v>
      </c>
      <c r="N20" s="11"/>
      <c r="O20" s="11"/>
      <c r="P20" s="11"/>
      <c r="Q20" s="11"/>
      <c r="R20" s="11"/>
      <c r="S20" s="11">
        <v>0</v>
      </c>
      <c r="T20" s="11">
        <v>0</v>
      </c>
      <c r="U20" s="11" t="s">
        <v>3</v>
      </c>
      <c r="V20" s="11">
        <v>0</v>
      </c>
      <c r="W20" s="11"/>
      <c r="X20" s="11"/>
      <c r="Y20" s="11"/>
      <c r="Z20" s="11"/>
      <c r="AA20" s="11"/>
      <c r="AB20" s="11" t="s">
        <v>3</v>
      </c>
      <c r="AC20" s="11" t="s">
        <v>3</v>
      </c>
      <c r="AD20" s="11" t="s">
        <v>3</v>
      </c>
      <c r="AE20" s="11" t="s">
        <v>3</v>
      </c>
      <c r="AF20" s="11" t="s">
        <v>3</v>
      </c>
      <c r="AG20" s="11" t="s">
        <v>3</v>
      </c>
      <c r="AH20" s="11"/>
      <c r="AI20" s="11"/>
      <c r="AJ20" s="11"/>
      <c r="AK20" s="11"/>
      <c r="AL20" s="11"/>
      <c r="AM20" s="11"/>
      <c r="AN20" s="11"/>
      <c r="AO20" s="11"/>
      <c r="AP20" s="11" t="s">
        <v>3</v>
      </c>
      <c r="AQ20" s="11" t="s">
        <v>3</v>
      </c>
      <c r="AR20" s="11" t="s">
        <v>3</v>
      </c>
      <c r="AS20" s="11"/>
      <c r="AT20" s="11"/>
      <c r="AU20" s="11"/>
      <c r="AV20" s="11"/>
      <c r="AW20" s="11"/>
      <c r="AX20" s="11"/>
      <c r="AY20" s="11"/>
      <c r="AZ20" s="11" t="s">
        <v>3</v>
      </c>
      <c r="BA20" s="11"/>
      <c r="BB20" s="11" t="s">
        <v>3</v>
      </c>
      <c r="BC20" s="11" t="s">
        <v>3</v>
      </c>
      <c r="BD20" s="11" t="s">
        <v>3</v>
      </c>
      <c r="BE20" s="11" t="s">
        <v>3</v>
      </c>
      <c r="BF20" s="11" t="s">
        <v>3</v>
      </c>
      <c r="BG20" s="11" t="s">
        <v>3</v>
      </c>
      <c r="BH20" s="11" t="s">
        <v>3</v>
      </c>
      <c r="BI20" s="11" t="s">
        <v>3</v>
      </c>
      <c r="BJ20" s="11" t="s">
        <v>3</v>
      </c>
      <c r="BK20" s="11" t="s">
        <v>3</v>
      </c>
      <c r="BL20" s="11" t="s">
        <v>3</v>
      </c>
      <c r="BM20" s="11" t="s">
        <v>3</v>
      </c>
      <c r="BN20" s="11" t="s">
        <v>3</v>
      </c>
      <c r="BO20" s="11" t="s">
        <v>3</v>
      </c>
      <c r="BP20" s="11" t="s">
        <v>3</v>
      </c>
      <c r="BQ20" s="11"/>
      <c r="BR20" s="11"/>
      <c r="BS20" s="11"/>
      <c r="BT20" s="11"/>
      <c r="BU20" s="11"/>
      <c r="BV20" s="11"/>
      <c r="BW20" s="11"/>
      <c r="BX20" s="11">
        <v>0</v>
      </c>
      <c r="BY20" s="11"/>
      <c r="BZ20" s="11"/>
      <c r="CA20" s="11"/>
      <c r="CB20" s="11"/>
      <c r="CC20" s="11"/>
      <c r="CD20" s="11"/>
      <c r="CE20" s="11"/>
      <c r="CF20" s="11">
        <v>0</v>
      </c>
      <c r="CG20" s="11">
        <v>0</v>
      </c>
      <c r="CH20" s="11"/>
      <c r="CI20" s="11" t="s">
        <v>3</v>
      </c>
      <c r="CJ20" s="11" t="s">
        <v>3</v>
      </c>
      <c r="CK20" s="4" t="s">
        <v>3</v>
      </c>
      <c r="CL20" s="4" t="s">
        <v>3</v>
      </c>
      <c r="CM20" s="4" t="s">
        <v>3</v>
      </c>
      <c r="CN20" s="4" t="s">
        <v>3</v>
      </c>
      <c r="CO20" s="4" t="s">
        <v>3</v>
      </c>
      <c r="CP20" s="4" t="s">
        <v>3</v>
      </c>
      <c r="CQ20" s="4" t="s">
        <v>3</v>
      </c>
    </row>
    <row r="22" spans="1:255" x14ac:dyDescent="0.2">
      <c r="A22" s="12">
        <v>52</v>
      </c>
      <c r="B22" s="12">
        <f t="shared" ref="B22:G22" si="7">B671</f>
        <v>1</v>
      </c>
      <c r="C22" s="12">
        <f t="shared" si="7"/>
        <v>3</v>
      </c>
      <c r="D22" s="12">
        <f t="shared" si="7"/>
        <v>20</v>
      </c>
      <c r="E22" s="12">
        <f t="shared" si="7"/>
        <v>0</v>
      </c>
      <c r="F22" s="12" t="str">
        <f t="shared" si="7"/>
        <v>02-01-04</v>
      </c>
      <c r="G22" s="12" t="str">
        <f t="shared" si="7"/>
        <v>Система  водоснабжения.</v>
      </c>
      <c r="H22" s="12"/>
      <c r="I22" s="12"/>
      <c r="J22" s="12"/>
      <c r="K22" s="12"/>
      <c r="L22" s="12"/>
      <c r="M22" s="12"/>
      <c r="N22" s="12"/>
      <c r="O22" s="12">
        <f t="shared" ref="O22:AT22" si="8">O671</f>
        <v>296424.21000000002</v>
      </c>
      <c r="P22" s="12">
        <f t="shared" si="8"/>
        <v>268991.59999999998</v>
      </c>
      <c r="Q22" s="12">
        <f t="shared" si="8"/>
        <v>1680.25</v>
      </c>
      <c r="R22" s="12">
        <f t="shared" si="8"/>
        <v>190.22</v>
      </c>
      <c r="S22" s="12">
        <f t="shared" si="8"/>
        <v>25752.36</v>
      </c>
      <c r="T22" s="12">
        <f t="shared" si="8"/>
        <v>0</v>
      </c>
      <c r="U22" s="12">
        <f t="shared" si="8"/>
        <v>2104.7976956148004</v>
      </c>
      <c r="V22" s="12">
        <f t="shared" si="8"/>
        <v>0</v>
      </c>
      <c r="W22" s="12">
        <f t="shared" si="8"/>
        <v>0</v>
      </c>
      <c r="X22" s="12">
        <f t="shared" si="8"/>
        <v>25410</v>
      </c>
      <c r="Y22" s="12">
        <f t="shared" si="8"/>
        <v>13725.23</v>
      </c>
      <c r="Z22" s="12">
        <f t="shared" si="8"/>
        <v>0</v>
      </c>
      <c r="AA22" s="12">
        <f t="shared" si="8"/>
        <v>0</v>
      </c>
      <c r="AB22" s="12">
        <f t="shared" si="8"/>
        <v>0</v>
      </c>
      <c r="AC22" s="12">
        <f t="shared" si="8"/>
        <v>0</v>
      </c>
      <c r="AD22" s="12">
        <f t="shared" si="8"/>
        <v>0</v>
      </c>
      <c r="AE22" s="12">
        <f t="shared" si="8"/>
        <v>0</v>
      </c>
      <c r="AF22" s="12">
        <f t="shared" si="8"/>
        <v>0</v>
      </c>
      <c r="AG22" s="12">
        <f t="shared" si="8"/>
        <v>0</v>
      </c>
      <c r="AH22" s="12">
        <f t="shared" si="8"/>
        <v>0</v>
      </c>
      <c r="AI22" s="12">
        <f t="shared" si="8"/>
        <v>0</v>
      </c>
      <c r="AJ22" s="12">
        <f t="shared" si="8"/>
        <v>0</v>
      </c>
      <c r="AK22" s="12">
        <f t="shared" si="8"/>
        <v>0</v>
      </c>
      <c r="AL22" s="12">
        <f t="shared" si="8"/>
        <v>0</v>
      </c>
      <c r="AM22" s="12">
        <f t="shared" si="8"/>
        <v>0</v>
      </c>
      <c r="AN22" s="12">
        <f t="shared" si="8"/>
        <v>0</v>
      </c>
      <c r="AO22" s="12">
        <f t="shared" si="8"/>
        <v>0</v>
      </c>
      <c r="AP22" s="12">
        <f t="shared" si="8"/>
        <v>31603.48</v>
      </c>
      <c r="AQ22" s="12">
        <f t="shared" si="8"/>
        <v>0</v>
      </c>
      <c r="AR22" s="12">
        <f t="shared" si="8"/>
        <v>335559.44</v>
      </c>
      <c r="AS22" s="12">
        <f t="shared" si="8"/>
        <v>303955.96000000002</v>
      </c>
      <c r="AT22" s="12">
        <f t="shared" si="8"/>
        <v>0</v>
      </c>
      <c r="AU22" s="12">
        <f t="shared" ref="AU22:BZ22" si="9">AU671</f>
        <v>0</v>
      </c>
      <c r="AV22" s="12">
        <f t="shared" si="9"/>
        <v>268991.59999999998</v>
      </c>
      <c r="AW22" s="12">
        <f t="shared" si="9"/>
        <v>237388.12</v>
      </c>
      <c r="AX22" s="12">
        <f t="shared" si="9"/>
        <v>0</v>
      </c>
      <c r="AY22" s="12">
        <f t="shared" si="9"/>
        <v>237388.12</v>
      </c>
      <c r="AZ22" s="12">
        <f t="shared" si="9"/>
        <v>31603.48</v>
      </c>
      <c r="BA22" s="12">
        <f t="shared" si="9"/>
        <v>0</v>
      </c>
      <c r="BB22" s="12">
        <f t="shared" si="9"/>
        <v>0</v>
      </c>
      <c r="BC22" s="12">
        <f t="shared" si="9"/>
        <v>0</v>
      </c>
      <c r="BD22" s="12">
        <f t="shared" si="9"/>
        <v>0</v>
      </c>
      <c r="BE22" s="12">
        <f t="shared" si="9"/>
        <v>0</v>
      </c>
      <c r="BF22" s="12">
        <f t="shared" si="9"/>
        <v>0</v>
      </c>
      <c r="BG22" s="12">
        <f t="shared" si="9"/>
        <v>0</v>
      </c>
      <c r="BH22" s="12">
        <f t="shared" si="9"/>
        <v>0</v>
      </c>
      <c r="BI22" s="12">
        <f t="shared" si="9"/>
        <v>0</v>
      </c>
      <c r="BJ22" s="12">
        <f t="shared" si="9"/>
        <v>0</v>
      </c>
      <c r="BK22" s="12">
        <f t="shared" si="9"/>
        <v>0</v>
      </c>
      <c r="BL22" s="12">
        <f t="shared" si="9"/>
        <v>0</v>
      </c>
      <c r="BM22" s="12">
        <f t="shared" si="9"/>
        <v>0</v>
      </c>
      <c r="BN22" s="12">
        <f t="shared" si="9"/>
        <v>0</v>
      </c>
      <c r="BO22" s="12">
        <f t="shared" si="9"/>
        <v>0</v>
      </c>
      <c r="BP22" s="12">
        <f t="shared" si="9"/>
        <v>0</v>
      </c>
      <c r="BQ22" s="12">
        <f t="shared" si="9"/>
        <v>0</v>
      </c>
      <c r="BR22" s="12">
        <f t="shared" si="9"/>
        <v>0</v>
      </c>
      <c r="BS22" s="12">
        <f t="shared" si="9"/>
        <v>0</v>
      </c>
      <c r="BT22" s="12">
        <f t="shared" si="9"/>
        <v>0</v>
      </c>
      <c r="BU22" s="12">
        <f t="shared" si="9"/>
        <v>0</v>
      </c>
      <c r="BV22" s="12">
        <f t="shared" si="9"/>
        <v>0</v>
      </c>
      <c r="BW22" s="12">
        <f t="shared" si="9"/>
        <v>0</v>
      </c>
      <c r="BX22" s="12">
        <f t="shared" si="9"/>
        <v>0</v>
      </c>
      <c r="BY22" s="12">
        <f t="shared" si="9"/>
        <v>0</v>
      </c>
      <c r="BZ22" s="12">
        <f t="shared" si="9"/>
        <v>0</v>
      </c>
      <c r="CA22" s="12">
        <f t="shared" ref="CA22:DF22" si="10">CA671</f>
        <v>0</v>
      </c>
      <c r="CB22" s="12">
        <f t="shared" si="10"/>
        <v>0</v>
      </c>
      <c r="CC22" s="12">
        <f t="shared" si="10"/>
        <v>0</v>
      </c>
      <c r="CD22" s="12">
        <f t="shared" si="10"/>
        <v>0</v>
      </c>
      <c r="CE22" s="12">
        <f t="shared" si="10"/>
        <v>0</v>
      </c>
      <c r="CF22" s="12">
        <f t="shared" si="10"/>
        <v>0</v>
      </c>
      <c r="CG22" s="12">
        <f t="shared" si="10"/>
        <v>0</v>
      </c>
      <c r="CH22" s="12">
        <f t="shared" si="10"/>
        <v>0</v>
      </c>
      <c r="CI22" s="12">
        <f t="shared" si="10"/>
        <v>0</v>
      </c>
      <c r="CJ22" s="12">
        <f t="shared" si="10"/>
        <v>0</v>
      </c>
      <c r="CK22" s="12">
        <f t="shared" si="10"/>
        <v>0</v>
      </c>
      <c r="CL22" s="12">
        <f t="shared" si="10"/>
        <v>0</v>
      </c>
      <c r="CM22" s="12">
        <f t="shared" si="10"/>
        <v>0</v>
      </c>
      <c r="CN22" s="12">
        <f t="shared" si="10"/>
        <v>0</v>
      </c>
      <c r="CO22" s="12">
        <f t="shared" si="10"/>
        <v>0</v>
      </c>
      <c r="CP22" s="12">
        <f t="shared" si="10"/>
        <v>0</v>
      </c>
      <c r="CQ22" s="12">
        <f t="shared" si="10"/>
        <v>0</v>
      </c>
      <c r="CR22" s="12">
        <f t="shared" si="10"/>
        <v>0</v>
      </c>
      <c r="CS22" s="12">
        <f t="shared" si="10"/>
        <v>0</v>
      </c>
      <c r="CT22" s="12">
        <f t="shared" si="10"/>
        <v>0</v>
      </c>
      <c r="CU22" s="12">
        <f t="shared" si="10"/>
        <v>0</v>
      </c>
      <c r="CV22" s="12">
        <f t="shared" si="10"/>
        <v>0</v>
      </c>
      <c r="CW22" s="12">
        <f t="shared" si="10"/>
        <v>0</v>
      </c>
      <c r="CX22" s="12">
        <f t="shared" si="10"/>
        <v>0</v>
      </c>
      <c r="CY22" s="12">
        <f t="shared" si="10"/>
        <v>0</v>
      </c>
      <c r="CZ22" s="12">
        <f t="shared" si="10"/>
        <v>0</v>
      </c>
      <c r="DA22" s="12">
        <f t="shared" si="10"/>
        <v>0</v>
      </c>
      <c r="DB22" s="12">
        <f t="shared" si="10"/>
        <v>0</v>
      </c>
      <c r="DC22" s="12">
        <f t="shared" si="10"/>
        <v>0</v>
      </c>
      <c r="DD22" s="12">
        <f t="shared" si="10"/>
        <v>0</v>
      </c>
      <c r="DE22" s="12">
        <f t="shared" si="10"/>
        <v>0</v>
      </c>
      <c r="DF22" s="12">
        <f t="shared" si="10"/>
        <v>0</v>
      </c>
      <c r="DG22" s="13">
        <f t="shared" ref="DG22:EL22" si="11">DG671</f>
        <v>4070136.72</v>
      </c>
      <c r="DH22" s="13">
        <f t="shared" si="11"/>
        <v>2592589.46</v>
      </c>
      <c r="DI22" s="13">
        <f t="shared" si="11"/>
        <v>26401.74</v>
      </c>
      <c r="DJ22" s="13">
        <f t="shared" si="11"/>
        <v>10718.91</v>
      </c>
      <c r="DK22" s="13">
        <f t="shared" si="11"/>
        <v>1451145.52</v>
      </c>
      <c r="DL22" s="13">
        <f t="shared" si="11"/>
        <v>0</v>
      </c>
      <c r="DM22" s="13">
        <f t="shared" si="11"/>
        <v>2104.7976956148004</v>
      </c>
      <c r="DN22" s="13">
        <f t="shared" si="11"/>
        <v>0</v>
      </c>
      <c r="DO22" s="13">
        <f t="shared" si="11"/>
        <v>0</v>
      </c>
      <c r="DP22" s="13">
        <f t="shared" si="11"/>
        <v>1431854.14</v>
      </c>
      <c r="DQ22" s="13">
        <f t="shared" si="11"/>
        <v>773417.4</v>
      </c>
      <c r="DR22" s="13">
        <f t="shared" si="11"/>
        <v>0</v>
      </c>
      <c r="DS22" s="13">
        <f t="shared" si="11"/>
        <v>0</v>
      </c>
      <c r="DT22" s="13">
        <f t="shared" si="11"/>
        <v>0</v>
      </c>
      <c r="DU22" s="13">
        <f t="shared" si="11"/>
        <v>0</v>
      </c>
      <c r="DV22" s="13">
        <f t="shared" si="11"/>
        <v>0</v>
      </c>
      <c r="DW22" s="13">
        <f t="shared" si="11"/>
        <v>0</v>
      </c>
      <c r="DX22" s="13">
        <f t="shared" si="11"/>
        <v>0</v>
      </c>
      <c r="DY22" s="13">
        <f t="shared" si="11"/>
        <v>0</v>
      </c>
      <c r="DZ22" s="13">
        <f t="shared" si="11"/>
        <v>0</v>
      </c>
      <c r="EA22" s="13">
        <f t="shared" si="11"/>
        <v>0</v>
      </c>
      <c r="EB22" s="13">
        <f t="shared" si="11"/>
        <v>0</v>
      </c>
      <c r="EC22" s="13">
        <f t="shared" si="11"/>
        <v>0</v>
      </c>
      <c r="ED22" s="13">
        <f t="shared" si="11"/>
        <v>0</v>
      </c>
      <c r="EE22" s="13">
        <f t="shared" si="11"/>
        <v>0</v>
      </c>
      <c r="EF22" s="13">
        <f t="shared" si="11"/>
        <v>0</v>
      </c>
      <c r="EG22" s="13">
        <f t="shared" si="11"/>
        <v>0</v>
      </c>
      <c r="EH22" s="13">
        <f t="shared" si="11"/>
        <v>239238.34</v>
      </c>
      <c r="EI22" s="13">
        <f t="shared" si="11"/>
        <v>0</v>
      </c>
      <c r="EJ22" s="13">
        <f t="shared" si="11"/>
        <v>6275408.2599999998</v>
      </c>
      <c r="EK22" s="13">
        <f t="shared" si="11"/>
        <v>6036169.9199999999</v>
      </c>
      <c r="EL22" s="13">
        <f t="shared" si="11"/>
        <v>0</v>
      </c>
      <c r="EM22" s="13">
        <f t="shared" ref="EM22:FR22" si="12">EM671</f>
        <v>0</v>
      </c>
      <c r="EN22" s="13">
        <f t="shared" si="12"/>
        <v>2592589.46</v>
      </c>
      <c r="EO22" s="13">
        <f t="shared" si="12"/>
        <v>2353351.12</v>
      </c>
      <c r="EP22" s="13">
        <f t="shared" si="12"/>
        <v>0</v>
      </c>
      <c r="EQ22" s="13">
        <f t="shared" si="12"/>
        <v>2353351.12</v>
      </c>
      <c r="ER22" s="13">
        <f t="shared" si="12"/>
        <v>239238.34</v>
      </c>
      <c r="ES22" s="13">
        <f t="shared" si="12"/>
        <v>0</v>
      </c>
      <c r="ET22" s="13">
        <f t="shared" si="12"/>
        <v>0</v>
      </c>
      <c r="EU22" s="13">
        <f t="shared" si="12"/>
        <v>0</v>
      </c>
      <c r="EV22" s="13">
        <f t="shared" si="12"/>
        <v>0</v>
      </c>
      <c r="EW22" s="13">
        <f t="shared" si="12"/>
        <v>0</v>
      </c>
      <c r="EX22" s="13">
        <f t="shared" si="12"/>
        <v>0</v>
      </c>
      <c r="EY22" s="13">
        <f t="shared" si="12"/>
        <v>0</v>
      </c>
      <c r="EZ22" s="13">
        <f t="shared" si="12"/>
        <v>0</v>
      </c>
      <c r="FA22" s="13">
        <f t="shared" si="12"/>
        <v>0</v>
      </c>
      <c r="FB22" s="13">
        <f t="shared" si="12"/>
        <v>0</v>
      </c>
      <c r="FC22" s="13">
        <f t="shared" si="12"/>
        <v>0</v>
      </c>
      <c r="FD22" s="13">
        <f t="shared" si="12"/>
        <v>0</v>
      </c>
      <c r="FE22" s="13">
        <f t="shared" si="12"/>
        <v>0</v>
      </c>
      <c r="FF22" s="13">
        <f t="shared" si="12"/>
        <v>0</v>
      </c>
      <c r="FG22" s="13">
        <f t="shared" si="12"/>
        <v>0</v>
      </c>
      <c r="FH22" s="13">
        <f t="shared" si="12"/>
        <v>0</v>
      </c>
      <c r="FI22" s="13">
        <f t="shared" si="12"/>
        <v>0</v>
      </c>
      <c r="FJ22" s="13">
        <f t="shared" si="12"/>
        <v>0</v>
      </c>
      <c r="FK22" s="13">
        <f t="shared" si="12"/>
        <v>0</v>
      </c>
      <c r="FL22" s="13">
        <f t="shared" si="12"/>
        <v>0</v>
      </c>
      <c r="FM22" s="13">
        <f t="shared" si="12"/>
        <v>0</v>
      </c>
      <c r="FN22" s="13">
        <f t="shared" si="12"/>
        <v>0</v>
      </c>
      <c r="FO22" s="13">
        <f t="shared" si="12"/>
        <v>0</v>
      </c>
      <c r="FP22" s="13">
        <f t="shared" si="12"/>
        <v>0</v>
      </c>
      <c r="FQ22" s="13">
        <f t="shared" si="12"/>
        <v>0</v>
      </c>
      <c r="FR22" s="13">
        <f t="shared" si="12"/>
        <v>0</v>
      </c>
      <c r="FS22" s="13">
        <f t="shared" ref="FS22:GX22" si="13">FS671</f>
        <v>0</v>
      </c>
      <c r="FT22" s="13">
        <f t="shared" si="13"/>
        <v>0</v>
      </c>
      <c r="FU22" s="13">
        <f t="shared" si="13"/>
        <v>0</v>
      </c>
      <c r="FV22" s="13">
        <f t="shared" si="13"/>
        <v>0</v>
      </c>
      <c r="FW22" s="13">
        <f t="shared" si="13"/>
        <v>0</v>
      </c>
      <c r="FX22" s="13">
        <f t="shared" si="13"/>
        <v>0</v>
      </c>
      <c r="FY22" s="13">
        <f t="shared" si="13"/>
        <v>0</v>
      </c>
      <c r="FZ22" s="13">
        <f t="shared" si="13"/>
        <v>0</v>
      </c>
      <c r="GA22" s="13">
        <f t="shared" si="13"/>
        <v>0</v>
      </c>
      <c r="GB22" s="13">
        <f t="shared" si="13"/>
        <v>0</v>
      </c>
      <c r="GC22" s="13">
        <f t="shared" si="13"/>
        <v>0</v>
      </c>
      <c r="GD22" s="13">
        <f t="shared" si="13"/>
        <v>0</v>
      </c>
      <c r="GE22" s="13">
        <f t="shared" si="13"/>
        <v>0</v>
      </c>
      <c r="GF22" s="13">
        <f t="shared" si="13"/>
        <v>0</v>
      </c>
      <c r="GG22" s="13">
        <f t="shared" si="13"/>
        <v>0</v>
      </c>
      <c r="GH22" s="13">
        <f t="shared" si="13"/>
        <v>0</v>
      </c>
      <c r="GI22" s="13">
        <f t="shared" si="13"/>
        <v>0</v>
      </c>
      <c r="GJ22" s="13">
        <f t="shared" si="13"/>
        <v>0</v>
      </c>
      <c r="GK22" s="13">
        <f t="shared" si="13"/>
        <v>0</v>
      </c>
      <c r="GL22" s="13">
        <f t="shared" si="13"/>
        <v>0</v>
      </c>
      <c r="GM22" s="13">
        <f t="shared" si="13"/>
        <v>0</v>
      </c>
      <c r="GN22" s="13">
        <f t="shared" si="13"/>
        <v>0</v>
      </c>
      <c r="GO22" s="13">
        <f t="shared" si="13"/>
        <v>0</v>
      </c>
      <c r="GP22" s="13">
        <f t="shared" si="13"/>
        <v>0</v>
      </c>
      <c r="GQ22" s="13">
        <f t="shared" si="13"/>
        <v>0</v>
      </c>
      <c r="GR22" s="13">
        <f t="shared" si="13"/>
        <v>0</v>
      </c>
      <c r="GS22" s="13">
        <f t="shared" si="13"/>
        <v>0</v>
      </c>
      <c r="GT22" s="13">
        <f t="shared" si="13"/>
        <v>0</v>
      </c>
      <c r="GU22" s="13">
        <f t="shared" si="13"/>
        <v>0</v>
      </c>
      <c r="GV22" s="13">
        <f t="shared" si="13"/>
        <v>0</v>
      </c>
      <c r="GW22" s="13">
        <f t="shared" si="13"/>
        <v>0</v>
      </c>
      <c r="GX22" s="13">
        <f t="shared" si="13"/>
        <v>0</v>
      </c>
    </row>
    <row r="24" spans="1:255" x14ac:dyDescent="0.2">
      <c r="A24" s="11">
        <v>4</v>
      </c>
      <c r="B24" s="11">
        <v>1</v>
      </c>
      <c r="C24" s="11"/>
      <c r="D24" s="11">
        <f>ROW(A49)</f>
        <v>49</v>
      </c>
      <c r="E24" s="11"/>
      <c r="F24" s="11" t="s">
        <v>17</v>
      </c>
      <c r="G24" s="11" t="s">
        <v>18</v>
      </c>
      <c r="H24" s="11" t="s">
        <v>3</v>
      </c>
      <c r="I24" s="11">
        <v>0</v>
      </c>
      <c r="J24" s="11"/>
      <c r="K24" s="11">
        <v>0</v>
      </c>
      <c r="L24" s="11"/>
      <c r="M24" s="11" t="s">
        <v>3</v>
      </c>
      <c r="N24" s="11"/>
      <c r="O24" s="11"/>
      <c r="P24" s="11"/>
      <c r="Q24" s="11"/>
      <c r="R24" s="11"/>
      <c r="S24" s="11">
        <v>0</v>
      </c>
      <c r="T24" s="11">
        <v>0</v>
      </c>
      <c r="U24" s="11" t="s">
        <v>3</v>
      </c>
      <c r="V24" s="11">
        <v>0</v>
      </c>
      <c r="W24" s="11"/>
      <c r="X24" s="11"/>
      <c r="Y24" s="11"/>
      <c r="Z24" s="11"/>
      <c r="AA24" s="11"/>
      <c r="AB24" s="11" t="s">
        <v>3</v>
      </c>
      <c r="AC24" s="11" t="s">
        <v>3</v>
      </c>
      <c r="AD24" s="11" t="s">
        <v>3</v>
      </c>
      <c r="AE24" s="11" t="s">
        <v>3</v>
      </c>
      <c r="AF24" s="11" t="s">
        <v>3</v>
      </c>
      <c r="AG24" s="11" t="s">
        <v>3</v>
      </c>
      <c r="AH24" s="11"/>
      <c r="AI24" s="11"/>
      <c r="AJ24" s="11"/>
      <c r="AK24" s="11"/>
      <c r="AL24" s="11"/>
      <c r="AM24" s="11"/>
      <c r="AN24" s="11"/>
      <c r="AO24" s="11"/>
      <c r="AP24" s="11" t="s">
        <v>3</v>
      </c>
      <c r="AQ24" s="11" t="s">
        <v>3</v>
      </c>
      <c r="AR24" s="11" t="s">
        <v>3</v>
      </c>
      <c r="AS24" s="11"/>
      <c r="AT24" s="11"/>
      <c r="AU24" s="11"/>
      <c r="AV24" s="11"/>
      <c r="AW24" s="11"/>
      <c r="AX24" s="11"/>
      <c r="AY24" s="11"/>
      <c r="AZ24" s="11" t="s">
        <v>3</v>
      </c>
      <c r="BA24" s="11"/>
      <c r="BB24" s="11" t="s">
        <v>3</v>
      </c>
      <c r="BC24" s="11" t="s">
        <v>3</v>
      </c>
      <c r="BD24" s="11" t="s">
        <v>3</v>
      </c>
      <c r="BE24" s="11" t="s">
        <v>3</v>
      </c>
      <c r="BF24" s="11" t="s">
        <v>3</v>
      </c>
      <c r="BG24" s="11" t="s">
        <v>3</v>
      </c>
      <c r="BH24" s="11" t="s">
        <v>3</v>
      </c>
      <c r="BI24" s="11" t="s">
        <v>3</v>
      </c>
      <c r="BJ24" s="11" t="s">
        <v>3</v>
      </c>
      <c r="BK24" s="11" t="s">
        <v>3</v>
      </c>
      <c r="BL24" s="11" t="s">
        <v>3</v>
      </c>
      <c r="BM24" s="11" t="s">
        <v>3</v>
      </c>
      <c r="BN24" s="11" t="s">
        <v>3</v>
      </c>
      <c r="BO24" s="11" t="s">
        <v>3</v>
      </c>
      <c r="BP24" s="11" t="s">
        <v>3</v>
      </c>
      <c r="BQ24" s="11"/>
      <c r="BR24" s="11"/>
      <c r="BS24" s="11"/>
      <c r="BT24" s="11"/>
      <c r="BU24" s="11"/>
      <c r="BV24" s="11"/>
      <c r="BW24" s="11"/>
      <c r="BX24" s="11">
        <v>0</v>
      </c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>
        <v>0</v>
      </c>
    </row>
    <row r="26" spans="1:255" x14ac:dyDescent="0.2">
      <c r="A26" s="12">
        <v>52</v>
      </c>
      <c r="B26" s="12">
        <f t="shared" ref="B26:G26" si="14">B49</f>
        <v>1</v>
      </c>
      <c r="C26" s="12">
        <f t="shared" si="14"/>
        <v>4</v>
      </c>
      <c r="D26" s="12">
        <f t="shared" si="14"/>
        <v>24</v>
      </c>
      <c r="E26" s="12">
        <f t="shared" si="14"/>
        <v>0</v>
      </c>
      <c r="F26" s="12" t="str">
        <f t="shared" si="14"/>
        <v>Новый раздел</v>
      </c>
      <c r="G26" s="12" t="str">
        <f t="shared" si="14"/>
        <v>Демонтажные работы.</v>
      </c>
      <c r="H26" s="12"/>
      <c r="I26" s="12"/>
      <c r="J26" s="12"/>
      <c r="K26" s="12"/>
      <c r="L26" s="12"/>
      <c r="M26" s="12"/>
      <c r="N26" s="12"/>
      <c r="O26" s="12">
        <f t="shared" ref="O26:AT26" si="15">O49</f>
        <v>9788.2000000000007</v>
      </c>
      <c r="P26" s="12">
        <f t="shared" si="15"/>
        <v>484.79</v>
      </c>
      <c r="Q26" s="12">
        <f t="shared" si="15"/>
        <v>39.049999999999997</v>
      </c>
      <c r="R26" s="12">
        <f t="shared" si="15"/>
        <v>0.87</v>
      </c>
      <c r="S26" s="12">
        <f t="shared" si="15"/>
        <v>9264.36</v>
      </c>
      <c r="T26" s="12">
        <f t="shared" si="15"/>
        <v>0</v>
      </c>
      <c r="U26" s="12">
        <f t="shared" si="15"/>
        <v>820.47351499679996</v>
      </c>
      <c r="V26" s="12">
        <f t="shared" si="15"/>
        <v>0</v>
      </c>
      <c r="W26" s="12">
        <f t="shared" si="15"/>
        <v>0</v>
      </c>
      <c r="X26" s="12">
        <f t="shared" si="15"/>
        <v>8116.06</v>
      </c>
      <c r="Y26" s="12">
        <f t="shared" si="15"/>
        <v>4114.83</v>
      </c>
      <c r="Z26" s="12">
        <f t="shared" si="15"/>
        <v>0</v>
      </c>
      <c r="AA26" s="12">
        <f t="shared" si="15"/>
        <v>0</v>
      </c>
      <c r="AB26" s="12">
        <f t="shared" si="15"/>
        <v>9788.2000000000007</v>
      </c>
      <c r="AC26" s="12">
        <f t="shared" si="15"/>
        <v>484.79</v>
      </c>
      <c r="AD26" s="12">
        <f t="shared" si="15"/>
        <v>39.049999999999997</v>
      </c>
      <c r="AE26" s="12">
        <f t="shared" si="15"/>
        <v>0.87</v>
      </c>
      <c r="AF26" s="12">
        <f t="shared" si="15"/>
        <v>9264.36</v>
      </c>
      <c r="AG26" s="12">
        <f t="shared" si="15"/>
        <v>0</v>
      </c>
      <c r="AH26" s="12">
        <f t="shared" si="15"/>
        <v>820.47351499679996</v>
      </c>
      <c r="AI26" s="12">
        <f t="shared" si="15"/>
        <v>0</v>
      </c>
      <c r="AJ26" s="12">
        <f t="shared" si="15"/>
        <v>0</v>
      </c>
      <c r="AK26" s="12">
        <f t="shared" si="15"/>
        <v>8116.06</v>
      </c>
      <c r="AL26" s="12">
        <f t="shared" si="15"/>
        <v>4114.83</v>
      </c>
      <c r="AM26" s="12">
        <f t="shared" si="15"/>
        <v>0</v>
      </c>
      <c r="AN26" s="12">
        <f t="shared" si="15"/>
        <v>0</v>
      </c>
      <c r="AO26" s="12">
        <f t="shared" si="15"/>
        <v>0</v>
      </c>
      <c r="AP26" s="12">
        <f t="shared" si="15"/>
        <v>0</v>
      </c>
      <c r="AQ26" s="12">
        <f t="shared" si="15"/>
        <v>0</v>
      </c>
      <c r="AR26" s="12">
        <f t="shared" si="15"/>
        <v>22019.09</v>
      </c>
      <c r="AS26" s="12">
        <f t="shared" si="15"/>
        <v>22019.09</v>
      </c>
      <c r="AT26" s="12">
        <f t="shared" si="15"/>
        <v>0</v>
      </c>
      <c r="AU26" s="12">
        <f t="shared" ref="AU26:BZ26" si="16">AU49</f>
        <v>0</v>
      </c>
      <c r="AV26" s="12">
        <f t="shared" si="16"/>
        <v>484.79</v>
      </c>
      <c r="AW26" s="12">
        <f t="shared" si="16"/>
        <v>484.79</v>
      </c>
      <c r="AX26" s="12">
        <f t="shared" si="16"/>
        <v>0</v>
      </c>
      <c r="AY26" s="12">
        <f t="shared" si="16"/>
        <v>484.79</v>
      </c>
      <c r="AZ26" s="12">
        <f t="shared" si="16"/>
        <v>0</v>
      </c>
      <c r="BA26" s="12">
        <f t="shared" si="16"/>
        <v>0</v>
      </c>
      <c r="BB26" s="12">
        <f t="shared" si="16"/>
        <v>0</v>
      </c>
      <c r="BC26" s="12">
        <f t="shared" si="16"/>
        <v>0</v>
      </c>
      <c r="BD26" s="12">
        <f t="shared" si="16"/>
        <v>0</v>
      </c>
      <c r="BE26" s="12">
        <f t="shared" si="16"/>
        <v>0</v>
      </c>
      <c r="BF26" s="12">
        <f t="shared" si="16"/>
        <v>0</v>
      </c>
      <c r="BG26" s="12">
        <f t="shared" si="16"/>
        <v>0</v>
      </c>
      <c r="BH26" s="12">
        <f t="shared" si="16"/>
        <v>0</v>
      </c>
      <c r="BI26" s="12">
        <f t="shared" si="16"/>
        <v>0</v>
      </c>
      <c r="BJ26" s="12">
        <f t="shared" si="16"/>
        <v>0</v>
      </c>
      <c r="BK26" s="12">
        <f t="shared" si="16"/>
        <v>0</v>
      </c>
      <c r="BL26" s="12">
        <f t="shared" si="16"/>
        <v>0</v>
      </c>
      <c r="BM26" s="12">
        <f t="shared" si="16"/>
        <v>0</v>
      </c>
      <c r="BN26" s="12">
        <f t="shared" si="16"/>
        <v>0</v>
      </c>
      <c r="BO26" s="12">
        <f t="shared" si="16"/>
        <v>0</v>
      </c>
      <c r="BP26" s="12">
        <f t="shared" si="16"/>
        <v>0</v>
      </c>
      <c r="BQ26" s="12">
        <f t="shared" si="16"/>
        <v>0</v>
      </c>
      <c r="BR26" s="12">
        <f t="shared" si="16"/>
        <v>0</v>
      </c>
      <c r="BS26" s="12">
        <f t="shared" si="16"/>
        <v>0</v>
      </c>
      <c r="BT26" s="12">
        <f t="shared" si="16"/>
        <v>0</v>
      </c>
      <c r="BU26" s="12">
        <f t="shared" si="16"/>
        <v>0</v>
      </c>
      <c r="BV26" s="12">
        <f t="shared" si="16"/>
        <v>0</v>
      </c>
      <c r="BW26" s="12">
        <f t="shared" si="16"/>
        <v>0</v>
      </c>
      <c r="BX26" s="12">
        <f t="shared" si="16"/>
        <v>0</v>
      </c>
      <c r="BY26" s="12">
        <f t="shared" si="16"/>
        <v>0</v>
      </c>
      <c r="BZ26" s="12">
        <f t="shared" si="16"/>
        <v>0</v>
      </c>
      <c r="CA26" s="12">
        <f t="shared" ref="CA26:DF26" si="17">CA49</f>
        <v>22019.09</v>
      </c>
      <c r="CB26" s="12">
        <f t="shared" si="17"/>
        <v>22019.09</v>
      </c>
      <c r="CC26" s="12">
        <f t="shared" si="17"/>
        <v>0</v>
      </c>
      <c r="CD26" s="12">
        <f t="shared" si="17"/>
        <v>0</v>
      </c>
      <c r="CE26" s="12">
        <f t="shared" si="17"/>
        <v>484.79</v>
      </c>
      <c r="CF26" s="12">
        <f t="shared" si="17"/>
        <v>484.79</v>
      </c>
      <c r="CG26" s="12">
        <f t="shared" si="17"/>
        <v>0</v>
      </c>
      <c r="CH26" s="12">
        <f t="shared" si="17"/>
        <v>484.79</v>
      </c>
      <c r="CI26" s="12">
        <f t="shared" si="17"/>
        <v>0</v>
      </c>
      <c r="CJ26" s="12">
        <f t="shared" si="17"/>
        <v>0</v>
      </c>
      <c r="CK26" s="12">
        <f t="shared" si="17"/>
        <v>0</v>
      </c>
      <c r="CL26" s="12">
        <f t="shared" si="17"/>
        <v>0</v>
      </c>
      <c r="CM26" s="12">
        <f t="shared" si="17"/>
        <v>0</v>
      </c>
      <c r="CN26" s="12">
        <f t="shared" si="17"/>
        <v>0</v>
      </c>
      <c r="CO26" s="12">
        <f t="shared" si="17"/>
        <v>0</v>
      </c>
      <c r="CP26" s="12">
        <f t="shared" si="17"/>
        <v>0</v>
      </c>
      <c r="CQ26" s="12">
        <f t="shared" si="17"/>
        <v>0</v>
      </c>
      <c r="CR26" s="12">
        <f t="shared" si="17"/>
        <v>0</v>
      </c>
      <c r="CS26" s="12">
        <f t="shared" si="17"/>
        <v>0</v>
      </c>
      <c r="CT26" s="12">
        <f t="shared" si="17"/>
        <v>0</v>
      </c>
      <c r="CU26" s="12">
        <f t="shared" si="17"/>
        <v>0</v>
      </c>
      <c r="CV26" s="12">
        <f t="shared" si="17"/>
        <v>0</v>
      </c>
      <c r="CW26" s="12">
        <f t="shared" si="17"/>
        <v>0</v>
      </c>
      <c r="CX26" s="12">
        <f t="shared" si="17"/>
        <v>0</v>
      </c>
      <c r="CY26" s="12">
        <f t="shared" si="17"/>
        <v>0</v>
      </c>
      <c r="CZ26" s="12">
        <f t="shared" si="17"/>
        <v>0</v>
      </c>
      <c r="DA26" s="12">
        <f t="shared" si="17"/>
        <v>0</v>
      </c>
      <c r="DB26" s="12">
        <f t="shared" si="17"/>
        <v>0</v>
      </c>
      <c r="DC26" s="12">
        <f t="shared" si="17"/>
        <v>0</v>
      </c>
      <c r="DD26" s="12">
        <f t="shared" si="17"/>
        <v>0</v>
      </c>
      <c r="DE26" s="12">
        <f t="shared" si="17"/>
        <v>0</v>
      </c>
      <c r="DF26" s="12">
        <f t="shared" si="17"/>
        <v>0</v>
      </c>
      <c r="DG26" s="13">
        <f t="shared" ref="DG26:EL26" si="18">DG49</f>
        <v>530019.81999999995</v>
      </c>
      <c r="DH26" s="13">
        <f t="shared" si="18"/>
        <v>7529.46</v>
      </c>
      <c r="DI26" s="13">
        <f t="shared" si="18"/>
        <v>443.67</v>
      </c>
      <c r="DJ26" s="13">
        <f t="shared" si="18"/>
        <v>49.03</v>
      </c>
      <c r="DK26" s="13">
        <f t="shared" si="18"/>
        <v>522046.69</v>
      </c>
      <c r="DL26" s="13">
        <f t="shared" si="18"/>
        <v>0</v>
      </c>
      <c r="DM26" s="13">
        <f t="shared" si="18"/>
        <v>820.47351499679996</v>
      </c>
      <c r="DN26" s="13">
        <f t="shared" si="18"/>
        <v>0</v>
      </c>
      <c r="DO26" s="13">
        <f t="shared" si="18"/>
        <v>0</v>
      </c>
      <c r="DP26" s="13">
        <f t="shared" si="18"/>
        <v>457339.87</v>
      </c>
      <c r="DQ26" s="13">
        <f t="shared" si="18"/>
        <v>231870.78</v>
      </c>
      <c r="DR26" s="13">
        <f t="shared" si="18"/>
        <v>0</v>
      </c>
      <c r="DS26" s="13">
        <f t="shared" si="18"/>
        <v>0</v>
      </c>
      <c r="DT26" s="13">
        <f t="shared" si="18"/>
        <v>530019.81999999995</v>
      </c>
      <c r="DU26" s="13">
        <f t="shared" si="18"/>
        <v>7529.46</v>
      </c>
      <c r="DV26" s="13">
        <f t="shared" si="18"/>
        <v>443.67</v>
      </c>
      <c r="DW26" s="13">
        <f t="shared" si="18"/>
        <v>49.03</v>
      </c>
      <c r="DX26" s="13">
        <f t="shared" si="18"/>
        <v>522046.69</v>
      </c>
      <c r="DY26" s="13">
        <f t="shared" si="18"/>
        <v>0</v>
      </c>
      <c r="DZ26" s="13">
        <f t="shared" si="18"/>
        <v>820.47351499679996</v>
      </c>
      <c r="EA26" s="13">
        <f t="shared" si="18"/>
        <v>0</v>
      </c>
      <c r="EB26" s="13">
        <f t="shared" si="18"/>
        <v>0</v>
      </c>
      <c r="EC26" s="13">
        <f t="shared" si="18"/>
        <v>457339.87</v>
      </c>
      <c r="ED26" s="13">
        <f t="shared" si="18"/>
        <v>231870.78</v>
      </c>
      <c r="EE26" s="13">
        <f t="shared" si="18"/>
        <v>0</v>
      </c>
      <c r="EF26" s="13">
        <f t="shared" si="18"/>
        <v>0</v>
      </c>
      <c r="EG26" s="13">
        <f t="shared" si="18"/>
        <v>0</v>
      </c>
      <c r="EH26" s="13">
        <f t="shared" si="18"/>
        <v>0</v>
      </c>
      <c r="EI26" s="13">
        <f t="shared" si="18"/>
        <v>0</v>
      </c>
      <c r="EJ26" s="13">
        <f t="shared" si="18"/>
        <v>1219230.47</v>
      </c>
      <c r="EK26" s="13">
        <f t="shared" si="18"/>
        <v>1219230.47</v>
      </c>
      <c r="EL26" s="13">
        <f t="shared" si="18"/>
        <v>0</v>
      </c>
      <c r="EM26" s="13">
        <f t="shared" ref="EM26:FR26" si="19">EM49</f>
        <v>0</v>
      </c>
      <c r="EN26" s="13">
        <f t="shared" si="19"/>
        <v>7529.46</v>
      </c>
      <c r="EO26" s="13">
        <f t="shared" si="19"/>
        <v>7529.46</v>
      </c>
      <c r="EP26" s="13">
        <f t="shared" si="19"/>
        <v>0</v>
      </c>
      <c r="EQ26" s="13">
        <f t="shared" si="19"/>
        <v>7529.46</v>
      </c>
      <c r="ER26" s="13">
        <f t="shared" si="19"/>
        <v>0</v>
      </c>
      <c r="ES26" s="13">
        <f t="shared" si="19"/>
        <v>0</v>
      </c>
      <c r="ET26" s="13">
        <f t="shared" si="19"/>
        <v>0</v>
      </c>
      <c r="EU26" s="13">
        <f t="shared" si="19"/>
        <v>0</v>
      </c>
      <c r="EV26" s="13">
        <f t="shared" si="19"/>
        <v>0</v>
      </c>
      <c r="EW26" s="13">
        <f t="shared" si="19"/>
        <v>0</v>
      </c>
      <c r="EX26" s="13">
        <f t="shared" si="19"/>
        <v>0</v>
      </c>
      <c r="EY26" s="13">
        <f t="shared" si="19"/>
        <v>0</v>
      </c>
      <c r="EZ26" s="13">
        <f t="shared" si="19"/>
        <v>0</v>
      </c>
      <c r="FA26" s="13">
        <f t="shared" si="19"/>
        <v>0</v>
      </c>
      <c r="FB26" s="13">
        <f t="shared" si="19"/>
        <v>0</v>
      </c>
      <c r="FC26" s="13">
        <f t="shared" si="19"/>
        <v>0</v>
      </c>
      <c r="FD26" s="13">
        <f t="shared" si="19"/>
        <v>0</v>
      </c>
      <c r="FE26" s="13">
        <f t="shared" si="19"/>
        <v>0</v>
      </c>
      <c r="FF26" s="13">
        <f t="shared" si="19"/>
        <v>0</v>
      </c>
      <c r="FG26" s="13">
        <f t="shared" si="19"/>
        <v>0</v>
      </c>
      <c r="FH26" s="13">
        <f t="shared" si="19"/>
        <v>0</v>
      </c>
      <c r="FI26" s="13">
        <f t="shared" si="19"/>
        <v>0</v>
      </c>
      <c r="FJ26" s="13">
        <f t="shared" si="19"/>
        <v>0</v>
      </c>
      <c r="FK26" s="13">
        <f t="shared" si="19"/>
        <v>0</v>
      </c>
      <c r="FL26" s="13">
        <f t="shared" si="19"/>
        <v>0</v>
      </c>
      <c r="FM26" s="13">
        <f t="shared" si="19"/>
        <v>0</v>
      </c>
      <c r="FN26" s="13">
        <f t="shared" si="19"/>
        <v>0</v>
      </c>
      <c r="FO26" s="13">
        <f t="shared" si="19"/>
        <v>0</v>
      </c>
      <c r="FP26" s="13">
        <f t="shared" si="19"/>
        <v>0</v>
      </c>
      <c r="FQ26" s="13">
        <f t="shared" si="19"/>
        <v>0</v>
      </c>
      <c r="FR26" s="13">
        <f t="shared" si="19"/>
        <v>0</v>
      </c>
      <c r="FS26" s="13">
        <f t="shared" ref="FS26:GX26" si="20">FS49</f>
        <v>1219230.47</v>
      </c>
      <c r="FT26" s="13">
        <f t="shared" si="20"/>
        <v>1219230.47</v>
      </c>
      <c r="FU26" s="13">
        <f t="shared" si="20"/>
        <v>0</v>
      </c>
      <c r="FV26" s="13">
        <f t="shared" si="20"/>
        <v>0</v>
      </c>
      <c r="FW26" s="13">
        <f t="shared" si="20"/>
        <v>7529.46</v>
      </c>
      <c r="FX26" s="13">
        <f t="shared" si="20"/>
        <v>7529.46</v>
      </c>
      <c r="FY26" s="13">
        <f t="shared" si="20"/>
        <v>0</v>
      </c>
      <c r="FZ26" s="13">
        <f t="shared" si="20"/>
        <v>7529.46</v>
      </c>
      <c r="GA26" s="13">
        <f t="shared" si="20"/>
        <v>0</v>
      </c>
      <c r="GB26" s="13">
        <f t="shared" si="20"/>
        <v>0</v>
      </c>
      <c r="GC26" s="13">
        <f t="shared" si="20"/>
        <v>0</v>
      </c>
      <c r="GD26" s="13">
        <f t="shared" si="20"/>
        <v>0</v>
      </c>
      <c r="GE26" s="13">
        <f t="shared" si="20"/>
        <v>0</v>
      </c>
      <c r="GF26" s="13">
        <f t="shared" si="20"/>
        <v>0</v>
      </c>
      <c r="GG26" s="13">
        <f t="shared" si="20"/>
        <v>0</v>
      </c>
      <c r="GH26" s="13">
        <f t="shared" si="20"/>
        <v>0</v>
      </c>
      <c r="GI26" s="13">
        <f t="shared" si="20"/>
        <v>0</v>
      </c>
      <c r="GJ26" s="13">
        <f t="shared" si="20"/>
        <v>0</v>
      </c>
      <c r="GK26" s="13">
        <f t="shared" si="20"/>
        <v>0</v>
      </c>
      <c r="GL26" s="13">
        <f t="shared" si="20"/>
        <v>0</v>
      </c>
      <c r="GM26" s="13">
        <f t="shared" si="20"/>
        <v>0</v>
      </c>
      <c r="GN26" s="13">
        <f t="shared" si="20"/>
        <v>0</v>
      </c>
      <c r="GO26" s="13">
        <f t="shared" si="20"/>
        <v>0</v>
      </c>
      <c r="GP26" s="13">
        <f t="shared" si="20"/>
        <v>0</v>
      </c>
      <c r="GQ26" s="13">
        <f t="shared" si="20"/>
        <v>0</v>
      </c>
      <c r="GR26" s="13">
        <f t="shared" si="20"/>
        <v>0</v>
      </c>
      <c r="GS26" s="13">
        <f t="shared" si="20"/>
        <v>0</v>
      </c>
      <c r="GT26" s="13">
        <f t="shared" si="20"/>
        <v>0</v>
      </c>
      <c r="GU26" s="13">
        <f t="shared" si="20"/>
        <v>0</v>
      </c>
      <c r="GV26" s="13">
        <f t="shared" si="20"/>
        <v>0</v>
      </c>
      <c r="GW26" s="13">
        <f t="shared" si="20"/>
        <v>0</v>
      </c>
      <c r="GX26" s="13">
        <f t="shared" si="20"/>
        <v>0</v>
      </c>
    </row>
    <row r="28" spans="1:255" x14ac:dyDescent="0.2">
      <c r="A28" s="2">
        <v>17</v>
      </c>
      <c r="B28" s="2">
        <v>1</v>
      </c>
      <c r="C28" s="2">
        <f>ROW(SmtRes!A5)</f>
        <v>5</v>
      </c>
      <c r="D28" s="2">
        <f>ROW(EtalonRes!A5)</f>
        <v>5</v>
      </c>
      <c r="E28" s="2" t="s">
        <v>19</v>
      </c>
      <c r="F28" s="2" t="s">
        <v>20</v>
      </c>
      <c r="G28" s="2" t="s">
        <v>21</v>
      </c>
      <c r="H28" s="2" t="s">
        <v>22</v>
      </c>
      <c r="I28" s="2">
        <f>ROUND((28+45+35+75+90+75+33+87+25+90+100+54)/100,9)</f>
        <v>7.37</v>
      </c>
      <c r="J28" s="2">
        <v>0</v>
      </c>
      <c r="K28" s="2">
        <f>ROUND((28+45+35+75+90+75+33+87+25+90+100+54)/100,9)</f>
        <v>7.37</v>
      </c>
      <c r="L28" s="2"/>
      <c r="M28" s="2"/>
      <c r="N28" s="2"/>
      <c r="O28" s="2">
        <f t="shared" ref="O28:O47" si="21">ROUND(CP28,2)</f>
        <v>2877.96</v>
      </c>
      <c r="P28" s="2">
        <f t="shared" ref="P28:P47" si="22">ROUND((ROUND((AC28*AW28*I28),2)*BC28),2)</f>
        <v>239.97</v>
      </c>
      <c r="Q28" s="2">
        <f t="shared" ref="Q28:Q33" si="23">(ROUND((ROUND((((ET28*1.2))*AV28*I28),2)*BB28),2)+ROUND((ROUND(((AE28-((EU28*1.2)))*AV28*I28),2)*BS28),2))</f>
        <v>6.48</v>
      </c>
      <c r="R28" s="2">
        <f t="shared" ref="R28:R33" si="24">(ROUND((ROUND((((EU28*1.2))*AV28*I28),2)*BS28),2)+ROUND((ROUND(((AE28-((EU28*1.2)))*AV28*I28),2)*BS28),2))</f>
        <v>0</v>
      </c>
      <c r="S28" s="2">
        <f t="shared" ref="S28:S47" si="25">ROUND((ROUND((AF28*AV28*I28),2)*BA28),2)</f>
        <v>2631.51</v>
      </c>
      <c r="T28" s="2">
        <f t="shared" ref="T28:T47" si="26">ROUND(CU28*I28,2)</f>
        <v>0</v>
      </c>
      <c r="U28" s="2">
        <f t="shared" ref="U28:U47" si="27">CV28*I28</f>
        <v>245.93678207999997</v>
      </c>
      <c r="V28" s="2">
        <f t="shared" ref="V28:V47" si="28">CW28*I28</f>
        <v>0</v>
      </c>
      <c r="W28" s="2">
        <f t="shared" ref="W28:W47" si="29">ROUND(CX28*I28,2)</f>
        <v>0</v>
      </c>
      <c r="X28" s="2">
        <f t="shared" ref="X28:X33" si="30">(ROUND((((S28+ROUND((ROUND((((EU28*1.2))*AV28*I28),2)*BS28),2))*AT28)/100),2)+ROUND(((ROUND((ROUND(((AE28-((EU28*1.2)))*AV28*I28),2)*BS28),2)*AT28)/100),2))</f>
        <v>2289.41</v>
      </c>
      <c r="Y28" s="2">
        <f t="shared" ref="Y28:Y33" si="31">(ROUND((((S28+ROUND((ROUND((((EU28*1.2))*AV28*I28),2)*BS28),2))*AU28)/100),2)+ROUND(((ROUND((ROUND(((AE28-((EU28*1.2)))*AV28*I28),2)*BS28),2)*AU28)/100),2))</f>
        <v>1157.8599999999999</v>
      </c>
      <c r="Z28" s="2"/>
      <c r="AA28" s="2">
        <v>85736471</v>
      </c>
      <c r="AB28" s="2">
        <f t="shared" ref="AB28:AB47" si="32">ROUND((AC28+AD28+AF28),6)</f>
        <v>374.428</v>
      </c>
      <c r="AC28" s="2">
        <f t="shared" ref="AC28:AC33" si="33">ROUND(((ES28*1)),6)</f>
        <v>32.56</v>
      </c>
      <c r="AD28" s="2">
        <f t="shared" ref="AD28:AD33" si="34">ROUND(((((ET28*1.2))-((EU28*1.2)))+AE28),6)</f>
        <v>0.84</v>
      </c>
      <c r="AE28" s="2">
        <f t="shared" ref="AE28:AF33" si="35">ROUND(((EU28*1.2)),6)</f>
        <v>0</v>
      </c>
      <c r="AF28" s="2">
        <f t="shared" si="35"/>
        <v>341.02800000000002</v>
      </c>
      <c r="AG28" s="2">
        <f t="shared" ref="AG28:AG47" si="36">ROUND((AP28),6)</f>
        <v>0</v>
      </c>
      <c r="AH28" s="2">
        <f t="shared" ref="AH28:AI33" si="37">((EW28*1.2))</f>
        <v>31.871999999999996</v>
      </c>
      <c r="AI28" s="2">
        <f t="shared" si="37"/>
        <v>0</v>
      </c>
      <c r="AJ28" s="2">
        <f t="shared" ref="AJ28:AJ47" si="38">(AS28)</f>
        <v>0</v>
      </c>
      <c r="AK28" s="2">
        <v>317.45</v>
      </c>
      <c r="AL28" s="2">
        <v>32.56</v>
      </c>
      <c r="AM28" s="2">
        <v>0.7</v>
      </c>
      <c r="AN28" s="2">
        <v>0</v>
      </c>
      <c r="AO28" s="2">
        <v>284.19</v>
      </c>
      <c r="AP28" s="2">
        <v>0</v>
      </c>
      <c r="AQ28" s="2">
        <v>26.56</v>
      </c>
      <c r="AR28" s="2">
        <v>0</v>
      </c>
      <c r="AS28" s="2">
        <v>0</v>
      </c>
      <c r="AT28" s="2">
        <v>87</v>
      </c>
      <c r="AU28" s="2">
        <v>44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1</v>
      </c>
      <c r="BJ28" s="2" t="s">
        <v>23</v>
      </c>
      <c r="BK28" s="2"/>
      <c r="BL28" s="2"/>
      <c r="BM28" s="2">
        <v>102</v>
      </c>
      <c r="BN28" s="2">
        <v>0</v>
      </c>
      <c r="BO28" s="2" t="s">
        <v>20</v>
      </c>
      <c r="BP28" s="2">
        <v>1</v>
      </c>
      <c r="BQ28" s="2">
        <v>60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87</v>
      </c>
      <c r="CA28" s="2">
        <v>44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904</v>
      </c>
      <c r="CO28" s="2">
        <v>0</v>
      </c>
      <c r="CP28" s="2">
        <f t="shared" ref="CP28:CP47" si="39">(P28+Q28+S28)</f>
        <v>2877.96</v>
      </c>
      <c r="CQ28" s="2">
        <f t="shared" ref="CQ28:CQ47" si="40">ROUND((ROUND((AC28*AW28*1),2)*BC28),2)</f>
        <v>32.56</v>
      </c>
      <c r="CR28" s="2">
        <f t="shared" ref="CR28:CR33" si="41">(ROUND((ROUND((((ET28*1.2))*AV28*1),2)*BB28),2)+ROUND((ROUND(((AE28-((EU28*1.2)))*AV28*1),2)*BS28),2))</f>
        <v>0.88</v>
      </c>
      <c r="CS28" s="2">
        <f t="shared" ref="CS28:CS33" si="42">(ROUND((ROUND((((EU28*1.2))*AV28*1),2)*BS28),2)+ROUND((ROUND(((AE28-((EU28*1.2)))*AV28*1),2)*BS28),2))</f>
        <v>0</v>
      </c>
      <c r="CT28" s="2">
        <f t="shared" ref="CT28:CT47" si="43">ROUND((ROUND((AF28*AV28*1),2)*BA28),2)</f>
        <v>357.06</v>
      </c>
      <c r="CU28" s="2">
        <f t="shared" ref="CU28:CU47" si="44">AG28</f>
        <v>0</v>
      </c>
      <c r="CV28" s="2">
        <f t="shared" ref="CV28:CV47" si="45">(AH28*AV28)</f>
        <v>33.369983999999995</v>
      </c>
      <c r="CW28" s="2">
        <f t="shared" ref="CW28:CW47" si="46">AI28</f>
        <v>0</v>
      </c>
      <c r="CX28" s="2">
        <f t="shared" ref="CX28:CX47" si="47">AJ28</f>
        <v>0</v>
      </c>
      <c r="CY28" s="2">
        <f t="shared" ref="CY28:CY33" si="48">(ROUND((((S28+ROUND((ROUND((((EU28*1.2))*AV28*1),2)*BS28),2))*AT28)/100),2)+ROUND(((ROUND((ROUND(((AE28-((EU28*1.2)))*AV28*1),2)*BS28),2)*AT28)/100),2))</f>
        <v>2289.41</v>
      </c>
      <c r="CZ28" s="2">
        <f t="shared" ref="CZ28:CZ33" si="49">(ROUND((((S28+ROUND((ROUND((((EU28*1.2))*AV28*1),2)*BS28),2))*AU28)/100),2)+ROUND(((ROUND((ROUND(((AE28-((EU28*1.2)))*AV28*1),2)*BS28),2)*AU28)/100),2))</f>
        <v>1157.8599999999999</v>
      </c>
      <c r="DA28" s="2"/>
      <c r="DB28" s="2">
        <v>1</v>
      </c>
      <c r="DC28" s="2" t="s">
        <v>3</v>
      </c>
      <c r="DD28" s="2" t="s">
        <v>24</v>
      </c>
      <c r="DE28" s="2" t="s">
        <v>25</v>
      </c>
      <c r="DF28" s="2" t="s">
        <v>25</v>
      </c>
      <c r="DG28" s="2" t="s">
        <v>25</v>
      </c>
      <c r="DH28" s="2" t="s">
        <v>3</v>
      </c>
      <c r="DI28" s="2" t="s">
        <v>25</v>
      </c>
      <c r="DJ28" s="2" t="s">
        <v>25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1003</v>
      </c>
      <c r="DV28" s="2" t="s">
        <v>22</v>
      </c>
      <c r="DW28" s="2" t="s">
        <v>22</v>
      </c>
      <c r="DX28" s="2">
        <v>100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85133723</v>
      </c>
      <c r="EF28" s="2">
        <v>60</v>
      </c>
      <c r="EG28" s="2" t="s">
        <v>26</v>
      </c>
      <c r="EH28" s="2">
        <v>0</v>
      </c>
      <c r="EI28" s="2" t="s">
        <v>3</v>
      </c>
      <c r="EJ28" s="2">
        <v>1</v>
      </c>
      <c r="EK28" s="2">
        <v>102</v>
      </c>
      <c r="EL28" s="2" t="s">
        <v>27</v>
      </c>
      <c r="EM28" s="2" t="s">
        <v>28</v>
      </c>
      <c r="EN28" s="2"/>
      <c r="EO28" s="2" t="s">
        <v>29</v>
      </c>
      <c r="EP28" s="2"/>
      <c r="EQ28" s="2">
        <v>0</v>
      </c>
      <c r="ER28" s="2">
        <v>317.45</v>
      </c>
      <c r="ES28" s="2">
        <v>32.56</v>
      </c>
      <c r="ET28" s="2">
        <v>0.7</v>
      </c>
      <c r="EU28" s="2">
        <v>0</v>
      </c>
      <c r="EV28" s="2">
        <v>284.19</v>
      </c>
      <c r="EW28" s="2">
        <v>26.56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87</v>
      </c>
      <c r="FY28" s="2">
        <v>44</v>
      </c>
      <c r="FZ28" s="2"/>
      <c r="GA28" s="2" t="s">
        <v>3</v>
      </c>
      <c r="GB28" s="2"/>
      <c r="GC28" s="2"/>
      <c r="GD28" s="2">
        <v>1</v>
      </c>
      <c r="GE28" s="2"/>
      <c r="GF28" s="2">
        <v>1544923571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47" si="50">ROUND(IF(AND(BH28=3,BI28=3,FS28&lt;&gt;0),P28,0),2)</f>
        <v>0</v>
      </c>
      <c r="GM28" s="2">
        <f t="shared" ref="GM28:GM47" si="51">ROUND(O28+X28+Y28,2)+GX28</f>
        <v>6325.23</v>
      </c>
      <c r="GN28" s="2">
        <f t="shared" ref="GN28:GN47" si="52">IF(OR(BI28=0,BI28=1),GM28-GX28,0)</f>
        <v>6325.23</v>
      </c>
      <c r="GO28" s="2">
        <f t="shared" ref="GO28:GO47" si="53">IF(BI28=2,GM28-GX28,0)</f>
        <v>0</v>
      </c>
      <c r="GP28" s="2">
        <f t="shared" ref="GP28:GP47" si="54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47" si="55">ROUND((GT28),6)</f>
        <v>0</v>
      </c>
      <c r="GW28" s="2">
        <v>1</v>
      </c>
      <c r="GX28" s="2">
        <f t="shared" ref="GX28:GX47" si="56">ROUND(HC28*I28,2)</f>
        <v>0</v>
      </c>
      <c r="GY28" s="2"/>
      <c r="GZ28" s="2"/>
      <c r="HA28" s="2">
        <v>0</v>
      </c>
      <c r="HB28" s="2">
        <v>0</v>
      </c>
      <c r="HC28" s="2">
        <f t="shared" ref="HC28:HC47" si="57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 s="4">
        <v>17</v>
      </c>
      <c r="B29" s="4">
        <v>1</v>
      </c>
      <c r="C29" s="4">
        <f>ROW(SmtRes!A10)</f>
        <v>10</v>
      </c>
      <c r="D29" s="4">
        <f>ROW(EtalonRes!A10)</f>
        <v>10</v>
      </c>
      <c r="E29" s="4" t="s">
        <v>19</v>
      </c>
      <c r="F29" s="4" t="s">
        <v>20</v>
      </c>
      <c r="G29" s="4" t="s">
        <v>21</v>
      </c>
      <c r="H29" s="4" t="s">
        <v>22</v>
      </c>
      <c r="I29" s="4">
        <f>ROUND((28+45+35+75+90+75+33+87+25+90+100+54)/100,9)</f>
        <v>7.37</v>
      </c>
      <c r="J29" s="4">
        <v>0</v>
      </c>
      <c r="K29" s="4">
        <f>ROUND((28+45+35+75+90+75+33+87+25+90+100+54)/100,9)</f>
        <v>7.37</v>
      </c>
      <c r="O29" s="4">
        <f t="shared" si="21"/>
        <v>152072.51999999999</v>
      </c>
      <c r="P29" s="4">
        <f t="shared" si="22"/>
        <v>3726.73</v>
      </c>
      <c r="Q29" s="4">
        <f t="shared" si="23"/>
        <v>60.2</v>
      </c>
      <c r="R29" s="4">
        <f t="shared" si="24"/>
        <v>0</v>
      </c>
      <c r="S29" s="4">
        <f t="shared" si="25"/>
        <v>148285.59</v>
      </c>
      <c r="T29" s="4">
        <f t="shared" si="26"/>
        <v>0</v>
      </c>
      <c r="U29" s="4">
        <f t="shared" si="27"/>
        <v>245.93678207999997</v>
      </c>
      <c r="V29" s="4">
        <f t="shared" si="28"/>
        <v>0</v>
      </c>
      <c r="W29" s="4">
        <f t="shared" si="29"/>
        <v>0</v>
      </c>
      <c r="X29" s="4">
        <f t="shared" si="30"/>
        <v>129008.46</v>
      </c>
      <c r="Y29" s="4">
        <f t="shared" si="31"/>
        <v>65245.66</v>
      </c>
      <c r="AA29" s="4">
        <v>85736473</v>
      </c>
      <c r="AB29" s="4">
        <f t="shared" si="32"/>
        <v>374.428</v>
      </c>
      <c r="AC29" s="4">
        <f t="shared" si="33"/>
        <v>32.56</v>
      </c>
      <c r="AD29" s="4">
        <f t="shared" si="34"/>
        <v>0.84</v>
      </c>
      <c r="AE29" s="4">
        <f t="shared" si="35"/>
        <v>0</v>
      </c>
      <c r="AF29" s="4">
        <f t="shared" si="35"/>
        <v>341.02800000000002</v>
      </c>
      <c r="AG29" s="4">
        <f t="shared" si="36"/>
        <v>0</v>
      </c>
      <c r="AH29" s="4">
        <f t="shared" si="37"/>
        <v>31.871999999999996</v>
      </c>
      <c r="AI29" s="4">
        <f t="shared" si="37"/>
        <v>0</v>
      </c>
      <c r="AJ29" s="4">
        <f t="shared" si="38"/>
        <v>0</v>
      </c>
      <c r="AK29" s="4">
        <v>317.45</v>
      </c>
      <c r="AL29" s="4">
        <v>32.56</v>
      </c>
      <c r="AM29" s="4">
        <v>0.7</v>
      </c>
      <c r="AN29" s="4">
        <v>0</v>
      </c>
      <c r="AO29" s="4">
        <v>284.19</v>
      </c>
      <c r="AP29" s="4">
        <v>0</v>
      </c>
      <c r="AQ29" s="4">
        <v>26.56</v>
      </c>
      <c r="AR29" s="4">
        <v>0</v>
      </c>
      <c r="AS29" s="4">
        <v>0</v>
      </c>
      <c r="AT29" s="4">
        <v>87</v>
      </c>
      <c r="AU29" s="4">
        <v>44</v>
      </c>
      <c r="AV29" s="4">
        <v>1.0469999999999999</v>
      </c>
      <c r="AW29" s="4">
        <v>1</v>
      </c>
      <c r="AZ29" s="4">
        <v>1</v>
      </c>
      <c r="BA29" s="4">
        <v>56.35</v>
      </c>
      <c r="BB29" s="4">
        <v>9.2899999999999991</v>
      </c>
      <c r="BC29" s="4">
        <v>15.53</v>
      </c>
      <c r="BD29" s="4" t="s">
        <v>3</v>
      </c>
      <c r="BE29" s="4" t="s">
        <v>3</v>
      </c>
      <c r="BF29" s="4" t="s">
        <v>3</v>
      </c>
      <c r="BG29" s="4" t="s">
        <v>3</v>
      </c>
      <c r="BH29" s="4">
        <v>0</v>
      </c>
      <c r="BI29" s="4">
        <v>1</v>
      </c>
      <c r="BJ29" s="4" t="s">
        <v>23</v>
      </c>
      <c r="BM29" s="4">
        <v>102</v>
      </c>
      <c r="BN29" s="4">
        <v>0</v>
      </c>
      <c r="BO29" s="4" t="s">
        <v>20</v>
      </c>
      <c r="BP29" s="4">
        <v>1</v>
      </c>
      <c r="BQ29" s="4">
        <v>60</v>
      </c>
      <c r="BR29" s="4">
        <v>0</v>
      </c>
      <c r="BS29" s="4">
        <v>56.35</v>
      </c>
      <c r="BT29" s="4">
        <v>1</v>
      </c>
      <c r="BU29" s="4">
        <v>1</v>
      </c>
      <c r="BV29" s="4">
        <v>1</v>
      </c>
      <c r="BW29" s="4">
        <v>1</v>
      </c>
      <c r="BX29" s="4">
        <v>1</v>
      </c>
      <c r="BY29" s="4" t="s">
        <v>3</v>
      </c>
      <c r="BZ29" s="4">
        <v>87</v>
      </c>
      <c r="CA29" s="4">
        <v>44</v>
      </c>
      <c r="CB29" s="4" t="s">
        <v>3</v>
      </c>
      <c r="CE29" s="4">
        <v>1566</v>
      </c>
      <c r="CF29" s="4">
        <v>0</v>
      </c>
      <c r="CG29" s="4">
        <v>0</v>
      </c>
      <c r="CM29" s="4">
        <v>0</v>
      </c>
      <c r="CN29" s="4" t="s">
        <v>904</v>
      </c>
      <c r="CO29" s="4">
        <v>0</v>
      </c>
      <c r="CP29" s="4">
        <f t="shared" si="39"/>
        <v>152072.51999999999</v>
      </c>
      <c r="CQ29" s="4">
        <f t="shared" si="40"/>
        <v>505.66</v>
      </c>
      <c r="CR29" s="4">
        <f t="shared" si="41"/>
        <v>8.18</v>
      </c>
      <c r="CS29" s="4">
        <f t="shared" si="42"/>
        <v>0</v>
      </c>
      <c r="CT29" s="4">
        <f t="shared" si="43"/>
        <v>20120.330000000002</v>
      </c>
      <c r="CU29" s="4">
        <f t="shared" si="44"/>
        <v>0</v>
      </c>
      <c r="CV29" s="4">
        <f t="shared" si="45"/>
        <v>33.369983999999995</v>
      </c>
      <c r="CW29" s="4">
        <f t="shared" si="46"/>
        <v>0</v>
      </c>
      <c r="CX29" s="4">
        <f t="shared" si="47"/>
        <v>0</v>
      </c>
      <c r="CY29" s="4">
        <f t="shared" si="48"/>
        <v>129008.46</v>
      </c>
      <c r="CZ29" s="4">
        <f t="shared" si="49"/>
        <v>65245.66</v>
      </c>
      <c r="DB29" s="4">
        <v>2</v>
      </c>
      <c r="DC29" s="4" t="s">
        <v>3</v>
      </c>
      <c r="DD29" s="4" t="s">
        <v>24</v>
      </c>
      <c r="DE29" s="4" t="s">
        <v>25</v>
      </c>
      <c r="DF29" s="4" t="s">
        <v>25</v>
      </c>
      <c r="DG29" s="4" t="s">
        <v>25</v>
      </c>
      <c r="DH29" s="4" t="s">
        <v>3</v>
      </c>
      <c r="DI29" s="4" t="s">
        <v>25</v>
      </c>
      <c r="DJ29" s="4" t="s">
        <v>25</v>
      </c>
      <c r="DK29" s="4" t="s">
        <v>3</v>
      </c>
      <c r="DL29" s="4" t="s">
        <v>3</v>
      </c>
      <c r="DM29" s="4" t="s">
        <v>3</v>
      </c>
      <c r="DN29" s="4">
        <v>0</v>
      </c>
      <c r="DO29" s="4">
        <v>0</v>
      </c>
      <c r="DP29" s="4">
        <v>1</v>
      </c>
      <c r="DQ29" s="4">
        <v>1</v>
      </c>
      <c r="DU29" s="4">
        <v>1003</v>
      </c>
      <c r="DV29" s="4" t="s">
        <v>22</v>
      </c>
      <c r="DW29" s="4" t="s">
        <v>22</v>
      </c>
      <c r="DX29" s="4">
        <v>100</v>
      </c>
      <c r="DZ29" s="4" t="s">
        <v>3</v>
      </c>
      <c r="EA29" s="4" t="s">
        <v>3</v>
      </c>
      <c r="EB29" s="4" t="s">
        <v>3</v>
      </c>
      <c r="EC29" s="4" t="s">
        <v>3</v>
      </c>
      <c r="EE29" s="4">
        <v>85133723</v>
      </c>
      <c r="EF29" s="4">
        <v>60</v>
      </c>
      <c r="EG29" s="4" t="s">
        <v>26</v>
      </c>
      <c r="EH29" s="4">
        <v>0</v>
      </c>
      <c r="EI29" s="4" t="s">
        <v>3</v>
      </c>
      <c r="EJ29" s="4">
        <v>1</v>
      </c>
      <c r="EK29" s="4">
        <v>102</v>
      </c>
      <c r="EL29" s="4" t="s">
        <v>27</v>
      </c>
      <c r="EM29" s="4" t="s">
        <v>28</v>
      </c>
      <c r="EO29" s="4" t="s">
        <v>29</v>
      </c>
      <c r="EQ29" s="4">
        <v>0</v>
      </c>
      <c r="ER29" s="4">
        <v>317.45</v>
      </c>
      <c r="ES29" s="4">
        <v>32.56</v>
      </c>
      <c r="ET29" s="4">
        <v>0.7</v>
      </c>
      <c r="EU29" s="4">
        <v>0</v>
      </c>
      <c r="EV29" s="4">
        <v>284.19</v>
      </c>
      <c r="EW29" s="4">
        <v>26.56</v>
      </c>
      <c r="EX29" s="4">
        <v>0</v>
      </c>
      <c r="EY29" s="4">
        <v>0</v>
      </c>
      <c r="FQ29" s="4">
        <v>0</v>
      </c>
      <c r="FR29" s="4">
        <v>0</v>
      </c>
      <c r="FS29" s="4">
        <v>0</v>
      </c>
      <c r="FX29" s="4">
        <v>87</v>
      </c>
      <c r="FY29" s="4">
        <v>44</v>
      </c>
      <c r="GA29" s="4" t="s">
        <v>3</v>
      </c>
      <c r="GD29" s="4">
        <v>1</v>
      </c>
      <c r="GF29" s="4">
        <v>1544923571</v>
      </c>
      <c r="GG29" s="4">
        <v>2</v>
      </c>
      <c r="GH29" s="4">
        <v>1</v>
      </c>
      <c r="GI29" s="4">
        <v>2</v>
      </c>
      <c r="GJ29" s="4">
        <v>0</v>
      </c>
      <c r="GK29" s="4">
        <v>0</v>
      </c>
      <c r="GL29" s="4">
        <f t="shared" si="50"/>
        <v>0</v>
      </c>
      <c r="GM29" s="4">
        <f t="shared" si="51"/>
        <v>346326.64</v>
      </c>
      <c r="GN29" s="4">
        <f t="shared" si="52"/>
        <v>346326.64</v>
      </c>
      <c r="GO29" s="4">
        <f t="shared" si="53"/>
        <v>0</v>
      </c>
      <c r="GP29" s="4">
        <f t="shared" si="54"/>
        <v>0</v>
      </c>
      <c r="GR29" s="4">
        <v>0</v>
      </c>
      <c r="GS29" s="4">
        <v>3</v>
      </c>
      <c r="GT29" s="4">
        <v>0</v>
      </c>
      <c r="GU29" s="4" t="s">
        <v>3</v>
      </c>
      <c r="GV29" s="4">
        <f t="shared" si="55"/>
        <v>0</v>
      </c>
      <c r="GW29" s="4">
        <v>1</v>
      </c>
      <c r="GX29" s="4">
        <f t="shared" si="56"/>
        <v>0</v>
      </c>
      <c r="HA29" s="4">
        <v>0</v>
      </c>
      <c r="HB29" s="4">
        <v>0</v>
      </c>
      <c r="HC29" s="4">
        <f t="shared" si="57"/>
        <v>0</v>
      </c>
      <c r="HE29" s="4" t="s">
        <v>3</v>
      </c>
      <c r="HF29" s="4" t="s">
        <v>3</v>
      </c>
      <c r="HM29" s="4" t="s">
        <v>3</v>
      </c>
      <c r="HN29" s="4" t="s">
        <v>3</v>
      </c>
      <c r="HO29" s="4" t="s">
        <v>3</v>
      </c>
      <c r="HP29" s="4" t="s">
        <v>3</v>
      </c>
      <c r="HQ29" s="4" t="s">
        <v>3</v>
      </c>
      <c r="HS29" s="4">
        <v>0</v>
      </c>
      <c r="IK29" s="4">
        <v>0</v>
      </c>
    </row>
    <row r="30" spans="1:255" x14ac:dyDescent="0.2">
      <c r="A30" s="2">
        <v>17</v>
      </c>
      <c r="B30" s="2">
        <v>1</v>
      </c>
      <c r="C30" s="2">
        <f>ROW(SmtRes!A15)</f>
        <v>15</v>
      </c>
      <c r="D30" s="2">
        <f>ROW(EtalonRes!A15)</f>
        <v>15</v>
      </c>
      <c r="E30" s="2" t="s">
        <v>30</v>
      </c>
      <c r="F30" s="2" t="s">
        <v>31</v>
      </c>
      <c r="G30" s="2" t="s">
        <v>32</v>
      </c>
      <c r="H30" s="2" t="s">
        <v>22</v>
      </c>
      <c r="I30" s="2">
        <f>ROUND((22+55+50+64+95+45)/100,9)</f>
        <v>3.31</v>
      </c>
      <c r="J30" s="2">
        <v>0</v>
      </c>
      <c r="K30" s="2">
        <f>ROUND((22+55+50+64+95+45)/100,9)</f>
        <v>3.31</v>
      </c>
      <c r="L30" s="2"/>
      <c r="M30" s="2"/>
      <c r="N30" s="2"/>
      <c r="O30" s="2">
        <f t="shared" si="21"/>
        <v>2219.5300000000002</v>
      </c>
      <c r="P30" s="2">
        <f t="shared" si="22"/>
        <v>152.79</v>
      </c>
      <c r="Q30" s="2">
        <f t="shared" si="23"/>
        <v>5.24</v>
      </c>
      <c r="R30" s="2">
        <f t="shared" si="24"/>
        <v>0</v>
      </c>
      <c r="S30" s="2">
        <f t="shared" si="25"/>
        <v>2061.5</v>
      </c>
      <c r="T30" s="2">
        <f t="shared" si="26"/>
        <v>0</v>
      </c>
      <c r="U30" s="2">
        <f t="shared" si="27"/>
        <v>189.30329567999999</v>
      </c>
      <c r="V30" s="2">
        <f t="shared" si="28"/>
        <v>0</v>
      </c>
      <c r="W30" s="2">
        <f t="shared" si="29"/>
        <v>0</v>
      </c>
      <c r="X30" s="2">
        <f t="shared" si="30"/>
        <v>1793.51</v>
      </c>
      <c r="Y30" s="2">
        <f t="shared" si="31"/>
        <v>907.06</v>
      </c>
      <c r="Z30" s="2"/>
      <c r="AA30" s="2">
        <v>85736471</v>
      </c>
      <c r="AB30" s="2">
        <f t="shared" si="32"/>
        <v>642.524</v>
      </c>
      <c r="AC30" s="2">
        <f t="shared" si="33"/>
        <v>46.16</v>
      </c>
      <c r="AD30" s="2">
        <f t="shared" si="34"/>
        <v>1.512</v>
      </c>
      <c r="AE30" s="2">
        <f t="shared" si="35"/>
        <v>0</v>
      </c>
      <c r="AF30" s="2">
        <f t="shared" si="35"/>
        <v>594.85199999999998</v>
      </c>
      <c r="AG30" s="2">
        <f t="shared" si="36"/>
        <v>0</v>
      </c>
      <c r="AH30" s="2">
        <f t="shared" si="37"/>
        <v>54.624000000000002</v>
      </c>
      <c r="AI30" s="2">
        <f t="shared" si="37"/>
        <v>0</v>
      </c>
      <c r="AJ30" s="2">
        <f t="shared" si="38"/>
        <v>0</v>
      </c>
      <c r="AK30" s="2">
        <v>543.13</v>
      </c>
      <c r="AL30" s="2">
        <v>46.16</v>
      </c>
      <c r="AM30" s="2">
        <v>1.26</v>
      </c>
      <c r="AN30" s="2">
        <v>0</v>
      </c>
      <c r="AO30" s="2">
        <v>495.71</v>
      </c>
      <c r="AP30" s="2">
        <v>0</v>
      </c>
      <c r="AQ30" s="2">
        <v>45.52</v>
      </c>
      <c r="AR30" s="2">
        <v>0</v>
      </c>
      <c r="AS30" s="2">
        <v>0</v>
      </c>
      <c r="AT30" s="2">
        <v>87</v>
      </c>
      <c r="AU30" s="2">
        <v>44</v>
      </c>
      <c r="AV30" s="2">
        <v>1.0469999999999999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1</v>
      </c>
      <c r="BJ30" s="2" t="s">
        <v>33</v>
      </c>
      <c r="BK30" s="2"/>
      <c r="BL30" s="2"/>
      <c r="BM30" s="2">
        <v>102</v>
      </c>
      <c r="BN30" s="2">
        <v>0</v>
      </c>
      <c r="BO30" s="2" t="s">
        <v>31</v>
      </c>
      <c r="BP30" s="2">
        <v>1</v>
      </c>
      <c r="BQ30" s="2">
        <v>60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87</v>
      </c>
      <c r="CA30" s="2">
        <v>44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904</v>
      </c>
      <c r="CO30" s="2">
        <v>0</v>
      </c>
      <c r="CP30" s="2">
        <f t="shared" si="39"/>
        <v>2219.5300000000002</v>
      </c>
      <c r="CQ30" s="2">
        <f t="shared" si="40"/>
        <v>46.16</v>
      </c>
      <c r="CR30" s="2">
        <f t="shared" si="41"/>
        <v>1.58</v>
      </c>
      <c r="CS30" s="2">
        <f t="shared" si="42"/>
        <v>0</v>
      </c>
      <c r="CT30" s="2">
        <f t="shared" si="43"/>
        <v>622.80999999999995</v>
      </c>
      <c r="CU30" s="2">
        <f t="shared" si="44"/>
        <v>0</v>
      </c>
      <c r="CV30" s="2">
        <f t="shared" si="45"/>
        <v>57.191327999999999</v>
      </c>
      <c r="CW30" s="2">
        <f t="shared" si="46"/>
        <v>0</v>
      </c>
      <c r="CX30" s="2">
        <f t="shared" si="47"/>
        <v>0</v>
      </c>
      <c r="CY30" s="2">
        <f t="shared" si="48"/>
        <v>1793.51</v>
      </c>
      <c r="CZ30" s="2">
        <f t="shared" si="49"/>
        <v>907.06</v>
      </c>
      <c r="DA30" s="2"/>
      <c r="DB30" s="2">
        <v>3</v>
      </c>
      <c r="DC30" s="2" t="s">
        <v>3</v>
      </c>
      <c r="DD30" s="2" t="s">
        <v>24</v>
      </c>
      <c r="DE30" s="2" t="s">
        <v>25</v>
      </c>
      <c r="DF30" s="2" t="s">
        <v>25</v>
      </c>
      <c r="DG30" s="2" t="s">
        <v>25</v>
      </c>
      <c r="DH30" s="2" t="s">
        <v>3</v>
      </c>
      <c r="DI30" s="2" t="s">
        <v>25</v>
      </c>
      <c r="DJ30" s="2" t="s">
        <v>25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1003</v>
      </c>
      <c r="DV30" s="2" t="s">
        <v>22</v>
      </c>
      <c r="DW30" s="2" t="s">
        <v>22</v>
      </c>
      <c r="DX30" s="2">
        <v>100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85133723</v>
      </c>
      <c r="EF30" s="2">
        <v>60</v>
      </c>
      <c r="EG30" s="2" t="s">
        <v>26</v>
      </c>
      <c r="EH30" s="2">
        <v>0</v>
      </c>
      <c r="EI30" s="2" t="s">
        <v>3</v>
      </c>
      <c r="EJ30" s="2">
        <v>1</v>
      </c>
      <c r="EK30" s="2">
        <v>102</v>
      </c>
      <c r="EL30" s="2" t="s">
        <v>27</v>
      </c>
      <c r="EM30" s="2" t="s">
        <v>28</v>
      </c>
      <c r="EN30" s="2"/>
      <c r="EO30" s="2" t="s">
        <v>29</v>
      </c>
      <c r="EP30" s="2"/>
      <c r="EQ30" s="2">
        <v>0</v>
      </c>
      <c r="ER30" s="2">
        <v>543.13</v>
      </c>
      <c r="ES30" s="2">
        <v>46.16</v>
      </c>
      <c r="ET30" s="2">
        <v>1.26</v>
      </c>
      <c r="EU30" s="2">
        <v>0</v>
      </c>
      <c r="EV30" s="2">
        <v>495.71</v>
      </c>
      <c r="EW30" s="2">
        <v>45.52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87</v>
      </c>
      <c r="FY30" s="2">
        <v>44</v>
      </c>
      <c r="FZ30" s="2"/>
      <c r="GA30" s="2" t="s">
        <v>3</v>
      </c>
      <c r="GB30" s="2"/>
      <c r="GC30" s="2"/>
      <c r="GD30" s="2">
        <v>1</v>
      </c>
      <c r="GE30" s="2"/>
      <c r="GF30" s="2">
        <v>-1242219818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50"/>
        <v>0</v>
      </c>
      <c r="GM30" s="2">
        <f t="shared" si="51"/>
        <v>4920.1000000000004</v>
      </c>
      <c r="GN30" s="2">
        <f t="shared" si="52"/>
        <v>4920.1000000000004</v>
      </c>
      <c r="GO30" s="2">
        <f t="shared" si="53"/>
        <v>0</v>
      </c>
      <c r="GP30" s="2">
        <f t="shared" si="54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5"/>
        <v>0</v>
      </c>
      <c r="GW30" s="2">
        <v>1</v>
      </c>
      <c r="GX30" s="2">
        <f t="shared" si="56"/>
        <v>0</v>
      </c>
      <c r="GY30" s="2"/>
      <c r="GZ30" s="2"/>
      <c r="HA30" s="2">
        <v>0</v>
      </c>
      <c r="HB30" s="2">
        <v>0</v>
      </c>
      <c r="HC30" s="2">
        <f t="shared" si="57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 s="4">
        <v>17</v>
      </c>
      <c r="B31" s="4">
        <v>1</v>
      </c>
      <c r="C31" s="4">
        <f>ROW(SmtRes!A20)</f>
        <v>20</v>
      </c>
      <c r="D31" s="4">
        <f>ROW(EtalonRes!A20)</f>
        <v>20</v>
      </c>
      <c r="E31" s="4" t="s">
        <v>30</v>
      </c>
      <c r="F31" s="4" t="s">
        <v>31</v>
      </c>
      <c r="G31" s="4" t="s">
        <v>32</v>
      </c>
      <c r="H31" s="4" t="s">
        <v>22</v>
      </c>
      <c r="I31" s="4">
        <f>ROUND((22+55+50+64+95+45)/100,9)</f>
        <v>3.31</v>
      </c>
      <c r="J31" s="4">
        <v>0</v>
      </c>
      <c r="K31" s="4">
        <f>ROUND((22+55+50+64+95+45)/100,9)</f>
        <v>3.31</v>
      </c>
      <c r="O31" s="4">
        <f t="shared" si="21"/>
        <v>118587.04</v>
      </c>
      <c r="P31" s="4">
        <f t="shared" si="22"/>
        <v>2372.83</v>
      </c>
      <c r="Q31" s="4">
        <f t="shared" si="23"/>
        <v>48.68</v>
      </c>
      <c r="R31" s="4">
        <f t="shared" si="24"/>
        <v>0</v>
      </c>
      <c r="S31" s="4">
        <f t="shared" si="25"/>
        <v>116165.53</v>
      </c>
      <c r="T31" s="4">
        <f t="shared" si="26"/>
        <v>0</v>
      </c>
      <c r="U31" s="4">
        <f t="shared" si="27"/>
        <v>189.30329567999999</v>
      </c>
      <c r="V31" s="4">
        <f t="shared" si="28"/>
        <v>0</v>
      </c>
      <c r="W31" s="4">
        <f t="shared" si="29"/>
        <v>0</v>
      </c>
      <c r="X31" s="4">
        <f t="shared" si="30"/>
        <v>101064.01</v>
      </c>
      <c r="Y31" s="4">
        <f t="shared" si="31"/>
        <v>51112.83</v>
      </c>
      <c r="AA31" s="4">
        <v>85736473</v>
      </c>
      <c r="AB31" s="4">
        <f t="shared" si="32"/>
        <v>642.524</v>
      </c>
      <c r="AC31" s="4">
        <f t="shared" si="33"/>
        <v>46.16</v>
      </c>
      <c r="AD31" s="4">
        <f t="shared" si="34"/>
        <v>1.512</v>
      </c>
      <c r="AE31" s="4">
        <f t="shared" si="35"/>
        <v>0</v>
      </c>
      <c r="AF31" s="4">
        <f t="shared" si="35"/>
        <v>594.85199999999998</v>
      </c>
      <c r="AG31" s="4">
        <f t="shared" si="36"/>
        <v>0</v>
      </c>
      <c r="AH31" s="4">
        <f t="shared" si="37"/>
        <v>54.624000000000002</v>
      </c>
      <c r="AI31" s="4">
        <f t="shared" si="37"/>
        <v>0</v>
      </c>
      <c r="AJ31" s="4">
        <f t="shared" si="38"/>
        <v>0</v>
      </c>
      <c r="AK31" s="4">
        <v>543.13</v>
      </c>
      <c r="AL31" s="4">
        <v>46.16</v>
      </c>
      <c r="AM31" s="4">
        <v>1.26</v>
      </c>
      <c r="AN31" s="4">
        <v>0</v>
      </c>
      <c r="AO31" s="4">
        <v>495.71</v>
      </c>
      <c r="AP31" s="4">
        <v>0</v>
      </c>
      <c r="AQ31" s="4">
        <v>45.52</v>
      </c>
      <c r="AR31" s="4">
        <v>0</v>
      </c>
      <c r="AS31" s="4">
        <v>0</v>
      </c>
      <c r="AT31" s="4">
        <v>87</v>
      </c>
      <c r="AU31" s="4">
        <v>44</v>
      </c>
      <c r="AV31" s="4">
        <v>1.0469999999999999</v>
      </c>
      <c r="AW31" s="4">
        <v>1</v>
      </c>
      <c r="AZ31" s="4">
        <v>1</v>
      </c>
      <c r="BA31" s="4">
        <v>56.35</v>
      </c>
      <c r="BB31" s="4">
        <v>9.2899999999999991</v>
      </c>
      <c r="BC31" s="4">
        <v>15.53</v>
      </c>
      <c r="BD31" s="4" t="s">
        <v>3</v>
      </c>
      <c r="BE31" s="4" t="s">
        <v>3</v>
      </c>
      <c r="BF31" s="4" t="s">
        <v>3</v>
      </c>
      <c r="BG31" s="4" t="s">
        <v>3</v>
      </c>
      <c r="BH31" s="4">
        <v>0</v>
      </c>
      <c r="BI31" s="4">
        <v>1</v>
      </c>
      <c r="BJ31" s="4" t="s">
        <v>33</v>
      </c>
      <c r="BM31" s="4">
        <v>102</v>
      </c>
      <c r="BN31" s="4">
        <v>0</v>
      </c>
      <c r="BO31" s="4" t="s">
        <v>31</v>
      </c>
      <c r="BP31" s="4">
        <v>1</v>
      </c>
      <c r="BQ31" s="4">
        <v>60</v>
      </c>
      <c r="BR31" s="4">
        <v>0</v>
      </c>
      <c r="BS31" s="4">
        <v>56.35</v>
      </c>
      <c r="BT31" s="4">
        <v>1</v>
      </c>
      <c r="BU31" s="4">
        <v>1</v>
      </c>
      <c r="BV31" s="4">
        <v>1</v>
      </c>
      <c r="BW31" s="4">
        <v>1</v>
      </c>
      <c r="BX31" s="4">
        <v>1</v>
      </c>
      <c r="BY31" s="4" t="s">
        <v>3</v>
      </c>
      <c r="BZ31" s="4">
        <v>87</v>
      </c>
      <c r="CA31" s="4">
        <v>44</v>
      </c>
      <c r="CB31" s="4" t="s">
        <v>3</v>
      </c>
      <c r="CE31" s="4">
        <v>1566</v>
      </c>
      <c r="CF31" s="4">
        <v>0</v>
      </c>
      <c r="CG31" s="4">
        <v>0</v>
      </c>
      <c r="CM31" s="4">
        <v>0</v>
      </c>
      <c r="CN31" s="4" t="s">
        <v>904</v>
      </c>
      <c r="CO31" s="4">
        <v>0</v>
      </c>
      <c r="CP31" s="4">
        <f t="shared" si="39"/>
        <v>118587.04</v>
      </c>
      <c r="CQ31" s="4">
        <f t="shared" si="40"/>
        <v>716.86</v>
      </c>
      <c r="CR31" s="4">
        <f t="shared" si="41"/>
        <v>14.68</v>
      </c>
      <c r="CS31" s="4">
        <f t="shared" si="42"/>
        <v>0</v>
      </c>
      <c r="CT31" s="4">
        <f t="shared" si="43"/>
        <v>35095.339999999997</v>
      </c>
      <c r="CU31" s="4">
        <f t="shared" si="44"/>
        <v>0</v>
      </c>
      <c r="CV31" s="4">
        <f t="shared" si="45"/>
        <v>57.191327999999999</v>
      </c>
      <c r="CW31" s="4">
        <f t="shared" si="46"/>
        <v>0</v>
      </c>
      <c r="CX31" s="4">
        <f t="shared" si="47"/>
        <v>0</v>
      </c>
      <c r="CY31" s="4">
        <f t="shared" si="48"/>
        <v>101064.01</v>
      </c>
      <c r="CZ31" s="4">
        <f t="shared" si="49"/>
        <v>51112.83</v>
      </c>
      <c r="DB31" s="4">
        <v>4</v>
      </c>
      <c r="DC31" s="4" t="s">
        <v>3</v>
      </c>
      <c r="DD31" s="4" t="s">
        <v>24</v>
      </c>
      <c r="DE31" s="4" t="s">
        <v>25</v>
      </c>
      <c r="DF31" s="4" t="s">
        <v>25</v>
      </c>
      <c r="DG31" s="4" t="s">
        <v>25</v>
      </c>
      <c r="DH31" s="4" t="s">
        <v>3</v>
      </c>
      <c r="DI31" s="4" t="s">
        <v>25</v>
      </c>
      <c r="DJ31" s="4" t="s">
        <v>25</v>
      </c>
      <c r="DK31" s="4" t="s">
        <v>3</v>
      </c>
      <c r="DL31" s="4" t="s">
        <v>3</v>
      </c>
      <c r="DM31" s="4" t="s">
        <v>3</v>
      </c>
      <c r="DN31" s="4">
        <v>0</v>
      </c>
      <c r="DO31" s="4">
        <v>0</v>
      </c>
      <c r="DP31" s="4">
        <v>1</v>
      </c>
      <c r="DQ31" s="4">
        <v>1</v>
      </c>
      <c r="DU31" s="4">
        <v>1003</v>
      </c>
      <c r="DV31" s="4" t="s">
        <v>22</v>
      </c>
      <c r="DW31" s="4" t="s">
        <v>22</v>
      </c>
      <c r="DX31" s="4">
        <v>100</v>
      </c>
      <c r="DZ31" s="4" t="s">
        <v>3</v>
      </c>
      <c r="EA31" s="4" t="s">
        <v>3</v>
      </c>
      <c r="EB31" s="4" t="s">
        <v>3</v>
      </c>
      <c r="EC31" s="4" t="s">
        <v>3</v>
      </c>
      <c r="EE31" s="4">
        <v>85133723</v>
      </c>
      <c r="EF31" s="4">
        <v>60</v>
      </c>
      <c r="EG31" s="4" t="s">
        <v>26</v>
      </c>
      <c r="EH31" s="4">
        <v>0</v>
      </c>
      <c r="EI31" s="4" t="s">
        <v>3</v>
      </c>
      <c r="EJ31" s="4">
        <v>1</v>
      </c>
      <c r="EK31" s="4">
        <v>102</v>
      </c>
      <c r="EL31" s="4" t="s">
        <v>27</v>
      </c>
      <c r="EM31" s="4" t="s">
        <v>28</v>
      </c>
      <c r="EO31" s="4" t="s">
        <v>29</v>
      </c>
      <c r="EQ31" s="4">
        <v>0</v>
      </c>
      <c r="ER31" s="4">
        <v>543.13</v>
      </c>
      <c r="ES31" s="4">
        <v>46.16</v>
      </c>
      <c r="ET31" s="4">
        <v>1.26</v>
      </c>
      <c r="EU31" s="4">
        <v>0</v>
      </c>
      <c r="EV31" s="4">
        <v>495.71</v>
      </c>
      <c r="EW31" s="4">
        <v>45.52</v>
      </c>
      <c r="EX31" s="4">
        <v>0</v>
      </c>
      <c r="EY31" s="4">
        <v>0</v>
      </c>
      <c r="FQ31" s="4">
        <v>0</v>
      </c>
      <c r="FR31" s="4">
        <v>0</v>
      </c>
      <c r="FS31" s="4">
        <v>0</v>
      </c>
      <c r="FX31" s="4">
        <v>87</v>
      </c>
      <c r="FY31" s="4">
        <v>44</v>
      </c>
      <c r="GA31" s="4" t="s">
        <v>3</v>
      </c>
      <c r="GD31" s="4">
        <v>1</v>
      </c>
      <c r="GF31" s="4">
        <v>-1242219818</v>
      </c>
      <c r="GG31" s="4">
        <v>2</v>
      </c>
      <c r="GH31" s="4">
        <v>1</v>
      </c>
      <c r="GI31" s="4">
        <v>2</v>
      </c>
      <c r="GJ31" s="4">
        <v>0</v>
      </c>
      <c r="GK31" s="4">
        <v>0</v>
      </c>
      <c r="GL31" s="4">
        <f t="shared" si="50"/>
        <v>0</v>
      </c>
      <c r="GM31" s="4">
        <f t="shared" si="51"/>
        <v>270763.88</v>
      </c>
      <c r="GN31" s="4">
        <f t="shared" si="52"/>
        <v>270763.88</v>
      </c>
      <c r="GO31" s="4">
        <f t="shared" si="53"/>
        <v>0</v>
      </c>
      <c r="GP31" s="4">
        <f t="shared" si="54"/>
        <v>0</v>
      </c>
      <c r="GR31" s="4">
        <v>0</v>
      </c>
      <c r="GS31" s="4">
        <v>3</v>
      </c>
      <c r="GT31" s="4">
        <v>0</v>
      </c>
      <c r="GU31" s="4" t="s">
        <v>3</v>
      </c>
      <c r="GV31" s="4">
        <f t="shared" si="55"/>
        <v>0</v>
      </c>
      <c r="GW31" s="4">
        <v>1</v>
      </c>
      <c r="GX31" s="4">
        <f t="shared" si="56"/>
        <v>0</v>
      </c>
      <c r="HA31" s="4">
        <v>0</v>
      </c>
      <c r="HB31" s="4">
        <v>0</v>
      </c>
      <c r="HC31" s="4">
        <f t="shared" si="57"/>
        <v>0</v>
      </c>
      <c r="HE31" s="4" t="s">
        <v>3</v>
      </c>
      <c r="HF31" s="4" t="s">
        <v>3</v>
      </c>
      <c r="HM31" s="4" t="s">
        <v>3</v>
      </c>
      <c r="HN31" s="4" t="s">
        <v>3</v>
      </c>
      <c r="HO31" s="4" t="s">
        <v>3</v>
      </c>
      <c r="HP31" s="4" t="s">
        <v>3</v>
      </c>
      <c r="HQ31" s="4" t="s">
        <v>3</v>
      </c>
      <c r="HS31" s="4">
        <v>0</v>
      </c>
      <c r="IK31" s="4">
        <v>0</v>
      </c>
    </row>
    <row r="32" spans="1:255" x14ac:dyDescent="0.2">
      <c r="A32" s="2">
        <v>17</v>
      </c>
      <c r="B32" s="2">
        <v>1</v>
      </c>
      <c r="C32" s="2">
        <f>ROW(SmtRes!A25)</f>
        <v>25</v>
      </c>
      <c r="D32" s="2">
        <f>ROW(EtalonRes!A25)</f>
        <v>25</v>
      </c>
      <c r="E32" s="2" t="s">
        <v>34</v>
      </c>
      <c r="F32" s="2" t="s">
        <v>35</v>
      </c>
      <c r="G32" s="2" t="s">
        <v>36</v>
      </c>
      <c r="H32" s="2" t="s">
        <v>22</v>
      </c>
      <c r="I32" s="2">
        <f>ROUND((110+12)/100,9)</f>
        <v>1.22</v>
      </c>
      <c r="J32" s="2">
        <v>0</v>
      </c>
      <c r="K32" s="2">
        <f>ROUND((110+12)/100,9)</f>
        <v>1.22</v>
      </c>
      <c r="L32" s="2"/>
      <c r="M32" s="2"/>
      <c r="N32" s="2"/>
      <c r="O32" s="2">
        <f t="shared" si="21"/>
        <v>1076.4100000000001</v>
      </c>
      <c r="P32" s="2">
        <f t="shared" si="22"/>
        <v>67.44</v>
      </c>
      <c r="Q32" s="2">
        <f t="shared" si="23"/>
        <v>2.1</v>
      </c>
      <c r="R32" s="2">
        <f t="shared" si="24"/>
        <v>0</v>
      </c>
      <c r="S32" s="2">
        <f t="shared" si="25"/>
        <v>1006.87</v>
      </c>
      <c r="T32" s="2">
        <f t="shared" si="26"/>
        <v>0</v>
      </c>
      <c r="U32" s="2">
        <f t="shared" si="27"/>
        <v>92.458978559999991</v>
      </c>
      <c r="V32" s="2">
        <f t="shared" si="28"/>
        <v>0</v>
      </c>
      <c r="W32" s="2">
        <f t="shared" si="29"/>
        <v>0</v>
      </c>
      <c r="X32" s="2">
        <f t="shared" si="30"/>
        <v>875.98</v>
      </c>
      <c r="Y32" s="2">
        <f t="shared" si="31"/>
        <v>443.02</v>
      </c>
      <c r="Z32" s="2"/>
      <c r="AA32" s="2">
        <v>85736471</v>
      </c>
      <c r="AB32" s="2">
        <f t="shared" si="32"/>
        <v>845.18</v>
      </c>
      <c r="AC32" s="2">
        <f t="shared" si="33"/>
        <v>55.28</v>
      </c>
      <c r="AD32" s="2">
        <f t="shared" si="34"/>
        <v>1.6439999999999999</v>
      </c>
      <c r="AE32" s="2">
        <f t="shared" si="35"/>
        <v>0</v>
      </c>
      <c r="AF32" s="2">
        <f t="shared" si="35"/>
        <v>788.25599999999997</v>
      </c>
      <c r="AG32" s="2">
        <f t="shared" si="36"/>
        <v>0</v>
      </c>
      <c r="AH32" s="2">
        <f t="shared" si="37"/>
        <v>72.384</v>
      </c>
      <c r="AI32" s="2">
        <f t="shared" si="37"/>
        <v>0</v>
      </c>
      <c r="AJ32" s="2">
        <f t="shared" si="38"/>
        <v>0</v>
      </c>
      <c r="AK32" s="2">
        <v>713.53</v>
      </c>
      <c r="AL32" s="2">
        <v>55.28</v>
      </c>
      <c r="AM32" s="2">
        <v>1.37</v>
      </c>
      <c r="AN32" s="2">
        <v>0</v>
      </c>
      <c r="AO32" s="2">
        <v>656.88</v>
      </c>
      <c r="AP32" s="2">
        <v>0</v>
      </c>
      <c r="AQ32" s="2">
        <v>60.32</v>
      </c>
      <c r="AR32" s="2">
        <v>0</v>
      </c>
      <c r="AS32" s="2">
        <v>0</v>
      </c>
      <c r="AT32" s="2">
        <v>87</v>
      </c>
      <c r="AU32" s="2">
        <v>44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1</v>
      </c>
      <c r="BJ32" s="2" t="s">
        <v>37</v>
      </c>
      <c r="BK32" s="2"/>
      <c r="BL32" s="2"/>
      <c r="BM32" s="2">
        <v>102</v>
      </c>
      <c r="BN32" s="2">
        <v>0</v>
      </c>
      <c r="BO32" s="2" t="s">
        <v>35</v>
      </c>
      <c r="BP32" s="2">
        <v>1</v>
      </c>
      <c r="BQ32" s="2">
        <v>60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87</v>
      </c>
      <c r="CA32" s="2">
        <v>44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904</v>
      </c>
      <c r="CO32" s="2">
        <v>0</v>
      </c>
      <c r="CP32" s="2">
        <f t="shared" si="39"/>
        <v>1076.4100000000001</v>
      </c>
      <c r="CQ32" s="2">
        <f t="shared" si="40"/>
        <v>55.28</v>
      </c>
      <c r="CR32" s="2">
        <f t="shared" si="41"/>
        <v>1.72</v>
      </c>
      <c r="CS32" s="2">
        <f t="shared" si="42"/>
        <v>0</v>
      </c>
      <c r="CT32" s="2">
        <f t="shared" si="43"/>
        <v>825.3</v>
      </c>
      <c r="CU32" s="2">
        <f t="shared" si="44"/>
        <v>0</v>
      </c>
      <c r="CV32" s="2">
        <f t="shared" si="45"/>
        <v>75.786047999999994</v>
      </c>
      <c r="CW32" s="2">
        <f t="shared" si="46"/>
        <v>0</v>
      </c>
      <c r="CX32" s="2">
        <f t="shared" si="47"/>
        <v>0</v>
      </c>
      <c r="CY32" s="2">
        <f t="shared" si="48"/>
        <v>875.98</v>
      </c>
      <c r="CZ32" s="2">
        <f t="shared" si="49"/>
        <v>443.02</v>
      </c>
      <c r="DA32" s="2"/>
      <c r="DB32" s="2">
        <v>5</v>
      </c>
      <c r="DC32" s="2" t="s">
        <v>3</v>
      </c>
      <c r="DD32" s="2" t="s">
        <v>24</v>
      </c>
      <c r="DE32" s="2" t="s">
        <v>25</v>
      </c>
      <c r="DF32" s="2" t="s">
        <v>25</v>
      </c>
      <c r="DG32" s="2" t="s">
        <v>25</v>
      </c>
      <c r="DH32" s="2" t="s">
        <v>3</v>
      </c>
      <c r="DI32" s="2" t="s">
        <v>25</v>
      </c>
      <c r="DJ32" s="2" t="s">
        <v>25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1003</v>
      </c>
      <c r="DV32" s="2" t="s">
        <v>22</v>
      </c>
      <c r="DW32" s="2" t="s">
        <v>22</v>
      </c>
      <c r="DX32" s="2">
        <v>100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85133723</v>
      </c>
      <c r="EF32" s="2">
        <v>60</v>
      </c>
      <c r="EG32" s="2" t="s">
        <v>26</v>
      </c>
      <c r="EH32" s="2">
        <v>0</v>
      </c>
      <c r="EI32" s="2" t="s">
        <v>3</v>
      </c>
      <c r="EJ32" s="2">
        <v>1</v>
      </c>
      <c r="EK32" s="2">
        <v>102</v>
      </c>
      <c r="EL32" s="2" t="s">
        <v>27</v>
      </c>
      <c r="EM32" s="2" t="s">
        <v>28</v>
      </c>
      <c r="EN32" s="2"/>
      <c r="EO32" s="2" t="s">
        <v>29</v>
      </c>
      <c r="EP32" s="2"/>
      <c r="EQ32" s="2">
        <v>0</v>
      </c>
      <c r="ER32" s="2">
        <v>713.53</v>
      </c>
      <c r="ES32" s="2">
        <v>55.28</v>
      </c>
      <c r="ET32" s="2">
        <v>1.37</v>
      </c>
      <c r="EU32" s="2">
        <v>0</v>
      </c>
      <c r="EV32" s="2">
        <v>656.88</v>
      </c>
      <c r="EW32" s="2">
        <v>60.32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87</v>
      </c>
      <c r="FY32" s="2">
        <v>44</v>
      </c>
      <c r="FZ32" s="2"/>
      <c r="GA32" s="2" t="s">
        <v>3</v>
      </c>
      <c r="GB32" s="2"/>
      <c r="GC32" s="2"/>
      <c r="GD32" s="2">
        <v>1</v>
      </c>
      <c r="GE32" s="2"/>
      <c r="GF32" s="2">
        <v>-952300200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50"/>
        <v>0</v>
      </c>
      <c r="GM32" s="2">
        <f t="shared" si="51"/>
        <v>2395.41</v>
      </c>
      <c r="GN32" s="2">
        <f t="shared" si="52"/>
        <v>2395.41</v>
      </c>
      <c r="GO32" s="2">
        <f t="shared" si="53"/>
        <v>0</v>
      </c>
      <c r="GP32" s="2">
        <f t="shared" si="54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5"/>
        <v>0</v>
      </c>
      <c r="GW32" s="2">
        <v>1</v>
      </c>
      <c r="GX32" s="2">
        <f t="shared" si="56"/>
        <v>0</v>
      </c>
      <c r="GY32" s="2"/>
      <c r="GZ32" s="2"/>
      <c r="HA32" s="2">
        <v>0</v>
      </c>
      <c r="HB32" s="2">
        <v>0</v>
      </c>
      <c r="HC32" s="2">
        <f t="shared" si="57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 s="4">
        <v>17</v>
      </c>
      <c r="B33" s="4">
        <v>1</v>
      </c>
      <c r="C33" s="4">
        <f>ROW(SmtRes!A30)</f>
        <v>30</v>
      </c>
      <c r="D33" s="4">
        <f>ROW(EtalonRes!A30)</f>
        <v>30</v>
      </c>
      <c r="E33" s="4" t="s">
        <v>34</v>
      </c>
      <c r="F33" s="4" t="s">
        <v>35</v>
      </c>
      <c r="G33" s="4" t="s">
        <v>36</v>
      </c>
      <c r="H33" s="4" t="s">
        <v>22</v>
      </c>
      <c r="I33" s="4">
        <f>ROUND((110+12)/100,9)</f>
        <v>1.22</v>
      </c>
      <c r="J33" s="4">
        <v>0</v>
      </c>
      <c r="K33" s="4">
        <f>ROUND((110+12)/100,9)</f>
        <v>1.22</v>
      </c>
      <c r="O33" s="4">
        <f t="shared" si="21"/>
        <v>57804.67</v>
      </c>
      <c r="P33" s="4">
        <f t="shared" si="22"/>
        <v>1048.02</v>
      </c>
      <c r="Q33" s="4">
        <f t="shared" si="23"/>
        <v>19.53</v>
      </c>
      <c r="R33" s="4">
        <f t="shared" si="24"/>
        <v>0</v>
      </c>
      <c r="S33" s="4">
        <f t="shared" si="25"/>
        <v>56737.120000000003</v>
      </c>
      <c r="T33" s="4">
        <f t="shared" si="26"/>
        <v>0</v>
      </c>
      <c r="U33" s="4">
        <f t="shared" si="27"/>
        <v>92.458978559999991</v>
      </c>
      <c r="V33" s="4">
        <f t="shared" si="28"/>
        <v>0</v>
      </c>
      <c r="W33" s="4">
        <f t="shared" si="29"/>
        <v>0</v>
      </c>
      <c r="X33" s="4">
        <f t="shared" si="30"/>
        <v>49361.29</v>
      </c>
      <c r="Y33" s="4">
        <f t="shared" si="31"/>
        <v>24964.33</v>
      </c>
      <c r="AA33" s="4">
        <v>85736473</v>
      </c>
      <c r="AB33" s="4">
        <f t="shared" si="32"/>
        <v>845.18</v>
      </c>
      <c r="AC33" s="4">
        <f t="shared" si="33"/>
        <v>55.28</v>
      </c>
      <c r="AD33" s="4">
        <f t="shared" si="34"/>
        <v>1.6439999999999999</v>
      </c>
      <c r="AE33" s="4">
        <f t="shared" si="35"/>
        <v>0</v>
      </c>
      <c r="AF33" s="4">
        <f t="shared" si="35"/>
        <v>788.25599999999997</v>
      </c>
      <c r="AG33" s="4">
        <f t="shared" si="36"/>
        <v>0</v>
      </c>
      <c r="AH33" s="4">
        <f t="shared" si="37"/>
        <v>72.384</v>
      </c>
      <c r="AI33" s="4">
        <f t="shared" si="37"/>
        <v>0</v>
      </c>
      <c r="AJ33" s="4">
        <f t="shared" si="38"/>
        <v>0</v>
      </c>
      <c r="AK33" s="4">
        <v>713.53</v>
      </c>
      <c r="AL33" s="4">
        <v>55.28</v>
      </c>
      <c r="AM33" s="4">
        <v>1.37</v>
      </c>
      <c r="AN33" s="4">
        <v>0</v>
      </c>
      <c r="AO33" s="4">
        <v>656.88</v>
      </c>
      <c r="AP33" s="4">
        <v>0</v>
      </c>
      <c r="AQ33" s="4">
        <v>60.32</v>
      </c>
      <c r="AR33" s="4">
        <v>0</v>
      </c>
      <c r="AS33" s="4">
        <v>0</v>
      </c>
      <c r="AT33" s="4">
        <v>87</v>
      </c>
      <c r="AU33" s="4">
        <v>44</v>
      </c>
      <c r="AV33" s="4">
        <v>1.0469999999999999</v>
      </c>
      <c r="AW33" s="4">
        <v>1</v>
      </c>
      <c r="AZ33" s="4">
        <v>1</v>
      </c>
      <c r="BA33" s="4">
        <v>56.35</v>
      </c>
      <c r="BB33" s="4">
        <v>9.3000000000000007</v>
      </c>
      <c r="BC33" s="4">
        <v>15.54</v>
      </c>
      <c r="BD33" s="4" t="s">
        <v>3</v>
      </c>
      <c r="BE33" s="4" t="s">
        <v>3</v>
      </c>
      <c r="BF33" s="4" t="s">
        <v>3</v>
      </c>
      <c r="BG33" s="4" t="s">
        <v>3</v>
      </c>
      <c r="BH33" s="4">
        <v>0</v>
      </c>
      <c r="BI33" s="4">
        <v>1</v>
      </c>
      <c r="BJ33" s="4" t="s">
        <v>37</v>
      </c>
      <c r="BM33" s="4">
        <v>102</v>
      </c>
      <c r="BN33" s="4">
        <v>0</v>
      </c>
      <c r="BO33" s="4" t="s">
        <v>35</v>
      </c>
      <c r="BP33" s="4">
        <v>1</v>
      </c>
      <c r="BQ33" s="4">
        <v>60</v>
      </c>
      <c r="BR33" s="4">
        <v>0</v>
      </c>
      <c r="BS33" s="4">
        <v>56.35</v>
      </c>
      <c r="BT33" s="4">
        <v>1</v>
      </c>
      <c r="BU33" s="4">
        <v>1</v>
      </c>
      <c r="BV33" s="4">
        <v>1</v>
      </c>
      <c r="BW33" s="4">
        <v>1</v>
      </c>
      <c r="BX33" s="4">
        <v>1</v>
      </c>
      <c r="BY33" s="4" t="s">
        <v>3</v>
      </c>
      <c r="BZ33" s="4">
        <v>87</v>
      </c>
      <c r="CA33" s="4">
        <v>44</v>
      </c>
      <c r="CB33" s="4" t="s">
        <v>3</v>
      </c>
      <c r="CE33" s="4">
        <v>1566</v>
      </c>
      <c r="CF33" s="4">
        <v>0</v>
      </c>
      <c r="CG33" s="4">
        <v>0</v>
      </c>
      <c r="CM33" s="4">
        <v>0</v>
      </c>
      <c r="CN33" s="4" t="s">
        <v>904</v>
      </c>
      <c r="CO33" s="4">
        <v>0</v>
      </c>
      <c r="CP33" s="4">
        <f t="shared" si="39"/>
        <v>57804.670000000006</v>
      </c>
      <c r="CQ33" s="4">
        <f t="shared" si="40"/>
        <v>859.05</v>
      </c>
      <c r="CR33" s="4">
        <f t="shared" si="41"/>
        <v>16</v>
      </c>
      <c r="CS33" s="4">
        <f t="shared" si="42"/>
        <v>0</v>
      </c>
      <c r="CT33" s="4">
        <f t="shared" si="43"/>
        <v>46505.66</v>
      </c>
      <c r="CU33" s="4">
        <f t="shared" si="44"/>
        <v>0</v>
      </c>
      <c r="CV33" s="4">
        <f t="shared" si="45"/>
        <v>75.786047999999994</v>
      </c>
      <c r="CW33" s="4">
        <f t="shared" si="46"/>
        <v>0</v>
      </c>
      <c r="CX33" s="4">
        <f t="shared" si="47"/>
        <v>0</v>
      </c>
      <c r="CY33" s="4">
        <f t="shared" si="48"/>
        <v>49361.29</v>
      </c>
      <c r="CZ33" s="4">
        <f t="shared" si="49"/>
        <v>24964.33</v>
      </c>
      <c r="DB33" s="4">
        <v>6</v>
      </c>
      <c r="DC33" s="4" t="s">
        <v>3</v>
      </c>
      <c r="DD33" s="4" t="s">
        <v>24</v>
      </c>
      <c r="DE33" s="4" t="s">
        <v>25</v>
      </c>
      <c r="DF33" s="4" t="s">
        <v>25</v>
      </c>
      <c r="DG33" s="4" t="s">
        <v>25</v>
      </c>
      <c r="DH33" s="4" t="s">
        <v>3</v>
      </c>
      <c r="DI33" s="4" t="s">
        <v>25</v>
      </c>
      <c r="DJ33" s="4" t="s">
        <v>25</v>
      </c>
      <c r="DK33" s="4" t="s">
        <v>3</v>
      </c>
      <c r="DL33" s="4" t="s">
        <v>3</v>
      </c>
      <c r="DM33" s="4" t="s">
        <v>3</v>
      </c>
      <c r="DN33" s="4">
        <v>0</v>
      </c>
      <c r="DO33" s="4">
        <v>0</v>
      </c>
      <c r="DP33" s="4">
        <v>1</v>
      </c>
      <c r="DQ33" s="4">
        <v>1</v>
      </c>
      <c r="DU33" s="4">
        <v>1003</v>
      </c>
      <c r="DV33" s="4" t="s">
        <v>22</v>
      </c>
      <c r="DW33" s="4" t="s">
        <v>22</v>
      </c>
      <c r="DX33" s="4">
        <v>100</v>
      </c>
      <c r="DZ33" s="4" t="s">
        <v>3</v>
      </c>
      <c r="EA33" s="4" t="s">
        <v>3</v>
      </c>
      <c r="EB33" s="4" t="s">
        <v>3</v>
      </c>
      <c r="EC33" s="4" t="s">
        <v>3</v>
      </c>
      <c r="EE33" s="4">
        <v>85133723</v>
      </c>
      <c r="EF33" s="4">
        <v>60</v>
      </c>
      <c r="EG33" s="4" t="s">
        <v>26</v>
      </c>
      <c r="EH33" s="4">
        <v>0</v>
      </c>
      <c r="EI33" s="4" t="s">
        <v>3</v>
      </c>
      <c r="EJ33" s="4">
        <v>1</v>
      </c>
      <c r="EK33" s="4">
        <v>102</v>
      </c>
      <c r="EL33" s="4" t="s">
        <v>27</v>
      </c>
      <c r="EM33" s="4" t="s">
        <v>28</v>
      </c>
      <c r="EO33" s="4" t="s">
        <v>29</v>
      </c>
      <c r="EQ33" s="4">
        <v>0</v>
      </c>
      <c r="ER33" s="4">
        <v>713.53</v>
      </c>
      <c r="ES33" s="4">
        <v>55.28</v>
      </c>
      <c r="ET33" s="4">
        <v>1.37</v>
      </c>
      <c r="EU33" s="4">
        <v>0</v>
      </c>
      <c r="EV33" s="4">
        <v>656.88</v>
      </c>
      <c r="EW33" s="4">
        <v>60.32</v>
      </c>
      <c r="EX33" s="4">
        <v>0</v>
      </c>
      <c r="EY33" s="4">
        <v>0</v>
      </c>
      <c r="FQ33" s="4">
        <v>0</v>
      </c>
      <c r="FR33" s="4">
        <v>0</v>
      </c>
      <c r="FS33" s="4">
        <v>0</v>
      </c>
      <c r="FX33" s="4">
        <v>87</v>
      </c>
      <c r="FY33" s="4">
        <v>44</v>
      </c>
      <c r="GA33" s="4" t="s">
        <v>3</v>
      </c>
      <c r="GD33" s="4">
        <v>1</v>
      </c>
      <c r="GF33" s="4">
        <v>-952300200</v>
      </c>
      <c r="GG33" s="4">
        <v>2</v>
      </c>
      <c r="GH33" s="4">
        <v>1</v>
      </c>
      <c r="GI33" s="4">
        <v>2</v>
      </c>
      <c r="GJ33" s="4">
        <v>0</v>
      </c>
      <c r="GK33" s="4">
        <v>0</v>
      </c>
      <c r="GL33" s="4">
        <f t="shared" si="50"/>
        <v>0</v>
      </c>
      <c r="GM33" s="4">
        <f t="shared" si="51"/>
        <v>132130.29</v>
      </c>
      <c r="GN33" s="4">
        <f t="shared" si="52"/>
        <v>132130.29</v>
      </c>
      <c r="GO33" s="4">
        <f t="shared" si="53"/>
        <v>0</v>
      </c>
      <c r="GP33" s="4">
        <f t="shared" si="54"/>
        <v>0</v>
      </c>
      <c r="GR33" s="4">
        <v>0</v>
      </c>
      <c r="GS33" s="4">
        <v>3</v>
      </c>
      <c r="GT33" s="4">
        <v>0</v>
      </c>
      <c r="GU33" s="4" t="s">
        <v>3</v>
      </c>
      <c r="GV33" s="4">
        <f t="shared" si="55"/>
        <v>0</v>
      </c>
      <c r="GW33" s="4">
        <v>1</v>
      </c>
      <c r="GX33" s="4">
        <f t="shared" si="56"/>
        <v>0</v>
      </c>
      <c r="HA33" s="4">
        <v>0</v>
      </c>
      <c r="HB33" s="4">
        <v>0</v>
      </c>
      <c r="HC33" s="4">
        <f t="shared" si="57"/>
        <v>0</v>
      </c>
      <c r="HE33" s="4" t="s">
        <v>3</v>
      </c>
      <c r="HF33" s="4" t="s">
        <v>3</v>
      </c>
      <c r="HM33" s="4" t="s">
        <v>3</v>
      </c>
      <c r="HN33" s="4" t="s">
        <v>3</v>
      </c>
      <c r="HO33" s="4" t="s">
        <v>3</v>
      </c>
      <c r="HP33" s="4" t="s">
        <v>3</v>
      </c>
      <c r="HQ33" s="4" t="s">
        <v>3</v>
      </c>
      <c r="HS33" s="4">
        <v>0</v>
      </c>
      <c r="IK33" s="4">
        <v>0</v>
      </c>
    </row>
    <row r="34" spans="1:255" x14ac:dyDescent="0.2">
      <c r="A34" s="2">
        <v>17</v>
      </c>
      <c r="B34" s="2">
        <v>1</v>
      </c>
      <c r="C34" s="2">
        <f>ROW(SmtRes!A35)</f>
        <v>35</v>
      </c>
      <c r="D34" s="2">
        <f>ROW(EtalonRes!A35)</f>
        <v>35</v>
      </c>
      <c r="E34" s="2" t="s">
        <v>38</v>
      </c>
      <c r="F34" s="2" t="s">
        <v>39</v>
      </c>
      <c r="G34" s="2" t="s">
        <v>40</v>
      </c>
      <c r="H34" s="2" t="s">
        <v>22</v>
      </c>
      <c r="I34" s="2">
        <f>ROUND((16+16)/100,9)</f>
        <v>0.32</v>
      </c>
      <c r="J34" s="2">
        <v>0</v>
      </c>
      <c r="K34" s="2">
        <f>ROUND((16+16)/100,9)</f>
        <v>0.32</v>
      </c>
      <c r="L34" s="2"/>
      <c r="M34" s="2"/>
      <c r="N34" s="2"/>
      <c r="O34" s="2">
        <f t="shared" si="21"/>
        <v>295.35000000000002</v>
      </c>
      <c r="P34" s="2">
        <f t="shared" si="22"/>
        <v>24.59</v>
      </c>
      <c r="Q34" s="2">
        <f>(ROUND((ROUND(((((ET34*1)*1.2))*AV34*I34),2)*BB34),2)+ROUND((ROUND(((AE34-(((EU34*1)*1.2)))*AV34*I34),2)*BS34),2))</f>
        <v>0.73</v>
      </c>
      <c r="R34" s="2">
        <f>(ROUND((ROUND(((((EU34*1)*1.2))*AV34*I34),2)*BS34),2)+ROUND((ROUND(((AE34-(((EU34*1)*1.2)))*AV34*I34),2)*BS34),2))</f>
        <v>0</v>
      </c>
      <c r="S34" s="2">
        <f t="shared" si="25"/>
        <v>270.02999999999997</v>
      </c>
      <c r="T34" s="2">
        <f t="shared" si="26"/>
        <v>0</v>
      </c>
      <c r="U34" s="2">
        <f t="shared" si="27"/>
        <v>24.571002700800001</v>
      </c>
      <c r="V34" s="2">
        <f t="shared" si="28"/>
        <v>0</v>
      </c>
      <c r="W34" s="2">
        <f t="shared" si="29"/>
        <v>0</v>
      </c>
      <c r="X34" s="2">
        <f>(ROUND((((S34+ROUND((ROUND(((((EU34*1)*1.2))*AV34*I34),2)*BS34),2))*AT34)/100),2)+ROUND(((ROUND((ROUND(((AE34-(((EU34*1)*1.2)))*AV34*I34),2)*BS34),2)*AT34)/100),2))</f>
        <v>234.93</v>
      </c>
      <c r="Y34" s="2">
        <f>(ROUND((((S34+ROUND((ROUND(((((EU34*1)*1.2))*AV34*I34),2)*BS34),2))*AU34)/100),2)+ROUND(((ROUND((ROUND(((AE34-(((EU34*1)*1.2)))*AV34*I34),2)*BS34),2)*AU34)/100),2))</f>
        <v>118.81</v>
      </c>
      <c r="Z34" s="2"/>
      <c r="AA34" s="2">
        <v>85736471</v>
      </c>
      <c r="AB34" s="2">
        <f t="shared" si="32"/>
        <v>884.99872000000005</v>
      </c>
      <c r="AC34" s="2">
        <f>ROUND((((ES34*1)*1)),6)</f>
        <v>76.84</v>
      </c>
      <c r="AD34" s="2">
        <f>ROUND((((((ET34*1)*1.2))-(((EU34*1)*1.2)))+AE34),6)</f>
        <v>2.1840000000000002</v>
      </c>
      <c r="AE34" s="2">
        <f>ROUND((((EU34*1)*1.2)),6)</f>
        <v>0</v>
      </c>
      <c r="AF34" s="2">
        <f>ROUND((((EV34*0.82)*1.2)),6)</f>
        <v>805.97472000000005</v>
      </c>
      <c r="AG34" s="2">
        <f t="shared" si="36"/>
        <v>0</v>
      </c>
      <c r="AH34" s="2">
        <f>(((EW34*0.82)*1.2))</f>
        <v>73.337519999999998</v>
      </c>
      <c r="AI34" s="2">
        <f>(((EX34*1)*1.2))</f>
        <v>0</v>
      </c>
      <c r="AJ34" s="2">
        <f t="shared" si="38"/>
        <v>0</v>
      </c>
      <c r="AK34" s="2">
        <v>897.74</v>
      </c>
      <c r="AL34" s="2">
        <v>76.84</v>
      </c>
      <c r="AM34" s="2">
        <v>1.82</v>
      </c>
      <c r="AN34" s="2">
        <v>0</v>
      </c>
      <c r="AO34" s="2">
        <v>819.08</v>
      </c>
      <c r="AP34" s="2">
        <v>0</v>
      </c>
      <c r="AQ34" s="2">
        <v>74.53</v>
      </c>
      <c r="AR34" s="2">
        <v>0</v>
      </c>
      <c r="AS34" s="2">
        <v>0</v>
      </c>
      <c r="AT34" s="2">
        <v>87</v>
      </c>
      <c r="AU34" s="2">
        <v>44</v>
      </c>
      <c r="AV34" s="2">
        <v>1.0469999999999999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1</v>
      </c>
      <c r="BJ34" s="2" t="s">
        <v>41</v>
      </c>
      <c r="BK34" s="2"/>
      <c r="BL34" s="2"/>
      <c r="BM34" s="2">
        <v>102</v>
      </c>
      <c r="BN34" s="2">
        <v>0</v>
      </c>
      <c r="BO34" s="2" t="s">
        <v>39</v>
      </c>
      <c r="BP34" s="2">
        <v>1</v>
      </c>
      <c r="BQ34" s="2">
        <v>60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87</v>
      </c>
      <c r="CA34" s="2">
        <v>44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905</v>
      </c>
      <c r="CO34" s="2">
        <v>0</v>
      </c>
      <c r="CP34" s="2">
        <f t="shared" si="39"/>
        <v>295.34999999999997</v>
      </c>
      <c r="CQ34" s="2">
        <f t="shared" si="40"/>
        <v>76.84</v>
      </c>
      <c r="CR34" s="2">
        <f>(ROUND((ROUND(((((ET34*1)*1.2))*AV34*1),2)*BB34),2)+ROUND((ROUND(((AE34-(((EU34*1)*1.2)))*AV34*1),2)*BS34),2))</f>
        <v>2.29</v>
      </c>
      <c r="CS34" s="2">
        <f>(ROUND((ROUND(((((EU34*1)*1.2))*AV34*1),2)*BS34),2)+ROUND((ROUND(((AE34-(((EU34*1)*1.2)))*AV34*1),2)*BS34),2))</f>
        <v>0</v>
      </c>
      <c r="CT34" s="2">
        <f t="shared" si="43"/>
        <v>843.86</v>
      </c>
      <c r="CU34" s="2">
        <f t="shared" si="44"/>
        <v>0</v>
      </c>
      <c r="CV34" s="2">
        <f t="shared" si="45"/>
        <v>76.784383439999999</v>
      </c>
      <c r="CW34" s="2">
        <f t="shared" si="46"/>
        <v>0</v>
      </c>
      <c r="CX34" s="2">
        <f t="shared" si="47"/>
        <v>0</v>
      </c>
      <c r="CY34" s="2">
        <f>(ROUND((((S34+ROUND((ROUND(((((EU34*1)*1.2))*AV34*1),2)*BS34),2))*AT34)/100),2)+ROUND(((ROUND((ROUND(((AE34-(((EU34*1)*1.2)))*AV34*1),2)*BS34),2)*AT34)/100),2))</f>
        <v>234.93</v>
      </c>
      <c r="CZ34" s="2">
        <f>(ROUND((((S34+ROUND((ROUND(((((EU34*1)*1.2))*AV34*1),2)*BS34),2))*AU34)/100),2)+ROUND(((ROUND((ROUND(((AE34-(((EU34*1)*1.2)))*AV34*1),2)*BS34),2)*AU34)/100),2))</f>
        <v>118.81</v>
      </c>
      <c r="DA34" s="2"/>
      <c r="DB34" s="2">
        <v>7</v>
      </c>
      <c r="DC34" s="2" t="s">
        <v>3</v>
      </c>
      <c r="DD34" s="2" t="s">
        <v>42</v>
      </c>
      <c r="DE34" s="2" t="s">
        <v>43</v>
      </c>
      <c r="DF34" s="2" t="s">
        <v>43</v>
      </c>
      <c r="DG34" s="2" t="s">
        <v>44</v>
      </c>
      <c r="DH34" s="2" t="s">
        <v>3</v>
      </c>
      <c r="DI34" s="2" t="s">
        <v>44</v>
      </c>
      <c r="DJ34" s="2" t="s">
        <v>43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1003</v>
      </c>
      <c r="DV34" s="2" t="s">
        <v>22</v>
      </c>
      <c r="DW34" s="2" t="s">
        <v>22</v>
      </c>
      <c r="DX34" s="2">
        <v>100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85133723</v>
      </c>
      <c r="EF34" s="2">
        <v>60</v>
      </c>
      <c r="EG34" s="2" t="s">
        <v>26</v>
      </c>
      <c r="EH34" s="2">
        <v>0</v>
      </c>
      <c r="EI34" s="2" t="s">
        <v>3</v>
      </c>
      <c r="EJ34" s="2">
        <v>1</v>
      </c>
      <c r="EK34" s="2">
        <v>102</v>
      </c>
      <c r="EL34" s="2" t="s">
        <v>27</v>
      </c>
      <c r="EM34" s="2" t="s">
        <v>28</v>
      </c>
      <c r="EN34" s="2"/>
      <c r="EO34" s="2" t="s">
        <v>45</v>
      </c>
      <c r="EP34" s="2"/>
      <c r="EQ34" s="2">
        <v>0</v>
      </c>
      <c r="ER34" s="2">
        <v>897.74</v>
      </c>
      <c r="ES34" s="2">
        <v>76.84</v>
      </c>
      <c r="ET34" s="2">
        <v>1.82</v>
      </c>
      <c r="EU34" s="2">
        <v>0</v>
      </c>
      <c r="EV34" s="2">
        <v>819.08</v>
      </c>
      <c r="EW34" s="2">
        <v>74.53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87</v>
      </c>
      <c r="FY34" s="2">
        <v>44</v>
      </c>
      <c r="FZ34" s="2"/>
      <c r="GA34" s="2" t="s">
        <v>3</v>
      </c>
      <c r="GB34" s="2"/>
      <c r="GC34" s="2"/>
      <c r="GD34" s="2">
        <v>1</v>
      </c>
      <c r="GE34" s="2"/>
      <c r="GF34" s="2">
        <v>1211388190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50"/>
        <v>0</v>
      </c>
      <c r="GM34" s="2">
        <f t="shared" si="51"/>
        <v>649.09</v>
      </c>
      <c r="GN34" s="2">
        <f t="shared" si="52"/>
        <v>649.09</v>
      </c>
      <c r="GO34" s="2">
        <f t="shared" si="53"/>
        <v>0</v>
      </c>
      <c r="GP34" s="2">
        <f t="shared" si="54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5"/>
        <v>0</v>
      </c>
      <c r="GW34" s="2">
        <v>1</v>
      </c>
      <c r="GX34" s="2">
        <f t="shared" si="56"/>
        <v>0</v>
      </c>
      <c r="GY34" s="2"/>
      <c r="GZ34" s="2"/>
      <c r="HA34" s="2">
        <v>0</v>
      </c>
      <c r="HB34" s="2">
        <v>0</v>
      </c>
      <c r="HC34" s="2">
        <f t="shared" si="57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 s="4">
        <v>17</v>
      </c>
      <c r="B35" s="4">
        <v>1</v>
      </c>
      <c r="C35" s="4">
        <f>ROW(SmtRes!A40)</f>
        <v>40</v>
      </c>
      <c r="D35" s="4">
        <f>ROW(EtalonRes!A40)</f>
        <v>40</v>
      </c>
      <c r="E35" s="4" t="s">
        <v>38</v>
      </c>
      <c r="F35" s="4" t="s">
        <v>39</v>
      </c>
      <c r="G35" s="4" t="s">
        <v>40</v>
      </c>
      <c r="H35" s="4" t="s">
        <v>22</v>
      </c>
      <c r="I35" s="4">
        <f>ROUND((16+16)/100,9)</f>
        <v>0.32</v>
      </c>
      <c r="J35" s="4">
        <v>0</v>
      </c>
      <c r="K35" s="4">
        <f>ROUND((16+16)/100,9)</f>
        <v>0.32</v>
      </c>
      <c r="O35" s="4">
        <f t="shared" si="21"/>
        <v>15604.85</v>
      </c>
      <c r="P35" s="4">
        <f t="shared" si="22"/>
        <v>381.88</v>
      </c>
      <c r="Q35" s="4">
        <f>(ROUND((ROUND(((((ET35*1)*1.2))*AV35*I35),2)*BB35),2)+ROUND((ROUND(((AE35-(((EU35*1)*1.2)))*AV35*I35),2)*BS35),2))</f>
        <v>6.78</v>
      </c>
      <c r="R35" s="4">
        <f>(ROUND((ROUND(((((EU35*1)*1.2))*AV35*I35),2)*BS35),2)+ROUND((ROUND(((AE35-(((EU35*1)*1.2)))*AV35*I35),2)*BS35),2))</f>
        <v>0</v>
      </c>
      <c r="S35" s="4">
        <f t="shared" si="25"/>
        <v>15216.19</v>
      </c>
      <c r="T35" s="4">
        <f t="shared" si="26"/>
        <v>0</v>
      </c>
      <c r="U35" s="4">
        <f t="shared" si="27"/>
        <v>24.571002700800001</v>
      </c>
      <c r="V35" s="4">
        <f t="shared" si="28"/>
        <v>0</v>
      </c>
      <c r="W35" s="4">
        <f t="shared" si="29"/>
        <v>0</v>
      </c>
      <c r="X35" s="4">
        <f>(ROUND((((S35+ROUND((ROUND(((((EU35*1)*1.2))*AV35*I35),2)*BS35),2))*AT35)/100),2)+ROUND(((ROUND((ROUND(((AE35-(((EU35*1)*1.2)))*AV35*I35),2)*BS35),2)*AT35)/100),2))</f>
        <v>13238.09</v>
      </c>
      <c r="Y35" s="4">
        <f>(ROUND((((S35+ROUND((ROUND(((((EU35*1)*1.2))*AV35*I35),2)*BS35),2))*AU35)/100),2)+ROUND(((ROUND((ROUND(((AE35-(((EU35*1)*1.2)))*AV35*I35),2)*BS35),2)*AU35)/100),2))</f>
        <v>6695.12</v>
      </c>
      <c r="AA35" s="4">
        <v>85736473</v>
      </c>
      <c r="AB35" s="4">
        <f t="shared" si="32"/>
        <v>884.99872000000005</v>
      </c>
      <c r="AC35" s="4">
        <f>ROUND((((ES35*1)*1)),6)</f>
        <v>76.84</v>
      </c>
      <c r="AD35" s="4">
        <f>ROUND((((((ET35*1)*1.2))-(((EU35*1)*1.2)))+AE35),6)</f>
        <v>2.1840000000000002</v>
      </c>
      <c r="AE35" s="4">
        <f>ROUND((((EU35*1)*1.2)),6)</f>
        <v>0</v>
      </c>
      <c r="AF35" s="4">
        <f>ROUND((((EV35*0.82)*1.2)),6)</f>
        <v>805.97472000000005</v>
      </c>
      <c r="AG35" s="4">
        <f t="shared" si="36"/>
        <v>0</v>
      </c>
      <c r="AH35" s="4">
        <f>(((EW35*0.82)*1.2))</f>
        <v>73.337519999999998</v>
      </c>
      <c r="AI35" s="4">
        <f>(((EX35*1)*1.2))</f>
        <v>0</v>
      </c>
      <c r="AJ35" s="4">
        <f t="shared" si="38"/>
        <v>0</v>
      </c>
      <c r="AK35" s="4">
        <v>897.74</v>
      </c>
      <c r="AL35" s="4">
        <v>76.84</v>
      </c>
      <c r="AM35" s="4">
        <v>1.82</v>
      </c>
      <c r="AN35" s="4">
        <v>0</v>
      </c>
      <c r="AO35" s="4">
        <v>819.08</v>
      </c>
      <c r="AP35" s="4">
        <v>0</v>
      </c>
      <c r="AQ35" s="4">
        <v>74.53</v>
      </c>
      <c r="AR35" s="4">
        <v>0</v>
      </c>
      <c r="AS35" s="4">
        <v>0</v>
      </c>
      <c r="AT35" s="4">
        <v>87</v>
      </c>
      <c r="AU35" s="4">
        <v>44</v>
      </c>
      <c r="AV35" s="4">
        <v>1.0469999999999999</v>
      </c>
      <c r="AW35" s="4">
        <v>1</v>
      </c>
      <c r="AZ35" s="4">
        <v>1</v>
      </c>
      <c r="BA35" s="4">
        <v>56.35</v>
      </c>
      <c r="BB35" s="4">
        <v>9.2899999999999991</v>
      </c>
      <c r="BC35" s="4">
        <v>15.53</v>
      </c>
      <c r="BD35" s="4" t="s">
        <v>3</v>
      </c>
      <c r="BE35" s="4" t="s">
        <v>3</v>
      </c>
      <c r="BF35" s="4" t="s">
        <v>3</v>
      </c>
      <c r="BG35" s="4" t="s">
        <v>3</v>
      </c>
      <c r="BH35" s="4">
        <v>0</v>
      </c>
      <c r="BI35" s="4">
        <v>1</v>
      </c>
      <c r="BJ35" s="4" t="s">
        <v>41</v>
      </c>
      <c r="BM35" s="4">
        <v>102</v>
      </c>
      <c r="BN35" s="4">
        <v>0</v>
      </c>
      <c r="BO35" s="4" t="s">
        <v>39</v>
      </c>
      <c r="BP35" s="4">
        <v>1</v>
      </c>
      <c r="BQ35" s="4">
        <v>60</v>
      </c>
      <c r="BR35" s="4">
        <v>0</v>
      </c>
      <c r="BS35" s="4">
        <v>56.35</v>
      </c>
      <c r="BT35" s="4">
        <v>1</v>
      </c>
      <c r="BU35" s="4">
        <v>1</v>
      </c>
      <c r="BV35" s="4">
        <v>1</v>
      </c>
      <c r="BW35" s="4">
        <v>1</v>
      </c>
      <c r="BX35" s="4">
        <v>1</v>
      </c>
      <c r="BY35" s="4" t="s">
        <v>3</v>
      </c>
      <c r="BZ35" s="4">
        <v>87</v>
      </c>
      <c r="CA35" s="4">
        <v>44</v>
      </c>
      <c r="CB35" s="4" t="s">
        <v>3</v>
      </c>
      <c r="CE35" s="4">
        <v>1566</v>
      </c>
      <c r="CF35" s="4">
        <v>0</v>
      </c>
      <c r="CG35" s="4">
        <v>0</v>
      </c>
      <c r="CM35" s="4">
        <v>0</v>
      </c>
      <c r="CN35" s="4" t="s">
        <v>905</v>
      </c>
      <c r="CO35" s="4">
        <v>0</v>
      </c>
      <c r="CP35" s="4">
        <f t="shared" si="39"/>
        <v>15604.85</v>
      </c>
      <c r="CQ35" s="4">
        <f t="shared" si="40"/>
        <v>1193.33</v>
      </c>
      <c r="CR35" s="4">
        <f>(ROUND((ROUND(((((ET35*1)*1.2))*AV35*1),2)*BB35),2)+ROUND((ROUND(((AE35-(((EU35*1)*1.2)))*AV35*1),2)*BS35),2))</f>
        <v>21.27</v>
      </c>
      <c r="CS35" s="4">
        <f>(ROUND((ROUND(((((EU35*1)*1.2))*AV35*1),2)*BS35),2)+ROUND((ROUND(((AE35-(((EU35*1)*1.2)))*AV35*1),2)*BS35),2))</f>
        <v>0</v>
      </c>
      <c r="CT35" s="4">
        <f t="shared" si="43"/>
        <v>47551.51</v>
      </c>
      <c r="CU35" s="4">
        <f t="shared" si="44"/>
        <v>0</v>
      </c>
      <c r="CV35" s="4">
        <f t="shared" si="45"/>
        <v>76.784383439999999</v>
      </c>
      <c r="CW35" s="4">
        <f t="shared" si="46"/>
        <v>0</v>
      </c>
      <c r="CX35" s="4">
        <f t="shared" si="47"/>
        <v>0</v>
      </c>
      <c r="CY35" s="4">
        <f>(ROUND((((S35+ROUND((ROUND(((((EU35*1)*1.2))*AV35*1),2)*BS35),2))*AT35)/100),2)+ROUND(((ROUND((ROUND(((AE35-(((EU35*1)*1.2)))*AV35*1),2)*BS35),2)*AT35)/100),2))</f>
        <v>13238.09</v>
      </c>
      <c r="CZ35" s="4">
        <f>(ROUND((((S35+ROUND((ROUND(((((EU35*1)*1.2))*AV35*1),2)*BS35),2))*AU35)/100),2)+ROUND(((ROUND((ROUND(((AE35-(((EU35*1)*1.2)))*AV35*1),2)*BS35),2)*AU35)/100),2))</f>
        <v>6695.12</v>
      </c>
      <c r="DB35" s="4">
        <v>9</v>
      </c>
      <c r="DC35" s="4" t="s">
        <v>3</v>
      </c>
      <c r="DD35" s="4" t="s">
        <v>42</v>
      </c>
      <c r="DE35" s="4" t="s">
        <v>43</v>
      </c>
      <c r="DF35" s="4" t="s">
        <v>43</v>
      </c>
      <c r="DG35" s="4" t="s">
        <v>44</v>
      </c>
      <c r="DH35" s="4" t="s">
        <v>3</v>
      </c>
      <c r="DI35" s="4" t="s">
        <v>44</v>
      </c>
      <c r="DJ35" s="4" t="s">
        <v>43</v>
      </c>
      <c r="DK35" s="4" t="s">
        <v>3</v>
      </c>
      <c r="DL35" s="4" t="s">
        <v>3</v>
      </c>
      <c r="DM35" s="4" t="s">
        <v>3</v>
      </c>
      <c r="DN35" s="4">
        <v>0</v>
      </c>
      <c r="DO35" s="4">
        <v>0</v>
      </c>
      <c r="DP35" s="4">
        <v>1</v>
      </c>
      <c r="DQ35" s="4">
        <v>1</v>
      </c>
      <c r="DU35" s="4">
        <v>1003</v>
      </c>
      <c r="DV35" s="4" t="s">
        <v>22</v>
      </c>
      <c r="DW35" s="4" t="s">
        <v>22</v>
      </c>
      <c r="DX35" s="4">
        <v>100</v>
      </c>
      <c r="DZ35" s="4" t="s">
        <v>3</v>
      </c>
      <c r="EA35" s="4" t="s">
        <v>3</v>
      </c>
      <c r="EB35" s="4" t="s">
        <v>3</v>
      </c>
      <c r="EC35" s="4" t="s">
        <v>3</v>
      </c>
      <c r="EE35" s="4">
        <v>85133723</v>
      </c>
      <c r="EF35" s="4">
        <v>60</v>
      </c>
      <c r="EG35" s="4" t="s">
        <v>26</v>
      </c>
      <c r="EH35" s="4">
        <v>0</v>
      </c>
      <c r="EI35" s="4" t="s">
        <v>3</v>
      </c>
      <c r="EJ35" s="4">
        <v>1</v>
      </c>
      <c r="EK35" s="4">
        <v>102</v>
      </c>
      <c r="EL35" s="4" t="s">
        <v>27</v>
      </c>
      <c r="EM35" s="4" t="s">
        <v>28</v>
      </c>
      <c r="EO35" s="4" t="s">
        <v>45</v>
      </c>
      <c r="EQ35" s="4">
        <v>0</v>
      </c>
      <c r="ER35" s="4">
        <v>897.74</v>
      </c>
      <c r="ES35" s="4">
        <v>76.84</v>
      </c>
      <c r="ET35" s="4">
        <v>1.82</v>
      </c>
      <c r="EU35" s="4">
        <v>0</v>
      </c>
      <c r="EV35" s="4">
        <v>819.08</v>
      </c>
      <c r="EW35" s="4">
        <v>74.53</v>
      </c>
      <c r="EX35" s="4">
        <v>0</v>
      </c>
      <c r="EY35" s="4">
        <v>0</v>
      </c>
      <c r="FQ35" s="4">
        <v>0</v>
      </c>
      <c r="FR35" s="4">
        <v>0</v>
      </c>
      <c r="FS35" s="4">
        <v>0</v>
      </c>
      <c r="FX35" s="4">
        <v>87</v>
      </c>
      <c r="FY35" s="4">
        <v>44</v>
      </c>
      <c r="GA35" s="4" t="s">
        <v>3</v>
      </c>
      <c r="GD35" s="4">
        <v>1</v>
      </c>
      <c r="GF35" s="4">
        <v>1211388190</v>
      </c>
      <c r="GG35" s="4">
        <v>2</v>
      </c>
      <c r="GH35" s="4">
        <v>1</v>
      </c>
      <c r="GI35" s="4">
        <v>2</v>
      </c>
      <c r="GJ35" s="4">
        <v>0</v>
      </c>
      <c r="GK35" s="4">
        <v>0</v>
      </c>
      <c r="GL35" s="4">
        <f t="shared" si="50"/>
        <v>0</v>
      </c>
      <c r="GM35" s="4">
        <f t="shared" si="51"/>
        <v>35538.06</v>
      </c>
      <c r="GN35" s="4">
        <f t="shared" si="52"/>
        <v>35538.06</v>
      </c>
      <c r="GO35" s="4">
        <f t="shared" si="53"/>
        <v>0</v>
      </c>
      <c r="GP35" s="4">
        <f t="shared" si="54"/>
        <v>0</v>
      </c>
      <c r="GR35" s="4">
        <v>0</v>
      </c>
      <c r="GS35" s="4">
        <v>3</v>
      </c>
      <c r="GT35" s="4">
        <v>0</v>
      </c>
      <c r="GU35" s="4" t="s">
        <v>3</v>
      </c>
      <c r="GV35" s="4">
        <f t="shared" si="55"/>
        <v>0</v>
      </c>
      <c r="GW35" s="4">
        <v>1</v>
      </c>
      <c r="GX35" s="4">
        <f t="shared" si="56"/>
        <v>0</v>
      </c>
      <c r="HA35" s="4">
        <v>0</v>
      </c>
      <c r="HB35" s="4">
        <v>0</v>
      </c>
      <c r="HC35" s="4">
        <f t="shared" si="57"/>
        <v>0</v>
      </c>
      <c r="HE35" s="4" t="s">
        <v>3</v>
      </c>
      <c r="HF35" s="4" t="s">
        <v>3</v>
      </c>
      <c r="HM35" s="4" t="s">
        <v>3</v>
      </c>
      <c r="HN35" s="4" t="s">
        <v>3</v>
      </c>
      <c r="HO35" s="4" t="s">
        <v>3</v>
      </c>
      <c r="HP35" s="4" t="s">
        <v>3</v>
      </c>
      <c r="HQ35" s="4" t="s">
        <v>3</v>
      </c>
      <c r="HS35" s="4">
        <v>0</v>
      </c>
      <c r="IK35" s="4">
        <v>0</v>
      </c>
    </row>
    <row r="36" spans="1:255" x14ac:dyDescent="0.2">
      <c r="A36" s="2">
        <v>17</v>
      </c>
      <c r="B36" s="2">
        <v>1</v>
      </c>
      <c r="C36" s="2">
        <f>ROW(SmtRes!A48)</f>
        <v>48</v>
      </c>
      <c r="D36" s="2">
        <f>ROW(EtalonRes!A53)</f>
        <v>53</v>
      </c>
      <c r="E36" s="2" t="s">
        <v>46</v>
      </c>
      <c r="F36" s="2" t="s">
        <v>47</v>
      </c>
      <c r="G36" s="2" t="s">
        <v>48</v>
      </c>
      <c r="H36" s="2" t="s">
        <v>22</v>
      </c>
      <c r="I36" s="2">
        <f>ROUND((43+30)/100,9)</f>
        <v>0.73</v>
      </c>
      <c r="J36" s="2">
        <v>0</v>
      </c>
      <c r="K36" s="2">
        <f>ROUND((43+30)/100,9)</f>
        <v>0.73</v>
      </c>
      <c r="L36" s="2"/>
      <c r="M36" s="2"/>
      <c r="N36" s="2"/>
      <c r="O36" s="2">
        <f t="shared" si="21"/>
        <v>74.28</v>
      </c>
      <c r="P36" s="2">
        <f t="shared" si="22"/>
        <v>0</v>
      </c>
      <c r="Q36" s="2">
        <f>(ROUND((ROUND(((((ET36*0.4)*1.2))*AV36*I36),2)*BB36),2)+ROUND((ROUND(((AE36-(((EU36*0.4)*1.2)))*AV36*I36),2)*BS36),2))</f>
        <v>6.87</v>
      </c>
      <c r="R36" s="2">
        <f>(ROUND((ROUND(((((EU36*0.4)*1.2))*AV36*I36),2)*BS36),2)+ROUND((ROUND(((AE36-(((EU36*0.4)*1.2)))*AV36*I36),2)*BS36),2))</f>
        <v>0.19</v>
      </c>
      <c r="S36" s="2">
        <f t="shared" si="25"/>
        <v>67.41</v>
      </c>
      <c r="T36" s="2">
        <f t="shared" si="26"/>
        <v>0</v>
      </c>
      <c r="U36" s="2">
        <f t="shared" si="27"/>
        <v>5.4436462080000005</v>
      </c>
      <c r="V36" s="2">
        <f t="shared" si="28"/>
        <v>0</v>
      </c>
      <c r="W36" s="2">
        <f t="shared" si="29"/>
        <v>0</v>
      </c>
      <c r="X36" s="2">
        <f>(ROUND((((S36+ROUND((ROUND(((((EU36*0.4)*1.2))*AV36*I36),2)*BS36),2))*AT36)/100),2)+ROUND(((ROUND((ROUND(((AE36-(((EU36*0.4)*1.2)))*AV36*I36),2)*BS36),2)*AT36)/100),2))</f>
        <v>73.680000000000007</v>
      </c>
      <c r="Y36" s="2">
        <f>(ROUND((((S36+ROUND((ROUND(((((EU36*0.4)*1.2))*AV36*I36),2)*BS36),2))*AU36)/100),2)+ROUND(((ROUND((ROUND(((AE36-(((EU36*0.4)*1.2)))*AV36*I36),2)*BS36),2)*AU36)/100),2))</f>
        <v>41.24</v>
      </c>
      <c r="Z36" s="2"/>
      <c r="AA36" s="2">
        <v>85736471</v>
      </c>
      <c r="AB36" s="2">
        <f t="shared" si="32"/>
        <v>95.371200000000002</v>
      </c>
      <c r="AC36" s="2">
        <f>ROUND((((ES36*0)*1)),6)</f>
        <v>0</v>
      </c>
      <c r="AD36" s="2">
        <f>ROUND((((((ET36*0.4)*1.2))-(((EU36*0.4)*1.2)))+AE36),6)</f>
        <v>8.8224</v>
      </c>
      <c r="AE36" s="2">
        <f t="shared" ref="AE36:AF39" si="58">ROUND((((EU36*0.4)*1.2)),6)</f>
        <v>0.24</v>
      </c>
      <c r="AF36" s="2">
        <f t="shared" si="58"/>
        <v>86.5488</v>
      </c>
      <c r="AG36" s="2">
        <f t="shared" si="36"/>
        <v>0</v>
      </c>
      <c r="AH36" s="2">
        <f t="shared" ref="AH36:AI39" si="59">(((EW36*0.4)*1.2))</f>
        <v>6.9888000000000003</v>
      </c>
      <c r="AI36" s="2">
        <f t="shared" si="59"/>
        <v>0</v>
      </c>
      <c r="AJ36" s="2">
        <f t="shared" si="38"/>
        <v>0</v>
      </c>
      <c r="AK36" s="2">
        <v>351.79</v>
      </c>
      <c r="AL36" s="2">
        <v>153.1</v>
      </c>
      <c r="AM36" s="2">
        <v>18.38</v>
      </c>
      <c r="AN36" s="2">
        <v>0.5</v>
      </c>
      <c r="AO36" s="2">
        <v>180.31</v>
      </c>
      <c r="AP36" s="2">
        <v>0</v>
      </c>
      <c r="AQ36" s="2">
        <v>14.56</v>
      </c>
      <c r="AR36" s="2">
        <v>0</v>
      </c>
      <c r="AS36" s="2">
        <v>0</v>
      </c>
      <c r="AT36" s="2">
        <v>109</v>
      </c>
      <c r="AU36" s="2">
        <v>61</v>
      </c>
      <c r="AV36" s="2">
        <v>1.0669999999999999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1</v>
      </c>
      <c r="BJ36" s="2" t="s">
        <v>49</v>
      </c>
      <c r="BK36" s="2"/>
      <c r="BL36" s="2"/>
      <c r="BM36" s="2">
        <v>21</v>
      </c>
      <c r="BN36" s="2">
        <v>0</v>
      </c>
      <c r="BO36" s="2" t="s">
        <v>47</v>
      </c>
      <c r="BP36" s="2">
        <v>1</v>
      </c>
      <c r="BQ36" s="2">
        <v>30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109</v>
      </c>
      <c r="CA36" s="2">
        <v>61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906</v>
      </c>
      <c r="CO36" s="2">
        <v>0</v>
      </c>
      <c r="CP36" s="2">
        <f t="shared" si="39"/>
        <v>74.28</v>
      </c>
      <c r="CQ36" s="2">
        <f t="shared" si="40"/>
        <v>0</v>
      </c>
      <c r="CR36" s="2">
        <f>(ROUND((ROUND(((((ET36*0.4)*1.2))*AV36*1),2)*BB36),2)+ROUND((ROUND(((AE36-(((EU36*0.4)*1.2)))*AV36*1),2)*BS36),2))</f>
        <v>9.41</v>
      </c>
      <c r="CS36" s="2">
        <f>(ROUND((ROUND(((((EU36*0.4)*1.2))*AV36*1),2)*BS36),2)+ROUND((ROUND(((AE36-(((EU36*0.4)*1.2)))*AV36*1),2)*BS36),2))</f>
        <v>0.26</v>
      </c>
      <c r="CT36" s="2">
        <f t="shared" si="43"/>
        <v>92.35</v>
      </c>
      <c r="CU36" s="2">
        <f t="shared" si="44"/>
        <v>0</v>
      </c>
      <c r="CV36" s="2">
        <f t="shared" si="45"/>
        <v>7.4570496000000004</v>
      </c>
      <c r="CW36" s="2">
        <f t="shared" si="46"/>
        <v>0</v>
      </c>
      <c r="CX36" s="2">
        <f t="shared" si="47"/>
        <v>0</v>
      </c>
      <c r="CY36" s="2">
        <f>(ROUND((((S36+ROUND((ROUND(((((EU36*0.4)*1.2))*AV36*1),2)*BS36),2))*AT36)/100),2)+ROUND(((ROUND((ROUND(((AE36-(((EU36*0.4)*1.2)))*AV36*1),2)*BS36),2)*AT36)/100),2))</f>
        <v>73.760000000000005</v>
      </c>
      <c r="CZ36" s="2">
        <f>(ROUND((((S36+ROUND((ROUND(((((EU36*0.4)*1.2))*AV36*1),2)*BS36),2))*AU36)/100),2)+ROUND(((ROUND((ROUND(((AE36-(((EU36*0.4)*1.2)))*AV36*1),2)*BS36),2)*AU36)/100),2))</f>
        <v>41.28</v>
      </c>
      <c r="DA36" s="2"/>
      <c r="DB36" s="2">
        <v>11</v>
      </c>
      <c r="DC36" s="2" t="s">
        <v>3</v>
      </c>
      <c r="DD36" s="2" t="s">
        <v>50</v>
      </c>
      <c r="DE36" s="2" t="s">
        <v>51</v>
      </c>
      <c r="DF36" s="2" t="s">
        <v>51</v>
      </c>
      <c r="DG36" s="2" t="s">
        <v>51</v>
      </c>
      <c r="DH36" s="2" t="s">
        <v>3</v>
      </c>
      <c r="DI36" s="2" t="s">
        <v>51</v>
      </c>
      <c r="DJ36" s="2" t="s">
        <v>51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1003</v>
      </c>
      <c r="DV36" s="2" t="s">
        <v>22</v>
      </c>
      <c r="DW36" s="2" t="s">
        <v>22</v>
      </c>
      <c r="DX36" s="2">
        <v>100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85133641</v>
      </c>
      <c r="EF36" s="2">
        <v>30</v>
      </c>
      <c r="EG36" s="2" t="s">
        <v>52</v>
      </c>
      <c r="EH36" s="2">
        <v>0</v>
      </c>
      <c r="EI36" s="2" t="s">
        <v>3</v>
      </c>
      <c r="EJ36" s="2">
        <v>1</v>
      </c>
      <c r="EK36" s="2">
        <v>21</v>
      </c>
      <c r="EL36" s="2" t="s">
        <v>53</v>
      </c>
      <c r="EM36" s="2" t="s">
        <v>54</v>
      </c>
      <c r="EN36" s="2"/>
      <c r="EO36" s="2" t="s">
        <v>55</v>
      </c>
      <c r="EP36" s="2"/>
      <c r="EQ36" s="2">
        <v>0</v>
      </c>
      <c r="ER36" s="2">
        <v>351.79</v>
      </c>
      <c r="ES36" s="2">
        <v>153.1</v>
      </c>
      <c r="ET36" s="2">
        <v>18.38</v>
      </c>
      <c r="EU36" s="2">
        <v>0.5</v>
      </c>
      <c r="EV36" s="2">
        <v>180.31</v>
      </c>
      <c r="EW36" s="2">
        <v>14.56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109</v>
      </c>
      <c r="FY36" s="2">
        <v>61</v>
      </c>
      <c r="FZ36" s="2"/>
      <c r="GA36" s="2" t="s">
        <v>3</v>
      </c>
      <c r="GB36" s="2"/>
      <c r="GC36" s="2"/>
      <c r="GD36" s="2">
        <v>1</v>
      </c>
      <c r="GE36" s="2"/>
      <c r="GF36" s="2">
        <v>470604376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50"/>
        <v>0</v>
      </c>
      <c r="GM36" s="2">
        <f t="shared" si="51"/>
        <v>189.2</v>
      </c>
      <c r="GN36" s="2">
        <f t="shared" si="52"/>
        <v>189.2</v>
      </c>
      <c r="GO36" s="2">
        <f t="shared" si="53"/>
        <v>0</v>
      </c>
      <c r="GP36" s="2">
        <f t="shared" si="54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5"/>
        <v>0</v>
      </c>
      <c r="GW36" s="2">
        <v>1</v>
      </c>
      <c r="GX36" s="2">
        <f t="shared" si="56"/>
        <v>0</v>
      </c>
      <c r="GY36" s="2"/>
      <c r="GZ36" s="2"/>
      <c r="HA36" s="2">
        <v>0</v>
      </c>
      <c r="HB36" s="2">
        <v>0</v>
      </c>
      <c r="HC36" s="2">
        <f t="shared" si="57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 s="4">
        <v>17</v>
      </c>
      <c r="B37" s="4">
        <v>1</v>
      </c>
      <c r="C37" s="4">
        <f>ROW(SmtRes!A56)</f>
        <v>56</v>
      </c>
      <c r="D37" s="4">
        <f>ROW(EtalonRes!A66)</f>
        <v>66</v>
      </c>
      <c r="E37" s="4" t="s">
        <v>46</v>
      </c>
      <c r="F37" s="4" t="s">
        <v>47</v>
      </c>
      <c r="G37" s="4" t="s">
        <v>48</v>
      </c>
      <c r="H37" s="4" t="s">
        <v>22</v>
      </c>
      <c r="I37" s="4">
        <f>ROUND((43+30)/100,9)</f>
        <v>0.73</v>
      </c>
      <c r="J37" s="4">
        <v>0</v>
      </c>
      <c r="K37" s="4">
        <f>ROUND((43+30)/100,9)</f>
        <v>0.73</v>
      </c>
      <c r="O37" s="4">
        <f t="shared" si="21"/>
        <v>3882.78</v>
      </c>
      <c r="P37" s="4">
        <f t="shared" si="22"/>
        <v>0</v>
      </c>
      <c r="Q37" s="4">
        <f>(ROUND((ROUND(((((ET37*0.4)*1.2))*AV37*I37),2)*BB37),2)+ROUND((ROUND(((AE37-(((EU37*0.4)*1.2)))*AV37*I37),2)*BS37),2))</f>
        <v>84.23</v>
      </c>
      <c r="R37" s="4">
        <f>(ROUND((ROUND(((((EU37*0.4)*1.2))*AV37*I37),2)*BS37),2)+ROUND((ROUND(((AE37-(((EU37*0.4)*1.2)))*AV37*I37),2)*BS37),2))</f>
        <v>10.71</v>
      </c>
      <c r="S37" s="4">
        <f t="shared" si="25"/>
        <v>3798.55</v>
      </c>
      <c r="T37" s="4">
        <f t="shared" si="26"/>
        <v>0</v>
      </c>
      <c r="U37" s="4">
        <f t="shared" si="27"/>
        <v>5.4436462080000005</v>
      </c>
      <c r="V37" s="4">
        <f t="shared" si="28"/>
        <v>0</v>
      </c>
      <c r="W37" s="4">
        <f t="shared" si="29"/>
        <v>0</v>
      </c>
      <c r="X37" s="4">
        <f>(ROUND((((S37+ROUND((ROUND(((((EU37*0.4)*1.2))*AV37*I37),2)*BS37),2))*AT37)/100),2)+ROUND(((ROUND((ROUND(((AE37-(((EU37*0.4)*1.2)))*AV37*I37),2)*BS37),2)*AT37)/100),2))</f>
        <v>4152.09</v>
      </c>
      <c r="Y37" s="4">
        <f>(ROUND((((S37+ROUND((ROUND(((((EU37*0.4)*1.2))*AV37*I37),2)*BS37),2))*AU37)/100),2)+ROUND(((ROUND((ROUND(((AE37-(((EU37*0.4)*1.2)))*AV37*I37),2)*BS37),2)*AU37)/100),2))</f>
        <v>2323.65</v>
      </c>
      <c r="AA37" s="4">
        <v>85736473</v>
      </c>
      <c r="AB37" s="4">
        <f t="shared" si="32"/>
        <v>95.371200000000002</v>
      </c>
      <c r="AC37" s="4">
        <f>ROUND((((ES37*0)*1)),6)</f>
        <v>0</v>
      </c>
      <c r="AD37" s="4">
        <f>ROUND((((((ET37*0.4)*1.2))-(((EU37*0.4)*1.2)))+AE37),6)</f>
        <v>8.8224</v>
      </c>
      <c r="AE37" s="4">
        <f t="shared" si="58"/>
        <v>0.24</v>
      </c>
      <c r="AF37" s="4">
        <f t="shared" si="58"/>
        <v>86.5488</v>
      </c>
      <c r="AG37" s="4">
        <f t="shared" si="36"/>
        <v>0</v>
      </c>
      <c r="AH37" s="4">
        <f t="shared" si="59"/>
        <v>6.9888000000000003</v>
      </c>
      <c r="AI37" s="4">
        <f t="shared" si="59"/>
        <v>0</v>
      </c>
      <c r="AJ37" s="4">
        <f t="shared" si="38"/>
        <v>0</v>
      </c>
      <c r="AK37" s="4">
        <v>351.79</v>
      </c>
      <c r="AL37" s="4">
        <v>153.1</v>
      </c>
      <c r="AM37" s="4">
        <v>18.38</v>
      </c>
      <c r="AN37" s="4">
        <v>0.5</v>
      </c>
      <c r="AO37" s="4">
        <v>180.31</v>
      </c>
      <c r="AP37" s="4">
        <v>0</v>
      </c>
      <c r="AQ37" s="4">
        <v>14.56</v>
      </c>
      <c r="AR37" s="4">
        <v>0</v>
      </c>
      <c r="AS37" s="4">
        <v>0</v>
      </c>
      <c r="AT37" s="4">
        <v>109</v>
      </c>
      <c r="AU37" s="4">
        <v>61</v>
      </c>
      <c r="AV37" s="4">
        <v>1.0669999999999999</v>
      </c>
      <c r="AW37" s="4">
        <v>1</v>
      </c>
      <c r="AZ37" s="4">
        <v>1</v>
      </c>
      <c r="BA37" s="4">
        <v>56.35</v>
      </c>
      <c r="BB37" s="4">
        <v>12.26</v>
      </c>
      <c r="BC37" s="4">
        <v>1.98</v>
      </c>
      <c r="BD37" s="4" t="s">
        <v>3</v>
      </c>
      <c r="BE37" s="4" t="s">
        <v>3</v>
      </c>
      <c r="BF37" s="4" t="s">
        <v>3</v>
      </c>
      <c r="BG37" s="4" t="s">
        <v>3</v>
      </c>
      <c r="BH37" s="4">
        <v>0</v>
      </c>
      <c r="BI37" s="4">
        <v>1</v>
      </c>
      <c r="BJ37" s="4" t="s">
        <v>49</v>
      </c>
      <c r="BM37" s="4">
        <v>21</v>
      </c>
      <c r="BN37" s="4">
        <v>0</v>
      </c>
      <c r="BO37" s="4" t="s">
        <v>47</v>
      </c>
      <c r="BP37" s="4">
        <v>1</v>
      </c>
      <c r="BQ37" s="4">
        <v>30</v>
      </c>
      <c r="BR37" s="4">
        <v>0</v>
      </c>
      <c r="BS37" s="4">
        <v>56.35</v>
      </c>
      <c r="BT37" s="4">
        <v>1</v>
      </c>
      <c r="BU37" s="4">
        <v>1</v>
      </c>
      <c r="BV37" s="4">
        <v>1</v>
      </c>
      <c r="BW37" s="4">
        <v>1</v>
      </c>
      <c r="BX37" s="4">
        <v>1</v>
      </c>
      <c r="BY37" s="4" t="s">
        <v>3</v>
      </c>
      <c r="BZ37" s="4">
        <v>109</v>
      </c>
      <c r="CA37" s="4">
        <v>61</v>
      </c>
      <c r="CB37" s="4" t="s">
        <v>3</v>
      </c>
      <c r="CE37" s="4">
        <v>1566</v>
      </c>
      <c r="CF37" s="4">
        <v>0</v>
      </c>
      <c r="CG37" s="4">
        <v>0</v>
      </c>
      <c r="CM37" s="4">
        <v>0</v>
      </c>
      <c r="CN37" s="4" t="s">
        <v>906</v>
      </c>
      <c r="CO37" s="4">
        <v>0</v>
      </c>
      <c r="CP37" s="4">
        <f t="shared" si="39"/>
        <v>3882.78</v>
      </c>
      <c r="CQ37" s="4">
        <f t="shared" si="40"/>
        <v>0</v>
      </c>
      <c r="CR37" s="4">
        <f>(ROUND((ROUND(((((ET37*0.4)*1.2))*AV37*1),2)*BB37),2)+ROUND((ROUND(((AE37-(((EU37*0.4)*1.2)))*AV37*1),2)*BS37),2))</f>
        <v>115.37</v>
      </c>
      <c r="CS37" s="4">
        <f>(ROUND((ROUND(((((EU37*0.4)*1.2))*AV37*1),2)*BS37),2)+ROUND((ROUND(((AE37-(((EU37*0.4)*1.2)))*AV37*1),2)*BS37),2))</f>
        <v>14.65</v>
      </c>
      <c r="CT37" s="4">
        <f t="shared" si="43"/>
        <v>5203.92</v>
      </c>
      <c r="CU37" s="4">
        <f t="shared" si="44"/>
        <v>0</v>
      </c>
      <c r="CV37" s="4">
        <f t="shared" si="45"/>
        <v>7.4570496000000004</v>
      </c>
      <c r="CW37" s="4">
        <f t="shared" si="46"/>
        <v>0</v>
      </c>
      <c r="CX37" s="4">
        <f t="shared" si="47"/>
        <v>0</v>
      </c>
      <c r="CY37" s="4">
        <f>(ROUND((((S37+ROUND((ROUND(((((EU37*0.4)*1.2))*AV37*1),2)*BS37),2))*AT37)/100),2)+ROUND(((ROUND((ROUND(((AE37-(((EU37*0.4)*1.2)))*AV37*1),2)*BS37),2)*AT37)/100),2))</f>
        <v>4156.3900000000003</v>
      </c>
      <c r="CZ37" s="4">
        <f>(ROUND((((S37+ROUND((ROUND(((((EU37*0.4)*1.2))*AV37*1),2)*BS37),2))*AU37)/100),2)+ROUND(((ROUND((ROUND(((AE37-(((EU37*0.4)*1.2)))*AV37*1),2)*BS37),2)*AU37)/100),2))</f>
        <v>2326.0500000000002</v>
      </c>
      <c r="DB37" s="4">
        <v>13</v>
      </c>
      <c r="DC37" s="4" t="s">
        <v>3</v>
      </c>
      <c r="DD37" s="4" t="s">
        <v>50</v>
      </c>
      <c r="DE37" s="4" t="s">
        <v>51</v>
      </c>
      <c r="DF37" s="4" t="s">
        <v>51</v>
      </c>
      <c r="DG37" s="4" t="s">
        <v>51</v>
      </c>
      <c r="DH37" s="4" t="s">
        <v>3</v>
      </c>
      <c r="DI37" s="4" t="s">
        <v>51</v>
      </c>
      <c r="DJ37" s="4" t="s">
        <v>51</v>
      </c>
      <c r="DK37" s="4" t="s">
        <v>3</v>
      </c>
      <c r="DL37" s="4" t="s">
        <v>3</v>
      </c>
      <c r="DM37" s="4" t="s">
        <v>3</v>
      </c>
      <c r="DN37" s="4">
        <v>0</v>
      </c>
      <c r="DO37" s="4">
        <v>0</v>
      </c>
      <c r="DP37" s="4">
        <v>1</v>
      </c>
      <c r="DQ37" s="4">
        <v>1</v>
      </c>
      <c r="DU37" s="4">
        <v>1003</v>
      </c>
      <c r="DV37" s="4" t="s">
        <v>22</v>
      </c>
      <c r="DW37" s="4" t="s">
        <v>22</v>
      </c>
      <c r="DX37" s="4">
        <v>100</v>
      </c>
      <c r="DZ37" s="4" t="s">
        <v>3</v>
      </c>
      <c r="EA37" s="4" t="s">
        <v>3</v>
      </c>
      <c r="EB37" s="4" t="s">
        <v>3</v>
      </c>
      <c r="EC37" s="4" t="s">
        <v>3</v>
      </c>
      <c r="EE37" s="4">
        <v>85133641</v>
      </c>
      <c r="EF37" s="4">
        <v>30</v>
      </c>
      <c r="EG37" s="4" t="s">
        <v>52</v>
      </c>
      <c r="EH37" s="4">
        <v>0</v>
      </c>
      <c r="EI37" s="4" t="s">
        <v>3</v>
      </c>
      <c r="EJ37" s="4">
        <v>1</v>
      </c>
      <c r="EK37" s="4">
        <v>21</v>
      </c>
      <c r="EL37" s="4" t="s">
        <v>53</v>
      </c>
      <c r="EM37" s="4" t="s">
        <v>54</v>
      </c>
      <c r="EO37" s="4" t="s">
        <v>55</v>
      </c>
      <c r="EQ37" s="4">
        <v>0</v>
      </c>
      <c r="ER37" s="4">
        <v>351.79</v>
      </c>
      <c r="ES37" s="4">
        <v>153.1</v>
      </c>
      <c r="ET37" s="4">
        <v>18.38</v>
      </c>
      <c r="EU37" s="4">
        <v>0.5</v>
      </c>
      <c r="EV37" s="4">
        <v>180.31</v>
      </c>
      <c r="EW37" s="4">
        <v>14.56</v>
      </c>
      <c r="EX37" s="4">
        <v>0</v>
      </c>
      <c r="EY37" s="4">
        <v>0</v>
      </c>
      <c r="FQ37" s="4">
        <v>0</v>
      </c>
      <c r="FR37" s="4">
        <v>0</v>
      </c>
      <c r="FS37" s="4">
        <v>0</v>
      </c>
      <c r="FX37" s="4">
        <v>109</v>
      </c>
      <c r="FY37" s="4">
        <v>61</v>
      </c>
      <c r="GA37" s="4" t="s">
        <v>3</v>
      </c>
      <c r="GD37" s="4">
        <v>1</v>
      </c>
      <c r="GF37" s="4">
        <v>470604376</v>
      </c>
      <c r="GG37" s="4">
        <v>2</v>
      </c>
      <c r="GH37" s="4">
        <v>1</v>
      </c>
      <c r="GI37" s="4">
        <v>2</v>
      </c>
      <c r="GJ37" s="4">
        <v>0</v>
      </c>
      <c r="GK37" s="4">
        <v>0</v>
      </c>
      <c r="GL37" s="4">
        <f t="shared" si="50"/>
        <v>0</v>
      </c>
      <c r="GM37" s="4">
        <f t="shared" si="51"/>
        <v>10358.52</v>
      </c>
      <c r="GN37" s="4">
        <f t="shared" si="52"/>
        <v>10358.52</v>
      </c>
      <c r="GO37" s="4">
        <f t="shared" si="53"/>
        <v>0</v>
      </c>
      <c r="GP37" s="4">
        <f t="shared" si="54"/>
        <v>0</v>
      </c>
      <c r="GR37" s="4">
        <v>0</v>
      </c>
      <c r="GS37" s="4">
        <v>3</v>
      </c>
      <c r="GT37" s="4">
        <v>0</v>
      </c>
      <c r="GU37" s="4" t="s">
        <v>3</v>
      </c>
      <c r="GV37" s="4">
        <f t="shared" si="55"/>
        <v>0</v>
      </c>
      <c r="GW37" s="4">
        <v>1</v>
      </c>
      <c r="GX37" s="4">
        <f t="shared" si="56"/>
        <v>0</v>
      </c>
      <c r="HA37" s="4">
        <v>0</v>
      </c>
      <c r="HB37" s="4">
        <v>0</v>
      </c>
      <c r="HC37" s="4">
        <f t="shared" si="57"/>
        <v>0</v>
      </c>
      <c r="HE37" s="4" t="s">
        <v>3</v>
      </c>
      <c r="HF37" s="4" t="s">
        <v>3</v>
      </c>
      <c r="HM37" s="4" t="s">
        <v>3</v>
      </c>
      <c r="HN37" s="4" t="s">
        <v>3</v>
      </c>
      <c r="HO37" s="4" t="s">
        <v>3</v>
      </c>
      <c r="HP37" s="4" t="s">
        <v>3</v>
      </c>
      <c r="HQ37" s="4" t="s">
        <v>3</v>
      </c>
      <c r="HS37" s="4">
        <v>0</v>
      </c>
      <c r="IK37" s="4">
        <v>0</v>
      </c>
    </row>
    <row r="38" spans="1:255" x14ac:dyDescent="0.2">
      <c r="A38" s="2">
        <v>17</v>
      </c>
      <c r="B38" s="2">
        <v>1</v>
      </c>
      <c r="C38" s="2">
        <f>ROW(SmtRes!A64)</f>
        <v>64</v>
      </c>
      <c r="D38" s="2">
        <f>ROW(EtalonRes!A79)</f>
        <v>79</v>
      </c>
      <c r="E38" s="2" t="s">
        <v>56</v>
      </c>
      <c r="F38" s="2" t="s">
        <v>57</v>
      </c>
      <c r="G38" s="2" t="s">
        <v>58</v>
      </c>
      <c r="H38" s="2" t="s">
        <v>22</v>
      </c>
      <c r="I38" s="2">
        <f>ROUND((145+30)/100,9)</f>
        <v>1.75</v>
      </c>
      <c r="J38" s="2">
        <v>0</v>
      </c>
      <c r="K38" s="2">
        <f>ROUND((145+30)/100,9)</f>
        <v>1.75</v>
      </c>
      <c r="L38" s="2"/>
      <c r="M38" s="2"/>
      <c r="N38" s="2"/>
      <c r="O38" s="2">
        <f t="shared" si="21"/>
        <v>173.65</v>
      </c>
      <c r="P38" s="2">
        <f t="shared" si="22"/>
        <v>0</v>
      </c>
      <c r="Q38" s="2">
        <f>(ROUND((ROUND(((((ET38*0.4)*1.2))*AV38*I38),2)*BB38),2)+ROUND((ROUND(((AE38-(((EU38*0.4)*1.2)))*AV38*I38),2)*BS38),2))</f>
        <v>17.63</v>
      </c>
      <c r="R38" s="2">
        <f>(ROUND((ROUND(((((EU38*0.4)*1.2))*AV38*I38),2)*BS38),2)+ROUND((ROUND(((AE38-(((EU38*0.4)*1.2)))*AV38*I38),2)*BS38),2))</f>
        <v>0.68</v>
      </c>
      <c r="S38" s="2">
        <f t="shared" si="25"/>
        <v>156.02000000000001</v>
      </c>
      <c r="T38" s="2">
        <f t="shared" si="26"/>
        <v>0</v>
      </c>
      <c r="U38" s="2">
        <f t="shared" si="27"/>
        <v>12.619622400000001</v>
      </c>
      <c r="V38" s="2">
        <f t="shared" si="28"/>
        <v>0</v>
      </c>
      <c r="W38" s="2">
        <f t="shared" si="29"/>
        <v>0</v>
      </c>
      <c r="X38" s="2">
        <f>(ROUND((((S38+ROUND((ROUND(((((EU38*0.4)*1.2))*AV38*I38),2)*BS38),2))*AT38)/100),2)+ROUND(((ROUND((ROUND(((AE38-(((EU38*0.4)*1.2)))*AV38*I38),2)*BS38),2)*AT38)/100),2))</f>
        <v>170.8</v>
      </c>
      <c r="Y38" s="2">
        <f>(ROUND((((S38+ROUND((ROUND(((((EU38*0.4)*1.2))*AV38*I38),2)*BS38),2))*AU38)/100),2)+ROUND(((ROUND((ROUND(((AE38-(((EU38*0.4)*1.2)))*AV38*I38),2)*BS38),2)*AU38)/100),2))</f>
        <v>95.59</v>
      </c>
      <c r="Z38" s="2"/>
      <c r="AA38" s="2">
        <v>85736471</v>
      </c>
      <c r="AB38" s="2">
        <f t="shared" si="32"/>
        <v>92.995199999999997</v>
      </c>
      <c r="AC38" s="2">
        <f>ROUND((((ES38*0)*1)),6)</f>
        <v>0</v>
      </c>
      <c r="AD38" s="2">
        <f>ROUND((((((ET38*0.4)*1.2))-(((EU38*0.4)*1.2)))+AE38),6)</f>
        <v>9.4415999999999993</v>
      </c>
      <c r="AE38" s="2">
        <f t="shared" si="58"/>
        <v>0.36480000000000001</v>
      </c>
      <c r="AF38" s="2">
        <f t="shared" si="58"/>
        <v>83.553600000000003</v>
      </c>
      <c r="AG38" s="2">
        <f t="shared" si="36"/>
        <v>0</v>
      </c>
      <c r="AH38" s="2">
        <f t="shared" si="59"/>
        <v>6.7584000000000009</v>
      </c>
      <c r="AI38" s="2">
        <f t="shared" si="59"/>
        <v>0</v>
      </c>
      <c r="AJ38" s="2">
        <f t="shared" si="38"/>
        <v>0</v>
      </c>
      <c r="AK38" s="2">
        <v>328.44</v>
      </c>
      <c r="AL38" s="2">
        <v>134.69999999999999</v>
      </c>
      <c r="AM38" s="2">
        <v>19.670000000000002</v>
      </c>
      <c r="AN38" s="2">
        <v>0.76</v>
      </c>
      <c r="AO38" s="2">
        <v>174.07</v>
      </c>
      <c r="AP38" s="2">
        <v>0</v>
      </c>
      <c r="AQ38" s="2">
        <v>14.08</v>
      </c>
      <c r="AR38" s="2">
        <v>0</v>
      </c>
      <c r="AS38" s="2">
        <v>0</v>
      </c>
      <c r="AT38" s="2">
        <v>109</v>
      </c>
      <c r="AU38" s="2">
        <v>61</v>
      </c>
      <c r="AV38" s="2">
        <v>1.0669999999999999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1</v>
      </c>
      <c r="BJ38" s="2" t="s">
        <v>59</v>
      </c>
      <c r="BK38" s="2"/>
      <c r="BL38" s="2"/>
      <c r="BM38" s="2">
        <v>21</v>
      </c>
      <c r="BN38" s="2">
        <v>0</v>
      </c>
      <c r="BO38" s="2" t="s">
        <v>57</v>
      </c>
      <c r="BP38" s="2">
        <v>1</v>
      </c>
      <c r="BQ38" s="2">
        <v>30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109</v>
      </c>
      <c r="CA38" s="2">
        <v>61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906</v>
      </c>
      <c r="CO38" s="2">
        <v>0</v>
      </c>
      <c r="CP38" s="2">
        <f t="shared" si="39"/>
        <v>173.65</v>
      </c>
      <c r="CQ38" s="2">
        <f t="shared" si="40"/>
        <v>0</v>
      </c>
      <c r="CR38" s="2">
        <f>(ROUND((ROUND(((((ET38*0.4)*1.2))*AV38*1),2)*BB38),2)+ROUND((ROUND(((AE38-(((EU38*0.4)*1.2)))*AV38*1),2)*BS38),2))</f>
        <v>10.07</v>
      </c>
      <c r="CS38" s="2">
        <f>(ROUND((ROUND(((((EU38*0.4)*1.2))*AV38*1),2)*BS38),2)+ROUND((ROUND(((AE38-(((EU38*0.4)*1.2)))*AV38*1),2)*BS38),2))</f>
        <v>0.39</v>
      </c>
      <c r="CT38" s="2">
        <f t="shared" si="43"/>
        <v>89.15</v>
      </c>
      <c r="CU38" s="2">
        <f t="shared" si="44"/>
        <v>0</v>
      </c>
      <c r="CV38" s="2">
        <f t="shared" si="45"/>
        <v>7.2112128000000002</v>
      </c>
      <c r="CW38" s="2">
        <f t="shared" si="46"/>
        <v>0</v>
      </c>
      <c r="CX38" s="2">
        <f t="shared" si="47"/>
        <v>0</v>
      </c>
      <c r="CY38" s="2">
        <f>(ROUND((((S38+ROUND((ROUND(((((EU38*0.4)*1.2))*AV38*1),2)*BS38),2))*AT38)/100),2)+ROUND(((ROUND((ROUND(((AE38-(((EU38*0.4)*1.2)))*AV38*1),2)*BS38),2)*AT38)/100),2))</f>
        <v>170.49</v>
      </c>
      <c r="CZ38" s="2">
        <f>(ROUND((((S38+ROUND((ROUND(((((EU38*0.4)*1.2))*AV38*1),2)*BS38),2))*AU38)/100),2)+ROUND(((ROUND((ROUND(((AE38-(((EU38*0.4)*1.2)))*AV38*1),2)*BS38),2)*AU38)/100),2))</f>
        <v>95.41</v>
      </c>
      <c r="DA38" s="2"/>
      <c r="DB38" s="2">
        <v>15</v>
      </c>
      <c r="DC38" s="2" t="s">
        <v>3</v>
      </c>
      <c r="DD38" s="2" t="s">
        <v>50</v>
      </c>
      <c r="DE38" s="2" t="s">
        <v>51</v>
      </c>
      <c r="DF38" s="2" t="s">
        <v>51</v>
      </c>
      <c r="DG38" s="2" t="s">
        <v>51</v>
      </c>
      <c r="DH38" s="2" t="s">
        <v>3</v>
      </c>
      <c r="DI38" s="2" t="s">
        <v>51</v>
      </c>
      <c r="DJ38" s="2" t="s">
        <v>51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1003</v>
      </c>
      <c r="DV38" s="2" t="s">
        <v>22</v>
      </c>
      <c r="DW38" s="2" t="s">
        <v>22</v>
      </c>
      <c r="DX38" s="2">
        <v>100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85133641</v>
      </c>
      <c r="EF38" s="2">
        <v>30</v>
      </c>
      <c r="EG38" s="2" t="s">
        <v>52</v>
      </c>
      <c r="EH38" s="2">
        <v>0</v>
      </c>
      <c r="EI38" s="2" t="s">
        <v>3</v>
      </c>
      <c r="EJ38" s="2">
        <v>1</v>
      </c>
      <c r="EK38" s="2">
        <v>21</v>
      </c>
      <c r="EL38" s="2" t="s">
        <v>53</v>
      </c>
      <c r="EM38" s="2" t="s">
        <v>54</v>
      </c>
      <c r="EN38" s="2"/>
      <c r="EO38" s="2" t="s">
        <v>55</v>
      </c>
      <c r="EP38" s="2"/>
      <c r="EQ38" s="2">
        <v>0</v>
      </c>
      <c r="ER38" s="2">
        <v>328.44</v>
      </c>
      <c r="ES38" s="2">
        <v>134.69999999999999</v>
      </c>
      <c r="ET38" s="2">
        <v>19.670000000000002</v>
      </c>
      <c r="EU38" s="2">
        <v>0.76</v>
      </c>
      <c r="EV38" s="2">
        <v>174.07</v>
      </c>
      <c r="EW38" s="2">
        <v>14.08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109</v>
      </c>
      <c r="FY38" s="2">
        <v>61</v>
      </c>
      <c r="FZ38" s="2"/>
      <c r="GA38" s="2" t="s">
        <v>3</v>
      </c>
      <c r="GB38" s="2"/>
      <c r="GC38" s="2"/>
      <c r="GD38" s="2">
        <v>1</v>
      </c>
      <c r="GE38" s="2"/>
      <c r="GF38" s="2">
        <v>-23638325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50"/>
        <v>0</v>
      </c>
      <c r="GM38" s="2">
        <f t="shared" si="51"/>
        <v>440.04</v>
      </c>
      <c r="GN38" s="2">
        <f t="shared" si="52"/>
        <v>440.04</v>
      </c>
      <c r="GO38" s="2">
        <f t="shared" si="53"/>
        <v>0</v>
      </c>
      <c r="GP38" s="2">
        <f t="shared" si="54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55"/>
        <v>0</v>
      </c>
      <c r="GW38" s="2">
        <v>1</v>
      </c>
      <c r="GX38" s="2">
        <f t="shared" si="56"/>
        <v>0</v>
      </c>
      <c r="GY38" s="2"/>
      <c r="GZ38" s="2"/>
      <c r="HA38" s="2">
        <v>0</v>
      </c>
      <c r="HB38" s="2">
        <v>0</v>
      </c>
      <c r="HC38" s="2">
        <f t="shared" si="57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 s="4">
        <v>17</v>
      </c>
      <c r="B39" s="4">
        <v>1</v>
      </c>
      <c r="C39" s="4">
        <f>ROW(SmtRes!A72)</f>
        <v>72</v>
      </c>
      <c r="D39" s="4">
        <f>ROW(EtalonRes!A92)</f>
        <v>92</v>
      </c>
      <c r="E39" s="4" t="s">
        <v>56</v>
      </c>
      <c r="F39" s="4" t="s">
        <v>57</v>
      </c>
      <c r="G39" s="4" t="s">
        <v>58</v>
      </c>
      <c r="H39" s="4" t="s">
        <v>22</v>
      </c>
      <c r="I39" s="4">
        <f>ROUND((145+30)/100,9)</f>
        <v>1.75</v>
      </c>
      <c r="J39" s="4">
        <v>0</v>
      </c>
      <c r="K39" s="4">
        <f>ROUND((145+30)/100,9)</f>
        <v>1.75</v>
      </c>
      <c r="O39" s="4">
        <f t="shared" si="21"/>
        <v>9015.98</v>
      </c>
      <c r="P39" s="4">
        <f t="shared" si="22"/>
        <v>0</v>
      </c>
      <c r="Q39" s="4">
        <f>(ROUND((ROUND(((((ET39*0.4)*1.2))*AV39*I39),2)*BB39),2)+ROUND((ROUND(((AE39-(((EU39*0.4)*1.2)))*AV39*I39),2)*BS39),2))</f>
        <v>224.25</v>
      </c>
      <c r="R39" s="4">
        <f>(ROUND((ROUND(((((EU39*0.4)*1.2))*AV39*I39),2)*BS39),2)+ROUND((ROUND(((AE39-(((EU39*0.4)*1.2)))*AV39*I39),2)*BS39),2))</f>
        <v>38.32</v>
      </c>
      <c r="S39" s="4">
        <f t="shared" si="25"/>
        <v>8791.73</v>
      </c>
      <c r="T39" s="4">
        <f t="shared" si="26"/>
        <v>0</v>
      </c>
      <c r="U39" s="4">
        <f t="shared" si="27"/>
        <v>12.619622400000001</v>
      </c>
      <c r="V39" s="4">
        <f t="shared" si="28"/>
        <v>0</v>
      </c>
      <c r="W39" s="4">
        <f t="shared" si="29"/>
        <v>0</v>
      </c>
      <c r="X39" s="4">
        <f>(ROUND((((S39+ROUND((ROUND(((((EU39*0.4)*1.2))*AV39*I39),2)*BS39),2))*AT39)/100),2)+ROUND(((ROUND((ROUND(((AE39-(((EU39*0.4)*1.2)))*AV39*I39),2)*BS39),2)*AT39)/100),2))</f>
        <v>9624.75</v>
      </c>
      <c r="Y39" s="4">
        <f>(ROUND((((S39+ROUND((ROUND(((((EU39*0.4)*1.2))*AV39*I39),2)*BS39),2))*AU39)/100),2)+ROUND(((ROUND((ROUND(((AE39-(((EU39*0.4)*1.2)))*AV39*I39),2)*BS39),2)*AU39)/100),2))</f>
        <v>5386.33</v>
      </c>
      <c r="AA39" s="4">
        <v>85736473</v>
      </c>
      <c r="AB39" s="4">
        <f t="shared" si="32"/>
        <v>92.995199999999997</v>
      </c>
      <c r="AC39" s="4">
        <f>ROUND((((ES39*0)*1)),6)</f>
        <v>0</v>
      </c>
      <c r="AD39" s="4">
        <f>ROUND((((((ET39*0.4)*1.2))-(((EU39*0.4)*1.2)))+AE39),6)</f>
        <v>9.4415999999999993</v>
      </c>
      <c r="AE39" s="4">
        <f t="shared" si="58"/>
        <v>0.36480000000000001</v>
      </c>
      <c r="AF39" s="4">
        <f t="shared" si="58"/>
        <v>83.553600000000003</v>
      </c>
      <c r="AG39" s="4">
        <f t="shared" si="36"/>
        <v>0</v>
      </c>
      <c r="AH39" s="4">
        <f t="shared" si="59"/>
        <v>6.7584000000000009</v>
      </c>
      <c r="AI39" s="4">
        <f t="shared" si="59"/>
        <v>0</v>
      </c>
      <c r="AJ39" s="4">
        <f t="shared" si="38"/>
        <v>0</v>
      </c>
      <c r="AK39" s="4">
        <v>328.44</v>
      </c>
      <c r="AL39" s="4">
        <v>134.69999999999999</v>
      </c>
      <c r="AM39" s="4">
        <v>19.670000000000002</v>
      </c>
      <c r="AN39" s="4">
        <v>0.76</v>
      </c>
      <c r="AO39" s="4">
        <v>174.07</v>
      </c>
      <c r="AP39" s="4">
        <v>0</v>
      </c>
      <c r="AQ39" s="4">
        <v>14.08</v>
      </c>
      <c r="AR39" s="4">
        <v>0</v>
      </c>
      <c r="AS39" s="4">
        <v>0</v>
      </c>
      <c r="AT39" s="4">
        <v>109</v>
      </c>
      <c r="AU39" s="4">
        <v>61</v>
      </c>
      <c r="AV39" s="4">
        <v>1.0669999999999999</v>
      </c>
      <c r="AW39" s="4">
        <v>1</v>
      </c>
      <c r="AZ39" s="4">
        <v>1</v>
      </c>
      <c r="BA39" s="4">
        <v>56.35</v>
      </c>
      <c r="BB39" s="4">
        <v>12.72</v>
      </c>
      <c r="BC39" s="4">
        <v>2.14</v>
      </c>
      <c r="BD39" s="4" t="s">
        <v>3</v>
      </c>
      <c r="BE39" s="4" t="s">
        <v>3</v>
      </c>
      <c r="BF39" s="4" t="s">
        <v>3</v>
      </c>
      <c r="BG39" s="4" t="s">
        <v>3</v>
      </c>
      <c r="BH39" s="4">
        <v>0</v>
      </c>
      <c r="BI39" s="4">
        <v>1</v>
      </c>
      <c r="BJ39" s="4" t="s">
        <v>59</v>
      </c>
      <c r="BM39" s="4">
        <v>21</v>
      </c>
      <c r="BN39" s="4">
        <v>0</v>
      </c>
      <c r="BO39" s="4" t="s">
        <v>57</v>
      </c>
      <c r="BP39" s="4">
        <v>1</v>
      </c>
      <c r="BQ39" s="4">
        <v>30</v>
      </c>
      <c r="BR39" s="4">
        <v>0</v>
      </c>
      <c r="BS39" s="4">
        <v>56.35</v>
      </c>
      <c r="BT39" s="4">
        <v>1</v>
      </c>
      <c r="BU39" s="4">
        <v>1</v>
      </c>
      <c r="BV39" s="4">
        <v>1</v>
      </c>
      <c r="BW39" s="4">
        <v>1</v>
      </c>
      <c r="BX39" s="4">
        <v>1</v>
      </c>
      <c r="BY39" s="4" t="s">
        <v>3</v>
      </c>
      <c r="BZ39" s="4">
        <v>109</v>
      </c>
      <c r="CA39" s="4">
        <v>61</v>
      </c>
      <c r="CB39" s="4" t="s">
        <v>3</v>
      </c>
      <c r="CE39" s="4">
        <v>1566</v>
      </c>
      <c r="CF39" s="4">
        <v>0</v>
      </c>
      <c r="CG39" s="4">
        <v>0</v>
      </c>
      <c r="CM39" s="4">
        <v>0</v>
      </c>
      <c r="CN39" s="4" t="s">
        <v>906</v>
      </c>
      <c r="CO39" s="4">
        <v>0</v>
      </c>
      <c r="CP39" s="4">
        <f t="shared" si="39"/>
        <v>9015.98</v>
      </c>
      <c r="CQ39" s="4">
        <f t="shared" si="40"/>
        <v>0</v>
      </c>
      <c r="CR39" s="4">
        <f>(ROUND((ROUND(((((ET39*0.4)*1.2))*AV39*1),2)*BB39),2)+ROUND((ROUND(((AE39-(((EU39*0.4)*1.2)))*AV39*1),2)*BS39),2))</f>
        <v>128.09</v>
      </c>
      <c r="CS39" s="4">
        <f>(ROUND((ROUND(((((EU39*0.4)*1.2))*AV39*1),2)*BS39),2)+ROUND((ROUND(((AE39-(((EU39*0.4)*1.2)))*AV39*1),2)*BS39),2))</f>
        <v>21.98</v>
      </c>
      <c r="CT39" s="4">
        <f t="shared" si="43"/>
        <v>5023.6000000000004</v>
      </c>
      <c r="CU39" s="4">
        <f t="shared" si="44"/>
        <v>0</v>
      </c>
      <c r="CV39" s="4">
        <f t="shared" si="45"/>
        <v>7.2112128000000002</v>
      </c>
      <c r="CW39" s="4">
        <f t="shared" si="46"/>
        <v>0</v>
      </c>
      <c r="CX39" s="4">
        <f t="shared" si="47"/>
        <v>0</v>
      </c>
      <c r="CY39" s="4">
        <f>(ROUND((((S39+ROUND((ROUND(((((EU39*0.4)*1.2))*AV39*1),2)*BS39),2))*AT39)/100),2)+ROUND(((ROUND((ROUND(((AE39-(((EU39*0.4)*1.2)))*AV39*1),2)*BS39),2)*AT39)/100),2))</f>
        <v>9606.94</v>
      </c>
      <c r="CZ39" s="4">
        <f>(ROUND((((S39+ROUND((ROUND(((((EU39*0.4)*1.2))*AV39*1),2)*BS39),2))*AU39)/100),2)+ROUND(((ROUND((ROUND(((AE39-(((EU39*0.4)*1.2)))*AV39*1),2)*BS39),2)*AU39)/100),2))</f>
        <v>5376.36</v>
      </c>
      <c r="DB39" s="4">
        <v>17</v>
      </c>
      <c r="DC39" s="4" t="s">
        <v>3</v>
      </c>
      <c r="DD39" s="4" t="s">
        <v>50</v>
      </c>
      <c r="DE39" s="4" t="s">
        <v>51</v>
      </c>
      <c r="DF39" s="4" t="s">
        <v>51</v>
      </c>
      <c r="DG39" s="4" t="s">
        <v>51</v>
      </c>
      <c r="DH39" s="4" t="s">
        <v>3</v>
      </c>
      <c r="DI39" s="4" t="s">
        <v>51</v>
      </c>
      <c r="DJ39" s="4" t="s">
        <v>51</v>
      </c>
      <c r="DK39" s="4" t="s">
        <v>3</v>
      </c>
      <c r="DL39" s="4" t="s">
        <v>3</v>
      </c>
      <c r="DM39" s="4" t="s">
        <v>3</v>
      </c>
      <c r="DN39" s="4">
        <v>0</v>
      </c>
      <c r="DO39" s="4">
        <v>0</v>
      </c>
      <c r="DP39" s="4">
        <v>1</v>
      </c>
      <c r="DQ39" s="4">
        <v>1</v>
      </c>
      <c r="DU39" s="4">
        <v>1003</v>
      </c>
      <c r="DV39" s="4" t="s">
        <v>22</v>
      </c>
      <c r="DW39" s="4" t="s">
        <v>22</v>
      </c>
      <c r="DX39" s="4">
        <v>100</v>
      </c>
      <c r="DZ39" s="4" t="s">
        <v>3</v>
      </c>
      <c r="EA39" s="4" t="s">
        <v>3</v>
      </c>
      <c r="EB39" s="4" t="s">
        <v>3</v>
      </c>
      <c r="EC39" s="4" t="s">
        <v>3</v>
      </c>
      <c r="EE39" s="4">
        <v>85133641</v>
      </c>
      <c r="EF39" s="4">
        <v>30</v>
      </c>
      <c r="EG39" s="4" t="s">
        <v>52</v>
      </c>
      <c r="EH39" s="4">
        <v>0</v>
      </c>
      <c r="EI39" s="4" t="s">
        <v>3</v>
      </c>
      <c r="EJ39" s="4">
        <v>1</v>
      </c>
      <c r="EK39" s="4">
        <v>21</v>
      </c>
      <c r="EL39" s="4" t="s">
        <v>53</v>
      </c>
      <c r="EM39" s="4" t="s">
        <v>54</v>
      </c>
      <c r="EO39" s="4" t="s">
        <v>55</v>
      </c>
      <c r="EQ39" s="4">
        <v>0</v>
      </c>
      <c r="ER39" s="4">
        <v>328.44</v>
      </c>
      <c r="ES39" s="4">
        <v>134.69999999999999</v>
      </c>
      <c r="ET39" s="4">
        <v>19.670000000000002</v>
      </c>
      <c r="EU39" s="4">
        <v>0.76</v>
      </c>
      <c r="EV39" s="4">
        <v>174.07</v>
      </c>
      <c r="EW39" s="4">
        <v>14.08</v>
      </c>
      <c r="EX39" s="4">
        <v>0</v>
      </c>
      <c r="EY39" s="4">
        <v>0</v>
      </c>
      <c r="FQ39" s="4">
        <v>0</v>
      </c>
      <c r="FR39" s="4">
        <v>0</v>
      </c>
      <c r="FS39" s="4">
        <v>0</v>
      </c>
      <c r="FX39" s="4">
        <v>109</v>
      </c>
      <c r="FY39" s="4">
        <v>61</v>
      </c>
      <c r="GA39" s="4" t="s">
        <v>3</v>
      </c>
      <c r="GD39" s="4">
        <v>1</v>
      </c>
      <c r="GF39" s="4">
        <v>-23638325</v>
      </c>
      <c r="GG39" s="4">
        <v>2</v>
      </c>
      <c r="GH39" s="4">
        <v>1</v>
      </c>
      <c r="GI39" s="4">
        <v>2</v>
      </c>
      <c r="GJ39" s="4">
        <v>0</v>
      </c>
      <c r="GK39" s="4">
        <v>0</v>
      </c>
      <c r="GL39" s="4">
        <f t="shared" si="50"/>
        <v>0</v>
      </c>
      <c r="GM39" s="4">
        <f t="shared" si="51"/>
        <v>24027.06</v>
      </c>
      <c r="GN39" s="4">
        <f t="shared" si="52"/>
        <v>24027.06</v>
      </c>
      <c r="GO39" s="4">
        <f t="shared" si="53"/>
        <v>0</v>
      </c>
      <c r="GP39" s="4">
        <f t="shared" si="54"/>
        <v>0</v>
      </c>
      <c r="GR39" s="4">
        <v>0</v>
      </c>
      <c r="GS39" s="4">
        <v>3</v>
      </c>
      <c r="GT39" s="4">
        <v>0</v>
      </c>
      <c r="GU39" s="4" t="s">
        <v>3</v>
      </c>
      <c r="GV39" s="4">
        <f t="shared" si="55"/>
        <v>0</v>
      </c>
      <c r="GW39" s="4">
        <v>1</v>
      </c>
      <c r="GX39" s="4">
        <f t="shared" si="56"/>
        <v>0</v>
      </c>
      <c r="HA39" s="4">
        <v>0</v>
      </c>
      <c r="HB39" s="4">
        <v>0</v>
      </c>
      <c r="HC39" s="4">
        <f t="shared" si="57"/>
        <v>0</v>
      </c>
      <c r="HE39" s="4" t="s">
        <v>3</v>
      </c>
      <c r="HF39" s="4" t="s">
        <v>3</v>
      </c>
      <c r="HM39" s="4" t="s">
        <v>3</v>
      </c>
      <c r="HN39" s="4" t="s">
        <v>3</v>
      </c>
      <c r="HO39" s="4" t="s">
        <v>3</v>
      </c>
      <c r="HP39" s="4" t="s">
        <v>3</v>
      </c>
      <c r="HQ39" s="4" t="s">
        <v>3</v>
      </c>
      <c r="HS39" s="4">
        <v>0</v>
      </c>
      <c r="IK39" s="4">
        <v>0</v>
      </c>
    </row>
    <row r="40" spans="1:255" x14ac:dyDescent="0.2">
      <c r="A40" s="2">
        <v>17</v>
      </c>
      <c r="B40" s="2">
        <v>1</v>
      </c>
      <c r="C40" s="2">
        <f>ROW(SmtRes!A73)</f>
        <v>73</v>
      </c>
      <c r="D40" s="2">
        <f>ROW(EtalonRes!A93)</f>
        <v>93</v>
      </c>
      <c r="E40" s="2" t="s">
        <v>60</v>
      </c>
      <c r="F40" s="2" t="s">
        <v>61</v>
      </c>
      <c r="G40" s="2" t="s">
        <v>62</v>
      </c>
      <c r="H40" s="2" t="s">
        <v>63</v>
      </c>
      <c r="I40" s="2">
        <f>ROUND(((18+75+90)*0.11+(40+90+100)*0.13+(30+75+54)*0.16+(20+50+45)*0.18+55*0.21+110*0.26+16*0.37+3.3+8.7+2.5+4)/100,9)</f>
        <v>1.6073999999999999</v>
      </c>
      <c r="J40" s="2">
        <v>0</v>
      </c>
      <c r="K40" s="2">
        <f>ROUND(((18+75+90)*0.11+(40+90+100)*0.13+(30+75+54)*0.16+(20+50+45)*0.18+55*0.21+110*0.26+16*0.37+3.3+8.7+2.5+4)/100,9)</f>
        <v>1.6073999999999999</v>
      </c>
      <c r="L40" s="2"/>
      <c r="M40" s="2"/>
      <c r="N40" s="2"/>
      <c r="O40" s="2">
        <f t="shared" si="21"/>
        <v>298.10000000000002</v>
      </c>
      <c r="P40" s="2">
        <f t="shared" si="22"/>
        <v>0</v>
      </c>
      <c r="Q40" s="2">
        <f t="shared" ref="Q40:Q47" si="60">(ROUND((ROUND((((ET40*1.2))*AV40*I40),2)*BB40),2)+ROUND((ROUND(((AE40-((EU40*1.2)))*AV40*I40),2)*BS40),2))</f>
        <v>0</v>
      </c>
      <c r="R40" s="2">
        <f t="shared" ref="R40:R47" si="61">(ROUND((ROUND((((EU40*1.2))*AV40*I40),2)*BS40),2)+ROUND((ROUND(((AE40-((EU40*1.2)))*AV40*I40),2)*BS40),2))</f>
        <v>0</v>
      </c>
      <c r="S40" s="2">
        <f t="shared" si="25"/>
        <v>298.10000000000002</v>
      </c>
      <c r="T40" s="2">
        <f t="shared" si="26"/>
        <v>0</v>
      </c>
      <c r="U40" s="2">
        <f t="shared" si="27"/>
        <v>27.372928967999997</v>
      </c>
      <c r="V40" s="2">
        <f t="shared" si="28"/>
        <v>0</v>
      </c>
      <c r="W40" s="2">
        <f t="shared" si="29"/>
        <v>0</v>
      </c>
      <c r="X40" s="2">
        <f t="shared" ref="X40:X47" si="62">(ROUND((((S40+ROUND((ROUND((((EU40*1.2))*AV40*I40),2)*BS40),2))*AT40)/100),2)+ROUND(((ROUND((ROUND(((AE40-((EU40*1.2)))*AV40*I40),2)*BS40),2)*AT40)/100),2))</f>
        <v>265.31</v>
      </c>
      <c r="Y40" s="2">
        <f t="shared" ref="Y40:Y47" si="63">(ROUND((((S40+ROUND((ROUND((((EU40*1.2))*AV40*I40),2)*BS40),2))*AU40)/100),2)+ROUND(((ROUND((ROUND(((AE40-((EU40*1.2)))*AV40*I40),2)*BS40),2)*AU40)/100),2))</f>
        <v>131.16</v>
      </c>
      <c r="Z40" s="2"/>
      <c r="AA40" s="2">
        <v>85736471</v>
      </c>
      <c r="AB40" s="2">
        <f t="shared" si="32"/>
        <v>173.80799999999999</v>
      </c>
      <c r="AC40" s="2">
        <f t="shared" ref="AC40:AC47" si="64">ROUND(((ES40*1)),6)</f>
        <v>0</v>
      </c>
      <c r="AD40" s="2">
        <f t="shared" ref="AD40:AD47" si="65">ROUND(((((ET40*1.2))-((EU40*1.2)))+AE40),6)</f>
        <v>0</v>
      </c>
      <c r="AE40" s="2">
        <f t="shared" ref="AE40:AF47" si="66">ROUND(((EU40*1.2)),6)</f>
        <v>0</v>
      </c>
      <c r="AF40" s="2">
        <f t="shared" si="66"/>
        <v>173.80799999999999</v>
      </c>
      <c r="AG40" s="2">
        <f t="shared" si="36"/>
        <v>0</v>
      </c>
      <c r="AH40" s="2">
        <f t="shared" ref="AH40:AI47" si="67">((EW40*1.2))</f>
        <v>15.96</v>
      </c>
      <c r="AI40" s="2">
        <f t="shared" si="67"/>
        <v>0</v>
      </c>
      <c r="AJ40" s="2">
        <f t="shared" si="38"/>
        <v>0</v>
      </c>
      <c r="AK40" s="2">
        <v>144.84</v>
      </c>
      <c r="AL40" s="2">
        <v>0</v>
      </c>
      <c r="AM40" s="2">
        <v>0</v>
      </c>
      <c r="AN40" s="2">
        <v>0</v>
      </c>
      <c r="AO40" s="2">
        <v>144.84</v>
      </c>
      <c r="AP40" s="2">
        <v>0</v>
      </c>
      <c r="AQ40" s="2">
        <v>13.3</v>
      </c>
      <c r="AR40" s="2">
        <v>0</v>
      </c>
      <c r="AS40" s="2">
        <v>0</v>
      </c>
      <c r="AT40" s="2">
        <v>89</v>
      </c>
      <c r="AU40" s="2">
        <v>44</v>
      </c>
      <c r="AV40" s="2">
        <v>1.0669999999999999</v>
      </c>
      <c r="AW40" s="2">
        <v>1.0029999999999999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1</v>
      </c>
      <c r="BJ40" s="2" t="s">
        <v>64</v>
      </c>
      <c r="BK40" s="2"/>
      <c r="BL40" s="2"/>
      <c r="BM40" s="2">
        <v>104</v>
      </c>
      <c r="BN40" s="2">
        <v>0</v>
      </c>
      <c r="BO40" s="2" t="s">
        <v>61</v>
      </c>
      <c r="BP40" s="2">
        <v>1</v>
      </c>
      <c r="BQ40" s="2">
        <v>60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89</v>
      </c>
      <c r="CA40" s="2">
        <v>44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904</v>
      </c>
      <c r="CO40" s="2">
        <v>0</v>
      </c>
      <c r="CP40" s="2">
        <f t="shared" si="39"/>
        <v>298.10000000000002</v>
      </c>
      <c r="CQ40" s="2">
        <f t="shared" si="40"/>
        <v>0</v>
      </c>
      <c r="CR40" s="2">
        <f t="shared" ref="CR40:CR47" si="68">(ROUND((ROUND((((ET40*1.2))*AV40*1),2)*BB40),2)+ROUND((ROUND(((AE40-((EU40*1.2)))*AV40*1),2)*BS40),2))</f>
        <v>0</v>
      </c>
      <c r="CS40" s="2">
        <f t="shared" ref="CS40:CS47" si="69">(ROUND((ROUND((((EU40*1.2))*AV40*1),2)*BS40),2)+ROUND((ROUND(((AE40-((EU40*1.2)))*AV40*1),2)*BS40),2))</f>
        <v>0</v>
      </c>
      <c r="CT40" s="2">
        <f t="shared" si="43"/>
        <v>185.45</v>
      </c>
      <c r="CU40" s="2">
        <f t="shared" si="44"/>
        <v>0</v>
      </c>
      <c r="CV40" s="2">
        <f t="shared" si="45"/>
        <v>17.029319999999998</v>
      </c>
      <c r="CW40" s="2">
        <f t="shared" si="46"/>
        <v>0</v>
      </c>
      <c r="CX40" s="2">
        <f t="shared" si="47"/>
        <v>0</v>
      </c>
      <c r="CY40" s="2">
        <f t="shared" ref="CY40:CY47" si="70">(ROUND((((S40+ROUND((ROUND((((EU40*1.2))*AV40*1),2)*BS40),2))*AT40)/100),2)+ROUND(((ROUND((ROUND(((AE40-((EU40*1.2)))*AV40*1),2)*BS40),2)*AT40)/100),2))</f>
        <v>265.31</v>
      </c>
      <c r="CZ40" s="2">
        <f t="shared" ref="CZ40:CZ47" si="71">(ROUND((((S40+ROUND((ROUND((((EU40*1.2))*AV40*1),2)*BS40),2))*AU40)/100),2)+ROUND(((ROUND((ROUND(((AE40-((EU40*1.2)))*AV40*1),2)*BS40),2)*AU40)/100),2))</f>
        <v>131.16</v>
      </c>
      <c r="DA40" s="2"/>
      <c r="DB40" s="2">
        <v>19</v>
      </c>
      <c r="DC40" s="2" t="s">
        <v>3</v>
      </c>
      <c r="DD40" s="2" t="s">
        <v>24</v>
      </c>
      <c r="DE40" s="2" t="s">
        <v>25</v>
      </c>
      <c r="DF40" s="2" t="s">
        <v>25</v>
      </c>
      <c r="DG40" s="2" t="s">
        <v>25</v>
      </c>
      <c r="DH40" s="2" t="s">
        <v>3</v>
      </c>
      <c r="DI40" s="2" t="s">
        <v>25</v>
      </c>
      <c r="DJ40" s="2" t="s">
        <v>25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1005</v>
      </c>
      <c r="DV40" s="2" t="s">
        <v>63</v>
      </c>
      <c r="DW40" s="2" t="s">
        <v>63</v>
      </c>
      <c r="DX40" s="2">
        <v>100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85133725</v>
      </c>
      <c r="EF40" s="2">
        <v>60</v>
      </c>
      <c r="EG40" s="2" t="s">
        <v>26</v>
      </c>
      <c r="EH40" s="2">
        <v>0</v>
      </c>
      <c r="EI40" s="2" t="s">
        <v>3</v>
      </c>
      <c r="EJ40" s="2">
        <v>1</v>
      </c>
      <c r="EK40" s="2">
        <v>104</v>
      </c>
      <c r="EL40" s="2" t="s">
        <v>65</v>
      </c>
      <c r="EM40" s="2" t="s">
        <v>66</v>
      </c>
      <c r="EN40" s="2"/>
      <c r="EO40" s="2" t="s">
        <v>29</v>
      </c>
      <c r="EP40" s="2"/>
      <c r="EQ40" s="2">
        <v>0</v>
      </c>
      <c r="ER40" s="2">
        <v>144.84</v>
      </c>
      <c r="ES40" s="2">
        <v>0</v>
      </c>
      <c r="ET40" s="2">
        <v>0</v>
      </c>
      <c r="EU40" s="2">
        <v>0</v>
      </c>
      <c r="EV40" s="2">
        <v>144.84</v>
      </c>
      <c r="EW40" s="2">
        <v>13.3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89</v>
      </c>
      <c r="FY40" s="2">
        <v>44</v>
      </c>
      <c r="FZ40" s="2"/>
      <c r="GA40" s="2" t="s">
        <v>3</v>
      </c>
      <c r="GB40" s="2"/>
      <c r="GC40" s="2"/>
      <c r="GD40" s="2">
        <v>1</v>
      </c>
      <c r="GE40" s="2"/>
      <c r="GF40" s="2">
        <v>-1398351047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50"/>
        <v>0</v>
      </c>
      <c r="GM40" s="2">
        <f t="shared" si="51"/>
        <v>694.57</v>
      </c>
      <c r="GN40" s="2">
        <f t="shared" si="52"/>
        <v>694.57</v>
      </c>
      <c r="GO40" s="2">
        <f t="shared" si="53"/>
        <v>0</v>
      </c>
      <c r="GP40" s="2">
        <f t="shared" si="54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55"/>
        <v>0</v>
      </c>
      <c r="GW40" s="2">
        <v>1</v>
      </c>
      <c r="GX40" s="2">
        <f t="shared" si="56"/>
        <v>0</v>
      </c>
      <c r="GY40" s="2"/>
      <c r="GZ40" s="2"/>
      <c r="HA40" s="2">
        <v>0</v>
      </c>
      <c r="HB40" s="2">
        <v>0</v>
      </c>
      <c r="HC40" s="2">
        <f t="shared" si="57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 s="4">
        <v>17</v>
      </c>
      <c r="B41" s="4">
        <v>1</v>
      </c>
      <c r="C41" s="4">
        <f>ROW(SmtRes!A74)</f>
        <v>74</v>
      </c>
      <c r="D41" s="4">
        <f>ROW(EtalonRes!A94)</f>
        <v>94</v>
      </c>
      <c r="E41" s="4" t="s">
        <v>60</v>
      </c>
      <c r="F41" s="4" t="s">
        <v>61</v>
      </c>
      <c r="G41" s="4" t="s">
        <v>62</v>
      </c>
      <c r="H41" s="4" t="s">
        <v>63</v>
      </c>
      <c r="I41" s="4">
        <f>ROUND(((18+75+90)*0.11+(40+90+100)*0.13+(30+75+54)*0.16+(20+50+45)*0.18+55*0.21+110*0.26+16*0.37+3.3+8.7+2.5+4)/100,9)</f>
        <v>1.6073999999999999</v>
      </c>
      <c r="J41" s="4">
        <v>0</v>
      </c>
      <c r="K41" s="4">
        <f>ROUND(((18+75+90)*0.11+(40+90+100)*0.13+(30+75+54)*0.16+(20+50+45)*0.18+55*0.21+110*0.26+16*0.37+3.3+8.7+2.5+4)/100,9)</f>
        <v>1.6073999999999999</v>
      </c>
      <c r="O41" s="4">
        <f t="shared" si="21"/>
        <v>16797.939999999999</v>
      </c>
      <c r="P41" s="4">
        <f t="shared" si="22"/>
        <v>0</v>
      </c>
      <c r="Q41" s="4">
        <f t="shared" si="60"/>
        <v>0</v>
      </c>
      <c r="R41" s="4">
        <f t="shared" si="61"/>
        <v>0</v>
      </c>
      <c r="S41" s="4">
        <f t="shared" si="25"/>
        <v>16797.939999999999</v>
      </c>
      <c r="T41" s="4">
        <f t="shared" si="26"/>
        <v>0</v>
      </c>
      <c r="U41" s="4">
        <f t="shared" si="27"/>
        <v>27.372928967999997</v>
      </c>
      <c r="V41" s="4">
        <f t="shared" si="28"/>
        <v>0</v>
      </c>
      <c r="W41" s="4">
        <f t="shared" si="29"/>
        <v>0</v>
      </c>
      <c r="X41" s="4">
        <f t="shared" si="62"/>
        <v>14950.17</v>
      </c>
      <c r="Y41" s="4">
        <f t="shared" si="63"/>
        <v>7391.09</v>
      </c>
      <c r="AA41" s="4">
        <v>85736473</v>
      </c>
      <c r="AB41" s="4">
        <f t="shared" si="32"/>
        <v>173.80799999999999</v>
      </c>
      <c r="AC41" s="4">
        <f t="shared" si="64"/>
        <v>0</v>
      </c>
      <c r="AD41" s="4">
        <f t="shared" si="65"/>
        <v>0</v>
      </c>
      <c r="AE41" s="4">
        <f t="shared" si="66"/>
        <v>0</v>
      </c>
      <c r="AF41" s="4">
        <f t="shared" si="66"/>
        <v>173.80799999999999</v>
      </c>
      <c r="AG41" s="4">
        <f t="shared" si="36"/>
        <v>0</v>
      </c>
      <c r="AH41" s="4">
        <f t="shared" si="67"/>
        <v>15.96</v>
      </c>
      <c r="AI41" s="4">
        <f t="shared" si="67"/>
        <v>0</v>
      </c>
      <c r="AJ41" s="4">
        <f t="shared" si="38"/>
        <v>0</v>
      </c>
      <c r="AK41" s="4">
        <v>144.84</v>
      </c>
      <c r="AL41" s="4">
        <v>0</v>
      </c>
      <c r="AM41" s="4">
        <v>0</v>
      </c>
      <c r="AN41" s="4">
        <v>0</v>
      </c>
      <c r="AO41" s="4">
        <v>144.84</v>
      </c>
      <c r="AP41" s="4">
        <v>0</v>
      </c>
      <c r="AQ41" s="4">
        <v>13.3</v>
      </c>
      <c r="AR41" s="4">
        <v>0</v>
      </c>
      <c r="AS41" s="4">
        <v>0</v>
      </c>
      <c r="AT41" s="4">
        <v>89</v>
      </c>
      <c r="AU41" s="4">
        <v>44</v>
      </c>
      <c r="AV41" s="4">
        <v>1.0669999999999999</v>
      </c>
      <c r="AW41" s="4">
        <v>1.0029999999999999</v>
      </c>
      <c r="AZ41" s="4">
        <v>1</v>
      </c>
      <c r="BA41" s="4">
        <v>56.35</v>
      </c>
      <c r="BB41" s="4">
        <v>1</v>
      </c>
      <c r="BC41" s="4">
        <v>1</v>
      </c>
      <c r="BD41" s="4" t="s">
        <v>3</v>
      </c>
      <c r="BE41" s="4" t="s">
        <v>3</v>
      </c>
      <c r="BF41" s="4" t="s">
        <v>3</v>
      </c>
      <c r="BG41" s="4" t="s">
        <v>3</v>
      </c>
      <c r="BH41" s="4">
        <v>0</v>
      </c>
      <c r="BI41" s="4">
        <v>1</v>
      </c>
      <c r="BJ41" s="4" t="s">
        <v>64</v>
      </c>
      <c r="BM41" s="4">
        <v>104</v>
      </c>
      <c r="BN41" s="4">
        <v>0</v>
      </c>
      <c r="BO41" s="4" t="s">
        <v>61</v>
      </c>
      <c r="BP41" s="4">
        <v>1</v>
      </c>
      <c r="BQ41" s="4">
        <v>60</v>
      </c>
      <c r="BR41" s="4">
        <v>0</v>
      </c>
      <c r="BS41" s="4">
        <v>56.35</v>
      </c>
      <c r="BT41" s="4">
        <v>1</v>
      </c>
      <c r="BU41" s="4">
        <v>1</v>
      </c>
      <c r="BV41" s="4">
        <v>1</v>
      </c>
      <c r="BW41" s="4">
        <v>1</v>
      </c>
      <c r="BX41" s="4">
        <v>1</v>
      </c>
      <c r="BY41" s="4" t="s">
        <v>3</v>
      </c>
      <c r="BZ41" s="4">
        <v>89</v>
      </c>
      <c r="CA41" s="4">
        <v>44</v>
      </c>
      <c r="CB41" s="4" t="s">
        <v>3</v>
      </c>
      <c r="CE41" s="4">
        <v>1566</v>
      </c>
      <c r="CF41" s="4">
        <v>0</v>
      </c>
      <c r="CG41" s="4">
        <v>0</v>
      </c>
      <c r="CM41" s="4">
        <v>0</v>
      </c>
      <c r="CN41" s="4" t="s">
        <v>904</v>
      </c>
      <c r="CO41" s="4">
        <v>0</v>
      </c>
      <c r="CP41" s="4">
        <f t="shared" si="39"/>
        <v>16797.939999999999</v>
      </c>
      <c r="CQ41" s="4">
        <f t="shared" si="40"/>
        <v>0</v>
      </c>
      <c r="CR41" s="4">
        <f t="shared" si="68"/>
        <v>0</v>
      </c>
      <c r="CS41" s="4">
        <f t="shared" si="69"/>
        <v>0</v>
      </c>
      <c r="CT41" s="4">
        <f t="shared" si="43"/>
        <v>10450.11</v>
      </c>
      <c r="CU41" s="4">
        <f t="shared" si="44"/>
        <v>0</v>
      </c>
      <c r="CV41" s="4">
        <f t="shared" si="45"/>
        <v>17.029319999999998</v>
      </c>
      <c r="CW41" s="4">
        <f t="shared" si="46"/>
        <v>0</v>
      </c>
      <c r="CX41" s="4">
        <f t="shared" si="47"/>
        <v>0</v>
      </c>
      <c r="CY41" s="4">
        <f t="shared" si="70"/>
        <v>14950.17</v>
      </c>
      <c r="CZ41" s="4">
        <f t="shared" si="71"/>
        <v>7391.09</v>
      </c>
      <c r="DB41" s="4">
        <v>20</v>
      </c>
      <c r="DC41" s="4" t="s">
        <v>3</v>
      </c>
      <c r="DD41" s="4" t="s">
        <v>24</v>
      </c>
      <c r="DE41" s="4" t="s">
        <v>25</v>
      </c>
      <c r="DF41" s="4" t="s">
        <v>25</v>
      </c>
      <c r="DG41" s="4" t="s">
        <v>25</v>
      </c>
      <c r="DH41" s="4" t="s">
        <v>3</v>
      </c>
      <c r="DI41" s="4" t="s">
        <v>25</v>
      </c>
      <c r="DJ41" s="4" t="s">
        <v>25</v>
      </c>
      <c r="DK41" s="4" t="s">
        <v>3</v>
      </c>
      <c r="DL41" s="4" t="s">
        <v>3</v>
      </c>
      <c r="DM41" s="4" t="s">
        <v>3</v>
      </c>
      <c r="DN41" s="4">
        <v>0</v>
      </c>
      <c r="DO41" s="4">
        <v>0</v>
      </c>
      <c r="DP41" s="4">
        <v>1</v>
      </c>
      <c r="DQ41" s="4">
        <v>1</v>
      </c>
      <c r="DU41" s="4">
        <v>1005</v>
      </c>
      <c r="DV41" s="4" t="s">
        <v>63</v>
      </c>
      <c r="DW41" s="4" t="s">
        <v>63</v>
      </c>
      <c r="DX41" s="4">
        <v>100</v>
      </c>
      <c r="DZ41" s="4" t="s">
        <v>3</v>
      </c>
      <c r="EA41" s="4" t="s">
        <v>3</v>
      </c>
      <c r="EB41" s="4" t="s">
        <v>3</v>
      </c>
      <c r="EC41" s="4" t="s">
        <v>3</v>
      </c>
      <c r="EE41" s="4">
        <v>85133725</v>
      </c>
      <c r="EF41" s="4">
        <v>60</v>
      </c>
      <c r="EG41" s="4" t="s">
        <v>26</v>
      </c>
      <c r="EH41" s="4">
        <v>0</v>
      </c>
      <c r="EI41" s="4" t="s">
        <v>3</v>
      </c>
      <c r="EJ41" s="4">
        <v>1</v>
      </c>
      <c r="EK41" s="4">
        <v>104</v>
      </c>
      <c r="EL41" s="4" t="s">
        <v>65</v>
      </c>
      <c r="EM41" s="4" t="s">
        <v>66</v>
      </c>
      <c r="EO41" s="4" t="s">
        <v>29</v>
      </c>
      <c r="EQ41" s="4">
        <v>0</v>
      </c>
      <c r="ER41" s="4">
        <v>144.84</v>
      </c>
      <c r="ES41" s="4">
        <v>0</v>
      </c>
      <c r="ET41" s="4">
        <v>0</v>
      </c>
      <c r="EU41" s="4">
        <v>0</v>
      </c>
      <c r="EV41" s="4">
        <v>144.84</v>
      </c>
      <c r="EW41" s="4">
        <v>13.3</v>
      </c>
      <c r="EX41" s="4">
        <v>0</v>
      </c>
      <c r="EY41" s="4">
        <v>0</v>
      </c>
      <c r="FQ41" s="4">
        <v>0</v>
      </c>
      <c r="FR41" s="4">
        <v>0</v>
      </c>
      <c r="FS41" s="4">
        <v>0</v>
      </c>
      <c r="FX41" s="4">
        <v>89</v>
      </c>
      <c r="FY41" s="4">
        <v>44</v>
      </c>
      <c r="GA41" s="4" t="s">
        <v>3</v>
      </c>
      <c r="GD41" s="4">
        <v>1</v>
      </c>
      <c r="GF41" s="4">
        <v>-1398351047</v>
      </c>
      <c r="GG41" s="4">
        <v>2</v>
      </c>
      <c r="GH41" s="4">
        <v>1</v>
      </c>
      <c r="GI41" s="4">
        <v>2</v>
      </c>
      <c r="GJ41" s="4">
        <v>0</v>
      </c>
      <c r="GK41" s="4">
        <v>0</v>
      </c>
      <c r="GL41" s="4">
        <f t="shared" si="50"/>
        <v>0</v>
      </c>
      <c r="GM41" s="4">
        <f t="shared" si="51"/>
        <v>39139.199999999997</v>
      </c>
      <c r="GN41" s="4">
        <f t="shared" si="52"/>
        <v>39139.199999999997</v>
      </c>
      <c r="GO41" s="4">
        <f t="shared" si="53"/>
        <v>0</v>
      </c>
      <c r="GP41" s="4">
        <f t="shared" si="54"/>
        <v>0</v>
      </c>
      <c r="GR41" s="4">
        <v>0</v>
      </c>
      <c r="GS41" s="4">
        <v>3</v>
      </c>
      <c r="GT41" s="4">
        <v>0</v>
      </c>
      <c r="GU41" s="4" t="s">
        <v>3</v>
      </c>
      <c r="GV41" s="4">
        <f t="shared" si="55"/>
        <v>0</v>
      </c>
      <c r="GW41" s="4">
        <v>1</v>
      </c>
      <c r="GX41" s="4">
        <f t="shared" si="56"/>
        <v>0</v>
      </c>
      <c r="HA41" s="4">
        <v>0</v>
      </c>
      <c r="HB41" s="4">
        <v>0</v>
      </c>
      <c r="HC41" s="4">
        <f t="shared" si="57"/>
        <v>0</v>
      </c>
      <c r="HE41" s="4" t="s">
        <v>3</v>
      </c>
      <c r="HF41" s="4" t="s">
        <v>3</v>
      </c>
      <c r="HM41" s="4" t="s">
        <v>3</v>
      </c>
      <c r="HN41" s="4" t="s">
        <v>3</v>
      </c>
      <c r="HO41" s="4" t="s">
        <v>3</v>
      </c>
      <c r="HP41" s="4" t="s">
        <v>3</v>
      </c>
      <c r="HQ41" s="4" t="s">
        <v>3</v>
      </c>
      <c r="HS41" s="4">
        <v>0</v>
      </c>
      <c r="IK41" s="4">
        <v>0</v>
      </c>
    </row>
    <row r="42" spans="1:255" x14ac:dyDescent="0.2">
      <c r="A42" s="2">
        <v>17</v>
      </c>
      <c r="B42" s="2">
        <v>1</v>
      </c>
      <c r="C42" s="2">
        <f>ROW(SmtRes!A76)</f>
        <v>76</v>
      </c>
      <c r="D42" s="2">
        <f>ROW(EtalonRes!A96)</f>
        <v>96</v>
      </c>
      <c r="E42" s="2" t="s">
        <v>67</v>
      </c>
      <c r="F42" s="2" t="s">
        <v>68</v>
      </c>
      <c r="G42" s="2" t="s">
        <v>69</v>
      </c>
      <c r="H42" s="2" t="s">
        <v>70</v>
      </c>
      <c r="I42" s="2">
        <f>ROUND(3/100,9)</f>
        <v>0.03</v>
      </c>
      <c r="J42" s="2">
        <v>0</v>
      </c>
      <c r="K42" s="2">
        <f>ROUND(3/100,9)</f>
        <v>0.03</v>
      </c>
      <c r="L42" s="2"/>
      <c r="M42" s="2"/>
      <c r="N42" s="2"/>
      <c r="O42" s="2">
        <f t="shared" si="21"/>
        <v>80.489999999999995</v>
      </c>
      <c r="P42" s="2">
        <f t="shared" si="22"/>
        <v>0</v>
      </c>
      <c r="Q42" s="2">
        <f t="shared" si="60"/>
        <v>0</v>
      </c>
      <c r="R42" s="2">
        <f t="shared" si="61"/>
        <v>0</v>
      </c>
      <c r="S42" s="2">
        <f t="shared" si="25"/>
        <v>80.489999999999995</v>
      </c>
      <c r="T42" s="2">
        <f t="shared" si="26"/>
        <v>0</v>
      </c>
      <c r="U42" s="2">
        <f t="shared" si="27"/>
        <v>7.199171999999999</v>
      </c>
      <c r="V42" s="2">
        <f t="shared" si="28"/>
        <v>0</v>
      </c>
      <c r="W42" s="2">
        <f t="shared" si="29"/>
        <v>0</v>
      </c>
      <c r="X42" s="2">
        <f t="shared" si="62"/>
        <v>70.03</v>
      </c>
      <c r="Y42" s="2">
        <f t="shared" si="63"/>
        <v>35.42</v>
      </c>
      <c r="Z42" s="2"/>
      <c r="AA42" s="2">
        <v>85736471</v>
      </c>
      <c r="AB42" s="2">
        <f t="shared" si="32"/>
        <v>2562.4560000000001</v>
      </c>
      <c r="AC42" s="2">
        <f t="shared" si="64"/>
        <v>0</v>
      </c>
      <c r="AD42" s="2">
        <f t="shared" si="65"/>
        <v>0</v>
      </c>
      <c r="AE42" s="2">
        <f t="shared" si="66"/>
        <v>0</v>
      </c>
      <c r="AF42" s="2">
        <f t="shared" si="66"/>
        <v>2562.4560000000001</v>
      </c>
      <c r="AG42" s="2">
        <f t="shared" si="36"/>
        <v>0</v>
      </c>
      <c r="AH42" s="2">
        <f t="shared" si="67"/>
        <v>229.2</v>
      </c>
      <c r="AI42" s="2">
        <f t="shared" si="67"/>
        <v>0</v>
      </c>
      <c r="AJ42" s="2">
        <f t="shared" si="38"/>
        <v>0</v>
      </c>
      <c r="AK42" s="2">
        <v>2135.38</v>
      </c>
      <c r="AL42" s="2">
        <v>0</v>
      </c>
      <c r="AM42" s="2">
        <v>0</v>
      </c>
      <c r="AN42" s="2">
        <v>0</v>
      </c>
      <c r="AO42" s="2">
        <v>2135.38</v>
      </c>
      <c r="AP42" s="2">
        <v>0</v>
      </c>
      <c r="AQ42" s="2">
        <v>191</v>
      </c>
      <c r="AR42" s="2">
        <v>0</v>
      </c>
      <c r="AS42" s="2">
        <v>0</v>
      </c>
      <c r="AT42" s="2">
        <v>87</v>
      </c>
      <c r="AU42" s="2">
        <v>44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1</v>
      </c>
      <c r="BJ42" s="2" t="s">
        <v>71</v>
      </c>
      <c r="BK42" s="2"/>
      <c r="BL42" s="2"/>
      <c r="BM42" s="2">
        <v>102</v>
      </c>
      <c r="BN42" s="2">
        <v>0</v>
      </c>
      <c r="BO42" s="2" t="s">
        <v>68</v>
      </c>
      <c r="BP42" s="2">
        <v>1</v>
      </c>
      <c r="BQ42" s="2">
        <v>60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87</v>
      </c>
      <c r="CA42" s="2">
        <v>44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904</v>
      </c>
      <c r="CO42" s="2">
        <v>0</v>
      </c>
      <c r="CP42" s="2">
        <f t="shared" si="39"/>
        <v>80.489999999999995</v>
      </c>
      <c r="CQ42" s="2">
        <f t="shared" si="40"/>
        <v>0</v>
      </c>
      <c r="CR42" s="2">
        <f t="shared" si="68"/>
        <v>0</v>
      </c>
      <c r="CS42" s="2">
        <f t="shared" si="69"/>
        <v>0</v>
      </c>
      <c r="CT42" s="2">
        <f t="shared" si="43"/>
        <v>2682.89</v>
      </c>
      <c r="CU42" s="2">
        <f t="shared" si="44"/>
        <v>0</v>
      </c>
      <c r="CV42" s="2">
        <f t="shared" si="45"/>
        <v>239.97239999999996</v>
      </c>
      <c r="CW42" s="2">
        <f t="shared" si="46"/>
        <v>0</v>
      </c>
      <c r="CX42" s="2">
        <f t="shared" si="47"/>
        <v>0</v>
      </c>
      <c r="CY42" s="2">
        <f t="shared" si="70"/>
        <v>70.03</v>
      </c>
      <c r="CZ42" s="2">
        <f t="shared" si="71"/>
        <v>35.42</v>
      </c>
      <c r="DA42" s="2"/>
      <c r="DB42" s="2">
        <v>21</v>
      </c>
      <c r="DC42" s="2" t="s">
        <v>3</v>
      </c>
      <c r="DD42" s="2" t="s">
        <v>24</v>
      </c>
      <c r="DE42" s="2" t="s">
        <v>25</v>
      </c>
      <c r="DF42" s="2" t="s">
        <v>25</v>
      </c>
      <c r="DG42" s="2" t="s">
        <v>25</v>
      </c>
      <c r="DH42" s="2" t="s">
        <v>3</v>
      </c>
      <c r="DI42" s="2" t="s">
        <v>25</v>
      </c>
      <c r="DJ42" s="2" t="s">
        <v>25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1010</v>
      </c>
      <c r="DV42" s="2" t="s">
        <v>70</v>
      </c>
      <c r="DW42" s="2" t="s">
        <v>70</v>
      </c>
      <c r="DX42" s="2">
        <v>100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85133723</v>
      </c>
      <c r="EF42" s="2">
        <v>60</v>
      </c>
      <c r="EG42" s="2" t="s">
        <v>26</v>
      </c>
      <c r="EH42" s="2">
        <v>0</v>
      </c>
      <c r="EI42" s="2" t="s">
        <v>3</v>
      </c>
      <c r="EJ42" s="2">
        <v>1</v>
      </c>
      <c r="EK42" s="2">
        <v>102</v>
      </c>
      <c r="EL42" s="2" t="s">
        <v>27</v>
      </c>
      <c r="EM42" s="2" t="s">
        <v>28</v>
      </c>
      <c r="EN42" s="2"/>
      <c r="EO42" s="2" t="s">
        <v>29</v>
      </c>
      <c r="EP42" s="2"/>
      <c r="EQ42" s="2">
        <v>0</v>
      </c>
      <c r="ER42" s="2">
        <v>2135.38</v>
      </c>
      <c r="ES42" s="2">
        <v>0</v>
      </c>
      <c r="ET42" s="2">
        <v>0</v>
      </c>
      <c r="EU42" s="2">
        <v>0</v>
      </c>
      <c r="EV42" s="2">
        <v>2135.38</v>
      </c>
      <c r="EW42" s="2">
        <v>191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87</v>
      </c>
      <c r="FY42" s="2">
        <v>44</v>
      </c>
      <c r="FZ42" s="2"/>
      <c r="GA42" s="2" t="s">
        <v>3</v>
      </c>
      <c r="GB42" s="2"/>
      <c r="GC42" s="2"/>
      <c r="GD42" s="2">
        <v>1</v>
      </c>
      <c r="GE42" s="2"/>
      <c r="GF42" s="2">
        <v>-1388814122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50"/>
        <v>0</v>
      </c>
      <c r="GM42" s="2">
        <f t="shared" si="51"/>
        <v>185.94</v>
      </c>
      <c r="GN42" s="2">
        <f t="shared" si="52"/>
        <v>185.94</v>
      </c>
      <c r="GO42" s="2">
        <f t="shared" si="53"/>
        <v>0</v>
      </c>
      <c r="GP42" s="2">
        <f t="shared" si="54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55"/>
        <v>0</v>
      </c>
      <c r="GW42" s="2">
        <v>1</v>
      </c>
      <c r="GX42" s="2">
        <f t="shared" si="56"/>
        <v>0</v>
      </c>
      <c r="GY42" s="2"/>
      <c r="GZ42" s="2"/>
      <c r="HA42" s="2">
        <v>0</v>
      </c>
      <c r="HB42" s="2">
        <v>0</v>
      </c>
      <c r="HC42" s="2">
        <f t="shared" si="57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 s="4">
        <v>17</v>
      </c>
      <c r="B43" s="4">
        <v>1</v>
      </c>
      <c r="C43" s="4">
        <f>ROW(SmtRes!A78)</f>
        <v>78</v>
      </c>
      <c r="D43" s="4">
        <f>ROW(EtalonRes!A98)</f>
        <v>98</v>
      </c>
      <c r="E43" s="4" t="s">
        <v>67</v>
      </c>
      <c r="F43" s="4" t="s">
        <v>68</v>
      </c>
      <c r="G43" s="4" t="s">
        <v>69</v>
      </c>
      <c r="H43" s="4" t="s">
        <v>70</v>
      </c>
      <c r="I43" s="4">
        <f>ROUND(3/100,9)</f>
        <v>0.03</v>
      </c>
      <c r="J43" s="4">
        <v>0</v>
      </c>
      <c r="K43" s="4">
        <f>ROUND(3/100,9)</f>
        <v>0.03</v>
      </c>
      <c r="O43" s="4">
        <f t="shared" si="21"/>
        <v>4535.6099999999997</v>
      </c>
      <c r="P43" s="4">
        <f t="shared" si="22"/>
        <v>0</v>
      </c>
      <c r="Q43" s="4">
        <f t="shared" si="60"/>
        <v>0</v>
      </c>
      <c r="R43" s="4">
        <f t="shared" si="61"/>
        <v>0</v>
      </c>
      <c r="S43" s="4">
        <f t="shared" si="25"/>
        <v>4535.6099999999997</v>
      </c>
      <c r="T43" s="4">
        <f t="shared" si="26"/>
        <v>0</v>
      </c>
      <c r="U43" s="4">
        <f t="shared" si="27"/>
        <v>7.199171999999999</v>
      </c>
      <c r="V43" s="4">
        <f t="shared" si="28"/>
        <v>0</v>
      </c>
      <c r="W43" s="4">
        <f t="shared" si="29"/>
        <v>0</v>
      </c>
      <c r="X43" s="4">
        <f t="shared" si="62"/>
        <v>3945.98</v>
      </c>
      <c r="Y43" s="4">
        <f t="shared" si="63"/>
        <v>1995.67</v>
      </c>
      <c r="AA43" s="4">
        <v>85736473</v>
      </c>
      <c r="AB43" s="4">
        <f t="shared" si="32"/>
        <v>2562.4560000000001</v>
      </c>
      <c r="AC43" s="4">
        <f t="shared" si="64"/>
        <v>0</v>
      </c>
      <c r="AD43" s="4">
        <f t="shared" si="65"/>
        <v>0</v>
      </c>
      <c r="AE43" s="4">
        <f t="shared" si="66"/>
        <v>0</v>
      </c>
      <c r="AF43" s="4">
        <f t="shared" si="66"/>
        <v>2562.4560000000001</v>
      </c>
      <c r="AG43" s="4">
        <f t="shared" si="36"/>
        <v>0</v>
      </c>
      <c r="AH43" s="4">
        <f t="shared" si="67"/>
        <v>229.2</v>
      </c>
      <c r="AI43" s="4">
        <f t="shared" si="67"/>
        <v>0</v>
      </c>
      <c r="AJ43" s="4">
        <f t="shared" si="38"/>
        <v>0</v>
      </c>
      <c r="AK43" s="4">
        <v>2135.38</v>
      </c>
      <c r="AL43" s="4">
        <v>0</v>
      </c>
      <c r="AM43" s="4">
        <v>0</v>
      </c>
      <c r="AN43" s="4">
        <v>0</v>
      </c>
      <c r="AO43" s="4">
        <v>2135.38</v>
      </c>
      <c r="AP43" s="4">
        <v>0</v>
      </c>
      <c r="AQ43" s="4">
        <v>191</v>
      </c>
      <c r="AR43" s="4">
        <v>0</v>
      </c>
      <c r="AS43" s="4">
        <v>0</v>
      </c>
      <c r="AT43" s="4">
        <v>87</v>
      </c>
      <c r="AU43" s="4">
        <v>44</v>
      </c>
      <c r="AV43" s="4">
        <v>1.0469999999999999</v>
      </c>
      <c r="AW43" s="4">
        <v>1</v>
      </c>
      <c r="AZ43" s="4">
        <v>1</v>
      </c>
      <c r="BA43" s="4">
        <v>56.35</v>
      </c>
      <c r="BB43" s="4">
        <v>1</v>
      </c>
      <c r="BC43" s="4">
        <v>1</v>
      </c>
      <c r="BD43" s="4" t="s">
        <v>3</v>
      </c>
      <c r="BE43" s="4" t="s">
        <v>3</v>
      </c>
      <c r="BF43" s="4" t="s">
        <v>3</v>
      </c>
      <c r="BG43" s="4" t="s">
        <v>3</v>
      </c>
      <c r="BH43" s="4">
        <v>0</v>
      </c>
      <c r="BI43" s="4">
        <v>1</v>
      </c>
      <c r="BJ43" s="4" t="s">
        <v>71</v>
      </c>
      <c r="BM43" s="4">
        <v>102</v>
      </c>
      <c r="BN43" s="4">
        <v>0</v>
      </c>
      <c r="BO43" s="4" t="s">
        <v>68</v>
      </c>
      <c r="BP43" s="4">
        <v>1</v>
      </c>
      <c r="BQ43" s="4">
        <v>60</v>
      </c>
      <c r="BR43" s="4">
        <v>0</v>
      </c>
      <c r="BS43" s="4">
        <v>56.35</v>
      </c>
      <c r="BT43" s="4">
        <v>1</v>
      </c>
      <c r="BU43" s="4">
        <v>1</v>
      </c>
      <c r="BV43" s="4">
        <v>1</v>
      </c>
      <c r="BW43" s="4">
        <v>1</v>
      </c>
      <c r="BX43" s="4">
        <v>1</v>
      </c>
      <c r="BY43" s="4" t="s">
        <v>3</v>
      </c>
      <c r="BZ43" s="4">
        <v>87</v>
      </c>
      <c r="CA43" s="4">
        <v>44</v>
      </c>
      <c r="CB43" s="4" t="s">
        <v>3</v>
      </c>
      <c r="CE43" s="4">
        <v>1566</v>
      </c>
      <c r="CF43" s="4">
        <v>0</v>
      </c>
      <c r="CG43" s="4">
        <v>0</v>
      </c>
      <c r="CM43" s="4">
        <v>0</v>
      </c>
      <c r="CN43" s="4" t="s">
        <v>904</v>
      </c>
      <c r="CO43" s="4">
        <v>0</v>
      </c>
      <c r="CP43" s="4">
        <f t="shared" si="39"/>
        <v>4535.6099999999997</v>
      </c>
      <c r="CQ43" s="4">
        <f t="shared" si="40"/>
        <v>0</v>
      </c>
      <c r="CR43" s="4">
        <f t="shared" si="68"/>
        <v>0</v>
      </c>
      <c r="CS43" s="4">
        <f t="shared" si="69"/>
        <v>0</v>
      </c>
      <c r="CT43" s="4">
        <f t="shared" si="43"/>
        <v>151180.85</v>
      </c>
      <c r="CU43" s="4">
        <f t="shared" si="44"/>
        <v>0</v>
      </c>
      <c r="CV43" s="4">
        <f t="shared" si="45"/>
        <v>239.97239999999996</v>
      </c>
      <c r="CW43" s="4">
        <f t="shared" si="46"/>
        <v>0</v>
      </c>
      <c r="CX43" s="4">
        <f t="shared" si="47"/>
        <v>0</v>
      </c>
      <c r="CY43" s="4">
        <f t="shared" si="70"/>
        <v>3945.98</v>
      </c>
      <c r="CZ43" s="4">
        <f t="shared" si="71"/>
        <v>1995.67</v>
      </c>
      <c r="DB43" s="4">
        <v>22</v>
      </c>
      <c r="DC43" s="4" t="s">
        <v>3</v>
      </c>
      <c r="DD43" s="4" t="s">
        <v>24</v>
      </c>
      <c r="DE43" s="4" t="s">
        <v>25</v>
      </c>
      <c r="DF43" s="4" t="s">
        <v>25</v>
      </c>
      <c r="DG43" s="4" t="s">
        <v>25</v>
      </c>
      <c r="DH43" s="4" t="s">
        <v>3</v>
      </c>
      <c r="DI43" s="4" t="s">
        <v>25</v>
      </c>
      <c r="DJ43" s="4" t="s">
        <v>25</v>
      </c>
      <c r="DK43" s="4" t="s">
        <v>3</v>
      </c>
      <c r="DL43" s="4" t="s">
        <v>3</v>
      </c>
      <c r="DM43" s="4" t="s">
        <v>3</v>
      </c>
      <c r="DN43" s="4">
        <v>0</v>
      </c>
      <c r="DO43" s="4">
        <v>0</v>
      </c>
      <c r="DP43" s="4">
        <v>1</v>
      </c>
      <c r="DQ43" s="4">
        <v>1</v>
      </c>
      <c r="DU43" s="4">
        <v>1010</v>
      </c>
      <c r="DV43" s="4" t="s">
        <v>70</v>
      </c>
      <c r="DW43" s="4" t="s">
        <v>70</v>
      </c>
      <c r="DX43" s="4">
        <v>100</v>
      </c>
      <c r="DZ43" s="4" t="s">
        <v>3</v>
      </c>
      <c r="EA43" s="4" t="s">
        <v>3</v>
      </c>
      <c r="EB43" s="4" t="s">
        <v>3</v>
      </c>
      <c r="EC43" s="4" t="s">
        <v>3</v>
      </c>
      <c r="EE43" s="4">
        <v>85133723</v>
      </c>
      <c r="EF43" s="4">
        <v>60</v>
      </c>
      <c r="EG43" s="4" t="s">
        <v>26</v>
      </c>
      <c r="EH43" s="4">
        <v>0</v>
      </c>
      <c r="EI43" s="4" t="s">
        <v>3</v>
      </c>
      <c r="EJ43" s="4">
        <v>1</v>
      </c>
      <c r="EK43" s="4">
        <v>102</v>
      </c>
      <c r="EL43" s="4" t="s">
        <v>27</v>
      </c>
      <c r="EM43" s="4" t="s">
        <v>28</v>
      </c>
      <c r="EO43" s="4" t="s">
        <v>29</v>
      </c>
      <c r="EQ43" s="4">
        <v>0</v>
      </c>
      <c r="ER43" s="4">
        <v>2135.38</v>
      </c>
      <c r="ES43" s="4">
        <v>0</v>
      </c>
      <c r="ET43" s="4">
        <v>0</v>
      </c>
      <c r="EU43" s="4">
        <v>0</v>
      </c>
      <c r="EV43" s="4">
        <v>2135.38</v>
      </c>
      <c r="EW43" s="4">
        <v>191</v>
      </c>
      <c r="EX43" s="4">
        <v>0</v>
      </c>
      <c r="EY43" s="4">
        <v>0</v>
      </c>
      <c r="FQ43" s="4">
        <v>0</v>
      </c>
      <c r="FR43" s="4">
        <v>0</v>
      </c>
      <c r="FS43" s="4">
        <v>0</v>
      </c>
      <c r="FX43" s="4">
        <v>87</v>
      </c>
      <c r="FY43" s="4">
        <v>44</v>
      </c>
      <c r="GA43" s="4" t="s">
        <v>3</v>
      </c>
      <c r="GD43" s="4">
        <v>1</v>
      </c>
      <c r="GF43" s="4">
        <v>-1388814122</v>
      </c>
      <c r="GG43" s="4">
        <v>2</v>
      </c>
      <c r="GH43" s="4">
        <v>1</v>
      </c>
      <c r="GI43" s="4">
        <v>2</v>
      </c>
      <c r="GJ43" s="4">
        <v>0</v>
      </c>
      <c r="GK43" s="4">
        <v>0</v>
      </c>
      <c r="GL43" s="4">
        <f t="shared" si="50"/>
        <v>0</v>
      </c>
      <c r="GM43" s="4">
        <f t="shared" si="51"/>
        <v>10477.26</v>
      </c>
      <c r="GN43" s="4">
        <f t="shared" si="52"/>
        <v>10477.26</v>
      </c>
      <c r="GO43" s="4">
        <f t="shared" si="53"/>
        <v>0</v>
      </c>
      <c r="GP43" s="4">
        <f t="shared" si="54"/>
        <v>0</v>
      </c>
      <c r="GR43" s="4">
        <v>0</v>
      </c>
      <c r="GS43" s="4">
        <v>3</v>
      </c>
      <c r="GT43" s="4">
        <v>0</v>
      </c>
      <c r="GU43" s="4" t="s">
        <v>3</v>
      </c>
      <c r="GV43" s="4">
        <f t="shared" si="55"/>
        <v>0</v>
      </c>
      <c r="GW43" s="4">
        <v>1</v>
      </c>
      <c r="GX43" s="4">
        <f t="shared" si="56"/>
        <v>0</v>
      </c>
      <c r="HA43" s="4">
        <v>0</v>
      </c>
      <c r="HB43" s="4">
        <v>0</v>
      </c>
      <c r="HC43" s="4">
        <f t="shared" si="57"/>
        <v>0</v>
      </c>
      <c r="HE43" s="4" t="s">
        <v>3</v>
      </c>
      <c r="HF43" s="4" t="s">
        <v>3</v>
      </c>
      <c r="HM43" s="4" t="s">
        <v>3</v>
      </c>
      <c r="HN43" s="4" t="s">
        <v>3</v>
      </c>
      <c r="HO43" s="4" t="s">
        <v>3</v>
      </c>
      <c r="HP43" s="4" t="s">
        <v>3</v>
      </c>
      <c r="HQ43" s="4" t="s">
        <v>3</v>
      </c>
      <c r="HS43" s="4">
        <v>0</v>
      </c>
      <c r="IK43" s="4">
        <v>0</v>
      </c>
    </row>
    <row r="44" spans="1:255" x14ac:dyDescent="0.2">
      <c r="A44" s="2">
        <v>17</v>
      </c>
      <c r="B44" s="2">
        <v>1</v>
      </c>
      <c r="C44" s="2">
        <f>ROW(SmtRes!A80)</f>
        <v>80</v>
      </c>
      <c r="D44" s="2">
        <f>ROW(EtalonRes!A100)</f>
        <v>100</v>
      </c>
      <c r="E44" s="2" t="s">
        <v>72</v>
      </c>
      <c r="F44" s="2" t="s">
        <v>73</v>
      </c>
      <c r="G44" s="2" t="s">
        <v>74</v>
      </c>
      <c r="H44" s="2" t="s">
        <v>70</v>
      </c>
      <c r="I44" s="2">
        <f>ROUND((12+12+4+1+2+23+4+150+20+4+26+22+3+2+29+19+3)/100,9)</f>
        <v>3.36</v>
      </c>
      <c r="J44" s="2">
        <v>0</v>
      </c>
      <c r="K44" s="2">
        <f>ROUND((12+12+4+1+2+23+4+150+20+4+26+22+3+2+29+19+3)/100,9)</f>
        <v>3.36</v>
      </c>
      <c r="L44" s="2"/>
      <c r="M44" s="2"/>
      <c r="N44" s="2"/>
      <c r="O44" s="2">
        <f t="shared" si="21"/>
        <v>347.98</v>
      </c>
      <c r="P44" s="2">
        <f t="shared" si="22"/>
        <v>0</v>
      </c>
      <c r="Q44" s="2">
        <f t="shared" si="60"/>
        <v>0</v>
      </c>
      <c r="R44" s="2">
        <f t="shared" si="61"/>
        <v>0</v>
      </c>
      <c r="S44" s="2">
        <f t="shared" si="25"/>
        <v>347.98</v>
      </c>
      <c r="T44" s="2">
        <f t="shared" si="26"/>
        <v>0</v>
      </c>
      <c r="U44" s="2">
        <f t="shared" si="27"/>
        <v>27.861926399999991</v>
      </c>
      <c r="V44" s="2">
        <f t="shared" si="28"/>
        <v>0</v>
      </c>
      <c r="W44" s="2">
        <f t="shared" si="29"/>
        <v>0</v>
      </c>
      <c r="X44" s="2">
        <f t="shared" si="62"/>
        <v>302.74</v>
      </c>
      <c r="Y44" s="2">
        <f t="shared" si="63"/>
        <v>153.11000000000001</v>
      </c>
      <c r="Z44" s="2"/>
      <c r="AA44" s="2">
        <v>85736471</v>
      </c>
      <c r="AB44" s="2">
        <f t="shared" si="32"/>
        <v>98.915999999999997</v>
      </c>
      <c r="AC44" s="2">
        <f t="shared" si="64"/>
        <v>0</v>
      </c>
      <c r="AD44" s="2">
        <f t="shared" si="65"/>
        <v>0</v>
      </c>
      <c r="AE44" s="2">
        <f t="shared" si="66"/>
        <v>0</v>
      </c>
      <c r="AF44" s="2">
        <f t="shared" si="66"/>
        <v>98.915999999999997</v>
      </c>
      <c r="AG44" s="2">
        <f t="shared" si="36"/>
        <v>0</v>
      </c>
      <c r="AH44" s="2">
        <f t="shared" si="67"/>
        <v>7.919999999999999</v>
      </c>
      <c r="AI44" s="2">
        <f t="shared" si="67"/>
        <v>0</v>
      </c>
      <c r="AJ44" s="2">
        <f t="shared" si="38"/>
        <v>0</v>
      </c>
      <c r="AK44" s="2">
        <v>82.43</v>
      </c>
      <c r="AL44" s="2">
        <v>0</v>
      </c>
      <c r="AM44" s="2">
        <v>0</v>
      </c>
      <c r="AN44" s="2">
        <v>0</v>
      </c>
      <c r="AO44" s="2">
        <v>82.43</v>
      </c>
      <c r="AP44" s="2">
        <v>0</v>
      </c>
      <c r="AQ44" s="2">
        <v>6.6</v>
      </c>
      <c r="AR44" s="2">
        <v>0</v>
      </c>
      <c r="AS44" s="2">
        <v>0</v>
      </c>
      <c r="AT44" s="2">
        <v>87</v>
      </c>
      <c r="AU44" s="2">
        <v>44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1</v>
      </c>
      <c r="BJ44" s="2" t="s">
        <v>75</v>
      </c>
      <c r="BK44" s="2"/>
      <c r="BL44" s="2"/>
      <c r="BM44" s="2">
        <v>102</v>
      </c>
      <c r="BN44" s="2">
        <v>0</v>
      </c>
      <c r="BO44" s="2" t="s">
        <v>73</v>
      </c>
      <c r="BP44" s="2">
        <v>1</v>
      </c>
      <c r="BQ44" s="2">
        <v>60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87</v>
      </c>
      <c r="CA44" s="2">
        <v>44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904</v>
      </c>
      <c r="CO44" s="2">
        <v>0</v>
      </c>
      <c r="CP44" s="2">
        <f t="shared" si="39"/>
        <v>347.98</v>
      </c>
      <c r="CQ44" s="2">
        <f t="shared" si="40"/>
        <v>0</v>
      </c>
      <c r="CR44" s="2">
        <f t="shared" si="68"/>
        <v>0</v>
      </c>
      <c r="CS44" s="2">
        <f t="shared" si="69"/>
        <v>0</v>
      </c>
      <c r="CT44" s="2">
        <f t="shared" si="43"/>
        <v>103.57</v>
      </c>
      <c r="CU44" s="2">
        <f t="shared" si="44"/>
        <v>0</v>
      </c>
      <c r="CV44" s="2">
        <f t="shared" si="45"/>
        <v>8.2922399999999978</v>
      </c>
      <c r="CW44" s="2">
        <f t="shared" si="46"/>
        <v>0</v>
      </c>
      <c r="CX44" s="2">
        <f t="shared" si="47"/>
        <v>0</v>
      </c>
      <c r="CY44" s="2">
        <f t="shared" si="70"/>
        <v>302.74</v>
      </c>
      <c r="CZ44" s="2">
        <f t="shared" si="71"/>
        <v>153.11000000000001</v>
      </c>
      <c r="DA44" s="2"/>
      <c r="DB44" s="2">
        <v>23</v>
      </c>
      <c r="DC44" s="2" t="s">
        <v>3</v>
      </c>
      <c r="DD44" s="2" t="s">
        <v>24</v>
      </c>
      <c r="DE44" s="2" t="s">
        <v>25</v>
      </c>
      <c r="DF44" s="2" t="s">
        <v>25</v>
      </c>
      <c r="DG44" s="2" t="s">
        <v>25</v>
      </c>
      <c r="DH44" s="2" t="s">
        <v>3</v>
      </c>
      <c r="DI44" s="2" t="s">
        <v>25</v>
      </c>
      <c r="DJ44" s="2" t="s">
        <v>25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1010</v>
      </c>
      <c r="DV44" s="2" t="s">
        <v>70</v>
      </c>
      <c r="DW44" s="2" t="s">
        <v>70</v>
      </c>
      <c r="DX44" s="2">
        <v>100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85133723</v>
      </c>
      <c r="EF44" s="2">
        <v>60</v>
      </c>
      <c r="EG44" s="2" t="s">
        <v>26</v>
      </c>
      <c r="EH44" s="2">
        <v>0</v>
      </c>
      <c r="EI44" s="2" t="s">
        <v>3</v>
      </c>
      <c r="EJ44" s="2">
        <v>1</v>
      </c>
      <c r="EK44" s="2">
        <v>102</v>
      </c>
      <c r="EL44" s="2" t="s">
        <v>27</v>
      </c>
      <c r="EM44" s="2" t="s">
        <v>28</v>
      </c>
      <c r="EN44" s="2"/>
      <c r="EO44" s="2" t="s">
        <v>29</v>
      </c>
      <c r="EP44" s="2"/>
      <c r="EQ44" s="2">
        <v>0</v>
      </c>
      <c r="ER44" s="2">
        <v>82.43</v>
      </c>
      <c r="ES44" s="2">
        <v>0</v>
      </c>
      <c r="ET44" s="2">
        <v>0</v>
      </c>
      <c r="EU44" s="2">
        <v>0</v>
      </c>
      <c r="EV44" s="2">
        <v>82.43</v>
      </c>
      <c r="EW44" s="2">
        <v>6.6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87</v>
      </c>
      <c r="FY44" s="2">
        <v>44</v>
      </c>
      <c r="FZ44" s="2"/>
      <c r="GA44" s="2" t="s">
        <v>3</v>
      </c>
      <c r="GB44" s="2"/>
      <c r="GC44" s="2"/>
      <c r="GD44" s="2">
        <v>1</v>
      </c>
      <c r="GE44" s="2"/>
      <c r="GF44" s="2">
        <v>-1542409641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50"/>
        <v>0</v>
      </c>
      <c r="GM44" s="2">
        <f t="shared" si="51"/>
        <v>803.83</v>
      </c>
      <c r="GN44" s="2">
        <f t="shared" si="52"/>
        <v>803.83</v>
      </c>
      <c r="GO44" s="2">
        <f t="shared" si="53"/>
        <v>0</v>
      </c>
      <c r="GP44" s="2">
        <f t="shared" si="54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55"/>
        <v>0</v>
      </c>
      <c r="GW44" s="2">
        <v>1</v>
      </c>
      <c r="GX44" s="2">
        <f t="shared" si="56"/>
        <v>0</v>
      </c>
      <c r="GY44" s="2"/>
      <c r="GZ44" s="2"/>
      <c r="HA44" s="2">
        <v>0</v>
      </c>
      <c r="HB44" s="2">
        <v>0</v>
      </c>
      <c r="HC44" s="2">
        <f t="shared" si="57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 s="4">
        <v>17</v>
      </c>
      <c r="B45" s="4">
        <v>1</v>
      </c>
      <c r="C45" s="4">
        <f>ROW(SmtRes!A82)</f>
        <v>82</v>
      </c>
      <c r="D45" s="4">
        <f>ROW(EtalonRes!A102)</f>
        <v>102</v>
      </c>
      <c r="E45" s="4" t="s">
        <v>72</v>
      </c>
      <c r="F45" s="4" t="s">
        <v>73</v>
      </c>
      <c r="G45" s="4" t="s">
        <v>74</v>
      </c>
      <c r="H45" s="4" t="s">
        <v>70</v>
      </c>
      <c r="I45" s="4">
        <f>ROUND((12+12+4+1+2+23+4+150+20+4+26+22+3+2+29+19+3)/100,9)</f>
        <v>3.36</v>
      </c>
      <c r="J45" s="4">
        <v>0</v>
      </c>
      <c r="K45" s="4">
        <f>ROUND((12+12+4+1+2+23+4+150+20+4+26+22+3+2+29+19+3)/100,9)</f>
        <v>3.36</v>
      </c>
      <c r="O45" s="4">
        <f t="shared" si="21"/>
        <v>19608.669999999998</v>
      </c>
      <c r="P45" s="4">
        <f t="shared" si="22"/>
        <v>0</v>
      </c>
      <c r="Q45" s="4">
        <f t="shared" si="60"/>
        <v>0</v>
      </c>
      <c r="R45" s="4">
        <f t="shared" si="61"/>
        <v>0</v>
      </c>
      <c r="S45" s="4">
        <f t="shared" si="25"/>
        <v>19608.669999999998</v>
      </c>
      <c r="T45" s="4">
        <f t="shared" si="26"/>
        <v>0</v>
      </c>
      <c r="U45" s="4">
        <f t="shared" si="27"/>
        <v>27.861926399999991</v>
      </c>
      <c r="V45" s="4">
        <f t="shared" si="28"/>
        <v>0</v>
      </c>
      <c r="W45" s="4">
        <f t="shared" si="29"/>
        <v>0</v>
      </c>
      <c r="X45" s="4">
        <f t="shared" si="62"/>
        <v>17059.54</v>
      </c>
      <c r="Y45" s="4">
        <f t="shared" si="63"/>
        <v>8627.81</v>
      </c>
      <c r="AA45" s="4">
        <v>85736473</v>
      </c>
      <c r="AB45" s="4">
        <f t="shared" si="32"/>
        <v>98.915999999999997</v>
      </c>
      <c r="AC45" s="4">
        <f t="shared" si="64"/>
        <v>0</v>
      </c>
      <c r="AD45" s="4">
        <f t="shared" si="65"/>
        <v>0</v>
      </c>
      <c r="AE45" s="4">
        <f t="shared" si="66"/>
        <v>0</v>
      </c>
      <c r="AF45" s="4">
        <f t="shared" si="66"/>
        <v>98.915999999999997</v>
      </c>
      <c r="AG45" s="4">
        <f t="shared" si="36"/>
        <v>0</v>
      </c>
      <c r="AH45" s="4">
        <f t="shared" si="67"/>
        <v>7.919999999999999</v>
      </c>
      <c r="AI45" s="4">
        <f t="shared" si="67"/>
        <v>0</v>
      </c>
      <c r="AJ45" s="4">
        <f t="shared" si="38"/>
        <v>0</v>
      </c>
      <c r="AK45" s="4">
        <v>82.43</v>
      </c>
      <c r="AL45" s="4">
        <v>0</v>
      </c>
      <c r="AM45" s="4">
        <v>0</v>
      </c>
      <c r="AN45" s="4">
        <v>0</v>
      </c>
      <c r="AO45" s="4">
        <v>82.43</v>
      </c>
      <c r="AP45" s="4">
        <v>0</v>
      </c>
      <c r="AQ45" s="4">
        <v>6.6</v>
      </c>
      <c r="AR45" s="4">
        <v>0</v>
      </c>
      <c r="AS45" s="4">
        <v>0</v>
      </c>
      <c r="AT45" s="4">
        <v>87</v>
      </c>
      <c r="AU45" s="4">
        <v>44</v>
      </c>
      <c r="AV45" s="4">
        <v>1.0469999999999999</v>
      </c>
      <c r="AW45" s="4">
        <v>1</v>
      </c>
      <c r="AZ45" s="4">
        <v>1</v>
      </c>
      <c r="BA45" s="4">
        <v>56.35</v>
      </c>
      <c r="BB45" s="4">
        <v>1</v>
      </c>
      <c r="BC45" s="4">
        <v>1</v>
      </c>
      <c r="BD45" s="4" t="s">
        <v>3</v>
      </c>
      <c r="BE45" s="4" t="s">
        <v>3</v>
      </c>
      <c r="BF45" s="4" t="s">
        <v>3</v>
      </c>
      <c r="BG45" s="4" t="s">
        <v>3</v>
      </c>
      <c r="BH45" s="4">
        <v>0</v>
      </c>
      <c r="BI45" s="4">
        <v>1</v>
      </c>
      <c r="BJ45" s="4" t="s">
        <v>75</v>
      </c>
      <c r="BM45" s="4">
        <v>102</v>
      </c>
      <c r="BN45" s="4">
        <v>0</v>
      </c>
      <c r="BO45" s="4" t="s">
        <v>73</v>
      </c>
      <c r="BP45" s="4">
        <v>1</v>
      </c>
      <c r="BQ45" s="4">
        <v>60</v>
      </c>
      <c r="BR45" s="4">
        <v>0</v>
      </c>
      <c r="BS45" s="4">
        <v>56.35</v>
      </c>
      <c r="BT45" s="4">
        <v>1</v>
      </c>
      <c r="BU45" s="4">
        <v>1</v>
      </c>
      <c r="BV45" s="4">
        <v>1</v>
      </c>
      <c r="BW45" s="4">
        <v>1</v>
      </c>
      <c r="BX45" s="4">
        <v>1</v>
      </c>
      <c r="BY45" s="4" t="s">
        <v>3</v>
      </c>
      <c r="BZ45" s="4">
        <v>87</v>
      </c>
      <c r="CA45" s="4">
        <v>44</v>
      </c>
      <c r="CB45" s="4" t="s">
        <v>3</v>
      </c>
      <c r="CE45" s="4">
        <v>1566</v>
      </c>
      <c r="CF45" s="4">
        <v>0</v>
      </c>
      <c r="CG45" s="4">
        <v>0</v>
      </c>
      <c r="CM45" s="4">
        <v>0</v>
      </c>
      <c r="CN45" s="4" t="s">
        <v>904</v>
      </c>
      <c r="CO45" s="4">
        <v>0</v>
      </c>
      <c r="CP45" s="4">
        <f t="shared" si="39"/>
        <v>19608.669999999998</v>
      </c>
      <c r="CQ45" s="4">
        <f t="shared" si="40"/>
        <v>0</v>
      </c>
      <c r="CR45" s="4">
        <f t="shared" si="68"/>
        <v>0</v>
      </c>
      <c r="CS45" s="4">
        <f t="shared" si="69"/>
        <v>0</v>
      </c>
      <c r="CT45" s="4">
        <f t="shared" si="43"/>
        <v>5836.17</v>
      </c>
      <c r="CU45" s="4">
        <f t="shared" si="44"/>
        <v>0</v>
      </c>
      <c r="CV45" s="4">
        <f t="shared" si="45"/>
        <v>8.2922399999999978</v>
      </c>
      <c r="CW45" s="4">
        <f t="shared" si="46"/>
        <v>0</v>
      </c>
      <c r="CX45" s="4">
        <f t="shared" si="47"/>
        <v>0</v>
      </c>
      <c r="CY45" s="4">
        <f t="shared" si="70"/>
        <v>17059.54</v>
      </c>
      <c r="CZ45" s="4">
        <f t="shared" si="71"/>
        <v>8627.81</v>
      </c>
      <c r="DB45" s="4">
        <v>24</v>
      </c>
      <c r="DC45" s="4" t="s">
        <v>3</v>
      </c>
      <c r="DD45" s="4" t="s">
        <v>24</v>
      </c>
      <c r="DE45" s="4" t="s">
        <v>25</v>
      </c>
      <c r="DF45" s="4" t="s">
        <v>25</v>
      </c>
      <c r="DG45" s="4" t="s">
        <v>25</v>
      </c>
      <c r="DH45" s="4" t="s">
        <v>3</v>
      </c>
      <c r="DI45" s="4" t="s">
        <v>25</v>
      </c>
      <c r="DJ45" s="4" t="s">
        <v>25</v>
      </c>
      <c r="DK45" s="4" t="s">
        <v>3</v>
      </c>
      <c r="DL45" s="4" t="s">
        <v>3</v>
      </c>
      <c r="DM45" s="4" t="s">
        <v>3</v>
      </c>
      <c r="DN45" s="4">
        <v>0</v>
      </c>
      <c r="DO45" s="4">
        <v>0</v>
      </c>
      <c r="DP45" s="4">
        <v>1</v>
      </c>
      <c r="DQ45" s="4">
        <v>1</v>
      </c>
      <c r="DU45" s="4">
        <v>1010</v>
      </c>
      <c r="DV45" s="4" t="s">
        <v>70</v>
      </c>
      <c r="DW45" s="4" t="s">
        <v>70</v>
      </c>
      <c r="DX45" s="4">
        <v>100</v>
      </c>
      <c r="DZ45" s="4" t="s">
        <v>3</v>
      </c>
      <c r="EA45" s="4" t="s">
        <v>3</v>
      </c>
      <c r="EB45" s="4" t="s">
        <v>3</v>
      </c>
      <c r="EC45" s="4" t="s">
        <v>3</v>
      </c>
      <c r="EE45" s="4">
        <v>85133723</v>
      </c>
      <c r="EF45" s="4">
        <v>60</v>
      </c>
      <c r="EG45" s="4" t="s">
        <v>26</v>
      </c>
      <c r="EH45" s="4">
        <v>0</v>
      </c>
      <c r="EI45" s="4" t="s">
        <v>3</v>
      </c>
      <c r="EJ45" s="4">
        <v>1</v>
      </c>
      <c r="EK45" s="4">
        <v>102</v>
      </c>
      <c r="EL45" s="4" t="s">
        <v>27</v>
      </c>
      <c r="EM45" s="4" t="s">
        <v>28</v>
      </c>
      <c r="EO45" s="4" t="s">
        <v>29</v>
      </c>
      <c r="EQ45" s="4">
        <v>0</v>
      </c>
      <c r="ER45" s="4">
        <v>82.43</v>
      </c>
      <c r="ES45" s="4">
        <v>0</v>
      </c>
      <c r="ET45" s="4">
        <v>0</v>
      </c>
      <c r="EU45" s="4">
        <v>0</v>
      </c>
      <c r="EV45" s="4">
        <v>82.43</v>
      </c>
      <c r="EW45" s="4">
        <v>6.6</v>
      </c>
      <c r="EX45" s="4">
        <v>0</v>
      </c>
      <c r="EY45" s="4">
        <v>0</v>
      </c>
      <c r="FQ45" s="4">
        <v>0</v>
      </c>
      <c r="FR45" s="4">
        <v>0</v>
      </c>
      <c r="FS45" s="4">
        <v>0</v>
      </c>
      <c r="FX45" s="4">
        <v>87</v>
      </c>
      <c r="FY45" s="4">
        <v>44</v>
      </c>
      <c r="GA45" s="4" t="s">
        <v>3</v>
      </c>
      <c r="GD45" s="4">
        <v>1</v>
      </c>
      <c r="GF45" s="4">
        <v>-1542409641</v>
      </c>
      <c r="GG45" s="4">
        <v>2</v>
      </c>
      <c r="GH45" s="4">
        <v>1</v>
      </c>
      <c r="GI45" s="4">
        <v>2</v>
      </c>
      <c r="GJ45" s="4">
        <v>0</v>
      </c>
      <c r="GK45" s="4">
        <v>0</v>
      </c>
      <c r="GL45" s="4">
        <f t="shared" si="50"/>
        <v>0</v>
      </c>
      <c r="GM45" s="4">
        <f t="shared" si="51"/>
        <v>45296.02</v>
      </c>
      <c r="GN45" s="4">
        <f t="shared" si="52"/>
        <v>45296.02</v>
      </c>
      <c r="GO45" s="4">
        <f t="shared" si="53"/>
        <v>0</v>
      </c>
      <c r="GP45" s="4">
        <f t="shared" si="54"/>
        <v>0</v>
      </c>
      <c r="GR45" s="4">
        <v>0</v>
      </c>
      <c r="GS45" s="4">
        <v>3</v>
      </c>
      <c r="GT45" s="4">
        <v>0</v>
      </c>
      <c r="GU45" s="4" t="s">
        <v>3</v>
      </c>
      <c r="GV45" s="4">
        <f t="shared" si="55"/>
        <v>0</v>
      </c>
      <c r="GW45" s="4">
        <v>1</v>
      </c>
      <c r="GX45" s="4">
        <f t="shared" si="56"/>
        <v>0</v>
      </c>
      <c r="HA45" s="4">
        <v>0</v>
      </c>
      <c r="HB45" s="4">
        <v>0</v>
      </c>
      <c r="HC45" s="4">
        <f t="shared" si="57"/>
        <v>0</v>
      </c>
      <c r="HE45" s="4" t="s">
        <v>3</v>
      </c>
      <c r="HF45" s="4" t="s">
        <v>3</v>
      </c>
      <c r="HM45" s="4" t="s">
        <v>3</v>
      </c>
      <c r="HN45" s="4" t="s">
        <v>3</v>
      </c>
      <c r="HO45" s="4" t="s">
        <v>3</v>
      </c>
      <c r="HP45" s="4" t="s">
        <v>3</v>
      </c>
      <c r="HQ45" s="4" t="s">
        <v>3</v>
      </c>
      <c r="HS45" s="4">
        <v>0</v>
      </c>
      <c r="IK45" s="4">
        <v>0</v>
      </c>
    </row>
    <row r="46" spans="1:255" x14ac:dyDescent="0.2">
      <c r="A46" s="2">
        <v>17</v>
      </c>
      <c r="B46" s="2">
        <v>1</v>
      </c>
      <c r="C46" s="2">
        <f>ROW(SmtRes!A84)</f>
        <v>84</v>
      </c>
      <c r="D46" s="2">
        <f>ROW(EtalonRes!A104)</f>
        <v>104</v>
      </c>
      <c r="E46" s="2" t="s">
        <v>76</v>
      </c>
      <c r="F46" s="2" t="s">
        <v>77</v>
      </c>
      <c r="G46" s="2" t="s">
        <v>78</v>
      </c>
      <c r="H46" s="2" t="s">
        <v>70</v>
      </c>
      <c r="I46" s="2">
        <f>ROUND((8+6+1+40+31+1+2+1)/100,9)</f>
        <v>0.9</v>
      </c>
      <c r="J46" s="2">
        <v>0</v>
      </c>
      <c r="K46" s="2">
        <f>ROUND((8+6+1+40+31+1+2+1)/100,9)</f>
        <v>0.9</v>
      </c>
      <c r="L46" s="2"/>
      <c r="M46" s="2"/>
      <c r="N46" s="2"/>
      <c r="O46" s="2">
        <f t="shared" si="21"/>
        <v>2344.4499999999998</v>
      </c>
      <c r="P46" s="2">
        <f t="shared" si="22"/>
        <v>0</v>
      </c>
      <c r="Q46" s="2">
        <f t="shared" si="60"/>
        <v>0</v>
      </c>
      <c r="R46" s="2">
        <f t="shared" si="61"/>
        <v>0</v>
      </c>
      <c r="S46" s="2">
        <f t="shared" si="25"/>
        <v>2344.4499999999998</v>
      </c>
      <c r="T46" s="2">
        <f t="shared" si="26"/>
        <v>0</v>
      </c>
      <c r="U46" s="2">
        <f t="shared" si="27"/>
        <v>187.70615999999998</v>
      </c>
      <c r="V46" s="2">
        <f t="shared" si="28"/>
        <v>0</v>
      </c>
      <c r="W46" s="2">
        <f t="shared" si="29"/>
        <v>0</v>
      </c>
      <c r="X46" s="2">
        <f t="shared" si="62"/>
        <v>2039.67</v>
      </c>
      <c r="Y46" s="2">
        <f t="shared" si="63"/>
        <v>1031.56</v>
      </c>
      <c r="Z46" s="2"/>
      <c r="AA46" s="2">
        <v>85736471</v>
      </c>
      <c r="AB46" s="2">
        <f t="shared" si="32"/>
        <v>2488.0079999999998</v>
      </c>
      <c r="AC46" s="2">
        <f t="shared" si="64"/>
        <v>0</v>
      </c>
      <c r="AD46" s="2">
        <f t="shared" si="65"/>
        <v>0</v>
      </c>
      <c r="AE46" s="2">
        <f t="shared" si="66"/>
        <v>0</v>
      </c>
      <c r="AF46" s="2">
        <f t="shared" si="66"/>
        <v>2488.0079999999998</v>
      </c>
      <c r="AG46" s="2">
        <f t="shared" si="36"/>
        <v>0</v>
      </c>
      <c r="AH46" s="2">
        <f t="shared" si="67"/>
        <v>199.2</v>
      </c>
      <c r="AI46" s="2">
        <f t="shared" si="67"/>
        <v>0</v>
      </c>
      <c r="AJ46" s="2">
        <f t="shared" si="38"/>
        <v>0</v>
      </c>
      <c r="AK46" s="2">
        <v>2073.34</v>
      </c>
      <c r="AL46" s="2">
        <v>0</v>
      </c>
      <c r="AM46" s="2">
        <v>0</v>
      </c>
      <c r="AN46" s="2">
        <v>0</v>
      </c>
      <c r="AO46" s="2">
        <v>2073.34</v>
      </c>
      <c r="AP46" s="2">
        <v>0</v>
      </c>
      <c r="AQ46" s="2">
        <v>166</v>
      </c>
      <c r="AR46" s="2">
        <v>0</v>
      </c>
      <c r="AS46" s="2">
        <v>0</v>
      </c>
      <c r="AT46" s="2">
        <v>87</v>
      </c>
      <c r="AU46" s="2">
        <v>44</v>
      </c>
      <c r="AV46" s="2">
        <v>1.0469999999999999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1</v>
      </c>
      <c r="BJ46" s="2" t="s">
        <v>79</v>
      </c>
      <c r="BK46" s="2"/>
      <c r="BL46" s="2"/>
      <c r="BM46" s="2">
        <v>102</v>
      </c>
      <c r="BN46" s="2">
        <v>0</v>
      </c>
      <c r="BO46" s="2" t="s">
        <v>77</v>
      </c>
      <c r="BP46" s="2">
        <v>1</v>
      </c>
      <c r="BQ46" s="2">
        <v>60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87</v>
      </c>
      <c r="CA46" s="2">
        <v>44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904</v>
      </c>
      <c r="CO46" s="2">
        <v>0</v>
      </c>
      <c r="CP46" s="2">
        <f t="shared" si="39"/>
        <v>2344.4499999999998</v>
      </c>
      <c r="CQ46" s="2">
        <f t="shared" si="40"/>
        <v>0</v>
      </c>
      <c r="CR46" s="2">
        <f t="shared" si="68"/>
        <v>0</v>
      </c>
      <c r="CS46" s="2">
        <f t="shared" si="69"/>
        <v>0</v>
      </c>
      <c r="CT46" s="2">
        <f t="shared" si="43"/>
        <v>2604.94</v>
      </c>
      <c r="CU46" s="2">
        <f t="shared" si="44"/>
        <v>0</v>
      </c>
      <c r="CV46" s="2">
        <f t="shared" si="45"/>
        <v>208.56239999999997</v>
      </c>
      <c r="CW46" s="2">
        <f t="shared" si="46"/>
        <v>0</v>
      </c>
      <c r="CX46" s="2">
        <f t="shared" si="47"/>
        <v>0</v>
      </c>
      <c r="CY46" s="2">
        <f t="shared" si="70"/>
        <v>2039.67</v>
      </c>
      <c r="CZ46" s="2">
        <f t="shared" si="71"/>
        <v>1031.56</v>
      </c>
      <c r="DA46" s="2"/>
      <c r="DB46" s="2">
        <v>25</v>
      </c>
      <c r="DC46" s="2" t="s">
        <v>3</v>
      </c>
      <c r="DD46" s="2" t="s">
        <v>24</v>
      </c>
      <c r="DE46" s="2" t="s">
        <v>25</v>
      </c>
      <c r="DF46" s="2" t="s">
        <v>25</v>
      </c>
      <c r="DG46" s="2" t="s">
        <v>25</v>
      </c>
      <c r="DH46" s="2" t="s">
        <v>3</v>
      </c>
      <c r="DI46" s="2" t="s">
        <v>25</v>
      </c>
      <c r="DJ46" s="2" t="s">
        <v>25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1010</v>
      </c>
      <c r="DV46" s="2" t="s">
        <v>70</v>
      </c>
      <c r="DW46" s="2" t="s">
        <v>70</v>
      </c>
      <c r="DX46" s="2">
        <v>100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85133723</v>
      </c>
      <c r="EF46" s="2">
        <v>60</v>
      </c>
      <c r="EG46" s="2" t="s">
        <v>26</v>
      </c>
      <c r="EH46" s="2">
        <v>0</v>
      </c>
      <c r="EI46" s="2" t="s">
        <v>3</v>
      </c>
      <c r="EJ46" s="2">
        <v>1</v>
      </c>
      <c r="EK46" s="2">
        <v>102</v>
      </c>
      <c r="EL46" s="2" t="s">
        <v>27</v>
      </c>
      <c r="EM46" s="2" t="s">
        <v>28</v>
      </c>
      <c r="EN46" s="2"/>
      <c r="EO46" s="2" t="s">
        <v>29</v>
      </c>
      <c r="EP46" s="2"/>
      <c r="EQ46" s="2">
        <v>0</v>
      </c>
      <c r="ER46" s="2">
        <v>2073.34</v>
      </c>
      <c r="ES46" s="2">
        <v>0</v>
      </c>
      <c r="ET46" s="2">
        <v>0</v>
      </c>
      <c r="EU46" s="2">
        <v>0</v>
      </c>
      <c r="EV46" s="2">
        <v>2073.34</v>
      </c>
      <c r="EW46" s="2">
        <v>166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87</v>
      </c>
      <c r="FY46" s="2">
        <v>44</v>
      </c>
      <c r="FZ46" s="2"/>
      <c r="GA46" s="2" t="s">
        <v>3</v>
      </c>
      <c r="GB46" s="2"/>
      <c r="GC46" s="2"/>
      <c r="GD46" s="2">
        <v>1</v>
      </c>
      <c r="GE46" s="2"/>
      <c r="GF46" s="2">
        <v>-1721976045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50"/>
        <v>0</v>
      </c>
      <c r="GM46" s="2">
        <f t="shared" si="51"/>
        <v>5415.68</v>
      </c>
      <c r="GN46" s="2">
        <f t="shared" si="52"/>
        <v>5415.68</v>
      </c>
      <c r="GO46" s="2">
        <f t="shared" si="53"/>
        <v>0</v>
      </c>
      <c r="GP46" s="2">
        <f t="shared" si="54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55"/>
        <v>0</v>
      </c>
      <c r="GW46" s="2">
        <v>1</v>
      </c>
      <c r="GX46" s="2">
        <f t="shared" si="56"/>
        <v>0</v>
      </c>
      <c r="GY46" s="2"/>
      <c r="GZ46" s="2"/>
      <c r="HA46" s="2">
        <v>0</v>
      </c>
      <c r="HB46" s="2">
        <v>0</v>
      </c>
      <c r="HC46" s="2">
        <f t="shared" si="57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 s="4">
        <v>17</v>
      </c>
      <c r="B47" s="4">
        <v>1</v>
      </c>
      <c r="C47" s="4">
        <f>ROW(SmtRes!A86)</f>
        <v>86</v>
      </c>
      <c r="D47" s="4">
        <f>ROW(EtalonRes!A106)</f>
        <v>106</v>
      </c>
      <c r="E47" s="4" t="s">
        <v>76</v>
      </c>
      <c r="F47" s="4" t="s">
        <v>77</v>
      </c>
      <c r="G47" s="4" t="s">
        <v>78</v>
      </c>
      <c r="H47" s="4" t="s">
        <v>70</v>
      </c>
      <c r="I47" s="4">
        <f>ROUND((8+6+1+40+31+1+2+1)/100,9)</f>
        <v>0.9</v>
      </c>
      <c r="J47" s="4">
        <v>0</v>
      </c>
      <c r="K47" s="4">
        <f>ROUND((8+6+1+40+31+1+2+1)/100,9)</f>
        <v>0.9</v>
      </c>
      <c r="O47" s="4">
        <f t="shared" si="21"/>
        <v>132109.76000000001</v>
      </c>
      <c r="P47" s="4">
        <f t="shared" si="22"/>
        <v>0</v>
      </c>
      <c r="Q47" s="4">
        <f t="shared" si="60"/>
        <v>0</v>
      </c>
      <c r="R47" s="4">
        <f t="shared" si="61"/>
        <v>0</v>
      </c>
      <c r="S47" s="4">
        <f t="shared" si="25"/>
        <v>132109.76000000001</v>
      </c>
      <c r="T47" s="4">
        <f t="shared" si="26"/>
        <v>0</v>
      </c>
      <c r="U47" s="4">
        <f t="shared" si="27"/>
        <v>187.70615999999998</v>
      </c>
      <c r="V47" s="4">
        <f t="shared" si="28"/>
        <v>0</v>
      </c>
      <c r="W47" s="4">
        <f t="shared" si="29"/>
        <v>0</v>
      </c>
      <c r="X47" s="4">
        <f t="shared" si="62"/>
        <v>114935.49</v>
      </c>
      <c r="Y47" s="4">
        <f t="shared" si="63"/>
        <v>58128.29</v>
      </c>
      <c r="AA47" s="4">
        <v>85736473</v>
      </c>
      <c r="AB47" s="4">
        <f t="shared" si="32"/>
        <v>2488.0079999999998</v>
      </c>
      <c r="AC47" s="4">
        <f t="shared" si="64"/>
        <v>0</v>
      </c>
      <c r="AD47" s="4">
        <f t="shared" si="65"/>
        <v>0</v>
      </c>
      <c r="AE47" s="4">
        <f t="shared" si="66"/>
        <v>0</v>
      </c>
      <c r="AF47" s="4">
        <f t="shared" si="66"/>
        <v>2488.0079999999998</v>
      </c>
      <c r="AG47" s="4">
        <f t="shared" si="36"/>
        <v>0</v>
      </c>
      <c r="AH47" s="4">
        <f t="shared" si="67"/>
        <v>199.2</v>
      </c>
      <c r="AI47" s="4">
        <f t="shared" si="67"/>
        <v>0</v>
      </c>
      <c r="AJ47" s="4">
        <f t="shared" si="38"/>
        <v>0</v>
      </c>
      <c r="AK47" s="4">
        <v>2073.34</v>
      </c>
      <c r="AL47" s="4">
        <v>0</v>
      </c>
      <c r="AM47" s="4">
        <v>0</v>
      </c>
      <c r="AN47" s="4">
        <v>0</v>
      </c>
      <c r="AO47" s="4">
        <v>2073.34</v>
      </c>
      <c r="AP47" s="4">
        <v>0</v>
      </c>
      <c r="AQ47" s="4">
        <v>166</v>
      </c>
      <c r="AR47" s="4">
        <v>0</v>
      </c>
      <c r="AS47" s="4">
        <v>0</v>
      </c>
      <c r="AT47" s="4">
        <v>87</v>
      </c>
      <c r="AU47" s="4">
        <v>44</v>
      </c>
      <c r="AV47" s="4">
        <v>1.0469999999999999</v>
      </c>
      <c r="AW47" s="4">
        <v>1</v>
      </c>
      <c r="AZ47" s="4">
        <v>1</v>
      </c>
      <c r="BA47" s="4">
        <v>56.35</v>
      </c>
      <c r="BB47" s="4">
        <v>1</v>
      </c>
      <c r="BC47" s="4">
        <v>1</v>
      </c>
      <c r="BD47" s="4" t="s">
        <v>3</v>
      </c>
      <c r="BE47" s="4" t="s">
        <v>3</v>
      </c>
      <c r="BF47" s="4" t="s">
        <v>3</v>
      </c>
      <c r="BG47" s="4" t="s">
        <v>3</v>
      </c>
      <c r="BH47" s="4">
        <v>0</v>
      </c>
      <c r="BI47" s="4">
        <v>1</v>
      </c>
      <c r="BJ47" s="4" t="s">
        <v>79</v>
      </c>
      <c r="BM47" s="4">
        <v>102</v>
      </c>
      <c r="BN47" s="4">
        <v>0</v>
      </c>
      <c r="BO47" s="4" t="s">
        <v>77</v>
      </c>
      <c r="BP47" s="4">
        <v>1</v>
      </c>
      <c r="BQ47" s="4">
        <v>60</v>
      </c>
      <c r="BR47" s="4">
        <v>0</v>
      </c>
      <c r="BS47" s="4">
        <v>56.35</v>
      </c>
      <c r="BT47" s="4">
        <v>1</v>
      </c>
      <c r="BU47" s="4">
        <v>1</v>
      </c>
      <c r="BV47" s="4">
        <v>1</v>
      </c>
      <c r="BW47" s="4">
        <v>1</v>
      </c>
      <c r="BX47" s="4">
        <v>1</v>
      </c>
      <c r="BY47" s="4" t="s">
        <v>3</v>
      </c>
      <c r="BZ47" s="4">
        <v>87</v>
      </c>
      <c r="CA47" s="4">
        <v>44</v>
      </c>
      <c r="CB47" s="4" t="s">
        <v>3</v>
      </c>
      <c r="CE47" s="4">
        <v>1566</v>
      </c>
      <c r="CF47" s="4">
        <v>0</v>
      </c>
      <c r="CG47" s="4">
        <v>0</v>
      </c>
      <c r="CM47" s="4">
        <v>0</v>
      </c>
      <c r="CN47" s="4" t="s">
        <v>904</v>
      </c>
      <c r="CO47" s="4">
        <v>0</v>
      </c>
      <c r="CP47" s="4">
        <f t="shared" si="39"/>
        <v>132109.76000000001</v>
      </c>
      <c r="CQ47" s="4">
        <f t="shared" si="40"/>
        <v>0</v>
      </c>
      <c r="CR47" s="4">
        <f t="shared" si="68"/>
        <v>0</v>
      </c>
      <c r="CS47" s="4">
        <f t="shared" si="69"/>
        <v>0</v>
      </c>
      <c r="CT47" s="4">
        <f t="shared" si="43"/>
        <v>146788.37</v>
      </c>
      <c r="CU47" s="4">
        <f t="shared" si="44"/>
        <v>0</v>
      </c>
      <c r="CV47" s="4">
        <f t="shared" si="45"/>
        <v>208.56239999999997</v>
      </c>
      <c r="CW47" s="4">
        <f t="shared" si="46"/>
        <v>0</v>
      </c>
      <c r="CX47" s="4">
        <f t="shared" si="47"/>
        <v>0</v>
      </c>
      <c r="CY47" s="4">
        <f t="shared" si="70"/>
        <v>114935.49</v>
      </c>
      <c r="CZ47" s="4">
        <f t="shared" si="71"/>
        <v>58128.29</v>
      </c>
      <c r="DB47" s="4">
        <v>26</v>
      </c>
      <c r="DC47" s="4" t="s">
        <v>3</v>
      </c>
      <c r="DD47" s="4" t="s">
        <v>24</v>
      </c>
      <c r="DE47" s="4" t="s">
        <v>25</v>
      </c>
      <c r="DF47" s="4" t="s">
        <v>25</v>
      </c>
      <c r="DG47" s="4" t="s">
        <v>25</v>
      </c>
      <c r="DH47" s="4" t="s">
        <v>3</v>
      </c>
      <c r="DI47" s="4" t="s">
        <v>25</v>
      </c>
      <c r="DJ47" s="4" t="s">
        <v>25</v>
      </c>
      <c r="DK47" s="4" t="s">
        <v>3</v>
      </c>
      <c r="DL47" s="4" t="s">
        <v>3</v>
      </c>
      <c r="DM47" s="4" t="s">
        <v>3</v>
      </c>
      <c r="DN47" s="4">
        <v>0</v>
      </c>
      <c r="DO47" s="4">
        <v>0</v>
      </c>
      <c r="DP47" s="4">
        <v>1</v>
      </c>
      <c r="DQ47" s="4">
        <v>1</v>
      </c>
      <c r="DU47" s="4">
        <v>1010</v>
      </c>
      <c r="DV47" s="4" t="s">
        <v>70</v>
      </c>
      <c r="DW47" s="4" t="s">
        <v>70</v>
      </c>
      <c r="DX47" s="4">
        <v>100</v>
      </c>
      <c r="DZ47" s="4" t="s">
        <v>3</v>
      </c>
      <c r="EA47" s="4" t="s">
        <v>3</v>
      </c>
      <c r="EB47" s="4" t="s">
        <v>3</v>
      </c>
      <c r="EC47" s="4" t="s">
        <v>3</v>
      </c>
      <c r="EE47" s="4">
        <v>85133723</v>
      </c>
      <c r="EF47" s="4">
        <v>60</v>
      </c>
      <c r="EG47" s="4" t="s">
        <v>26</v>
      </c>
      <c r="EH47" s="4">
        <v>0</v>
      </c>
      <c r="EI47" s="4" t="s">
        <v>3</v>
      </c>
      <c r="EJ47" s="4">
        <v>1</v>
      </c>
      <c r="EK47" s="4">
        <v>102</v>
      </c>
      <c r="EL47" s="4" t="s">
        <v>27</v>
      </c>
      <c r="EM47" s="4" t="s">
        <v>28</v>
      </c>
      <c r="EO47" s="4" t="s">
        <v>29</v>
      </c>
      <c r="EQ47" s="4">
        <v>0</v>
      </c>
      <c r="ER47" s="4">
        <v>2073.34</v>
      </c>
      <c r="ES47" s="4">
        <v>0</v>
      </c>
      <c r="ET47" s="4">
        <v>0</v>
      </c>
      <c r="EU47" s="4">
        <v>0</v>
      </c>
      <c r="EV47" s="4">
        <v>2073.34</v>
      </c>
      <c r="EW47" s="4">
        <v>166</v>
      </c>
      <c r="EX47" s="4">
        <v>0</v>
      </c>
      <c r="EY47" s="4">
        <v>0</v>
      </c>
      <c r="FQ47" s="4">
        <v>0</v>
      </c>
      <c r="FR47" s="4">
        <v>0</v>
      </c>
      <c r="FS47" s="4">
        <v>0</v>
      </c>
      <c r="FX47" s="4">
        <v>87</v>
      </c>
      <c r="FY47" s="4">
        <v>44</v>
      </c>
      <c r="GA47" s="4" t="s">
        <v>3</v>
      </c>
      <c r="GD47" s="4">
        <v>1</v>
      </c>
      <c r="GF47" s="4">
        <v>-1721976045</v>
      </c>
      <c r="GG47" s="4">
        <v>2</v>
      </c>
      <c r="GH47" s="4">
        <v>1</v>
      </c>
      <c r="GI47" s="4">
        <v>2</v>
      </c>
      <c r="GJ47" s="4">
        <v>0</v>
      </c>
      <c r="GK47" s="4">
        <v>0</v>
      </c>
      <c r="GL47" s="4">
        <f t="shared" si="50"/>
        <v>0</v>
      </c>
      <c r="GM47" s="4">
        <f t="shared" si="51"/>
        <v>305173.53999999998</v>
      </c>
      <c r="GN47" s="4">
        <f t="shared" si="52"/>
        <v>305173.53999999998</v>
      </c>
      <c r="GO47" s="4">
        <f t="shared" si="53"/>
        <v>0</v>
      </c>
      <c r="GP47" s="4">
        <f t="shared" si="54"/>
        <v>0</v>
      </c>
      <c r="GR47" s="4">
        <v>0</v>
      </c>
      <c r="GS47" s="4">
        <v>3</v>
      </c>
      <c r="GT47" s="4">
        <v>0</v>
      </c>
      <c r="GU47" s="4" t="s">
        <v>3</v>
      </c>
      <c r="GV47" s="4">
        <f t="shared" si="55"/>
        <v>0</v>
      </c>
      <c r="GW47" s="4">
        <v>1</v>
      </c>
      <c r="GX47" s="4">
        <f t="shared" si="56"/>
        <v>0</v>
      </c>
      <c r="HA47" s="4">
        <v>0</v>
      </c>
      <c r="HB47" s="4">
        <v>0</v>
      </c>
      <c r="HC47" s="4">
        <f t="shared" si="57"/>
        <v>0</v>
      </c>
      <c r="HE47" s="4" t="s">
        <v>3</v>
      </c>
      <c r="HF47" s="4" t="s">
        <v>3</v>
      </c>
      <c r="HM47" s="4" t="s">
        <v>3</v>
      </c>
      <c r="HN47" s="4" t="s">
        <v>3</v>
      </c>
      <c r="HO47" s="4" t="s">
        <v>3</v>
      </c>
      <c r="HP47" s="4" t="s">
        <v>3</v>
      </c>
      <c r="HQ47" s="4" t="s">
        <v>3</v>
      </c>
      <c r="HS47" s="4">
        <v>0</v>
      </c>
      <c r="IK47" s="4">
        <v>0</v>
      </c>
    </row>
    <row r="49" spans="1:206" x14ac:dyDescent="0.2">
      <c r="A49" s="12">
        <v>51</v>
      </c>
      <c r="B49" s="12">
        <f>B24</f>
        <v>1</v>
      </c>
      <c r="C49" s="12">
        <f>A24</f>
        <v>4</v>
      </c>
      <c r="D49" s="12">
        <f>ROW(A24)</f>
        <v>24</v>
      </c>
      <c r="E49" s="12"/>
      <c r="F49" s="12" t="str">
        <f>IF(F24&lt;&gt;"",F24,"")</f>
        <v>Новый раздел</v>
      </c>
      <c r="G49" s="12" t="str">
        <f>IF(G24&lt;&gt;"",G24,"")</f>
        <v>Демонтажные работы.</v>
      </c>
      <c r="H49" s="12">
        <v>0</v>
      </c>
      <c r="I49" s="12"/>
      <c r="J49" s="12"/>
      <c r="K49" s="12"/>
      <c r="L49" s="12"/>
      <c r="M49" s="12"/>
      <c r="N49" s="12"/>
      <c r="O49" s="12">
        <f t="shared" ref="O49:T49" si="72">ROUND(AB49,2)</f>
        <v>9788.2000000000007</v>
      </c>
      <c r="P49" s="12">
        <f t="shared" si="72"/>
        <v>484.79</v>
      </c>
      <c r="Q49" s="12">
        <f t="shared" si="72"/>
        <v>39.049999999999997</v>
      </c>
      <c r="R49" s="12">
        <f t="shared" si="72"/>
        <v>0.87</v>
      </c>
      <c r="S49" s="12">
        <f t="shared" si="72"/>
        <v>9264.36</v>
      </c>
      <c r="T49" s="12">
        <f t="shared" si="72"/>
        <v>0</v>
      </c>
      <c r="U49" s="12">
        <f>AH49</f>
        <v>820.47351499679996</v>
      </c>
      <c r="V49" s="12">
        <f>AI49</f>
        <v>0</v>
      </c>
      <c r="W49" s="12">
        <f>ROUND(AJ49,2)</f>
        <v>0</v>
      </c>
      <c r="X49" s="12">
        <f>ROUND(AK49,2)</f>
        <v>8116.06</v>
      </c>
      <c r="Y49" s="12">
        <f>ROUND(AL49,2)</f>
        <v>4114.83</v>
      </c>
      <c r="Z49" s="12"/>
      <c r="AA49" s="12"/>
      <c r="AB49" s="12">
        <f>ROUND(SUMIF(AA28:AA47,"=85736471",O28:O47),2)</f>
        <v>9788.2000000000007</v>
      </c>
      <c r="AC49" s="12">
        <f>ROUND(SUMIF(AA28:AA47,"=85736471",P28:P47),2)</f>
        <v>484.79</v>
      </c>
      <c r="AD49" s="12">
        <f>ROUND(SUMIF(AA28:AA47,"=85736471",Q28:Q47),2)</f>
        <v>39.049999999999997</v>
      </c>
      <c r="AE49" s="12">
        <f>ROUND(SUMIF(AA28:AA47,"=85736471",R28:R47),2)</f>
        <v>0.87</v>
      </c>
      <c r="AF49" s="12">
        <f>ROUND(SUMIF(AA28:AA47,"=85736471",S28:S47),2)</f>
        <v>9264.36</v>
      </c>
      <c r="AG49" s="12">
        <f>ROUND(SUMIF(AA28:AA47,"=85736471",T28:T47),2)</f>
        <v>0</v>
      </c>
      <c r="AH49" s="12">
        <f>SUMIF(AA28:AA47,"=85736471",U28:U47)</f>
        <v>820.47351499679996</v>
      </c>
      <c r="AI49" s="12">
        <f>SUMIF(AA28:AA47,"=85736471",V28:V47)</f>
        <v>0</v>
      </c>
      <c r="AJ49" s="12">
        <f>ROUND(SUMIF(AA28:AA47,"=85736471",W28:W47),2)</f>
        <v>0</v>
      </c>
      <c r="AK49" s="12">
        <f>ROUND(SUMIF(AA28:AA47,"=85736471",X28:X47),2)</f>
        <v>8116.06</v>
      </c>
      <c r="AL49" s="12">
        <f>ROUND(SUMIF(AA28:AA47,"=85736471",Y28:Y47),2)</f>
        <v>4114.83</v>
      </c>
      <c r="AM49" s="12"/>
      <c r="AN49" s="12"/>
      <c r="AO49" s="12">
        <f t="shared" ref="AO49:BD49" si="73">ROUND(BX49,2)</f>
        <v>0</v>
      </c>
      <c r="AP49" s="12">
        <f t="shared" si="73"/>
        <v>0</v>
      </c>
      <c r="AQ49" s="12">
        <f t="shared" si="73"/>
        <v>0</v>
      </c>
      <c r="AR49" s="12">
        <f t="shared" si="73"/>
        <v>22019.09</v>
      </c>
      <c r="AS49" s="12">
        <f t="shared" si="73"/>
        <v>22019.09</v>
      </c>
      <c r="AT49" s="12">
        <f t="shared" si="73"/>
        <v>0</v>
      </c>
      <c r="AU49" s="12">
        <f t="shared" si="73"/>
        <v>0</v>
      </c>
      <c r="AV49" s="12">
        <f t="shared" si="73"/>
        <v>484.79</v>
      </c>
      <c r="AW49" s="12">
        <f t="shared" si="73"/>
        <v>484.79</v>
      </c>
      <c r="AX49" s="12">
        <f t="shared" si="73"/>
        <v>0</v>
      </c>
      <c r="AY49" s="12">
        <f t="shared" si="73"/>
        <v>484.79</v>
      </c>
      <c r="AZ49" s="12">
        <f t="shared" si="73"/>
        <v>0</v>
      </c>
      <c r="BA49" s="12">
        <f t="shared" si="73"/>
        <v>0</v>
      </c>
      <c r="BB49" s="12">
        <f t="shared" si="73"/>
        <v>0</v>
      </c>
      <c r="BC49" s="12">
        <f t="shared" si="73"/>
        <v>0</v>
      </c>
      <c r="BD49" s="12">
        <f t="shared" si="73"/>
        <v>0</v>
      </c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>
        <f>ROUND(SUMIF(AA28:AA47,"=85736471",FQ28:FQ47),2)</f>
        <v>0</v>
      </c>
      <c r="BY49" s="12">
        <f>ROUND(SUMIF(AA28:AA47,"=85736471",FR28:FR47),2)</f>
        <v>0</v>
      </c>
      <c r="BZ49" s="12">
        <f>ROUND(SUMIF(AA28:AA47,"=85736471",GL28:GL47),2)</f>
        <v>0</v>
      </c>
      <c r="CA49" s="12">
        <f>ROUND(SUMIF(AA28:AA47,"=85736471",GM28:GM47),2)</f>
        <v>22019.09</v>
      </c>
      <c r="CB49" s="12">
        <f>ROUND(SUMIF(AA28:AA47,"=85736471",GN28:GN47),2)</f>
        <v>22019.09</v>
      </c>
      <c r="CC49" s="12">
        <f>ROUND(SUMIF(AA28:AA47,"=85736471",GO28:GO47),2)</f>
        <v>0</v>
      </c>
      <c r="CD49" s="12">
        <f>ROUND(SUMIF(AA28:AA47,"=85736471",GP28:GP47),2)</f>
        <v>0</v>
      </c>
      <c r="CE49" s="12">
        <f>AC49-BX49</f>
        <v>484.79</v>
      </c>
      <c r="CF49" s="12">
        <f>AC49-BY49</f>
        <v>484.79</v>
      </c>
      <c r="CG49" s="12">
        <f>BX49-BZ49</f>
        <v>0</v>
      </c>
      <c r="CH49" s="12">
        <f>AC49-BX49-BY49+BZ49</f>
        <v>484.79</v>
      </c>
      <c r="CI49" s="12">
        <f>BY49-BZ49</f>
        <v>0</v>
      </c>
      <c r="CJ49" s="12">
        <f>ROUND(SUMIF(AA28:AA47,"=85736471",GX28:GX47),2)</f>
        <v>0</v>
      </c>
      <c r="CK49" s="12">
        <f>ROUND(SUMIF(AA28:AA47,"=85736471",GY28:GY47),2)</f>
        <v>0</v>
      </c>
      <c r="CL49" s="12">
        <f>ROUND(SUMIF(AA28:AA47,"=85736471",GZ28:GZ47),2)</f>
        <v>0</v>
      </c>
      <c r="CM49" s="12">
        <f>ROUND(SUMIF(AA28:AA47,"=85736471",HD28:HD47),2)</f>
        <v>0</v>
      </c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3">
        <f t="shared" ref="DG49:DL49" si="74">ROUND(DT49,2)</f>
        <v>530019.81999999995</v>
      </c>
      <c r="DH49" s="13">
        <f t="shared" si="74"/>
        <v>7529.46</v>
      </c>
      <c r="DI49" s="13">
        <f t="shared" si="74"/>
        <v>443.67</v>
      </c>
      <c r="DJ49" s="13">
        <f t="shared" si="74"/>
        <v>49.03</v>
      </c>
      <c r="DK49" s="13">
        <f t="shared" si="74"/>
        <v>522046.69</v>
      </c>
      <c r="DL49" s="13">
        <f t="shared" si="74"/>
        <v>0</v>
      </c>
      <c r="DM49" s="13">
        <f>DZ49</f>
        <v>820.47351499679996</v>
      </c>
      <c r="DN49" s="13">
        <f>EA49</f>
        <v>0</v>
      </c>
      <c r="DO49" s="13">
        <f>ROUND(EB49,2)</f>
        <v>0</v>
      </c>
      <c r="DP49" s="13">
        <f>ROUND(EC49,2)</f>
        <v>457339.87</v>
      </c>
      <c r="DQ49" s="13">
        <f>ROUND(ED49,2)</f>
        <v>231870.78</v>
      </c>
      <c r="DR49" s="13"/>
      <c r="DS49" s="13"/>
      <c r="DT49" s="13">
        <f>ROUND(SUMIF(AA28:AA47,"=85736473",O28:O47),2)</f>
        <v>530019.81999999995</v>
      </c>
      <c r="DU49" s="13">
        <f>ROUND(SUMIF(AA28:AA47,"=85736473",P28:P47),2)</f>
        <v>7529.46</v>
      </c>
      <c r="DV49" s="13">
        <f>ROUND(SUMIF(AA28:AA47,"=85736473",Q28:Q47),2)</f>
        <v>443.67</v>
      </c>
      <c r="DW49" s="13">
        <f>ROUND(SUMIF(AA28:AA47,"=85736473",R28:R47),2)</f>
        <v>49.03</v>
      </c>
      <c r="DX49" s="13">
        <f>ROUND(SUMIF(AA28:AA47,"=85736473",S28:S47),2)</f>
        <v>522046.69</v>
      </c>
      <c r="DY49" s="13">
        <f>ROUND(SUMIF(AA28:AA47,"=85736473",T28:T47),2)</f>
        <v>0</v>
      </c>
      <c r="DZ49" s="13">
        <f>SUMIF(AA28:AA47,"=85736473",U28:U47)</f>
        <v>820.47351499679996</v>
      </c>
      <c r="EA49" s="13">
        <f>SUMIF(AA28:AA47,"=85736473",V28:V47)</f>
        <v>0</v>
      </c>
      <c r="EB49" s="13">
        <f>ROUND(SUMIF(AA28:AA47,"=85736473",W28:W47),2)</f>
        <v>0</v>
      </c>
      <c r="EC49" s="13">
        <f>ROUND(SUMIF(AA28:AA47,"=85736473",X28:X47),2)</f>
        <v>457339.87</v>
      </c>
      <c r="ED49" s="13">
        <f>ROUND(SUMIF(AA28:AA47,"=85736473",Y28:Y47),2)</f>
        <v>231870.78</v>
      </c>
      <c r="EE49" s="13"/>
      <c r="EF49" s="13"/>
      <c r="EG49" s="13">
        <f t="shared" ref="EG49:EV49" si="75">ROUND(FP49,2)</f>
        <v>0</v>
      </c>
      <c r="EH49" s="13">
        <f t="shared" si="75"/>
        <v>0</v>
      </c>
      <c r="EI49" s="13">
        <f t="shared" si="75"/>
        <v>0</v>
      </c>
      <c r="EJ49" s="13">
        <f t="shared" si="75"/>
        <v>1219230.47</v>
      </c>
      <c r="EK49" s="13">
        <f t="shared" si="75"/>
        <v>1219230.47</v>
      </c>
      <c r="EL49" s="13">
        <f t="shared" si="75"/>
        <v>0</v>
      </c>
      <c r="EM49" s="13">
        <f t="shared" si="75"/>
        <v>0</v>
      </c>
      <c r="EN49" s="13">
        <f t="shared" si="75"/>
        <v>7529.46</v>
      </c>
      <c r="EO49" s="13">
        <f t="shared" si="75"/>
        <v>7529.46</v>
      </c>
      <c r="EP49" s="13">
        <f t="shared" si="75"/>
        <v>0</v>
      </c>
      <c r="EQ49" s="13">
        <f t="shared" si="75"/>
        <v>7529.46</v>
      </c>
      <c r="ER49" s="13">
        <f t="shared" si="75"/>
        <v>0</v>
      </c>
      <c r="ES49" s="13">
        <f t="shared" si="75"/>
        <v>0</v>
      </c>
      <c r="ET49" s="13">
        <f t="shared" si="75"/>
        <v>0</v>
      </c>
      <c r="EU49" s="13">
        <f t="shared" si="75"/>
        <v>0</v>
      </c>
      <c r="EV49" s="13">
        <f t="shared" si="75"/>
        <v>0</v>
      </c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>
        <f>ROUND(SUMIF(AA28:AA47,"=85736473",FQ28:FQ47),2)</f>
        <v>0</v>
      </c>
      <c r="FQ49" s="13">
        <f>ROUND(SUMIF(AA28:AA47,"=85736473",FR28:FR47),2)</f>
        <v>0</v>
      </c>
      <c r="FR49" s="13">
        <f>ROUND(SUMIF(AA28:AA47,"=85736473",GL28:GL47),2)</f>
        <v>0</v>
      </c>
      <c r="FS49" s="13">
        <f>ROUND(SUMIF(AA28:AA47,"=85736473",GM28:GM47),2)</f>
        <v>1219230.47</v>
      </c>
      <c r="FT49" s="13">
        <f>ROUND(SUMIF(AA28:AA47,"=85736473",GN28:GN47),2)</f>
        <v>1219230.47</v>
      </c>
      <c r="FU49" s="13">
        <f>ROUND(SUMIF(AA28:AA47,"=85736473",GO28:GO47),2)</f>
        <v>0</v>
      </c>
      <c r="FV49" s="13">
        <f>ROUND(SUMIF(AA28:AA47,"=85736473",GP28:GP47),2)</f>
        <v>0</v>
      </c>
      <c r="FW49" s="13">
        <f>DU49-FP49</f>
        <v>7529.46</v>
      </c>
      <c r="FX49" s="13">
        <f>DU49-FQ49</f>
        <v>7529.46</v>
      </c>
      <c r="FY49" s="13">
        <f>FP49-FR49</f>
        <v>0</v>
      </c>
      <c r="FZ49" s="13">
        <f>DU49-FP49-FQ49+FR49</f>
        <v>7529.46</v>
      </c>
      <c r="GA49" s="13">
        <f>FQ49-FR49</f>
        <v>0</v>
      </c>
      <c r="GB49" s="13">
        <f>ROUND(SUMIF(AA28:AA47,"=85736473",GX28:GX47),2)</f>
        <v>0</v>
      </c>
      <c r="GC49" s="13">
        <f>ROUND(SUMIF(AA28:AA47,"=85736473",GY28:GY47),2)</f>
        <v>0</v>
      </c>
      <c r="GD49" s="13">
        <f>ROUND(SUMIF(AA28:AA47,"=85736473",GZ28:GZ47),2)</f>
        <v>0</v>
      </c>
      <c r="GE49" s="13">
        <f>ROUND(SUMIF(AA28:AA47,"=85736473",HD28:HD47),2)</f>
        <v>0</v>
      </c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>
        <v>0</v>
      </c>
    </row>
    <row r="51" spans="1:206" x14ac:dyDescent="0.2">
      <c r="A51" s="14">
        <v>50</v>
      </c>
      <c r="B51" s="14">
        <v>0</v>
      </c>
      <c r="C51" s="14">
        <v>0</v>
      </c>
      <c r="D51" s="14">
        <v>1</v>
      </c>
      <c r="E51" s="14">
        <v>201</v>
      </c>
      <c r="F51" s="14">
        <f>ROUND(Source!O49,O51)</f>
        <v>9788.2000000000007</v>
      </c>
      <c r="G51" s="14" t="s">
        <v>80</v>
      </c>
      <c r="H51" s="14" t="s">
        <v>81</v>
      </c>
      <c r="I51" s="14"/>
      <c r="J51" s="14"/>
      <c r="K51" s="14">
        <v>201</v>
      </c>
      <c r="L51" s="14">
        <v>1</v>
      </c>
      <c r="M51" s="14">
        <v>3</v>
      </c>
      <c r="N51" s="14" t="s">
        <v>3</v>
      </c>
      <c r="O51" s="14">
        <v>2</v>
      </c>
      <c r="P51" s="14">
        <f>ROUND(Source!DG49,O51)</f>
        <v>530019.81999999995</v>
      </c>
      <c r="Q51" s="14"/>
      <c r="R51" s="14"/>
      <c r="S51" s="14"/>
      <c r="T51" s="14"/>
      <c r="U51" s="14"/>
      <c r="V51" s="14"/>
      <c r="W51" s="14">
        <v>9788.2000000000007</v>
      </c>
      <c r="X51" s="14">
        <v>1</v>
      </c>
      <c r="Y51" s="14">
        <v>9788.2000000000007</v>
      </c>
      <c r="Z51" s="14">
        <v>530019.81999999995</v>
      </c>
      <c r="AA51" s="14">
        <v>1</v>
      </c>
      <c r="AB51" s="14">
        <v>530019.81999999995</v>
      </c>
    </row>
    <row r="52" spans="1:206" x14ac:dyDescent="0.2">
      <c r="A52" s="14">
        <v>50</v>
      </c>
      <c r="B52" s="14">
        <v>0</v>
      </c>
      <c r="C52" s="14">
        <v>0</v>
      </c>
      <c r="D52" s="14">
        <v>1</v>
      </c>
      <c r="E52" s="14">
        <v>202</v>
      </c>
      <c r="F52" s="14">
        <f>ROUND(Source!P49,O52)</f>
        <v>484.79</v>
      </c>
      <c r="G52" s="14" t="s">
        <v>82</v>
      </c>
      <c r="H52" s="14" t="s">
        <v>83</v>
      </c>
      <c r="I52" s="14"/>
      <c r="J52" s="14"/>
      <c r="K52" s="14">
        <v>202</v>
      </c>
      <c r="L52" s="14">
        <v>2</v>
      </c>
      <c r="M52" s="14">
        <v>3</v>
      </c>
      <c r="N52" s="14" t="s">
        <v>3</v>
      </c>
      <c r="O52" s="14">
        <v>2</v>
      </c>
      <c r="P52" s="14">
        <f>ROUND(Source!DH49,O52)</f>
        <v>7529.46</v>
      </c>
      <c r="Q52" s="14"/>
      <c r="R52" s="14"/>
      <c r="S52" s="14"/>
      <c r="T52" s="14"/>
      <c r="U52" s="14"/>
      <c r="V52" s="14"/>
      <c r="W52" s="14">
        <v>484.79</v>
      </c>
      <c r="X52" s="14">
        <v>1</v>
      </c>
      <c r="Y52" s="14">
        <v>484.79</v>
      </c>
      <c r="Z52" s="14">
        <v>7529.46</v>
      </c>
      <c r="AA52" s="14">
        <v>1</v>
      </c>
      <c r="AB52" s="14">
        <v>7529.46</v>
      </c>
    </row>
    <row r="53" spans="1:206" x14ac:dyDescent="0.2">
      <c r="A53" s="14">
        <v>50</v>
      </c>
      <c r="B53" s="14">
        <v>0</v>
      </c>
      <c r="C53" s="14">
        <v>0</v>
      </c>
      <c r="D53" s="14">
        <v>1</v>
      </c>
      <c r="E53" s="14">
        <v>222</v>
      </c>
      <c r="F53" s="14">
        <f>ROUND(Source!AO49,O53)</f>
        <v>0</v>
      </c>
      <c r="G53" s="14" t="s">
        <v>84</v>
      </c>
      <c r="H53" s="14" t="s">
        <v>85</v>
      </c>
      <c r="I53" s="14"/>
      <c r="J53" s="14"/>
      <c r="K53" s="14">
        <v>222</v>
      </c>
      <c r="L53" s="14">
        <v>3</v>
      </c>
      <c r="M53" s="14">
        <v>3</v>
      </c>
      <c r="N53" s="14" t="s">
        <v>3</v>
      </c>
      <c r="O53" s="14">
        <v>2</v>
      </c>
      <c r="P53" s="14">
        <f>ROUND(Source!EG49,O53)</f>
        <v>0</v>
      </c>
      <c r="Q53" s="14"/>
      <c r="R53" s="14"/>
      <c r="S53" s="14"/>
      <c r="T53" s="14"/>
      <c r="U53" s="14"/>
      <c r="V53" s="14"/>
      <c r="W53" s="14">
        <v>0</v>
      </c>
      <c r="X53" s="14">
        <v>1</v>
      </c>
      <c r="Y53" s="14">
        <v>0</v>
      </c>
      <c r="Z53" s="14">
        <v>0</v>
      </c>
      <c r="AA53" s="14">
        <v>1</v>
      </c>
      <c r="AB53" s="14">
        <v>0</v>
      </c>
    </row>
    <row r="54" spans="1:206" x14ac:dyDescent="0.2">
      <c r="A54" s="14">
        <v>50</v>
      </c>
      <c r="B54" s="14">
        <v>0</v>
      </c>
      <c r="C54" s="14">
        <v>0</v>
      </c>
      <c r="D54" s="14">
        <v>1</v>
      </c>
      <c r="E54" s="14">
        <v>225</v>
      </c>
      <c r="F54" s="14">
        <f>ROUND(Source!AV49,O54)</f>
        <v>484.79</v>
      </c>
      <c r="G54" s="14" t="s">
        <v>86</v>
      </c>
      <c r="H54" s="14" t="s">
        <v>87</v>
      </c>
      <c r="I54" s="14"/>
      <c r="J54" s="14"/>
      <c r="K54" s="14">
        <v>225</v>
      </c>
      <c r="L54" s="14">
        <v>4</v>
      </c>
      <c r="M54" s="14">
        <v>3</v>
      </c>
      <c r="N54" s="14" t="s">
        <v>3</v>
      </c>
      <c r="O54" s="14">
        <v>2</v>
      </c>
      <c r="P54" s="14">
        <f>ROUND(Source!EN49,O54)</f>
        <v>7529.46</v>
      </c>
      <c r="Q54" s="14"/>
      <c r="R54" s="14"/>
      <c r="S54" s="14"/>
      <c r="T54" s="14"/>
      <c r="U54" s="14"/>
      <c r="V54" s="14"/>
      <c r="W54" s="14">
        <v>484.79</v>
      </c>
      <c r="X54" s="14">
        <v>1</v>
      </c>
      <c r="Y54" s="14">
        <v>484.79</v>
      </c>
      <c r="Z54" s="14">
        <v>7529.46</v>
      </c>
      <c r="AA54" s="14">
        <v>1</v>
      </c>
      <c r="AB54" s="14">
        <v>7529.46</v>
      </c>
    </row>
    <row r="55" spans="1:206" x14ac:dyDescent="0.2">
      <c r="A55" s="14">
        <v>50</v>
      </c>
      <c r="B55" s="14">
        <v>0</v>
      </c>
      <c r="C55" s="14">
        <v>0</v>
      </c>
      <c r="D55" s="14">
        <v>1</v>
      </c>
      <c r="E55" s="14">
        <v>226</v>
      </c>
      <c r="F55" s="14">
        <f>ROUND(Source!AW49,O55)</f>
        <v>484.79</v>
      </c>
      <c r="G55" s="14" t="s">
        <v>88</v>
      </c>
      <c r="H55" s="14" t="s">
        <v>89</v>
      </c>
      <c r="I55" s="14"/>
      <c r="J55" s="14"/>
      <c r="K55" s="14">
        <v>226</v>
      </c>
      <c r="L55" s="14">
        <v>5</v>
      </c>
      <c r="M55" s="14">
        <v>3</v>
      </c>
      <c r="N55" s="14" t="s">
        <v>3</v>
      </c>
      <c r="O55" s="14">
        <v>2</v>
      </c>
      <c r="P55" s="14">
        <f>ROUND(Source!EO49,O55)</f>
        <v>7529.46</v>
      </c>
      <c r="Q55" s="14"/>
      <c r="R55" s="14"/>
      <c r="S55" s="14"/>
      <c r="T55" s="14"/>
      <c r="U55" s="14"/>
      <c r="V55" s="14"/>
      <c r="W55" s="14">
        <v>484.79</v>
      </c>
      <c r="X55" s="14">
        <v>1</v>
      </c>
      <c r="Y55" s="14">
        <v>484.79</v>
      </c>
      <c r="Z55" s="14">
        <v>7529.46</v>
      </c>
      <c r="AA55" s="14">
        <v>1</v>
      </c>
      <c r="AB55" s="14">
        <v>7529.46</v>
      </c>
    </row>
    <row r="56" spans="1:206" x14ac:dyDescent="0.2">
      <c r="A56" s="14">
        <v>50</v>
      </c>
      <c r="B56" s="14">
        <v>0</v>
      </c>
      <c r="C56" s="14">
        <v>0</v>
      </c>
      <c r="D56" s="14">
        <v>1</v>
      </c>
      <c r="E56" s="14">
        <v>227</v>
      </c>
      <c r="F56" s="14">
        <f>ROUND(Source!AX49,O56)</f>
        <v>0</v>
      </c>
      <c r="G56" s="14" t="s">
        <v>90</v>
      </c>
      <c r="H56" s="14" t="s">
        <v>91</v>
      </c>
      <c r="I56" s="14"/>
      <c r="J56" s="14"/>
      <c r="K56" s="14">
        <v>227</v>
      </c>
      <c r="L56" s="14">
        <v>6</v>
      </c>
      <c r="M56" s="14">
        <v>3</v>
      </c>
      <c r="N56" s="14" t="s">
        <v>3</v>
      </c>
      <c r="O56" s="14">
        <v>2</v>
      </c>
      <c r="P56" s="14">
        <f>ROUND(Source!EP49,O56)</f>
        <v>0</v>
      </c>
      <c r="Q56" s="14"/>
      <c r="R56" s="14"/>
      <c r="S56" s="14"/>
      <c r="T56" s="14"/>
      <c r="U56" s="14"/>
      <c r="V56" s="14"/>
      <c r="W56" s="14">
        <v>0</v>
      </c>
      <c r="X56" s="14">
        <v>1</v>
      </c>
      <c r="Y56" s="14">
        <v>0</v>
      </c>
      <c r="Z56" s="14">
        <v>0</v>
      </c>
      <c r="AA56" s="14">
        <v>1</v>
      </c>
      <c r="AB56" s="14">
        <v>0</v>
      </c>
    </row>
    <row r="57" spans="1:206" x14ac:dyDescent="0.2">
      <c r="A57" s="14">
        <v>50</v>
      </c>
      <c r="B57" s="14">
        <v>0</v>
      </c>
      <c r="C57" s="14">
        <v>0</v>
      </c>
      <c r="D57" s="14">
        <v>1</v>
      </c>
      <c r="E57" s="14">
        <v>228</v>
      </c>
      <c r="F57" s="14">
        <f>ROUND(Source!AY49,O57)</f>
        <v>484.79</v>
      </c>
      <c r="G57" s="14" t="s">
        <v>92</v>
      </c>
      <c r="H57" s="14" t="s">
        <v>93</v>
      </c>
      <c r="I57" s="14"/>
      <c r="J57" s="14"/>
      <c r="K57" s="14">
        <v>228</v>
      </c>
      <c r="L57" s="14">
        <v>7</v>
      </c>
      <c r="M57" s="14">
        <v>3</v>
      </c>
      <c r="N57" s="14" t="s">
        <v>3</v>
      </c>
      <c r="O57" s="14">
        <v>2</v>
      </c>
      <c r="P57" s="14">
        <f>ROUND(Source!EQ49,O57)</f>
        <v>7529.46</v>
      </c>
      <c r="Q57" s="14"/>
      <c r="R57" s="14"/>
      <c r="S57" s="14"/>
      <c r="T57" s="14"/>
      <c r="U57" s="14"/>
      <c r="V57" s="14"/>
      <c r="W57" s="14">
        <v>484.79</v>
      </c>
      <c r="X57" s="14">
        <v>1</v>
      </c>
      <c r="Y57" s="14">
        <v>484.79</v>
      </c>
      <c r="Z57" s="14">
        <v>7529.46</v>
      </c>
      <c r="AA57" s="14">
        <v>1</v>
      </c>
      <c r="AB57" s="14">
        <v>7529.46</v>
      </c>
    </row>
    <row r="58" spans="1:206" x14ac:dyDescent="0.2">
      <c r="A58" s="14">
        <v>50</v>
      </c>
      <c r="B58" s="14">
        <v>0</v>
      </c>
      <c r="C58" s="14">
        <v>0</v>
      </c>
      <c r="D58" s="14">
        <v>1</v>
      </c>
      <c r="E58" s="14">
        <v>216</v>
      </c>
      <c r="F58" s="14">
        <f>ROUND(Source!AP49,O58)</f>
        <v>0</v>
      </c>
      <c r="G58" s="14" t="s">
        <v>94</v>
      </c>
      <c r="H58" s="14" t="s">
        <v>95</v>
      </c>
      <c r="I58" s="14"/>
      <c r="J58" s="14"/>
      <c r="K58" s="14">
        <v>216</v>
      </c>
      <c r="L58" s="14">
        <v>8</v>
      </c>
      <c r="M58" s="14">
        <v>3</v>
      </c>
      <c r="N58" s="14" t="s">
        <v>3</v>
      </c>
      <c r="O58" s="14">
        <v>2</v>
      </c>
      <c r="P58" s="14">
        <f>ROUND(Source!EH49,O58)</f>
        <v>0</v>
      </c>
      <c r="Q58" s="14"/>
      <c r="R58" s="14"/>
      <c r="S58" s="14"/>
      <c r="T58" s="14"/>
      <c r="U58" s="14"/>
      <c r="V58" s="14"/>
      <c r="W58" s="14">
        <v>0</v>
      </c>
      <c r="X58" s="14">
        <v>1</v>
      </c>
      <c r="Y58" s="14">
        <v>0</v>
      </c>
      <c r="Z58" s="14">
        <v>0</v>
      </c>
      <c r="AA58" s="14">
        <v>1</v>
      </c>
      <c r="AB58" s="14">
        <v>0</v>
      </c>
    </row>
    <row r="59" spans="1:206" x14ac:dyDescent="0.2">
      <c r="A59" s="14">
        <v>50</v>
      </c>
      <c r="B59" s="14">
        <v>0</v>
      </c>
      <c r="C59" s="14">
        <v>0</v>
      </c>
      <c r="D59" s="14">
        <v>1</v>
      </c>
      <c r="E59" s="14">
        <v>223</v>
      </c>
      <c r="F59" s="14">
        <f>ROUND(Source!AQ49,O59)</f>
        <v>0</v>
      </c>
      <c r="G59" s="14" t="s">
        <v>96</v>
      </c>
      <c r="H59" s="14" t="s">
        <v>97</v>
      </c>
      <c r="I59" s="14"/>
      <c r="J59" s="14"/>
      <c r="K59" s="14">
        <v>223</v>
      </c>
      <c r="L59" s="14">
        <v>9</v>
      </c>
      <c r="M59" s="14">
        <v>3</v>
      </c>
      <c r="N59" s="14" t="s">
        <v>3</v>
      </c>
      <c r="O59" s="14">
        <v>2</v>
      </c>
      <c r="P59" s="14">
        <f>ROUND(Source!EI49,O59)</f>
        <v>0</v>
      </c>
      <c r="Q59" s="14"/>
      <c r="R59" s="14"/>
      <c r="S59" s="14"/>
      <c r="T59" s="14"/>
      <c r="U59" s="14"/>
      <c r="V59" s="14"/>
      <c r="W59" s="14">
        <v>0</v>
      </c>
      <c r="X59" s="14">
        <v>1</v>
      </c>
      <c r="Y59" s="14">
        <v>0</v>
      </c>
      <c r="Z59" s="14">
        <v>0</v>
      </c>
      <c r="AA59" s="14">
        <v>1</v>
      </c>
      <c r="AB59" s="14">
        <v>0</v>
      </c>
    </row>
    <row r="60" spans="1:206" x14ac:dyDescent="0.2">
      <c r="A60" s="14">
        <v>50</v>
      </c>
      <c r="B60" s="14">
        <v>0</v>
      </c>
      <c r="C60" s="14">
        <v>0</v>
      </c>
      <c r="D60" s="14">
        <v>1</v>
      </c>
      <c r="E60" s="14">
        <v>229</v>
      </c>
      <c r="F60" s="14">
        <f>ROUND(Source!AZ49,O60)</f>
        <v>0</v>
      </c>
      <c r="G60" s="14" t="s">
        <v>98</v>
      </c>
      <c r="H60" s="14" t="s">
        <v>99</v>
      </c>
      <c r="I60" s="14"/>
      <c r="J60" s="14"/>
      <c r="K60" s="14">
        <v>229</v>
      </c>
      <c r="L60" s="14">
        <v>10</v>
      </c>
      <c r="M60" s="14">
        <v>3</v>
      </c>
      <c r="N60" s="14" t="s">
        <v>3</v>
      </c>
      <c r="O60" s="14">
        <v>2</v>
      </c>
      <c r="P60" s="14">
        <f>ROUND(Source!ER49,O60)</f>
        <v>0</v>
      </c>
      <c r="Q60" s="14"/>
      <c r="R60" s="14"/>
      <c r="S60" s="14"/>
      <c r="T60" s="14"/>
      <c r="U60" s="14"/>
      <c r="V60" s="14"/>
      <c r="W60" s="14">
        <v>0</v>
      </c>
      <c r="X60" s="14">
        <v>1</v>
      </c>
      <c r="Y60" s="14">
        <v>0</v>
      </c>
      <c r="Z60" s="14">
        <v>0</v>
      </c>
      <c r="AA60" s="14">
        <v>1</v>
      </c>
      <c r="AB60" s="14">
        <v>0</v>
      </c>
    </row>
    <row r="61" spans="1:206" x14ac:dyDescent="0.2">
      <c r="A61" s="14">
        <v>50</v>
      </c>
      <c r="B61" s="14">
        <v>0</v>
      </c>
      <c r="C61" s="14">
        <v>0</v>
      </c>
      <c r="D61" s="14">
        <v>1</v>
      </c>
      <c r="E61" s="14">
        <v>203</v>
      </c>
      <c r="F61" s="14">
        <f>ROUND(Source!Q49,O61)</f>
        <v>39.049999999999997</v>
      </c>
      <c r="G61" s="14" t="s">
        <v>100</v>
      </c>
      <c r="H61" s="14" t="s">
        <v>101</v>
      </c>
      <c r="I61" s="14"/>
      <c r="J61" s="14"/>
      <c r="K61" s="14">
        <v>203</v>
      </c>
      <c r="L61" s="14">
        <v>11</v>
      </c>
      <c r="M61" s="14">
        <v>3</v>
      </c>
      <c r="N61" s="14" t="s">
        <v>3</v>
      </c>
      <c r="O61" s="14">
        <v>2</v>
      </c>
      <c r="P61" s="14">
        <f>ROUND(Source!DI49,O61)</f>
        <v>443.67</v>
      </c>
      <c r="Q61" s="14"/>
      <c r="R61" s="14"/>
      <c r="S61" s="14"/>
      <c r="T61" s="14"/>
      <c r="U61" s="14"/>
      <c r="V61" s="14"/>
      <c r="W61" s="14">
        <v>39.049999999999997</v>
      </c>
      <c r="X61" s="14">
        <v>1</v>
      </c>
      <c r="Y61" s="14">
        <v>39.049999999999997</v>
      </c>
      <c r="Z61" s="14">
        <v>443.67</v>
      </c>
      <c r="AA61" s="14">
        <v>1</v>
      </c>
      <c r="AB61" s="14">
        <v>443.67</v>
      </c>
    </row>
    <row r="62" spans="1:206" x14ac:dyDescent="0.2">
      <c r="A62" s="14">
        <v>50</v>
      </c>
      <c r="B62" s="14">
        <v>0</v>
      </c>
      <c r="C62" s="14">
        <v>0</v>
      </c>
      <c r="D62" s="14">
        <v>1</v>
      </c>
      <c r="E62" s="14">
        <v>231</v>
      </c>
      <c r="F62" s="14">
        <f>ROUND(Source!BB49,O62)</f>
        <v>0</v>
      </c>
      <c r="G62" s="14" t="s">
        <v>102</v>
      </c>
      <c r="H62" s="14" t="s">
        <v>103</v>
      </c>
      <c r="I62" s="14"/>
      <c r="J62" s="14"/>
      <c r="K62" s="14">
        <v>231</v>
      </c>
      <c r="L62" s="14">
        <v>12</v>
      </c>
      <c r="M62" s="14">
        <v>3</v>
      </c>
      <c r="N62" s="14" t="s">
        <v>3</v>
      </c>
      <c r="O62" s="14">
        <v>2</v>
      </c>
      <c r="P62" s="14">
        <f>ROUND(Source!ET49,O62)</f>
        <v>0</v>
      </c>
      <c r="Q62" s="14"/>
      <c r="R62" s="14"/>
      <c r="S62" s="14"/>
      <c r="T62" s="14"/>
      <c r="U62" s="14"/>
      <c r="V62" s="14"/>
      <c r="W62" s="14">
        <v>0</v>
      </c>
      <c r="X62" s="14">
        <v>1</v>
      </c>
      <c r="Y62" s="14">
        <v>0</v>
      </c>
      <c r="Z62" s="14">
        <v>0</v>
      </c>
      <c r="AA62" s="14">
        <v>1</v>
      </c>
      <c r="AB62" s="14">
        <v>0</v>
      </c>
    </row>
    <row r="63" spans="1:206" x14ac:dyDescent="0.2">
      <c r="A63" s="14">
        <v>50</v>
      </c>
      <c r="B63" s="14">
        <v>0</v>
      </c>
      <c r="C63" s="14">
        <v>0</v>
      </c>
      <c r="D63" s="14">
        <v>1</v>
      </c>
      <c r="E63" s="14">
        <v>204</v>
      </c>
      <c r="F63" s="14">
        <f>ROUND(Source!R49,O63)</f>
        <v>0.87</v>
      </c>
      <c r="G63" s="14" t="s">
        <v>104</v>
      </c>
      <c r="H63" s="14" t="s">
        <v>105</v>
      </c>
      <c r="I63" s="14"/>
      <c r="J63" s="14"/>
      <c r="K63" s="14">
        <v>204</v>
      </c>
      <c r="L63" s="14">
        <v>13</v>
      </c>
      <c r="M63" s="14">
        <v>3</v>
      </c>
      <c r="N63" s="14" t="s">
        <v>3</v>
      </c>
      <c r="O63" s="14">
        <v>2</v>
      </c>
      <c r="P63" s="14">
        <f>ROUND(Source!DJ49,O63)</f>
        <v>49.03</v>
      </c>
      <c r="Q63" s="14"/>
      <c r="R63" s="14"/>
      <c r="S63" s="14"/>
      <c r="T63" s="14"/>
      <c r="U63" s="14"/>
      <c r="V63" s="14"/>
      <c r="W63" s="14">
        <v>0.87</v>
      </c>
      <c r="X63" s="14">
        <v>1</v>
      </c>
      <c r="Y63" s="14">
        <v>0.87</v>
      </c>
      <c r="Z63" s="14">
        <v>49.03</v>
      </c>
      <c r="AA63" s="14">
        <v>1</v>
      </c>
      <c r="AB63" s="14">
        <v>49.03</v>
      </c>
    </row>
    <row r="64" spans="1:206" x14ac:dyDescent="0.2">
      <c r="A64" s="14">
        <v>50</v>
      </c>
      <c r="B64" s="14">
        <v>0</v>
      </c>
      <c r="C64" s="14">
        <v>0</v>
      </c>
      <c r="D64" s="14">
        <v>1</v>
      </c>
      <c r="E64" s="14">
        <v>205</v>
      </c>
      <c r="F64" s="14">
        <f>ROUND(Source!S49,O64)</f>
        <v>9264.36</v>
      </c>
      <c r="G64" s="14" t="s">
        <v>106</v>
      </c>
      <c r="H64" s="14" t="s">
        <v>107</v>
      </c>
      <c r="I64" s="14"/>
      <c r="J64" s="14"/>
      <c r="K64" s="14">
        <v>205</v>
      </c>
      <c r="L64" s="14">
        <v>14</v>
      </c>
      <c r="M64" s="14">
        <v>3</v>
      </c>
      <c r="N64" s="14" t="s">
        <v>3</v>
      </c>
      <c r="O64" s="14">
        <v>2</v>
      </c>
      <c r="P64" s="14">
        <f>ROUND(Source!DK49,O64)</f>
        <v>522046.69</v>
      </c>
      <c r="Q64" s="14"/>
      <c r="R64" s="14"/>
      <c r="S64" s="14"/>
      <c r="T64" s="14"/>
      <c r="U64" s="14"/>
      <c r="V64" s="14"/>
      <c r="W64" s="14">
        <v>9264.36</v>
      </c>
      <c r="X64" s="14">
        <v>1</v>
      </c>
      <c r="Y64" s="14">
        <v>9264.36</v>
      </c>
      <c r="Z64" s="14">
        <v>522046.69</v>
      </c>
      <c r="AA64" s="14">
        <v>1</v>
      </c>
      <c r="AB64" s="14">
        <v>522046.69</v>
      </c>
    </row>
    <row r="65" spans="1:88" x14ac:dyDescent="0.2">
      <c r="A65" s="14">
        <v>50</v>
      </c>
      <c r="B65" s="14">
        <v>0</v>
      </c>
      <c r="C65" s="14">
        <v>0</v>
      </c>
      <c r="D65" s="14">
        <v>1</v>
      </c>
      <c r="E65" s="14">
        <v>232</v>
      </c>
      <c r="F65" s="14">
        <f>ROUND(Source!BC49,O65)</f>
        <v>0</v>
      </c>
      <c r="G65" s="14" t="s">
        <v>108</v>
      </c>
      <c r="H65" s="14" t="s">
        <v>109</v>
      </c>
      <c r="I65" s="14"/>
      <c r="J65" s="14"/>
      <c r="K65" s="14">
        <v>232</v>
      </c>
      <c r="L65" s="14">
        <v>15</v>
      </c>
      <c r="M65" s="14">
        <v>3</v>
      </c>
      <c r="N65" s="14" t="s">
        <v>3</v>
      </c>
      <c r="O65" s="14">
        <v>2</v>
      </c>
      <c r="P65" s="14">
        <f>ROUND(Source!EU49,O65)</f>
        <v>0</v>
      </c>
      <c r="Q65" s="14"/>
      <c r="R65" s="14"/>
      <c r="S65" s="14"/>
      <c r="T65" s="14"/>
      <c r="U65" s="14"/>
      <c r="V65" s="14"/>
      <c r="W65" s="14">
        <v>0</v>
      </c>
      <c r="X65" s="14">
        <v>1</v>
      </c>
      <c r="Y65" s="14">
        <v>0</v>
      </c>
      <c r="Z65" s="14">
        <v>0</v>
      </c>
      <c r="AA65" s="14">
        <v>1</v>
      </c>
      <c r="AB65" s="14">
        <v>0</v>
      </c>
    </row>
    <row r="66" spans="1:88" x14ac:dyDescent="0.2">
      <c r="A66" s="14">
        <v>50</v>
      </c>
      <c r="B66" s="14">
        <v>0</v>
      </c>
      <c r="C66" s="14">
        <v>0</v>
      </c>
      <c r="D66" s="14">
        <v>1</v>
      </c>
      <c r="E66" s="14">
        <v>214</v>
      </c>
      <c r="F66" s="14">
        <f>ROUND(Source!AS49,O66)</f>
        <v>22019.09</v>
      </c>
      <c r="G66" s="14" t="s">
        <v>110</v>
      </c>
      <c r="H66" s="14" t="s">
        <v>111</v>
      </c>
      <c r="I66" s="14"/>
      <c r="J66" s="14"/>
      <c r="K66" s="14">
        <v>214</v>
      </c>
      <c r="L66" s="14">
        <v>16</v>
      </c>
      <c r="M66" s="14">
        <v>3</v>
      </c>
      <c r="N66" s="14" t="s">
        <v>3</v>
      </c>
      <c r="O66" s="14">
        <v>2</v>
      </c>
      <c r="P66" s="14">
        <f>ROUND(Source!EK49,O66)</f>
        <v>1219230.47</v>
      </c>
      <c r="Q66" s="14"/>
      <c r="R66" s="14"/>
      <c r="S66" s="14"/>
      <c r="T66" s="14"/>
      <c r="U66" s="14"/>
      <c r="V66" s="14"/>
      <c r="W66" s="14">
        <v>22019.09</v>
      </c>
      <c r="X66" s="14">
        <v>1</v>
      </c>
      <c r="Y66" s="14">
        <v>22019.09</v>
      </c>
      <c r="Z66" s="14">
        <v>1219230.47</v>
      </c>
      <c r="AA66" s="14">
        <v>1</v>
      </c>
      <c r="AB66" s="14">
        <v>1219230.47</v>
      </c>
    </row>
    <row r="67" spans="1:88" x14ac:dyDescent="0.2">
      <c r="A67" s="14">
        <v>50</v>
      </c>
      <c r="B67" s="14">
        <v>0</v>
      </c>
      <c r="C67" s="14">
        <v>0</v>
      </c>
      <c r="D67" s="14">
        <v>1</v>
      </c>
      <c r="E67" s="14">
        <v>215</v>
      </c>
      <c r="F67" s="14">
        <f>ROUND(Source!AT49,O67)</f>
        <v>0</v>
      </c>
      <c r="G67" s="14" t="s">
        <v>112</v>
      </c>
      <c r="H67" s="14" t="s">
        <v>113</v>
      </c>
      <c r="I67" s="14"/>
      <c r="J67" s="14"/>
      <c r="K67" s="14">
        <v>215</v>
      </c>
      <c r="L67" s="14">
        <v>17</v>
      </c>
      <c r="M67" s="14">
        <v>3</v>
      </c>
      <c r="N67" s="14" t="s">
        <v>3</v>
      </c>
      <c r="O67" s="14">
        <v>2</v>
      </c>
      <c r="P67" s="14">
        <f>ROUND(Source!EL49,O67)</f>
        <v>0</v>
      </c>
      <c r="Q67" s="14"/>
      <c r="R67" s="14"/>
      <c r="S67" s="14"/>
      <c r="T67" s="14"/>
      <c r="U67" s="14"/>
      <c r="V67" s="14"/>
      <c r="W67" s="14">
        <v>0</v>
      </c>
      <c r="X67" s="14">
        <v>1</v>
      </c>
      <c r="Y67" s="14">
        <v>0</v>
      </c>
      <c r="Z67" s="14">
        <v>0</v>
      </c>
      <c r="AA67" s="14">
        <v>1</v>
      </c>
      <c r="AB67" s="14">
        <v>0</v>
      </c>
    </row>
    <row r="68" spans="1:88" x14ac:dyDescent="0.2">
      <c r="A68" s="14">
        <v>50</v>
      </c>
      <c r="B68" s="14">
        <v>0</v>
      </c>
      <c r="C68" s="14">
        <v>0</v>
      </c>
      <c r="D68" s="14">
        <v>1</v>
      </c>
      <c r="E68" s="14">
        <v>217</v>
      </c>
      <c r="F68" s="14">
        <f>ROUND(Source!AU49,O68)</f>
        <v>0</v>
      </c>
      <c r="G68" s="14" t="s">
        <v>114</v>
      </c>
      <c r="H68" s="14" t="s">
        <v>115</v>
      </c>
      <c r="I68" s="14"/>
      <c r="J68" s="14"/>
      <c r="K68" s="14">
        <v>217</v>
      </c>
      <c r="L68" s="14">
        <v>18</v>
      </c>
      <c r="M68" s="14">
        <v>3</v>
      </c>
      <c r="N68" s="14" t="s">
        <v>3</v>
      </c>
      <c r="O68" s="14">
        <v>2</v>
      </c>
      <c r="P68" s="14">
        <f>ROUND(Source!EM49,O68)</f>
        <v>0</v>
      </c>
      <c r="Q68" s="14"/>
      <c r="R68" s="14"/>
      <c r="S68" s="14"/>
      <c r="T68" s="14"/>
      <c r="U68" s="14"/>
      <c r="V68" s="14"/>
      <c r="W68" s="14">
        <v>0</v>
      </c>
      <c r="X68" s="14">
        <v>1</v>
      </c>
      <c r="Y68" s="14">
        <v>0</v>
      </c>
      <c r="Z68" s="14">
        <v>0</v>
      </c>
      <c r="AA68" s="14">
        <v>1</v>
      </c>
      <c r="AB68" s="14">
        <v>0</v>
      </c>
    </row>
    <row r="69" spans="1:88" x14ac:dyDescent="0.2">
      <c r="A69" s="14">
        <v>50</v>
      </c>
      <c r="B69" s="14">
        <v>0</v>
      </c>
      <c r="C69" s="14">
        <v>0</v>
      </c>
      <c r="D69" s="14">
        <v>1</v>
      </c>
      <c r="E69" s="14">
        <v>230</v>
      </c>
      <c r="F69" s="14">
        <f>ROUND(Source!BA49,O69)</f>
        <v>0</v>
      </c>
      <c r="G69" s="14" t="s">
        <v>116</v>
      </c>
      <c r="H69" s="14" t="s">
        <v>117</v>
      </c>
      <c r="I69" s="14"/>
      <c r="J69" s="14"/>
      <c r="K69" s="14">
        <v>230</v>
      </c>
      <c r="L69" s="14">
        <v>19</v>
      </c>
      <c r="M69" s="14">
        <v>3</v>
      </c>
      <c r="N69" s="14" t="s">
        <v>3</v>
      </c>
      <c r="O69" s="14">
        <v>2</v>
      </c>
      <c r="P69" s="14">
        <f>ROUND(Source!ES49,O69)</f>
        <v>0</v>
      </c>
      <c r="Q69" s="14"/>
      <c r="R69" s="14"/>
      <c r="S69" s="14"/>
      <c r="T69" s="14"/>
      <c r="U69" s="14"/>
      <c r="V69" s="14"/>
      <c r="W69" s="14">
        <v>0</v>
      </c>
      <c r="X69" s="14">
        <v>1</v>
      </c>
      <c r="Y69" s="14">
        <v>0</v>
      </c>
      <c r="Z69" s="14">
        <v>0</v>
      </c>
      <c r="AA69" s="14">
        <v>1</v>
      </c>
      <c r="AB69" s="14">
        <v>0</v>
      </c>
    </row>
    <row r="70" spans="1:88" x14ac:dyDescent="0.2">
      <c r="A70" s="14">
        <v>50</v>
      </c>
      <c r="B70" s="14">
        <v>0</v>
      </c>
      <c r="C70" s="14">
        <v>0</v>
      </c>
      <c r="D70" s="14">
        <v>1</v>
      </c>
      <c r="E70" s="14">
        <v>206</v>
      </c>
      <c r="F70" s="14">
        <f>ROUND(Source!T49,O70)</f>
        <v>0</v>
      </c>
      <c r="G70" s="14" t="s">
        <v>118</v>
      </c>
      <c r="H70" s="14" t="s">
        <v>119</v>
      </c>
      <c r="I70" s="14"/>
      <c r="J70" s="14"/>
      <c r="K70" s="14">
        <v>206</v>
      </c>
      <c r="L70" s="14">
        <v>20</v>
      </c>
      <c r="M70" s="14">
        <v>3</v>
      </c>
      <c r="N70" s="14" t="s">
        <v>3</v>
      </c>
      <c r="O70" s="14">
        <v>2</v>
      </c>
      <c r="P70" s="14">
        <f>ROUND(Source!DL49,O70)</f>
        <v>0</v>
      </c>
      <c r="Q70" s="14"/>
      <c r="R70" s="14"/>
      <c r="S70" s="14"/>
      <c r="T70" s="14"/>
      <c r="U70" s="14"/>
      <c r="V70" s="14"/>
      <c r="W70" s="14">
        <v>0</v>
      </c>
      <c r="X70" s="14">
        <v>1</v>
      </c>
      <c r="Y70" s="14">
        <v>0</v>
      </c>
      <c r="Z70" s="14">
        <v>0</v>
      </c>
      <c r="AA70" s="14">
        <v>1</v>
      </c>
      <c r="AB70" s="14">
        <v>0</v>
      </c>
    </row>
    <row r="71" spans="1:88" x14ac:dyDescent="0.2">
      <c r="A71" s="14">
        <v>50</v>
      </c>
      <c r="B71" s="14">
        <v>0</v>
      </c>
      <c r="C71" s="14">
        <v>0</v>
      </c>
      <c r="D71" s="14">
        <v>1</v>
      </c>
      <c r="E71" s="14">
        <v>207</v>
      </c>
      <c r="F71" s="14">
        <f>Source!U49</f>
        <v>820.47351499679996</v>
      </c>
      <c r="G71" s="14" t="s">
        <v>120</v>
      </c>
      <c r="H71" s="14" t="s">
        <v>121</v>
      </c>
      <c r="I71" s="14"/>
      <c r="J71" s="14"/>
      <c r="K71" s="14">
        <v>207</v>
      </c>
      <c r="L71" s="14">
        <v>21</v>
      </c>
      <c r="M71" s="14">
        <v>3</v>
      </c>
      <c r="N71" s="14" t="s">
        <v>3</v>
      </c>
      <c r="O71" s="14">
        <v>-1</v>
      </c>
      <c r="P71" s="14">
        <f>Source!DM49</f>
        <v>820.47351499679996</v>
      </c>
      <c r="Q71" s="14"/>
      <c r="R71" s="14"/>
      <c r="S71" s="14"/>
      <c r="T71" s="14"/>
      <c r="U71" s="14"/>
      <c r="V71" s="14"/>
      <c r="W71" s="14">
        <v>820.47351499680008</v>
      </c>
      <c r="X71" s="14">
        <v>1</v>
      </c>
      <c r="Y71" s="14">
        <v>820.47351499680008</v>
      </c>
      <c r="Z71" s="14">
        <v>820.47351499680008</v>
      </c>
      <c r="AA71" s="14">
        <v>1</v>
      </c>
      <c r="AB71" s="14">
        <v>820.47351499680008</v>
      </c>
    </row>
    <row r="72" spans="1:88" x14ac:dyDescent="0.2">
      <c r="A72" s="14">
        <v>50</v>
      </c>
      <c r="B72" s="14">
        <v>0</v>
      </c>
      <c r="C72" s="14">
        <v>0</v>
      </c>
      <c r="D72" s="14">
        <v>1</v>
      </c>
      <c r="E72" s="14">
        <v>208</v>
      </c>
      <c r="F72" s="14">
        <f>Source!V49</f>
        <v>0</v>
      </c>
      <c r="G72" s="14" t="s">
        <v>122</v>
      </c>
      <c r="H72" s="14" t="s">
        <v>123</v>
      </c>
      <c r="I72" s="14"/>
      <c r="J72" s="14"/>
      <c r="K72" s="14">
        <v>208</v>
      </c>
      <c r="L72" s="14">
        <v>22</v>
      </c>
      <c r="M72" s="14">
        <v>3</v>
      </c>
      <c r="N72" s="14" t="s">
        <v>3</v>
      </c>
      <c r="O72" s="14">
        <v>-1</v>
      </c>
      <c r="P72" s="14">
        <f>Source!DN49</f>
        <v>0</v>
      </c>
      <c r="Q72" s="14"/>
      <c r="R72" s="14"/>
      <c r="S72" s="14"/>
      <c r="T72" s="14"/>
      <c r="U72" s="14"/>
      <c r="V72" s="14"/>
      <c r="W72" s="14">
        <v>0</v>
      </c>
      <c r="X72" s="14">
        <v>1</v>
      </c>
      <c r="Y72" s="14">
        <v>0</v>
      </c>
      <c r="Z72" s="14">
        <v>0</v>
      </c>
      <c r="AA72" s="14">
        <v>1</v>
      </c>
      <c r="AB72" s="14">
        <v>0</v>
      </c>
    </row>
    <row r="73" spans="1:88" x14ac:dyDescent="0.2">
      <c r="A73" s="14">
        <v>50</v>
      </c>
      <c r="B73" s="14">
        <v>0</v>
      </c>
      <c r="C73" s="14">
        <v>0</v>
      </c>
      <c r="D73" s="14">
        <v>1</v>
      </c>
      <c r="E73" s="14">
        <v>209</v>
      </c>
      <c r="F73" s="14">
        <f>ROUND(Source!W49,O73)</f>
        <v>0</v>
      </c>
      <c r="G73" s="14" t="s">
        <v>124</v>
      </c>
      <c r="H73" s="14" t="s">
        <v>125</v>
      </c>
      <c r="I73" s="14"/>
      <c r="J73" s="14"/>
      <c r="K73" s="14">
        <v>209</v>
      </c>
      <c r="L73" s="14">
        <v>23</v>
      </c>
      <c r="M73" s="14">
        <v>3</v>
      </c>
      <c r="N73" s="14" t="s">
        <v>3</v>
      </c>
      <c r="O73" s="14">
        <v>2</v>
      </c>
      <c r="P73" s="14">
        <f>ROUND(Source!DO49,O73)</f>
        <v>0</v>
      </c>
      <c r="Q73" s="14"/>
      <c r="R73" s="14"/>
      <c r="S73" s="14"/>
      <c r="T73" s="14"/>
      <c r="U73" s="14"/>
      <c r="V73" s="14"/>
      <c r="W73" s="14">
        <v>0</v>
      </c>
      <c r="X73" s="14">
        <v>1</v>
      </c>
      <c r="Y73" s="14">
        <v>0</v>
      </c>
      <c r="Z73" s="14">
        <v>0</v>
      </c>
      <c r="AA73" s="14">
        <v>1</v>
      </c>
      <c r="AB73" s="14">
        <v>0</v>
      </c>
    </row>
    <row r="74" spans="1:88" x14ac:dyDescent="0.2">
      <c r="A74" s="14">
        <v>50</v>
      </c>
      <c r="B74" s="14">
        <v>0</v>
      </c>
      <c r="C74" s="14">
        <v>0</v>
      </c>
      <c r="D74" s="14">
        <v>1</v>
      </c>
      <c r="E74" s="14">
        <v>233</v>
      </c>
      <c r="F74" s="14">
        <f>ROUND(Source!BD49,O74)</f>
        <v>0</v>
      </c>
      <c r="G74" s="14" t="s">
        <v>126</v>
      </c>
      <c r="H74" s="14" t="s">
        <v>127</v>
      </c>
      <c r="I74" s="14"/>
      <c r="J74" s="14"/>
      <c r="K74" s="14">
        <v>233</v>
      </c>
      <c r="L74" s="14">
        <v>24</v>
      </c>
      <c r="M74" s="14">
        <v>3</v>
      </c>
      <c r="N74" s="14" t="s">
        <v>3</v>
      </c>
      <c r="O74" s="14">
        <v>2</v>
      </c>
      <c r="P74" s="14">
        <f>ROUND(Source!EV49,O74)</f>
        <v>0</v>
      </c>
      <c r="Q74" s="14"/>
      <c r="R74" s="14"/>
      <c r="S74" s="14"/>
      <c r="T74" s="14"/>
      <c r="U74" s="14"/>
      <c r="V74" s="14"/>
      <c r="W74" s="14">
        <v>0</v>
      </c>
      <c r="X74" s="14">
        <v>1</v>
      </c>
      <c r="Y74" s="14">
        <v>0</v>
      </c>
      <c r="Z74" s="14">
        <v>0</v>
      </c>
      <c r="AA74" s="14">
        <v>1</v>
      </c>
      <c r="AB74" s="14">
        <v>0</v>
      </c>
    </row>
    <row r="75" spans="1:88" x14ac:dyDescent="0.2">
      <c r="A75" s="14">
        <v>50</v>
      </c>
      <c r="B75" s="14">
        <v>0</v>
      </c>
      <c r="C75" s="14">
        <v>0</v>
      </c>
      <c r="D75" s="14">
        <v>1</v>
      </c>
      <c r="E75" s="14">
        <v>210</v>
      </c>
      <c r="F75" s="14">
        <f>ROUND(Source!X49,O75)</f>
        <v>8116.06</v>
      </c>
      <c r="G75" s="14" t="s">
        <v>128</v>
      </c>
      <c r="H75" s="14" t="s">
        <v>129</v>
      </c>
      <c r="I75" s="14"/>
      <c r="J75" s="14"/>
      <c r="K75" s="14">
        <v>210</v>
      </c>
      <c r="L75" s="14">
        <v>25</v>
      </c>
      <c r="M75" s="14">
        <v>3</v>
      </c>
      <c r="N75" s="14" t="s">
        <v>3</v>
      </c>
      <c r="O75" s="14">
        <v>2</v>
      </c>
      <c r="P75" s="14">
        <f>ROUND(Source!DP49,O75)</f>
        <v>457339.87</v>
      </c>
      <c r="Q75" s="14"/>
      <c r="R75" s="14"/>
      <c r="S75" s="14"/>
      <c r="T75" s="14"/>
      <c r="U75" s="14"/>
      <c r="V75" s="14"/>
      <c r="W75" s="14">
        <v>8116.06</v>
      </c>
      <c r="X75" s="14">
        <v>1</v>
      </c>
      <c r="Y75" s="14">
        <v>8116.06</v>
      </c>
      <c r="Z75" s="14">
        <v>457339.87</v>
      </c>
      <c r="AA75" s="14">
        <v>1</v>
      </c>
      <c r="AB75" s="14">
        <v>457339.87</v>
      </c>
    </row>
    <row r="76" spans="1:88" x14ac:dyDescent="0.2">
      <c r="A76" s="14">
        <v>50</v>
      </c>
      <c r="B76" s="14">
        <v>0</v>
      </c>
      <c r="C76" s="14">
        <v>0</v>
      </c>
      <c r="D76" s="14">
        <v>1</v>
      </c>
      <c r="E76" s="14">
        <v>211</v>
      </c>
      <c r="F76" s="14">
        <f>ROUND(Source!Y49,O76)</f>
        <v>4114.83</v>
      </c>
      <c r="G76" s="14" t="s">
        <v>130</v>
      </c>
      <c r="H76" s="14" t="s">
        <v>131</v>
      </c>
      <c r="I76" s="14"/>
      <c r="J76" s="14"/>
      <c r="K76" s="14">
        <v>211</v>
      </c>
      <c r="L76" s="14">
        <v>26</v>
      </c>
      <c r="M76" s="14">
        <v>3</v>
      </c>
      <c r="N76" s="14" t="s">
        <v>3</v>
      </c>
      <c r="O76" s="14">
        <v>2</v>
      </c>
      <c r="P76" s="14">
        <f>ROUND(Source!DQ49,O76)</f>
        <v>231870.78</v>
      </c>
      <c r="Q76" s="14"/>
      <c r="R76" s="14"/>
      <c r="S76" s="14"/>
      <c r="T76" s="14"/>
      <c r="U76" s="14"/>
      <c r="V76" s="14"/>
      <c r="W76" s="14">
        <v>4114.83</v>
      </c>
      <c r="X76" s="14">
        <v>1</v>
      </c>
      <c r="Y76" s="14">
        <v>4114.83</v>
      </c>
      <c r="Z76" s="14">
        <v>231870.78</v>
      </c>
      <c r="AA76" s="14">
        <v>1</v>
      </c>
      <c r="AB76" s="14">
        <v>231870.78</v>
      </c>
    </row>
    <row r="77" spans="1:88" x14ac:dyDescent="0.2">
      <c r="A77" s="14">
        <v>50</v>
      </c>
      <c r="B77" s="14">
        <v>0</v>
      </c>
      <c r="C77" s="14">
        <v>0</v>
      </c>
      <c r="D77" s="14">
        <v>1</v>
      </c>
      <c r="E77" s="14">
        <v>224</v>
      </c>
      <c r="F77" s="14">
        <f>ROUND(Source!AR49,O77)</f>
        <v>22019.09</v>
      </c>
      <c r="G77" s="14" t="s">
        <v>132</v>
      </c>
      <c r="H77" s="14" t="s">
        <v>133</v>
      </c>
      <c r="I77" s="14"/>
      <c r="J77" s="14"/>
      <c r="K77" s="14">
        <v>224</v>
      </c>
      <c r="L77" s="14">
        <v>27</v>
      </c>
      <c r="M77" s="14">
        <v>3</v>
      </c>
      <c r="N77" s="14" t="s">
        <v>3</v>
      </c>
      <c r="O77" s="14">
        <v>2</v>
      </c>
      <c r="P77" s="14">
        <f>ROUND(Source!EJ49,O77)</f>
        <v>1219230.47</v>
      </c>
      <c r="Q77" s="14"/>
      <c r="R77" s="14"/>
      <c r="S77" s="14"/>
      <c r="T77" s="14"/>
      <c r="U77" s="14"/>
      <c r="V77" s="14"/>
      <c r="W77" s="14">
        <v>22019.09</v>
      </c>
      <c r="X77" s="14">
        <v>1</v>
      </c>
      <c r="Y77" s="14">
        <v>22019.09</v>
      </c>
      <c r="Z77" s="14">
        <v>1219230.47</v>
      </c>
      <c r="AA77" s="14">
        <v>1</v>
      </c>
      <c r="AB77" s="14">
        <v>1219230.47</v>
      </c>
    </row>
    <row r="79" spans="1:88" x14ac:dyDescent="0.2">
      <c r="A79" s="11">
        <v>4</v>
      </c>
      <c r="B79" s="11">
        <v>1</v>
      </c>
      <c r="C79" s="11"/>
      <c r="D79" s="11">
        <f>ROW(A200)</f>
        <v>200</v>
      </c>
      <c r="E79" s="11"/>
      <c r="F79" s="11" t="s">
        <v>17</v>
      </c>
      <c r="G79" s="11" t="s">
        <v>134</v>
      </c>
      <c r="H79" s="11" t="s">
        <v>3</v>
      </c>
      <c r="I79" s="11">
        <v>0</v>
      </c>
      <c r="J79" s="11"/>
      <c r="K79" s="11">
        <v>-1</v>
      </c>
      <c r="L79" s="11"/>
      <c r="M79" s="11" t="s">
        <v>3</v>
      </c>
      <c r="N79" s="11"/>
      <c r="O79" s="11"/>
      <c r="P79" s="11"/>
      <c r="Q79" s="11"/>
      <c r="R79" s="11"/>
      <c r="S79" s="11">
        <v>0</v>
      </c>
      <c r="T79" s="11">
        <v>0</v>
      </c>
      <c r="U79" s="11" t="s">
        <v>3</v>
      </c>
      <c r="V79" s="11">
        <v>0</v>
      </c>
      <c r="W79" s="11"/>
      <c r="X79" s="11"/>
      <c r="Y79" s="11"/>
      <c r="Z79" s="11"/>
      <c r="AA79" s="11"/>
      <c r="AB79" s="11" t="s">
        <v>3</v>
      </c>
      <c r="AC79" s="11" t="s">
        <v>3</v>
      </c>
      <c r="AD79" s="11" t="s">
        <v>3</v>
      </c>
      <c r="AE79" s="11" t="s">
        <v>3</v>
      </c>
      <c r="AF79" s="11" t="s">
        <v>3</v>
      </c>
      <c r="AG79" s="11" t="s">
        <v>3</v>
      </c>
      <c r="AH79" s="11"/>
      <c r="AI79" s="11"/>
      <c r="AJ79" s="11"/>
      <c r="AK79" s="11"/>
      <c r="AL79" s="11"/>
      <c r="AM79" s="11"/>
      <c r="AN79" s="11"/>
      <c r="AO79" s="11"/>
      <c r="AP79" s="11" t="s">
        <v>3</v>
      </c>
      <c r="AQ79" s="11" t="s">
        <v>3</v>
      </c>
      <c r="AR79" s="11" t="s">
        <v>3</v>
      </c>
      <c r="AS79" s="11"/>
      <c r="AT79" s="11"/>
      <c r="AU79" s="11"/>
      <c r="AV79" s="11"/>
      <c r="AW79" s="11"/>
      <c r="AX79" s="11"/>
      <c r="AY79" s="11"/>
      <c r="AZ79" s="11" t="s">
        <v>3</v>
      </c>
      <c r="BA79" s="11"/>
      <c r="BB79" s="11" t="s">
        <v>3</v>
      </c>
      <c r="BC79" s="11" t="s">
        <v>3</v>
      </c>
      <c r="BD79" s="11" t="s">
        <v>3</v>
      </c>
      <c r="BE79" s="11" t="s">
        <v>3</v>
      </c>
      <c r="BF79" s="11" t="s">
        <v>3</v>
      </c>
      <c r="BG79" s="11" t="s">
        <v>3</v>
      </c>
      <c r="BH79" s="11" t="s">
        <v>3</v>
      </c>
      <c r="BI79" s="11" t="s">
        <v>3</v>
      </c>
      <c r="BJ79" s="11" t="s">
        <v>3</v>
      </c>
      <c r="BK79" s="11" t="s">
        <v>3</v>
      </c>
      <c r="BL79" s="11" t="s">
        <v>3</v>
      </c>
      <c r="BM79" s="11" t="s">
        <v>3</v>
      </c>
      <c r="BN79" s="11" t="s">
        <v>3</v>
      </c>
      <c r="BO79" s="11" t="s">
        <v>3</v>
      </c>
      <c r="BP79" s="11" t="s">
        <v>3</v>
      </c>
      <c r="BQ79" s="11"/>
      <c r="BR79" s="11"/>
      <c r="BS79" s="11"/>
      <c r="BT79" s="11"/>
      <c r="BU79" s="11"/>
      <c r="BV79" s="11"/>
      <c r="BW79" s="11"/>
      <c r="BX79" s="11">
        <v>0</v>
      </c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>
        <v>0</v>
      </c>
    </row>
    <row r="81" spans="1:255" x14ac:dyDescent="0.2">
      <c r="A81" s="12">
        <v>52</v>
      </c>
      <c r="B81" s="12">
        <f t="shared" ref="B81:G81" si="76">B200</f>
        <v>1</v>
      </c>
      <c r="C81" s="12">
        <f t="shared" si="76"/>
        <v>4</v>
      </c>
      <c r="D81" s="12">
        <f t="shared" si="76"/>
        <v>79</v>
      </c>
      <c r="E81" s="12">
        <f t="shared" si="76"/>
        <v>0</v>
      </c>
      <c r="F81" s="12" t="str">
        <f t="shared" si="76"/>
        <v>Новый раздел</v>
      </c>
      <c r="G81" s="12" t="str">
        <f t="shared" si="76"/>
        <v>Водопровод хозяйственно-питьевой В 1 (подземная часть)</v>
      </c>
      <c r="H81" s="12"/>
      <c r="I81" s="12"/>
      <c r="J81" s="12"/>
      <c r="K81" s="12"/>
      <c r="L81" s="12"/>
      <c r="M81" s="12"/>
      <c r="N81" s="12"/>
      <c r="O81" s="12">
        <f t="shared" ref="O81:AT81" si="77">O200</f>
        <v>40592.769999999997</v>
      </c>
      <c r="P81" s="12">
        <f t="shared" si="77"/>
        <v>36719.230000000003</v>
      </c>
      <c r="Q81" s="12">
        <f t="shared" si="77"/>
        <v>258.23</v>
      </c>
      <c r="R81" s="12">
        <f t="shared" si="77"/>
        <v>28.18</v>
      </c>
      <c r="S81" s="12">
        <f t="shared" si="77"/>
        <v>3615.31</v>
      </c>
      <c r="T81" s="12">
        <f t="shared" si="77"/>
        <v>0</v>
      </c>
      <c r="U81" s="12">
        <f t="shared" si="77"/>
        <v>281.54811570599998</v>
      </c>
      <c r="V81" s="12">
        <f t="shared" si="77"/>
        <v>0</v>
      </c>
      <c r="W81" s="12">
        <f t="shared" si="77"/>
        <v>0</v>
      </c>
      <c r="X81" s="12">
        <f t="shared" si="77"/>
        <v>3707.57</v>
      </c>
      <c r="Y81" s="12">
        <f t="shared" si="77"/>
        <v>2054.64</v>
      </c>
      <c r="Z81" s="12">
        <f t="shared" si="77"/>
        <v>0</v>
      </c>
      <c r="AA81" s="12">
        <f t="shared" si="77"/>
        <v>0</v>
      </c>
      <c r="AB81" s="12">
        <f t="shared" si="77"/>
        <v>40592.769999999997</v>
      </c>
      <c r="AC81" s="12">
        <f t="shared" si="77"/>
        <v>36719.230000000003</v>
      </c>
      <c r="AD81" s="12">
        <f t="shared" si="77"/>
        <v>258.23</v>
      </c>
      <c r="AE81" s="12">
        <f t="shared" si="77"/>
        <v>28.18</v>
      </c>
      <c r="AF81" s="12">
        <f t="shared" si="77"/>
        <v>3615.31</v>
      </c>
      <c r="AG81" s="12">
        <f t="shared" si="77"/>
        <v>0</v>
      </c>
      <c r="AH81" s="12">
        <f t="shared" si="77"/>
        <v>281.54811570599998</v>
      </c>
      <c r="AI81" s="12">
        <f t="shared" si="77"/>
        <v>0</v>
      </c>
      <c r="AJ81" s="12">
        <f t="shared" si="77"/>
        <v>0</v>
      </c>
      <c r="AK81" s="12">
        <f t="shared" si="77"/>
        <v>3707.57</v>
      </c>
      <c r="AL81" s="12">
        <f t="shared" si="77"/>
        <v>2054.64</v>
      </c>
      <c r="AM81" s="12">
        <f t="shared" si="77"/>
        <v>0</v>
      </c>
      <c r="AN81" s="12">
        <f t="shared" si="77"/>
        <v>0</v>
      </c>
      <c r="AO81" s="12">
        <f t="shared" si="77"/>
        <v>0</v>
      </c>
      <c r="AP81" s="12">
        <f t="shared" si="77"/>
        <v>0</v>
      </c>
      <c r="AQ81" s="12">
        <f t="shared" si="77"/>
        <v>0</v>
      </c>
      <c r="AR81" s="12">
        <f t="shared" si="77"/>
        <v>46354.98</v>
      </c>
      <c r="AS81" s="12">
        <f t="shared" si="77"/>
        <v>46354.98</v>
      </c>
      <c r="AT81" s="12">
        <f t="shared" si="77"/>
        <v>0</v>
      </c>
      <c r="AU81" s="12">
        <f t="shared" ref="AU81:BZ81" si="78">AU200</f>
        <v>0</v>
      </c>
      <c r="AV81" s="12">
        <f t="shared" si="78"/>
        <v>36719.230000000003</v>
      </c>
      <c r="AW81" s="12">
        <f t="shared" si="78"/>
        <v>36719.230000000003</v>
      </c>
      <c r="AX81" s="12">
        <f t="shared" si="78"/>
        <v>0</v>
      </c>
      <c r="AY81" s="12">
        <f t="shared" si="78"/>
        <v>36719.230000000003</v>
      </c>
      <c r="AZ81" s="12">
        <f t="shared" si="78"/>
        <v>0</v>
      </c>
      <c r="BA81" s="12">
        <f t="shared" si="78"/>
        <v>0</v>
      </c>
      <c r="BB81" s="12">
        <f t="shared" si="78"/>
        <v>0</v>
      </c>
      <c r="BC81" s="12">
        <f t="shared" si="78"/>
        <v>0</v>
      </c>
      <c r="BD81" s="12">
        <f t="shared" si="78"/>
        <v>0</v>
      </c>
      <c r="BE81" s="12">
        <f t="shared" si="78"/>
        <v>0</v>
      </c>
      <c r="BF81" s="12">
        <f t="shared" si="78"/>
        <v>0</v>
      </c>
      <c r="BG81" s="12">
        <f t="shared" si="78"/>
        <v>0</v>
      </c>
      <c r="BH81" s="12">
        <f t="shared" si="78"/>
        <v>0</v>
      </c>
      <c r="BI81" s="12">
        <f t="shared" si="78"/>
        <v>0</v>
      </c>
      <c r="BJ81" s="12">
        <f t="shared" si="78"/>
        <v>0</v>
      </c>
      <c r="BK81" s="12">
        <f t="shared" si="78"/>
        <v>0</v>
      </c>
      <c r="BL81" s="12">
        <f t="shared" si="78"/>
        <v>0</v>
      </c>
      <c r="BM81" s="12">
        <f t="shared" si="78"/>
        <v>0</v>
      </c>
      <c r="BN81" s="12">
        <f t="shared" si="78"/>
        <v>0</v>
      </c>
      <c r="BO81" s="12">
        <f t="shared" si="78"/>
        <v>0</v>
      </c>
      <c r="BP81" s="12">
        <f t="shared" si="78"/>
        <v>0</v>
      </c>
      <c r="BQ81" s="12">
        <f t="shared" si="78"/>
        <v>0</v>
      </c>
      <c r="BR81" s="12">
        <f t="shared" si="78"/>
        <v>0</v>
      </c>
      <c r="BS81" s="12">
        <f t="shared" si="78"/>
        <v>0</v>
      </c>
      <c r="BT81" s="12">
        <f t="shared" si="78"/>
        <v>0</v>
      </c>
      <c r="BU81" s="12">
        <f t="shared" si="78"/>
        <v>0</v>
      </c>
      <c r="BV81" s="12">
        <f t="shared" si="78"/>
        <v>0</v>
      </c>
      <c r="BW81" s="12">
        <f t="shared" si="78"/>
        <v>0</v>
      </c>
      <c r="BX81" s="12">
        <f t="shared" si="78"/>
        <v>0</v>
      </c>
      <c r="BY81" s="12">
        <f t="shared" si="78"/>
        <v>0</v>
      </c>
      <c r="BZ81" s="12">
        <f t="shared" si="78"/>
        <v>0</v>
      </c>
      <c r="CA81" s="12">
        <f t="shared" ref="CA81:DF81" si="79">CA200</f>
        <v>46354.98</v>
      </c>
      <c r="CB81" s="12">
        <f t="shared" si="79"/>
        <v>46354.98</v>
      </c>
      <c r="CC81" s="12">
        <f t="shared" si="79"/>
        <v>0</v>
      </c>
      <c r="CD81" s="12">
        <f t="shared" si="79"/>
        <v>0</v>
      </c>
      <c r="CE81" s="12">
        <f t="shared" si="79"/>
        <v>36719.230000000003</v>
      </c>
      <c r="CF81" s="12">
        <f t="shared" si="79"/>
        <v>36719.230000000003</v>
      </c>
      <c r="CG81" s="12">
        <f t="shared" si="79"/>
        <v>0</v>
      </c>
      <c r="CH81" s="12">
        <f t="shared" si="79"/>
        <v>36719.230000000003</v>
      </c>
      <c r="CI81" s="12">
        <f t="shared" si="79"/>
        <v>0</v>
      </c>
      <c r="CJ81" s="12">
        <f t="shared" si="79"/>
        <v>0</v>
      </c>
      <c r="CK81" s="12">
        <f t="shared" si="79"/>
        <v>0</v>
      </c>
      <c r="CL81" s="12">
        <f t="shared" si="79"/>
        <v>0</v>
      </c>
      <c r="CM81" s="12">
        <f t="shared" si="79"/>
        <v>0</v>
      </c>
      <c r="CN81" s="12">
        <f t="shared" si="79"/>
        <v>0</v>
      </c>
      <c r="CO81" s="12">
        <f t="shared" si="79"/>
        <v>0</v>
      </c>
      <c r="CP81" s="12">
        <f t="shared" si="79"/>
        <v>0</v>
      </c>
      <c r="CQ81" s="12">
        <f t="shared" si="79"/>
        <v>0</v>
      </c>
      <c r="CR81" s="12">
        <f t="shared" si="79"/>
        <v>0</v>
      </c>
      <c r="CS81" s="12">
        <f t="shared" si="79"/>
        <v>0</v>
      </c>
      <c r="CT81" s="12">
        <f t="shared" si="79"/>
        <v>0</v>
      </c>
      <c r="CU81" s="12">
        <f t="shared" si="79"/>
        <v>0</v>
      </c>
      <c r="CV81" s="12">
        <f t="shared" si="79"/>
        <v>0</v>
      </c>
      <c r="CW81" s="12">
        <f t="shared" si="79"/>
        <v>0</v>
      </c>
      <c r="CX81" s="12">
        <f t="shared" si="79"/>
        <v>0</v>
      </c>
      <c r="CY81" s="12">
        <f t="shared" si="79"/>
        <v>0</v>
      </c>
      <c r="CZ81" s="12">
        <f t="shared" si="79"/>
        <v>0</v>
      </c>
      <c r="DA81" s="12">
        <f t="shared" si="79"/>
        <v>0</v>
      </c>
      <c r="DB81" s="12">
        <f t="shared" si="79"/>
        <v>0</v>
      </c>
      <c r="DC81" s="12">
        <f t="shared" si="79"/>
        <v>0</v>
      </c>
      <c r="DD81" s="12">
        <f t="shared" si="79"/>
        <v>0</v>
      </c>
      <c r="DE81" s="12">
        <f t="shared" si="79"/>
        <v>0</v>
      </c>
      <c r="DF81" s="12">
        <f t="shared" si="79"/>
        <v>0</v>
      </c>
      <c r="DG81" s="13">
        <f t="shared" ref="DG81:EL81" si="80">DG200</f>
        <v>626554.98</v>
      </c>
      <c r="DH81" s="13">
        <f t="shared" si="80"/>
        <v>418751.47</v>
      </c>
      <c r="DI81" s="13">
        <f t="shared" si="80"/>
        <v>4080.78</v>
      </c>
      <c r="DJ81" s="13">
        <f t="shared" si="80"/>
        <v>1587.96</v>
      </c>
      <c r="DK81" s="13">
        <f t="shared" si="80"/>
        <v>203722.73</v>
      </c>
      <c r="DL81" s="13">
        <f t="shared" si="80"/>
        <v>0</v>
      </c>
      <c r="DM81" s="13">
        <f t="shared" si="80"/>
        <v>281.54811570599998</v>
      </c>
      <c r="DN81" s="13">
        <f t="shared" si="80"/>
        <v>0</v>
      </c>
      <c r="DO81" s="13">
        <f t="shared" si="80"/>
        <v>0</v>
      </c>
      <c r="DP81" s="13">
        <f t="shared" si="80"/>
        <v>208921.92</v>
      </c>
      <c r="DQ81" s="13">
        <f t="shared" si="80"/>
        <v>115778.88</v>
      </c>
      <c r="DR81" s="13">
        <f t="shared" si="80"/>
        <v>0</v>
      </c>
      <c r="DS81" s="13">
        <f t="shared" si="80"/>
        <v>0</v>
      </c>
      <c r="DT81" s="13">
        <f t="shared" si="80"/>
        <v>626554.98</v>
      </c>
      <c r="DU81" s="13">
        <f t="shared" si="80"/>
        <v>418751.47</v>
      </c>
      <c r="DV81" s="13">
        <f t="shared" si="80"/>
        <v>4080.78</v>
      </c>
      <c r="DW81" s="13">
        <f t="shared" si="80"/>
        <v>1587.96</v>
      </c>
      <c r="DX81" s="13">
        <f t="shared" si="80"/>
        <v>203722.73</v>
      </c>
      <c r="DY81" s="13">
        <f t="shared" si="80"/>
        <v>0</v>
      </c>
      <c r="DZ81" s="13">
        <f t="shared" si="80"/>
        <v>281.54811570599998</v>
      </c>
      <c r="EA81" s="13">
        <f t="shared" si="80"/>
        <v>0</v>
      </c>
      <c r="EB81" s="13">
        <f t="shared" si="80"/>
        <v>0</v>
      </c>
      <c r="EC81" s="13">
        <f t="shared" si="80"/>
        <v>208921.92</v>
      </c>
      <c r="ED81" s="13">
        <f t="shared" si="80"/>
        <v>115778.88</v>
      </c>
      <c r="EE81" s="13">
        <f t="shared" si="80"/>
        <v>0</v>
      </c>
      <c r="EF81" s="13">
        <f t="shared" si="80"/>
        <v>0</v>
      </c>
      <c r="EG81" s="13">
        <f t="shared" si="80"/>
        <v>0</v>
      </c>
      <c r="EH81" s="13">
        <f t="shared" si="80"/>
        <v>0</v>
      </c>
      <c r="EI81" s="13">
        <f t="shared" si="80"/>
        <v>0</v>
      </c>
      <c r="EJ81" s="13">
        <f t="shared" si="80"/>
        <v>951255.78</v>
      </c>
      <c r="EK81" s="13">
        <f t="shared" si="80"/>
        <v>951255.78</v>
      </c>
      <c r="EL81" s="13">
        <f t="shared" si="80"/>
        <v>0</v>
      </c>
      <c r="EM81" s="13">
        <f t="shared" ref="EM81:FR81" si="81">EM200</f>
        <v>0</v>
      </c>
      <c r="EN81" s="13">
        <f t="shared" si="81"/>
        <v>418751.47</v>
      </c>
      <c r="EO81" s="13">
        <f t="shared" si="81"/>
        <v>418751.47</v>
      </c>
      <c r="EP81" s="13">
        <f t="shared" si="81"/>
        <v>0</v>
      </c>
      <c r="EQ81" s="13">
        <f t="shared" si="81"/>
        <v>418751.47</v>
      </c>
      <c r="ER81" s="13">
        <f t="shared" si="81"/>
        <v>0</v>
      </c>
      <c r="ES81" s="13">
        <f t="shared" si="81"/>
        <v>0</v>
      </c>
      <c r="ET81" s="13">
        <f t="shared" si="81"/>
        <v>0</v>
      </c>
      <c r="EU81" s="13">
        <f t="shared" si="81"/>
        <v>0</v>
      </c>
      <c r="EV81" s="13">
        <f t="shared" si="81"/>
        <v>0</v>
      </c>
      <c r="EW81" s="13">
        <f t="shared" si="81"/>
        <v>0</v>
      </c>
      <c r="EX81" s="13">
        <f t="shared" si="81"/>
        <v>0</v>
      </c>
      <c r="EY81" s="13">
        <f t="shared" si="81"/>
        <v>0</v>
      </c>
      <c r="EZ81" s="13">
        <f t="shared" si="81"/>
        <v>0</v>
      </c>
      <c r="FA81" s="13">
        <f t="shared" si="81"/>
        <v>0</v>
      </c>
      <c r="FB81" s="13">
        <f t="shared" si="81"/>
        <v>0</v>
      </c>
      <c r="FC81" s="13">
        <f t="shared" si="81"/>
        <v>0</v>
      </c>
      <c r="FD81" s="13">
        <f t="shared" si="81"/>
        <v>0</v>
      </c>
      <c r="FE81" s="13">
        <f t="shared" si="81"/>
        <v>0</v>
      </c>
      <c r="FF81" s="13">
        <f t="shared" si="81"/>
        <v>0</v>
      </c>
      <c r="FG81" s="13">
        <f t="shared" si="81"/>
        <v>0</v>
      </c>
      <c r="FH81" s="13">
        <f t="shared" si="81"/>
        <v>0</v>
      </c>
      <c r="FI81" s="13">
        <f t="shared" si="81"/>
        <v>0</v>
      </c>
      <c r="FJ81" s="13">
        <f t="shared" si="81"/>
        <v>0</v>
      </c>
      <c r="FK81" s="13">
        <f t="shared" si="81"/>
        <v>0</v>
      </c>
      <c r="FL81" s="13">
        <f t="shared" si="81"/>
        <v>0</v>
      </c>
      <c r="FM81" s="13">
        <f t="shared" si="81"/>
        <v>0</v>
      </c>
      <c r="FN81" s="13">
        <f t="shared" si="81"/>
        <v>0</v>
      </c>
      <c r="FO81" s="13">
        <f t="shared" si="81"/>
        <v>0</v>
      </c>
      <c r="FP81" s="13">
        <f t="shared" si="81"/>
        <v>0</v>
      </c>
      <c r="FQ81" s="13">
        <f t="shared" si="81"/>
        <v>0</v>
      </c>
      <c r="FR81" s="13">
        <f t="shared" si="81"/>
        <v>0</v>
      </c>
      <c r="FS81" s="13">
        <f t="shared" ref="FS81:GX81" si="82">FS200</f>
        <v>951255.78</v>
      </c>
      <c r="FT81" s="13">
        <f t="shared" si="82"/>
        <v>951255.78</v>
      </c>
      <c r="FU81" s="13">
        <f t="shared" si="82"/>
        <v>0</v>
      </c>
      <c r="FV81" s="13">
        <f t="shared" si="82"/>
        <v>0</v>
      </c>
      <c r="FW81" s="13">
        <f t="shared" si="82"/>
        <v>418751.47</v>
      </c>
      <c r="FX81" s="13">
        <f t="shared" si="82"/>
        <v>418751.47</v>
      </c>
      <c r="FY81" s="13">
        <f t="shared" si="82"/>
        <v>0</v>
      </c>
      <c r="FZ81" s="13">
        <f t="shared" si="82"/>
        <v>418751.47</v>
      </c>
      <c r="GA81" s="13">
        <f t="shared" si="82"/>
        <v>0</v>
      </c>
      <c r="GB81" s="13">
        <f t="shared" si="82"/>
        <v>0</v>
      </c>
      <c r="GC81" s="13">
        <f t="shared" si="82"/>
        <v>0</v>
      </c>
      <c r="GD81" s="13">
        <f t="shared" si="82"/>
        <v>0</v>
      </c>
      <c r="GE81" s="13">
        <f t="shared" si="82"/>
        <v>0</v>
      </c>
      <c r="GF81" s="13">
        <f t="shared" si="82"/>
        <v>0</v>
      </c>
      <c r="GG81" s="13">
        <f t="shared" si="82"/>
        <v>0</v>
      </c>
      <c r="GH81" s="13">
        <f t="shared" si="82"/>
        <v>0</v>
      </c>
      <c r="GI81" s="13">
        <f t="shared" si="82"/>
        <v>0</v>
      </c>
      <c r="GJ81" s="13">
        <f t="shared" si="82"/>
        <v>0</v>
      </c>
      <c r="GK81" s="13">
        <f t="shared" si="82"/>
        <v>0</v>
      </c>
      <c r="GL81" s="13">
        <f t="shared" si="82"/>
        <v>0</v>
      </c>
      <c r="GM81" s="13">
        <f t="shared" si="82"/>
        <v>0</v>
      </c>
      <c r="GN81" s="13">
        <f t="shared" si="82"/>
        <v>0</v>
      </c>
      <c r="GO81" s="13">
        <f t="shared" si="82"/>
        <v>0</v>
      </c>
      <c r="GP81" s="13">
        <f t="shared" si="82"/>
        <v>0</v>
      </c>
      <c r="GQ81" s="13">
        <f t="shared" si="82"/>
        <v>0</v>
      </c>
      <c r="GR81" s="13">
        <f t="shared" si="82"/>
        <v>0</v>
      </c>
      <c r="GS81" s="13">
        <f t="shared" si="82"/>
        <v>0</v>
      </c>
      <c r="GT81" s="13">
        <f t="shared" si="82"/>
        <v>0</v>
      </c>
      <c r="GU81" s="13">
        <f t="shared" si="82"/>
        <v>0</v>
      </c>
      <c r="GV81" s="13">
        <f t="shared" si="82"/>
        <v>0</v>
      </c>
      <c r="GW81" s="13">
        <f t="shared" si="82"/>
        <v>0</v>
      </c>
      <c r="GX81" s="13">
        <f t="shared" si="82"/>
        <v>0</v>
      </c>
    </row>
    <row r="83" spans="1:255" x14ac:dyDescent="0.2">
      <c r="A83" s="2">
        <v>17</v>
      </c>
      <c r="B83" s="2">
        <v>1</v>
      </c>
      <c r="C83" s="2">
        <f>ROW(SmtRes!A101)</f>
        <v>101</v>
      </c>
      <c r="D83" s="2">
        <f>ROW(EtalonRes!A121)</f>
        <v>121</v>
      </c>
      <c r="E83" s="2" t="s">
        <v>135</v>
      </c>
      <c r="F83" s="2" t="s">
        <v>136</v>
      </c>
      <c r="G83" s="2" t="s">
        <v>137</v>
      </c>
      <c r="H83" s="2" t="s">
        <v>138</v>
      </c>
      <c r="I83" s="2">
        <f>ROUND((28)/100,9)</f>
        <v>0.28000000000000003</v>
      </c>
      <c r="J83" s="2">
        <v>0</v>
      </c>
      <c r="K83" s="2">
        <f>ROUND((28)/100,9)</f>
        <v>0.28000000000000003</v>
      </c>
      <c r="L83" s="2"/>
      <c r="M83" s="2"/>
      <c r="N83" s="2"/>
      <c r="O83" s="2">
        <f t="shared" ref="O83:O114" si="83">ROUND(CP83,2)</f>
        <v>209.23</v>
      </c>
      <c r="P83" s="2">
        <f t="shared" ref="P83:P114" si="84">ROUND((ROUND((AC83*AW83*I83),2)*BC83),2)</f>
        <v>12.48</v>
      </c>
      <c r="Q83" s="2">
        <f>(ROUND((ROUND(((((ET83*1.25)*1.2))*AV83*I83),2)*BB83),2)+ROUND((ROUND(((AE83-(((EU83*1.25)*1.2)))*AV83*I83),2)*BS83),2))</f>
        <v>21.41</v>
      </c>
      <c r="R83" s="2">
        <f>(ROUND((ROUND(((((EU83*1.25)*1.2))*AV83*I83),2)*BS83),2)+ROUND((ROUND(((AE83-(((EU83*1.25)*1.2)))*AV83*I83),2)*BS83),2))</f>
        <v>2.72</v>
      </c>
      <c r="S83" s="2">
        <f t="shared" ref="S83:S114" si="85">ROUND((ROUND((AF83*AV83*I83),2)*BA83),2)</f>
        <v>175.34</v>
      </c>
      <c r="T83" s="2">
        <f t="shared" ref="T83:T114" si="86">ROUND(CU83*I83,2)</f>
        <v>0</v>
      </c>
      <c r="U83" s="2">
        <f t="shared" ref="U83:U114" si="87">CV83*I83</f>
        <v>13.894132560000001</v>
      </c>
      <c r="V83" s="2">
        <f t="shared" ref="V83:V114" si="88">CW83*I83</f>
        <v>0</v>
      </c>
      <c r="W83" s="2">
        <f t="shared" ref="W83:W114" si="89">ROUND(CX83*I83,2)</f>
        <v>0</v>
      </c>
      <c r="X83" s="2">
        <f>(ROUND((((S83+ROUND((ROUND(((((EU83*1.25)*1.2))*AV83*I83),2)*BS83),2))*AT83)/100),2)+ROUND(((ROUND((ROUND(((AE83-(((EU83*1.25)*1.2)))*AV83*I83),2)*BS83),2)*AT83)/100),2))</f>
        <v>194.09</v>
      </c>
      <c r="Y83" s="2">
        <f>(ROUND((((S83+ROUND((ROUND(((((EU83*1.25)*1.2))*AV83*I83),2)*BS83),2))*AU83)/100),2)+ROUND(((ROUND((ROUND(((AE83-(((EU83*1.25)*1.2)))*AV83*I83),2)*BS83),2)*AU83)/100),2))</f>
        <v>108.62</v>
      </c>
      <c r="Z83" s="2"/>
      <c r="AA83" s="2">
        <v>85736471</v>
      </c>
      <c r="AB83" s="2">
        <f t="shared" ref="AB83:AB114" si="90">ROUND((AC83+AD83+AF83),6)</f>
        <v>703.13520000000005</v>
      </c>
      <c r="AC83" s="2">
        <f>ROUND((((ES83*1)*1)),6)</f>
        <v>44.58</v>
      </c>
      <c r="AD83" s="2">
        <f>ROUND((((((ET83*1.25)*1.2))-(((EU83*1.25)*1.2)))+AE83),6)</f>
        <v>71.655000000000001</v>
      </c>
      <c r="AE83" s="2">
        <f>ROUND((((EU83*1.25)*1.2)),6)</f>
        <v>9.09</v>
      </c>
      <c r="AF83" s="2">
        <f>ROUND((((EV83*1.15)*1.2)),6)</f>
        <v>586.90020000000004</v>
      </c>
      <c r="AG83" s="2">
        <f t="shared" ref="AG83:AG114" si="91">ROUND((AP83),6)</f>
        <v>0</v>
      </c>
      <c r="AH83" s="2">
        <f>(((EW83*1.15)*1.2))</f>
        <v>46.506</v>
      </c>
      <c r="AI83" s="2">
        <f>(((EX83*1.25)*1.2))</f>
        <v>0</v>
      </c>
      <c r="AJ83" s="2">
        <f t="shared" ref="AJ83:AJ114" si="92">(AS83)</f>
        <v>0</v>
      </c>
      <c r="AK83" s="2">
        <v>517.64</v>
      </c>
      <c r="AL83" s="2">
        <v>44.58</v>
      </c>
      <c r="AM83" s="2">
        <v>47.77</v>
      </c>
      <c r="AN83" s="2">
        <v>6.06</v>
      </c>
      <c r="AO83" s="2">
        <v>425.29</v>
      </c>
      <c r="AP83" s="2">
        <v>0</v>
      </c>
      <c r="AQ83" s="2">
        <v>33.700000000000003</v>
      </c>
      <c r="AR83" s="2">
        <v>0</v>
      </c>
      <c r="AS83" s="2">
        <v>0</v>
      </c>
      <c r="AT83" s="2">
        <v>109</v>
      </c>
      <c r="AU83" s="2">
        <v>61</v>
      </c>
      <c r="AV83" s="2">
        <v>1.0669999999999999</v>
      </c>
      <c r="AW83" s="2">
        <v>1</v>
      </c>
      <c r="AX83" s="2"/>
      <c r="AY83" s="2"/>
      <c r="AZ83" s="2">
        <v>1</v>
      </c>
      <c r="BA83" s="2">
        <v>1</v>
      </c>
      <c r="BB83" s="2">
        <v>1</v>
      </c>
      <c r="BC83" s="2">
        <v>1</v>
      </c>
      <c r="BD83" s="2" t="s">
        <v>3</v>
      </c>
      <c r="BE83" s="2" t="s">
        <v>3</v>
      </c>
      <c r="BF83" s="2" t="s">
        <v>3</v>
      </c>
      <c r="BG83" s="2" t="s">
        <v>3</v>
      </c>
      <c r="BH83" s="2">
        <v>0</v>
      </c>
      <c r="BI83" s="2">
        <v>1</v>
      </c>
      <c r="BJ83" s="2" t="s">
        <v>139</v>
      </c>
      <c r="BK83" s="2"/>
      <c r="BL83" s="2"/>
      <c r="BM83" s="2">
        <v>21</v>
      </c>
      <c r="BN83" s="2">
        <v>0</v>
      </c>
      <c r="BO83" s="2" t="s">
        <v>136</v>
      </c>
      <c r="BP83" s="2">
        <v>1</v>
      </c>
      <c r="BQ83" s="2">
        <v>30</v>
      </c>
      <c r="BR83" s="2">
        <v>0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 t="s">
        <v>3</v>
      </c>
      <c r="BZ83" s="2">
        <v>109</v>
      </c>
      <c r="CA83" s="2">
        <v>61</v>
      </c>
      <c r="CB83" s="2" t="s">
        <v>3</v>
      </c>
      <c r="CC83" s="2"/>
      <c r="CD83" s="2"/>
      <c r="CE83" s="2">
        <v>1566</v>
      </c>
      <c r="CF83" s="2">
        <v>0</v>
      </c>
      <c r="CG83" s="2">
        <v>0</v>
      </c>
      <c r="CH83" s="2"/>
      <c r="CI83" s="2"/>
      <c r="CJ83" s="2"/>
      <c r="CK83" s="2"/>
      <c r="CL83" s="2"/>
      <c r="CM83" s="2">
        <v>0</v>
      </c>
      <c r="CN83" s="2" t="s">
        <v>907</v>
      </c>
      <c r="CO83" s="2">
        <v>0</v>
      </c>
      <c r="CP83" s="2">
        <f t="shared" ref="CP83:CP114" si="93">(P83+Q83+S83)</f>
        <v>209.23000000000002</v>
      </c>
      <c r="CQ83" s="2">
        <f t="shared" ref="CQ83:CQ114" si="94">ROUND((ROUND((AC83*AW83*1),2)*BC83),2)</f>
        <v>44.58</v>
      </c>
      <c r="CR83" s="2">
        <f>(ROUND((ROUND(((((ET83*1.25)*1.2))*AV83*1),2)*BB83),2)+ROUND((ROUND(((AE83-(((EU83*1.25)*1.2)))*AV83*1),2)*BS83),2))</f>
        <v>76.459999999999994</v>
      </c>
      <c r="CS83" s="2">
        <f>(ROUND((ROUND(((((EU83*1.25)*1.2))*AV83*1),2)*BS83),2)+ROUND((ROUND(((AE83-(((EU83*1.25)*1.2)))*AV83*1),2)*BS83),2))</f>
        <v>9.6999999999999993</v>
      </c>
      <c r="CT83" s="2">
        <f t="shared" ref="CT83:CT114" si="95">ROUND((ROUND((AF83*AV83*1),2)*BA83),2)</f>
        <v>626.22</v>
      </c>
      <c r="CU83" s="2">
        <f t="shared" ref="CU83:CU114" si="96">AG83</f>
        <v>0</v>
      </c>
      <c r="CV83" s="2">
        <f t="shared" ref="CV83:CV114" si="97">(AH83*AV83)</f>
        <v>49.621901999999999</v>
      </c>
      <c r="CW83" s="2">
        <f t="shared" ref="CW83:CW114" si="98">AI83</f>
        <v>0</v>
      </c>
      <c r="CX83" s="2">
        <f t="shared" ref="CX83:CX114" si="99">AJ83</f>
        <v>0</v>
      </c>
      <c r="CY83" s="2">
        <f>(ROUND((((S83+ROUND((ROUND(((((EU83*1.25)*1.2))*AV83*1),2)*BS83),2))*AT83)/100),2)+ROUND(((ROUND((ROUND(((AE83-(((EU83*1.25)*1.2)))*AV83*1),2)*BS83),2)*AT83)/100),2))</f>
        <v>201.69</v>
      </c>
      <c r="CZ83" s="2">
        <f>(ROUND((((S83+ROUND((ROUND(((((EU83*1.25)*1.2))*AV83*1),2)*BS83),2))*AU83)/100),2)+ROUND(((ROUND((ROUND(((AE83-(((EU83*1.25)*1.2)))*AV83*1),2)*BS83),2)*AU83)/100),2))</f>
        <v>112.87</v>
      </c>
      <c r="DA83" s="2"/>
      <c r="DB83" s="2">
        <v>27</v>
      </c>
      <c r="DC83" s="2" t="s">
        <v>3</v>
      </c>
      <c r="DD83" s="2" t="s">
        <v>42</v>
      </c>
      <c r="DE83" s="2" t="s">
        <v>140</v>
      </c>
      <c r="DF83" s="2" t="s">
        <v>140</v>
      </c>
      <c r="DG83" s="2" t="s">
        <v>141</v>
      </c>
      <c r="DH83" s="2" t="s">
        <v>3</v>
      </c>
      <c r="DI83" s="2" t="s">
        <v>141</v>
      </c>
      <c r="DJ83" s="2" t="s">
        <v>140</v>
      </c>
      <c r="DK83" s="2" t="s">
        <v>3</v>
      </c>
      <c r="DL83" s="2" t="s">
        <v>3</v>
      </c>
      <c r="DM83" s="2" t="s">
        <v>3</v>
      </c>
      <c r="DN83" s="2">
        <v>0</v>
      </c>
      <c r="DO83" s="2">
        <v>0</v>
      </c>
      <c r="DP83" s="2">
        <v>1</v>
      </c>
      <c r="DQ83" s="2">
        <v>1</v>
      </c>
      <c r="DR83" s="2"/>
      <c r="DS83" s="2"/>
      <c r="DT83" s="2"/>
      <c r="DU83" s="2">
        <v>1013</v>
      </c>
      <c r="DV83" s="2" t="s">
        <v>138</v>
      </c>
      <c r="DW83" s="2" t="s">
        <v>138</v>
      </c>
      <c r="DX83" s="2">
        <v>1</v>
      </c>
      <c r="DY83" s="2"/>
      <c r="DZ83" s="2" t="s">
        <v>3</v>
      </c>
      <c r="EA83" s="2" t="s">
        <v>3</v>
      </c>
      <c r="EB83" s="2" t="s">
        <v>3</v>
      </c>
      <c r="EC83" s="2" t="s">
        <v>3</v>
      </c>
      <c r="ED83" s="2"/>
      <c r="EE83" s="2">
        <v>85133641</v>
      </c>
      <c r="EF83" s="2">
        <v>30</v>
      </c>
      <c r="EG83" s="2" t="s">
        <v>52</v>
      </c>
      <c r="EH83" s="2">
        <v>0</v>
      </c>
      <c r="EI83" s="2" t="s">
        <v>3</v>
      </c>
      <c r="EJ83" s="2">
        <v>1</v>
      </c>
      <c r="EK83" s="2">
        <v>21</v>
      </c>
      <c r="EL83" s="2" t="s">
        <v>53</v>
      </c>
      <c r="EM83" s="2" t="s">
        <v>54</v>
      </c>
      <c r="EN83" s="2"/>
      <c r="EO83" s="2" t="s">
        <v>142</v>
      </c>
      <c r="EP83" s="2"/>
      <c r="EQ83" s="2">
        <v>0</v>
      </c>
      <c r="ER83" s="2">
        <v>517.64</v>
      </c>
      <c r="ES83" s="2">
        <v>44.58</v>
      </c>
      <c r="ET83" s="2">
        <v>47.77</v>
      </c>
      <c r="EU83" s="2">
        <v>6.06</v>
      </c>
      <c r="EV83" s="2">
        <v>425.29</v>
      </c>
      <c r="EW83" s="2">
        <v>33.700000000000003</v>
      </c>
      <c r="EX83" s="2">
        <v>0</v>
      </c>
      <c r="EY83" s="2">
        <v>0</v>
      </c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>
        <v>0</v>
      </c>
      <c r="FR83" s="2">
        <v>0</v>
      </c>
      <c r="FS83" s="2">
        <v>0</v>
      </c>
      <c r="FT83" s="2"/>
      <c r="FU83" s="2"/>
      <c r="FV83" s="2"/>
      <c r="FW83" s="2"/>
      <c r="FX83" s="2">
        <v>109</v>
      </c>
      <c r="FY83" s="2">
        <v>61</v>
      </c>
      <c r="FZ83" s="2"/>
      <c r="GA83" s="2" t="s">
        <v>3</v>
      </c>
      <c r="GB83" s="2"/>
      <c r="GC83" s="2"/>
      <c r="GD83" s="2">
        <v>1</v>
      </c>
      <c r="GE83" s="2"/>
      <c r="GF83" s="2">
        <v>1707806610</v>
      </c>
      <c r="GG83" s="2">
        <v>2</v>
      </c>
      <c r="GH83" s="2">
        <v>1</v>
      </c>
      <c r="GI83" s="2">
        <v>2</v>
      </c>
      <c r="GJ83" s="2">
        <v>0</v>
      </c>
      <c r="GK83" s="2">
        <v>0</v>
      </c>
      <c r="GL83" s="2">
        <f t="shared" ref="GL83:GL114" si="100">ROUND(IF(AND(BH83=3,BI83=3,FS83&lt;&gt;0),P83,0),2)</f>
        <v>0</v>
      </c>
      <c r="GM83" s="2">
        <f t="shared" ref="GM83:GM114" si="101">ROUND(O83+X83+Y83,2)+GX83</f>
        <v>511.94</v>
      </c>
      <c r="GN83" s="2">
        <f t="shared" ref="GN83:GN114" si="102">IF(OR(BI83=0,BI83=1),GM83-GX83,0)</f>
        <v>511.94</v>
      </c>
      <c r="GO83" s="2">
        <f t="shared" ref="GO83:GO114" si="103">IF(BI83=2,GM83-GX83,0)</f>
        <v>0</v>
      </c>
      <c r="GP83" s="2">
        <f t="shared" ref="GP83:GP114" si="104">IF(BI83=4,GM83-GX83,0)</f>
        <v>0</v>
      </c>
      <c r="GQ83" s="2"/>
      <c r="GR83" s="2">
        <v>0</v>
      </c>
      <c r="GS83" s="2">
        <v>3</v>
      </c>
      <c r="GT83" s="2">
        <v>0</v>
      </c>
      <c r="GU83" s="2" t="s">
        <v>3</v>
      </c>
      <c r="GV83" s="2">
        <f t="shared" ref="GV83:GV114" si="105">ROUND((GT83),6)</f>
        <v>0</v>
      </c>
      <c r="GW83" s="2">
        <v>1</v>
      </c>
      <c r="GX83" s="2">
        <f t="shared" ref="GX83:GX114" si="106">ROUND(HC83*I83,2)</f>
        <v>0</v>
      </c>
      <c r="GY83" s="2"/>
      <c r="GZ83" s="2"/>
      <c r="HA83" s="2">
        <v>0</v>
      </c>
      <c r="HB83" s="2">
        <v>0</v>
      </c>
      <c r="HC83" s="2">
        <f t="shared" ref="HC83:HC114" si="107">GV83*GW83</f>
        <v>0</v>
      </c>
      <c r="HD83" s="2"/>
      <c r="HE83" s="2" t="s">
        <v>3</v>
      </c>
      <c r="HF83" s="2" t="s">
        <v>3</v>
      </c>
      <c r="HG83" s="2"/>
      <c r="HH83" s="2"/>
      <c r="HI83" s="2"/>
      <c r="HJ83" s="2"/>
      <c r="HK83" s="2"/>
      <c r="HL83" s="2"/>
      <c r="HM83" s="2" t="s">
        <v>3</v>
      </c>
      <c r="HN83" s="2" t="s">
        <v>3</v>
      </c>
      <c r="HO83" s="2" t="s">
        <v>3</v>
      </c>
      <c r="HP83" s="2" t="s">
        <v>3</v>
      </c>
      <c r="HQ83" s="2" t="s">
        <v>3</v>
      </c>
      <c r="HR83" s="2"/>
      <c r="HS83" s="2">
        <v>0</v>
      </c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>
        <v>0</v>
      </c>
      <c r="IL83" s="2"/>
      <c r="IM83" s="2"/>
      <c r="IN83" s="2"/>
      <c r="IO83" s="2"/>
      <c r="IP83" s="2"/>
      <c r="IQ83" s="2"/>
      <c r="IR83" s="2"/>
      <c r="IS83" s="2"/>
      <c r="IT83" s="2"/>
      <c r="IU83" s="2"/>
    </row>
    <row r="84" spans="1:255" x14ac:dyDescent="0.2">
      <c r="A84" s="4">
        <v>17</v>
      </c>
      <c r="B84" s="4">
        <v>1</v>
      </c>
      <c r="C84" s="4">
        <f>ROW(SmtRes!A116)</f>
        <v>116</v>
      </c>
      <c r="D84" s="4">
        <f>ROW(EtalonRes!A136)</f>
        <v>136</v>
      </c>
      <c r="E84" s="4" t="s">
        <v>135</v>
      </c>
      <c r="F84" s="4" t="s">
        <v>136</v>
      </c>
      <c r="G84" s="4" t="s">
        <v>137</v>
      </c>
      <c r="H84" s="4" t="s">
        <v>138</v>
      </c>
      <c r="I84" s="4">
        <f>ROUND((28)/100,9)</f>
        <v>0.28000000000000003</v>
      </c>
      <c r="J84" s="4">
        <v>0</v>
      </c>
      <c r="K84" s="4">
        <f>ROUND((28)/100,9)</f>
        <v>0.28000000000000003</v>
      </c>
      <c r="O84" s="4">
        <f t="shared" si="83"/>
        <v>10305.719999999999</v>
      </c>
      <c r="P84" s="4">
        <f t="shared" si="84"/>
        <v>78.25</v>
      </c>
      <c r="Q84" s="4">
        <f>(ROUND((ROUND(((((ET84*1.25)*1.2))*AV84*I84),2)*BB84),2)+ROUND((ROUND(((AE84-(((EU84*1.25)*1.2)))*AV84*I84),2)*BS84),2))</f>
        <v>347.06</v>
      </c>
      <c r="R84" s="4">
        <f>(ROUND((ROUND(((((EU84*1.25)*1.2))*AV84*I84),2)*BS84),2)+ROUND((ROUND(((AE84-(((EU84*1.25)*1.2)))*AV84*I84),2)*BS84),2))</f>
        <v>153.27000000000001</v>
      </c>
      <c r="S84" s="4">
        <f t="shared" si="85"/>
        <v>9880.41</v>
      </c>
      <c r="T84" s="4">
        <f t="shared" si="86"/>
        <v>0</v>
      </c>
      <c r="U84" s="4">
        <f t="shared" si="87"/>
        <v>13.894132560000001</v>
      </c>
      <c r="V84" s="4">
        <f t="shared" si="88"/>
        <v>0</v>
      </c>
      <c r="W84" s="4">
        <f t="shared" si="89"/>
        <v>0</v>
      </c>
      <c r="X84" s="4">
        <f>(ROUND((((S84+ROUND((ROUND(((((EU84*1.25)*1.2))*AV84*I84),2)*BS84),2))*AT84)/100),2)+ROUND(((ROUND((ROUND(((AE84-(((EU84*1.25)*1.2)))*AV84*I84),2)*BS84),2)*AT84)/100),2))</f>
        <v>10936.71</v>
      </c>
      <c r="Y84" s="4">
        <f>(ROUND((((S84+ROUND((ROUND(((((EU84*1.25)*1.2))*AV84*I84),2)*BS84),2))*AU84)/100),2)+ROUND(((ROUND((ROUND(((AE84-(((EU84*1.25)*1.2)))*AV84*I84),2)*BS84),2)*AU84)/100),2))</f>
        <v>6120.54</v>
      </c>
      <c r="AA84" s="4">
        <v>85736473</v>
      </c>
      <c r="AB84" s="4">
        <f t="shared" si="90"/>
        <v>703.13520000000005</v>
      </c>
      <c r="AC84" s="4">
        <f>ROUND((((ES84*1)*1)),6)</f>
        <v>44.58</v>
      </c>
      <c r="AD84" s="4">
        <f>ROUND((((((ET84*1.25)*1.2))-(((EU84*1.25)*1.2)))+AE84),6)</f>
        <v>71.655000000000001</v>
      </c>
      <c r="AE84" s="4">
        <f>ROUND((((EU84*1.25)*1.2)),6)</f>
        <v>9.09</v>
      </c>
      <c r="AF84" s="4">
        <f>ROUND((((EV84*1.15)*1.2)),6)</f>
        <v>586.90020000000004</v>
      </c>
      <c r="AG84" s="4">
        <f t="shared" si="91"/>
        <v>0</v>
      </c>
      <c r="AH84" s="4">
        <f>(((EW84*1.15)*1.2))</f>
        <v>46.506</v>
      </c>
      <c r="AI84" s="4">
        <f>(((EX84*1.25)*1.2))</f>
        <v>0</v>
      </c>
      <c r="AJ84" s="4">
        <f t="shared" si="92"/>
        <v>0</v>
      </c>
      <c r="AK84" s="4">
        <v>517.64</v>
      </c>
      <c r="AL84" s="4">
        <v>44.58</v>
      </c>
      <c r="AM84" s="4">
        <v>47.77</v>
      </c>
      <c r="AN84" s="4">
        <v>6.06</v>
      </c>
      <c r="AO84" s="4">
        <v>425.29</v>
      </c>
      <c r="AP84" s="4">
        <v>0</v>
      </c>
      <c r="AQ84" s="4">
        <v>33.700000000000003</v>
      </c>
      <c r="AR84" s="4">
        <v>0</v>
      </c>
      <c r="AS84" s="4">
        <v>0</v>
      </c>
      <c r="AT84" s="4">
        <v>109</v>
      </c>
      <c r="AU84" s="4">
        <v>61</v>
      </c>
      <c r="AV84" s="4">
        <v>1.0669999999999999</v>
      </c>
      <c r="AW84" s="4">
        <v>1</v>
      </c>
      <c r="AZ84" s="4">
        <v>1</v>
      </c>
      <c r="BA84" s="4">
        <v>56.35</v>
      </c>
      <c r="BB84" s="4">
        <v>16.21</v>
      </c>
      <c r="BC84" s="4">
        <v>6.27</v>
      </c>
      <c r="BD84" s="4" t="s">
        <v>3</v>
      </c>
      <c r="BE84" s="4" t="s">
        <v>3</v>
      </c>
      <c r="BF84" s="4" t="s">
        <v>3</v>
      </c>
      <c r="BG84" s="4" t="s">
        <v>3</v>
      </c>
      <c r="BH84" s="4">
        <v>0</v>
      </c>
      <c r="BI84" s="4">
        <v>1</v>
      </c>
      <c r="BJ84" s="4" t="s">
        <v>139</v>
      </c>
      <c r="BM84" s="4">
        <v>21</v>
      </c>
      <c r="BN84" s="4">
        <v>0</v>
      </c>
      <c r="BO84" s="4" t="s">
        <v>136</v>
      </c>
      <c r="BP84" s="4">
        <v>1</v>
      </c>
      <c r="BQ84" s="4">
        <v>30</v>
      </c>
      <c r="BR84" s="4">
        <v>0</v>
      </c>
      <c r="BS84" s="4">
        <v>56.35</v>
      </c>
      <c r="BT84" s="4">
        <v>1</v>
      </c>
      <c r="BU84" s="4">
        <v>1</v>
      </c>
      <c r="BV84" s="4">
        <v>1</v>
      </c>
      <c r="BW84" s="4">
        <v>1</v>
      </c>
      <c r="BX84" s="4">
        <v>1</v>
      </c>
      <c r="BY84" s="4" t="s">
        <v>3</v>
      </c>
      <c r="BZ84" s="4">
        <v>109</v>
      </c>
      <c r="CA84" s="4">
        <v>61</v>
      </c>
      <c r="CB84" s="4" t="s">
        <v>3</v>
      </c>
      <c r="CE84" s="4">
        <v>1566</v>
      </c>
      <c r="CF84" s="4">
        <v>0</v>
      </c>
      <c r="CG84" s="4">
        <v>0</v>
      </c>
      <c r="CM84" s="4">
        <v>0</v>
      </c>
      <c r="CN84" s="4" t="s">
        <v>907</v>
      </c>
      <c r="CO84" s="4">
        <v>0</v>
      </c>
      <c r="CP84" s="4">
        <f t="shared" si="93"/>
        <v>10305.719999999999</v>
      </c>
      <c r="CQ84" s="4">
        <f t="shared" si="94"/>
        <v>279.52</v>
      </c>
      <c r="CR84" s="4">
        <f>(ROUND((ROUND(((((ET84*1.25)*1.2))*AV84*1),2)*BB84),2)+ROUND((ROUND(((AE84-(((EU84*1.25)*1.2)))*AV84*1),2)*BS84),2))</f>
        <v>1239.42</v>
      </c>
      <c r="CS84" s="4">
        <f>(ROUND((ROUND(((((EU84*1.25)*1.2))*AV84*1),2)*BS84),2)+ROUND((ROUND(((AE84-(((EU84*1.25)*1.2)))*AV84*1),2)*BS84),2))</f>
        <v>546.6</v>
      </c>
      <c r="CT84" s="4">
        <f t="shared" si="95"/>
        <v>35287.5</v>
      </c>
      <c r="CU84" s="4">
        <f t="shared" si="96"/>
        <v>0</v>
      </c>
      <c r="CV84" s="4">
        <f t="shared" si="97"/>
        <v>49.621901999999999</v>
      </c>
      <c r="CW84" s="4">
        <f t="shared" si="98"/>
        <v>0</v>
      </c>
      <c r="CX84" s="4">
        <f t="shared" si="99"/>
        <v>0</v>
      </c>
      <c r="CY84" s="4">
        <f>(ROUND((((S84+ROUND((ROUND(((((EU84*1.25)*1.2))*AV84*1),2)*BS84),2))*AT84)/100),2)+ROUND(((ROUND((ROUND(((AE84-(((EU84*1.25)*1.2)))*AV84*1),2)*BS84),2)*AT84)/100),2))</f>
        <v>11365.44</v>
      </c>
      <c r="CZ84" s="4">
        <f>(ROUND((((S84+ROUND((ROUND(((((EU84*1.25)*1.2))*AV84*1),2)*BS84),2))*AU84)/100),2)+ROUND(((ROUND((ROUND(((AE84-(((EU84*1.25)*1.2)))*AV84*1),2)*BS84),2)*AU84)/100),2))</f>
        <v>6360.48</v>
      </c>
      <c r="DB84" s="4">
        <v>29</v>
      </c>
      <c r="DC84" s="4" t="s">
        <v>3</v>
      </c>
      <c r="DD84" s="4" t="s">
        <v>42</v>
      </c>
      <c r="DE84" s="4" t="s">
        <v>140</v>
      </c>
      <c r="DF84" s="4" t="s">
        <v>140</v>
      </c>
      <c r="DG84" s="4" t="s">
        <v>141</v>
      </c>
      <c r="DH84" s="4" t="s">
        <v>3</v>
      </c>
      <c r="DI84" s="4" t="s">
        <v>141</v>
      </c>
      <c r="DJ84" s="4" t="s">
        <v>140</v>
      </c>
      <c r="DK84" s="4" t="s">
        <v>3</v>
      </c>
      <c r="DL84" s="4" t="s">
        <v>3</v>
      </c>
      <c r="DM84" s="4" t="s">
        <v>3</v>
      </c>
      <c r="DN84" s="4">
        <v>0</v>
      </c>
      <c r="DO84" s="4">
        <v>0</v>
      </c>
      <c r="DP84" s="4">
        <v>1</v>
      </c>
      <c r="DQ84" s="4">
        <v>1</v>
      </c>
      <c r="DU84" s="4">
        <v>1013</v>
      </c>
      <c r="DV84" s="4" t="s">
        <v>138</v>
      </c>
      <c r="DW84" s="4" t="s">
        <v>138</v>
      </c>
      <c r="DX84" s="4">
        <v>1</v>
      </c>
      <c r="DZ84" s="4" t="s">
        <v>3</v>
      </c>
      <c r="EA84" s="4" t="s">
        <v>3</v>
      </c>
      <c r="EB84" s="4" t="s">
        <v>3</v>
      </c>
      <c r="EC84" s="4" t="s">
        <v>3</v>
      </c>
      <c r="EE84" s="4">
        <v>85133641</v>
      </c>
      <c r="EF84" s="4">
        <v>30</v>
      </c>
      <c r="EG84" s="4" t="s">
        <v>52</v>
      </c>
      <c r="EH84" s="4">
        <v>0</v>
      </c>
      <c r="EI84" s="4" t="s">
        <v>3</v>
      </c>
      <c r="EJ84" s="4">
        <v>1</v>
      </c>
      <c r="EK84" s="4">
        <v>21</v>
      </c>
      <c r="EL84" s="4" t="s">
        <v>53</v>
      </c>
      <c r="EM84" s="4" t="s">
        <v>54</v>
      </c>
      <c r="EO84" s="4" t="s">
        <v>142</v>
      </c>
      <c r="EQ84" s="4">
        <v>0</v>
      </c>
      <c r="ER84" s="4">
        <v>517.64</v>
      </c>
      <c r="ES84" s="4">
        <v>44.58</v>
      </c>
      <c r="ET84" s="4">
        <v>47.77</v>
      </c>
      <c r="EU84" s="4">
        <v>6.06</v>
      </c>
      <c r="EV84" s="4">
        <v>425.29</v>
      </c>
      <c r="EW84" s="4">
        <v>33.700000000000003</v>
      </c>
      <c r="EX84" s="4">
        <v>0</v>
      </c>
      <c r="EY84" s="4">
        <v>0</v>
      </c>
      <c r="FQ84" s="4">
        <v>0</v>
      </c>
      <c r="FR84" s="4">
        <v>0</v>
      </c>
      <c r="FS84" s="4">
        <v>0</v>
      </c>
      <c r="FX84" s="4">
        <v>109</v>
      </c>
      <c r="FY84" s="4">
        <v>61</v>
      </c>
      <c r="GA84" s="4" t="s">
        <v>3</v>
      </c>
      <c r="GD84" s="4">
        <v>1</v>
      </c>
      <c r="GF84" s="4">
        <v>1707806610</v>
      </c>
      <c r="GG84" s="4">
        <v>2</v>
      </c>
      <c r="GH84" s="4">
        <v>1</v>
      </c>
      <c r="GI84" s="4">
        <v>2</v>
      </c>
      <c r="GJ84" s="4">
        <v>0</v>
      </c>
      <c r="GK84" s="4">
        <v>0</v>
      </c>
      <c r="GL84" s="4">
        <f t="shared" si="100"/>
        <v>0</v>
      </c>
      <c r="GM84" s="4">
        <f t="shared" si="101"/>
        <v>27362.97</v>
      </c>
      <c r="GN84" s="4">
        <f t="shared" si="102"/>
        <v>27362.97</v>
      </c>
      <c r="GO84" s="4">
        <f t="shared" si="103"/>
        <v>0</v>
      </c>
      <c r="GP84" s="4">
        <f t="shared" si="104"/>
        <v>0</v>
      </c>
      <c r="GR84" s="4">
        <v>0</v>
      </c>
      <c r="GS84" s="4">
        <v>3</v>
      </c>
      <c r="GT84" s="4">
        <v>0</v>
      </c>
      <c r="GU84" s="4" t="s">
        <v>3</v>
      </c>
      <c r="GV84" s="4">
        <f t="shared" si="105"/>
        <v>0</v>
      </c>
      <c r="GW84" s="4">
        <v>1</v>
      </c>
      <c r="GX84" s="4">
        <f t="shared" si="106"/>
        <v>0</v>
      </c>
      <c r="HA84" s="4">
        <v>0</v>
      </c>
      <c r="HB84" s="4">
        <v>0</v>
      </c>
      <c r="HC84" s="4">
        <f t="shared" si="107"/>
        <v>0</v>
      </c>
      <c r="HE84" s="4" t="s">
        <v>3</v>
      </c>
      <c r="HF84" s="4" t="s">
        <v>3</v>
      </c>
      <c r="HM84" s="4" t="s">
        <v>3</v>
      </c>
      <c r="HN84" s="4" t="s">
        <v>3</v>
      </c>
      <c r="HO84" s="4" t="s">
        <v>3</v>
      </c>
      <c r="HP84" s="4" t="s">
        <v>3</v>
      </c>
      <c r="HQ84" s="4" t="s">
        <v>3</v>
      </c>
      <c r="HS84" s="4">
        <v>0</v>
      </c>
      <c r="IK84" s="4">
        <v>0</v>
      </c>
    </row>
    <row r="85" spans="1:255" x14ac:dyDescent="0.2">
      <c r="A85" s="2">
        <v>18</v>
      </c>
      <c r="B85" s="2">
        <v>1</v>
      </c>
      <c r="C85" s="2">
        <v>101</v>
      </c>
      <c r="D85" s="2"/>
      <c r="E85" s="2" t="s">
        <v>143</v>
      </c>
      <c r="F85" s="2" t="s">
        <v>144</v>
      </c>
      <c r="G85" s="2" t="s">
        <v>145</v>
      </c>
      <c r="H85" s="2" t="s">
        <v>146</v>
      </c>
      <c r="I85" s="2">
        <f>I83*J85</f>
        <v>12</v>
      </c>
      <c r="J85" s="2">
        <v>42.857142857142854</v>
      </c>
      <c r="K85" s="2">
        <v>42.857143000000001</v>
      </c>
      <c r="L85" s="2"/>
      <c r="M85" s="2"/>
      <c r="N85" s="2"/>
      <c r="O85" s="2">
        <f t="shared" si="83"/>
        <v>419.64</v>
      </c>
      <c r="P85" s="2">
        <f t="shared" si="84"/>
        <v>419.64</v>
      </c>
      <c r="Q85" s="2">
        <f t="shared" ref="Q85:Q90" si="108">(ROUND((ROUND(((ET85)*AV85*I85),2)*BB85),2)+ROUND((ROUND(((AE85-(EU85))*AV85*I85),2)*BS85),2))</f>
        <v>0</v>
      </c>
      <c r="R85" s="2">
        <f t="shared" ref="R85:R90" si="109">(ROUND((ROUND(((EU85)*AV85*I85),2)*BS85),2)+ROUND((ROUND(((AE85-(EU85))*AV85*I85),2)*BS85),2))</f>
        <v>0</v>
      </c>
      <c r="S85" s="2">
        <f t="shared" si="85"/>
        <v>0</v>
      </c>
      <c r="T85" s="2">
        <f t="shared" si="86"/>
        <v>0</v>
      </c>
      <c r="U85" s="2">
        <f t="shared" si="87"/>
        <v>0</v>
      </c>
      <c r="V85" s="2">
        <f t="shared" si="88"/>
        <v>0</v>
      </c>
      <c r="W85" s="2">
        <f t="shared" si="89"/>
        <v>0</v>
      </c>
      <c r="X85" s="2">
        <f t="shared" ref="X85:X90" si="110">(ROUND((((S85+ROUND((ROUND(((EU85)*AV85*I85),2)*BS85),2))*AT85)/100),2)+ROUND(((ROUND((ROUND(((AE85-(EU85))*AV85*I85),2)*BS85),2)*AT85)/100),2))</f>
        <v>0</v>
      </c>
      <c r="Y85" s="2">
        <f t="shared" ref="Y85:Y90" si="111">(ROUND((((S85+ROUND((ROUND(((EU85)*AV85*I85),2)*BS85),2))*AU85)/100),2)+ROUND(((ROUND((ROUND(((AE85-(EU85))*AV85*I85),2)*BS85),2)*AU85)/100),2))</f>
        <v>0</v>
      </c>
      <c r="Z85" s="2"/>
      <c r="AA85" s="2">
        <v>85736471</v>
      </c>
      <c r="AB85" s="2">
        <f t="shared" si="90"/>
        <v>34.97</v>
      </c>
      <c r="AC85" s="2">
        <f t="shared" ref="AC85:AC90" si="112">ROUND((ES85),6)</f>
        <v>34.97</v>
      </c>
      <c r="AD85" s="2">
        <f t="shared" ref="AD85:AD90" si="113">ROUND((((ET85)-(EU85))+AE85),6)</f>
        <v>0</v>
      </c>
      <c r="AE85" s="2">
        <f t="shared" ref="AE85:AF90" si="114">ROUND((EU85),6)</f>
        <v>0</v>
      </c>
      <c r="AF85" s="2">
        <f t="shared" si="114"/>
        <v>0</v>
      </c>
      <c r="AG85" s="2">
        <f t="shared" si="91"/>
        <v>0</v>
      </c>
      <c r="AH85" s="2">
        <f t="shared" ref="AH85:AI90" si="115">(EW85)</f>
        <v>0</v>
      </c>
      <c r="AI85" s="2">
        <f t="shared" si="115"/>
        <v>0</v>
      </c>
      <c r="AJ85" s="2">
        <f t="shared" si="92"/>
        <v>0</v>
      </c>
      <c r="AK85" s="2">
        <v>34.97</v>
      </c>
      <c r="AL85" s="2">
        <v>34.97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109</v>
      </c>
      <c r="AU85" s="2">
        <v>61</v>
      </c>
      <c r="AV85" s="2">
        <v>1</v>
      </c>
      <c r="AW85" s="2">
        <v>1</v>
      </c>
      <c r="AX85" s="2"/>
      <c r="AY85" s="2"/>
      <c r="AZ85" s="2">
        <v>1</v>
      </c>
      <c r="BA85" s="2">
        <v>1</v>
      </c>
      <c r="BB85" s="2">
        <v>1</v>
      </c>
      <c r="BC85" s="2">
        <v>1</v>
      </c>
      <c r="BD85" s="2" t="s">
        <v>3</v>
      </c>
      <c r="BE85" s="2" t="s">
        <v>3</v>
      </c>
      <c r="BF85" s="2" t="s">
        <v>3</v>
      </c>
      <c r="BG85" s="2" t="s">
        <v>3</v>
      </c>
      <c r="BH85" s="2">
        <v>3</v>
      </c>
      <c r="BI85" s="2">
        <v>1</v>
      </c>
      <c r="BJ85" s="2" t="s">
        <v>147</v>
      </c>
      <c r="BK85" s="2"/>
      <c r="BL85" s="2"/>
      <c r="BM85" s="2">
        <v>21</v>
      </c>
      <c r="BN85" s="2">
        <v>0</v>
      </c>
      <c r="BO85" s="2" t="s">
        <v>3</v>
      </c>
      <c r="BP85" s="2">
        <v>0</v>
      </c>
      <c r="BQ85" s="2">
        <v>30</v>
      </c>
      <c r="BR85" s="2">
        <v>0</v>
      </c>
      <c r="BS85" s="2">
        <v>1</v>
      </c>
      <c r="BT85" s="2">
        <v>1</v>
      </c>
      <c r="BU85" s="2">
        <v>1</v>
      </c>
      <c r="BV85" s="2">
        <v>1</v>
      </c>
      <c r="BW85" s="2">
        <v>1</v>
      </c>
      <c r="BX85" s="2">
        <v>1</v>
      </c>
      <c r="BY85" s="2" t="s">
        <v>3</v>
      </c>
      <c r="BZ85" s="2">
        <v>109</v>
      </c>
      <c r="CA85" s="2">
        <v>61</v>
      </c>
      <c r="CB85" s="2" t="s">
        <v>3</v>
      </c>
      <c r="CC85" s="2"/>
      <c r="CD85" s="2"/>
      <c r="CE85" s="2">
        <v>1566</v>
      </c>
      <c r="CF85" s="2">
        <v>0</v>
      </c>
      <c r="CG85" s="2">
        <v>0</v>
      </c>
      <c r="CH85" s="2"/>
      <c r="CI85" s="2"/>
      <c r="CJ85" s="2"/>
      <c r="CK85" s="2"/>
      <c r="CL85" s="2"/>
      <c r="CM85" s="2">
        <v>0</v>
      </c>
      <c r="CN85" s="2" t="s">
        <v>908</v>
      </c>
      <c r="CO85" s="2">
        <v>0</v>
      </c>
      <c r="CP85" s="2">
        <f t="shared" si="93"/>
        <v>419.64</v>
      </c>
      <c r="CQ85" s="2">
        <f t="shared" si="94"/>
        <v>34.97</v>
      </c>
      <c r="CR85" s="2">
        <f t="shared" ref="CR85:CR90" si="116">(ROUND((ROUND(((ET85)*AV85*1),2)*BB85),2)+ROUND((ROUND(((AE85-(EU85))*AV85*1),2)*BS85),2))</f>
        <v>0</v>
      </c>
      <c r="CS85" s="2">
        <f t="shared" ref="CS85:CS90" si="117">(ROUND((ROUND(((EU85)*AV85*1),2)*BS85),2)+ROUND((ROUND(((AE85-(EU85))*AV85*1),2)*BS85),2))</f>
        <v>0</v>
      </c>
      <c r="CT85" s="2">
        <f t="shared" si="95"/>
        <v>0</v>
      </c>
      <c r="CU85" s="2">
        <f t="shared" si="96"/>
        <v>0</v>
      </c>
      <c r="CV85" s="2">
        <f t="shared" si="97"/>
        <v>0</v>
      </c>
      <c r="CW85" s="2">
        <f t="shared" si="98"/>
        <v>0</v>
      </c>
      <c r="CX85" s="2">
        <f t="shared" si="99"/>
        <v>0</v>
      </c>
      <c r="CY85" s="2">
        <f t="shared" ref="CY85:CY90" si="118">(ROUND((((S85+ROUND((ROUND(((EU85)*AV85*1),2)*BS85),2))*AT85)/100),2)+ROUND(((ROUND((ROUND(((AE85-(EU85))*AV85*1),2)*BS85),2)*AT85)/100),2))</f>
        <v>0</v>
      </c>
      <c r="CZ85" s="2">
        <f t="shared" ref="CZ85:CZ90" si="119">(ROUND((((S85+ROUND((ROUND(((EU85)*AV85*1),2)*BS85),2))*AU85)/100),2)+ROUND(((ROUND((ROUND(((AE85-(EU85))*AV85*1),2)*BS85),2)*AU85)/100),2))</f>
        <v>0</v>
      </c>
      <c r="DA85" s="2"/>
      <c r="DB85" s="2"/>
      <c r="DC85" s="2" t="s">
        <v>3</v>
      </c>
      <c r="DD85" s="2" t="s">
        <v>3</v>
      </c>
      <c r="DE85" s="2" t="s">
        <v>3</v>
      </c>
      <c r="DF85" s="2" t="s">
        <v>3</v>
      </c>
      <c r="DG85" s="2" t="s">
        <v>3</v>
      </c>
      <c r="DH85" s="2" t="s">
        <v>3</v>
      </c>
      <c r="DI85" s="2" t="s">
        <v>3</v>
      </c>
      <c r="DJ85" s="2" t="s">
        <v>3</v>
      </c>
      <c r="DK85" s="2" t="s">
        <v>3</v>
      </c>
      <c r="DL85" s="2" t="s">
        <v>3</v>
      </c>
      <c r="DM85" s="2" t="s">
        <v>3</v>
      </c>
      <c r="DN85" s="2">
        <v>0</v>
      </c>
      <c r="DO85" s="2">
        <v>0</v>
      </c>
      <c r="DP85" s="2">
        <v>1</v>
      </c>
      <c r="DQ85" s="2">
        <v>1</v>
      </c>
      <c r="DR85" s="2"/>
      <c r="DS85" s="2"/>
      <c r="DT85" s="2"/>
      <c r="DU85" s="2">
        <v>1010</v>
      </c>
      <c r="DV85" s="2" t="s">
        <v>146</v>
      </c>
      <c r="DW85" s="2" t="s">
        <v>146</v>
      </c>
      <c r="DX85" s="2">
        <v>1</v>
      </c>
      <c r="DY85" s="2"/>
      <c r="DZ85" s="2" t="s">
        <v>3</v>
      </c>
      <c r="EA85" s="2" t="s">
        <v>3</v>
      </c>
      <c r="EB85" s="2" t="s">
        <v>3</v>
      </c>
      <c r="EC85" s="2" t="s">
        <v>3</v>
      </c>
      <c r="ED85" s="2"/>
      <c r="EE85" s="2">
        <v>85133641</v>
      </c>
      <c r="EF85" s="2">
        <v>30</v>
      </c>
      <c r="EG85" s="2" t="s">
        <v>52</v>
      </c>
      <c r="EH85" s="2">
        <v>0</v>
      </c>
      <c r="EI85" s="2" t="s">
        <v>3</v>
      </c>
      <c r="EJ85" s="2">
        <v>1</v>
      </c>
      <c r="EK85" s="2">
        <v>21</v>
      </c>
      <c r="EL85" s="2" t="s">
        <v>53</v>
      </c>
      <c r="EM85" s="2" t="s">
        <v>54</v>
      </c>
      <c r="EN85" s="2"/>
      <c r="EO85" s="2" t="s">
        <v>148</v>
      </c>
      <c r="EP85" s="2"/>
      <c r="EQ85" s="2">
        <v>0</v>
      </c>
      <c r="ER85" s="2">
        <v>34.97</v>
      </c>
      <c r="ES85" s="2">
        <v>34.97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>
        <v>0</v>
      </c>
      <c r="FR85" s="2">
        <v>0</v>
      </c>
      <c r="FS85" s="2">
        <v>0</v>
      </c>
      <c r="FT85" s="2"/>
      <c r="FU85" s="2"/>
      <c r="FV85" s="2"/>
      <c r="FW85" s="2"/>
      <c r="FX85" s="2">
        <v>109</v>
      </c>
      <c r="FY85" s="2">
        <v>61</v>
      </c>
      <c r="FZ85" s="2"/>
      <c r="GA85" s="2" t="s">
        <v>3</v>
      </c>
      <c r="GB85" s="2"/>
      <c r="GC85" s="2"/>
      <c r="GD85" s="2">
        <v>1</v>
      </c>
      <c r="GE85" s="2"/>
      <c r="GF85" s="2">
        <v>-1344566016</v>
      </c>
      <c r="GG85" s="2">
        <v>2</v>
      </c>
      <c r="GH85" s="2">
        <v>1</v>
      </c>
      <c r="GI85" s="2">
        <v>-2</v>
      </c>
      <c r="GJ85" s="2">
        <v>0</v>
      </c>
      <c r="GK85" s="2">
        <v>0</v>
      </c>
      <c r="GL85" s="2">
        <f t="shared" si="100"/>
        <v>0</v>
      </c>
      <c r="GM85" s="2">
        <f t="shared" si="101"/>
        <v>419.64</v>
      </c>
      <c r="GN85" s="2">
        <f t="shared" si="102"/>
        <v>419.64</v>
      </c>
      <c r="GO85" s="2">
        <f t="shared" si="103"/>
        <v>0</v>
      </c>
      <c r="GP85" s="2">
        <f t="shared" si="104"/>
        <v>0</v>
      </c>
      <c r="GQ85" s="2"/>
      <c r="GR85" s="2">
        <v>0</v>
      </c>
      <c r="GS85" s="2">
        <v>3</v>
      </c>
      <c r="GT85" s="2">
        <v>0</v>
      </c>
      <c r="GU85" s="2" t="s">
        <v>3</v>
      </c>
      <c r="GV85" s="2">
        <f t="shared" si="105"/>
        <v>0</v>
      </c>
      <c r="GW85" s="2">
        <v>1</v>
      </c>
      <c r="GX85" s="2">
        <f t="shared" si="106"/>
        <v>0</v>
      </c>
      <c r="GY85" s="2"/>
      <c r="GZ85" s="2"/>
      <c r="HA85" s="2">
        <v>0</v>
      </c>
      <c r="HB85" s="2">
        <v>0</v>
      </c>
      <c r="HC85" s="2">
        <f t="shared" si="107"/>
        <v>0</v>
      </c>
      <c r="HD85" s="2"/>
      <c r="HE85" s="2" t="s">
        <v>3</v>
      </c>
      <c r="HF85" s="2" t="s">
        <v>3</v>
      </c>
      <c r="HG85" s="2"/>
      <c r="HH85" s="2"/>
      <c r="HI85" s="2"/>
      <c r="HJ85" s="2"/>
      <c r="HK85" s="2"/>
      <c r="HL85" s="2"/>
      <c r="HM85" s="2" t="s">
        <v>42</v>
      </c>
      <c r="HN85" s="2" t="s">
        <v>3</v>
      </c>
      <c r="HO85" s="2" t="s">
        <v>3</v>
      </c>
      <c r="HP85" s="2" t="s">
        <v>3</v>
      </c>
      <c r="HQ85" s="2" t="s">
        <v>3</v>
      </c>
      <c r="HR85" s="2"/>
      <c r="HS85" s="2">
        <v>0</v>
      </c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>
        <v>0</v>
      </c>
      <c r="IL85" s="2"/>
      <c r="IM85" s="2"/>
      <c r="IN85" s="2"/>
      <c r="IO85" s="2"/>
      <c r="IP85" s="2"/>
      <c r="IQ85" s="2"/>
      <c r="IR85" s="2"/>
      <c r="IS85" s="2"/>
      <c r="IT85" s="2"/>
      <c r="IU85" s="2"/>
    </row>
    <row r="86" spans="1:255" x14ac:dyDescent="0.2">
      <c r="A86" s="4">
        <v>18</v>
      </c>
      <c r="B86" s="4">
        <v>1</v>
      </c>
      <c r="C86" s="4">
        <v>116</v>
      </c>
      <c r="E86" s="4" t="s">
        <v>143</v>
      </c>
      <c r="F86" s="4" t="s">
        <v>144</v>
      </c>
      <c r="G86" s="4" t="s">
        <v>145</v>
      </c>
      <c r="H86" s="4" t="s">
        <v>146</v>
      </c>
      <c r="I86" s="4">
        <f>I84*J86</f>
        <v>12</v>
      </c>
      <c r="J86" s="4">
        <v>42.857142857142854</v>
      </c>
      <c r="K86" s="4">
        <v>42.857143000000001</v>
      </c>
      <c r="O86" s="4">
        <f t="shared" si="83"/>
        <v>8162</v>
      </c>
      <c r="P86" s="4">
        <f t="shared" si="84"/>
        <v>8162</v>
      </c>
      <c r="Q86" s="4">
        <f t="shared" si="108"/>
        <v>0</v>
      </c>
      <c r="R86" s="4">
        <f t="shared" si="109"/>
        <v>0</v>
      </c>
      <c r="S86" s="4">
        <f t="shared" si="85"/>
        <v>0</v>
      </c>
      <c r="T86" s="4">
        <f t="shared" si="86"/>
        <v>0</v>
      </c>
      <c r="U86" s="4">
        <f t="shared" si="87"/>
        <v>0</v>
      </c>
      <c r="V86" s="4">
        <f t="shared" si="88"/>
        <v>0</v>
      </c>
      <c r="W86" s="4">
        <f t="shared" si="89"/>
        <v>0</v>
      </c>
      <c r="X86" s="4">
        <f t="shared" si="110"/>
        <v>0</v>
      </c>
      <c r="Y86" s="4">
        <f t="shared" si="111"/>
        <v>0</v>
      </c>
      <c r="AA86" s="4">
        <v>85736473</v>
      </c>
      <c r="AB86" s="4">
        <f t="shared" si="90"/>
        <v>34.97</v>
      </c>
      <c r="AC86" s="4">
        <f t="shared" si="112"/>
        <v>34.97</v>
      </c>
      <c r="AD86" s="4">
        <f t="shared" si="113"/>
        <v>0</v>
      </c>
      <c r="AE86" s="4">
        <f t="shared" si="114"/>
        <v>0</v>
      </c>
      <c r="AF86" s="4">
        <f t="shared" si="114"/>
        <v>0</v>
      </c>
      <c r="AG86" s="4">
        <f t="shared" si="91"/>
        <v>0</v>
      </c>
      <c r="AH86" s="4">
        <f t="shared" si="115"/>
        <v>0</v>
      </c>
      <c r="AI86" s="4">
        <f t="shared" si="115"/>
        <v>0</v>
      </c>
      <c r="AJ86" s="4">
        <f t="shared" si="92"/>
        <v>0</v>
      </c>
      <c r="AK86" s="4">
        <v>34.97</v>
      </c>
      <c r="AL86" s="4">
        <v>34.97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109</v>
      </c>
      <c r="AU86" s="4">
        <v>61</v>
      </c>
      <c r="AV86" s="4">
        <v>1</v>
      </c>
      <c r="AW86" s="4">
        <v>1</v>
      </c>
      <c r="AZ86" s="4">
        <v>1</v>
      </c>
      <c r="BA86" s="4">
        <v>1</v>
      </c>
      <c r="BB86" s="4">
        <v>1</v>
      </c>
      <c r="BC86" s="4">
        <v>19.45</v>
      </c>
      <c r="BD86" s="4" t="s">
        <v>3</v>
      </c>
      <c r="BE86" s="4" t="s">
        <v>3</v>
      </c>
      <c r="BF86" s="4" t="s">
        <v>3</v>
      </c>
      <c r="BG86" s="4" t="s">
        <v>3</v>
      </c>
      <c r="BH86" s="4">
        <v>3</v>
      </c>
      <c r="BI86" s="4">
        <v>1</v>
      </c>
      <c r="BJ86" s="4" t="s">
        <v>147</v>
      </c>
      <c r="BM86" s="4">
        <v>21</v>
      </c>
      <c r="BN86" s="4">
        <v>0</v>
      </c>
      <c r="BO86" s="4" t="s">
        <v>144</v>
      </c>
      <c r="BP86" s="4">
        <v>1</v>
      </c>
      <c r="BQ86" s="4">
        <v>30</v>
      </c>
      <c r="BR86" s="4">
        <v>0</v>
      </c>
      <c r="BS86" s="4">
        <v>1</v>
      </c>
      <c r="BT86" s="4">
        <v>1</v>
      </c>
      <c r="BU86" s="4">
        <v>1</v>
      </c>
      <c r="BV86" s="4">
        <v>1</v>
      </c>
      <c r="BW86" s="4">
        <v>1</v>
      </c>
      <c r="BX86" s="4">
        <v>1</v>
      </c>
      <c r="BY86" s="4" t="s">
        <v>3</v>
      </c>
      <c r="BZ86" s="4">
        <v>109</v>
      </c>
      <c r="CA86" s="4">
        <v>61</v>
      </c>
      <c r="CB86" s="4" t="s">
        <v>3</v>
      </c>
      <c r="CE86" s="4">
        <v>1566</v>
      </c>
      <c r="CF86" s="4">
        <v>0</v>
      </c>
      <c r="CG86" s="4">
        <v>0</v>
      </c>
      <c r="CM86" s="4">
        <v>0</v>
      </c>
      <c r="CN86" s="4" t="s">
        <v>908</v>
      </c>
      <c r="CO86" s="4">
        <v>0</v>
      </c>
      <c r="CP86" s="4">
        <f t="shared" si="93"/>
        <v>8162</v>
      </c>
      <c r="CQ86" s="4">
        <f t="shared" si="94"/>
        <v>680.17</v>
      </c>
      <c r="CR86" s="4">
        <f t="shared" si="116"/>
        <v>0</v>
      </c>
      <c r="CS86" s="4">
        <f t="shared" si="117"/>
        <v>0</v>
      </c>
      <c r="CT86" s="4">
        <f t="shared" si="95"/>
        <v>0</v>
      </c>
      <c r="CU86" s="4">
        <f t="shared" si="96"/>
        <v>0</v>
      </c>
      <c r="CV86" s="4">
        <f t="shared" si="97"/>
        <v>0</v>
      </c>
      <c r="CW86" s="4">
        <f t="shared" si="98"/>
        <v>0</v>
      </c>
      <c r="CX86" s="4">
        <f t="shared" si="99"/>
        <v>0</v>
      </c>
      <c r="CY86" s="4">
        <f t="shared" si="118"/>
        <v>0</v>
      </c>
      <c r="CZ86" s="4">
        <f t="shared" si="119"/>
        <v>0</v>
      </c>
      <c r="DC86" s="4" t="s">
        <v>3</v>
      </c>
      <c r="DD86" s="4" t="s">
        <v>3</v>
      </c>
      <c r="DE86" s="4" t="s">
        <v>3</v>
      </c>
      <c r="DF86" s="4" t="s">
        <v>3</v>
      </c>
      <c r="DG86" s="4" t="s">
        <v>3</v>
      </c>
      <c r="DH86" s="4" t="s">
        <v>3</v>
      </c>
      <c r="DI86" s="4" t="s">
        <v>3</v>
      </c>
      <c r="DJ86" s="4" t="s">
        <v>3</v>
      </c>
      <c r="DK86" s="4" t="s">
        <v>3</v>
      </c>
      <c r="DL86" s="4" t="s">
        <v>3</v>
      </c>
      <c r="DM86" s="4" t="s">
        <v>3</v>
      </c>
      <c r="DN86" s="4">
        <v>0</v>
      </c>
      <c r="DO86" s="4">
        <v>0</v>
      </c>
      <c r="DP86" s="4">
        <v>1</v>
      </c>
      <c r="DQ86" s="4">
        <v>1</v>
      </c>
      <c r="DU86" s="4">
        <v>1010</v>
      </c>
      <c r="DV86" s="4" t="s">
        <v>146</v>
      </c>
      <c r="DW86" s="4" t="s">
        <v>146</v>
      </c>
      <c r="DX86" s="4">
        <v>1</v>
      </c>
      <c r="DZ86" s="4" t="s">
        <v>3</v>
      </c>
      <c r="EA86" s="4" t="s">
        <v>3</v>
      </c>
      <c r="EB86" s="4" t="s">
        <v>3</v>
      </c>
      <c r="EC86" s="4" t="s">
        <v>3</v>
      </c>
      <c r="EE86" s="4">
        <v>85133641</v>
      </c>
      <c r="EF86" s="4">
        <v>30</v>
      </c>
      <c r="EG86" s="4" t="s">
        <v>52</v>
      </c>
      <c r="EH86" s="4">
        <v>0</v>
      </c>
      <c r="EI86" s="4" t="s">
        <v>3</v>
      </c>
      <c r="EJ86" s="4">
        <v>1</v>
      </c>
      <c r="EK86" s="4">
        <v>21</v>
      </c>
      <c r="EL86" s="4" t="s">
        <v>53</v>
      </c>
      <c r="EM86" s="4" t="s">
        <v>54</v>
      </c>
      <c r="EO86" s="4" t="s">
        <v>148</v>
      </c>
      <c r="EQ86" s="4">
        <v>0</v>
      </c>
      <c r="ER86" s="4">
        <v>34.97</v>
      </c>
      <c r="ES86" s="4">
        <v>34.97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FQ86" s="4">
        <v>0</v>
      </c>
      <c r="FR86" s="4">
        <v>0</v>
      </c>
      <c r="FS86" s="4">
        <v>0</v>
      </c>
      <c r="FX86" s="4">
        <v>109</v>
      </c>
      <c r="FY86" s="4">
        <v>61</v>
      </c>
      <c r="GA86" s="4" t="s">
        <v>3</v>
      </c>
      <c r="GD86" s="4">
        <v>1</v>
      </c>
      <c r="GF86" s="4">
        <v>-1344566016</v>
      </c>
      <c r="GG86" s="4">
        <v>2</v>
      </c>
      <c r="GH86" s="4">
        <v>1</v>
      </c>
      <c r="GI86" s="4">
        <v>2</v>
      </c>
      <c r="GJ86" s="4">
        <v>0</v>
      </c>
      <c r="GK86" s="4">
        <v>0</v>
      </c>
      <c r="GL86" s="4">
        <f t="shared" si="100"/>
        <v>0</v>
      </c>
      <c r="GM86" s="4">
        <f t="shared" si="101"/>
        <v>8162</v>
      </c>
      <c r="GN86" s="4">
        <f t="shared" si="102"/>
        <v>8162</v>
      </c>
      <c r="GO86" s="4">
        <f t="shared" si="103"/>
        <v>0</v>
      </c>
      <c r="GP86" s="4">
        <f t="shared" si="104"/>
        <v>0</v>
      </c>
      <c r="GR86" s="4">
        <v>0</v>
      </c>
      <c r="GS86" s="4">
        <v>3</v>
      </c>
      <c r="GT86" s="4">
        <v>0</v>
      </c>
      <c r="GU86" s="4" t="s">
        <v>3</v>
      </c>
      <c r="GV86" s="4">
        <f t="shared" si="105"/>
        <v>0</v>
      </c>
      <c r="GW86" s="4">
        <v>1</v>
      </c>
      <c r="GX86" s="4">
        <f t="shared" si="106"/>
        <v>0</v>
      </c>
      <c r="HA86" s="4">
        <v>0</v>
      </c>
      <c r="HB86" s="4">
        <v>0</v>
      </c>
      <c r="HC86" s="4">
        <f t="shared" si="107"/>
        <v>0</v>
      </c>
      <c r="HE86" s="4" t="s">
        <v>3</v>
      </c>
      <c r="HF86" s="4" t="s">
        <v>3</v>
      </c>
      <c r="HM86" s="4" t="s">
        <v>42</v>
      </c>
      <c r="HN86" s="4" t="s">
        <v>3</v>
      </c>
      <c r="HO86" s="4" t="s">
        <v>3</v>
      </c>
      <c r="HP86" s="4" t="s">
        <v>3</v>
      </c>
      <c r="HQ86" s="4" t="s">
        <v>3</v>
      </c>
      <c r="HS86" s="4">
        <v>0</v>
      </c>
      <c r="IK86" s="4">
        <v>0</v>
      </c>
    </row>
    <row r="87" spans="1:255" x14ac:dyDescent="0.2">
      <c r="A87" s="2">
        <v>18</v>
      </c>
      <c r="B87" s="2">
        <v>1</v>
      </c>
      <c r="C87" s="2">
        <v>100</v>
      </c>
      <c r="D87" s="2"/>
      <c r="E87" s="2" t="s">
        <v>149</v>
      </c>
      <c r="F87" s="2" t="s">
        <v>150</v>
      </c>
      <c r="G87" s="2" t="s">
        <v>151</v>
      </c>
      <c r="H87" s="2" t="s">
        <v>146</v>
      </c>
      <c r="I87" s="2">
        <f>I83*J87</f>
        <v>23</v>
      </c>
      <c r="J87" s="2">
        <v>82.142857142857139</v>
      </c>
      <c r="K87" s="2">
        <v>82.142857000000006</v>
      </c>
      <c r="L87" s="2"/>
      <c r="M87" s="2"/>
      <c r="N87" s="2"/>
      <c r="O87" s="2">
        <f t="shared" si="83"/>
        <v>566.03</v>
      </c>
      <c r="P87" s="2">
        <f t="shared" si="84"/>
        <v>566.03</v>
      </c>
      <c r="Q87" s="2">
        <f t="shared" si="108"/>
        <v>0</v>
      </c>
      <c r="R87" s="2">
        <f t="shared" si="109"/>
        <v>0</v>
      </c>
      <c r="S87" s="2">
        <f t="shared" si="85"/>
        <v>0</v>
      </c>
      <c r="T87" s="2">
        <f t="shared" si="86"/>
        <v>0</v>
      </c>
      <c r="U87" s="2">
        <f t="shared" si="87"/>
        <v>0</v>
      </c>
      <c r="V87" s="2">
        <f t="shared" si="88"/>
        <v>0</v>
      </c>
      <c r="W87" s="2">
        <f t="shared" si="89"/>
        <v>0</v>
      </c>
      <c r="X87" s="2">
        <f t="shared" si="110"/>
        <v>0</v>
      </c>
      <c r="Y87" s="2">
        <f t="shared" si="111"/>
        <v>0</v>
      </c>
      <c r="Z87" s="2"/>
      <c r="AA87" s="2">
        <v>85736471</v>
      </c>
      <c r="AB87" s="2">
        <f t="shared" si="90"/>
        <v>24.61</v>
      </c>
      <c r="AC87" s="2">
        <f t="shared" si="112"/>
        <v>24.61</v>
      </c>
      <c r="AD87" s="2">
        <f t="shared" si="113"/>
        <v>0</v>
      </c>
      <c r="AE87" s="2">
        <f t="shared" si="114"/>
        <v>0</v>
      </c>
      <c r="AF87" s="2">
        <f t="shared" si="114"/>
        <v>0</v>
      </c>
      <c r="AG87" s="2">
        <f t="shared" si="91"/>
        <v>0</v>
      </c>
      <c r="AH87" s="2">
        <f t="shared" si="115"/>
        <v>0</v>
      </c>
      <c r="AI87" s="2">
        <f t="shared" si="115"/>
        <v>0</v>
      </c>
      <c r="AJ87" s="2">
        <f t="shared" si="92"/>
        <v>0</v>
      </c>
      <c r="AK87" s="2">
        <v>24.61</v>
      </c>
      <c r="AL87" s="2">
        <v>24.61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109</v>
      </c>
      <c r="AU87" s="2">
        <v>61</v>
      </c>
      <c r="AV87" s="2">
        <v>1</v>
      </c>
      <c r="AW87" s="2">
        <v>1</v>
      </c>
      <c r="AX87" s="2"/>
      <c r="AY87" s="2"/>
      <c r="AZ87" s="2">
        <v>1</v>
      </c>
      <c r="BA87" s="2">
        <v>1</v>
      </c>
      <c r="BB87" s="2">
        <v>1</v>
      </c>
      <c r="BC87" s="2">
        <v>1</v>
      </c>
      <c r="BD87" s="2" t="s">
        <v>3</v>
      </c>
      <c r="BE87" s="2" t="s">
        <v>3</v>
      </c>
      <c r="BF87" s="2" t="s">
        <v>3</v>
      </c>
      <c r="BG87" s="2" t="s">
        <v>3</v>
      </c>
      <c r="BH87" s="2">
        <v>3</v>
      </c>
      <c r="BI87" s="2">
        <v>1</v>
      </c>
      <c r="BJ87" s="2" t="s">
        <v>152</v>
      </c>
      <c r="BK87" s="2"/>
      <c r="BL87" s="2"/>
      <c r="BM87" s="2">
        <v>21</v>
      </c>
      <c r="BN87" s="2">
        <v>0</v>
      </c>
      <c r="BO87" s="2" t="s">
        <v>3</v>
      </c>
      <c r="BP87" s="2">
        <v>0</v>
      </c>
      <c r="BQ87" s="2">
        <v>30</v>
      </c>
      <c r="BR87" s="2">
        <v>0</v>
      </c>
      <c r="BS87" s="2">
        <v>1</v>
      </c>
      <c r="BT87" s="2">
        <v>1</v>
      </c>
      <c r="BU87" s="2">
        <v>1</v>
      </c>
      <c r="BV87" s="2">
        <v>1</v>
      </c>
      <c r="BW87" s="2">
        <v>1</v>
      </c>
      <c r="BX87" s="2">
        <v>1</v>
      </c>
      <c r="BY87" s="2" t="s">
        <v>3</v>
      </c>
      <c r="BZ87" s="2">
        <v>109</v>
      </c>
      <c r="CA87" s="2">
        <v>61</v>
      </c>
      <c r="CB87" s="2" t="s">
        <v>3</v>
      </c>
      <c r="CC87" s="2"/>
      <c r="CD87" s="2"/>
      <c r="CE87" s="2">
        <v>1566</v>
      </c>
      <c r="CF87" s="2">
        <v>0</v>
      </c>
      <c r="CG87" s="2">
        <v>0</v>
      </c>
      <c r="CH87" s="2"/>
      <c r="CI87" s="2"/>
      <c r="CJ87" s="2"/>
      <c r="CK87" s="2"/>
      <c r="CL87" s="2"/>
      <c r="CM87" s="2">
        <v>0</v>
      </c>
      <c r="CN87" s="2" t="s">
        <v>908</v>
      </c>
      <c r="CO87" s="2">
        <v>0</v>
      </c>
      <c r="CP87" s="2">
        <f t="shared" si="93"/>
        <v>566.03</v>
      </c>
      <c r="CQ87" s="2">
        <f t="shared" si="94"/>
        <v>24.61</v>
      </c>
      <c r="CR87" s="2">
        <f t="shared" si="116"/>
        <v>0</v>
      </c>
      <c r="CS87" s="2">
        <f t="shared" si="117"/>
        <v>0</v>
      </c>
      <c r="CT87" s="2">
        <f t="shared" si="95"/>
        <v>0</v>
      </c>
      <c r="CU87" s="2">
        <f t="shared" si="96"/>
        <v>0</v>
      </c>
      <c r="CV87" s="2">
        <f t="shared" si="97"/>
        <v>0</v>
      </c>
      <c r="CW87" s="2">
        <f t="shared" si="98"/>
        <v>0</v>
      </c>
      <c r="CX87" s="2">
        <f t="shared" si="99"/>
        <v>0</v>
      </c>
      <c r="CY87" s="2">
        <f t="shared" si="118"/>
        <v>0</v>
      </c>
      <c r="CZ87" s="2">
        <f t="shared" si="119"/>
        <v>0</v>
      </c>
      <c r="DA87" s="2"/>
      <c r="DB87" s="2"/>
      <c r="DC87" s="2" t="s">
        <v>3</v>
      </c>
      <c r="DD87" s="2" t="s">
        <v>3</v>
      </c>
      <c r="DE87" s="2" t="s">
        <v>3</v>
      </c>
      <c r="DF87" s="2" t="s">
        <v>3</v>
      </c>
      <c r="DG87" s="2" t="s">
        <v>3</v>
      </c>
      <c r="DH87" s="2" t="s">
        <v>3</v>
      </c>
      <c r="DI87" s="2" t="s">
        <v>3</v>
      </c>
      <c r="DJ87" s="2" t="s">
        <v>3</v>
      </c>
      <c r="DK87" s="2" t="s">
        <v>3</v>
      </c>
      <c r="DL87" s="2" t="s">
        <v>3</v>
      </c>
      <c r="DM87" s="2" t="s">
        <v>3</v>
      </c>
      <c r="DN87" s="2">
        <v>0</v>
      </c>
      <c r="DO87" s="2">
        <v>0</v>
      </c>
      <c r="DP87" s="2">
        <v>1</v>
      </c>
      <c r="DQ87" s="2">
        <v>1</v>
      </c>
      <c r="DR87" s="2"/>
      <c r="DS87" s="2"/>
      <c r="DT87" s="2"/>
      <c r="DU87" s="2">
        <v>1010</v>
      </c>
      <c r="DV87" s="2" t="s">
        <v>146</v>
      </c>
      <c r="DW87" s="2" t="s">
        <v>146</v>
      </c>
      <c r="DX87" s="2">
        <v>1</v>
      </c>
      <c r="DY87" s="2"/>
      <c r="DZ87" s="2" t="s">
        <v>3</v>
      </c>
      <c r="EA87" s="2" t="s">
        <v>3</v>
      </c>
      <c r="EB87" s="2" t="s">
        <v>3</v>
      </c>
      <c r="EC87" s="2" t="s">
        <v>3</v>
      </c>
      <c r="ED87" s="2"/>
      <c r="EE87" s="2">
        <v>85133641</v>
      </c>
      <c r="EF87" s="2">
        <v>30</v>
      </c>
      <c r="EG87" s="2" t="s">
        <v>52</v>
      </c>
      <c r="EH87" s="2">
        <v>0</v>
      </c>
      <c r="EI87" s="2" t="s">
        <v>3</v>
      </c>
      <c r="EJ87" s="2">
        <v>1</v>
      </c>
      <c r="EK87" s="2">
        <v>21</v>
      </c>
      <c r="EL87" s="2" t="s">
        <v>53</v>
      </c>
      <c r="EM87" s="2" t="s">
        <v>54</v>
      </c>
      <c r="EN87" s="2"/>
      <c r="EO87" s="2" t="s">
        <v>148</v>
      </c>
      <c r="EP87" s="2"/>
      <c r="EQ87" s="2">
        <v>0</v>
      </c>
      <c r="ER87" s="2">
        <v>24.61</v>
      </c>
      <c r="ES87" s="2">
        <v>24.61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>
        <v>0</v>
      </c>
      <c r="FR87" s="2">
        <v>0</v>
      </c>
      <c r="FS87" s="2">
        <v>0</v>
      </c>
      <c r="FT87" s="2"/>
      <c r="FU87" s="2"/>
      <c r="FV87" s="2"/>
      <c r="FW87" s="2"/>
      <c r="FX87" s="2">
        <v>109</v>
      </c>
      <c r="FY87" s="2">
        <v>61</v>
      </c>
      <c r="FZ87" s="2"/>
      <c r="GA87" s="2" t="s">
        <v>3</v>
      </c>
      <c r="GB87" s="2"/>
      <c r="GC87" s="2"/>
      <c r="GD87" s="2">
        <v>1</v>
      </c>
      <c r="GE87" s="2"/>
      <c r="GF87" s="2">
        <v>470324337</v>
      </c>
      <c r="GG87" s="2">
        <v>2</v>
      </c>
      <c r="GH87" s="2">
        <v>1</v>
      </c>
      <c r="GI87" s="2">
        <v>-2</v>
      </c>
      <c r="GJ87" s="2">
        <v>0</v>
      </c>
      <c r="GK87" s="2">
        <v>0</v>
      </c>
      <c r="GL87" s="2">
        <f t="shared" si="100"/>
        <v>0</v>
      </c>
      <c r="GM87" s="2">
        <f t="shared" si="101"/>
        <v>566.03</v>
      </c>
      <c r="GN87" s="2">
        <f t="shared" si="102"/>
        <v>566.03</v>
      </c>
      <c r="GO87" s="2">
        <f t="shared" si="103"/>
        <v>0</v>
      </c>
      <c r="GP87" s="2">
        <f t="shared" si="104"/>
        <v>0</v>
      </c>
      <c r="GQ87" s="2"/>
      <c r="GR87" s="2">
        <v>0</v>
      </c>
      <c r="GS87" s="2">
        <v>3</v>
      </c>
      <c r="GT87" s="2">
        <v>0</v>
      </c>
      <c r="GU87" s="2" t="s">
        <v>3</v>
      </c>
      <c r="GV87" s="2">
        <f t="shared" si="105"/>
        <v>0</v>
      </c>
      <c r="GW87" s="2">
        <v>1</v>
      </c>
      <c r="GX87" s="2">
        <f t="shared" si="106"/>
        <v>0</v>
      </c>
      <c r="GY87" s="2"/>
      <c r="GZ87" s="2"/>
      <c r="HA87" s="2">
        <v>0</v>
      </c>
      <c r="HB87" s="2">
        <v>0</v>
      </c>
      <c r="HC87" s="2">
        <f t="shared" si="107"/>
        <v>0</v>
      </c>
      <c r="HD87" s="2"/>
      <c r="HE87" s="2" t="s">
        <v>3</v>
      </c>
      <c r="HF87" s="2" t="s">
        <v>3</v>
      </c>
      <c r="HG87" s="2"/>
      <c r="HH87" s="2"/>
      <c r="HI87" s="2"/>
      <c r="HJ87" s="2"/>
      <c r="HK87" s="2"/>
      <c r="HL87" s="2"/>
      <c r="HM87" s="2" t="s">
        <v>42</v>
      </c>
      <c r="HN87" s="2" t="s">
        <v>3</v>
      </c>
      <c r="HO87" s="2" t="s">
        <v>3</v>
      </c>
      <c r="HP87" s="2" t="s">
        <v>3</v>
      </c>
      <c r="HQ87" s="2" t="s">
        <v>3</v>
      </c>
      <c r="HR87" s="2"/>
      <c r="HS87" s="2">
        <v>0</v>
      </c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>
        <v>0</v>
      </c>
      <c r="IL87" s="2"/>
      <c r="IM87" s="2"/>
      <c r="IN87" s="2"/>
      <c r="IO87" s="2"/>
      <c r="IP87" s="2"/>
      <c r="IQ87" s="2"/>
      <c r="IR87" s="2"/>
      <c r="IS87" s="2"/>
      <c r="IT87" s="2"/>
      <c r="IU87" s="2"/>
    </row>
    <row r="88" spans="1:255" x14ac:dyDescent="0.2">
      <c r="A88" s="4">
        <v>18</v>
      </c>
      <c r="B88" s="4">
        <v>1</v>
      </c>
      <c r="C88" s="4">
        <v>115</v>
      </c>
      <c r="E88" s="4" t="s">
        <v>149</v>
      </c>
      <c r="F88" s="4" t="s">
        <v>150</v>
      </c>
      <c r="G88" s="4" t="s">
        <v>151</v>
      </c>
      <c r="H88" s="4" t="s">
        <v>146</v>
      </c>
      <c r="I88" s="4">
        <f>I84*J88</f>
        <v>23</v>
      </c>
      <c r="J88" s="4">
        <v>82.142857142857139</v>
      </c>
      <c r="K88" s="4">
        <v>82.142857000000006</v>
      </c>
      <c r="O88" s="4">
        <f t="shared" si="83"/>
        <v>21316.69</v>
      </c>
      <c r="P88" s="4">
        <f t="shared" si="84"/>
        <v>21316.69</v>
      </c>
      <c r="Q88" s="4">
        <f t="shared" si="108"/>
        <v>0</v>
      </c>
      <c r="R88" s="4">
        <f t="shared" si="109"/>
        <v>0</v>
      </c>
      <c r="S88" s="4">
        <f t="shared" si="85"/>
        <v>0</v>
      </c>
      <c r="T88" s="4">
        <f t="shared" si="86"/>
        <v>0</v>
      </c>
      <c r="U88" s="4">
        <f t="shared" si="87"/>
        <v>0</v>
      </c>
      <c r="V88" s="4">
        <f t="shared" si="88"/>
        <v>0</v>
      </c>
      <c r="W88" s="4">
        <f t="shared" si="89"/>
        <v>0</v>
      </c>
      <c r="X88" s="4">
        <f t="shared" si="110"/>
        <v>0</v>
      </c>
      <c r="Y88" s="4">
        <f t="shared" si="111"/>
        <v>0</v>
      </c>
      <c r="AA88" s="4">
        <v>85736473</v>
      </c>
      <c r="AB88" s="4">
        <f t="shared" si="90"/>
        <v>24.61</v>
      </c>
      <c r="AC88" s="4">
        <f t="shared" si="112"/>
        <v>24.61</v>
      </c>
      <c r="AD88" s="4">
        <f t="shared" si="113"/>
        <v>0</v>
      </c>
      <c r="AE88" s="4">
        <f t="shared" si="114"/>
        <v>0</v>
      </c>
      <c r="AF88" s="4">
        <f t="shared" si="114"/>
        <v>0</v>
      </c>
      <c r="AG88" s="4">
        <f t="shared" si="91"/>
        <v>0</v>
      </c>
      <c r="AH88" s="4">
        <f t="shared" si="115"/>
        <v>0</v>
      </c>
      <c r="AI88" s="4">
        <f t="shared" si="115"/>
        <v>0</v>
      </c>
      <c r="AJ88" s="4">
        <f t="shared" si="92"/>
        <v>0</v>
      </c>
      <c r="AK88" s="4">
        <v>24.61</v>
      </c>
      <c r="AL88" s="4">
        <v>24.61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109</v>
      </c>
      <c r="AU88" s="4">
        <v>61</v>
      </c>
      <c r="AV88" s="4">
        <v>1</v>
      </c>
      <c r="AW88" s="4">
        <v>1</v>
      </c>
      <c r="AZ88" s="4">
        <v>1</v>
      </c>
      <c r="BA88" s="4">
        <v>1</v>
      </c>
      <c r="BB88" s="4">
        <v>1</v>
      </c>
      <c r="BC88" s="4">
        <v>37.659999999999997</v>
      </c>
      <c r="BD88" s="4" t="s">
        <v>3</v>
      </c>
      <c r="BE88" s="4" t="s">
        <v>3</v>
      </c>
      <c r="BF88" s="4" t="s">
        <v>3</v>
      </c>
      <c r="BG88" s="4" t="s">
        <v>3</v>
      </c>
      <c r="BH88" s="4">
        <v>3</v>
      </c>
      <c r="BI88" s="4">
        <v>1</v>
      </c>
      <c r="BJ88" s="4" t="s">
        <v>152</v>
      </c>
      <c r="BM88" s="4">
        <v>21</v>
      </c>
      <c r="BN88" s="4">
        <v>0</v>
      </c>
      <c r="BO88" s="4" t="s">
        <v>150</v>
      </c>
      <c r="BP88" s="4">
        <v>1</v>
      </c>
      <c r="BQ88" s="4">
        <v>30</v>
      </c>
      <c r="BR88" s="4">
        <v>0</v>
      </c>
      <c r="BS88" s="4">
        <v>1</v>
      </c>
      <c r="BT88" s="4">
        <v>1</v>
      </c>
      <c r="BU88" s="4">
        <v>1</v>
      </c>
      <c r="BV88" s="4">
        <v>1</v>
      </c>
      <c r="BW88" s="4">
        <v>1</v>
      </c>
      <c r="BX88" s="4">
        <v>1</v>
      </c>
      <c r="BY88" s="4" t="s">
        <v>3</v>
      </c>
      <c r="BZ88" s="4">
        <v>109</v>
      </c>
      <c r="CA88" s="4">
        <v>61</v>
      </c>
      <c r="CB88" s="4" t="s">
        <v>3</v>
      </c>
      <c r="CE88" s="4">
        <v>1566</v>
      </c>
      <c r="CF88" s="4">
        <v>0</v>
      </c>
      <c r="CG88" s="4">
        <v>0</v>
      </c>
      <c r="CM88" s="4">
        <v>0</v>
      </c>
      <c r="CN88" s="4" t="s">
        <v>908</v>
      </c>
      <c r="CO88" s="4">
        <v>0</v>
      </c>
      <c r="CP88" s="4">
        <f t="shared" si="93"/>
        <v>21316.69</v>
      </c>
      <c r="CQ88" s="4">
        <f t="shared" si="94"/>
        <v>926.81</v>
      </c>
      <c r="CR88" s="4">
        <f t="shared" si="116"/>
        <v>0</v>
      </c>
      <c r="CS88" s="4">
        <f t="shared" si="117"/>
        <v>0</v>
      </c>
      <c r="CT88" s="4">
        <f t="shared" si="95"/>
        <v>0</v>
      </c>
      <c r="CU88" s="4">
        <f t="shared" si="96"/>
        <v>0</v>
      </c>
      <c r="CV88" s="4">
        <f t="shared" si="97"/>
        <v>0</v>
      </c>
      <c r="CW88" s="4">
        <f t="shared" si="98"/>
        <v>0</v>
      </c>
      <c r="CX88" s="4">
        <f t="shared" si="99"/>
        <v>0</v>
      </c>
      <c r="CY88" s="4">
        <f t="shared" si="118"/>
        <v>0</v>
      </c>
      <c r="CZ88" s="4">
        <f t="shared" si="119"/>
        <v>0</v>
      </c>
      <c r="DC88" s="4" t="s">
        <v>3</v>
      </c>
      <c r="DD88" s="4" t="s">
        <v>3</v>
      </c>
      <c r="DE88" s="4" t="s">
        <v>3</v>
      </c>
      <c r="DF88" s="4" t="s">
        <v>3</v>
      </c>
      <c r="DG88" s="4" t="s">
        <v>3</v>
      </c>
      <c r="DH88" s="4" t="s">
        <v>3</v>
      </c>
      <c r="DI88" s="4" t="s">
        <v>3</v>
      </c>
      <c r="DJ88" s="4" t="s">
        <v>3</v>
      </c>
      <c r="DK88" s="4" t="s">
        <v>3</v>
      </c>
      <c r="DL88" s="4" t="s">
        <v>3</v>
      </c>
      <c r="DM88" s="4" t="s">
        <v>3</v>
      </c>
      <c r="DN88" s="4">
        <v>0</v>
      </c>
      <c r="DO88" s="4">
        <v>0</v>
      </c>
      <c r="DP88" s="4">
        <v>1</v>
      </c>
      <c r="DQ88" s="4">
        <v>1</v>
      </c>
      <c r="DU88" s="4">
        <v>1010</v>
      </c>
      <c r="DV88" s="4" t="s">
        <v>146</v>
      </c>
      <c r="DW88" s="4" t="s">
        <v>146</v>
      </c>
      <c r="DX88" s="4">
        <v>1</v>
      </c>
      <c r="DZ88" s="4" t="s">
        <v>3</v>
      </c>
      <c r="EA88" s="4" t="s">
        <v>3</v>
      </c>
      <c r="EB88" s="4" t="s">
        <v>3</v>
      </c>
      <c r="EC88" s="4" t="s">
        <v>3</v>
      </c>
      <c r="EE88" s="4">
        <v>85133641</v>
      </c>
      <c r="EF88" s="4">
        <v>30</v>
      </c>
      <c r="EG88" s="4" t="s">
        <v>52</v>
      </c>
      <c r="EH88" s="4">
        <v>0</v>
      </c>
      <c r="EI88" s="4" t="s">
        <v>3</v>
      </c>
      <c r="EJ88" s="4">
        <v>1</v>
      </c>
      <c r="EK88" s="4">
        <v>21</v>
      </c>
      <c r="EL88" s="4" t="s">
        <v>53</v>
      </c>
      <c r="EM88" s="4" t="s">
        <v>54</v>
      </c>
      <c r="EO88" s="4" t="s">
        <v>148</v>
      </c>
      <c r="EQ88" s="4">
        <v>0</v>
      </c>
      <c r="ER88" s="4">
        <v>24.61</v>
      </c>
      <c r="ES88" s="4">
        <v>24.61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FQ88" s="4">
        <v>0</v>
      </c>
      <c r="FR88" s="4">
        <v>0</v>
      </c>
      <c r="FS88" s="4">
        <v>0</v>
      </c>
      <c r="FX88" s="4">
        <v>109</v>
      </c>
      <c r="FY88" s="4">
        <v>61</v>
      </c>
      <c r="GA88" s="4" t="s">
        <v>3</v>
      </c>
      <c r="GD88" s="4">
        <v>1</v>
      </c>
      <c r="GF88" s="4">
        <v>470324337</v>
      </c>
      <c r="GG88" s="4">
        <v>2</v>
      </c>
      <c r="GH88" s="4">
        <v>1</v>
      </c>
      <c r="GI88" s="4">
        <v>2</v>
      </c>
      <c r="GJ88" s="4">
        <v>0</v>
      </c>
      <c r="GK88" s="4">
        <v>0</v>
      </c>
      <c r="GL88" s="4">
        <f t="shared" si="100"/>
        <v>0</v>
      </c>
      <c r="GM88" s="4">
        <f t="shared" si="101"/>
        <v>21316.69</v>
      </c>
      <c r="GN88" s="4">
        <f t="shared" si="102"/>
        <v>21316.69</v>
      </c>
      <c r="GO88" s="4">
        <f t="shared" si="103"/>
        <v>0</v>
      </c>
      <c r="GP88" s="4">
        <f t="shared" si="104"/>
        <v>0</v>
      </c>
      <c r="GR88" s="4">
        <v>0</v>
      </c>
      <c r="GS88" s="4">
        <v>3</v>
      </c>
      <c r="GT88" s="4">
        <v>0</v>
      </c>
      <c r="GU88" s="4" t="s">
        <v>3</v>
      </c>
      <c r="GV88" s="4">
        <f t="shared" si="105"/>
        <v>0</v>
      </c>
      <c r="GW88" s="4">
        <v>1</v>
      </c>
      <c r="GX88" s="4">
        <f t="shared" si="106"/>
        <v>0</v>
      </c>
      <c r="HA88" s="4">
        <v>0</v>
      </c>
      <c r="HB88" s="4">
        <v>0</v>
      </c>
      <c r="HC88" s="4">
        <f t="shared" si="107"/>
        <v>0</v>
      </c>
      <c r="HE88" s="4" t="s">
        <v>3</v>
      </c>
      <c r="HF88" s="4" t="s">
        <v>3</v>
      </c>
      <c r="HM88" s="4" t="s">
        <v>42</v>
      </c>
      <c r="HN88" s="4" t="s">
        <v>3</v>
      </c>
      <c r="HO88" s="4" t="s">
        <v>3</v>
      </c>
      <c r="HP88" s="4" t="s">
        <v>3</v>
      </c>
      <c r="HQ88" s="4" t="s">
        <v>3</v>
      </c>
      <c r="HS88" s="4">
        <v>0</v>
      </c>
      <c r="IK88" s="4">
        <v>0</v>
      </c>
    </row>
    <row r="89" spans="1:255" x14ac:dyDescent="0.2">
      <c r="A89" s="2">
        <v>18</v>
      </c>
      <c r="B89" s="2">
        <v>1</v>
      </c>
      <c r="C89" s="2">
        <v>99</v>
      </c>
      <c r="D89" s="2"/>
      <c r="E89" s="2" t="s">
        <v>153</v>
      </c>
      <c r="F89" s="2" t="s">
        <v>154</v>
      </c>
      <c r="G89" s="2" t="s">
        <v>155</v>
      </c>
      <c r="H89" s="2" t="s">
        <v>156</v>
      </c>
      <c r="I89" s="2">
        <f>I83*J89</f>
        <v>28</v>
      </c>
      <c r="J89" s="2">
        <v>99.999999999999986</v>
      </c>
      <c r="K89" s="2">
        <v>100</v>
      </c>
      <c r="L89" s="2"/>
      <c r="M89" s="2"/>
      <c r="N89" s="2"/>
      <c r="O89" s="2">
        <f t="shared" si="83"/>
        <v>786.8</v>
      </c>
      <c r="P89" s="2">
        <f t="shared" si="84"/>
        <v>786.8</v>
      </c>
      <c r="Q89" s="2">
        <f t="shared" si="108"/>
        <v>0</v>
      </c>
      <c r="R89" s="2">
        <f t="shared" si="109"/>
        <v>0</v>
      </c>
      <c r="S89" s="2">
        <f t="shared" si="85"/>
        <v>0</v>
      </c>
      <c r="T89" s="2">
        <f t="shared" si="86"/>
        <v>0</v>
      </c>
      <c r="U89" s="2">
        <f t="shared" si="87"/>
        <v>0</v>
      </c>
      <c r="V89" s="2">
        <f t="shared" si="88"/>
        <v>0</v>
      </c>
      <c r="W89" s="2">
        <f t="shared" si="89"/>
        <v>0</v>
      </c>
      <c r="X89" s="2">
        <f t="shared" si="110"/>
        <v>0</v>
      </c>
      <c r="Y89" s="2">
        <f t="shared" si="111"/>
        <v>0</v>
      </c>
      <c r="Z89" s="2"/>
      <c r="AA89" s="2">
        <v>85736471</v>
      </c>
      <c r="AB89" s="2">
        <f t="shared" si="90"/>
        <v>28.1</v>
      </c>
      <c r="AC89" s="2">
        <f t="shared" si="112"/>
        <v>28.1</v>
      </c>
      <c r="AD89" s="2">
        <f t="shared" si="113"/>
        <v>0</v>
      </c>
      <c r="AE89" s="2">
        <f t="shared" si="114"/>
        <v>0</v>
      </c>
      <c r="AF89" s="2">
        <f t="shared" si="114"/>
        <v>0</v>
      </c>
      <c r="AG89" s="2">
        <f t="shared" si="91"/>
        <v>0</v>
      </c>
      <c r="AH89" s="2">
        <f t="shared" si="115"/>
        <v>0</v>
      </c>
      <c r="AI89" s="2">
        <f t="shared" si="115"/>
        <v>0</v>
      </c>
      <c r="AJ89" s="2">
        <f t="shared" si="92"/>
        <v>0</v>
      </c>
      <c r="AK89" s="2">
        <v>28.1</v>
      </c>
      <c r="AL89" s="2">
        <v>28.1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109</v>
      </c>
      <c r="AU89" s="2">
        <v>61</v>
      </c>
      <c r="AV89" s="2">
        <v>1</v>
      </c>
      <c r="AW89" s="2">
        <v>1</v>
      </c>
      <c r="AX89" s="2"/>
      <c r="AY89" s="2"/>
      <c r="AZ89" s="2">
        <v>1</v>
      </c>
      <c r="BA89" s="2">
        <v>1</v>
      </c>
      <c r="BB89" s="2">
        <v>1</v>
      </c>
      <c r="BC89" s="2">
        <v>1</v>
      </c>
      <c r="BD89" s="2" t="s">
        <v>3</v>
      </c>
      <c r="BE89" s="2" t="s">
        <v>3</v>
      </c>
      <c r="BF89" s="2" t="s">
        <v>3</v>
      </c>
      <c r="BG89" s="2" t="s">
        <v>3</v>
      </c>
      <c r="BH89" s="2">
        <v>3</v>
      </c>
      <c r="BI89" s="2">
        <v>1</v>
      </c>
      <c r="BJ89" s="2" t="s">
        <v>157</v>
      </c>
      <c r="BK89" s="2"/>
      <c r="BL89" s="2"/>
      <c r="BM89" s="2">
        <v>21</v>
      </c>
      <c r="BN89" s="2">
        <v>0</v>
      </c>
      <c r="BO89" s="2" t="s">
        <v>3</v>
      </c>
      <c r="BP89" s="2">
        <v>0</v>
      </c>
      <c r="BQ89" s="2">
        <v>30</v>
      </c>
      <c r="BR89" s="2">
        <v>0</v>
      </c>
      <c r="BS89" s="2">
        <v>1</v>
      </c>
      <c r="BT89" s="2">
        <v>1</v>
      </c>
      <c r="BU89" s="2">
        <v>1</v>
      </c>
      <c r="BV89" s="2">
        <v>1</v>
      </c>
      <c r="BW89" s="2">
        <v>1</v>
      </c>
      <c r="BX89" s="2">
        <v>1</v>
      </c>
      <c r="BY89" s="2" t="s">
        <v>3</v>
      </c>
      <c r="BZ89" s="2">
        <v>109</v>
      </c>
      <c r="CA89" s="2">
        <v>61</v>
      </c>
      <c r="CB89" s="2" t="s">
        <v>3</v>
      </c>
      <c r="CC89" s="2"/>
      <c r="CD89" s="2"/>
      <c r="CE89" s="2">
        <v>1566</v>
      </c>
      <c r="CF89" s="2">
        <v>0</v>
      </c>
      <c r="CG89" s="2">
        <v>0</v>
      </c>
      <c r="CH89" s="2"/>
      <c r="CI89" s="2"/>
      <c r="CJ89" s="2"/>
      <c r="CK89" s="2"/>
      <c r="CL89" s="2"/>
      <c r="CM89" s="2">
        <v>0</v>
      </c>
      <c r="CN89" s="2" t="s">
        <v>908</v>
      </c>
      <c r="CO89" s="2">
        <v>0</v>
      </c>
      <c r="CP89" s="2">
        <f t="shared" si="93"/>
        <v>786.8</v>
      </c>
      <c r="CQ89" s="2">
        <f t="shared" si="94"/>
        <v>28.1</v>
      </c>
      <c r="CR89" s="2">
        <f t="shared" si="116"/>
        <v>0</v>
      </c>
      <c r="CS89" s="2">
        <f t="shared" si="117"/>
        <v>0</v>
      </c>
      <c r="CT89" s="2">
        <f t="shared" si="95"/>
        <v>0</v>
      </c>
      <c r="CU89" s="2">
        <f t="shared" si="96"/>
        <v>0</v>
      </c>
      <c r="CV89" s="2">
        <f t="shared" si="97"/>
        <v>0</v>
      </c>
      <c r="CW89" s="2">
        <f t="shared" si="98"/>
        <v>0</v>
      </c>
      <c r="CX89" s="2">
        <f t="shared" si="99"/>
        <v>0</v>
      </c>
      <c r="CY89" s="2">
        <f t="shared" si="118"/>
        <v>0</v>
      </c>
      <c r="CZ89" s="2">
        <f t="shared" si="119"/>
        <v>0</v>
      </c>
      <c r="DA89" s="2"/>
      <c r="DB89" s="2"/>
      <c r="DC89" s="2" t="s">
        <v>3</v>
      </c>
      <c r="DD89" s="2" t="s">
        <v>3</v>
      </c>
      <c r="DE89" s="2" t="s">
        <v>3</v>
      </c>
      <c r="DF89" s="2" t="s">
        <v>3</v>
      </c>
      <c r="DG89" s="2" t="s">
        <v>3</v>
      </c>
      <c r="DH89" s="2" t="s">
        <v>3</v>
      </c>
      <c r="DI89" s="2" t="s">
        <v>3</v>
      </c>
      <c r="DJ89" s="2" t="s">
        <v>3</v>
      </c>
      <c r="DK89" s="2" t="s">
        <v>3</v>
      </c>
      <c r="DL89" s="2" t="s">
        <v>3</v>
      </c>
      <c r="DM89" s="2" t="s">
        <v>3</v>
      </c>
      <c r="DN89" s="2">
        <v>0</v>
      </c>
      <c r="DO89" s="2">
        <v>0</v>
      </c>
      <c r="DP89" s="2">
        <v>1</v>
      </c>
      <c r="DQ89" s="2">
        <v>1</v>
      </c>
      <c r="DR89" s="2"/>
      <c r="DS89" s="2"/>
      <c r="DT89" s="2"/>
      <c r="DU89" s="2">
        <v>1003</v>
      </c>
      <c r="DV89" s="2" t="s">
        <v>156</v>
      </c>
      <c r="DW89" s="2" t="s">
        <v>156</v>
      </c>
      <c r="DX89" s="2">
        <v>1</v>
      </c>
      <c r="DY89" s="2"/>
      <c r="DZ89" s="2" t="s">
        <v>3</v>
      </c>
      <c r="EA89" s="2" t="s">
        <v>3</v>
      </c>
      <c r="EB89" s="2" t="s">
        <v>3</v>
      </c>
      <c r="EC89" s="2" t="s">
        <v>3</v>
      </c>
      <c r="ED89" s="2"/>
      <c r="EE89" s="2">
        <v>85133641</v>
      </c>
      <c r="EF89" s="2">
        <v>30</v>
      </c>
      <c r="EG89" s="2" t="s">
        <v>52</v>
      </c>
      <c r="EH89" s="2">
        <v>0</v>
      </c>
      <c r="EI89" s="2" t="s">
        <v>3</v>
      </c>
      <c r="EJ89" s="2">
        <v>1</v>
      </c>
      <c r="EK89" s="2">
        <v>21</v>
      </c>
      <c r="EL89" s="2" t="s">
        <v>53</v>
      </c>
      <c r="EM89" s="2" t="s">
        <v>54</v>
      </c>
      <c r="EN89" s="2"/>
      <c r="EO89" s="2" t="s">
        <v>148</v>
      </c>
      <c r="EP89" s="2"/>
      <c r="EQ89" s="2">
        <v>0</v>
      </c>
      <c r="ER89" s="2">
        <v>28.1</v>
      </c>
      <c r="ES89" s="2">
        <v>28.1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>
        <v>0</v>
      </c>
      <c r="FR89" s="2">
        <v>0</v>
      </c>
      <c r="FS89" s="2">
        <v>0</v>
      </c>
      <c r="FT89" s="2"/>
      <c r="FU89" s="2"/>
      <c r="FV89" s="2"/>
      <c r="FW89" s="2"/>
      <c r="FX89" s="2">
        <v>109</v>
      </c>
      <c r="FY89" s="2">
        <v>61</v>
      </c>
      <c r="FZ89" s="2"/>
      <c r="GA89" s="2" t="s">
        <v>3</v>
      </c>
      <c r="GB89" s="2"/>
      <c r="GC89" s="2"/>
      <c r="GD89" s="2">
        <v>1</v>
      </c>
      <c r="GE89" s="2"/>
      <c r="GF89" s="2">
        <v>-367345504</v>
      </c>
      <c r="GG89" s="2">
        <v>2</v>
      </c>
      <c r="GH89" s="2">
        <v>1</v>
      </c>
      <c r="GI89" s="2">
        <v>-2</v>
      </c>
      <c r="GJ89" s="2">
        <v>0</v>
      </c>
      <c r="GK89" s="2">
        <v>0</v>
      </c>
      <c r="GL89" s="2">
        <f t="shared" si="100"/>
        <v>0</v>
      </c>
      <c r="GM89" s="2">
        <f t="shared" si="101"/>
        <v>786.8</v>
      </c>
      <c r="GN89" s="2">
        <f t="shared" si="102"/>
        <v>786.8</v>
      </c>
      <c r="GO89" s="2">
        <f t="shared" si="103"/>
        <v>0</v>
      </c>
      <c r="GP89" s="2">
        <f t="shared" si="104"/>
        <v>0</v>
      </c>
      <c r="GQ89" s="2"/>
      <c r="GR89" s="2">
        <v>0</v>
      </c>
      <c r="GS89" s="2">
        <v>3</v>
      </c>
      <c r="GT89" s="2">
        <v>0</v>
      </c>
      <c r="GU89" s="2" t="s">
        <v>3</v>
      </c>
      <c r="GV89" s="2">
        <f t="shared" si="105"/>
        <v>0</v>
      </c>
      <c r="GW89" s="2">
        <v>1</v>
      </c>
      <c r="GX89" s="2">
        <f t="shared" si="106"/>
        <v>0</v>
      </c>
      <c r="GY89" s="2"/>
      <c r="GZ89" s="2"/>
      <c r="HA89" s="2">
        <v>0</v>
      </c>
      <c r="HB89" s="2">
        <v>0</v>
      </c>
      <c r="HC89" s="2">
        <f t="shared" si="107"/>
        <v>0</v>
      </c>
      <c r="HD89" s="2"/>
      <c r="HE89" s="2" t="s">
        <v>3</v>
      </c>
      <c r="HF89" s="2" t="s">
        <v>3</v>
      </c>
      <c r="HG89" s="2"/>
      <c r="HH89" s="2"/>
      <c r="HI89" s="2"/>
      <c r="HJ89" s="2"/>
      <c r="HK89" s="2"/>
      <c r="HL89" s="2"/>
      <c r="HM89" s="2" t="s">
        <v>42</v>
      </c>
      <c r="HN89" s="2" t="s">
        <v>3</v>
      </c>
      <c r="HO89" s="2" t="s">
        <v>3</v>
      </c>
      <c r="HP89" s="2" t="s">
        <v>3</v>
      </c>
      <c r="HQ89" s="2" t="s">
        <v>3</v>
      </c>
      <c r="HR89" s="2"/>
      <c r="HS89" s="2">
        <v>0</v>
      </c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>
        <v>0</v>
      </c>
      <c r="IL89" s="2"/>
      <c r="IM89" s="2"/>
      <c r="IN89" s="2"/>
      <c r="IO89" s="2"/>
      <c r="IP89" s="2"/>
      <c r="IQ89" s="2"/>
      <c r="IR89" s="2"/>
      <c r="IS89" s="2"/>
      <c r="IT89" s="2"/>
      <c r="IU89" s="2"/>
    </row>
    <row r="90" spans="1:255" x14ac:dyDescent="0.2">
      <c r="A90" s="4">
        <v>18</v>
      </c>
      <c r="B90" s="4">
        <v>1</v>
      </c>
      <c r="C90" s="4">
        <v>114</v>
      </c>
      <c r="E90" s="4" t="s">
        <v>153</v>
      </c>
      <c r="F90" s="4" t="s">
        <v>154</v>
      </c>
      <c r="G90" s="4" t="s">
        <v>155</v>
      </c>
      <c r="H90" s="4" t="s">
        <v>156</v>
      </c>
      <c r="I90" s="4">
        <f>I84*J90</f>
        <v>28</v>
      </c>
      <c r="J90" s="4">
        <v>99.999999999999986</v>
      </c>
      <c r="K90" s="4">
        <v>100</v>
      </c>
      <c r="O90" s="4">
        <f t="shared" si="83"/>
        <v>14658.08</v>
      </c>
      <c r="P90" s="4">
        <f t="shared" si="84"/>
        <v>14658.08</v>
      </c>
      <c r="Q90" s="4">
        <f t="shared" si="108"/>
        <v>0</v>
      </c>
      <c r="R90" s="4">
        <f t="shared" si="109"/>
        <v>0</v>
      </c>
      <c r="S90" s="4">
        <f t="shared" si="85"/>
        <v>0</v>
      </c>
      <c r="T90" s="4">
        <f t="shared" si="86"/>
        <v>0</v>
      </c>
      <c r="U90" s="4">
        <f t="shared" si="87"/>
        <v>0</v>
      </c>
      <c r="V90" s="4">
        <f t="shared" si="88"/>
        <v>0</v>
      </c>
      <c r="W90" s="4">
        <f t="shared" si="89"/>
        <v>0</v>
      </c>
      <c r="X90" s="4">
        <f t="shared" si="110"/>
        <v>0</v>
      </c>
      <c r="Y90" s="4">
        <f t="shared" si="111"/>
        <v>0</v>
      </c>
      <c r="AA90" s="4">
        <v>85736473</v>
      </c>
      <c r="AB90" s="4">
        <f t="shared" si="90"/>
        <v>28.1</v>
      </c>
      <c r="AC90" s="4">
        <f t="shared" si="112"/>
        <v>28.1</v>
      </c>
      <c r="AD90" s="4">
        <f t="shared" si="113"/>
        <v>0</v>
      </c>
      <c r="AE90" s="4">
        <f t="shared" si="114"/>
        <v>0</v>
      </c>
      <c r="AF90" s="4">
        <f t="shared" si="114"/>
        <v>0</v>
      </c>
      <c r="AG90" s="4">
        <f t="shared" si="91"/>
        <v>0</v>
      </c>
      <c r="AH90" s="4">
        <f t="shared" si="115"/>
        <v>0</v>
      </c>
      <c r="AI90" s="4">
        <f t="shared" si="115"/>
        <v>0</v>
      </c>
      <c r="AJ90" s="4">
        <f t="shared" si="92"/>
        <v>0</v>
      </c>
      <c r="AK90" s="4">
        <v>28.1</v>
      </c>
      <c r="AL90" s="4">
        <v>28.1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109</v>
      </c>
      <c r="AU90" s="4">
        <v>61</v>
      </c>
      <c r="AV90" s="4">
        <v>1</v>
      </c>
      <c r="AW90" s="4">
        <v>1</v>
      </c>
      <c r="AZ90" s="4">
        <v>1</v>
      </c>
      <c r="BA90" s="4">
        <v>1</v>
      </c>
      <c r="BB90" s="4">
        <v>1</v>
      </c>
      <c r="BC90" s="4">
        <v>18.63</v>
      </c>
      <c r="BD90" s="4" t="s">
        <v>3</v>
      </c>
      <c r="BE90" s="4" t="s">
        <v>3</v>
      </c>
      <c r="BF90" s="4" t="s">
        <v>3</v>
      </c>
      <c r="BG90" s="4" t="s">
        <v>3</v>
      </c>
      <c r="BH90" s="4">
        <v>3</v>
      </c>
      <c r="BI90" s="4">
        <v>1</v>
      </c>
      <c r="BJ90" s="4" t="s">
        <v>157</v>
      </c>
      <c r="BM90" s="4">
        <v>21</v>
      </c>
      <c r="BN90" s="4">
        <v>0</v>
      </c>
      <c r="BO90" s="4" t="s">
        <v>154</v>
      </c>
      <c r="BP90" s="4">
        <v>1</v>
      </c>
      <c r="BQ90" s="4">
        <v>30</v>
      </c>
      <c r="BR90" s="4">
        <v>0</v>
      </c>
      <c r="BS90" s="4">
        <v>1</v>
      </c>
      <c r="BT90" s="4">
        <v>1</v>
      </c>
      <c r="BU90" s="4">
        <v>1</v>
      </c>
      <c r="BV90" s="4">
        <v>1</v>
      </c>
      <c r="BW90" s="4">
        <v>1</v>
      </c>
      <c r="BX90" s="4">
        <v>1</v>
      </c>
      <c r="BY90" s="4" t="s">
        <v>3</v>
      </c>
      <c r="BZ90" s="4">
        <v>109</v>
      </c>
      <c r="CA90" s="4">
        <v>61</v>
      </c>
      <c r="CB90" s="4" t="s">
        <v>3</v>
      </c>
      <c r="CE90" s="4">
        <v>1566</v>
      </c>
      <c r="CF90" s="4">
        <v>0</v>
      </c>
      <c r="CG90" s="4">
        <v>0</v>
      </c>
      <c r="CM90" s="4">
        <v>0</v>
      </c>
      <c r="CN90" s="4" t="s">
        <v>908</v>
      </c>
      <c r="CO90" s="4">
        <v>0</v>
      </c>
      <c r="CP90" s="4">
        <f t="shared" si="93"/>
        <v>14658.08</v>
      </c>
      <c r="CQ90" s="4">
        <f t="shared" si="94"/>
        <v>523.5</v>
      </c>
      <c r="CR90" s="4">
        <f t="shared" si="116"/>
        <v>0</v>
      </c>
      <c r="CS90" s="4">
        <f t="shared" si="117"/>
        <v>0</v>
      </c>
      <c r="CT90" s="4">
        <f t="shared" si="95"/>
        <v>0</v>
      </c>
      <c r="CU90" s="4">
        <f t="shared" si="96"/>
        <v>0</v>
      </c>
      <c r="CV90" s="4">
        <f t="shared" si="97"/>
        <v>0</v>
      </c>
      <c r="CW90" s="4">
        <f t="shared" si="98"/>
        <v>0</v>
      </c>
      <c r="CX90" s="4">
        <f t="shared" si="99"/>
        <v>0</v>
      </c>
      <c r="CY90" s="4">
        <f t="shared" si="118"/>
        <v>0</v>
      </c>
      <c r="CZ90" s="4">
        <f t="shared" si="119"/>
        <v>0</v>
      </c>
      <c r="DC90" s="4" t="s">
        <v>3</v>
      </c>
      <c r="DD90" s="4" t="s">
        <v>3</v>
      </c>
      <c r="DE90" s="4" t="s">
        <v>3</v>
      </c>
      <c r="DF90" s="4" t="s">
        <v>3</v>
      </c>
      <c r="DG90" s="4" t="s">
        <v>3</v>
      </c>
      <c r="DH90" s="4" t="s">
        <v>3</v>
      </c>
      <c r="DI90" s="4" t="s">
        <v>3</v>
      </c>
      <c r="DJ90" s="4" t="s">
        <v>3</v>
      </c>
      <c r="DK90" s="4" t="s">
        <v>3</v>
      </c>
      <c r="DL90" s="4" t="s">
        <v>3</v>
      </c>
      <c r="DM90" s="4" t="s">
        <v>3</v>
      </c>
      <c r="DN90" s="4">
        <v>0</v>
      </c>
      <c r="DO90" s="4">
        <v>0</v>
      </c>
      <c r="DP90" s="4">
        <v>1</v>
      </c>
      <c r="DQ90" s="4">
        <v>1</v>
      </c>
      <c r="DU90" s="4">
        <v>1003</v>
      </c>
      <c r="DV90" s="4" t="s">
        <v>156</v>
      </c>
      <c r="DW90" s="4" t="s">
        <v>156</v>
      </c>
      <c r="DX90" s="4">
        <v>1</v>
      </c>
      <c r="DZ90" s="4" t="s">
        <v>3</v>
      </c>
      <c r="EA90" s="4" t="s">
        <v>3</v>
      </c>
      <c r="EB90" s="4" t="s">
        <v>3</v>
      </c>
      <c r="EC90" s="4" t="s">
        <v>3</v>
      </c>
      <c r="EE90" s="4">
        <v>85133641</v>
      </c>
      <c r="EF90" s="4">
        <v>30</v>
      </c>
      <c r="EG90" s="4" t="s">
        <v>52</v>
      </c>
      <c r="EH90" s="4">
        <v>0</v>
      </c>
      <c r="EI90" s="4" t="s">
        <v>3</v>
      </c>
      <c r="EJ90" s="4">
        <v>1</v>
      </c>
      <c r="EK90" s="4">
        <v>21</v>
      </c>
      <c r="EL90" s="4" t="s">
        <v>53</v>
      </c>
      <c r="EM90" s="4" t="s">
        <v>54</v>
      </c>
      <c r="EO90" s="4" t="s">
        <v>148</v>
      </c>
      <c r="EQ90" s="4">
        <v>0</v>
      </c>
      <c r="ER90" s="4">
        <v>28.1</v>
      </c>
      <c r="ES90" s="4">
        <v>28.1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FQ90" s="4">
        <v>0</v>
      </c>
      <c r="FR90" s="4">
        <v>0</v>
      </c>
      <c r="FS90" s="4">
        <v>0</v>
      </c>
      <c r="FX90" s="4">
        <v>109</v>
      </c>
      <c r="FY90" s="4">
        <v>61</v>
      </c>
      <c r="GA90" s="4" t="s">
        <v>3</v>
      </c>
      <c r="GD90" s="4">
        <v>1</v>
      </c>
      <c r="GF90" s="4">
        <v>-367345504</v>
      </c>
      <c r="GG90" s="4">
        <v>2</v>
      </c>
      <c r="GH90" s="4">
        <v>1</v>
      </c>
      <c r="GI90" s="4">
        <v>2</v>
      </c>
      <c r="GJ90" s="4">
        <v>0</v>
      </c>
      <c r="GK90" s="4">
        <v>0</v>
      </c>
      <c r="GL90" s="4">
        <f t="shared" si="100"/>
        <v>0</v>
      </c>
      <c r="GM90" s="4">
        <f t="shared" si="101"/>
        <v>14658.08</v>
      </c>
      <c r="GN90" s="4">
        <f t="shared" si="102"/>
        <v>14658.08</v>
      </c>
      <c r="GO90" s="4">
        <f t="shared" si="103"/>
        <v>0</v>
      </c>
      <c r="GP90" s="4">
        <f t="shared" si="104"/>
        <v>0</v>
      </c>
      <c r="GR90" s="4">
        <v>0</v>
      </c>
      <c r="GS90" s="4">
        <v>3</v>
      </c>
      <c r="GT90" s="4">
        <v>0</v>
      </c>
      <c r="GU90" s="4" t="s">
        <v>3</v>
      </c>
      <c r="GV90" s="4">
        <f t="shared" si="105"/>
        <v>0</v>
      </c>
      <c r="GW90" s="4">
        <v>1</v>
      </c>
      <c r="GX90" s="4">
        <f t="shared" si="106"/>
        <v>0</v>
      </c>
      <c r="HA90" s="4">
        <v>0</v>
      </c>
      <c r="HB90" s="4">
        <v>0</v>
      </c>
      <c r="HC90" s="4">
        <f t="shared" si="107"/>
        <v>0</v>
      </c>
      <c r="HE90" s="4" t="s">
        <v>3</v>
      </c>
      <c r="HF90" s="4" t="s">
        <v>3</v>
      </c>
      <c r="HM90" s="4" t="s">
        <v>42</v>
      </c>
      <c r="HN90" s="4" t="s">
        <v>3</v>
      </c>
      <c r="HO90" s="4" t="s">
        <v>3</v>
      </c>
      <c r="HP90" s="4" t="s">
        <v>3</v>
      </c>
      <c r="HQ90" s="4" t="s">
        <v>3</v>
      </c>
      <c r="HS90" s="4">
        <v>0</v>
      </c>
      <c r="IK90" s="4">
        <v>0</v>
      </c>
    </row>
    <row r="91" spans="1:255" x14ac:dyDescent="0.2">
      <c r="A91" s="2">
        <v>17</v>
      </c>
      <c r="B91" s="2">
        <v>1</v>
      </c>
      <c r="C91" s="2">
        <f>ROW(SmtRes!A130)</f>
        <v>130</v>
      </c>
      <c r="D91" s="2">
        <f>ROW(EtalonRes!A151)</f>
        <v>151</v>
      </c>
      <c r="E91" s="2" t="s">
        <v>158</v>
      </c>
      <c r="F91" s="2" t="s">
        <v>159</v>
      </c>
      <c r="G91" s="2" t="s">
        <v>160</v>
      </c>
      <c r="H91" s="2" t="s">
        <v>138</v>
      </c>
      <c r="I91" s="2">
        <f>ROUND((45)/100,9)</f>
        <v>0.45</v>
      </c>
      <c r="J91" s="2">
        <v>0</v>
      </c>
      <c r="K91" s="2">
        <f>ROUND((45)/100,9)</f>
        <v>0.45</v>
      </c>
      <c r="L91" s="2"/>
      <c r="M91" s="2"/>
      <c r="N91" s="2"/>
      <c r="O91" s="2">
        <f t="shared" si="83"/>
        <v>336.35</v>
      </c>
      <c r="P91" s="2">
        <f t="shared" si="84"/>
        <v>20.14</v>
      </c>
      <c r="Q91" s="2">
        <f>(ROUND((ROUND(((((ET91*1.25)*1.2))*AV91*I91),2)*BB91),2)+ROUND((ROUND(((AE91-(((EU91*1.25)*1.2)))*AV91*I91),2)*BS91),2))</f>
        <v>34.409999999999997</v>
      </c>
      <c r="R91" s="2">
        <f>(ROUND((ROUND(((((EU91*1.25)*1.2))*AV91*I91),2)*BS91),2)+ROUND((ROUND(((AE91-(((EU91*1.25)*1.2)))*AV91*I91),2)*BS91),2))</f>
        <v>4.3600000000000003</v>
      </c>
      <c r="S91" s="2">
        <f t="shared" si="85"/>
        <v>281.8</v>
      </c>
      <c r="T91" s="2">
        <f t="shared" si="86"/>
        <v>0</v>
      </c>
      <c r="U91" s="2">
        <f t="shared" si="87"/>
        <v>22.329855899999998</v>
      </c>
      <c r="V91" s="2">
        <f t="shared" si="88"/>
        <v>0</v>
      </c>
      <c r="W91" s="2">
        <f t="shared" si="89"/>
        <v>0</v>
      </c>
      <c r="X91" s="2">
        <f>(ROUND((((S91+ROUND((ROUND(((((EU91*1.25)*1.2))*AV91*I91),2)*BS91),2))*AT91)/100),2)+ROUND(((ROUND((ROUND(((AE91-(((EU91*1.25)*1.2)))*AV91*I91),2)*BS91),2)*AT91)/100),2))</f>
        <v>311.91000000000003</v>
      </c>
      <c r="Y91" s="2">
        <f>(ROUND((((S91+ROUND((ROUND(((((EU91*1.25)*1.2))*AV91*I91),2)*BS91),2))*AU91)/100),2)+ROUND(((ROUND((ROUND(((AE91-(((EU91*1.25)*1.2)))*AV91*I91),2)*BS91),2)*AU91)/100),2))</f>
        <v>174.56</v>
      </c>
      <c r="Z91" s="2"/>
      <c r="AA91" s="2">
        <v>85736471</v>
      </c>
      <c r="AB91" s="2">
        <f t="shared" si="90"/>
        <v>703.3152</v>
      </c>
      <c r="AC91" s="2">
        <f>ROUND((((ES91*1)*1)),6)</f>
        <v>44.76</v>
      </c>
      <c r="AD91" s="2">
        <f>ROUND((((((ET91*1.25)*1.2))-(((EU91*1.25)*1.2)))+AE91),6)</f>
        <v>71.655000000000001</v>
      </c>
      <c r="AE91" s="2">
        <f>ROUND((((EU91*1.25)*1.2)),6)</f>
        <v>9.09</v>
      </c>
      <c r="AF91" s="2">
        <f>ROUND((((EV91*1.15)*1.2)),6)</f>
        <v>586.90020000000004</v>
      </c>
      <c r="AG91" s="2">
        <f t="shared" si="91"/>
        <v>0</v>
      </c>
      <c r="AH91" s="2">
        <f>(((EW91*1.15)*1.2))</f>
        <v>46.506</v>
      </c>
      <c r="AI91" s="2">
        <f>(((EX91*1.25)*1.2))</f>
        <v>0</v>
      </c>
      <c r="AJ91" s="2">
        <f t="shared" si="92"/>
        <v>0</v>
      </c>
      <c r="AK91" s="2">
        <v>517.82000000000005</v>
      </c>
      <c r="AL91" s="2">
        <v>44.76</v>
      </c>
      <c r="AM91" s="2">
        <v>47.77</v>
      </c>
      <c r="AN91" s="2">
        <v>6.06</v>
      </c>
      <c r="AO91" s="2">
        <v>425.29</v>
      </c>
      <c r="AP91" s="2">
        <v>0</v>
      </c>
      <c r="AQ91" s="2">
        <v>33.700000000000003</v>
      </c>
      <c r="AR91" s="2">
        <v>0</v>
      </c>
      <c r="AS91" s="2">
        <v>0</v>
      </c>
      <c r="AT91" s="2">
        <v>109</v>
      </c>
      <c r="AU91" s="2">
        <v>61</v>
      </c>
      <c r="AV91" s="2">
        <v>1.0669999999999999</v>
      </c>
      <c r="AW91" s="2">
        <v>1</v>
      </c>
      <c r="AX91" s="2"/>
      <c r="AY91" s="2"/>
      <c r="AZ91" s="2">
        <v>1</v>
      </c>
      <c r="BA91" s="2">
        <v>1</v>
      </c>
      <c r="BB91" s="2">
        <v>1</v>
      </c>
      <c r="BC91" s="2">
        <v>1</v>
      </c>
      <c r="BD91" s="2" t="s">
        <v>3</v>
      </c>
      <c r="BE91" s="2" t="s">
        <v>3</v>
      </c>
      <c r="BF91" s="2" t="s">
        <v>3</v>
      </c>
      <c r="BG91" s="2" t="s">
        <v>3</v>
      </c>
      <c r="BH91" s="2">
        <v>0</v>
      </c>
      <c r="BI91" s="2">
        <v>1</v>
      </c>
      <c r="BJ91" s="2" t="s">
        <v>161</v>
      </c>
      <c r="BK91" s="2"/>
      <c r="BL91" s="2"/>
      <c r="BM91" s="2">
        <v>21</v>
      </c>
      <c r="BN91" s="2">
        <v>0</v>
      </c>
      <c r="BO91" s="2" t="s">
        <v>159</v>
      </c>
      <c r="BP91" s="2">
        <v>1</v>
      </c>
      <c r="BQ91" s="2">
        <v>30</v>
      </c>
      <c r="BR91" s="2">
        <v>0</v>
      </c>
      <c r="BS91" s="2">
        <v>1</v>
      </c>
      <c r="BT91" s="2">
        <v>1</v>
      </c>
      <c r="BU91" s="2">
        <v>1</v>
      </c>
      <c r="BV91" s="2">
        <v>1</v>
      </c>
      <c r="BW91" s="2">
        <v>1</v>
      </c>
      <c r="BX91" s="2">
        <v>1</v>
      </c>
      <c r="BY91" s="2" t="s">
        <v>3</v>
      </c>
      <c r="BZ91" s="2">
        <v>109</v>
      </c>
      <c r="CA91" s="2">
        <v>61</v>
      </c>
      <c r="CB91" s="2" t="s">
        <v>3</v>
      </c>
      <c r="CC91" s="2"/>
      <c r="CD91" s="2"/>
      <c r="CE91" s="2">
        <v>1566</v>
      </c>
      <c r="CF91" s="2">
        <v>0</v>
      </c>
      <c r="CG91" s="2">
        <v>0</v>
      </c>
      <c r="CH91" s="2"/>
      <c r="CI91" s="2"/>
      <c r="CJ91" s="2"/>
      <c r="CK91" s="2"/>
      <c r="CL91" s="2"/>
      <c r="CM91" s="2">
        <v>0</v>
      </c>
      <c r="CN91" s="2" t="s">
        <v>907</v>
      </c>
      <c r="CO91" s="2">
        <v>0</v>
      </c>
      <c r="CP91" s="2">
        <f t="shared" si="93"/>
        <v>336.35</v>
      </c>
      <c r="CQ91" s="2">
        <f t="shared" si="94"/>
        <v>44.76</v>
      </c>
      <c r="CR91" s="2">
        <f>(ROUND((ROUND(((((ET91*1.25)*1.2))*AV91*1),2)*BB91),2)+ROUND((ROUND(((AE91-(((EU91*1.25)*1.2)))*AV91*1),2)*BS91),2))</f>
        <v>76.459999999999994</v>
      </c>
      <c r="CS91" s="2">
        <f>(ROUND((ROUND(((((EU91*1.25)*1.2))*AV91*1),2)*BS91),2)+ROUND((ROUND(((AE91-(((EU91*1.25)*1.2)))*AV91*1),2)*BS91),2))</f>
        <v>9.6999999999999993</v>
      </c>
      <c r="CT91" s="2">
        <f t="shared" si="95"/>
        <v>626.22</v>
      </c>
      <c r="CU91" s="2">
        <f t="shared" si="96"/>
        <v>0</v>
      </c>
      <c r="CV91" s="2">
        <f t="shared" si="97"/>
        <v>49.621901999999999</v>
      </c>
      <c r="CW91" s="2">
        <f t="shared" si="98"/>
        <v>0</v>
      </c>
      <c r="CX91" s="2">
        <f t="shared" si="99"/>
        <v>0</v>
      </c>
      <c r="CY91" s="2">
        <f>(ROUND((((S91+ROUND((ROUND(((((EU91*1.25)*1.2))*AV91*1),2)*BS91),2))*AT91)/100),2)+ROUND(((ROUND((ROUND(((AE91-(((EU91*1.25)*1.2)))*AV91*1),2)*BS91),2)*AT91)/100),2))</f>
        <v>317.74</v>
      </c>
      <c r="CZ91" s="2">
        <f>(ROUND((((S91+ROUND((ROUND(((((EU91*1.25)*1.2))*AV91*1),2)*BS91),2))*AU91)/100),2)+ROUND(((ROUND((ROUND(((AE91-(((EU91*1.25)*1.2)))*AV91*1),2)*BS91),2)*AU91)/100),2))</f>
        <v>177.82</v>
      </c>
      <c r="DA91" s="2"/>
      <c r="DB91" s="2">
        <v>31</v>
      </c>
      <c r="DC91" s="2" t="s">
        <v>3</v>
      </c>
      <c r="DD91" s="2" t="s">
        <v>42</v>
      </c>
      <c r="DE91" s="2" t="s">
        <v>140</v>
      </c>
      <c r="DF91" s="2" t="s">
        <v>140</v>
      </c>
      <c r="DG91" s="2" t="s">
        <v>141</v>
      </c>
      <c r="DH91" s="2" t="s">
        <v>3</v>
      </c>
      <c r="DI91" s="2" t="s">
        <v>141</v>
      </c>
      <c r="DJ91" s="2" t="s">
        <v>140</v>
      </c>
      <c r="DK91" s="2" t="s">
        <v>3</v>
      </c>
      <c r="DL91" s="2" t="s">
        <v>3</v>
      </c>
      <c r="DM91" s="2" t="s">
        <v>3</v>
      </c>
      <c r="DN91" s="2">
        <v>0</v>
      </c>
      <c r="DO91" s="2">
        <v>0</v>
      </c>
      <c r="DP91" s="2">
        <v>1</v>
      </c>
      <c r="DQ91" s="2">
        <v>1</v>
      </c>
      <c r="DR91" s="2"/>
      <c r="DS91" s="2"/>
      <c r="DT91" s="2"/>
      <c r="DU91" s="2">
        <v>1013</v>
      </c>
      <c r="DV91" s="2" t="s">
        <v>138</v>
      </c>
      <c r="DW91" s="2" t="s">
        <v>138</v>
      </c>
      <c r="DX91" s="2">
        <v>1</v>
      </c>
      <c r="DY91" s="2"/>
      <c r="DZ91" s="2" t="s">
        <v>3</v>
      </c>
      <c r="EA91" s="2" t="s">
        <v>3</v>
      </c>
      <c r="EB91" s="2" t="s">
        <v>3</v>
      </c>
      <c r="EC91" s="2" t="s">
        <v>3</v>
      </c>
      <c r="ED91" s="2"/>
      <c r="EE91" s="2">
        <v>85133641</v>
      </c>
      <c r="EF91" s="2">
        <v>30</v>
      </c>
      <c r="EG91" s="2" t="s">
        <v>52</v>
      </c>
      <c r="EH91" s="2">
        <v>0</v>
      </c>
      <c r="EI91" s="2" t="s">
        <v>3</v>
      </c>
      <c r="EJ91" s="2">
        <v>1</v>
      </c>
      <c r="EK91" s="2">
        <v>21</v>
      </c>
      <c r="EL91" s="2" t="s">
        <v>53</v>
      </c>
      <c r="EM91" s="2" t="s">
        <v>54</v>
      </c>
      <c r="EN91" s="2"/>
      <c r="EO91" s="2" t="s">
        <v>142</v>
      </c>
      <c r="EP91" s="2"/>
      <c r="EQ91" s="2">
        <v>0</v>
      </c>
      <c r="ER91" s="2">
        <v>517.82000000000005</v>
      </c>
      <c r="ES91" s="2">
        <v>44.76</v>
      </c>
      <c r="ET91" s="2">
        <v>47.77</v>
      </c>
      <c r="EU91" s="2">
        <v>6.06</v>
      </c>
      <c r="EV91" s="2">
        <v>425.29</v>
      </c>
      <c r="EW91" s="2">
        <v>33.700000000000003</v>
      </c>
      <c r="EX91" s="2">
        <v>0</v>
      </c>
      <c r="EY91" s="2">
        <v>0</v>
      </c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>
        <v>0</v>
      </c>
      <c r="FR91" s="2">
        <v>0</v>
      </c>
      <c r="FS91" s="2">
        <v>0</v>
      </c>
      <c r="FT91" s="2"/>
      <c r="FU91" s="2"/>
      <c r="FV91" s="2"/>
      <c r="FW91" s="2"/>
      <c r="FX91" s="2">
        <v>109</v>
      </c>
      <c r="FY91" s="2">
        <v>61</v>
      </c>
      <c r="FZ91" s="2"/>
      <c r="GA91" s="2" t="s">
        <v>3</v>
      </c>
      <c r="GB91" s="2"/>
      <c r="GC91" s="2"/>
      <c r="GD91" s="2">
        <v>1</v>
      </c>
      <c r="GE91" s="2"/>
      <c r="GF91" s="2">
        <v>-756103936</v>
      </c>
      <c r="GG91" s="2">
        <v>2</v>
      </c>
      <c r="GH91" s="2">
        <v>1</v>
      </c>
      <c r="GI91" s="2">
        <v>2</v>
      </c>
      <c r="GJ91" s="2">
        <v>0</v>
      </c>
      <c r="GK91" s="2">
        <v>0</v>
      </c>
      <c r="GL91" s="2">
        <f t="shared" si="100"/>
        <v>0</v>
      </c>
      <c r="GM91" s="2">
        <f t="shared" si="101"/>
        <v>822.82</v>
      </c>
      <c r="GN91" s="2">
        <f t="shared" si="102"/>
        <v>822.82</v>
      </c>
      <c r="GO91" s="2">
        <f t="shared" si="103"/>
        <v>0</v>
      </c>
      <c r="GP91" s="2">
        <f t="shared" si="104"/>
        <v>0</v>
      </c>
      <c r="GQ91" s="2"/>
      <c r="GR91" s="2">
        <v>0</v>
      </c>
      <c r="GS91" s="2">
        <v>3</v>
      </c>
      <c r="GT91" s="2">
        <v>0</v>
      </c>
      <c r="GU91" s="2" t="s">
        <v>3</v>
      </c>
      <c r="GV91" s="2">
        <f t="shared" si="105"/>
        <v>0</v>
      </c>
      <c r="GW91" s="2">
        <v>1</v>
      </c>
      <c r="GX91" s="2">
        <f t="shared" si="106"/>
        <v>0</v>
      </c>
      <c r="GY91" s="2"/>
      <c r="GZ91" s="2"/>
      <c r="HA91" s="2">
        <v>0</v>
      </c>
      <c r="HB91" s="2">
        <v>0</v>
      </c>
      <c r="HC91" s="2">
        <f t="shared" si="107"/>
        <v>0</v>
      </c>
      <c r="HD91" s="2"/>
      <c r="HE91" s="2" t="s">
        <v>3</v>
      </c>
      <c r="HF91" s="2" t="s">
        <v>3</v>
      </c>
      <c r="HG91" s="2"/>
      <c r="HH91" s="2"/>
      <c r="HI91" s="2"/>
      <c r="HJ91" s="2"/>
      <c r="HK91" s="2"/>
      <c r="HL91" s="2"/>
      <c r="HM91" s="2" t="s">
        <v>3</v>
      </c>
      <c r="HN91" s="2" t="s">
        <v>3</v>
      </c>
      <c r="HO91" s="2" t="s">
        <v>3</v>
      </c>
      <c r="HP91" s="2" t="s">
        <v>3</v>
      </c>
      <c r="HQ91" s="2" t="s">
        <v>3</v>
      </c>
      <c r="HR91" s="2"/>
      <c r="HS91" s="2">
        <v>0</v>
      </c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>
        <v>0</v>
      </c>
      <c r="IL91" s="2"/>
      <c r="IM91" s="2"/>
      <c r="IN91" s="2"/>
      <c r="IO91" s="2"/>
      <c r="IP91" s="2"/>
      <c r="IQ91" s="2"/>
      <c r="IR91" s="2"/>
      <c r="IS91" s="2"/>
      <c r="IT91" s="2"/>
      <c r="IU91" s="2"/>
    </row>
    <row r="92" spans="1:255" x14ac:dyDescent="0.2">
      <c r="A92" s="4">
        <v>17</v>
      </c>
      <c r="B92" s="4">
        <v>1</v>
      </c>
      <c r="C92" s="4">
        <f>ROW(SmtRes!A144)</f>
        <v>144</v>
      </c>
      <c r="D92" s="4">
        <f>ROW(EtalonRes!A166)</f>
        <v>166</v>
      </c>
      <c r="E92" s="4" t="s">
        <v>158</v>
      </c>
      <c r="F92" s="4" t="s">
        <v>159</v>
      </c>
      <c r="G92" s="4" t="s">
        <v>160</v>
      </c>
      <c r="H92" s="4" t="s">
        <v>138</v>
      </c>
      <c r="I92" s="4">
        <f>ROUND((45)/100,9)</f>
        <v>0.45</v>
      </c>
      <c r="J92" s="4">
        <v>0</v>
      </c>
      <c r="K92" s="4">
        <f>ROUND((45)/100,9)</f>
        <v>0.45</v>
      </c>
      <c r="O92" s="4">
        <f t="shared" si="83"/>
        <v>16563.7</v>
      </c>
      <c r="P92" s="4">
        <f t="shared" si="84"/>
        <v>126.48</v>
      </c>
      <c r="Q92" s="4">
        <f>(ROUND((ROUND(((((ET92*1.25)*1.2))*AV92*I92),2)*BB92),2)+ROUND((ROUND(((AE92-(((EU92*1.25)*1.2)))*AV92*I92),2)*BS92),2))</f>
        <v>557.79</v>
      </c>
      <c r="R92" s="4">
        <f>(ROUND((ROUND(((((EU92*1.25)*1.2))*AV92*I92),2)*BS92),2)+ROUND((ROUND(((AE92-(((EU92*1.25)*1.2)))*AV92*I92),2)*BS92),2))</f>
        <v>245.69</v>
      </c>
      <c r="S92" s="4">
        <f t="shared" si="85"/>
        <v>15879.43</v>
      </c>
      <c r="T92" s="4">
        <f t="shared" si="86"/>
        <v>0</v>
      </c>
      <c r="U92" s="4">
        <f t="shared" si="87"/>
        <v>22.329855899999998</v>
      </c>
      <c r="V92" s="4">
        <f t="shared" si="88"/>
        <v>0</v>
      </c>
      <c r="W92" s="4">
        <f t="shared" si="89"/>
        <v>0</v>
      </c>
      <c r="X92" s="4">
        <f>(ROUND((((S92+ROUND((ROUND(((((EU92*1.25)*1.2))*AV92*I92),2)*BS92),2))*AT92)/100),2)+ROUND(((ROUND((ROUND(((AE92-(((EU92*1.25)*1.2)))*AV92*I92),2)*BS92),2)*AT92)/100),2))</f>
        <v>17576.38</v>
      </c>
      <c r="Y92" s="4">
        <f>(ROUND((((S92+ROUND((ROUND(((((EU92*1.25)*1.2))*AV92*I92),2)*BS92),2))*AU92)/100),2)+ROUND(((ROUND((ROUND(((AE92-(((EU92*1.25)*1.2)))*AV92*I92),2)*BS92),2)*AU92)/100),2))</f>
        <v>9836.32</v>
      </c>
      <c r="AA92" s="4">
        <v>85736473</v>
      </c>
      <c r="AB92" s="4">
        <f t="shared" si="90"/>
        <v>703.3152</v>
      </c>
      <c r="AC92" s="4">
        <f>ROUND((((ES92*1)*1)),6)</f>
        <v>44.76</v>
      </c>
      <c r="AD92" s="4">
        <f>ROUND((((((ET92*1.25)*1.2))-(((EU92*1.25)*1.2)))+AE92),6)</f>
        <v>71.655000000000001</v>
      </c>
      <c r="AE92" s="4">
        <f>ROUND((((EU92*1.25)*1.2)),6)</f>
        <v>9.09</v>
      </c>
      <c r="AF92" s="4">
        <f>ROUND((((EV92*1.15)*1.2)),6)</f>
        <v>586.90020000000004</v>
      </c>
      <c r="AG92" s="4">
        <f t="shared" si="91"/>
        <v>0</v>
      </c>
      <c r="AH92" s="4">
        <f>(((EW92*1.15)*1.2))</f>
        <v>46.506</v>
      </c>
      <c r="AI92" s="4">
        <f>(((EX92*1.25)*1.2))</f>
        <v>0</v>
      </c>
      <c r="AJ92" s="4">
        <f t="shared" si="92"/>
        <v>0</v>
      </c>
      <c r="AK92" s="4">
        <v>517.82000000000005</v>
      </c>
      <c r="AL92" s="4">
        <v>44.76</v>
      </c>
      <c r="AM92" s="4">
        <v>47.77</v>
      </c>
      <c r="AN92" s="4">
        <v>6.06</v>
      </c>
      <c r="AO92" s="4">
        <v>425.29</v>
      </c>
      <c r="AP92" s="4">
        <v>0</v>
      </c>
      <c r="AQ92" s="4">
        <v>33.700000000000003</v>
      </c>
      <c r="AR92" s="4">
        <v>0</v>
      </c>
      <c r="AS92" s="4">
        <v>0</v>
      </c>
      <c r="AT92" s="4">
        <v>109</v>
      </c>
      <c r="AU92" s="4">
        <v>61</v>
      </c>
      <c r="AV92" s="4">
        <v>1.0669999999999999</v>
      </c>
      <c r="AW92" s="4">
        <v>1</v>
      </c>
      <c r="AZ92" s="4">
        <v>1</v>
      </c>
      <c r="BA92" s="4">
        <v>56.35</v>
      </c>
      <c r="BB92" s="4">
        <v>16.21</v>
      </c>
      <c r="BC92" s="4">
        <v>6.28</v>
      </c>
      <c r="BD92" s="4" t="s">
        <v>3</v>
      </c>
      <c r="BE92" s="4" t="s">
        <v>3</v>
      </c>
      <c r="BF92" s="4" t="s">
        <v>3</v>
      </c>
      <c r="BG92" s="4" t="s">
        <v>3</v>
      </c>
      <c r="BH92" s="4">
        <v>0</v>
      </c>
      <c r="BI92" s="4">
        <v>1</v>
      </c>
      <c r="BJ92" s="4" t="s">
        <v>161</v>
      </c>
      <c r="BM92" s="4">
        <v>21</v>
      </c>
      <c r="BN92" s="4">
        <v>0</v>
      </c>
      <c r="BO92" s="4" t="s">
        <v>159</v>
      </c>
      <c r="BP92" s="4">
        <v>1</v>
      </c>
      <c r="BQ92" s="4">
        <v>30</v>
      </c>
      <c r="BR92" s="4">
        <v>0</v>
      </c>
      <c r="BS92" s="4">
        <v>56.35</v>
      </c>
      <c r="BT92" s="4">
        <v>1</v>
      </c>
      <c r="BU92" s="4">
        <v>1</v>
      </c>
      <c r="BV92" s="4">
        <v>1</v>
      </c>
      <c r="BW92" s="4">
        <v>1</v>
      </c>
      <c r="BX92" s="4">
        <v>1</v>
      </c>
      <c r="BY92" s="4" t="s">
        <v>3</v>
      </c>
      <c r="BZ92" s="4">
        <v>109</v>
      </c>
      <c r="CA92" s="4">
        <v>61</v>
      </c>
      <c r="CB92" s="4" t="s">
        <v>3</v>
      </c>
      <c r="CE92" s="4">
        <v>1566</v>
      </c>
      <c r="CF92" s="4">
        <v>0</v>
      </c>
      <c r="CG92" s="4">
        <v>0</v>
      </c>
      <c r="CM92" s="4">
        <v>0</v>
      </c>
      <c r="CN92" s="4" t="s">
        <v>907</v>
      </c>
      <c r="CO92" s="4">
        <v>0</v>
      </c>
      <c r="CP92" s="4">
        <f t="shared" si="93"/>
        <v>16563.7</v>
      </c>
      <c r="CQ92" s="4">
        <f t="shared" si="94"/>
        <v>281.08999999999997</v>
      </c>
      <c r="CR92" s="4">
        <f>(ROUND((ROUND(((((ET92*1.25)*1.2))*AV92*1),2)*BB92),2)+ROUND((ROUND(((AE92-(((EU92*1.25)*1.2)))*AV92*1),2)*BS92),2))</f>
        <v>1239.42</v>
      </c>
      <c r="CS92" s="4">
        <f>(ROUND((ROUND(((((EU92*1.25)*1.2))*AV92*1),2)*BS92),2)+ROUND((ROUND(((AE92-(((EU92*1.25)*1.2)))*AV92*1),2)*BS92),2))</f>
        <v>546.6</v>
      </c>
      <c r="CT92" s="4">
        <f t="shared" si="95"/>
        <v>35287.5</v>
      </c>
      <c r="CU92" s="4">
        <f t="shared" si="96"/>
        <v>0</v>
      </c>
      <c r="CV92" s="4">
        <f t="shared" si="97"/>
        <v>49.621901999999999</v>
      </c>
      <c r="CW92" s="4">
        <f t="shared" si="98"/>
        <v>0</v>
      </c>
      <c r="CX92" s="4">
        <f t="shared" si="99"/>
        <v>0</v>
      </c>
      <c r="CY92" s="4">
        <f>(ROUND((((S92+ROUND((ROUND(((((EU92*1.25)*1.2))*AV92*1),2)*BS92),2))*AT92)/100),2)+ROUND(((ROUND((ROUND(((AE92-(((EU92*1.25)*1.2)))*AV92*1),2)*BS92),2)*AT92)/100),2))</f>
        <v>17904.37</v>
      </c>
      <c r="CZ92" s="4">
        <f>(ROUND((((S92+ROUND((ROUND(((((EU92*1.25)*1.2))*AV92*1),2)*BS92),2))*AU92)/100),2)+ROUND(((ROUND((ROUND(((AE92-(((EU92*1.25)*1.2)))*AV92*1),2)*BS92),2)*AU92)/100),2))</f>
        <v>10019.879999999999</v>
      </c>
      <c r="DB92" s="4">
        <v>33</v>
      </c>
      <c r="DC92" s="4" t="s">
        <v>3</v>
      </c>
      <c r="DD92" s="4" t="s">
        <v>42</v>
      </c>
      <c r="DE92" s="4" t="s">
        <v>140</v>
      </c>
      <c r="DF92" s="4" t="s">
        <v>140</v>
      </c>
      <c r="DG92" s="4" t="s">
        <v>141</v>
      </c>
      <c r="DH92" s="4" t="s">
        <v>3</v>
      </c>
      <c r="DI92" s="4" t="s">
        <v>141</v>
      </c>
      <c r="DJ92" s="4" t="s">
        <v>140</v>
      </c>
      <c r="DK92" s="4" t="s">
        <v>3</v>
      </c>
      <c r="DL92" s="4" t="s">
        <v>3</v>
      </c>
      <c r="DM92" s="4" t="s">
        <v>3</v>
      </c>
      <c r="DN92" s="4">
        <v>0</v>
      </c>
      <c r="DO92" s="4">
        <v>0</v>
      </c>
      <c r="DP92" s="4">
        <v>1</v>
      </c>
      <c r="DQ92" s="4">
        <v>1</v>
      </c>
      <c r="DU92" s="4">
        <v>1013</v>
      </c>
      <c r="DV92" s="4" t="s">
        <v>138</v>
      </c>
      <c r="DW92" s="4" t="s">
        <v>138</v>
      </c>
      <c r="DX92" s="4">
        <v>1</v>
      </c>
      <c r="DZ92" s="4" t="s">
        <v>3</v>
      </c>
      <c r="EA92" s="4" t="s">
        <v>3</v>
      </c>
      <c r="EB92" s="4" t="s">
        <v>3</v>
      </c>
      <c r="EC92" s="4" t="s">
        <v>3</v>
      </c>
      <c r="EE92" s="4">
        <v>85133641</v>
      </c>
      <c r="EF92" s="4">
        <v>30</v>
      </c>
      <c r="EG92" s="4" t="s">
        <v>52</v>
      </c>
      <c r="EH92" s="4">
        <v>0</v>
      </c>
      <c r="EI92" s="4" t="s">
        <v>3</v>
      </c>
      <c r="EJ92" s="4">
        <v>1</v>
      </c>
      <c r="EK92" s="4">
        <v>21</v>
      </c>
      <c r="EL92" s="4" t="s">
        <v>53</v>
      </c>
      <c r="EM92" s="4" t="s">
        <v>54</v>
      </c>
      <c r="EO92" s="4" t="s">
        <v>142</v>
      </c>
      <c r="EQ92" s="4">
        <v>0</v>
      </c>
      <c r="ER92" s="4">
        <v>517.82000000000005</v>
      </c>
      <c r="ES92" s="4">
        <v>44.76</v>
      </c>
      <c r="ET92" s="4">
        <v>47.77</v>
      </c>
      <c r="EU92" s="4">
        <v>6.06</v>
      </c>
      <c r="EV92" s="4">
        <v>425.29</v>
      </c>
      <c r="EW92" s="4">
        <v>33.700000000000003</v>
      </c>
      <c r="EX92" s="4">
        <v>0</v>
      </c>
      <c r="EY92" s="4">
        <v>0</v>
      </c>
      <c r="FQ92" s="4">
        <v>0</v>
      </c>
      <c r="FR92" s="4">
        <v>0</v>
      </c>
      <c r="FS92" s="4">
        <v>0</v>
      </c>
      <c r="FX92" s="4">
        <v>109</v>
      </c>
      <c r="FY92" s="4">
        <v>61</v>
      </c>
      <c r="GA92" s="4" t="s">
        <v>3</v>
      </c>
      <c r="GD92" s="4">
        <v>1</v>
      </c>
      <c r="GF92" s="4">
        <v>-756103936</v>
      </c>
      <c r="GG92" s="4">
        <v>2</v>
      </c>
      <c r="GH92" s="4">
        <v>1</v>
      </c>
      <c r="GI92" s="4">
        <v>2</v>
      </c>
      <c r="GJ92" s="4">
        <v>0</v>
      </c>
      <c r="GK92" s="4">
        <v>0</v>
      </c>
      <c r="GL92" s="4">
        <f t="shared" si="100"/>
        <v>0</v>
      </c>
      <c r="GM92" s="4">
        <f t="shared" si="101"/>
        <v>43976.4</v>
      </c>
      <c r="GN92" s="4">
        <f t="shared" si="102"/>
        <v>43976.4</v>
      </c>
      <c r="GO92" s="4">
        <f t="shared" si="103"/>
        <v>0</v>
      </c>
      <c r="GP92" s="4">
        <f t="shared" si="104"/>
        <v>0</v>
      </c>
      <c r="GR92" s="4">
        <v>0</v>
      </c>
      <c r="GS92" s="4">
        <v>3</v>
      </c>
      <c r="GT92" s="4">
        <v>0</v>
      </c>
      <c r="GU92" s="4" t="s">
        <v>3</v>
      </c>
      <c r="GV92" s="4">
        <f t="shared" si="105"/>
        <v>0</v>
      </c>
      <c r="GW92" s="4">
        <v>1</v>
      </c>
      <c r="GX92" s="4">
        <f t="shared" si="106"/>
        <v>0</v>
      </c>
      <c r="HA92" s="4">
        <v>0</v>
      </c>
      <c r="HB92" s="4">
        <v>0</v>
      </c>
      <c r="HC92" s="4">
        <f t="shared" si="107"/>
        <v>0</v>
      </c>
      <c r="HE92" s="4" t="s">
        <v>3</v>
      </c>
      <c r="HF92" s="4" t="s">
        <v>3</v>
      </c>
      <c r="HM92" s="4" t="s">
        <v>3</v>
      </c>
      <c r="HN92" s="4" t="s">
        <v>3</v>
      </c>
      <c r="HO92" s="4" t="s">
        <v>3</v>
      </c>
      <c r="HP92" s="4" t="s">
        <v>3</v>
      </c>
      <c r="HQ92" s="4" t="s">
        <v>3</v>
      </c>
      <c r="HS92" s="4">
        <v>0</v>
      </c>
      <c r="IK92" s="4">
        <v>0</v>
      </c>
    </row>
    <row r="93" spans="1:255" x14ac:dyDescent="0.2">
      <c r="A93" s="2">
        <v>18</v>
      </c>
      <c r="B93" s="2">
        <v>1</v>
      </c>
      <c r="C93" s="2">
        <v>130</v>
      </c>
      <c r="D93" s="2"/>
      <c r="E93" s="2" t="s">
        <v>162</v>
      </c>
      <c r="F93" s="2" t="s">
        <v>163</v>
      </c>
      <c r="G93" s="2" t="s">
        <v>164</v>
      </c>
      <c r="H93" s="2" t="s">
        <v>146</v>
      </c>
      <c r="I93" s="2">
        <f>I91*J93</f>
        <v>12</v>
      </c>
      <c r="J93" s="2">
        <v>26.666666666666664</v>
      </c>
      <c r="K93" s="2">
        <v>26.666667</v>
      </c>
      <c r="L93" s="2"/>
      <c r="M93" s="2"/>
      <c r="N93" s="2"/>
      <c r="O93" s="2">
        <f t="shared" si="83"/>
        <v>566.88</v>
      </c>
      <c r="P93" s="2">
        <f t="shared" si="84"/>
        <v>566.88</v>
      </c>
      <c r="Q93" s="2">
        <f>(ROUND((ROUND(((ET93)*AV93*I93),2)*BB93),2)+ROUND((ROUND(((AE93-(EU93))*AV93*I93),2)*BS93),2))</f>
        <v>0</v>
      </c>
      <c r="R93" s="2">
        <f>(ROUND((ROUND(((EU93)*AV93*I93),2)*BS93),2)+ROUND((ROUND(((AE93-(EU93))*AV93*I93),2)*BS93),2))</f>
        <v>0</v>
      </c>
      <c r="S93" s="2">
        <f t="shared" si="85"/>
        <v>0</v>
      </c>
      <c r="T93" s="2">
        <f t="shared" si="86"/>
        <v>0</v>
      </c>
      <c r="U93" s="2">
        <f t="shared" si="87"/>
        <v>0</v>
      </c>
      <c r="V93" s="2">
        <f t="shared" si="88"/>
        <v>0</v>
      </c>
      <c r="W93" s="2">
        <f t="shared" si="89"/>
        <v>0</v>
      </c>
      <c r="X93" s="2">
        <f>(ROUND((((S93+ROUND((ROUND(((EU93)*AV93*I93),2)*BS93),2))*AT93)/100),2)+ROUND(((ROUND((ROUND(((AE93-(EU93))*AV93*I93),2)*BS93),2)*AT93)/100),2))</f>
        <v>0</v>
      </c>
      <c r="Y93" s="2">
        <f>(ROUND((((S93+ROUND((ROUND(((EU93)*AV93*I93),2)*BS93),2))*AU93)/100),2)+ROUND(((ROUND((ROUND(((AE93-(EU93))*AV93*I93),2)*BS93),2)*AU93)/100),2))</f>
        <v>0</v>
      </c>
      <c r="Z93" s="2"/>
      <c r="AA93" s="2">
        <v>85736471</v>
      </c>
      <c r="AB93" s="2">
        <f t="shared" si="90"/>
        <v>47.24</v>
      </c>
      <c r="AC93" s="2">
        <f>ROUND((ES93),6)</f>
        <v>47.24</v>
      </c>
      <c r="AD93" s="2">
        <f>ROUND((((ET93)-(EU93))+AE93),6)</f>
        <v>0</v>
      </c>
      <c r="AE93" s="2">
        <f t="shared" ref="AE93:AF96" si="120">ROUND((EU93),6)</f>
        <v>0</v>
      </c>
      <c r="AF93" s="2">
        <f t="shared" si="120"/>
        <v>0</v>
      </c>
      <c r="AG93" s="2">
        <f t="shared" si="91"/>
        <v>0</v>
      </c>
      <c r="AH93" s="2">
        <f t="shared" ref="AH93:AI96" si="121">(EW93)</f>
        <v>0</v>
      </c>
      <c r="AI93" s="2">
        <f t="shared" si="121"/>
        <v>0</v>
      </c>
      <c r="AJ93" s="2">
        <f t="shared" si="92"/>
        <v>0</v>
      </c>
      <c r="AK93" s="2">
        <v>47.24</v>
      </c>
      <c r="AL93" s="2">
        <v>47.24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109</v>
      </c>
      <c r="AU93" s="2">
        <v>61</v>
      </c>
      <c r="AV93" s="2">
        <v>1</v>
      </c>
      <c r="AW93" s="2">
        <v>1</v>
      </c>
      <c r="AX93" s="2"/>
      <c r="AY93" s="2"/>
      <c r="AZ93" s="2">
        <v>1</v>
      </c>
      <c r="BA93" s="2">
        <v>1</v>
      </c>
      <c r="BB93" s="2">
        <v>1</v>
      </c>
      <c r="BC93" s="2">
        <v>1</v>
      </c>
      <c r="BD93" s="2" t="s">
        <v>3</v>
      </c>
      <c r="BE93" s="2" t="s">
        <v>3</v>
      </c>
      <c r="BF93" s="2" t="s">
        <v>3</v>
      </c>
      <c r="BG93" s="2" t="s">
        <v>3</v>
      </c>
      <c r="BH93" s="2">
        <v>3</v>
      </c>
      <c r="BI93" s="2">
        <v>1</v>
      </c>
      <c r="BJ93" s="2" t="s">
        <v>165</v>
      </c>
      <c r="BK93" s="2"/>
      <c r="BL93" s="2"/>
      <c r="BM93" s="2">
        <v>21</v>
      </c>
      <c r="BN93" s="2">
        <v>0</v>
      </c>
      <c r="BO93" s="2" t="s">
        <v>3</v>
      </c>
      <c r="BP93" s="2">
        <v>0</v>
      </c>
      <c r="BQ93" s="2">
        <v>30</v>
      </c>
      <c r="BR93" s="2">
        <v>0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 t="s">
        <v>3</v>
      </c>
      <c r="BZ93" s="2">
        <v>109</v>
      </c>
      <c r="CA93" s="2">
        <v>61</v>
      </c>
      <c r="CB93" s="2" t="s">
        <v>3</v>
      </c>
      <c r="CC93" s="2"/>
      <c r="CD93" s="2"/>
      <c r="CE93" s="2">
        <v>1566</v>
      </c>
      <c r="CF93" s="2">
        <v>0</v>
      </c>
      <c r="CG93" s="2">
        <v>0</v>
      </c>
      <c r="CH93" s="2"/>
      <c r="CI93" s="2"/>
      <c r="CJ93" s="2"/>
      <c r="CK93" s="2"/>
      <c r="CL93" s="2"/>
      <c r="CM93" s="2">
        <v>0</v>
      </c>
      <c r="CN93" s="2" t="s">
        <v>908</v>
      </c>
      <c r="CO93" s="2">
        <v>0</v>
      </c>
      <c r="CP93" s="2">
        <f t="shared" si="93"/>
        <v>566.88</v>
      </c>
      <c r="CQ93" s="2">
        <f t="shared" si="94"/>
        <v>47.24</v>
      </c>
      <c r="CR93" s="2">
        <f>(ROUND((ROUND(((ET93)*AV93*1),2)*BB93),2)+ROUND((ROUND(((AE93-(EU93))*AV93*1),2)*BS93),2))</f>
        <v>0</v>
      </c>
      <c r="CS93" s="2">
        <f>(ROUND((ROUND(((EU93)*AV93*1),2)*BS93),2)+ROUND((ROUND(((AE93-(EU93))*AV93*1),2)*BS93),2))</f>
        <v>0</v>
      </c>
      <c r="CT93" s="2">
        <f t="shared" si="95"/>
        <v>0</v>
      </c>
      <c r="CU93" s="2">
        <f t="shared" si="96"/>
        <v>0</v>
      </c>
      <c r="CV93" s="2">
        <f t="shared" si="97"/>
        <v>0</v>
      </c>
      <c r="CW93" s="2">
        <f t="shared" si="98"/>
        <v>0</v>
      </c>
      <c r="CX93" s="2">
        <f t="shared" si="99"/>
        <v>0</v>
      </c>
      <c r="CY93" s="2">
        <f>(ROUND((((S93+ROUND((ROUND(((EU93)*AV93*1),2)*BS93),2))*AT93)/100),2)+ROUND(((ROUND((ROUND(((AE93-(EU93))*AV93*1),2)*BS93),2)*AT93)/100),2))</f>
        <v>0</v>
      </c>
      <c r="CZ93" s="2">
        <f>(ROUND((((S93+ROUND((ROUND(((EU93)*AV93*1),2)*BS93),2))*AU93)/100),2)+ROUND(((ROUND((ROUND(((AE93-(EU93))*AV93*1),2)*BS93),2)*AU93)/100),2))</f>
        <v>0</v>
      </c>
      <c r="DA93" s="2"/>
      <c r="DB93" s="2"/>
      <c r="DC93" s="2" t="s">
        <v>3</v>
      </c>
      <c r="DD93" s="2" t="s">
        <v>3</v>
      </c>
      <c r="DE93" s="2" t="s">
        <v>3</v>
      </c>
      <c r="DF93" s="2" t="s">
        <v>3</v>
      </c>
      <c r="DG93" s="2" t="s">
        <v>3</v>
      </c>
      <c r="DH93" s="2" t="s">
        <v>3</v>
      </c>
      <c r="DI93" s="2" t="s">
        <v>3</v>
      </c>
      <c r="DJ93" s="2" t="s">
        <v>3</v>
      </c>
      <c r="DK93" s="2" t="s">
        <v>3</v>
      </c>
      <c r="DL93" s="2" t="s">
        <v>3</v>
      </c>
      <c r="DM93" s="2" t="s">
        <v>3</v>
      </c>
      <c r="DN93" s="2">
        <v>0</v>
      </c>
      <c r="DO93" s="2">
        <v>0</v>
      </c>
      <c r="DP93" s="2">
        <v>1</v>
      </c>
      <c r="DQ93" s="2">
        <v>1</v>
      </c>
      <c r="DR93" s="2"/>
      <c r="DS93" s="2"/>
      <c r="DT93" s="2"/>
      <c r="DU93" s="2">
        <v>1010</v>
      </c>
      <c r="DV93" s="2" t="s">
        <v>146</v>
      </c>
      <c r="DW93" s="2" t="s">
        <v>146</v>
      </c>
      <c r="DX93" s="2">
        <v>1</v>
      </c>
      <c r="DY93" s="2"/>
      <c r="DZ93" s="2" t="s">
        <v>3</v>
      </c>
      <c r="EA93" s="2" t="s">
        <v>3</v>
      </c>
      <c r="EB93" s="2" t="s">
        <v>3</v>
      </c>
      <c r="EC93" s="2" t="s">
        <v>3</v>
      </c>
      <c r="ED93" s="2"/>
      <c r="EE93" s="2">
        <v>85133641</v>
      </c>
      <c r="EF93" s="2">
        <v>30</v>
      </c>
      <c r="EG93" s="2" t="s">
        <v>52</v>
      </c>
      <c r="EH93" s="2">
        <v>0</v>
      </c>
      <c r="EI93" s="2" t="s">
        <v>3</v>
      </c>
      <c r="EJ93" s="2">
        <v>1</v>
      </c>
      <c r="EK93" s="2">
        <v>21</v>
      </c>
      <c r="EL93" s="2" t="s">
        <v>53</v>
      </c>
      <c r="EM93" s="2" t="s">
        <v>54</v>
      </c>
      <c r="EN93" s="2"/>
      <c r="EO93" s="2" t="s">
        <v>148</v>
      </c>
      <c r="EP93" s="2"/>
      <c r="EQ93" s="2">
        <v>0</v>
      </c>
      <c r="ER93" s="2">
        <v>47.24</v>
      </c>
      <c r="ES93" s="2">
        <v>47.24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>
        <v>0</v>
      </c>
      <c r="FR93" s="2">
        <v>0</v>
      </c>
      <c r="FS93" s="2">
        <v>0</v>
      </c>
      <c r="FT93" s="2"/>
      <c r="FU93" s="2"/>
      <c r="FV93" s="2"/>
      <c r="FW93" s="2"/>
      <c r="FX93" s="2">
        <v>109</v>
      </c>
      <c r="FY93" s="2">
        <v>61</v>
      </c>
      <c r="FZ93" s="2"/>
      <c r="GA93" s="2" t="s">
        <v>3</v>
      </c>
      <c r="GB93" s="2"/>
      <c r="GC93" s="2"/>
      <c r="GD93" s="2">
        <v>1</v>
      </c>
      <c r="GE93" s="2"/>
      <c r="GF93" s="2">
        <v>-720383431</v>
      </c>
      <c r="GG93" s="2">
        <v>2</v>
      </c>
      <c r="GH93" s="2">
        <v>1</v>
      </c>
      <c r="GI93" s="2">
        <v>-2</v>
      </c>
      <c r="GJ93" s="2">
        <v>0</v>
      </c>
      <c r="GK93" s="2">
        <v>0</v>
      </c>
      <c r="GL93" s="2">
        <f t="shared" si="100"/>
        <v>0</v>
      </c>
      <c r="GM93" s="2">
        <f t="shared" si="101"/>
        <v>566.88</v>
      </c>
      <c r="GN93" s="2">
        <f t="shared" si="102"/>
        <v>566.88</v>
      </c>
      <c r="GO93" s="2">
        <f t="shared" si="103"/>
        <v>0</v>
      </c>
      <c r="GP93" s="2">
        <f t="shared" si="104"/>
        <v>0</v>
      </c>
      <c r="GQ93" s="2"/>
      <c r="GR93" s="2">
        <v>0</v>
      </c>
      <c r="GS93" s="2">
        <v>3</v>
      </c>
      <c r="GT93" s="2">
        <v>0</v>
      </c>
      <c r="GU93" s="2" t="s">
        <v>3</v>
      </c>
      <c r="GV93" s="2">
        <f t="shared" si="105"/>
        <v>0</v>
      </c>
      <c r="GW93" s="2">
        <v>1</v>
      </c>
      <c r="GX93" s="2">
        <f t="shared" si="106"/>
        <v>0</v>
      </c>
      <c r="GY93" s="2"/>
      <c r="GZ93" s="2"/>
      <c r="HA93" s="2">
        <v>0</v>
      </c>
      <c r="HB93" s="2">
        <v>0</v>
      </c>
      <c r="HC93" s="2">
        <f t="shared" si="107"/>
        <v>0</v>
      </c>
      <c r="HD93" s="2"/>
      <c r="HE93" s="2" t="s">
        <v>3</v>
      </c>
      <c r="HF93" s="2" t="s">
        <v>3</v>
      </c>
      <c r="HG93" s="2"/>
      <c r="HH93" s="2"/>
      <c r="HI93" s="2"/>
      <c r="HJ93" s="2"/>
      <c r="HK93" s="2"/>
      <c r="HL93" s="2"/>
      <c r="HM93" s="2" t="s">
        <v>42</v>
      </c>
      <c r="HN93" s="2" t="s">
        <v>3</v>
      </c>
      <c r="HO93" s="2" t="s">
        <v>3</v>
      </c>
      <c r="HP93" s="2" t="s">
        <v>3</v>
      </c>
      <c r="HQ93" s="2" t="s">
        <v>3</v>
      </c>
      <c r="HR93" s="2"/>
      <c r="HS93" s="2">
        <v>0</v>
      </c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>
        <v>0</v>
      </c>
      <c r="IL93" s="2"/>
      <c r="IM93" s="2"/>
      <c r="IN93" s="2"/>
      <c r="IO93" s="2"/>
      <c r="IP93" s="2"/>
      <c r="IQ93" s="2"/>
      <c r="IR93" s="2"/>
      <c r="IS93" s="2"/>
      <c r="IT93" s="2"/>
      <c r="IU93" s="2"/>
    </row>
    <row r="94" spans="1:255" x14ac:dyDescent="0.2">
      <c r="A94" s="4">
        <v>18</v>
      </c>
      <c r="B94" s="4">
        <v>1</v>
      </c>
      <c r="C94" s="4">
        <v>144</v>
      </c>
      <c r="E94" s="4" t="s">
        <v>162</v>
      </c>
      <c r="F94" s="4" t="s">
        <v>163</v>
      </c>
      <c r="G94" s="4" t="s">
        <v>164</v>
      </c>
      <c r="H94" s="4" t="s">
        <v>146</v>
      </c>
      <c r="I94" s="4">
        <f>I92*J94</f>
        <v>12</v>
      </c>
      <c r="J94" s="4">
        <v>26.666666666666664</v>
      </c>
      <c r="K94" s="4">
        <v>26.666667</v>
      </c>
      <c r="O94" s="4">
        <f t="shared" si="83"/>
        <v>12142.57</v>
      </c>
      <c r="P94" s="4">
        <f t="shared" si="84"/>
        <v>12142.57</v>
      </c>
      <c r="Q94" s="4">
        <f>(ROUND((ROUND(((ET94)*AV94*I94),2)*BB94),2)+ROUND((ROUND(((AE94-(EU94))*AV94*I94),2)*BS94),2))</f>
        <v>0</v>
      </c>
      <c r="R94" s="4">
        <f>(ROUND((ROUND(((EU94)*AV94*I94),2)*BS94),2)+ROUND((ROUND(((AE94-(EU94))*AV94*I94),2)*BS94),2))</f>
        <v>0</v>
      </c>
      <c r="S94" s="4">
        <f t="shared" si="85"/>
        <v>0</v>
      </c>
      <c r="T94" s="4">
        <f t="shared" si="86"/>
        <v>0</v>
      </c>
      <c r="U94" s="4">
        <f t="shared" si="87"/>
        <v>0</v>
      </c>
      <c r="V94" s="4">
        <f t="shared" si="88"/>
        <v>0</v>
      </c>
      <c r="W94" s="4">
        <f t="shared" si="89"/>
        <v>0</v>
      </c>
      <c r="X94" s="4">
        <f>(ROUND((((S94+ROUND((ROUND(((EU94)*AV94*I94),2)*BS94),2))*AT94)/100),2)+ROUND(((ROUND((ROUND(((AE94-(EU94))*AV94*I94),2)*BS94),2)*AT94)/100),2))</f>
        <v>0</v>
      </c>
      <c r="Y94" s="4">
        <f>(ROUND((((S94+ROUND((ROUND(((EU94)*AV94*I94),2)*BS94),2))*AU94)/100),2)+ROUND(((ROUND((ROUND(((AE94-(EU94))*AV94*I94),2)*BS94),2)*AU94)/100),2))</f>
        <v>0</v>
      </c>
      <c r="AA94" s="4">
        <v>85736473</v>
      </c>
      <c r="AB94" s="4">
        <f t="shared" si="90"/>
        <v>47.24</v>
      </c>
      <c r="AC94" s="4">
        <f>ROUND((ES94),6)</f>
        <v>47.24</v>
      </c>
      <c r="AD94" s="4">
        <f>ROUND((((ET94)-(EU94))+AE94),6)</f>
        <v>0</v>
      </c>
      <c r="AE94" s="4">
        <f t="shared" si="120"/>
        <v>0</v>
      </c>
      <c r="AF94" s="4">
        <f t="shared" si="120"/>
        <v>0</v>
      </c>
      <c r="AG94" s="4">
        <f t="shared" si="91"/>
        <v>0</v>
      </c>
      <c r="AH94" s="4">
        <f t="shared" si="121"/>
        <v>0</v>
      </c>
      <c r="AI94" s="4">
        <f t="shared" si="121"/>
        <v>0</v>
      </c>
      <c r="AJ94" s="4">
        <f t="shared" si="92"/>
        <v>0</v>
      </c>
      <c r="AK94" s="4">
        <v>47.24</v>
      </c>
      <c r="AL94" s="4">
        <v>47.24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109</v>
      </c>
      <c r="AU94" s="4">
        <v>61</v>
      </c>
      <c r="AV94" s="4">
        <v>1</v>
      </c>
      <c r="AW94" s="4">
        <v>1</v>
      </c>
      <c r="AZ94" s="4">
        <v>1</v>
      </c>
      <c r="BA94" s="4">
        <v>1</v>
      </c>
      <c r="BB94" s="4">
        <v>1</v>
      </c>
      <c r="BC94" s="4">
        <v>21.42</v>
      </c>
      <c r="BD94" s="4" t="s">
        <v>3</v>
      </c>
      <c r="BE94" s="4" t="s">
        <v>3</v>
      </c>
      <c r="BF94" s="4" t="s">
        <v>3</v>
      </c>
      <c r="BG94" s="4" t="s">
        <v>3</v>
      </c>
      <c r="BH94" s="4">
        <v>3</v>
      </c>
      <c r="BI94" s="4">
        <v>1</v>
      </c>
      <c r="BJ94" s="4" t="s">
        <v>165</v>
      </c>
      <c r="BM94" s="4">
        <v>21</v>
      </c>
      <c r="BN94" s="4">
        <v>0</v>
      </c>
      <c r="BO94" s="4" t="s">
        <v>163</v>
      </c>
      <c r="BP94" s="4">
        <v>1</v>
      </c>
      <c r="BQ94" s="4">
        <v>30</v>
      </c>
      <c r="BR94" s="4">
        <v>0</v>
      </c>
      <c r="BS94" s="4">
        <v>1</v>
      </c>
      <c r="BT94" s="4">
        <v>1</v>
      </c>
      <c r="BU94" s="4">
        <v>1</v>
      </c>
      <c r="BV94" s="4">
        <v>1</v>
      </c>
      <c r="BW94" s="4">
        <v>1</v>
      </c>
      <c r="BX94" s="4">
        <v>1</v>
      </c>
      <c r="BY94" s="4" t="s">
        <v>3</v>
      </c>
      <c r="BZ94" s="4">
        <v>109</v>
      </c>
      <c r="CA94" s="4">
        <v>61</v>
      </c>
      <c r="CB94" s="4" t="s">
        <v>3</v>
      </c>
      <c r="CE94" s="4">
        <v>1566</v>
      </c>
      <c r="CF94" s="4">
        <v>0</v>
      </c>
      <c r="CG94" s="4">
        <v>0</v>
      </c>
      <c r="CM94" s="4">
        <v>0</v>
      </c>
      <c r="CN94" s="4" t="s">
        <v>908</v>
      </c>
      <c r="CO94" s="4">
        <v>0</v>
      </c>
      <c r="CP94" s="4">
        <f t="shared" si="93"/>
        <v>12142.57</v>
      </c>
      <c r="CQ94" s="4">
        <f t="shared" si="94"/>
        <v>1011.88</v>
      </c>
      <c r="CR94" s="4">
        <f>(ROUND((ROUND(((ET94)*AV94*1),2)*BB94),2)+ROUND((ROUND(((AE94-(EU94))*AV94*1),2)*BS94),2))</f>
        <v>0</v>
      </c>
      <c r="CS94" s="4">
        <f>(ROUND((ROUND(((EU94)*AV94*1),2)*BS94),2)+ROUND((ROUND(((AE94-(EU94))*AV94*1),2)*BS94),2))</f>
        <v>0</v>
      </c>
      <c r="CT94" s="4">
        <f t="shared" si="95"/>
        <v>0</v>
      </c>
      <c r="CU94" s="4">
        <f t="shared" si="96"/>
        <v>0</v>
      </c>
      <c r="CV94" s="4">
        <f t="shared" si="97"/>
        <v>0</v>
      </c>
      <c r="CW94" s="4">
        <f t="shared" si="98"/>
        <v>0</v>
      </c>
      <c r="CX94" s="4">
        <f t="shared" si="99"/>
        <v>0</v>
      </c>
      <c r="CY94" s="4">
        <f>(ROUND((((S94+ROUND((ROUND(((EU94)*AV94*1),2)*BS94),2))*AT94)/100),2)+ROUND(((ROUND((ROUND(((AE94-(EU94))*AV94*1),2)*BS94),2)*AT94)/100),2))</f>
        <v>0</v>
      </c>
      <c r="CZ94" s="4">
        <f>(ROUND((((S94+ROUND((ROUND(((EU94)*AV94*1),2)*BS94),2))*AU94)/100),2)+ROUND(((ROUND((ROUND(((AE94-(EU94))*AV94*1),2)*BS94),2)*AU94)/100),2))</f>
        <v>0</v>
      </c>
      <c r="DC94" s="4" t="s">
        <v>3</v>
      </c>
      <c r="DD94" s="4" t="s">
        <v>3</v>
      </c>
      <c r="DE94" s="4" t="s">
        <v>3</v>
      </c>
      <c r="DF94" s="4" t="s">
        <v>3</v>
      </c>
      <c r="DG94" s="4" t="s">
        <v>3</v>
      </c>
      <c r="DH94" s="4" t="s">
        <v>3</v>
      </c>
      <c r="DI94" s="4" t="s">
        <v>3</v>
      </c>
      <c r="DJ94" s="4" t="s">
        <v>3</v>
      </c>
      <c r="DK94" s="4" t="s">
        <v>3</v>
      </c>
      <c r="DL94" s="4" t="s">
        <v>3</v>
      </c>
      <c r="DM94" s="4" t="s">
        <v>3</v>
      </c>
      <c r="DN94" s="4">
        <v>0</v>
      </c>
      <c r="DO94" s="4">
        <v>0</v>
      </c>
      <c r="DP94" s="4">
        <v>1</v>
      </c>
      <c r="DQ94" s="4">
        <v>1</v>
      </c>
      <c r="DU94" s="4">
        <v>1010</v>
      </c>
      <c r="DV94" s="4" t="s">
        <v>146</v>
      </c>
      <c r="DW94" s="4" t="s">
        <v>146</v>
      </c>
      <c r="DX94" s="4">
        <v>1</v>
      </c>
      <c r="DZ94" s="4" t="s">
        <v>3</v>
      </c>
      <c r="EA94" s="4" t="s">
        <v>3</v>
      </c>
      <c r="EB94" s="4" t="s">
        <v>3</v>
      </c>
      <c r="EC94" s="4" t="s">
        <v>3</v>
      </c>
      <c r="EE94" s="4">
        <v>85133641</v>
      </c>
      <c r="EF94" s="4">
        <v>30</v>
      </c>
      <c r="EG94" s="4" t="s">
        <v>52</v>
      </c>
      <c r="EH94" s="4">
        <v>0</v>
      </c>
      <c r="EI94" s="4" t="s">
        <v>3</v>
      </c>
      <c r="EJ94" s="4">
        <v>1</v>
      </c>
      <c r="EK94" s="4">
        <v>21</v>
      </c>
      <c r="EL94" s="4" t="s">
        <v>53</v>
      </c>
      <c r="EM94" s="4" t="s">
        <v>54</v>
      </c>
      <c r="EO94" s="4" t="s">
        <v>148</v>
      </c>
      <c r="EQ94" s="4">
        <v>0</v>
      </c>
      <c r="ER94" s="4">
        <v>47.24</v>
      </c>
      <c r="ES94" s="4">
        <v>47.24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FQ94" s="4">
        <v>0</v>
      </c>
      <c r="FR94" s="4">
        <v>0</v>
      </c>
      <c r="FS94" s="4">
        <v>0</v>
      </c>
      <c r="FX94" s="4">
        <v>109</v>
      </c>
      <c r="FY94" s="4">
        <v>61</v>
      </c>
      <c r="GA94" s="4" t="s">
        <v>3</v>
      </c>
      <c r="GD94" s="4">
        <v>1</v>
      </c>
      <c r="GF94" s="4">
        <v>-720383431</v>
      </c>
      <c r="GG94" s="4">
        <v>2</v>
      </c>
      <c r="GH94" s="4">
        <v>1</v>
      </c>
      <c r="GI94" s="4">
        <v>2</v>
      </c>
      <c r="GJ94" s="4">
        <v>0</v>
      </c>
      <c r="GK94" s="4">
        <v>0</v>
      </c>
      <c r="GL94" s="4">
        <f t="shared" si="100"/>
        <v>0</v>
      </c>
      <c r="GM94" s="4">
        <f t="shared" si="101"/>
        <v>12142.57</v>
      </c>
      <c r="GN94" s="4">
        <f t="shared" si="102"/>
        <v>12142.57</v>
      </c>
      <c r="GO94" s="4">
        <f t="shared" si="103"/>
        <v>0</v>
      </c>
      <c r="GP94" s="4">
        <f t="shared" si="104"/>
        <v>0</v>
      </c>
      <c r="GR94" s="4">
        <v>0</v>
      </c>
      <c r="GS94" s="4">
        <v>3</v>
      </c>
      <c r="GT94" s="4">
        <v>0</v>
      </c>
      <c r="GU94" s="4" t="s">
        <v>3</v>
      </c>
      <c r="GV94" s="4">
        <f t="shared" si="105"/>
        <v>0</v>
      </c>
      <c r="GW94" s="4">
        <v>1</v>
      </c>
      <c r="GX94" s="4">
        <f t="shared" si="106"/>
        <v>0</v>
      </c>
      <c r="HA94" s="4">
        <v>0</v>
      </c>
      <c r="HB94" s="4">
        <v>0</v>
      </c>
      <c r="HC94" s="4">
        <f t="shared" si="107"/>
        <v>0</v>
      </c>
      <c r="HE94" s="4" t="s">
        <v>3</v>
      </c>
      <c r="HF94" s="4" t="s">
        <v>3</v>
      </c>
      <c r="HM94" s="4" t="s">
        <v>42</v>
      </c>
      <c r="HN94" s="4" t="s">
        <v>3</v>
      </c>
      <c r="HO94" s="4" t="s">
        <v>3</v>
      </c>
      <c r="HP94" s="4" t="s">
        <v>3</v>
      </c>
      <c r="HQ94" s="4" t="s">
        <v>3</v>
      </c>
      <c r="HS94" s="4">
        <v>0</v>
      </c>
      <c r="IK94" s="4">
        <v>0</v>
      </c>
    </row>
    <row r="95" spans="1:255" x14ac:dyDescent="0.2">
      <c r="A95" s="2">
        <v>18</v>
      </c>
      <c r="B95" s="2">
        <v>1</v>
      </c>
      <c r="C95" s="2">
        <v>129</v>
      </c>
      <c r="D95" s="2"/>
      <c r="E95" s="2" t="s">
        <v>166</v>
      </c>
      <c r="F95" s="2" t="s">
        <v>167</v>
      </c>
      <c r="G95" s="2" t="s">
        <v>168</v>
      </c>
      <c r="H95" s="2" t="s">
        <v>156</v>
      </c>
      <c r="I95" s="2">
        <f>I91*J95</f>
        <v>45</v>
      </c>
      <c r="J95" s="2">
        <v>100</v>
      </c>
      <c r="K95" s="2">
        <v>100</v>
      </c>
      <c r="L95" s="2"/>
      <c r="M95" s="2"/>
      <c r="N95" s="2"/>
      <c r="O95" s="2">
        <f t="shared" si="83"/>
        <v>1413.45</v>
      </c>
      <c r="P95" s="2">
        <f t="shared" si="84"/>
        <v>1413.45</v>
      </c>
      <c r="Q95" s="2">
        <f>(ROUND((ROUND(((ET95)*AV95*I95),2)*BB95),2)+ROUND((ROUND(((AE95-(EU95))*AV95*I95),2)*BS95),2))</f>
        <v>0</v>
      </c>
      <c r="R95" s="2">
        <f>(ROUND((ROUND(((EU95)*AV95*I95),2)*BS95),2)+ROUND((ROUND(((AE95-(EU95))*AV95*I95),2)*BS95),2))</f>
        <v>0</v>
      </c>
      <c r="S95" s="2">
        <f t="shared" si="85"/>
        <v>0</v>
      </c>
      <c r="T95" s="2">
        <f t="shared" si="86"/>
        <v>0</v>
      </c>
      <c r="U95" s="2">
        <f t="shared" si="87"/>
        <v>0</v>
      </c>
      <c r="V95" s="2">
        <f t="shared" si="88"/>
        <v>0</v>
      </c>
      <c r="W95" s="2">
        <f t="shared" si="89"/>
        <v>0</v>
      </c>
      <c r="X95" s="2">
        <f>(ROUND((((S95+ROUND((ROUND(((EU95)*AV95*I95),2)*BS95),2))*AT95)/100),2)+ROUND(((ROUND((ROUND(((AE95-(EU95))*AV95*I95),2)*BS95),2)*AT95)/100),2))</f>
        <v>0</v>
      </c>
      <c r="Y95" s="2">
        <f>(ROUND((((S95+ROUND((ROUND(((EU95)*AV95*I95),2)*BS95),2))*AU95)/100),2)+ROUND(((ROUND((ROUND(((AE95-(EU95))*AV95*I95),2)*BS95),2)*AU95)/100),2))</f>
        <v>0</v>
      </c>
      <c r="Z95" s="2"/>
      <c r="AA95" s="2">
        <v>85736471</v>
      </c>
      <c r="AB95" s="2">
        <f t="shared" si="90"/>
        <v>31.41</v>
      </c>
      <c r="AC95" s="2">
        <f>ROUND((ES95),6)</f>
        <v>31.41</v>
      </c>
      <c r="AD95" s="2">
        <f>ROUND((((ET95)-(EU95))+AE95),6)</f>
        <v>0</v>
      </c>
      <c r="AE95" s="2">
        <f t="shared" si="120"/>
        <v>0</v>
      </c>
      <c r="AF95" s="2">
        <f t="shared" si="120"/>
        <v>0</v>
      </c>
      <c r="AG95" s="2">
        <f t="shared" si="91"/>
        <v>0</v>
      </c>
      <c r="AH95" s="2">
        <f t="shared" si="121"/>
        <v>0</v>
      </c>
      <c r="AI95" s="2">
        <f t="shared" si="121"/>
        <v>0</v>
      </c>
      <c r="AJ95" s="2">
        <f t="shared" si="92"/>
        <v>0</v>
      </c>
      <c r="AK95" s="2">
        <v>31.41</v>
      </c>
      <c r="AL95" s="2">
        <v>31.41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109</v>
      </c>
      <c r="AU95" s="2">
        <v>61</v>
      </c>
      <c r="AV95" s="2">
        <v>1</v>
      </c>
      <c r="AW95" s="2">
        <v>1</v>
      </c>
      <c r="AX95" s="2"/>
      <c r="AY95" s="2"/>
      <c r="AZ95" s="2">
        <v>1</v>
      </c>
      <c r="BA95" s="2">
        <v>1</v>
      </c>
      <c r="BB95" s="2">
        <v>1</v>
      </c>
      <c r="BC95" s="2">
        <v>1</v>
      </c>
      <c r="BD95" s="2" t="s">
        <v>3</v>
      </c>
      <c r="BE95" s="2" t="s">
        <v>3</v>
      </c>
      <c r="BF95" s="2" t="s">
        <v>3</v>
      </c>
      <c r="BG95" s="2" t="s">
        <v>3</v>
      </c>
      <c r="BH95" s="2">
        <v>3</v>
      </c>
      <c r="BI95" s="2">
        <v>1</v>
      </c>
      <c r="BJ95" s="2" t="s">
        <v>169</v>
      </c>
      <c r="BK95" s="2"/>
      <c r="BL95" s="2"/>
      <c r="BM95" s="2">
        <v>21</v>
      </c>
      <c r="BN95" s="2">
        <v>0</v>
      </c>
      <c r="BO95" s="2" t="s">
        <v>3</v>
      </c>
      <c r="BP95" s="2">
        <v>0</v>
      </c>
      <c r="BQ95" s="2">
        <v>30</v>
      </c>
      <c r="BR95" s="2">
        <v>0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 t="s">
        <v>3</v>
      </c>
      <c r="BZ95" s="2">
        <v>109</v>
      </c>
      <c r="CA95" s="2">
        <v>61</v>
      </c>
      <c r="CB95" s="2" t="s">
        <v>3</v>
      </c>
      <c r="CC95" s="2"/>
      <c r="CD95" s="2"/>
      <c r="CE95" s="2">
        <v>1566</v>
      </c>
      <c r="CF95" s="2">
        <v>0</v>
      </c>
      <c r="CG95" s="2">
        <v>0</v>
      </c>
      <c r="CH95" s="2"/>
      <c r="CI95" s="2"/>
      <c r="CJ95" s="2"/>
      <c r="CK95" s="2"/>
      <c r="CL95" s="2"/>
      <c r="CM95" s="2">
        <v>0</v>
      </c>
      <c r="CN95" s="2" t="s">
        <v>908</v>
      </c>
      <c r="CO95" s="2">
        <v>0</v>
      </c>
      <c r="CP95" s="2">
        <f t="shared" si="93"/>
        <v>1413.45</v>
      </c>
      <c r="CQ95" s="2">
        <f t="shared" si="94"/>
        <v>31.41</v>
      </c>
      <c r="CR95" s="2">
        <f>(ROUND((ROUND(((ET95)*AV95*1),2)*BB95),2)+ROUND((ROUND(((AE95-(EU95))*AV95*1),2)*BS95),2))</f>
        <v>0</v>
      </c>
      <c r="CS95" s="2">
        <f>(ROUND((ROUND(((EU95)*AV95*1),2)*BS95),2)+ROUND((ROUND(((AE95-(EU95))*AV95*1),2)*BS95),2))</f>
        <v>0</v>
      </c>
      <c r="CT95" s="2">
        <f t="shared" si="95"/>
        <v>0</v>
      </c>
      <c r="CU95" s="2">
        <f t="shared" si="96"/>
        <v>0</v>
      </c>
      <c r="CV95" s="2">
        <f t="shared" si="97"/>
        <v>0</v>
      </c>
      <c r="CW95" s="2">
        <f t="shared" si="98"/>
        <v>0</v>
      </c>
      <c r="CX95" s="2">
        <f t="shared" si="99"/>
        <v>0</v>
      </c>
      <c r="CY95" s="2">
        <f>(ROUND((((S95+ROUND((ROUND(((EU95)*AV95*1),2)*BS95),2))*AT95)/100),2)+ROUND(((ROUND((ROUND(((AE95-(EU95))*AV95*1),2)*BS95),2)*AT95)/100),2))</f>
        <v>0</v>
      </c>
      <c r="CZ95" s="2">
        <f>(ROUND((((S95+ROUND((ROUND(((EU95)*AV95*1),2)*BS95),2))*AU95)/100),2)+ROUND(((ROUND((ROUND(((AE95-(EU95))*AV95*1),2)*BS95),2)*AU95)/100),2))</f>
        <v>0</v>
      </c>
      <c r="DA95" s="2"/>
      <c r="DB95" s="2"/>
      <c r="DC95" s="2" t="s">
        <v>3</v>
      </c>
      <c r="DD95" s="2" t="s">
        <v>3</v>
      </c>
      <c r="DE95" s="2" t="s">
        <v>3</v>
      </c>
      <c r="DF95" s="2" t="s">
        <v>3</v>
      </c>
      <c r="DG95" s="2" t="s">
        <v>3</v>
      </c>
      <c r="DH95" s="2" t="s">
        <v>3</v>
      </c>
      <c r="DI95" s="2" t="s">
        <v>3</v>
      </c>
      <c r="DJ95" s="2" t="s">
        <v>3</v>
      </c>
      <c r="DK95" s="2" t="s">
        <v>3</v>
      </c>
      <c r="DL95" s="2" t="s">
        <v>3</v>
      </c>
      <c r="DM95" s="2" t="s">
        <v>3</v>
      </c>
      <c r="DN95" s="2">
        <v>0</v>
      </c>
      <c r="DO95" s="2">
        <v>0</v>
      </c>
      <c r="DP95" s="2">
        <v>1</v>
      </c>
      <c r="DQ95" s="2">
        <v>1</v>
      </c>
      <c r="DR95" s="2"/>
      <c r="DS95" s="2"/>
      <c r="DT95" s="2"/>
      <c r="DU95" s="2">
        <v>1003</v>
      </c>
      <c r="DV95" s="2" t="s">
        <v>156</v>
      </c>
      <c r="DW95" s="2" t="s">
        <v>156</v>
      </c>
      <c r="DX95" s="2">
        <v>1</v>
      </c>
      <c r="DY95" s="2"/>
      <c r="DZ95" s="2" t="s">
        <v>3</v>
      </c>
      <c r="EA95" s="2" t="s">
        <v>3</v>
      </c>
      <c r="EB95" s="2" t="s">
        <v>3</v>
      </c>
      <c r="EC95" s="2" t="s">
        <v>3</v>
      </c>
      <c r="ED95" s="2"/>
      <c r="EE95" s="2">
        <v>85133641</v>
      </c>
      <c r="EF95" s="2">
        <v>30</v>
      </c>
      <c r="EG95" s="2" t="s">
        <v>52</v>
      </c>
      <c r="EH95" s="2">
        <v>0</v>
      </c>
      <c r="EI95" s="2" t="s">
        <v>3</v>
      </c>
      <c r="EJ95" s="2">
        <v>1</v>
      </c>
      <c r="EK95" s="2">
        <v>21</v>
      </c>
      <c r="EL95" s="2" t="s">
        <v>53</v>
      </c>
      <c r="EM95" s="2" t="s">
        <v>54</v>
      </c>
      <c r="EN95" s="2"/>
      <c r="EO95" s="2" t="s">
        <v>148</v>
      </c>
      <c r="EP95" s="2"/>
      <c r="EQ95" s="2">
        <v>0</v>
      </c>
      <c r="ER95" s="2">
        <v>31.41</v>
      </c>
      <c r="ES95" s="2">
        <v>31.41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>
        <v>0</v>
      </c>
      <c r="FR95" s="2">
        <v>0</v>
      </c>
      <c r="FS95" s="2">
        <v>0</v>
      </c>
      <c r="FT95" s="2"/>
      <c r="FU95" s="2"/>
      <c r="FV95" s="2"/>
      <c r="FW95" s="2"/>
      <c r="FX95" s="2">
        <v>109</v>
      </c>
      <c r="FY95" s="2">
        <v>61</v>
      </c>
      <c r="FZ95" s="2"/>
      <c r="GA95" s="2" t="s">
        <v>3</v>
      </c>
      <c r="GB95" s="2"/>
      <c r="GC95" s="2"/>
      <c r="GD95" s="2">
        <v>1</v>
      </c>
      <c r="GE95" s="2"/>
      <c r="GF95" s="2">
        <v>935342670</v>
      </c>
      <c r="GG95" s="2">
        <v>2</v>
      </c>
      <c r="GH95" s="2">
        <v>1</v>
      </c>
      <c r="GI95" s="2">
        <v>-2</v>
      </c>
      <c r="GJ95" s="2">
        <v>0</v>
      </c>
      <c r="GK95" s="2">
        <v>0</v>
      </c>
      <c r="GL95" s="2">
        <f t="shared" si="100"/>
        <v>0</v>
      </c>
      <c r="GM95" s="2">
        <f t="shared" si="101"/>
        <v>1413.45</v>
      </c>
      <c r="GN95" s="2">
        <f t="shared" si="102"/>
        <v>1413.45</v>
      </c>
      <c r="GO95" s="2">
        <f t="shared" si="103"/>
        <v>0</v>
      </c>
      <c r="GP95" s="2">
        <f t="shared" si="104"/>
        <v>0</v>
      </c>
      <c r="GQ95" s="2"/>
      <c r="GR95" s="2">
        <v>0</v>
      </c>
      <c r="GS95" s="2">
        <v>3</v>
      </c>
      <c r="GT95" s="2">
        <v>0</v>
      </c>
      <c r="GU95" s="2" t="s">
        <v>3</v>
      </c>
      <c r="GV95" s="2">
        <f t="shared" si="105"/>
        <v>0</v>
      </c>
      <c r="GW95" s="2">
        <v>1</v>
      </c>
      <c r="GX95" s="2">
        <f t="shared" si="106"/>
        <v>0</v>
      </c>
      <c r="GY95" s="2"/>
      <c r="GZ95" s="2"/>
      <c r="HA95" s="2">
        <v>0</v>
      </c>
      <c r="HB95" s="2">
        <v>0</v>
      </c>
      <c r="HC95" s="2">
        <f t="shared" si="107"/>
        <v>0</v>
      </c>
      <c r="HD95" s="2"/>
      <c r="HE95" s="2" t="s">
        <v>3</v>
      </c>
      <c r="HF95" s="2" t="s">
        <v>3</v>
      </c>
      <c r="HG95" s="2"/>
      <c r="HH95" s="2"/>
      <c r="HI95" s="2"/>
      <c r="HJ95" s="2"/>
      <c r="HK95" s="2"/>
      <c r="HL95" s="2"/>
      <c r="HM95" s="2" t="s">
        <v>42</v>
      </c>
      <c r="HN95" s="2" t="s">
        <v>3</v>
      </c>
      <c r="HO95" s="2" t="s">
        <v>3</v>
      </c>
      <c r="HP95" s="2" t="s">
        <v>3</v>
      </c>
      <c r="HQ95" s="2" t="s">
        <v>3</v>
      </c>
      <c r="HR95" s="2"/>
      <c r="HS95" s="2">
        <v>0</v>
      </c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>
        <v>0</v>
      </c>
      <c r="IL95" s="2"/>
      <c r="IM95" s="2"/>
      <c r="IN95" s="2"/>
      <c r="IO95" s="2"/>
      <c r="IP95" s="2"/>
      <c r="IQ95" s="2"/>
      <c r="IR95" s="2"/>
      <c r="IS95" s="2"/>
      <c r="IT95" s="2"/>
      <c r="IU95" s="2"/>
    </row>
    <row r="96" spans="1:255" x14ac:dyDescent="0.2">
      <c r="A96" s="4">
        <v>18</v>
      </c>
      <c r="B96" s="4">
        <v>1</v>
      </c>
      <c r="C96" s="4">
        <v>143</v>
      </c>
      <c r="E96" s="4" t="s">
        <v>166</v>
      </c>
      <c r="F96" s="4" t="s">
        <v>167</v>
      </c>
      <c r="G96" s="4" t="s">
        <v>168</v>
      </c>
      <c r="H96" s="4" t="s">
        <v>156</v>
      </c>
      <c r="I96" s="4">
        <f>I92*J96</f>
        <v>45</v>
      </c>
      <c r="J96" s="4">
        <v>100</v>
      </c>
      <c r="K96" s="4">
        <v>100</v>
      </c>
      <c r="O96" s="4">
        <f t="shared" si="83"/>
        <v>26162.959999999999</v>
      </c>
      <c r="P96" s="4">
        <f t="shared" si="84"/>
        <v>26162.959999999999</v>
      </c>
      <c r="Q96" s="4">
        <f>(ROUND((ROUND(((ET96)*AV96*I96),2)*BB96),2)+ROUND((ROUND(((AE96-(EU96))*AV96*I96),2)*BS96),2))</f>
        <v>0</v>
      </c>
      <c r="R96" s="4">
        <f>(ROUND((ROUND(((EU96)*AV96*I96),2)*BS96),2)+ROUND((ROUND(((AE96-(EU96))*AV96*I96),2)*BS96),2))</f>
        <v>0</v>
      </c>
      <c r="S96" s="4">
        <f t="shared" si="85"/>
        <v>0</v>
      </c>
      <c r="T96" s="4">
        <f t="shared" si="86"/>
        <v>0</v>
      </c>
      <c r="U96" s="4">
        <f t="shared" si="87"/>
        <v>0</v>
      </c>
      <c r="V96" s="4">
        <f t="shared" si="88"/>
        <v>0</v>
      </c>
      <c r="W96" s="4">
        <f t="shared" si="89"/>
        <v>0</v>
      </c>
      <c r="X96" s="4">
        <f>(ROUND((((S96+ROUND((ROUND(((EU96)*AV96*I96),2)*BS96),2))*AT96)/100),2)+ROUND(((ROUND((ROUND(((AE96-(EU96))*AV96*I96),2)*BS96),2)*AT96)/100),2))</f>
        <v>0</v>
      </c>
      <c r="Y96" s="4">
        <f>(ROUND((((S96+ROUND((ROUND(((EU96)*AV96*I96),2)*BS96),2))*AU96)/100),2)+ROUND(((ROUND((ROUND(((AE96-(EU96))*AV96*I96),2)*BS96),2)*AU96)/100),2))</f>
        <v>0</v>
      </c>
      <c r="AA96" s="4">
        <v>85736473</v>
      </c>
      <c r="AB96" s="4">
        <f t="shared" si="90"/>
        <v>31.41</v>
      </c>
      <c r="AC96" s="4">
        <f>ROUND((ES96),6)</f>
        <v>31.41</v>
      </c>
      <c r="AD96" s="4">
        <f>ROUND((((ET96)-(EU96))+AE96),6)</f>
        <v>0</v>
      </c>
      <c r="AE96" s="4">
        <f t="shared" si="120"/>
        <v>0</v>
      </c>
      <c r="AF96" s="4">
        <f t="shared" si="120"/>
        <v>0</v>
      </c>
      <c r="AG96" s="4">
        <f t="shared" si="91"/>
        <v>0</v>
      </c>
      <c r="AH96" s="4">
        <f t="shared" si="121"/>
        <v>0</v>
      </c>
      <c r="AI96" s="4">
        <f t="shared" si="121"/>
        <v>0</v>
      </c>
      <c r="AJ96" s="4">
        <f t="shared" si="92"/>
        <v>0</v>
      </c>
      <c r="AK96" s="4">
        <v>31.41</v>
      </c>
      <c r="AL96" s="4">
        <v>31.41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109</v>
      </c>
      <c r="AU96" s="4">
        <v>61</v>
      </c>
      <c r="AV96" s="4">
        <v>1</v>
      </c>
      <c r="AW96" s="4">
        <v>1</v>
      </c>
      <c r="AZ96" s="4">
        <v>1</v>
      </c>
      <c r="BA96" s="4">
        <v>1</v>
      </c>
      <c r="BB96" s="4">
        <v>1</v>
      </c>
      <c r="BC96" s="4">
        <v>18.510000000000002</v>
      </c>
      <c r="BD96" s="4" t="s">
        <v>3</v>
      </c>
      <c r="BE96" s="4" t="s">
        <v>3</v>
      </c>
      <c r="BF96" s="4" t="s">
        <v>3</v>
      </c>
      <c r="BG96" s="4" t="s">
        <v>3</v>
      </c>
      <c r="BH96" s="4">
        <v>3</v>
      </c>
      <c r="BI96" s="4">
        <v>1</v>
      </c>
      <c r="BJ96" s="4" t="s">
        <v>169</v>
      </c>
      <c r="BM96" s="4">
        <v>21</v>
      </c>
      <c r="BN96" s="4">
        <v>0</v>
      </c>
      <c r="BO96" s="4" t="s">
        <v>167</v>
      </c>
      <c r="BP96" s="4">
        <v>1</v>
      </c>
      <c r="BQ96" s="4">
        <v>30</v>
      </c>
      <c r="BR96" s="4">
        <v>0</v>
      </c>
      <c r="BS96" s="4">
        <v>1</v>
      </c>
      <c r="BT96" s="4">
        <v>1</v>
      </c>
      <c r="BU96" s="4">
        <v>1</v>
      </c>
      <c r="BV96" s="4">
        <v>1</v>
      </c>
      <c r="BW96" s="4">
        <v>1</v>
      </c>
      <c r="BX96" s="4">
        <v>1</v>
      </c>
      <c r="BY96" s="4" t="s">
        <v>3</v>
      </c>
      <c r="BZ96" s="4">
        <v>109</v>
      </c>
      <c r="CA96" s="4">
        <v>61</v>
      </c>
      <c r="CB96" s="4" t="s">
        <v>3</v>
      </c>
      <c r="CE96" s="4">
        <v>1566</v>
      </c>
      <c r="CF96" s="4">
        <v>0</v>
      </c>
      <c r="CG96" s="4">
        <v>0</v>
      </c>
      <c r="CM96" s="4">
        <v>0</v>
      </c>
      <c r="CN96" s="4" t="s">
        <v>908</v>
      </c>
      <c r="CO96" s="4">
        <v>0</v>
      </c>
      <c r="CP96" s="4">
        <f t="shared" si="93"/>
        <v>26162.959999999999</v>
      </c>
      <c r="CQ96" s="4">
        <f t="shared" si="94"/>
        <v>581.4</v>
      </c>
      <c r="CR96" s="4">
        <f>(ROUND((ROUND(((ET96)*AV96*1),2)*BB96),2)+ROUND((ROUND(((AE96-(EU96))*AV96*1),2)*BS96),2))</f>
        <v>0</v>
      </c>
      <c r="CS96" s="4">
        <f>(ROUND((ROUND(((EU96)*AV96*1),2)*BS96),2)+ROUND((ROUND(((AE96-(EU96))*AV96*1),2)*BS96),2))</f>
        <v>0</v>
      </c>
      <c r="CT96" s="4">
        <f t="shared" si="95"/>
        <v>0</v>
      </c>
      <c r="CU96" s="4">
        <f t="shared" si="96"/>
        <v>0</v>
      </c>
      <c r="CV96" s="4">
        <f t="shared" si="97"/>
        <v>0</v>
      </c>
      <c r="CW96" s="4">
        <f t="shared" si="98"/>
        <v>0</v>
      </c>
      <c r="CX96" s="4">
        <f t="shared" si="99"/>
        <v>0</v>
      </c>
      <c r="CY96" s="4">
        <f>(ROUND((((S96+ROUND((ROUND(((EU96)*AV96*1),2)*BS96),2))*AT96)/100),2)+ROUND(((ROUND((ROUND(((AE96-(EU96))*AV96*1),2)*BS96),2)*AT96)/100),2))</f>
        <v>0</v>
      </c>
      <c r="CZ96" s="4">
        <f>(ROUND((((S96+ROUND((ROUND(((EU96)*AV96*1),2)*BS96),2))*AU96)/100),2)+ROUND(((ROUND((ROUND(((AE96-(EU96))*AV96*1),2)*BS96),2)*AU96)/100),2))</f>
        <v>0</v>
      </c>
      <c r="DC96" s="4" t="s">
        <v>3</v>
      </c>
      <c r="DD96" s="4" t="s">
        <v>3</v>
      </c>
      <c r="DE96" s="4" t="s">
        <v>3</v>
      </c>
      <c r="DF96" s="4" t="s">
        <v>3</v>
      </c>
      <c r="DG96" s="4" t="s">
        <v>3</v>
      </c>
      <c r="DH96" s="4" t="s">
        <v>3</v>
      </c>
      <c r="DI96" s="4" t="s">
        <v>3</v>
      </c>
      <c r="DJ96" s="4" t="s">
        <v>3</v>
      </c>
      <c r="DK96" s="4" t="s">
        <v>3</v>
      </c>
      <c r="DL96" s="4" t="s">
        <v>3</v>
      </c>
      <c r="DM96" s="4" t="s">
        <v>3</v>
      </c>
      <c r="DN96" s="4">
        <v>0</v>
      </c>
      <c r="DO96" s="4">
        <v>0</v>
      </c>
      <c r="DP96" s="4">
        <v>1</v>
      </c>
      <c r="DQ96" s="4">
        <v>1</v>
      </c>
      <c r="DU96" s="4">
        <v>1003</v>
      </c>
      <c r="DV96" s="4" t="s">
        <v>156</v>
      </c>
      <c r="DW96" s="4" t="s">
        <v>156</v>
      </c>
      <c r="DX96" s="4">
        <v>1</v>
      </c>
      <c r="DZ96" s="4" t="s">
        <v>3</v>
      </c>
      <c r="EA96" s="4" t="s">
        <v>3</v>
      </c>
      <c r="EB96" s="4" t="s">
        <v>3</v>
      </c>
      <c r="EC96" s="4" t="s">
        <v>3</v>
      </c>
      <c r="EE96" s="4">
        <v>85133641</v>
      </c>
      <c r="EF96" s="4">
        <v>30</v>
      </c>
      <c r="EG96" s="4" t="s">
        <v>52</v>
      </c>
      <c r="EH96" s="4">
        <v>0</v>
      </c>
      <c r="EI96" s="4" t="s">
        <v>3</v>
      </c>
      <c r="EJ96" s="4">
        <v>1</v>
      </c>
      <c r="EK96" s="4">
        <v>21</v>
      </c>
      <c r="EL96" s="4" t="s">
        <v>53</v>
      </c>
      <c r="EM96" s="4" t="s">
        <v>54</v>
      </c>
      <c r="EO96" s="4" t="s">
        <v>148</v>
      </c>
      <c r="EQ96" s="4">
        <v>0</v>
      </c>
      <c r="ER96" s="4">
        <v>31.41</v>
      </c>
      <c r="ES96" s="4">
        <v>31.41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FQ96" s="4">
        <v>0</v>
      </c>
      <c r="FR96" s="4">
        <v>0</v>
      </c>
      <c r="FS96" s="4">
        <v>0</v>
      </c>
      <c r="FX96" s="4">
        <v>109</v>
      </c>
      <c r="FY96" s="4">
        <v>61</v>
      </c>
      <c r="GA96" s="4" t="s">
        <v>3</v>
      </c>
      <c r="GD96" s="4">
        <v>1</v>
      </c>
      <c r="GF96" s="4">
        <v>935342670</v>
      </c>
      <c r="GG96" s="4">
        <v>2</v>
      </c>
      <c r="GH96" s="4">
        <v>1</v>
      </c>
      <c r="GI96" s="4">
        <v>2</v>
      </c>
      <c r="GJ96" s="4">
        <v>0</v>
      </c>
      <c r="GK96" s="4">
        <v>0</v>
      </c>
      <c r="GL96" s="4">
        <f t="shared" si="100"/>
        <v>0</v>
      </c>
      <c r="GM96" s="4">
        <f t="shared" si="101"/>
        <v>26162.959999999999</v>
      </c>
      <c r="GN96" s="4">
        <f t="shared" si="102"/>
        <v>26162.959999999999</v>
      </c>
      <c r="GO96" s="4">
        <f t="shared" si="103"/>
        <v>0</v>
      </c>
      <c r="GP96" s="4">
        <f t="shared" si="104"/>
        <v>0</v>
      </c>
      <c r="GR96" s="4">
        <v>0</v>
      </c>
      <c r="GS96" s="4">
        <v>3</v>
      </c>
      <c r="GT96" s="4">
        <v>0</v>
      </c>
      <c r="GU96" s="4" t="s">
        <v>3</v>
      </c>
      <c r="GV96" s="4">
        <f t="shared" si="105"/>
        <v>0</v>
      </c>
      <c r="GW96" s="4">
        <v>1</v>
      </c>
      <c r="GX96" s="4">
        <f t="shared" si="106"/>
        <v>0</v>
      </c>
      <c r="HA96" s="4">
        <v>0</v>
      </c>
      <c r="HB96" s="4">
        <v>0</v>
      </c>
      <c r="HC96" s="4">
        <f t="shared" si="107"/>
        <v>0</v>
      </c>
      <c r="HE96" s="4" t="s">
        <v>3</v>
      </c>
      <c r="HF96" s="4" t="s">
        <v>3</v>
      </c>
      <c r="HM96" s="4" t="s">
        <v>42</v>
      </c>
      <c r="HN96" s="4" t="s">
        <v>3</v>
      </c>
      <c r="HO96" s="4" t="s">
        <v>3</v>
      </c>
      <c r="HP96" s="4" t="s">
        <v>3</v>
      </c>
      <c r="HQ96" s="4" t="s">
        <v>3</v>
      </c>
      <c r="HS96" s="4">
        <v>0</v>
      </c>
      <c r="IK96" s="4">
        <v>0</v>
      </c>
    </row>
    <row r="97" spans="1:255" x14ac:dyDescent="0.2">
      <c r="A97" s="2">
        <v>17</v>
      </c>
      <c r="B97" s="2">
        <v>1</v>
      </c>
      <c r="C97" s="2">
        <f>ROW(SmtRes!A158)</f>
        <v>158</v>
      </c>
      <c r="D97" s="2">
        <f>ROW(EtalonRes!A181)</f>
        <v>181</v>
      </c>
      <c r="E97" s="2" t="s">
        <v>170</v>
      </c>
      <c r="F97" s="2" t="s">
        <v>171</v>
      </c>
      <c r="G97" s="2" t="s">
        <v>172</v>
      </c>
      <c r="H97" s="2" t="s">
        <v>138</v>
      </c>
      <c r="I97" s="2">
        <f>ROUND((35)/100,9)</f>
        <v>0.35</v>
      </c>
      <c r="J97" s="2">
        <v>0</v>
      </c>
      <c r="K97" s="2">
        <f>ROUND((35)/100,9)</f>
        <v>0.35</v>
      </c>
      <c r="L97" s="2"/>
      <c r="M97" s="2"/>
      <c r="N97" s="2"/>
      <c r="O97" s="2">
        <f t="shared" si="83"/>
        <v>261.69</v>
      </c>
      <c r="P97" s="2">
        <f t="shared" si="84"/>
        <v>15.75</v>
      </c>
      <c r="Q97" s="2">
        <f>(ROUND((ROUND(((((ET97*1.25)*1.2))*AV97*I97),2)*BB97),2)+ROUND((ROUND(((AE97-(((EU97*1.25)*1.2)))*AV97*I97),2)*BS97),2))</f>
        <v>26.76</v>
      </c>
      <c r="R97" s="2">
        <f>(ROUND((ROUND(((((EU97*1.25)*1.2))*AV97*I97),2)*BS97),2)+ROUND((ROUND(((AE97-(((EU97*1.25)*1.2)))*AV97*I97),2)*BS97),2))</f>
        <v>3.39</v>
      </c>
      <c r="S97" s="2">
        <f t="shared" si="85"/>
        <v>219.18</v>
      </c>
      <c r="T97" s="2">
        <f t="shared" si="86"/>
        <v>0</v>
      </c>
      <c r="U97" s="2">
        <f t="shared" si="87"/>
        <v>17.3676657</v>
      </c>
      <c r="V97" s="2">
        <f t="shared" si="88"/>
        <v>0</v>
      </c>
      <c r="W97" s="2">
        <f t="shared" si="89"/>
        <v>0</v>
      </c>
      <c r="X97" s="2">
        <f>(ROUND((((S97+ROUND((ROUND(((((EU97*1.25)*1.2))*AV97*I97),2)*BS97),2))*AT97)/100),2)+ROUND(((ROUND((ROUND(((AE97-(((EU97*1.25)*1.2)))*AV97*I97),2)*BS97),2)*AT97)/100),2))</f>
        <v>242.6</v>
      </c>
      <c r="Y97" s="2">
        <f>(ROUND((((S97+ROUND((ROUND(((((EU97*1.25)*1.2))*AV97*I97),2)*BS97),2))*AU97)/100),2)+ROUND(((ROUND((ROUND(((AE97-(((EU97*1.25)*1.2)))*AV97*I97),2)*BS97),2)*AU97)/100),2))</f>
        <v>135.77000000000001</v>
      </c>
      <c r="Z97" s="2"/>
      <c r="AA97" s="2">
        <v>85736471</v>
      </c>
      <c r="AB97" s="2">
        <f t="shared" si="90"/>
        <v>703.55520000000001</v>
      </c>
      <c r="AC97" s="2">
        <f>ROUND((((ES97*1)*1)),6)</f>
        <v>45</v>
      </c>
      <c r="AD97" s="2">
        <f>ROUND((((((ET97*1.25)*1.2))-(((EU97*1.25)*1.2)))+AE97),6)</f>
        <v>71.655000000000001</v>
      </c>
      <c r="AE97" s="2">
        <f>ROUND((((EU97*1.25)*1.2)),6)</f>
        <v>9.09</v>
      </c>
      <c r="AF97" s="2">
        <f>ROUND((((EV97*1.15)*1.2)),6)</f>
        <v>586.90020000000004</v>
      </c>
      <c r="AG97" s="2">
        <f t="shared" si="91"/>
        <v>0</v>
      </c>
      <c r="AH97" s="2">
        <f>(((EW97*1.15)*1.2))</f>
        <v>46.506</v>
      </c>
      <c r="AI97" s="2">
        <f>(((EX97*1.25)*1.2))</f>
        <v>0</v>
      </c>
      <c r="AJ97" s="2">
        <f t="shared" si="92"/>
        <v>0</v>
      </c>
      <c r="AK97" s="2">
        <v>518.05999999999995</v>
      </c>
      <c r="AL97" s="2">
        <v>45</v>
      </c>
      <c r="AM97" s="2">
        <v>47.77</v>
      </c>
      <c r="AN97" s="2">
        <v>6.06</v>
      </c>
      <c r="AO97" s="2">
        <v>425.29</v>
      </c>
      <c r="AP97" s="2">
        <v>0</v>
      </c>
      <c r="AQ97" s="2">
        <v>33.700000000000003</v>
      </c>
      <c r="AR97" s="2">
        <v>0</v>
      </c>
      <c r="AS97" s="2">
        <v>0</v>
      </c>
      <c r="AT97" s="2">
        <v>109</v>
      </c>
      <c r="AU97" s="2">
        <v>61</v>
      </c>
      <c r="AV97" s="2">
        <v>1.0669999999999999</v>
      </c>
      <c r="AW97" s="2">
        <v>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0</v>
      </c>
      <c r="BI97" s="2">
        <v>1</v>
      </c>
      <c r="BJ97" s="2" t="s">
        <v>173</v>
      </c>
      <c r="BK97" s="2"/>
      <c r="BL97" s="2"/>
      <c r="BM97" s="2">
        <v>21</v>
      </c>
      <c r="BN97" s="2">
        <v>0</v>
      </c>
      <c r="BO97" s="2" t="s">
        <v>171</v>
      </c>
      <c r="BP97" s="2">
        <v>1</v>
      </c>
      <c r="BQ97" s="2">
        <v>30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109</v>
      </c>
      <c r="CA97" s="2">
        <v>61</v>
      </c>
      <c r="CB97" s="2" t="s">
        <v>3</v>
      </c>
      <c r="CC97" s="2"/>
      <c r="CD97" s="2"/>
      <c r="CE97" s="2">
        <v>1566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907</v>
      </c>
      <c r="CO97" s="2">
        <v>0</v>
      </c>
      <c r="CP97" s="2">
        <f t="shared" si="93"/>
        <v>261.69</v>
      </c>
      <c r="CQ97" s="2">
        <f t="shared" si="94"/>
        <v>45</v>
      </c>
      <c r="CR97" s="2">
        <f>(ROUND((ROUND(((((ET97*1.25)*1.2))*AV97*1),2)*BB97),2)+ROUND((ROUND(((AE97-(((EU97*1.25)*1.2)))*AV97*1),2)*BS97),2))</f>
        <v>76.459999999999994</v>
      </c>
      <c r="CS97" s="2">
        <f>(ROUND((ROUND(((((EU97*1.25)*1.2))*AV97*1),2)*BS97),2)+ROUND((ROUND(((AE97-(((EU97*1.25)*1.2)))*AV97*1),2)*BS97),2))</f>
        <v>9.6999999999999993</v>
      </c>
      <c r="CT97" s="2">
        <f t="shared" si="95"/>
        <v>626.22</v>
      </c>
      <c r="CU97" s="2">
        <f t="shared" si="96"/>
        <v>0</v>
      </c>
      <c r="CV97" s="2">
        <f t="shared" si="97"/>
        <v>49.621901999999999</v>
      </c>
      <c r="CW97" s="2">
        <f t="shared" si="98"/>
        <v>0</v>
      </c>
      <c r="CX97" s="2">
        <f t="shared" si="99"/>
        <v>0</v>
      </c>
      <c r="CY97" s="2">
        <f>(ROUND((((S97+ROUND((ROUND(((((EU97*1.25)*1.2))*AV97*1),2)*BS97),2))*AT97)/100),2)+ROUND(((ROUND((ROUND(((AE97-(((EU97*1.25)*1.2)))*AV97*1),2)*BS97),2)*AT97)/100),2))</f>
        <v>249.48</v>
      </c>
      <c r="CZ97" s="2">
        <f>(ROUND((((S97+ROUND((ROUND(((((EU97*1.25)*1.2))*AV97*1),2)*BS97),2))*AU97)/100),2)+ROUND(((ROUND((ROUND(((AE97-(((EU97*1.25)*1.2)))*AV97*1),2)*BS97),2)*AU97)/100),2))</f>
        <v>139.62</v>
      </c>
      <c r="DA97" s="2"/>
      <c r="DB97" s="2">
        <v>35</v>
      </c>
      <c r="DC97" s="2" t="s">
        <v>3</v>
      </c>
      <c r="DD97" s="2" t="s">
        <v>42</v>
      </c>
      <c r="DE97" s="2" t="s">
        <v>140</v>
      </c>
      <c r="DF97" s="2" t="s">
        <v>140</v>
      </c>
      <c r="DG97" s="2" t="s">
        <v>141</v>
      </c>
      <c r="DH97" s="2" t="s">
        <v>3</v>
      </c>
      <c r="DI97" s="2" t="s">
        <v>141</v>
      </c>
      <c r="DJ97" s="2" t="s">
        <v>140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1013</v>
      </c>
      <c r="DV97" s="2" t="s">
        <v>138</v>
      </c>
      <c r="DW97" s="2" t="s">
        <v>138</v>
      </c>
      <c r="DX97" s="2">
        <v>1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85133641</v>
      </c>
      <c r="EF97" s="2">
        <v>30</v>
      </c>
      <c r="EG97" s="2" t="s">
        <v>52</v>
      </c>
      <c r="EH97" s="2">
        <v>0</v>
      </c>
      <c r="EI97" s="2" t="s">
        <v>3</v>
      </c>
      <c r="EJ97" s="2">
        <v>1</v>
      </c>
      <c r="EK97" s="2">
        <v>21</v>
      </c>
      <c r="EL97" s="2" t="s">
        <v>53</v>
      </c>
      <c r="EM97" s="2" t="s">
        <v>54</v>
      </c>
      <c r="EN97" s="2"/>
      <c r="EO97" s="2" t="s">
        <v>142</v>
      </c>
      <c r="EP97" s="2"/>
      <c r="EQ97" s="2">
        <v>0</v>
      </c>
      <c r="ER97" s="2">
        <v>518.05999999999995</v>
      </c>
      <c r="ES97" s="2">
        <v>45</v>
      </c>
      <c r="ET97" s="2">
        <v>47.77</v>
      </c>
      <c r="EU97" s="2">
        <v>6.06</v>
      </c>
      <c r="EV97" s="2">
        <v>425.29</v>
      </c>
      <c r="EW97" s="2">
        <v>33.700000000000003</v>
      </c>
      <c r="EX97" s="2">
        <v>0</v>
      </c>
      <c r="EY97" s="2">
        <v>0</v>
      </c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v>0</v>
      </c>
      <c r="FS97" s="2">
        <v>0</v>
      </c>
      <c r="FT97" s="2"/>
      <c r="FU97" s="2"/>
      <c r="FV97" s="2"/>
      <c r="FW97" s="2"/>
      <c r="FX97" s="2">
        <v>109</v>
      </c>
      <c r="FY97" s="2">
        <v>61</v>
      </c>
      <c r="FZ97" s="2"/>
      <c r="GA97" s="2" t="s">
        <v>3</v>
      </c>
      <c r="GB97" s="2"/>
      <c r="GC97" s="2"/>
      <c r="GD97" s="2">
        <v>1</v>
      </c>
      <c r="GE97" s="2"/>
      <c r="GF97" s="2">
        <v>124743446</v>
      </c>
      <c r="GG97" s="2">
        <v>2</v>
      </c>
      <c r="GH97" s="2">
        <v>1</v>
      </c>
      <c r="GI97" s="2">
        <v>2</v>
      </c>
      <c r="GJ97" s="2">
        <v>0</v>
      </c>
      <c r="GK97" s="2">
        <v>0</v>
      </c>
      <c r="GL97" s="2">
        <f t="shared" si="100"/>
        <v>0</v>
      </c>
      <c r="GM97" s="2">
        <f t="shared" si="101"/>
        <v>640.05999999999995</v>
      </c>
      <c r="GN97" s="2">
        <f t="shared" si="102"/>
        <v>640.05999999999995</v>
      </c>
      <c r="GO97" s="2">
        <f t="shared" si="103"/>
        <v>0</v>
      </c>
      <c r="GP97" s="2">
        <f t="shared" si="104"/>
        <v>0</v>
      </c>
      <c r="GQ97" s="2"/>
      <c r="GR97" s="2">
        <v>0</v>
      </c>
      <c r="GS97" s="2">
        <v>3</v>
      </c>
      <c r="GT97" s="2">
        <v>0</v>
      </c>
      <c r="GU97" s="2" t="s">
        <v>3</v>
      </c>
      <c r="GV97" s="2">
        <f t="shared" si="105"/>
        <v>0</v>
      </c>
      <c r="GW97" s="2">
        <v>1</v>
      </c>
      <c r="GX97" s="2">
        <f t="shared" si="106"/>
        <v>0</v>
      </c>
      <c r="GY97" s="2"/>
      <c r="GZ97" s="2"/>
      <c r="HA97" s="2">
        <v>0</v>
      </c>
      <c r="HB97" s="2">
        <v>0</v>
      </c>
      <c r="HC97" s="2">
        <f t="shared" si="107"/>
        <v>0</v>
      </c>
      <c r="HD97" s="2"/>
      <c r="HE97" s="2" t="s">
        <v>3</v>
      </c>
      <c r="HF97" s="2" t="s">
        <v>3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2">
      <c r="A98" s="4">
        <v>17</v>
      </c>
      <c r="B98" s="4">
        <v>1</v>
      </c>
      <c r="C98" s="4">
        <f>ROW(SmtRes!A172)</f>
        <v>172</v>
      </c>
      <c r="D98" s="4">
        <f>ROW(EtalonRes!A196)</f>
        <v>196</v>
      </c>
      <c r="E98" s="4" t="s">
        <v>170</v>
      </c>
      <c r="F98" s="4" t="s">
        <v>171</v>
      </c>
      <c r="G98" s="4" t="s">
        <v>172</v>
      </c>
      <c r="H98" s="4" t="s">
        <v>138</v>
      </c>
      <c r="I98" s="4">
        <f>ROUND((35)/100,9)</f>
        <v>0.35</v>
      </c>
      <c r="J98" s="4">
        <v>0</v>
      </c>
      <c r="K98" s="4">
        <f>ROUND((35)/100,9)</f>
        <v>0.35</v>
      </c>
      <c r="O98" s="4">
        <f t="shared" si="83"/>
        <v>12883.64</v>
      </c>
      <c r="P98" s="4">
        <f t="shared" si="84"/>
        <v>99.07</v>
      </c>
      <c r="Q98" s="4">
        <f>(ROUND((ROUND(((((ET98*1.25)*1.2))*AV98*I98),2)*BB98),2)+ROUND((ROUND(((AE98-(((EU98*1.25)*1.2)))*AV98*I98),2)*BS98),2))</f>
        <v>433.78</v>
      </c>
      <c r="R98" s="4">
        <f>(ROUND((ROUND(((((EU98*1.25)*1.2))*AV98*I98),2)*BS98),2)+ROUND((ROUND(((AE98-(((EU98*1.25)*1.2)))*AV98*I98),2)*BS98),2))</f>
        <v>191.03</v>
      </c>
      <c r="S98" s="4">
        <f t="shared" si="85"/>
        <v>12350.79</v>
      </c>
      <c r="T98" s="4">
        <f t="shared" si="86"/>
        <v>0</v>
      </c>
      <c r="U98" s="4">
        <f t="shared" si="87"/>
        <v>17.3676657</v>
      </c>
      <c r="V98" s="4">
        <f t="shared" si="88"/>
        <v>0</v>
      </c>
      <c r="W98" s="4">
        <f t="shared" si="89"/>
        <v>0</v>
      </c>
      <c r="X98" s="4">
        <f>(ROUND((((S98+ROUND((ROUND(((((EU98*1.25)*1.2))*AV98*I98),2)*BS98),2))*AT98)/100),2)+ROUND(((ROUND((ROUND(((AE98-(((EU98*1.25)*1.2)))*AV98*I98),2)*BS98),2)*AT98)/100),2))</f>
        <v>13670.58</v>
      </c>
      <c r="Y98" s="4">
        <f>(ROUND((((S98+ROUND((ROUND(((((EU98*1.25)*1.2))*AV98*I98),2)*BS98),2))*AU98)/100),2)+ROUND(((ROUND((ROUND(((AE98-(((EU98*1.25)*1.2)))*AV98*I98),2)*BS98),2)*AU98)/100),2))</f>
        <v>7650.51</v>
      </c>
      <c r="AA98" s="4">
        <v>85736473</v>
      </c>
      <c r="AB98" s="4">
        <f t="shared" si="90"/>
        <v>703.55520000000001</v>
      </c>
      <c r="AC98" s="4">
        <f>ROUND((((ES98*1)*1)),6)</f>
        <v>45</v>
      </c>
      <c r="AD98" s="4">
        <f>ROUND((((((ET98*1.25)*1.2))-(((EU98*1.25)*1.2)))+AE98),6)</f>
        <v>71.655000000000001</v>
      </c>
      <c r="AE98" s="4">
        <f>ROUND((((EU98*1.25)*1.2)),6)</f>
        <v>9.09</v>
      </c>
      <c r="AF98" s="4">
        <f>ROUND((((EV98*1.15)*1.2)),6)</f>
        <v>586.90020000000004</v>
      </c>
      <c r="AG98" s="4">
        <f t="shared" si="91"/>
        <v>0</v>
      </c>
      <c r="AH98" s="4">
        <f>(((EW98*1.15)*1.2))</f>
        <v>46.506</v>
      </c>
      <c r="AI98" s="4">
        <f>(((EX98*1.25)*1.2))</f>
        <v>0</v>
      </c>
      <c r="AJ98" s="4">
        <f t="shared" si="92"/>
        <v>0</v>
      </c>
      <c r="AK98" s="4">
        <v>518.05999999999995</v>
      </c>
      <c r="AL98" s="4">
        <v>45</v>
      </c>
      <c r="AM98" s="4">
        <v>47.77</v>
      </c>
      <c r="AN98" s="4">
        <v>6.06</v>
      </c>
      <c r="AO98" s="4">
        <v>425.29</v>
      </c>
      <c r="AP98" s="4">
        <v>0</v>
      </c>
      <c r="AQ98" s="4">
        <v>33.700000000000003</v>
      </c>
      <c r="AR98" s="4">
        <v>0</v>
      </c>
      <c r="AS98" s="4">
        <v>0</v>
      </c>
      <c r="AT98" s="4">
        <v>109</v>
      </c>
      <c r="AU98" s="4">
        <v>61</v>
      </c>
      <c r="AV98" s="4">
        <v>1.0669999999999999</v>
      </c>
      <c r="AW98" s="4">
        <v>1</v>
      </c>
      <c r="AZ98" s="4">
        <v>1</v>
      </c>
      <c r="BA98" s="4">
        <v>56.35</v>
      </c>
      <c r="BB98" s="4">
        <v>16.21</v>
      </c>
      <c r="BC98" s="4">
        <v>6.29</v>
      </c>
      <c r="BD98" s="4" t="s">
        <v>3</v>
      </c>
      <c r="BE98" s="4" t="s">
        <v>3</v>
      </c>
      <c r="BF98" s="4" t="s">
        <v>3</v>
      </c>
      <c r="BG98" s="4" t="s">
        <v>3</v>
      </c>
      <c r="BH98" s="4">
        <v>0</v>
      </c>
      <c r="BI98" s="4">
        <v>1</v>
      </c>
      <c r="BJ98" s="4" t="s">
        <v>173</v>
      </c>
      <c r="BM98" s="4">
        <v>21</v>
      </c>
      <c r="BN98" s="4">
        <v>0</v>
      </c>
      <c r="BO98" s="4" t="s">
        <v>171</v>
      </c>
      <c r="BP98" s="4">
        <v>1</v>
      </c>
      <c r="BQ98" s="4">
        <v>30</v>
      </c>
      <c r="BR98" s="4">
        <v>0</v>
      </c>
      <c r="BS98" s="4">
        <v>56.35</v>
      </c>
      <c r="BT98" s="4">
        <v>1</v>
      </c>
      <c r="BU98" s="4">
        <v>1</v>
      </c>
      <c r="BV98" s="4">
        <v>1</v>
      </c>
      <c r="BW98" s="4">
        <v>1</v>
      </c>
      <c r="BX98" s="4">
        <v>1</v>
      </c>
      <c r="BY98" s="4" t="s">
        <v>3</v>
      </c>
      <c r="BZ98" s="4">
        <v>109</v>
      </c>
      <c r="CA98" s="4">
        <v>61</v>
      </c>
      <c r="CB98" s="4" t="s">
        <v>3</v>
      </c>
      <c r="CE98" s="4">
        <v>1566</v>
      </c>
      <c r="CF98" s="4">
        <v>0</v>
      </c>
      <c r="CG98" s="4">
        <v>0</v>
      </c>
      <c r="CM98" s="4">
        <v>0</v>
      </c>
      <c r="CN98" s="4" t="s">
        <v>907</v>
      </c>
      <c r="CO98" s="4">
        <v>0</v>
      </c>
      <c r="CP98" s="4">
        <f t="shared" si="93"/>
        <v>12883.640000000001</v>
      </c>
      <c r="CQ98" s="4">
        <f t="shared" si="94"/>
        <v>283.05</v>
      </c>
      <c r="CR98" s="4">
        <f>(ROUND((ROUND(((((ET98*1.25)*1.2))*AV98*1),2)*BB98),2)+ROUND((ROUND(((AE98-(((EU98*1.25)*1.2)))*AV98*1),2)*BS98),2))</f>
        <v>1239.42</v>
      </c>
      <c r="CS98" s="4">
        <f>(ROUND((ROUND(((((EU98*1.25)*1.2))*AV98*1),2)*BS98),2)+ROUND((ROUND(((AE98-(((EU98*1.25)*1.2)))*AV98*1),2)*BS98),2))</f>
        <v>546.6</v>
      </c>
      <c r="CT98" s="4">
        <f t="shared" si="95"/>
        <v>35287.5</v>
      </c>
      <c r="CU98" s="4">
        <f t="shared" si="96"/>
        <v>0</v>
      </c>
      <c r="CV98" s="4">
        <f t="shared" si="97"/>
        <v>49.621901999999999</v>
      </c>
      <c r="CW98" s="4">
        <f t="shared" si="98"/>
        <v>0</v>
      </c>
      <c r="CX98" s="4">
        <f t="shared" si="99"/>
        <v>0</v>
      </c>
      <c r="CY98" s="4">
        <f>(ROUND((((S98+ROUND((ROUND(((((EU98*1.25)*1.2))*AV98*1),2)*BS98),2))*AT98)/100),2)+ROUND(((ROUND((ROUND(((AE98-(((EU98*1.25)*1.2)))*AV98*1),2)*BS98),2)*AT98)/100),2))</f>
        <v>14058.16</v>
      </c>
      <c r="CZ98" s="4">
        <f>(ROUND((((S98+ROUND((ROUND(((((EU98*1.25)*1.2))*AV98*1),2)*BS98),2))*AU98)/100),2)+ROUND(((ROUND((ROUND(((AE98-(((EU98*1.25)*1.2)))*AV98*1),2)*BS98),2)*AU98)/100),2))</f>
        <v>7867.41</v>
      </c>
      <c r="DB98" s="4">
        <v>37</v>
      </c>
      <c r="DC98" s="4" t="s">
        <v>3</v>
      </c>
      <c r="DD98" s="4" t="s">
        <v>42</v>
      </c>
      <c r="DE98" s="4" t="s">
        <v>140</v>
      </c>
      <c r="DF98" s="4" t="s">
        <v>140</v>
      </c>
      <c r="DG98" s="4" t="s">
        <v>141</v>
      </c>
      <c r="DH98" s="4" t="s">
        <v>3</v>
      </c>
      <c r="DI98" s="4" t="s">
        <v>141</v>
      </c>
      <c r="DJ98" s="4" t="s">
        <v>140</v>
      </c>
      <c r="DK98" s="4" t="s">
        <v>3</v>
      </c>
      <c r="DL98" s="4" t="s">
        <v>3</v>
      </c>
      <c r="DM98" s="4" t="s">
        <v>3</v>
      </c>
      <c r="DN98" s="4">
        <v>0</v>
      </c>
      <c r="DO98" s="4">
        <v>0</v>
      </c>
      <c r="DP98" s="4">
        <v>1</v>
      </c>
      <c r="DQ98" s="4">
        <v>1</v>
      </c>
      <c r="DU98" s="4">
        <v>1013</v>
      </c>
      <c r="DV98" s="4" t="s">
        <v>138</v>
      </c>
      <c r="DW98" s="4" t="s">
        <v>138</v>
      </c>
      <c r="DX98" s="4">
        <v>1</v>
      </c>
      <c r="DZ98" s="4" t="s">
        <v>3</v>
      </c>
      <c r="EA98" s="4" t="s">
        <v>3</v>
      </c>
      <c r="EB98" s="4" t="s">
        <v>3</v>
      </c>
      <c r="EC98" s="4" t="s">
        <v>3</v>
      </c>
      <c r="EE98" s="4">
        <v>85133641</v>
      </c>
      <c r="EF98" s="4">
        <v>30</v>
      </c>
      <c r="EG98" s="4" t="s">
        <v>52</v>
      </c>
      <c r="EH98" s="4">
        <v>0</v>
      </c>
      <c r="EI98" s="4" t="s">
        <v>3</v>
      </c>
      <c r="EJ98" s="4">
        <v>1</v>
      </c>
      <c r="EK98" s="4">
        <v>21</v>
      </c>
      <c r="EL98" s="4" t="s">
        <v>53</v>
      </c>
      <c r="EM98" s="4" t="s">
        <v>54</v>
      </c>
      <c r="EO98" s="4" t="s">
        <v>142</v>
      </c>
      <c r="EQ98" s="4">
        <v>0</v>
      </c>
      <c r="ER98" s="4">
        <v>518.05999999999995</v>
      </c>
      <c r="ES98" s="4">
        <v>45</v>
      </c>
      <c r="ET98" s="4">
        <v>47.77</v>
      </c>
      <c r="EU98" s="4">
        <v>6.06</v>
      </c>
      <c r="EV98" s="4">
        <v>425.29</v>
      </c>
      <c r="EW98" s="4">
        <v>33.700000000000003</v>
      </c>
      <c r="EX98" s="4">
        <v>0</v>
      </c>
      <c r="EY98" s="4">
        <v>0</v>
      </c>
      <c r="FQ98" s="4">
        <v>0</v>
      </c>
      <c r="FR98" s="4">
        <v>0</v>
      </c>
      <c r="FS98" s="4">
        <v>0</v>
      </c>
      <c r="FX98" s="4">
        <v>109</v>
      </c>
      <c r="FY98" s="4">
        <v>61</v>
      </c>
      <c r="GA98" s="4" t="s">
        <v>3</v>
      </c>
      <c r="GD98" s="4">
        <v>1</v>
      </c>
      <c r="GF98" s="4">
        <v>124743446</v>
      </c>
      <c r="GG98" s="4">
        <v>2</v>
      </c>
      <c r="GH98" s="4">
        <v>1</v>
      </c>
      <c r="GI98" s="4">
        <v>2</v>
      </c>
      <c r="GJ98" s="4">
        <v>0</v>
      </c>
      <c r="GK98" s="4">
        <v>0</v>
      </c>
      <c r="GL98" s="4">
        <f t="shared" si="100"/>
        <v>0</v>
      </c>
      <c r="GM98" s="4">
        <f t="shared" si="101"/>
        <v>34204.730000000003</v>
      </c>
      <c r="GN98" s="4">
        <f t="shared" si="102"/>
        <v>34204.730000000003</v>
      </c>
      <c r="GO98" s="4">
        <f t="shared" si="103"/>
        <v>0</v>
      </c>
      <c r="GP98" s="4">
        <f t="shared" si="104"/>
        <v>0</v>
      </c>
      <c r="GR98" s="4">
        <v>0</v>
      </c>
      <c r="GS98" s="4">
        <v>3</v>
      </c>
      <c r="GT98" s="4">
        <v>0</v>
      </c>
      <c r="GU98" s="4" t="s">
        <v>3</v>
      </c>
      <c r="GV98" s="4">
        <f t="shared" si="105"/>
        <v>0</v>
      </c>
      <c r="GW98" s="4">
        <v>1</v>
      </c>
      <c r="GX98" s="4">
        <f t="shared" si="106"/>
        <v>0</v>
      </c>
      <c r="HA98" s="4">
        <v>0</v>
      </c>
      <c r="HB98" s="4">
        <v>0</v>
      </c>
      <c r="HC98" s="4">
        <f t="shared" si="107"/>
        <v>0</v>
      </c>
      <c r="HE98" s="4" t="s">
        <v>3</v>
      </c>
      <c r="HF98" s="4" t="s">
        <v>3</v>
      </c>
      <c r="HM98" s="4" t="s">
        <v>3</v>
      </c>
      <c r="HN98" s="4" t="s">
        <v>3</v>
      </c>
      <c r="HO98" s="4" t="s">
        <v>3</v>
      </c>
      <c r="HP98" s="4" t="s">
        <v>3</v>
      </c>
      <c r="HQ98" s="4" t="s">
        <v>3</v>
      </c>
      <c r="HS98" s="4">
        <v>0</v>
      </c>
      <c r="IK98" s="4">
        <v>0</v>
      </c>
    </row>
    <row r="99" spans="1:255" x14ac:dyDescent="0.2">
      <c r="A99" s="2">
        <v>18</v>
      </c>
      <c r="B99" s="2">
        <v>1</v>
      </c>
      <c r="C99" s="2">
        <v>158</v>
      </c>
      <c r="D99" s="2"/>
      <c r="E99" s="2" t="s">
        <v>174</v>
      </c>
      <c r="F99" s="2" t="s">
        <v>175</v>
      </c>
      <c r="G99" s="2" t="s">
        <v>176</v>
      </c>
      <c r="H99" s="2" t="s">
        <v>146</v>
      </c>
      <c r="I99" s="2">
        <f>I97*J99</f>
        <v>4</v>
      </c>
      <c r="J99" s="2">
        <v>11.428571428571429</v>
      </c>
      <c r="K99" s="2">
        <v>11.428571</v>
      </c>
      <c r="L99" s="2"/>
      <c r="M99" s="2"/>
      <c r="N99" s="2"/>
      <c r="O99" s="2">
        <f t="shared" si="83"/>
        <v>297.44</v>
      </c>
      <c r="P99" s="2">
        <f t="shared" si="84"/>
        <v>297.44</v>
      </c>
      <c r="Q99" s="2">
        <f>(ROUND((ROUND(((ET99)*AV99*I99),2)*BB99),2)+ROUND((ROUND(((AE99-(EU99))*AV99*I99),2)*BS99),2))</f>
        <v>0</v>
      </c>
      <c r="R99" s="2">
        <f>(ROUND((ROUND(((EU99)*AV99*I99),2)*BS99),2)+ROUND((ROUND(((AE99-(EU99))*AV99*I99),2)*BS99),2))</f>
        <v>0</v>
      </c>
      <c r="S99" s="2">
        <f t="shared" si="85"/>
        <v>0</v>
      </c>
      <c r="T99" s="2">
        <f t="shared" si="86"/>
        <v>0</v>
      </c>
      <c r="U99" s="2">
        <f t="shared" si="87"/>
        <v>0</v>
      </c>
      <c r="V99" s="2">
        <f t="shared" si="88"/>
        <v>0</v>
      </c>
      <c r="W99" s="2">
        <f t="shared" si="89"/>
        <v>0</v>
      </c>
      <c r="X99" s="2">
        <f>(ROUND((((S99+ROUND((ROUND(((EU99)*AV99*I99),2)*BS99),2))*AT99)/100),2)+ROUND(((ROUND((ROUND(((AE99-(EU99))*AV99*I99),2)*BS99),2)*AT99)/100),2))</f>
        <v>0</v>
      </c>
      <c r="Y99" s="2">
        <f>(ROUND((((S99+ROUND((ROUND(((EU99)*AV99*I99),2)*BS99),2))*AU99)/100),2)+ROUND(((ROUND((ROUND(((AE99-(EU99))*AV99*I99),2)*BS99),2)*AU99)/100),2))</f>
        <v>0</v>
      </c>
      <c r="Z99" s="2"/>
      <c r="AA99" s="2">
        <v>85736471</v>
      </c>
      <c r="AB99" s="2">
        <f t="shared" si="90"/>
        <v>74.36</v>
      </c>
      <c r="AC99" s="2">
        <f>ROUND((ES99),6)</f>
        <v>74.36</v>
      </c>
      <c r="AD99" s="2">
        <f>ROUND((((ET99)-(EU99))+AE99),6)</f>
        <v>0</v>
      </c>
      <c r="AE99" s="2">
        <f t="shared" ref="AE99:AF102" si="122">ROUND((EU99),6)</f>
        <v>0</v>
      </c>
      <c r="AF99" s="2">
        <f t="shared" si="122"/>
        <v>0</v>
      </c>
      <c r="AG99" s="2">
        <f t="shared" si="91"/>
        <v>0</v>
      </c>
      <c r="AH99" s="2">
        <f t="shared" ref="AH99:AI102" si="123">(EW99)</f>
        <v>0</v>
      </c>
      <c r="AI99" s="2">
        <f t="shared" si="123"/>
        <v>0</v>
      </c>
      <c r="AJ99" s="2">
        <f t="shared" si="92"/>
        <v>0</v>
      </c>
      <c r="AK99" s="2">
        <v>74.36</v>
      </c>
      <c r="AL99" s="2">
        <v>74.36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109</v>
      </c>
      <c r="AU99" s="2">
        <v>61</v>
      </c>
      <c r="AV99" s="2">
        <v>1</v>
      </c>
      <c r="AW99" s="2">
        <v>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3</v>
      </c>
      <c r="BI99" s="2">
        <v>1</v>
      </c>
      <c r="BJ99" s="2" t="s">
        <v>177</v>
      </c>
      <c r="BK99" s="2"/>
      <c r="BL99" s="2"/>
      <c r="BM99" s="2">
        <v>21</v>
      </c>
      <c r="BN99" s="2">
        <v>0</v>
      </c>
      <c r="BO99" s="2" t="s">
        <v>3</v>
      </c>
      <c r="BP99" s="2">
        <v>0</v>
      </c>
      <c r="BQ99" s="2">
        <v>30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109</v>
      </c>
      <c r="CA99" s="2">
        <v>61</v>
      </c>
      <c r="CB99" s="2" t="s">
        <v>3</v>
      </c>
      <c r="CC99" s="2"/>
      <c r="CD99" s="2"/>
      <c r="CE99" s="2">
        <v>1566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908</v>
      </c>
      <c r="CO99" s="2">
        <v>0</v>
      </c>
      <c r="CP99" s="2">
        <f t="shared" si="93"/>
        <v>297.44</v>
      </c>
      <c r="CQ99" s="2">
        <f t="shared" si="94"/>
        <v>74.36</v>
      </c>
      <c r="CR99" s="2">
        <f>(ROUND((ROUND(((ET99)*AV99*1),2)*BB99),2)+ROUND((ROUND(((AE99-(EU99))*AV99*1),2)*BS99),2))</f>
        <v>0</v>
      </c>
      <c r="CS99" s="2">
        <f>(ROUND((ROUND(((EU99)*AV99*1),2)*BS99),2)+ROUND((ROUND(((AE99-(EU99))*AV99*1),2)*BS99),2))</f>
        <v>0</v>
      </c>
      <c r="CT99" s="2">
        <f t="shared" si="95"/>
        <v>0</v>
      </c>
      <c r="CU99" s="2">
        <f t="shared" si="96"/>
        <v>0</v>
      </c>
      <c r="CV99" s="2">
        <f t="shared" si="97"/>
        <v>0</v>
      </c>
      <c r="CW99" s="2">
        <f t="shared" si="98"/>
        <v>0</v>
      </c>
      <c r="CX99" s="2">
        <f t="shared" si="99"/>
        <v>0</v>
      </c>
      <c r="CY99" s="2">
        <f>(ROUND((((S99+ROUND((ROUND(((EU99)*AV99*1),2)*BS99),2))*AT99)/100),2)+ROUND(((ROUND((ROUND(((AE99-(EU99))*AV99*1),2)*BS99),2)*AT99)/100),2))</f>
        <v>0</v>
      </c>
      <c r="CZ99" s="2">
        <f>(ROUND((((S99+ROUND((ROUND(((EU99)*AV99*1),2)*BS99),2))*AU99)/100),2)+ROUND(((ROUND((ROUND(((AE99-(EU99))*AV99*1),2)*BS99),2)*AU99)/100),2))</f>
        <v>0</v>
      </c>
      <c r="DA99" s="2"/>
      <c r="DB99" s="2"/>
      <c r="DC99" s="2" t="s">
        <v>3</v>
      </c>
      <c r="DD99" s="2" t="s">
        <v>3</v>
      </c>
      <c r="DE99" s="2" t="s">
        <v>3</v>
      </c>
      <c r="DF99" s="2" t="s">
        <v>3</v>
      </c>
      <c r="DG99" s="2" t="s">
        <v>3</v>
      </c>
      <c r="DH99" s="2" t="s">
        <v>3</v>
      </c>
      <c r="DI99" s="2" t="s">
        <v>3</v>
      </c>
      <c r="DJ99" s="2" t="s">
        <v>3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1010</v>
      </c>
      <c r="DV99" s="2" t="s">
        <v>146</v>
      </c>
      <c r="DW99" s="2" t="s">
        <v>146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85133641</v>
      </c>
      <c r="EF99" s="2">
        <v>30</v>
      </c>
      <c r="EG99" s="2" t="s">
        <v>52</v>
      </c>
      <c r="EH99" s="2">
        <v>0</v>
      </c>
      <c r="EI99" s="2" t="s">
        <v>3</v>
      </c>
      <c r="EJ99" s="2">
        <v>1</v>
      </c>
      <c r="EK99" s="2">
        <v>21</v>
      </c>
      <c r="EL99" s="2" t="s">
        <v>53</v>
      </c>
      <c r="EM99" s="2" t="s">
        <v>54</v>
      </c>
      <c r="EN99" s="2"/>
      <c r="EO99" s="2" t="s">
        <v>148</v>
      </c>
      <c r="EP99" s="2"/>
      <c r="EQ99" s="2">
        <v>0</v>
      </c>
      <c r="ER99" s="2">
        <v>74.36</v>
      </c>
      <c r="ES99" s="2">
        <v>74.36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v>0</v>
      </c>
      <c r="FS99" s="2">
        <v>0</v>
      </c>
      <c r="FT99" s="2"/>
      <c r="FU99" s="2"/>
      <c r="FV99" s="2"/>
      <c r="FW99" s="2"/>
      <c r="FX99" s="2">
        <v>109</v>
      </c>
      <c r="FY99" s="2">
        <v>61</v>
      </c>
      <c r="FZ99" s="2"/>
      <c r="GA99" s="2" t="s">
        <v>3</v>
      </c>
      <c r="GB99" s="2"/>
      <c r="GC99" s="2"/>
      <c r="GD99" s="2">
        <v>1</v>
      </c>
      <c r="GE99" s="2"/>
      <c r="GF99" s="2">
        <v>-254914390</v>
      </c>
      <c r="GG99" s="2">
        <v>2</v>
      </c>
      <c r="GH99" s="2">
        <v>1</v>
      </c>
      <c r="GI99" s="2">
        <v>-2</v>
      </c>
      <c r="GJ99" s="2">
        <v>0</v>
      </c>
      <c r="GK99" s="2">
        <v>0</v>
      </c>
      <c r="GL99" s="2">
        <f t="shared" si="100"/>
        <v>0</v>
      </c>
      <c r="GM99" s="2">
        <f t="shared" si="101"/>
        <v>297.44</v>
      </c>
      <c r="GN99" s="2">
        <f t="shared" si="102"/>
        <v>297.44</v>
      </c>
      <c r="GO99" s="2">
        <f t="shared" si="103"/>
        <v>0</v>
      </c>
      <c r="GP99" s="2">
        <f t="shared" si="104"/>
        <v>0</v>
      </c>
      <c r="GQ99" s="2"/>
      <c r="GR99" s="2">
        <v>0</v>
      </c>
      <c r="GS99" s="2">
        <v>3</v>
      </c>
      <c r="GT99" s="2">
        <v>0</v>
      </c>
      <c r="GU99" s="2" t="s">
        <v>3</v>
      </c>
      <c r="GV99" s="2">
        <f t="shared" si="105"/>
        <v>0</v>
      </c>
      <c r="GW99" s="2">
        <v>1</v>
      </c>
      <c r="GX99" s="2">
        <f t="shared" si="106"/>
        <v>0</v>
      </c>
      <c r="GY99" s="2"/>
      <c r="GZ99" s="2"/>
      <c r="HA99" s="2">
        <v>0</v>
      </c>
      <c r="HB99" s="2">
        <v>0</v>
      </c>
      <c r="HC99" s="2">
        <f t="shared" si="107"/>
        <v>0</v>
      </c>
      <c r="HD99" s="2"/>
      <c r="HE99" s="2" t="s">
        <v>3</v>
      </c>
      <c r="HF99" s="2" t="s">
        <v>3</v>
      </c>
      <c r="HG99" s="2"/>
      <c r="HH99" s="2"/>
      <c r="HI99" s="2"/>
      <c r="HJ99" s="2"/>
      <c r="HK99" s="2"/>
      <c r="HL99" s="2"/>
      <c r="HM99" s="2" t="s">
        <v>42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2">
      <c r="A100" s="4">
        <v>18</v>
      </c>
      <c r="B100" s="4">
        <v>1</v>
      </c>
      <c r="C100" s="4">
        <v>172</v>
      </c>
      <c r="E100" s="4" t="s">
        <v>174</v>
      </c>
      <c r="F100" s="4" t="s">
        <v>175</v>
      </c>
      <c r="G100" s="4" t="s">
        <v>176</v>
      </c>
      <c r="H100" s="4" t="s">
        <v>146</v>
      </c>
      <c r="I100" s="4">
        <f>I98*J100</f>
        <v>4</v>
      </c>
      <c r="J100" s="4">
        <v>11.428571428571429</v>
      </c>
      <c r="K100" s="4">
        <v>11.428571</v>
      </c>
      <c r="O100" s="4">
        <f t="shared" si="83"/>
        <v>5850.64</v>
      </c>
      <c r="P100" s="4">
        <f t="shared" si="84"/>
        <v>5850.64</v>
      </c>
      <c r="Q100" s="4">
        <f>(ROUND((ROUND(((ET100)*AV100*I100),2)*BB100),2)+ROUND((ROUND(((AE100-(EU100))*AV100*I100),2)*BS100),2))</f>
        <v>0</v>
      </c>
      <c r="R100" s="4">
        <f>(ROUND((ROUND(((EU100)*AV100*I100),2)*BS100),2)+ROUND((ROUND(((AE100-(EU100))*AV100*I100),2)*BS100),2))</f>
        <v>0</v>
      </c>
      <c r="S100" s="4">
        <f t="shared" si="85"/>
        <v>0</v>
      </c>
      <c r="T100" s="4">
        <f t="shared" si="86"/>
        <v>0</v>
      </c>
      <c r="U100" s="4">
        <f t="shared" si="87"/>
        <v>0</v>
      </c>
      <c r="V100" s="4">
        <f t="shared" si="88"/>
        <v>0</v>
      </c>
      <c r="W100" s="4">
        <f t="shared" si="89"/>
        <v>0</v>
      </c>
      <c r="X100" s="4">
        <f>(ROUND((((S100+ROUND((ROUND(((EU100)*AV100*I100),2)*BS100),2))*AT100)/100),2)+ROUND(((ROUND((ROUND(((AE100-(EU100))*AV100*I100),2)*BS100),2)*AT100)/100),2))</f>
        <v>0</v>
      </c>
      <c r="Y100" s="4">
        <f>(ROUND((((S100+ROUND((ROUND(((EU100)*AV100*I100),2)*BS100),2))*AU100)/100),2)+ROUND(((ROUND((ROUND(((AE100-(EU100))*AV100*I100),2)*BS100),2)*AU100)/100),2))</f>
        <v>0</v>
      </c>
      <c r="AA100" s="4">
        <v>85736473</v>
      </c>
      <c r="AB100" s="4">
        <f t="shared" si="90"/>
        <v>74.36</v>
      </c>
      <c r="AC100" s="4">
        <f>ROUND((ES100),6)</f>
        <v>74.36</v>
      </c>
      <c r="AD100" s="4">
        <f>ROUND((((ET100)-(EU100))+AE100),6)</f>
        <v>0</v>
      </c>
      <c r="AE100" s="4">
        <f t="shared" si="122"/>
        <v>0</v>
      </c>
      <c r="AF100" s="4">
        <f t="shared" si="122"/>
        <v>0</v>
      </c>
      <c r="AG100" s="4">
        <f t="shared" si="91"/>
        <v>0</v>
      </c>
      <c r="AH100" s="4">
        <f t="shared" si="123"/>
        <v>0</v>
      </c>
      <c r="AI100" s="4">
        <f t="shared" si="123"/>
        <v>0</v>
      </c>
      <c r="AJ100" s="4">
        <f t="shared" si="92"/>
        <v>0</v>
      </c>
      <c r="AK100" s="4">
        <v>74.36</v>
      </c>
      <c r="AL100" s="4">
        <v>74.36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109</v>
      </c>
      <c r="AU100" s="4">
        <v>61</v>
      </c>
      <c r="AV100" s="4">
        <v>1</v>
      </c>
      <c r="AW100" s="4">
        <v>1</v>
      </c>
      <c r="AZ100" s="4">
        <v>1</v>
      </c>
      <c r="BA100" s="4">
        <v>1</v>
      </c>
      <c r="BB100" s="4">
        <v>1</v>
      </c>
      <c r="BC100" s="4">
        <v>19.670000000000002</v>
      </c>
      <c r="BD100" s="4" t="s">
        <v>3</v>
      </c>
      <c r="BE100" s="4" t="s">
        <v>3</v>
      </c>
      <c r="BF100" s="4" t="s">
        <v>3</v>
      </c>
      <c r="BG100" s="4" t="s">
        <v>3</v>
      </c>
      <c r="BH100" s="4">
        <v>3</v>
      </c>
      <c r="BI100" s="4">
        <v>1</v>
      </c>
      <c r="BJ100" s="4" t="s">
        <v>177</v>
      </c>
      <c r="BM100" s="4">
        <v>21</v>
      </c>
      <c r="BN100" s="4">
        <v>0</v>
      </c>
      <c r="BO100" s="4" t="s">
        <v>175</v>
      </c>
      <c r="BP100" s="4">
        <v>1</v>
      </c>
      <c r="BQ100" s="4">
        <v>30</v>
      </c>
      <c r="BR100" s="4">
        <v>0</v>
      </c>
      <c r="BS100" s="4">
        <v>1</v>
      </c>
      <c r="BT100" s="4">
        <v>1</v>
      </c>
      <c r="BU100" s="4">
        <v>1</v>
      </c>
      <c r="BV100" s="4">
        <v>1</v>
      </c>
      <c r="BW100" s="4">
        <v>1</v>
      </c>
      <c r="BX100" s="4">
        <v>1</v>
      </c>
      <c r="BY100" s="4" t="s">
        <v>3</v>
      </c>
      <c r="BZ100" s="4">
        <v>109</v>
      </c>
      <c r="CA100" s="4">
        <v>61</v>
      </c>
      <c r="CB100" s="4" t="s">
        <v>3</v>
      </c>
      <c r="CE100" s="4">
        <v>1566</v>
      </c>
      <c r="CF100" s="4">
        <v>0</v>
      </c>
      <c r="CG100" s="4">
        <v>0</v>
      </c>
      <c r="CM100" s="4">
        <v>0</v>
      </c>
      <c r="CN100" s="4" t="s">
        <v>908</v>
      </c>
      <c r="CO100" s="4">
        <v>0</v>
      </c>
      <c r="CP100" s="4">
        <f t="shared" si="93"/>
        <v>5850.64</v>
      </c>
      <c r="CQ100" s="4">
        <f t="shared" si="94"/>
        <v>1462.66</v>
      </c>
      <c r="CR100" s="4">
        <f>(ROUND((ROUND(((ET100)*AV100*1),2)*BB100),2)+ROUND((ROUND(((AE100-(EU100))*AV100*1),2)*BS100),2))</f>
        <v>0</v>
      </c>
      <c r="CS100" s="4">
        <f>(ROUND((ROUND(((EU100)*AV100*1),2)*BS100),2)+ROUND((ROUND(((AE100-(EU100))*AV100*1),2)*BS100),2))</f>
        <v>0</v>
      </c>
      <c r="CT100" s="4">
        <f t="shared" si="95"/>
        <v>0</v>
      </c>
      <c r="CU100" s="4">
        <f t="shared" si="96"/>
        <v>0</v>
      </c>
      <c r="CV100" s="4">
        <f t="shared" si="97"/>
        <v>0</v>
      </c>
      <c r="CW100" s="4">
        <f t="shared" si="98"/>
        <v>0</v>
      </c>
      <c r="CX100" s="4">
        <f t="shared" si="99"/>
        <v>0</v>
      </c>
      <c r="CY100" s="4">
        <f>(ROUND((((S100+ROUND((ROUND(((EU100)*AV100*1),2)*BS100),2))*AT100)/100),2)+ROUND(((ROUND((ROUND(((AE100-(EU100))*AV100*1),2)*BS100),2)*AT100)/100),2))</f>
        <v>0</v>
      </c>
      <c r="CZ100" s="4">
        <f>(ROUND((((S100+ROUND((ROUND(((EU100)*AV100*1),2)*BS100),2))*AU100)/100),2)+ROUND(((ROUND((ROUND(((AE100-(EU100))*AV100*1),2)*BS100),2)*AU100)/100),2))</f>
        <v>0</v>
      </c>
      <c r="DC100" s="4" t="s">
        <v>3</v>
      </c>
      <c r="DD100" s="4" t="s">
        <v>3</v>
      </c>
      <c r="DE100" s="4" t="s">
        <v>3</v>
      </c>
      <c r="DF100" s="4" t="s">
        <v>3</v>
      </c>
      <c r="DG100" s="4" t="s">
        <v>3</v>
      </c>
      <c r="DH100" s="4" t="s">
        <v>3</v>
      </c>
      <c r="DI100" s="4" t="s">
        <v>3</v>
      </c>
      <c r="DJ100" s="4" t="s">
        <v>3</v>
      </c>
      <c r="DK100" s="4" t="s">
        <v>3</v>
      </c>
      <c r="DL100" s="4" t="s">
        <v>3</v>
      </c>
      <c r="DM100" s="4" t="s">
        <v>3</v>
      </c>
      <c r="DN100" s="4">
        <v>0</v>
      </c>
      <c r="DO100" s="4">
        <v>0</v>
      </c>
      <c r="DP100" s="4">
        <v>1</v>
      </c>
      <c r="DQ100" s="4">
        <v>1</v>
      </c>
      <c r="DU100" s="4">
        <v>1010</v>
      </c>
      <c r="DV100" s="4" t="s">
        <v>146</v>
      </c>
      <c r="DW100" s="4" t="s">
        <v>146</v>
      </c>
      <c r="DX100" s="4">
        <v>1</v>
      </c>
      <c r="DZ100" s="4" t="s">
        <v>3</v>
      </c>
      <c r="EA100" s="4" t="s">
        <v>3</v>
      </c>
      <c r="EB100" s="4" t="s">
        <v>3</v>
      </c>
      <c r="EC100" s="4" t="s">
        <v>3</v>
      </c>
      <c r="EE100" s="4">
        <v>85133641</v>
      </c>
      <c r="EF100" s="4">
        <v>30</v>
      </c>
      <c r="EG100" s="4" t="s">
        <v>52</v>
      </c>
      <c r="EH100" s="4">
        <v>0</v>
      </c>
      <c r="EI100" s="4" t="s">
        <v>3</v>
      </c>
      <c r="EJ100" s="4">
        <v>1</v>
      </c>
      <c r="EK100" s="4">
        <v>21</v>
      </c>
      <c r="EL100" s="4" t="s">
        <v>53</v>
      </c>
      <c r="EM100" s="4" t="s">
        <v>54</v>
      </c>
      <c r="EO100" s="4" t="s">
        <v>148</v>
      </c>
      <c r="EQ100" s="4">
        <v>0</v>
      </c>
      <c r="ER100" s="4">
        <v>74.36</v>
      </c>
      <c r="ES100" s="4">
        <v>74.36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FQ100" s="4">
        <v>0</v>
      </c>
      <c r="FR100" s="4">
        <v>0</v>
      </c>
      <c r="FS100" s="4">
        <v>0</v>
      </c>
      <c r="FX100" s="4">
        <v>109</v>
      </c>
      <c r="FY100" s="4">
        <v>61</v>
      </c>
      <c r="GA100" s="4" t="s">
        <v>3</v>
      </c>
      <c r="GD100" s="4">
        <v>1</v>
      </c>
      <c r="GF100" s="4">
        <v>-254914390</v>
      </c>
      <c r="GG100" s="4">
        <v>2</v>
      </c>
      <c r="GH100" s="4">
        <v>1</v>
      </c>
      <c r="GI100" s="4">
        <v>2</v>
      </c>
      <c r="GJ100" s="4">
        <v>0</v>
      </c>
      <c r="GK100" s="4">
        <v>0</v>
      </c>
      <c r="GL100" s="4">
        <f t="shared" si="100"/>
        <v>0</v>
      </c>
      <c r="GM100" s="4">
        <f t="shared" si="101"/>
        <v>5850.64</v>
      </c>
      <c r="GN100" s="4">
        <f t="shared" si="102"/>
        <v>5850.64</v>
      </c>
      <c r="GO100" s="4">
        <f t="shared" si="103"/>
        <v>0</v>
      </c>
      <c r="GP100" s="4">
        <f t="shared" si="104"/>
        <v>0</v>
      </c>
      <c r="GR100" s="4">
        <v>0</v>
      </c>
      <c r="GS100" s="4">
        <v>3</v>
      </c>
      <c r="GT100" s="4">
        <v>0</v>
      </c>
      <c r="GU100" s="4" t="s">
        <v>3</v>
      </c>
      <c r="GV100" s="4">
        <f t="shared" si="105"/>
        <v>0</v>
      </c>
      <c r="GW100" s="4">
        <v>1</v>
      </c>
      <c r="GX100" s="4">
        <f t="shared" si="106"/>
        <v>0</v>
      </c>
      <c r="HA100" s="4">
        <v>0</v>
      </c>
      <c r="HB100" s="4">
        <v>0</v>
      </c>
      <c r="HC100" s="4">
        <f t="shared" si="107"/>
        <v>0</v>
      </c>
      <c r="HE100" s="4" t="s">
        <v>3</v>
      </c>
      <c r="HF100" s="4" t="s">
        <v>3</v>
      </c>
      <c r="HM100" s="4" t="s">
        <v>42</v>
      </c>
      <c r="HN100" s="4" t="s">
        <v>3</v>
      </c>
      <c r="HO100" s="4" t="s">
        <v>3</v>
      </c>
      <c r="HP100" s="4" t="s">
        <v>3</v>
      </c>
      <c r="HQ100" s="4" t="s">
        <v>3</v>
      </c>
      <c r="HS100" s="4">
        <v>0</v>
      </c>
      <c r="IK100" s="4">
        <v>0</v>
      </c>
    </row>
    <row r="101" spans="1:255" x14ac:dyDescent="0.2">
      <c r="A101" s="2">
        <v>18</v>
      </c>
      <c r="B101" s="2">
        <v>1</v>
      </c>
      <c r="C101" s="2">
        <v>157</v>
      </c>
      <c r="D101" s="2"/>
      <c r="E101" s="2" t="s">
        <v>178</v>
      </c>
      <c r="F101" s="2" t="s">
        <v>179</v>
      </c>
      <c r="G101" s="2" t="s">
        <v>180</v>
      </c>
      <c r="H101" s="2" t="s">
        <v>156</v>
      </c>
      <c r="I101" s="2">
        <f>I97*J101</f>
        <v>35</v>
      </c>
      <c r="J101" s="2">
        <v>100</v>
      </c>
      <c r="K101" s="2">
        <v>100</v>
      </c>
      <c r="L101" s="2"/>
      <c r="M101" s="2"/>
      <c r="N101" s="2"/>
      <c r="O101" s="2">
        <f t="shared" si="83"/>
        <v>1454.95</v>
      </c>
      <c r="P101" s="2">
        <f t="shared" si="84"/>
        <v>1454.95</v>
      </c>
      <c r="Q101" s="2">
        <f>(ROUND((ROUND(((ET101)*AV101*I101),2)*BB101),2)+ROUND((ROUND(((AE101-(EU101))*AV101*I101),2)*BS101),2))</f>
        <v>0</v>
      </c>
      <c r="R101" s="2">
        <f>(ROUND((ROUND(((EU101)*AV101*I101),2)*BS101),2)+ROUND((ROUND(((AE101-(EU101))*AV101*I101),2)*BS101),2))</f>
        <v>0</v>
      </c>
      <c r="S101" s="2">
        <f t="shared" si="85"/>
        <v>0</v>
      </c>
      <c r="T101" s="2">
        <f t="shared" si="86"/>
        <v>0</v>
      </c>
      <c r="U101" s="2">
        <f t="shared" si="87"/>
        <v>0</v>
      </c>
      <c r="V101" s="2">
        <f t="shared" si="88"/>
        <v>0</v>
      </c>
      <c r="W101" s="2">
        <f t="shared" si="89"/>
        <v>0</v>
      </c>
      <c r="X101" s="2">
        <f>(ROUND((((S101+ROUND((ROUND(((EU101)*AV101*I101),2)*BS101),2))*AT101)/100),2)+ROUND(((ROUND((ROUND(((AE101-(EU101))*AV101*I101),2)*BS101),2)*AT101)/100),2))</f>
        <v>0</v>
      </c>
      <c r="Y101" s="2">
        <f>(ROUND((((S101+ROUND((ROUND(((EU101)*AV101*I101),2)*BS101),2))*AU101)/100),2)+ROUND(((ROUND((ROUND(((AE101-(EU101))*AV101*I101),2)*BS101),2)*AU101)/100),2))</f>
        <v>0</v>
      </c>
      <c r="Z101" s="2"/>
      <c r="AA101" s="2">
        <v>85736471</v>
      </c>
      <c r="AB101" s="2">
        <f t="shared" si="90"/>
        <v>41.57</v>
      </c>
      <c r="AC101" s="2">
        <f>ROUND((ES101),6)</f>
        <v>41.57</v>
      </c>
      <c r="AD101" s="2">
        <f>ROUND((((ET101)-(EU101))+AE101),6)</f>
        <v>0</v>
      </c>
      <c r="AE101" s="2">
        <f t="shared" si="122"/>
        <v>0</v>
      </c>
      <c r="AF101" s="2">
        <f t="shared" si="122"/>
        <v>0</v>
      </c>
      <c r="AG101" s="2">
        <f t="shared" si="91"/>
        <v>0</v>
      </c>
      <c r="AH101" s="2">
        <f t="shared" si="123"/>
        <v>0</v>
      </c>
      <c r="AI101" s="2">
        <f t="shared" si="123"/>
        <v>0</v>
      </c>
      <c r="AJ101" s="2">
        <f t="shared" si="92"/>
        <v>0</v>
      </c>
      <c r="AK101" s="2">
        <v>41.57</v>
      </c>
      <c r="AL101" s="2">
        <v>41.57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109</v>
      </c>
      <c r="AU101" s="2">
        <v>61</v>
      </c>
      <c r="AV101" s="2">
        <v>1</v>
      </c>
      <c r="AW101" s="2">
        <v>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3</v>
      </c>
      <c r="BI101" s="2">
        <v>1</v>
      </c>
      <c r="BJ101" s="2" t="s">
        <v>181</v>
      </c>
      <c r="BK101" s="2"/>
      <c r="BL101" s="2"/>
      <c r="BM101" s="2">
        <v>21</v>
      </c>
      <c r="BN101" s="2">
        <v>0</v>
      </c>
      <c r="BO101" s="2" t="s">
        <v>3</v>
      </c>
      <c r="BP101" s="2">
        <v>0</v>
      </c>
      <c r="BQ101" s="2">
        <v>30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109</v>
      </c>
      <c r="CA101" s="2">
        <v>61</v>
      </c>
      <c r="CB101" s="2" t="s">
        <v>3</v>
      </c>
      <c r="CC101" s="2"/>
      <c r="CD101" s="2"/>
      <c r="CE101" s="2">
        <v>1566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908</v>
      </c>
      <c r="CO101" s="2">
        <v>0</v>
      </c>
      <c r="CP101" s="2">
        <f t="shared" si="93"/>
        <v>1454.95</v>
      </c>
      <c r="CQ101" s="2">
        <f t="shared" si="94"/>
        <v>41.57</v>
      </c>
      <c r="CR101" s="2">
        <f>(ROUND((ROUND(((ET101)*AV101*1),2)*BB101),2)+ROUND((ROUND(((AE101-(EU101))*AV101*1),2)*BS101),2))</f>
        <v>0</v>
      </c>
      <c r="CS101" s="2">
        <f>(ROUND((ROUND(((EU101)*AV101*1),2)*BS101),2)+ROUND((ROUND(((AE101-(EU101))*AV101*1),2)*BS101),2))</f>
        <v>0</v>
      </c>
      <c r="CT101" s="2">
        <f t="shared" si="95"/>
        <v>0</v>
      </c>
      <c r="CU101" s="2">
        <f t="shared" si="96"/>
        <v>0</v>
      </c>
      <c r="CV101" s="2">
        <f t="shared" si="97"/>
        <v>0</v>
      </c>
      <c r="CW101" s="2">
        <f t="shared" si="98"/>
        <v>0</v>
      </c>
      <c r="CX101" s="2">
        <f t="shared" si="99"/>
        <v>0</v>
      </c>
      <c r="CY101" s="2">
        <f>(ROUND((((S101+ROUND((ROUND(((EU101)*AV101*1),2)*BS101),2))*AT101)/100),2)+ROUND(((ROUND((ROUND(((AE101-(EU101))*AV101*1),2)*BS101),2)*AT101)/100),2))</f>
        <v>0</v>
      </c>
      <c r="CZ101" s="2">
        <f>(ROUND((((S101+ROUND((ROUND(((EU101)*AV101*1),2)*BS101),2))*AU101)/100),2)+ROUND(((ROUND((ROUND(((AE101-(EU101))*AV101*1),2)*BS101),2)*AU101)/100),2))</f>
        <v>0</v>
      </c>
      <c r="DA101" s="2"/>
      <c r="DB101" s="2"/>
      <c r="DC101" s="2" t="s">
        <v>3</v>
      </c>
      <c r="DD101" s="2" t="s">
        <v>3</v>
      </c>
      <c r="DE101" s="2" t="s">
        <v>3</v>
      </c>
      <c r="DF101" s="2" t="s">
        <v>3</v>
      </c>
      <c r="DG101" s="2" t="s">
        <v>3</v>
      </c>
      <c r="DH101" s="2" t="s">
        <v>3</v>
      </c>
      <c r="DI101" s="2" t="s">
        <v>3</v>
      </c>
      <c r="DJ101" s="2" t="s">
        <v>3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1003</v>
      </c>
      <c r="DV101" s="2" t="s">
        <v>156</v>
      </c>
      <c r="DW101" s="2" t="s">
        <v>156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85133641</v>
      </c>
      <c r="EF101" s="2">
        <v>30</v>
      </c>
      <c r="EG101" s="2" t="s">
        <v>52</v>
      </c>
      <c r="EH101" s="2">
        <v>0</v>
      </c>
      <c r="EI101" s="2" t="s">
        <v>3</v>
      </c>
      <c r="EJ101" s="2">
        <v>1</v>
      </c>
      <c r="EK101" s="2">
        <v>21</v>
      </c>
      <c r="EL101" s="2" t="s">
        <v>53</v>
      </c>
      <c r="EM101" s="2" t="s">
        <v>54</v>
      </c>
      <c r="EN101" s="2"/>
      <c r="EO101" s="2" t="s">
        <v>148</v>
      </c>
      <c r="EP101" s="2"/>
      <c r="EQ101" s="2">
        <v>0</v>
      </c>
      <c r="ER101" s="2">
        <v>41.57</v>
      </c>
      <c r="ES101" s="2">
        <v>41.57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v>0</v>
      </c>
      <c r="FS101" s="2">
        <v>0</v>
      </c>
      <c r="FT101" s="2"/>
      <c r="FU101" s="2"/>
      <c r="FV101" s="2"/>
      <c r="FW101" s="2"/>
      <c r="FX101" s="2">
        <v>109</v>
      </c>
      <c r="FY101" s="2">
        <v>61</v>
      </c>
      <c r="FZ101" s="2"/>
      <c r="GA101" s="2" t="s">
        <v>3</v>
      </c>
      <c r="GB101" s="2"/>
      <c r="GC101" s="2"/>
      <c r="GD101" s="2">
        <v>1</v>
      </c>
      <c r="GE101" s="2"/>
      <c r="GF101" s="2">
        <v>-2048145394</v>
      </c>
      <c r="GG101" s="2">
        <v>2</v>
      </c>
      <c r="GH101" s="2">
        <v>1</v>
      </c>
      <c r="GI101" s="2">
        <v>-2</v>
      </c>
      <c r="GJ101" s="2">
        <v>0</v>
      </c>
      <c r="GK101" s="2">
        <v>0</v>
      </c>
      <c r="GL101" s="2">
        <f t="shared" si="100"/>
        <v>0</v>
      </c>
      <c r="GM101" s="2">
        <f t="shared" si="101"/>
        <v>1454.95</v>
      </c>
      <c r="GN101" s="2">
        <f t="shared" si="102"/>
        <v>1454.95</v>
      </c>
      <c r="GO101" s="2">
        <f t="shared" si="103"/>
        <v>0</v>
      </c>
      <c r="GP101" s="2">
        <f t="shared" si="104"/>
        <v>0</v>
      </c>
      <c r="GQ101" s="2"/>
      <c r="GR101" s="2">
        <v>0</v>
      </c>
      <c r="GS101" s="2">
        <v>3</v>
      </c>
      <c r="GT101" s="2">
        <v>0</v>
      </c>
      <c r="GU101" s="2" t="s">
        <v>3</v>
      </c>
      <c r="GV101" s="2">
        <f t="shared" si="105"/>
        <v>0</v>
      </c>
      <c r="GW101" s="2">
        <v>1</v>
      </c>
      <c r="GX101" s="2">
        <f t="shared" si="106"/>
        <v>0</v>
      </c>
      <c r="GY101" s="2"/>
      <c r="GZ101" s="2"/>
      <c r="HA101" s="2">
        <v>0</v>
      </c>
      <c r="HB101" s="2">
        <v>0</v>
      </c>
      <c r="HC101" s="2">
        <f t="shared" si="107"/>
        <v>0</v>
      </c>
      <c r="HD101" s="2"/>
      <c r="HE101" s="2" t="s">
        <v>3</v>
      </c>
      <c r="HF101" s="2" t="s">
        <v>3</v>
      </c>
      <c r="HG101" s="2"/>
      <c r="HH101" s="2"/>
      <c r="HI101" s="2"/>
      <c r="HJ101" s="2"/>
      <c r="HK101" s="2"/>
      <c r="HL101" s="2"/>
      <c r="HM101" s="2" t="s">
        <v>42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2">
      <c r="A102" s="4">
        <v>18</v>
      </c>
      <c r="B102" s="4">
        <v>1</v>
      </c>
      <c r="C102" s="4">
        <v>171</v>
      </c>
      <c r="E102" s="4" t="s">
        <v>178</v>
      </c>
      <c r="F102" s="4" t="s">
        <v>179</v>
      </c>
      <c r="G102" s="4" t="s">
        <v>180</v>
      </c>
      <c r="H102" s="4" t="s">
        <v>156</v>
      </c>
      <c r="I102" s="4">
        <f>I98*J102</f>
        <v>35</v>
      </c>
      <c r="J102" s="4">
        <v>100</v>
      </c>
      <c r="K102" s="4">
        <v>100</v>
      </c>
      <c r="O102" s="4">
        <f t="shared" si="83"/>
        <v>24079.42</v>
      </c>
      <c r="P102" s="4">
        <f t="shared" si="84"/>
        <v>24079.42</v>
      </c>
      <c r="Q102" s="4">
        <f>(ROUND((ROUND(((ET102)*AV102*I102),2)*BB102),2)+ROUND((ROUND(((AE102-(EU102))*AV102*I102),2)*BS102),2))</f>
        <v>0</v>
      </c>
      <c r="R102" s="4">
        <f>(ROUND((ROUND(((EU102)*AV102*I102),2)*BS102),2)+ROUND((ROUND(((AE102-(EU102))*AV102*I102),2)*BS102),2))</f>
        <v>0</v>
      </c>
      <c r="S102" s="4">
        <f t="shared" si="85"/>
        <v>0</v>
      </c>
      <c r="T102" s="4">
        <f t="shared" si="86"/>
        <v>0</v>
      </c>
      <c r="U102" s="4">
        <f t="shared" si="87"/>
        <v>0</v>
      </c>
      <c r="V102" s="4">
        <f t="shared" si="88"/>
        <v>0</v>
      </c>
      <c r="W102" s="4">
        <f t="shared" si="89"/>
        <v>0</v>
      </c>
      <c r="X102" s="4">
        <f>(ROUND((((S102+ROUND((ROUND(((EU102)*AV102*I102),2)*BS102),2))*AT102)/100),2)+ROUND(((ROUND((ROUND(((AE102-(EU102))*AV102*I102),2)*BS102),2)*AT102)/100),2))</f>
        <v>0</v>
      </c>
      <c r="Y102" s="4">
        <f>(ROUND((((S102+ROUND((ROUND(((EU102)*AV102*I102),2)*BS102),2))*AU102)/100),2)+ROUND(((ROUND((ROUND(((AE102-(EU102))*AV102*I102),2)*BS102),2)*AU102)/100),2))</f>
        <v>0</v>
      </c>
      <c r="AA102" s="4">
        <v>85736473</v>
      </c>
      <c r="AB102" s="4">
        <f t="shared" si="90"/>
        <v>41.57</v>
      </c>
      <c r="AC102" s="4">
        <f>ROUND((ES102),6)</f>
        <v>41.57</v>
      </c>
      <c r="AD102" s="4">
        <f>ROUND((((ET102)-(EU102))+AE102),6)</f>
        <v>0</v>
      </c>
      <c r="AE102" s="4">
        <f t="shared" si="122"/>
        <v>0</v>
      </c>
      <c r="AF102" s="4">
        <f t="shared" si="122"/>
        <v>0</v>
      </c>
      <c r="AG102" s="4">
        <f t="shared" si="91"/>
        <v>0</v>
      </c>
      <c r="AH102" s="4">
        <f t="shared" si="123"/>
        <v>0</v>
      </c>
      <c r="AI102" s="4">
        <f t="shared" si="123"/>
        <v>0</v>
      </c>
      <c r="AJ102" s="4">
        <f t="shared" si="92"/>
        <v>0</v>
      </c>
      <c r="AK102" s="4">
        <v>41.57</v>
      </c>
      <c r="AL102" s="4">
        <v>41.57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109</v>
      </c>
      <c r="AU102" s="4">
        <v>61</v>
      </c>
      <c r="AV102" s="4">
        <v>1</v>
      </c>
      <c r="AW102" s="4">
        <v>1</v>
      </c>
      <c r="AZ102" s="4">
        <v>1</v>
      </c>
      <c r="BA102" s="4">
        <v>1</v>
      </c>
      <c r="BB102" s="4">
        <v>1</v>
      </c>
      <c r="BC102" s="4">
        <v>16.55</v>
      </c>
      <c r="BD102" s="4" t="s">
        <v>3</v>
      </c>
      <c r="BE102" s="4" t="s">
        <v>3</v>
      </c>
      <c r="BF102" s="4" t="s">
        <v>3</v>
      </c>
      <c r="BG102" s="4" t="s">
        <v>3</v>
      </c>
      <c r="BH102" s="4">
        <v>3</v>
      </c>
      <c r="BI102" s="4">
        <v>1</v>
      </c>
      <c r="BJ102" s="4" t="s">
        <v>181</v>
      </c>
      <c r="BM102" s="4">
        <v>21</v>
      </c>
      <c r="BN102" s="4">
        <v>0</v>
      </c>
      <c r="BO102" s="4" t="s">
        <v>179</v>
      </c>
      <c r="BP102" s="4">
        <v>1</v>
      </c>
      <c r="BQ102" s="4">
        <v>30</v>
      </c>
      <c r="BR102" s="4">
        <v>0</v>
      </c>
      <c r="BS102" s="4">
        <v>1</v>
      </c>
      <c r="BT102" s="4">
        <v>1</v>
      </c>
      <c r="BU102" s="4">
        <v>1</v>
      </c>
      <c r="BV102" s="4">
        <v>1</v>
      </c>
      <c r="BW102" s="4">
        <v>1</v>
      </c>
      <c r="BX102" s="4">
        <v>1</v>
      </c>
      <c r="BY102" s="4" t="s">
        <v>3</v>
      </c>
      <c r="BZ102" s="4">
        <v>109</v>
      </c>
      <c r="CA102" s="4">
        <v>61</v>
      </c>
      <c r="CB102" s="4" t="s">
        <v>3</v>
      </c>
      <c r="CE102" s="4">
        <v>1566</v>
      </c>
      <c r="CF102" s="4">
        <v>0</v>
      </c>
      <c r="CG102" s="4">
        <v>0</v>
      </c>
      <c r="CM102" s="4">
        <v>0</v>
      </c>
      <c r="CN102" s="4" t="s">
        <v>908</v>
      </c>
      <c r="CO102" s="4">
        <v>0</v>
      </c>
      <c r="CP102" s="4">
        <f t="shared" si="93"/>
        <v>24079.42</v>
      </c>
      <c r="CQ102" s="4">
        <f t="shared" si="94"/>
        <v>687.98</v>
      </c>
      <c r="CR102" s="4">
        <f>(ROUND((ROUND(((ET102)*AV102*1),2)*BB102),2)+ROUND((ROUND(((AE102-(EU102))*AV102*1),2)*BS102),2))</f>
        <v>0</v>
      </c>
      <c r="CS102" s="4">
        <f>(ROUND((ROUND(((EU102)*AV102*1),2)*BS102),2)+ROUND((ROUND(((AE102-(EU102))*AV102*1),2)*BS102),2))</f>
        <v>0</v>
      </c>
      <c r="CT102" s="4">
        <f t="shared" si="95"/>
        <v>0</v>
      </c>
      <c r="CU102" s="4">
        <f t="shared" si="96"/>
        <v>0</v>
      </c>
      <c r="CV102" s="4">
        <f t="shared" si="97"/>
        <v>0</v>
      </c>
      <c r="CW102" s="4">
        <f t="shared" si="98"/>
        <v>0</v>
      </c>
      <c r="CX102" s="4">
        <f t="shared" si="99"/>
        <v>0</v>
      </c>
      <c r="CY102" s="4">
        <f>(ROUND((((S102+ROUND((ROUND(((EU102)*AV102*1),2)*BS102),2))*AT102)/100),2)+ROUND(((ROUND((ROUND(((AE102-(EU102))*AV102*1),2)*BS102),2)*AT102)/100),2))</f>
        <v>0</v>
      </c>
      <c r="CZ102" s="4">
        <f>(ROUND((((S102+ROUND((ROUND(((EU102)*AV102*1),2)*BS102),2))*AU102)/100),2)+ROUND(((ROUND((ROUND(((AE102-(EU102))*AV102*1),2)*BS102),2)*AU102)/100),2))</f>
        <v>0</v>
      </c>
      <c r="DC102" s="4" t="s">
        <v>3</v>
      </c>
      <c r="DD102" s="4" t="s">
        <v>3</v>
      </c>
      <c r="DE102" s="4" t="s">
        <v>3</v>
      </c>
      <c r="DF102" s="4" t="s">
        <v>3</v>
      </c>
      <c r="DG102" s="4" t="s">
        <v>3</v>
      </c>
      <c r="DH102" s="4" t="s">
        <v>3</v>
      </c>
      <c r="DI102" s="4" t="s">
        <v>3</v>
      </c>
      <c r="DJ102" s="4" t="s">
        <v>3</v>
      </c>
      <c r="DK102" s="4" t="s">
        <v>3</v>
      </c>
      <c r="DL102" s="4" t="s">
        <v>3</v>
      </c>
      <c r="DM102" s="4" t="s">
        <v>3</v>
      </c>
      <c r="DN102" s="4">
        <v>0</v>
      </c>
      <c r="DO102" s="4">
        <v>0</v>
      </c>
      <c r="DP102" s="4">
        <v>1</v>
      </c>
      <c r="DQ102" s="4">
        <v>1</v>
      </c>
      <c r="DU102" s="4">
        <v>1003</v>
      </c>
      <c r="DV102" s="4" t="s">
        <v>156</v>
      </c>
      <c r="DW102" s="4" t="s">
        <v>156</v>
      </c>
      <c r="DX102" s="4">
        <v>1</v>
      </c>
      <c r="DZ102" s="4" t="s">
        <v>3</v>
      </c>
      <c r="EA102" s="4" t="s">
        <v>3</v>
      </c>
      <c r="EB102" s="4" t="s">
        <v>3</v>
      </c>
      <c r="EC102" s="4" t="s">
        <v>3</v>
      </c>
      <c r="EE102" s="4">
        <v>85133641</v>
      </c>
      <c r="EF102" s="4">
        <v>30</v>
      </c>
      <c r="EG102" s="4" t="s">
        <v>52</v>
      </c>
      <c r="EH102" s="4">
        <v>0</v>
      </c>
      <c r="EI102" s="4" t="s">
        <v>3</v>
      </c>
      <c r="EJ102" s="4">
        <v>1</v>
      </c>
      <c r="EK102" s="4">
        <v>21</v>
      </c>
      <c r="EL102" s="4" t="s">
        <v>53</v>
      </c>
      <c r="EM102" s="4" t="s">
        <v>54</v>
      </c>
      <c r="EO102" s="4" t="s">
        <v>148</v>
      </c>
      <c r="EQ102" s="4">
        <v>0</v>
      </c>
      <c r="ER102" s="4">
        <v>41.57</v>
      </c>
      <c r="ES102" s="4">
        <v>41.57</v>
      </c>
      <c r="ET102" s="4">
        <v>0</v>
      </c>
      <c r="EU102" s="4">
        <v>0</v>
      </c>
      <c r="EV102" s="4">
        <v>0</v>
      </c>
      <c r="EW102" s="4">
        <v>0</v>
      </c>
      <c r="EX102" s="4">
        <v>0</v>
      </c>
      <c r="FQ102" s="4">
        <v>0</v>
      </c>
      <c r="FR102" s="4">
        <v>0</v>
      </c>
      <c r="FS102" s="4">
        <v>0</v>
      </c>
      <c r="FX102" s="4">
        <v>109</v>
      </c>
      <c r="FY102" s="4">
        <v>61</v>
      </c>
      <c r="GA102" s="4" t="s">
        <v>3</v>
      </c>
      <c r="GD102" s="4">
        <v>1</v>
      </c>
      <c r="GF102" s="4">
        <v>-2048145394</v>
      </c>
      <c r="GG102" s="4">
        <v>2</v>
      </c>
      <c r="GH102" s="4">
        <v>1</v>
      </c>
      <c r="GI102" s="4">
        <v>2</v>
      </c>
      <c r="GJ102" s="4">
        <v>0</v>
      </c>
      <c r="GK102" s="4">
        <v>0</v>
      </c>
      <c r="GL102" s="4">
        <f t="shared" si="100"/>
        <v>0</v>
      </c>
      <c r="GM102" s="4">
        <f t="shared" si="101"/>
        <v>24079.42</v>
      </c>
      <c r="GN102" s="4">
        <f t="shared" si="102"/>
        <v>24079.42</v>
      </c>
      <c r="GO102" s="4">
        <f t="shared" si="103"/>
        <v>0</v>
      </c>
      <c r="GP102" s="4">
        <f t="shared" si="104"/>
        <v>0</v>
      </c>
      <c r="GR102" s="4">
        <v>0</v>
      </c>
      <c r="GS102" s="4">
        <v>3</v>
      </c>
      <c r="GT102" s="4">
        <v>0</v>
      </c>
      <c r="GU102" s="4" t="s">
        <v>3</v>
      </c>
      <c r="GV102" s="4">
        <f t="shared" si="105"/>
        <v>0</v>
      </c>
      <c r="GW102" s="4">
        <v>1</v>
      </c>
      <c r="GX102" s="4">
        <f t="shared" si="106"/>
        <v>0</v>
      </c>
      <c r="HA102" s="4">
        <v>0</v>
      </c>
      <c r="HB102" s="4">
        <v>0</v>
      </c>
      <c r="HC102" s="4">
        <f t="shared" si="107"/>
        <v>0</v>
      </c>
      <c r="HE102" s="4" t="s">
        <v>3</v>
      </c>
      <c r="HF102" s="4" t="s">
        <v>3</v>
      </c>
      <c r="HM102" s="4" t="s">
        <v>42</v>
      </c>
      <c r="HN102" s="4" t="s">
        <v>3</v>
      </c>
      <c r="HO102" s="4" t="s">
        <v>3</v>
      </c>
      <c r="HP102" s="4" t="s">
        <v>3</v>
      </c>
      <c r="HQ102" s="4" t="s">
        <v>3</v>
      </c>
      <c r="HS102" s="4">
        <v>0</v>
      </c>
      <c r="IK102" s="4">
        <v>0</v>
      </c>
    </row>
    <row r="103" spans="1:255" x14ac:dyDescent="0.2">
      <c r="A103" s="2">
        <v>17</v>
      </c>
      <c r="B103" s="2">
        <v>1</v>
      </c>
      <c r="C103" s="2">
        <f>ROW(SmtRes!A186)</f>
        <v>186</v>
      </c>
      <c r="D103" s="2">
        <f>ROW(EtalonRes!A211)</f>
        <v>211</v>
      </c>
      <c r="E103" s="2" t="s">
        <v>182</v>
      </c>
      <c r="F103" s="2" t="s">
        <v>183</v>
      </c>
      <c r="G103" s="2" t="s">
        <v>184</v>
      </c>
      <c r="H103" s="2" t="s">
        <v>138</v>
      </c>
      <c r="I103" s="2">
        <f>ROUND((22)/100,9)</f>
        <v>0.22</v>
      </c>
      <c r="J103" s="2">
        <v>0</v>
      </c>
      <c r="K103" s="2">
        <f>ROUND((22)/100,9)</f>
        <v>0.22</v>
      </c>
      <c r="L103" s="2"/>
      <c r="M103" s="2"/>
      <c r="N103" s="2"/>
      <c r="O103" s="2">
        <f t="shared" si="83"/>
        <v>164.58</v>
      </c>
      <c r="P103" s="2">
        <f t="shared" si="84"/>
        <v>9.99</v>
      </c>
      <c r="Q103" s="2">
        <f>(ROUND((ROUND(((((ET103*1.25)*1.2))*AV103*I103),2)*BB103),2)+ROUND((ROUND(((AE103-(((EU103*1.25)*1.2)))*AV103*I103),2)*BS103),2))</f>
        <v>16.82</v>
      </c>
      <c r="R103" s="2">
        <f>(ROUND((ROUND(((((EU103*1.25)*1.2))*AV103*I103),2)*BS103),2)+ROUND((ROUND(((AE103-(((EU103*1.25)*1.2)))*AV103*I103),2)*BS103),2))</f>
        <v>2.13</v>
      </c>
      <c r="S103" s="2">
        <f t="shared" si="85"/>
        <v>137.77000000000001</v>
      </c>
      <c r="T103" s="2">
        <f t="shared" si="86"/>
        <v>0</v>
      </c>
      <c r="U103" s="2">
        <f t="shared" si="87"/>
        <v>10.91681844</v>
      </c>
      <c r="V103" s="2">
        <f t="shared" si="88"/>
        <v>0</v>
      </c>
      <c r="W103" s="2">
        <f t="shared" si="89"/>
        <v>0</v>
      </c>
      <c r="X103" s="2">
        <f>(ROUND((((S103+ROUND((ROUND(((((EU103*1.25)*1.2))*AV103*I103),2)*BS103),2))*AT103)/100),2)+ROUND(((ROUND((ROUND(((AE103-(((EU103*1.25)*1.2)))*AV103*I103),2)*BS103),2)*AT103)/100),2))</f>
        <v>152.49</v>
      </c>
      <c r="Y103" s="2">
        <f>(ROUND((((S103+ROUND((ROUND(((((EU103*1.25)*1.2))*AV103*I103),2)*BS103),2))*AU103)/100),2)+ROUND(((ROUND((ROUND(((AE103-(((EU103*1.25)*1.2)))*AV103*I103),2)*BS103),2)*AU103)/100),2))</f>
        <v>85.34</v>
      </c>
      <c r="Z103" s="2"/>
      <c r="AA103" s="2">
        <v>85736471</v>
      </c>
      <c r="AB103" s="2">
        <f t="shared" si="90"/>
        <v>703.97519999999997</v>
      </c>
      <c r="AC103" s="2">
        <f>ROUND((((ES103*1)*1)),6)</f>
        <v>45.42</v>
      </c>
      <c r="AD103" s="2">
        <f>ROUND((((((ET103*1.25)*1.2))-(((EU103*1.25)*1.2)))+AE103),6)</f>
        <v>71.655000000000001</v>
      </c>
      <c r="AE103" s="2">
        <f>ROUND((((EU103*1.25)*1.2)),6)</f>
        <v>9.09</v>
      </c>
      <c r="AF103" s="2">
        <f>ROUND((((EV103*1.15)*1.2)),6)</f>
        <v>586.90020000000004</v>
      </c>
      <c r="AG103" s="2">
        <f t="shared" si="91"/>
        <v>0</v>
      </c>
      <c r="AH103" s="2">
        <f>(((EW103*1.15)*1.2))</f>
        <v>46.506</v>
      </c>
      <c r="AI103" s="2">
        <f>(((EX103*1.25)*1.2))</f>
        <v>0</v>
      </c>
      <c r="AJ103" s="2">
        <f t="shared" si="92"/>
        <v>0</v>
      </c>
      <c r="AK103" s="2">
        <v>518.48</v>
      </c>
      <c r="AL103" s="2">
        <v>45.42</v>
      </c>
      <c r="AM103" s="2">
        <v>47.77</v>
      </c>
      <c r="AN103" s="2">
        <v>6.06</v>
      </c>
      <c r="AO103" s="2">
        <v>425.29</v>
      </c>
      <c r="AP103" s="2">
        <v>0</v>
      </c>
      <c r="AQ103" s="2">
        <v>33.700000000000003</v>
      </c>
      <c r="AR103" s="2">
        <v>0</v>
      </c>
      <c r="AS103" s="2">
        <v>0</v>
      </c>
      <c r="AT103" s="2">
        <v>109</v>
      </c>
      <c r="AU103" s="2">
        <v>61</v>
      </c>
      <c r="AV103" s="2">
        <v>1.0669999999999999</v>
      </c>
      <c r="AW103" s="2">
        <v>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0</v>
      </c>
      <c r="BI103" s="2">
        <v>1</v>
      </c>
      <c r="BJ103" s="2" t="s">
        <v>185</v>
      </c>
      <c r="BK103" s="2"/>
      <c r="BL103" s="2"/>
      <c r="BM103" s="2">
        <v>21</v>
      </c>
      <c r="BN103" s="2">
        <v>0</v>
      </c>
      <c r="BO103" s="2" t="s">
        <v>183</v>
      </c>
      <c r="BP103" s="2">
        <v>1</v>
      </c>
      <c r="BQ103" s="2">
        <v>30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109</v>
      </c>
      <c r="CA103" s="2">
        <v>61</v>
      </c>
      <c r="CB103" s="2" t="s">
        <v>3</v>
      </c>
      <c r="CC103" s="2"/>
      <c r="CD103" s="2"/>
      <c r="CE103" s="2">
        <v>1566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907</v>
      </c>
      <c r="CO103" s="2">
        <v>0</v>
      </c>
      <c r="CP103" s="2">
        <f t="shared" si="93"/>
        <v>164.58</v>
      </c>
      <c r="CQ103" s="2">
        <f t="shared" si="94"/>
        <v>45.42</v>
      </c>
      <c r="CR103" s="2">
        <f>(ROUND((ROUND(((((ET103*1.25)*1.2))*AV103*1),2)*BB103),2)+ROUND((ROUND(((AE103-(((EU103*1.25)*1.2)))*AV103*1),2)*BS103),2))</f>
        <v>76.459999999999994</v>
      </c>
      <c r="CS103" s="2">
        <f>(ROUND((ROUND(((((EU103*1.25)*1.2))*AV103*1),2)*BS103),2)+ROUND((ROUND(((AE103-(((EU103*1.25)*1.2)))*AV103*1),2)*BS103),2))</f>
        <v>9.6999999999999993</v>
      </c>
      <c r="CT103" s="2">
        <f t="shared" si="95"/>
        <v>626.22</v>
      </c>
      <c r="CU103" s="2">
        <f t="shared" si="96"/>
        <v>0</v>
      </c>
      <c r="CV103" s="2">
        <f t="shared" si="97"/>
        <v>49.621901999999999</v>
      </c>
      <c r="CW103" s="2">
        <f t="shared" si="98"/>
        <v>0</v>
      </c>
      <c r="CX103" s="2">
        <f t="shared" si="99"/>
        <v>0</v>
      </c>
      <c r="CY103" s="2">
        <f>(ROUND((((S103+ROUND((ROUND(((((EU103*1.25)*1.2))*AV103*1),2)*BS103),2))*AT103)/100),2)+ROUND(((ROUND((ROUND(((AE103-(((EU103*1.25)*1.2)))*AV103*1),2)*BS103),2)*AT103)/100),2))</f>
        <v>160.74</v>
      </c>
      <c r="CZ103" s="2">
        <f>(ROUND((((S103+ROUND((ROUND(((((EU103*1.25)*1.2))*AV103*1),2)*BS103),2))*AU103)/100),2)+ROUND(((ROUND((ROUND(((AE103-(((EU103*1.25)*1.2)))*AV103*1),2)*BS103),2)*AU103)/100),2))</f>
        <v>89.96</v>
      </c>
      <c r="DA103" s="2"/>
      <c r="DB103" s="2">
        <v>39</v>
      </c>
      <c r="DC103" s="2" t="s">
        <v>3</v>
      </c>
      <c r="DD103" s="2" t="s">
        <v>42</v>
      </c>
      <c r="DE103" s="2" t="s">
        <v>140</v>
      </c>
      <c r="DF103" s="2" t="s">
        <v>140</v>
      </c>
      <c r="DG103" s="2" t="s">
        <v>141</v>
      </c>
      <c r="DH103" s="2" t="s">
        <v>3</v>
      </c>
      <c r="DI103" s="2" t="s">
        <v>141</v>
      </c>
      <c r="DJ103" s="2" t="s">
        <v>140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1013</v>
      </c>
      <c r="DV103" s="2" t="s">
        <v>138</v>
      </c>
      <c r="DW103" s="2" t="s">
        <v>138</v>
      </c>
      <c r="DX103" s="2">
        <v>1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85133641</v>
      </c>
      <c r="EF103" s="2">
        <v>30</v>
      </c>
      <c r="EG103" s="2" t="s">
        <v>52</v>
      </c>
      <c r="EH103" s="2">
        <v>0</v>
      </c>
      <c r="EI103" s="2" t="s">
        <v>3</v>
      </c>
      <c r="EJ103" s="2">
        <v>1</v>
      </c>
      <c r="EK103" s="2">
        <v>21</v>
      </c>
      <c r="EL103" s="2" t="s">
        <v>53</v>
      </c>
      <c r="EM103" s="2" t="s">
        <v>54</v>
      </c>
      <c r="EN103" s="2"/>
      <c r="EO103" s="2" t="s">
        <v>142</v>
      </c>
      <c r="EP103" s="2"/>
      <c r="EQ103" s="2">
        <v>0</v>
      </c>
      <c r="ER103" s="2">
        <v>518.48</v>
      </c>
      <c r="ES103" s="2">
        <v>45.42</v>
      </c>
      <c r="ET103" s="2">
        <v>47.77</v>
      </c>
      <c r="EU103" s="2">
        <v>6.06</v>
      </c>
      <c r="EV103" s="2">
        <v>425.29</v>
      </c>
      <c r="EW103" s="2">
        <v>33.700000000000003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v>0</v>
      </c>
      <c r="FS103" s="2">
        <v>0</v>
      </c>
      <c r="FT103" s="2"/>
      <c r="FU103" s="2"/>
      <c r="FV103" s="2"/>
      <c r="FW103" s="2"/>
      <c r="FX103" s="2">
        <v>109</v>
      </c>
      <c r="FY103" s="2">
        <v>61</v>
      </c>
      <c r="FZ103" s="2"/>
      <c r="GA103" s="2" t="s">
        <v>3</v>
      </c>
      <c r="GB103" s="2"/>
      <c r="GC103" s="2"/>
      <c r="GD103" s="2">
        <v>1</v>
      </c>
      <c r="GE103" s="2"/>
      <c r="GF103" s="2">
        <v>-1920954076</v>
      </c>
      <c r="GG103" s="2">
        <v>2</v>
      </c>
      <c r="GH103" s="2">
        <v>1</v>
      </c>
      <c r="GI103" s="2">
        <v>2</v>
      </c>
      <c r="GJ103" s="2">
        <v>0</v>
      </c>
      <c r="GK103" s="2">
        <v>0</v>
      </c>
      <c r="GL103" s="2">
        <f t="shared" si="100"/>
        <v>0</v>
      </c>
      <c r="GM103" s="2">
        <f t="shared" si="101"/>
        <v>402.41</v>
      </c>
      <c r="GN103" s="2">
        <f t="shared" si="102"/>
        <v>402.41</v>
      </c>
      <c r="GO103" s="2">
        <f t="shared" si="103"/>
        <v>0</v>
      </c>
      <c r="GP103" s="2">
        <f t="shared" si="104"/>
        <v>0</v>
      </c>
      <c r="GQ103" s="2"/>
      <c r="GR103" s="2">
        <v>0</v>
      </c>
      <c r="GS103" s="2">
        <v>3</v>
      </c>
      <c r="GT103" s="2">
        <v>0</v>
      </c>
      <c r="GU103" s="2" t="s">
        <v>3</v>
      </c>
      <c r="GV103" s="2">
        <f t="shared" si="105"/>
        <v>0</v>
      </c>
      <c r="GW103" s="2">
        <v>1</v>
      </c>
      <c r="GX103" s="2">
        <f t="shared" si="106"/>
        <v>0</v>
      </c>
      <c r="GY103" s="2"/>
      <c r="GZ103" s="2"/>
      <c r="HA103" s="2">
        <v>0</v>
      </c>
      <c r="HB103" s="2">
        <v>0</v>
      </c>
      <c r="HC103" s="2">
        <f t="shared" si="107"/>
        <v>0</v>
      </c>
      <c r="HD103" s="2"/>
      <c r="HE103" s="2" t="s">
        <v>3</v>
      </c>
      <c r="HF103" s="2" t="s">
        <v>3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">
      <c r="A104" s="4">
        <v>17</v>
      </c>
      <c r="B104" s="4">
        <v>1</v>
      </c>
      <c r="C104" s="4">
        <f>ROW(SmtRes!A200)</f>
        <v>200</v>
      </c>
      <c r="D104" s="4">
        <f>ROW(EtalonRes!A226)</f>
        <v>226</v>
      </c>
      <c r="E104" s="4" t="s">
        <v>182</v>
      </c>
      <c r="F104" s="4" t="s">
        <v>183</v>
      </c>
      <c r="G104" s="4" t="s">
        <v>184</v>
      </c>
      <c r="H104" s="4" t="s">
        <v>138</v>
      </c>
      <c r="I104" s="4">
        <f>ROUND((22)/100,9)</f>
        <v>0.22</v>
      </c>
      <c r="J104" s="4">
        <v>0</v>
      </c>
      <c r="K104" s="4">
        <f>ROUND((22)/100,9)</f>
        <v>0.22</v>
      </c>
      <c r="O104" s="4">
        <f t="shared" si="83"/>
        <v>8098.93</v>
      </c>
      <c r="P104" s="4">
        <f t="shared" si="84"/>
        <v>62.94</v>
      </c>
      <c r="Q104" s="4">
        <f>(ROUND((ROUND(((((ET104*1.25)*1.2))*AV104*I104),2)*BB104),2)+ROUND((ROUND(((AE104-(((EU104*1.25)*1.2)))*AV104*I104),2)*BS104),2))</f>
        <v>272.64999999999998</v>
      </c>
      <c r="R104" s="4">
        <f>(ROUND((ROUND(((((EU104*1.25)*1.2))*AV104*I104),2)*BS104),2)+ROUND((ROUND(((AE104-(((EU104*1.25)*1.2)))*AV104*I104),2)*BS104),2))</f>
        <v>120.03</v>
      </c>
      <c r="S104" s="4">
        <f t="shared" si="85"/>
        <v>7763.34</v>
      </c>
      <c r="T104" s="4">
        <f t="shared" si="86"/>
        <v>0</v>
      </c>
      <c r="U104" s="4">
        <f t="shared" si="87"/>
        <v>10.91681844</v>
      </c>
      <c r="V104" s="4">
        <f t="shared" si="88"/>
        <v>0</v>
      </c>
      <c r="W104" s="4">
        <f t="shared" si="89"/>
        <v>0</v>
      </c>
      <c r="X104" s="4">
        <f>(ROUND((((S104+ROUND((ROUND(((((EU104*1.25)*1.2))*AV104*I104),2)*BS104),2))*AT104)/100),2)+ROUND(((ROUND((ROUND(((AE104-(((EU104*1.25)*1.2)))*AV104*I104),2)*BS104),2)*AT104)/100),2))</f>
        <v>8592.8700000000008</v>
      </c>
      <c r="Y104" s="4">
        <f>(ROUND((((S104+ROUND((ROUND(((((EU104*1.25)*1.2))*AV104*I104),2)*BS104),2))*AU104)/100),2)+ROUND(((ROUND((ROUND(((AE104-(((EU104*1.25)*1.2)))*AV104*I104),2)*BS104),2)*AU104)/100),2))</f>
        <v>4808.8599999999997</v>
      </c>
      <c r="AA104" s="4">
        <v>85736473</v>
      </c>
      <c r="AB104" s="4">
        <f t="shared" si="90"/>
        <v>703.97519999999997</v>
      </c>
      <c r="AC104" s="4">
        <f>ROUND((((ES104*1)*1)),6)</f>
        <v>45.42</v>
      </c>
      <c r="AD104" s="4">
        <f>ROUND((((((ET104*1.25)*1.2))-(((EU104*1.25)*1.2)))+AE104),6)</f>
        <v>71.655000000000001</v>
      </c>
      <c r="AE104" s="4">
        <f>ROUND((((EU104*1.25)*1.2)),6)</f>
        <v>9.09</v>
      </c>
      <c r="AF104" s="4">
        <f>ROUND((((EV104*1.15)*1.2)),6)</f>
        <v>586.90020000000004</v>
      </c>
      <c r="AG104" s="4">
        <f t="shared" si="91"/>
        <v>0</v>
      </c>
      <c r="AH104" s="4">
        <f>(((EW104*1.15)*1.2))</f>
        <v>46.506</v>
      </c>
      <c r="AI104" s="4">
        <f>(((EX104*1.25)*1.2))</f>
        <v>0</v>
      </c>
      <c r="AJ104" s="4">
        <f t="shared" si="92"/>
        <v>0</v>
      </c>
      <c r="AK104" s="4">
        <v>518.48</v>
      </c>
      <c r="AL104" s="4">
        <v>45.42</v>
      </c>
      <c r="AM104" s="4">
        <v>47.77</v>
      </c>
      <c r="AN104" s="4">
        <v>6.06</v>
      </c>
      <c r="AO104" s="4">
        <v>425.29</v>
      </c>
      <c r="AP104" s="4">
        <v>0</v>
      </c>
      <c r="AQ104" s="4">
        <v>33.700000000000003</v>
      </c>
      <c r="AR104" s="4">
        <v>0</v>
      </c>
      <c r="AS104" s="4">
        <v>0</v>
      </c>
      <c r="AT104" s="4">
        <v>109</v>
      </c>
      <c r="AU104" s="4">
        <v>61</v>
      </c>
      <c r="AV104" s="4">
        <v>1.0669999999999999</v>
      </c>
      <c r="AW104" s="4">
        <v>1</v>
      </c>
      <c r="AZ104" s="4">
        <v>1</v>
      </c>
      <c r="BA104" s="4">
        <v>56.35</v>
      </c>
      <c r="BB104" s="4">
        <v>16.21</v>
      </c>
      <c r="BC104" s="4">
        <v>6.3</v>
      </c>
      <c r="BD104" s="4" t="s">
        <v>3</v>
      </c>
      <c r="BE104" s="4" t="s">
        <v>3</v>
      </c>
      <c r="BF104" s="4" t="s">
        <v>3</v>
      </c>
      <c r="BG104" s="4" t="s">
        <v>3</v>
      </c>
      <c r="BH104" s="4">
        <v>0</v>
      </c>
      <c r="BI104" s="4">
        <v>1</v>
      </c>
      <c r="BJ104" s="4" t="s">
        <v>185</v>
      </c>
      <c r="BM104" s="4">
        <v>21</v>
      </c>
      <c r="BN104" s="4">
        <v>0</v>
      </c>
      <c r="BO104" s="4" t="s">
        <v>183</v>
      </c>
      <c r="BP104" s="4">
        <v>1</v>
      </c>
      <c r="BQ104" s="4">
        <v>30</v>
      </c>
      <c r="BR104" s="4">
        <v>0</v>
      </c>
      <c r="BS104" s="4">
        <v>56.35</v>
      </c>
      <c r="BT104" s="4">
        <v>1</v>
      </c>
      <c r="BU104" s="4">
        <v>1</v>
      </c>
      <c r="BV104" s="4">
        <v>1</v>
      </c>
      <c r="BW104" s="4">
        <v>1</v>
      </c>
      <c r="BX104" s="4">
        <v>1</v>
      </c>
      <c r="BY104" s="4" t="s">
        <v>3</v>
      </c>
      <c r="BZ104" s="4">
        <v>109</v>
      </c>
      <c r="CA104" s="4">
        <v>61</v>
      </c>
      <c r="CB104" s="4" t="s">
        <v>3</v>
      </c>
      <c r="CE104" s="4">
        <v>1566</v>
      </c>
      <c r="CF104" s="4">
        <v>0</v>
      </c>
      <c r="CG104" s="4">
        <v>0</v>
      </c>
      <c r="CM104" s="4">
        <v>0</v>
      </c>
      <c r="CN104" s="4" t="s">
        <v>907</v>
      </c>
      <c r="CO104" s="4">
        <v>0</v>
      </c>
      <c r="CP104" s="4">
        <f t="shared" si="93"/>
        <v>8098.93</v>
      </c>
      <c r="CQ104" s="4">
        <f t="shared" si="94"/>
        <v>286.14999999999998</v>
      </c>
      <c r="CR104" s="4">
        <f>(ROUND((ROUND(((((ET104*1.25)*1.2))*AV104*1),2)*BB104),2)+ROUND((ROUND(((AE104-(((EU104*1.25)*1.2)))*AV104*1),2)*BS104),2))</f>
        <v>1239.42</v>
      </c>
      <c r="CS104" s="4">
        <f>(ROUND((ROUND(((((EU104*1.25)*1.2))*AV104*1),2)*BS104),2)+ROUND((ROUND(((AE104-(((EU104*1.25)*1.2)))*AV104*1),2)*BS104),2))</f>
        <v>546.6</v>
      </c>
      <c r="CT104" s="4">
        <f t="shared" si="95"/>
        <v>35287.5</v>
      </c>
      <c r="CU104" s="4">
        <f t="shared" si="96"/>
        <v>0</v>
      </c>
      <c r="CV104" s="4">
        <f t="shared" si="97"/>
        <v>49.621901999999999</v>
      </c>
      <c r="CW104" s="4">
        <f t="shared" si="98"/>
        <v>0</v>
      </c>
      <c r="CX104" s="4">
        <f t="shared" si="99"/>
        <v>0</v>
      </c>
      <c r="CY104" s="4">
        <f>(ROUND((((S104+ROUND((ROUND(((((EU104*1.25)*1.2))*AV104*1),2)*BS104),2))*AT104)/100),2)+ROUND(((ROUND((ROUND(((AE104-(((EU104*1.25)*1.2)))*AV104*1),2)*BS104),2)*AT104)/100),2))</f>
        <v>9057.83</v>
      </c>
      <c r="CZ104" s="4">
        <f>(ROUND((((S104+ROUND((ROUND(((((EU104*1.25)*1.2))*AV104*1),2)*BS104),2))*AU104)/100),2)+ROUND(((ROUND((ROUND(((AE104-(((EU104*1.25)*1.2)))*AV104*1),2)*BS104),2)*AU104)/100),2))</f>
        <v>5069.0600000000004</v>
      </c>
      <c r="DB104" s="4">
        <v>41</v>
      </c>
      <c r="DC104" s="4" t="s">
        <v>3</v>
      </c>
      <c r="DD104" s="4" t="s">
        <v>42</v>
      </c>
      <c r="DE104" s="4" t="s">
        <v>140</v>
      </c>
      <c r="DF104" s="4" t="s">
        <v>140</v>
      </c>
      <c r="DG104" s="4" t="s">
        <v>141</v>
      </c>
      <c r="DH104" s="4" t="s">
        <v>3</v>
      </c>
      <c r="DI104" s="4" t="s">
        <v>141</v>
      </c>
      <c r="DJ104" s="4" t="s">
        <v>140</v>
      </c>
      <c r="DK104" s="4" t="s">
        <v>3</v>
      </c>
      <c r="DL104" s="4" t="s">
        <v>3</v>
      </c>
      <c r="DM104" s="4" t="s">
        <v>3</v>
      </c>
      <c r="DN104" s="4">
        <v>0</v>
      </c>
      <c r="DO104" s="4">
        <v>0</v>
      </c>
      <c r="DP104" s="4">
        <v>1</v>
      </c>
      <c r="DQ104" s="4">
        <v>1</v>
      </c>
      <c r="DU104" s="4">
        <v>1013</v>
      </c>
      <c r="DV104" s="4" t="s">
        <v>138</v>
      </c>
      <c r="DW104" s="4" t="s">
        <v>138</v>
      </c>
      <c r="DX104" s="4">
        <v>1</v>
      </c>
      <c r="DZ104" s="4" t="s">
        <v>3</v>
      </c>
      <c r="EA104" s="4" t="s">
        <v>3</v>
      </c>
      <c r="EB104" s="4" t="s">
        <v>3</v>
      </c>
      <c r="EC104" s="4" t="s">
        <v>3</v>
      </c>
      <c r="EE104" s="4">
        <v>85133641</v>
      </c>
      <c r="EF104" s="4">
        <v>30</v>
      </c>
      <c r="EG104" s="4" t="s">
        <v>52</v>
      </c>
      <c r="EH104" s="4">
        <v>0</v>
      </c>
      <c r="EI104" s="4" t="s">
        <v>3</v>
      </c>
      <c r="EJ104" s="4">
        <v>1</v>
      </c>
      <c r="EK104" s="4">
        <v>21</v>
      </c>
      <c r="EL104" s="4" t="s">
        <v>53</v>
      </c>
      <c r="EM104" s="4" t="s">
        <v>54</v>
      </c>
      <c r="EO104" s="4" t="s">
        <v>142</v>
      </c>
      <c r="EQ104" s="4">
        <v>0</v>
      </c>
      <c r="ER104" s="4">
        <v>518.48</v>
      </c>
      <c r="ES104" s="4">
        <v>45.42</v>
      </c>
      <c r="ET104" s="4">
        <v>47.77</v>
      </c>
      <c r="EU104" s="4">
        <v>6.06</v>
      </c>
      <c r="EV104" s="4">
        <v>425.29</v>
      </c>
      <c r="EW104" s="4">
        <v>33.700000000000003</v>
      </c>
      <c r="EX104" s="4">
        <v>0</v>
      </c>
      <c r="EY104" s="4">
        <v>0</v>
      </c>
      <c r="FQ104" s="4">
        <v>0</v>
      </c>
      <c r="FR104" s="4">
        <v>0</v>
      </c>
      <c r="FS104" s="4">
        <v>0</v>
      </c>
      <c r="FX104" s="4">
        <v>109</v>
      </c>
      <c r="FY104" s="4">
        <v>61</v>
      </c>
      <c r="GA104" s="4" t="s">
        <v>3</v>
      </c>
      <c r="GD104" s="4">
        <v>1</v>
      </c>
      <c r="GF104" s="4">
        <v>-1920954076</v>
      </c>
      <c r="GG104" s="4">
        <v>2</v>
      </c>
      <c r="GH104" s="4">
        <v>1</v>
      </c>
      <c r="GI104" s="4">
        <v>2</v>
      </c>
      <c r="GJ104" s="4">
        <v>0</v>
      </c>
      <c r="GK104" s="4">
        <v>0</v>
      </c>
      <c r="GL104" s="4">
        <f t="shared" si="100"/>
        <v>0</v>
      </c>
      <c r="GM104" s="4">
        <f t="shared" si="101"/>
        <v>21500.66</v>
      </c>
      <c r="GN104" s="4">
        <f t="shared" si="102"/>
        <v>21500.66</v>
      </c>
      <c r="GO104" s="4">
        <f t="shared" si="103"/>
        <v>0</v>
      </c>
      <c r="GP104" s="4">
        <f t="shared" si="104"/>
        <v>0</v>
      </c>
      <c r="GR104" s="4">
        <v>0</v>
      </c>
      <c r="GS104" s="4">
        <v>3</v>
      </c>
      <c r="GT104" s="4">
        <v>0</v>
      </c>
      <c r="GU104" s="4" t="s">
        <v>3</v>
      </c>
      <c r="GV104" s="4">
        <f t="shared" si="105"/>
        <v>0</v>
      </c>
      <c r="GW104" s="4">
        <v>1</v>
      </c>
      <c r="GX104" s="4">
        <f t="shared" si="106"/>
        <v>0</v>
      </c>
      <c r="HA104" s="4">
        <v>0</v>
      </c>
      <c r="HB104" s="4">
        <v>0</v>
      </c>
      <c r="HC104" s="4">
        <f t="shared" si="107"/>
        <v>0</v>
      </c>
      <c r="HE104" s="4" t="s">
        <v>3</v>
      </c>
      <c r="HF104" s="4" t="s">
        <v>3</v>
      </c>
      <c r="HM104" s="4" t="s">
        <v>3</v>
      </c>
      <c r="HN104" s="4" t="s">
        <v>3</v>
      </c>
      <c r="HO104" s="4" t="s">
        <v>3</v>
      </c>
      <c r="HP104" s="4" t="s">
        <v>3</v>
      </c>
      <c r="HQ104" s="4" t="s">
        <v>3</v>
      </c>
      <c r="HS104" s="4">
        <v>0</v>
      </c>
      <c r="IK104" s="4">
        <v>0</v>
      </c>
    </row>
    <row r="105" spans="1:255" x14ac:dyDescent="0.2">
      <c r="A105" s="2">
        <v>18</v>
      </c>
      <c r="B105" s="2">
        <v>1</v>
      </c>
      <c r="C105" s="2">
        <v>186</v>
      </c>
      <c r="D105" s="2"/>
      <c r="E105" s="2" t="s">
        <v>186</v>
      </c>
      <c r="F105" s="2" t="s">
        <v>187</v>
      </c>
      <c r="G105" s="2" t="s">
        <v>188</v>
      </c>
      <c r="H105" s="2" t="s">
        <v>146</v>
      </c>
      <c r="I105" s="2">
        <f>I103*J105</f>
        <v>1</v>
      </c>
      <c r="J105" s="2">
        <v>4.5454545454545459</v>
      </c>
      <c r="K105" s="2">
        <v>4.5454549999999996</v>
      </c>
      <c r="L105" s="2"/>
      <c r="M105" s="2"/>
      <c r="N105" s="2"/>
      <c r="O105" s="2">
        <f t="shared" si="83"/>
        <v>113.32</v>
      </c>
      <c r="P105" s="2">
        <f t="shared" si="84"/>
        <v>113.32</v>
      </c>
      <c r="Q105" s="2">
        <f>(ROUND((ROUND(((ET105)*AV105*I105),2)*BB105),2)+ROUND((ROUND(((AE105-(EU105))*AV105*I105),2)*BS105),2))</f>
        <v>0</v>
      </c>
      <c r="R105" s="2">
        <f>(ROUND((ROUND(((EU105)*AV105*I105),2)*BS105),2)+ROUND((ROUND(((AE105-(EU105))*AV105*I105),2)*BS105),2))</f>
        <v>0</v>
      </c>
      <c r="S105" s="2">
        <f t="shared" si="85"/>
        <v>0</v>
      </c>
      <c r="T105" s="2">
        <f t="shared" si="86"/>
        <v>0</v>
      </c>
      <c r="U105" s="2">
        <f t="shared" si="87"/>
        <v>0</v>
      </c>
      <c r="V105" s="2">
        <f t="shared" si="88"/>
        <v>0</v>
      </c>
      <c r="W105" s="2">
        <f t="shared" si="89"/>
        <v>0</v>
      </c>
      <c r="X105" s="2">
        <f>(ROUND((((S105+ROUND((ROUND(((EU105)*AV105*I105),2)*BS105),2))*AT105)/100),2)+ROUND(((ROUND((ROUND(((AE105-(EU105))*AV105*I105),2)*BS105),2)*AT105)/100),2))</f>
        <v>0</v>
      </c>
      <c r="Y105" s="2">
        <f>(ROUND((((S105+ROUND((ROUND(((EU105)*AV105*I105),2)*BS105),2))*AU105)/100),2)+ROUND(((ROUND((ROUND(((AE105-(EU105))*AV105*I105),2)*BS105),2)*AU105)/100),2))</f>
        <v>0</v>
      </c>
      <c r="Z105" s="2"/>
      <c r="AA105" s="2">
        <v>85736471</v>
      </c>
      <c r="AB105" s="2">
        <f t="shared" si="90"/>
        <v>113.32</v>
      </c>
      <c r="AC105" s="2">
        <f>ROUND((ES105),6)</f>
        <v>113.32</v>
      </c>
      <c r="AD105" s="2">
        <f>ROUND((((ET105)-(EU105))+AE105),6)</f>
        <v>0</v>
      </c>
      <c r="AE105" s="2">
        <f t="shared" ref="AE105:AF108" si="124">ROUND((EU105),6)</f>
        <v>0</v>
      </c>
      <c r="AF105" s="2">
        <f t="shared" si="124"/>
        <v>0</v>
      </c>
      <c r="AG105" s="2">
        <f t="shared" si="91"/>
        <v>0</v>
      </c>
      <c r="AH105" s="2">
        <f t="shared" ref="AH105:AI108" si="125">(EW105)</f>
        <v>0</v>
      </c>
      <c r="AI105" s="2">
        <f t="shared" si="125"/>
        <v>0</v>
      </c>
      <c r="AJ105" s="2">
        <f t="shared" si="92"/>
        <v>0</v>
      </c>
      <c r="AK105" s="2">
        <v>113.32</v>
      </c>
      <c r="AL105" s="2">
        <v>113.32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109</v>
      </c>
      <c r="AU105" s="2">
        <v>61</v>
      </c>
      <c r="AV105" s="2">
        <v>1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3</v>
      </c>
      <c r="BI105" s="2">
        <v>1</v>
      </c>
      <c r="BJ105" s="2" t="s">
        <v>189</v>
      </c>
      <c r="BK105" s="2"/>
      <c r="BL105" s="2"/>
      <c r="BM105" s="2">
        <v>21</v>
      </c>
      <c r="BN105" s="2">
        <v>0</v>
      </c>
      <c r="BO105" s="2" t="s">
        <v>3</v>
      </c>
      <c r="BP105" s="2">
        <v>0</v>
      </c>
      <c r="BQ105" s="2">
        <v>30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109</v>
      </c>
      <c r="CA105" s="2">
        <v>61</v>
      </c>
      <c r="CB105" s="2" t="s">
        <v>3</v>
      </c>
      <c r="CC105" s="2"/>
      <c r="CD105" s="2"/>
      <c r="CE105" s="2">
        <v>1566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908</v>
      </c>
      <c r="CO105" s="2">
        <v>0</v>
      </c>
      <c r="CP105" s="2">
        <f t="shared" si="93"/>
        <v>113.32</v>
      </c>
      <c r="CQ105" s="2">
        <f t="shared" si="94"/>
        <v>113.32</v>
      </c>
      <c r="CR105" s="2">
        <f>(ROUND((ROUND(((ET105)*AV105*1),2)*BB105),2)+ROUND((ROUND(((AE105-(EU105))*AV105*1),2)*BS105),2))</f>
        <v>0</v>
      </c>
      <c r="CS105" s="2">
        <f>(ROUND((ROUND(((EU105)*AV105*1),2)*BS105),2)+ROUND((ROUND(((AE105-(EU105))*AV105*1),2)*BS105),2))</f>
        <v>0</v>
      </c>
      <c r="CT105" s="2">
        <f t="shared" si="95"/>
        <v>0</v>
      </c>
      <c r="CU105" s="2">
        <f t="shared" si="96"/>
        <v>0</v>
      </c>
      <c r="CV105" s="2">
        <f t="shared" si="97"/>
        <v>0</v>
      </c>
      <c r="CW105" s="2">
        <f t="shared" si="98"/>
        <v>0</v>
      </c>
      <c r="CX105" s="2">
        <f t="shared" si="99"/>
        <v>0</v>
      </c>
      <c r="CY105" s="2">
        <f>(ROUND((((S105+ROUND((ROUND(((EU105)*AV105*1),2)*BS105),2))*AT105)/100),2)+ROUND(((ROUND((ROUND(((AE105-(EU105))*AV105*1),2)*BS105),2)*AT105)/100),2))</f>
        <v>0</v>
      </c>
      <c r="CZ105" s="2">
        <f>(ROUND((((S105+ROUND((ROUND(((EU105)*AV105*1),2)*BS105),2))*AU105)/100),2)+ROUND(((ROUND((ROUND(((AE105-(EU105))*AV105*1),2)*BS105),2)*AU105)/100),2))</f>
        <v>0</v>
      </c>
      <c r="DA105" s="2"/>
      <c r="DB105" s="2"/>
      <c r="DC105" s="2" t="s">
        <v>3</v>
      </c>
      <c r="DD105" s="2" t="s">
        <v>3</v>
      </c>
      <c r="DE105" s="2" t="s">
        <v>3</v>
      </c>
      <c r="DF105" s="2" t="s">
        <v>3</v>
      </c>
      <c r="DG105" s="2" t="s">
        <v>3</v>
      </c>
      <c r="DH105" s="2" t="s">
        <v>3</v>
      </c>
      <c r="DI105" s="2" t="s">
        <v>3</v>
      </c>
      <c r="DJ105" s="2" t="s">
        <v>3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1010</v>
      </c>
      <c r="DV105" s="2" t="s">
        <v>146</v>
      </c>
      <c r="DW105" s="2" t="s">
        <v>146</v>
      </c>
      <c r="DX105" s="2">
        <v>1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85133641</v>
      </c>
      <c r="EF105" s="2">
        <v>30</v>
      </c>
      <c r="EG105" s="2" t="s">
        <v>52</v>
      </c>
      <c r="EH105" s="2">
        <v>0</v>
      </c>
      <c r="EI105" s="2" t="s">
        <v>3</v>
      </c>
      <c r="EJ105" s="2">
        <v>1</v>
      </c>
      <c r="EK105" s="2">
        <v>21</v>
      </c>
      <c r="EL105" s="2" t="s">
        <v>53</v>
      </c>
      <c r="EM105" s="2" t="s">
        <v>54</v>
      </c>
      <c r="EN105" s="2"/>
      <c r="EO105" s="2" t="s">
        <v>148</v>
      </c>
      <c r="EP105" s="2"/>
      <c r="EQ105" s="2">
        <v>0</v>
      </c>
      <c r="ER105" s="2">
        <v>113.32</v>
      </c>
      <c r="ES105" s="2">
        <v>113.32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109</v>
      </c>
      <c r="FY105" s="2">
        <v>61</v>
      </c>
      <c r="FZ105" s="2"/>
      <c r="GA105" s="2" t="s">
        <v>3</v>
      </c>
      <c r="GB105" s="2"/>
      <c r="GC105" s="2"/>
      <c r="GD105" s="2">
        <v>1</v>
      </c>
      <c r="GE105" s="2"/>
      <c r="GF105" s="2">
        <v>-1611875370</v>
      </c>
      <c r="GG105" s="2">
        <v>2</v>
      </c>
      <c r="GH105" s="2">
        <v>1</v>
      </c>
      <c r="GI105" s="2">
        <v>-2</v>
      </c>
      <c r="GJ105" s="2">
        <v>0</v>
      </c>
      <c r="GK105" s="2">
        <v>0</v>
      </c>
      <c r="GL105" s="2">
        <f t="shared" si="100"/>
        <v>0</v>
      </c>
      <c r="GM105" s="2">
        <f t="shared" si="101"/>
        <v>113.32</v>
      </c>
      <c r="GN105" s="2">
        <f t="shared" si="102"/>
        <v>113.32</v>
      </c>
      <c r="GO105" s="2">
        <f t="shared" si="103"/>
        <v>0</v>
      </c>
      <c r="GP105" s="2">
        <f t="shared" si="104"/>
        <v>0</v>
      </c>
      <c r="GQ105" s="2"/>
      <c r="GR105" s="2">
        <v>0</v>
      </c>
      <c r="GS105" s="2">
        <v>3</v>
      </c>
      <c r="GT105" s="2">
        <v>0</v>
      </c>
      <c r="GU105" s="2" t="s">
        <v>3</v>
      </c>
      <c r="GV105" s="2">
        <f t="shared" si="105"/>
        <v>0</v>
      </c>
      <c r="GW105" s="2">
        <v>1</v>
      </c>
      <c r="GX105" s="2">
        <f t="shared" si="106"/>
        <v>0</v>
      </c>
      <c r="GY105" s="2"/>
      <c r="GZ105" s="2"/>
      <c r="HA105" s="2">
        <v>0</v>
      </c>
      <c r="HB105" s="2">
        <v>0</v>
      </c>
      <c r="HC105" s="2">
        <f t="shared" si="107"/>
        <v>0</v>
      </c>
      <c r="HD105" s="2"/>
      <c r="HE105" s="2" t="s">
        <v>3</v>
      </c>
      <c r="HF105" s="2" t="s">
        <v>3</v>
      </c>
      <c r="HG105" s="2"/>
      <c r="HH105" s="2"/>
      <c r="HI105" s="2"/>
      <c r="HJ105" s="2"/>
      <c r="HK105" s="2"/>
      <c r="HL105" s="2"/>
      <c r="HM105" s="2" t="s">
        <v>42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">
      <c r="A106" s="4">
        <v>18</v>
      </c>
      <c r="B106" s="4">
        <v>1</v>
      </c>
      <c r="C106" s="4">
        <v>200</v>
      </c>
      <c r="E106" s="4" t="s">
        <v>186</v>
      </c>
      <c r="F106" s="4" t="s">
        <v>187</v>
      </c>
      <c r="G106" s="4" t="s">
        <v>188</v>
      </c>
      <c r="H106" s="4" t="s">
        <v>146</v>
      </c>
      <c r="I106" s="4">
        <f>I104*J106</f>
        <v>1</v>
      </c>
      <c r="J106" s="4">
        <v>4.5454545454545459</v>
      </c>
      <c r="K106" s="4">
        <v>4.5454549999999996</v>
      </c>
      <c r="O106" s="4">
        <f t="shared" si="83"/>
        <v>2320.79</v>
      </c>
      <c r="P106" s="4">
        <f t="shared" si="84"/>
        <v>2320.79</v>
      </c>
      <c r="Q106" s="4">
        <f>(ROUND((ROUND(((ET106)*AV106*I106),2)*BB106),2)+ROUND((ROUND(((AE106-(EU106))*AV106*I106),2)*BS106),2))</f>
        <v>0</v>
      </c>
      <c r="R106" s="4">
        <f>(ROUND((ROUND(((EU106)*AV106*I106),2)*BS106),2)+ROUND((ROUND(((AE106-(EU106))*AV106*I106),2)*BS106),2))</f>
        <v>0</v>
      </c>
      <c r="S106" s="4">
        <f t="shared" si="85"/>
        <v>0</v>
      </c>
      <c r="T106" s="4">
        <f t="shared" si="86"/>
        <v>0</v>
      </c>
      <c r="U106" s="4">
        <f t="shared" si="87"/>
        <v>0</v>
      </c>
      <c r="V106" s="4">
        <f t="shared" si="88"/>
        <v>0</v>
      </c>
      <c r="W106" s="4">
        <f t="shared" si="89"/>
        <v>0</v>
      </c>
      <c r="X106" s="4">
        <f>(ROUND((((S106+ROUND((ROUND(((EU106)*AV106*I106),2)*BS106),2))*AT106)/100),2)+ROUND(((ROUND((ROUND(((AE106-(EU106))*AV106*I106),2)*BS106),2)*AT106)/100),2))</f>
        <v>0</v>
      </c>
      <c r="Y106" s="4">
        <f>(ROUND((((S106+ROUND((ROUND(((EU106)*AV106*I106),2)*BS106),2))*AU106)/100),2)+ROUND(((ROUND((ROUND(((AE106-(EU106))*AV106*I106),2)*BS106),2)*AU106)/100),2))</f>
        <v>0</v>
      </c>
      <c r="AA106" s="4">
        <v>85736473</v>
      </c>
      <c r="AB106" s="4">
        <f t="shared" si="90"/>
        <v>113.32</v>
      </c>
      <c r="AC106" s="4">
        <f>ROUND((ES106),6)</f>
        <v>113.32</v>
      </c>
      <c r="AD106" s="4">
        <f>ROUND((((ET106)-(EU106))+AE106),6)</f>
        <v>0</v>
      </c>
      <c r="AE106" s="4">
        <f t="shared" si="124"/>
        <v>0</v>
      </c>
      <c r="AF106" s="4">
        <f t="shared" si="124"/>
        <v>0</v>
      </c>
      <c r="AG106" s="4">
        <f t="shared" si="91"/>
        <v>0</v>
      </c>
      <c r="AH106" s="4">
        <f t="shared" si="125"/>
        <v>0</v>
      </c>
      <c r="AI106" s="4">
        <f t="shared" si="125"/>
        <v>0</v>
      </c>
      <c r="AJ106" s="4">
        <f t="shared" si="92"/>
        <v>0</v>
      </c>
      <c r="AK106" s="4">
        <v>113.32</v>
      </c>
      <c r="AL106" s="4">
        <v>113.32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109</v>
      </c>
      <c r="AU106" s="4">
        <v>61</v>
      </c>
      <c r="AV106" s="4">
        <v>1</v>
      </c>
      <c r="AW106" s="4">
        <v>1</v>
      </c>
      <c r="AZ106" s="4">
        <v>1</v>
      </c>
      <c r="BA106" s="4">
        <v>1</v>
      </c>
      <c r="BB106" s="4">
        <v>1</v>
      </c>
      <c r="BC106" s="4">
        <v>20.48</v>
      </c>
      <c r="BD106" s="4" t="s">
        <v>3</v>
      </c>
      <c r="BE106" s="4" t="s">
        <v>3</v>
      </c>
      <c r="BF106" s="4" t="s">
        <v>3</v>
      </c>
      <c r="BG106" s="4" t="s">
        <v>3</v>
      </c>
      <c r="BH106" s="4">
        <v>3</v>
      </c>
      <c r="BI106" s="4">
        <v>1</v>
      </c>
      <c r="BJ106" s="4" t="s">
        <v>189</v>
      </c>
      <c r="BM106" s="4">
        <v>21</v>
      </c>
      <c r="BN106" s="4">
        <v>0</v>
      </c>
      <c r="BO106" s="4" t="s">
        <v>187</v>
      </c>
      <c r="BP106" s="4">
        <v>1</v>
      </c>
      <c r="BQ106" s="4">
        <v>30</v>
      </c>
      <c r="BR106" s="4">
        <v>0</v>
      </c>
      <c r="BS106" s="4">
        <v>1</v>
      </c>
      <c r="BT106" s="4">
        <v>1</v>
      </c>
      <c r="BU106" s="4">
        <v>1</v>
      </c>
      <c r="BV106" s="4">
        <v>1</v>
      </c>
      <c r="BW106" s="4">
        <v>1</v>
      </c>
      <c r="BX106" s="4">
        <v>1</v>
      </c>
      <c r="BY106" s="4" t="s">
        <v>3</v>
      </c>
      <c r="BZ106" s="4">
        <v>109</v>
      </c>
      <c r="CA106" s="4">
        <v>61</v>
      </c>
      <c r="CB106" s="4" t="s">
        <v>3</v>
      </c>
      <c r="CE106" s="4">
        <v>1566</v>
      </c>
      <c r="CF106" s="4">
        <v>0</v>
      </c>
      <c r="CG106" s="4">
        <v>0</v>
      </c>
      <c r="CM106" s="4">
        <v>0</v>
      </c>
      <c r="CN106" s="4" t="s">
        <v>908</v>
      </c>
      <c r="CO106" s="4">
        <v>0</v>
      </c>
      <c r="CP106" s="4">
        <f t="shared" si="93"/>
        <v>2320.79</v>
      </c>
      <c r="CQ106" s="4">
        <f t="shared" si="94"/>
        <v>2320.79</v>
      </c>
      <c r="CR106" s="4">
        <f>(ROUND((ROUND(((ET106)*AV106*1),2)*BB106),2)+ROUND((ROUND(((AE106-(EU106))*AV106*1),2)*BS106),2))</f>
        <v>0</v>
      </c>
      <c r="CS106" s="4">
        <f>(ROUND((ROUND(((EU106)*AV106*1),2)*BS106),2)+ROUND((ROUND(((AE106-(EU106))*AV106*1),2)*BS106),2))</f>
        <v>0</v>
      </c>
      <c r="CT106" s="4">
        <f t="shared" si="95"/>
        <v>0</v>
      </c>
      <c r="CU106" s="4">
        <f t="shared" si="96"/>
        <v>0</v>
      </c>
      <c r="CV106" s="4">
        <f t="shared" si="97"/>
        <v>0</v>
      </c>
      <c r="CW106" s="4">
        <f t="shared" si="98"/>
        <v>0</v>
      </c>
      <c r="CX106" s="4">
        <f t="shared" si="99"/>
        <v>0</v>
      </c>
      <c r="CY106" s="4">
        <f>(ROUND((((S106+ROUND((ROUND(((EU106)*AV106*1),2)*BS106),2))*AT106)/100),2)+ROUND(((ROUND((ROUND(((AE106-(EU106))*AV106*1),2)*BS106),2)*AT106)/100),2))</f>
        <v>0</v>
      </c>
      <c r="CZ106" s="4">
        <f>(ROUND((((S106+ROUND((ROUND(((EU106)*AV106*1),2)*BS106),2))*AU106)/100),2)+ROUND(((ROUND((ROUND(((AE106-(EU106))*AV106*1),2)*BS106),2)*AU106)/100),2))</f>
        <v>0</v>
      </c>
      <c r="DC106" s="4" t="s">
        <v>3</v>
      </c>
      <c r="DD106" s="4" t="s">
        <v>3</v>
      </c>
      <c r="DE106" s="4" t="s">
        <v>3</v>
      </c>
      <c r="DF106" s="4" t="s">
        <v>3</v>
      </c>
      <c r="DG106" s="4" t="s">
        <v>3</v>
      </c>
      <c r="DH106" s="4" t="s">
        <v>3</v>
      </c>
      <c r="DI106" s="4" t="s">
        <v>3</v>
      </c>
      <c r="DJ106" s="4" t="s">
        <v>3</v>
      </c>
      <c r="DK106" s="4" t="s">
        <v>3</v>
      </c>
      <c r="DL106" s="4" t="s">
        <v>3</v>
      </c>
      <c r="DM106" s="4" t="s">
        <v>3</v>
      </c>
      <c r="DN106" s="4">
        <v>0</v>
      </c>
      <c r="DO106" s="4">
        <v>0</v>
      </c>
      <c r="DP106" s="4">
        <v>1</v>
      </c>
      <c r="DQ106" s="4">
        <v>1</v>
      </c>
      <c r="DU106" s="4">
        <v>1010</v>
      </c>
      <c r="DV106" s="4" t="s">
        <v>146</v>
      </c>
      <c r="DW106" s="4" t="s">
        <v>146</v>
      </c>
      <c r="DX106" s="4">
        <v>1</v>
      </c>
      <c r="DZ106" s="4" t="s">
        <v>3</v>
      </c>
      <c r="EA106" s="4" t="s">
        <v>3</v>
      </c>
      <c r="EB106" s="4" t="s">
        <v>3</v>
      </c>
      <c r="EC106" s="4" t="s">
        <v>3</v>
      </c>
      <c r="EE106" s="4">
        <v>85133641</v>
      </c>
      <c r="EF106" s="4">
        <v>30</v>
      </c>
      <c r="EG106" s="4" t="s">
        <v>52</v>
      </c>
      <c r="EH106" s="4">
        <v>0</v>
      </c>
      <c r="EI106" s="4" t="s">
        <v>3</v>
      </c>
      <c r="EJ106" s="4">
        <v>1</v>
      </c>
      <c r="EK106" s="4">
        <v>21</v>
      </c>
      <c r="EL106" s="4" t="s">
        <v>53</v>
      </c>
      <c r="EM106" s="4" t="s">
        <v>54</v>
      </c>
      <c r="EO106" s="4" t="s">
        <v>148</v>
      </c>
      <c r="EQ106" s="4">
        <v>0</v>
      </c>
      <c r="ER106" s="4">
        <v>113.32</v>
      </c>
      <c r="ES106" s="4">
        <v>113.32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FQ106" s="4">
        <v>0</v>
      </c>
      <c r="FR106" s="4">
        <v>0</v>
      </c>
      <c r="FS106" s="4">
        <v>0</v>
      </c>
      <c r="FX106" s="4">
        <v>109</v>
      </c>
      <c r="FY106" s="4">
        <v>61</v>
      </c>
      <c r="GA106" s="4" t="s">
        <v>3</v>
      </c>
      <c r="GD106" s="4">
        <v>1</v>
      </c>
      <c r="GF106" s="4">
        <v>-1611875370</v>
      </c>
      <c r="GG106" s="4">
        <v>2</v>
      </c>
      <c r="GH106" s="4">
        <v>1</v>
      </c>
      <c r="GI106" s="4">
        <v>2</v>
      </c>
      <c r="GJ106" s="4">
        <v>0</v>
      </c>
      <c r="GK106" s="4">
        <v>0</v>
      </c>
      <c r="GL106" s="4">
        <f t="shared" si="100"/>
        <v>0</v>
      </c>
      <c r="GM106" s="4">
        <f t="shared" si="101"/>
        <v>2320.79</v>
      </c>
      <c r="GN106" s="4">
        <f t="shared" si="102"/>
        <v>2320.79</v>
      </c>
      <c r="GO106" s="4">
        <f t="shared" si="103"/>
        <v>0</v>
      </c>
      <c r="GP106" s="4">
        <f t="shared" si="104"/>
        <v>0</v>
      </c>
      <c r="GR106" s="4">
        <v>0</v>
      </c>
      <c r="GS106" s="4">
        <v>3</v>
      </c>
      <c r="GT106" s="4">
        <v>0</v>
      </c>
      <c r="GU106" s="4" t="s">
        <v>3</v>
      </c>
      <c r="GV106" s="4">
        <f t="shared" si="105"/>
        <v>0</v>
      </c>
      <c r="GW106" s="4">
        <v>1</v>
      </c>
      <c r="GX106" s="4">
        <f t="shared" si="106"/>
        <v>0</v>
      </c>
      <c r="HA106" s="4">
        <v>0</v>
      </c>
      <c r="HB106" s="4">
        <v>0</v>
      </c>
      <c r="HC106" s="4">
        <f t="shared" si="107"/>
        <v>0</v>
      </c>
      <c r="HE106" s="4" t="s">
        <v>3</v>
      </c>
      <c r="HF106" s="4" t="s">
        <v>3</v>
      </c>
      <c r="HM106" s="4" t="s">
        <v>42</v>
      </c>
      <c r="HN106" s="4" t="s">
        <v>3</v>
      </c>
      <c r="HO106" s="4" t="s">
        <v>3</v>
      </c>
      <c r="HP106" s="4" t="s">
        <v>3</v>
      </c>
      <c r="HQ106" s="4" t="s">
        <v>3</v>
      </c>
      <c r="HS106" s="4">
        <v>0</v>
      </c>
      <c r="IK106" s="4">
        <v>0</v>
      </c>
    </row>
    <row r="107" spans="1:255" x14ac:dyDescent="0.2">
      <c r="A107" s="2">
        <v>18</v>
      </c>
      <c r="B107" s="2">
        <v>1</v>
      </c>
      <c r="C107" s="2">
        <v>185</v>
      </c>
      <c r="D107" s="2"/>
      <c r="E107" s="2" t="s">
        <v>190</v>
      </c>
      <c r="F107" s="2" t="s">
        <v>191</v>
      </c>
      <c r="G107" s="2" t="s">
        <v>192</v>
      </c>
      <c r="H107" s="2" t="s">
        <v>156</v>
      </c>
      <c r="I107" s="2">
        <f>I103*J107</f>
        <v>22</v>
      </c>
      <c r="J107" s="2">
        <v>100</v>
      </c>
      <c r="K107" s="2">
        <v>100</v>
      </c>
      <c r="L107" s="2"/>
      <c r="M107" s="2"/>
      <c r="N107" s="2"/>
      <c r="O107" s="2">
        <f t="shared" si="83"/>
        <v>1128.1600000000001</v>
      </c>
      <c r="P107" s="2">
        <f t="shared" si="84"/>
        <v>1128.1600000000001</v>
      </c>
      <c r="Q107" s="2">
        <f>(ROUND((ROUND(((ET107)*AV107*I107),2)*BB107),2)+ROUND((ROUND(((AE107-(EU107))*AV107*I107),2)*BS107),2))</f>
        <v>0</v>
      </c>
      <c r="R107" s="2">
        <f>(ROUND((ROUND(((EU107)*AV107*I107),2)*BS107),2)+ROUND((ROUND(((AE107-(EU107))*AV107*I107),2)*BS107),2))</f>
        <v>0</v>
      </c>
      <c r="S107" s="2">
        <f t="shared" si="85"/>
        <v>0</v>
      </c>
      <c r="T107" s="2">
        <f t="shared" si="86"/>
        <v>0</v>
      </c>
      <c r="U107" s="2">
        <f t="shared" si="87"/>
        <v>0</v>
      </c>
      <c r="V107" s="2">
        <f t="shared" si="88"/>
        <v>0</v>
      </c>
      <c r="W107" s="2">
        <f t="shared" si="89"/>
        <v>0</v>
      </c>
      <c r="X107" s="2">
        <f>(ROUND((((S107+ROUND((ROUND(((EU107)*AV107*I107),2)*BS107),2))*AT107)/100),2)+ROUND(((ROUND((ROUND(((AE107-(EU107))*AV107*I107),2)*BS107),2)*AT107)/100),2))</f>
        <v>0</v>
      </c>
      <c r="Y107" s="2">
        <f>(ROUND((((S107+ROUND((ROUND(((EU107)*AV107*I107),2)*BS107),2))*AU107)/100),2)+ROUND(((ROUND((ROUND(((AE107-(EU107))*AV107*I107),2)*BS107),2)*AU107)/100),2))</f>
        <v>0</v>
      </c>
      <c r="Z107" s="2"/>
      <c r="AA107" s="2">
        <v>85736471</v>
      </c>
      <c r="AB107" s="2">
        <f t="shared" si="90"/>
        <v>51.28</v>
      </c>
      <c r="AC107" s="2">
        <f>ROUND((ES107),6)</f>
        <v>51.28</v>
      </c>
      <c r="AD107" s="2">
        <f>ROUND((((ET107)-(EU107))+AE107),6)</f>
        <v>0</v>
      </c>
      <c r="AE107" s="2">
        <f t="shared" si="124"/>
        <v>0</v>
      </c>
      <c r="AF107" s="2">
        <f t="shared" si="124"/>
        <v>0</v>
      </c>
      <c r="AG107" s="2">
        <f t="shared" si="91"/>
        <v>0</v>
      </c>
      <c r="AH107" s="2">
        <f t="shared" si="125"/>
        <v>0</v>
      </c>
      <c r="AI107" s="2">
        <f t="shared" si="125"/>
        <v>0</v>
      </c>
      <c r="AJ107" s="2">
        <f t="shared" si="92"/>
        <v>0</v>
      </c>
      <c r="AK107" s="2">
        <v>51.28</v>
      </c>
      <c r="AL107" s="2">
        <v>51.28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109</v>
      </c>
      <c r="AU107" s="2">
        <v>61</v>
      </c>
      <c r="AV107" s="2">
        <v>1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3</v>
      </c>
      <c r="BI107" s="2">
        <v>1</v>
      </c>
      <c r="BJ107" s="2" t="s">
        <v>193</v>
      </c>
      <c r="BK107" s="2"/>
      <c r="BL107" s="2"/>
      <c r="BM107" s="2">
        <v>21</v>
      </c>
      <c r="BN107" s="2">
        <v>0</v>
      </c>
      <c r="BO107" s="2" t="s">
        <v>3</v>
      </c>
      <c r="BP107" s="2">
        <v>0</v>
      </c>
      <c r="BQ107" s="2">
        <v>30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109</v>
      </c>
      <c r="CA107" s="2">
        <v>61</v>
      </c>
      <c r="CB107" s="2" t="s">
        <v>3</v>
      </c>
      <c r="CC107" s="2"/>
      <c r="CD107" s="2"/>
      <c r="CE107" s="2">
        <v>1566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908</v>
      </c>
      <c r="CO107" s="2">
        <v>0</v>
      </c>
      <c r="CP107" s="2">
        <f t="shared" si="93"/>
        <v>1128.1600000000001</v>
      </c>
      <c r="CQ107" s="2">
        <f t="shared" si="94"/>
        <v>51.28</v>
      </c>
      <c r="CR107" s="2">
        <f>(ROUND((ROUND(((ET107)*AV107*1),2)*BB107),2)+ROUND((ROUND(((AE107-(EU107))*AV107*1),2)*BS107),2))</f>
        <v>0</v>
      </c>
      <c r="CS107" s="2">
        <f>(ROUND((ROUND(((EU107)*AV107*1),2)*BS107),2)+ROUND((ROUND(((AE107-(EU107))*AV107*1),2)*BS107),2))</f>
        <v>0</v>
      </c>
      <c r="CT107" s="2">
        <f t="shared" si="95"/>
        <v>0</v>
      </c>
      <c r="CU107" s="2">
        <f t="shared" si="96"/>
        <v>0</v>
      </c>
      <c r="CV107" s="2">
        <f t="shared" si="97"/>
        <v>0</v>
      </c>
      <c r="CW107" s="2">
        <f t="shared" si="98"/>
        <v>0</v>
      </c>
      <c r="CX107" s="2">
        <f t="shared" si="99"/>
        <v>0</v>
      </c>
      <c r="CY107" s="2">
        <f>(ROUND((((S107+ROUND((ROUND(((EU107)*AV107*1),2)*BS107),2))*AT107)/100),2)+ROUND(((ROUND((ROUND(((AE107-(EU107))*AV107*1),2)*BS107),2)*AT107)/100),2))</f>
        <v>0</v>
      </c>
      <c r="CZ107" s="2">
        <f>(ROUND((((S107+ROUND((ROUND(((EU107)*AV107*1),2)*BS107),2))*AU107)/100),2)+ROUND(((ROUND((ROUND(((AE107-(EU107))*AV107*1),2)*BS107),2)*AU107)/100),2))</f>
        <v>0</v>
      </c>
      <c r="DA107" s="2"/>
      <c r="DB107" s="2"/>
      <c r="DC107" s="2" t="s">
        <v>3</v>
      </c>
      <c r="DD107" s="2" t="s">
        <v>3</v>
      </c>
      <c r="DE107" s="2" t="s">
        <v>3</v>
      </c>
      <c r="DF107" s="2" t="s">
        <v>3</v>
      </c>
      <c r="DG107" s="2" t="s">
        <v>3</v>
      </c>
      <c r="DH107" s="2" t="s">
        <v>3</v>
      </c>
      <c r="DI107" s="2" t="s">
        <v>3</v>
      </c>
      <c r="DJ107" s="2" t="s">
        <v>3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1003</v>
      </c>
      <c r="DV107" s="2" t="s">
        <v>156</v>
      </c>
      <c r="DW107" s="2" t="s">
        <v>156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85133641</v>
      </c>
      <c r="EF107" s="2">
        <v>30</v>
      </c>
      <c r="EG107" s="2" t="s">
        <v>52</v>
      </c>
      <c r="EH107" s="2">
        <v>0</v>
      </c>
      <c r="EI107" s="2" t="s">
        <v>3</v>
      </c>
      <c r="EJ107" s="2">
        <v>1</v>
      </c>
      <c r="EK107" s="2">
        <v>21</v>
      </c>
      <c r="EL107" s="2" t="s">
        <v>53</v>
      </c>
      <c r="EM107" s="2" t="s">
        <v>54</v>
      </c>
      <c r="EN107" s="2"/>
      <c r="EO107" s="2" t="s">
        <v>148</v>
      </c>
      <c r="EP107" s="2"/>
      <c r="EQ107" s="2">
        <v>0</v>
      </c>
      <c r="ER107" s="2">
        <v>51.28</v>
      </c>
      <c r="ES107" s="2">
        <v>51.28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v>0</v>
      </c>
      <c r="FS107" s="2">
        <v>0</v>
      </c>
      <c r="FT107" s="2"/>
      <c r="FU107" s="2"/>
      <c r="FV107" s="2"/>
      <c r="FW107" s="2"/>
      <c r="FX107" s="2">
        <v>109</v>
      </c>
      <c r="FY107" s="2">
        <v>61</v>
      </c>
      <c r="FZ107" s="2"/>
      <c r="GA107" s="2" t="s">
        <v>3</v>
      </c>
      <c r="GB107" s="2"/>
      <c r="GC107" s="2"/>
      <c r="GD107" s="2">
        <v>1</v>
      </c>
      <c r="GE107" s="2"/>
      <c r="GF107" s="2">
        <v>-173671470</v>
      </c>
      <c r="GG107" s="2">
        <v>2</v>
      </c>
      <c r="GH107" s="2">
        <v>1</v>
      </c>
      <c r="GI107" s="2">
        <v>-2</v>
      </c>
      <c r="GJ107" s="2">
        <v>0</v>
      </c>
      <c r="GK107" s="2">
        <v>0</v>
      </c>
      <c r="GL107" s="2">
        <f t="shared" si="100"/>
        <v>0</v>
      </c>
      <c r="GM107" s="2">
        <f t="shared" si="101"/>
        <v>1128.1600000000001</v>
      </c>
      <c r="GN107" s="2">
        <f t="shared" si="102"/>
        <v>1128.1600000000001</v>
      </c>
      <c r="GO107" s="2">
        <f t="shared" si="103"/>
        <v>0</v>
      </c>
      <c r="GP107" s="2">
        <f t="shared" si="104"/>
        <v>0</v>
      </c>
      <c r="GQ107" s="2"/>
      <c r="GR107" s="2">
        <v>0</v>
      </c>
      <c r="GS107" s="2">
        <v>3</v>
      </c>
      <c r="GT107" s="2">
        <v>0</v>
      </c>
      <c r="GU107" s="2" t="s">
        <v>3</v>
      </c>
      <c r="GV107" s="2">
        <f t="shared" si="105"/>
        <v>0</v>
      </c>
      <c r="GW107" s="2">
        <v>1</v>
      </c>
      <c r="GX107" s="2">
        <f t="shared" si="106"/>
        <v>0</v>
      </c>
      <c r="GY107" s="2"/>
      <c r="GZ107" s="2"/>
      <c r="HA107" s="2">
        <v>0</v>
      </c>
      <c r="HB107" s="2">
        <v>0</v>
      </c>
      <c r="HC107" s="2">
        <f t="shared" si="107"/>
        <v>0</v>
      </c>
      <c r="HD107" s="2"/>
      <c r="HE107" s="2" t="s">
        <v>3</v>
      </c>
      <c r="HF107" s="2" t="s">
        <v>3</v>
      </c>
      <c r="HG107" s="2"/>
      <c r="HH107" s="2"/>
      <c r="HI107" s="2"/>
      <c r="HJ107" s="2"/>
      <c r="HK107" s="2"/>
      <c r="HL107" s="2"/>
      <c r="HM107" s="2" t="s">
        <v>42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">
      <c r="A108" s="4">
        <v>18</v>
      </c>
      <c r="B108" s="4">
        <v>1</v>
      </c>
      <c r="C108" s="4">
        <v>199</v>
      </c>
      <c r="E108" s="4" t="s">
        <v>190</v>
      </c>
      <c r="F108" s="4" t="s">
        <v>191</v>
      </c>
      <c r="G108" s="4" t="s">
        <v>192</v>
      </c>
      <c r="H108" s="4" t="s">
        <v>156</v>
      </c>
      <c r="I108" s="4">
        <f>I104*J108</f>
        <v>22</v>
      </c>
      <c r="J108" s="4">
        <v>100</v>
      </c>
      <c r="K108" s="4">
        <v>100</v>
      </c>
      <c r="O108" s="4">
        <f t="shared" si="83"/>
        <v>23375.48</v>
      </c>
      <c r="P108" s="4">
        <f t="shared" si="84"/>
        <v>23375.48</v>
      </c>
      <c r="Q108" s="4">
        <f>(ROUND((ROUND(((ET108)*AV108*I108),2)*BB108),2)+ROUND((ROUND(((AE108-(EU108))*AV108*I108),2)*BS108),2))</f>
        <v>0</v>
      </c>
      <c r="R108" s="4">
        <f>(ROUND((ROUND(((EU108)*AV108*I108),2)*BS108),2)+ROUND((ROUND(((AE108-(EU108))*AV108*I108),2)*BS108),2))</f>
        <v>0</v>
      </c>
      <c r="S108" s="4">
        <f t="shared" si="85"/>
        <v>0</v>
      </c>
      <c r="T108" s="4">
        <f t="shared" si="86"/>
        <v>0</v>
      </c>
      <c r="U108" s="4">
        <f t="shared" si="87"/>
        <v>0</v>
      </c>
      <c r="V108" s="4">
        <f t="shared" si="88"/>
        <v>0</v>
      </c>
      <c r="W108" s="4">
        <f t="shared" si="89"/>
        <v>0</v>
      </c>
      <c r="X108" s="4">
        <f>(ROUND((((S108+ROUND((ROUND(((EU108)*AV108*I108),2)*BS108),2))*AT108)/100),2)+ROUND(((ROUND((ROUND(((AE108-(EU108))*AV108*I108),2)*BS108),2)*AT108)/100),2))</f>
        <v>0</v>
      </c>
      <c r="Y108" s="4">
        <f>(ROUND((((S108+ROUND((ROUND(((EU108)*AV108*I108),2)*BS108),2))*AU108)/100),2)+ROUND(((ROUND((ROUND(((AE108-(EU108))*AV108*I108),2)*BS108),2)*AU108)/100),2))</f>
        <v>0</v>
      </c>
      <c r="AA108" s="4">
        <v>85736473</v>
      </c>
      <c r="AB108" s="4">
        <f t="shared" si="90"/>
        <v>51.28</v>
      </c>
      <c r="AC108" s="4">
        <f>ROUND((ES108),6)</f>
        <v>51.28</v>
      </c>
      <c r="AD108" s="4">
        <f>ROUND((((ET108)-(EU108))+AE108),6)</f>
        <v>0</v>
      </c>
      <c r="AE108" s="4">
        <f t="shared" si="124"/>
        <v>0</v>
      </c>
      <c r="AF108" s="4">
        <f t="shared" si="124"/>
        <v>0</v>
      </c>
      <c r="AG108" s="4">
        <f t="shared" si="91"/>
        <v>0</v>
      </c>
      <c r="AH108" s="4">
        <f t="shared" si="125"/>
        <v>0</v>
      </c>
      <c r="AI108" s="4">
        <f t="shared" si="125"/>
        <v>0</v>
      </c>
      <c r="AJ108" s="4">
        <f t="shared" si="92"/>
        <v>0</v>
      </c>
      <c r="AK108" s="4">
        <v>51.28</v>
      </c>
      <c r="AL108" s="4">
        <v>51.28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109</v>
      </c>
      <c r="AU108" s="4">
        <v>61</v>
      </c>
      <c r="AV108" s="4">
        <v>1</v>
      </c>
      <c r="AW108" s="4">
        <v>1</v>
      </c>
      <c r="AZ108" s="4">
        <v>1</v>
      </c>
      <c r="BA108" s="4">
        <v>1</v>
      </c>
      <c r="BB108" s="4">
        <v>1</v>
      </c>
      <c r="BC108" s="4">
        <v>20.72</v>
      </c>
      <c r="BD108" s="4" t="s">
        <v>3</v>
      </c>
      <c r="BE108" s="4" t="s">
        <v>3</v>
      </c>
      <c r="BF108" s="4" t="s">
        <v>3</v>
      </c>
      <c r="BG108" s="4" t="s">
        <v>3</v>
      </c>
      <c r="BH108" s="4">
        <v>3</v>
      </c>
      <c r="BI108" s="4">
        <v>1</v>
      </c>
      <c r="BJ108" s="4" t="s">
        <v>193</v>
      </c>
      <c r="BM108" s="4">
        <v>21</v>
      </c>
      <c r="BN108" s="4">
        <v>0</v>
      </c>
      <c r="BO108" s="4" t="s">
        <v>191</v>
      </c>
      <c r="BP108" s="4">
        <v>1</v>
      </c>
      <c r="BQ108" s="4">
        <v>30</v>
      </c>
      <c r="BR108" s="4">
        <v>0</v>
      </c>
      <c r="BS108" s="4">
        <v>1</v>
      </c>
      <c r="BT108" s="4">
        <v>1</v>
      </c>
      <c r="BU108" s="4">
        <v>1</v>
      </c>
      <c r="BV108" s="4">
        <v>1</v>
      </c>
      <c r="BW108" s="4">
        <v>1</v>
      </c>
      <c r="BX108" s="4">
        <v>1</v>
      </c>
      <c r="BY108" s="4" t="s">
        <v>3</v>
      </c>
      <c r="BZ108" s="4">
        <v>109</v>
      </c>
      <c r="CA108" s="4">
        <v>61</v>
      </c>
      <c r="CB108" s="4" t="s">
        <v>3</v>
      </c>
      <c r="CE108" s="4">
        <v>1566</v>
      </c>
      <c r="CF108" s="4">
        <v>0</v>
      </c>
      <c r="CG108" s="4">
        <v>0</v>
      </c>
      <c r="CM108" s="4">
        <v>0</v>
      </c>
      <c r="CN108" s="4" t="s">
        <v>908</v>
      </c>
      <c r="CO108" s="4">
        <v>0</v>
      </c>
      <c r="CP108" s="4">
        <f t="shared" si="93"/>
        <v>23375.48</v>
      </c>
      <c r="CQ108" s="4">
        <f t="shared" si="94"/>
        <v>1062.52</v>
      </c>
      <c r="CR108" s="4">
        <f>(ROUND((ROUND(((ET108)*AV108*1),2)*BB108),2)+ROUND((ROUND(((AE108-(EU108))*AV108*1),2)*BS108),2))</f>
        <v>0</v>
      </c>
      <c r="CS108" s="4">
        <f>(ROUND((ROUND(((EU108)*AV108*1),2)*BS108),2)+ROUND((ROUND(((AE108-(EU108))*AV108*1),2)*BS108),2))</f>
        <v>0</v>
      </c>
      <c r="CT108" s="4">
        <f t="shared" si="95"/>
        <v>0</v>
      </c>
      <c r="CU108" s="4">
        <f t="shared" si="96"/>
        <v>0</v>
      </c>
      <c r="CV108" s="4">
        <f t="shared" si="97"/>
        <v>0</v>
      </c>
      <c r="CW108" s="4">
        <f t="shared" si="98"/>
        <v>0</v>
      </c>
      <c r="CX108" s="4">
        <f t="shared" si="99"/>
        <v>0</v>
      </c>
      <c r="CY108" s="4">
        <f>(ROUND((((S108+ROUND((ROUND(((EU108)*AV108*1),2)*BS108),2))*AT108)/100),2)+ROUND(((ROUND((ROUND(((AE108-(EU108))*AV108*1),2)*BS108),2)*AT108)/100),2))</f>
        <v>0</v>
      </c>
      <c r="CZ108" s="4">
        <f>(ROUND((((S108+ROUND((ROUND(((EU108)*AV108*1),2)*BS108),2))*AU108)/100),2)+ROUND(((ROUND((ROUND(((AE108-(EU108))*AV108*1),2)*BS108),2)*AU108)/100),2))</f>
        <v>0</v>
      </c>
      <c r="DC108" s="4" t="s">
        <v>3</v>
      </c>
      <c r="DD108" s="4" t="s">
        <v>3</v>
      </c>
      <c r="DE108" s="4" t="s">
        <v>3</v>
      </c>
      <c r="DF108" s="4" t="s">
        <v>3</v>
      </c>
      <c r="DG108" s="4" t="s">
        <v>3</v>
      </c>
      <c r="DH108" s="4" t="s">
        <v>3</v>
      </c>
      <c r="DI108" s="4" t="s">
        <v>3</v>
      </c>
      <c r="DJ108" s="4" t="s">
        <v>3</v>
      </c>
      <c r="DK108" s="4" t="s">
        <v>3</v>
      </c>
      <c r="DL108" s="4" t="s">
        <v>3</v>
      </c>
      <c r="DM108" s="4" t="s">
        <v>3</v>
      </c>
      <c r="DN108" s="4">
        <v>0</v>
      </c>
      <c r="DO108" s="4">
        <v>0</v>
      </c>
      <c r="DP108" s="4">
        <v>1</v>
      </c>
      <c r="DQ108" s="4">
        <v>1</v>
      </c>
      <c r="DU108" s="4">
        <v>1003</v>
      </c>
      <c r="DV108" s="4" t="s">
        <v>156</v>
      </c>
      <c r="DW108" s="4" t="s">
        <v>156</v>
      </c>
      <c r="DX108" s="4">
        <v>1</v>
      </c>
      <c r="DZ108" s="4" t="s">
        <v>3</v>
      </c>
      <c r="EA108" s="4" t="s">
        <v>3</v>
      </c>
      <c r="EB108" s="4" t="s">
        <v>3</v>
      </c>
      <c r="EC108" s="4" t="s">
        <v>3</v>
      </c>
      <c r="EE108" s="4">
        <v>85133641</v>
      </c>
      <c r="EF108" s="4">
        <v>30</v>
      </c>
      <c r="EG108" s="4" t="s">
        <v>52</v>
      </c>
      <c r="EH108" s="4">
        <v>0</v>
      </c>
      <c r="EI108" s="4" t="s">
        <v>3</v>
      </c>
      <c r="EJ108" s="4">
        <v>1</v>
      </c>
      <c r="EK108" s="4">
        <v>21</v>
      </c>
      <c r="EL108" s="4" t="s">
        <v>53</v>
      </c>
      <c r="EM108" s="4" t="s">
        <v>54</v>
      </c>
      <c r="EO108" s="4" t="s">
        <v>148</v>
      </c>
      <c r="EQ108" s="4">
        <v>0</v>
      </c>
      <c r="ER108" s="4">
        <v>51.28</v>
      </c>
      <c r="ES108" s="4">
        <v>51.28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FQ108" s="4">
        <v>0</v>
      </c>
      <c r="FR108" s="4">
        <v>0</v>
      </c>
      <c r="FS108" s="4">
        <v>0</v>
      </c>
      <c r="FX108" s="4">
        <v>109</v>
      </c>
      <c r="FY108" s="4">
        <v>61</v>
      </c>
      <c r="GA108" s="4" t="s">
        <v>3</v>
      </c>
      <c r="GD108" s="4">
        <v>1</v>
      </c>
      <c r="GF108" s="4">
        <v>-173671470</v>
      </c>
      <c r="GG108" s="4">
        <v>2</v>
      </c>
      <c r="GH108" s="4">
        <v>1</v>
      </c>
      <c r="GI108" s="4">
        <v>2</v>
      </c>
      <c r="GJ108" s="4">
        <v>0</v>
      </c>
      <c r="GK108" s="4">
        <v>0</v>
      </c>
      <c r="GL108" s="4">
        <f t="shared" si="100"/>
        <v>0</v>
      </c>
      <c r="GM108" s="4">
        <f t="shared" si="101"/>
        <v>23375.48</v>
      </c>
      <c r="GN108" s="4">
        <f t="shared" si="102"/>
        <v>23375.48</v>
      </c>
      <c r="GO108" s="4">
        <f t="shared" si="103"/>
        <v>0</v>
      </c>
      <c r="GP108" s="4">
        <f t="shared" si="104"/>
        <v>0</v>
      </c>
      <c r="GR108" s="4">
        <v>0</v>
      </c>
      <c r="GS108" s="4">
        <v>3</v>
      </c>
      <c r="GT108" s="4">
        <v>0</v>
      </c>
      <c r="GU108" s="4" t="s">
        <v>3</v>
      </c>
      <c r="GV108" s="4">
        <f t="shared" si="105"/>
        <v>0</v>
      </c>
      <c r="GW108" s="4">
        <v>1</v>
      </c>
      <c r="GX108" s="4">
        <f t="shared" si="106"/>
        <v>0</v>
      </c>
      <c r="HA108" s="4">
        <v>0</v>
      </c>
      <c r="HB108" s="4">
        <v>0</v>
      </c>
      <c r="HC108" s="4">
        <f t="shared" si="107"/>
        <v>0</v>
      </c>
      <c r="HE108" s="4" t="s">
        <v>3</v>
      </c>
      <c r="HF108" s="4" t="s">
        <v>3</v>
      </c>
      <c r="HM108" s="4" t="s">
        <v>42</v>
      </c>
      <c r="HN108" s="4" t="s">
        <v>3</v>
      </c>
      <c r="HO108" s="4" t="s">
        <v>3</v>
      </c>
      <c r="HP108" s="4" t="s">
        <v>3</v>
      </c>
      <c r="HQ108" s="4" t="s">
        <v>3</v>
      </c>
      <c r="HS108" s="4">
        <v>0</v>
      </c>
      <c r="IK108" s="4">
        <v>0</v>
      </c>
    </row>
    <row r="109" spans="1:255" x14ac:dyDescent="0.2">
      <c r="A109" s="2">
        <v>17</v>
      </c>
      <c r="B109" s="2">
        <v>1</v>
      </c>
      <c r="C109" s="2">
        <f>ROW(SmtRes!A214)</f>
        <v>214</v>
      </c>
      <c r="D109" s="2">
        <f>ROW(EtalonRes!A241)</f>
        <v>241</v>
      </c>
      <c r="E109" s="2" t="s">
        <v>194</v>
      </c>
      <c r="F109" s="2" t="s">
        <v>195</v>
      </c>
      <c r="G109" s="2" t="s">
        <v>196</v>
      </c>
      <c r="H109" s="2" t="s">
        <v>138</v>
      </c>
      <c r="I109" s="2">
        <f>ROUND((55)/100,9)</f>
        <v>0.55000000000000004</v>
      </c>
      <c r="J109" s="2">
        <v>0</v>
      </c>
      <c r="K109" s="2">
        <f>ROUND((55)/100,9)</f>
        <v>0.55000000000000004</v>
      </c>
      <c r="L109" s="2"/>
      <c r="M109" s="2"/>
      <c r="N109" s="2"/>
      <c r="O109" s="2">
        <f t="shared" si="83"/>
        <v>411.78</v>
      </c>
      <c r="P109" s="2">
        <f t="shared" si="84"/>
        <v>25.31</v>
      </c>
      <c r="Q109" s="2">
        <f>(ROUND((ROUND(((((ET109*1.25)*1.2))*AV109*I109),2)*BB109),2)+ROUND((ROUND(((AE109-(((EU109*1.25)*1.2)))*AV109*I109),2)*BS109),2))</f>
        <v>42.05</v>
      </c>
      <c r="R109" s="2">
        <f>(ROUND((ROUND(((((EU109*1.25)*1.2))*AV109*I109),2)*BS109),2)+ROUND((ROUND(((AE109-(((EU109*1.25)*1.2)))*AV109*I109),2)*BS109),2))</f>
        <v>5.33</v>
      </c>
      <c r="S109" s="2">
        <f t="shared" si="85"/>
        <v>344.42</v>
      </c>
      <c r="T109" s="2">
        <f t="shared" si="86"/>
        <v>0</v>
      </c>
      <c r="U109" s="2">
        <f t="shared" si="87"/>
        <v>27.2920461</v>
      </c>
      <c r="V109" s="2">
        <f t="shared" si="88"/>
        <v>0</v>
      </c>
      <c r="W109" s="2">
        <f t="shared" si="89"/>
        <v>0</v>
      </c>
      <c r="X109" s="2">
        <f>(ROUND((((S109+ROUND((ROUND(((((EU109*1.25)*1.2))*AV109*I109),2)*BS109),2))*AT109)/100),2)+ROUND(((ROUND((ROUND(((AE109-(((EU109*1.25)*1.2)))*AV109*I109),2)*BS109),2)*AT109)/100),2))</f>
        <v>381.23</v>
      </c>
      <c r="Y109" s="2">
        <f>(ROUND((((S109+ROUND((ROUND(((((EU109*1.25)*1.2))*AV109*I109),2)*BS109),2))*AU109)/100),2)+ROUND(((ROUND((ROUND(((AE109-(((EU109*1.25)*1.2)))*AV109*I109),2)*BS109),2)*AU109)/100),2))</f>
        <v>213.35</v>
      </c>
      <c r="Z109" s="2"/>
      <c r="AA109" s="2">
        <v>85736471</v>
      </c>
      <c r="AB109" s="2">
        <f t="shared" si="90"/>
        <v>704.5752</v>
      </c>
      <c r="AC109" s="2">
        <f>ROUND((((ES109*1)*1)),6)</f>
        <v>46.02</v>
      </c>
      <c r="AD109" s="2">
        <f>ROUND((((((ET109*1.25)*1.2))-(((EU109*1.25)*1.2)))+AE109),6)</f>
        <v>71.655000000000001</v>
      </c>
      <c r="AE109" s="2">
        <f>ROUND((((EU109*1.25)*1.2)),6)</f>
        <v>9.09</v>
      </c>
      <c r="AF109" s="2">
        <f>ROUND((((EV109*1.15)*1.2)),6)</f>
        <v>586.90020000000004</v>
      </c>
      <c r="AG109" s="2">
        <f t="shared" si="91"/>
        <v>0</v>
      </c>
      <c r="AH109" s="2">
        <f>(((EW109*1.15)*1.2))</f>
        <v>46.506</v>
      </c>
      <c r="AI109" s="2">
        <f>(((EX109*1.25)*1.2))</f>
        <v>0</v>
      </c>
      <c r="AJ109" s="2">
        <f t="shared" si="92"/>
        <v>0</v>
      </c>
      <c r="AK109" s="2">
        <v>519.08000000000004</v>
      </c>
      <c r="AL109" s="2">
        <v>46.02</v>
      </c>
      <c r="AM109" s="2">
        <v>47.77</v>
      </c>
      <c r="AN109" s="2">
        <v>6.06</v>
      </c>
      <c r="AO109" s="2">
        <v>425.29</v>
      </c>
      <c r="AP109" s="2">
        <v>0</v>
      </c>
      <c r="AQ109" s="2">
        <v>33.700000000000003</v>
      </c>
      <c r="AR109" s="2">
        <v>0</v>
      </c>
      <c r="AS109" s="2">
        <v>0</v>
      </c>
      <c r="AT109" s="2">
        <v>109</v>
      </c>
      <c r="AU109" s="2">
        <v>61</v>
      </c>
      <c r="AV109" s="2">
        <v>1.0669999999999999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0</v>
      </c>
      <c r="BI109" s="2">
        <v>1</v>
      </c>
      <c r="BJ109" s="2" t="s">
        <v>197</v>
      </c>
      <c r="BK109" s="2"/>
      <c r="BL109" s="2"/>
      <c r="BM109" s="2">
        <v>21</v>
      </c>
      <c r="BN109" s="2">
        <v>0</v>
      </c>
      <c r="BO109" s="2" t="s">
        <v>195</v>
      </c>
      <c r="BP109" s="2">
        <v>1</v>
      </c>
      <c r="BQ109" s="2">
        <v>30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109</v>
      </c>
      <c r="CA109" s="2">
        <v>61</v>
      </c>
      <c r="CB109" s="2" t="s">
        <v>3</v>
      </c>
      <c r="CC109" s="2"/>
      <c r="CD109" s="2"/>
      <c r="CE109" s="2">
        <v>1566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907</v>
      </c>
      <c r="CO109" s="2">
        <v>0</v>
      </c>
      <c r="CP109" s="2">
        <f t="shared" si="93"/>
        <v>411.78000000000003</v>
      </c>
      <c r="CQ109" s="2">
        <f t="shared" si="94"/>
        <v>46.02</v>
      </c>
      <c r="CR109" s="2">
        <f>(ROUND((ROUND(((((ET109*1.25)*1.2))*AV109*1),2)*BB109),2)+ROUND((ROUND(((AE109-(((EU109*1.25)*1.2)))*AV109*1),2)*BS109),2))</f>
        <v>76.459999999999994</v>
      </c>
      <c r="CS109" s="2">
        <f>(ROUND((ROUND(((((EU109*1.25)*1.2))*AV109*1),2)*BS109),2)+ROUND((ROUND(((AE109-(((EU109*1.25)*1.2)))*AV109*1),2)*BS109),2))</f>
        <v>9.6999999999999993</v>
      </c>
      <c r="CT109" s="2">
        <f t="shared" si="95"/>
        <v>626.22</v>
      </c>
      <c r="CU109" s="2">
        <f t="shared" si="96"/>
        <v>0</v>
      </c>
      <c r="CV109" s="2">
        <f t="shared" si="97"/>
        <v>49.621901999999999</v>
      </c>
      <c r="CW109" s="2">
        <f t="shared" si="98"/>
        <v>0</v>
      </c>
      <c r="CX109" s="2">
        <f t="shared" si="99"/>
        <v>0</v>
      </c>
      <c r="CY109" s="2">
        <f>(ROUND((((S109+ROUND((ROUND(((((EU109*1.25)*1.2))*AV109*1),2)*BS109),2))*AT109)/100),2)+ROUND(((ROUND((ROUND(((AE109-(((EU109*1.25)*1.2)))*AV109*1),2)*BS109),2)*AT109)/100),2))</f>
        <v>385.99</v>
      </c>
      <c r="CZ109" s="2">
        <f>(ROUND((((S109+ROUND((ROUND(((((EU109*1.25)*1.2))*AV109*1),2)*BS109),2))*AU109)/100),2)+ROUND(((ROUND((ROUND(((AE109-(((EU109*1.25)*1.2)))*AV109*1),2)*BS109),2)*AU109)/100),2))</f>
        <v>216.01</v>
      </c>
      <c r="DA109" s="2"/>
      <c r="DB109" s="2">
        <v>43</v>
      </c>
      <c r="DC109" s="2" t="s">
        <v>3</v>
      </c>
      <c r="DD109" s="2" t="s">
        <v>42</v>
      </c>
      <c r="DE109" s="2" t="s">
        <v>140</v>
      </c>
      <c r="DF109" s="2" t="s">
        <v>140</v>
      </c>
      <c r="DG109" s="2" t="s">
        <v>141</v>
      </c>
      <c r="DH109" s="2" t="s">
        <v>3</v>
      </c>
      <c r="DI109" s="2" t="s">
        <v>141</v>
      </c>
      <c r="DJ109" s="2" t="s">
        <v>140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1013</v>
      </c>
      <c r="DV109" s="2" t="s">
        <v>138</v>
      </c>
      <c r="DW109" s="2" t="s">
        <v>138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85133641</v>
      </c>
      <c r="EF109" s="2">
        <v>30</v>
      </c>
      <c r="EG109" s="2" t="s">
        <v>52</v>
      </c>
      <c r="EH109" s="2">
        <v>0</v>
      </c>
      <c r="EI109" s="2" t="s">
        <v>3</v>
      </c>
      <c r="EJ109" s="2">
        <v>1</v>
      </c>
      <c r="EK109" s="2">
        <v>21</v>
      </c>
      <c r="EL109" s="2" t="s">
        <v>53</v>
      </c>
      <c r="EM109" s="2" t="s">
        <v>54</v>
      </c>
      <c r="EN109" s="2"/>
      <c r="EO109" s="2" t="s">
        <v>142</v>
      </c>
      <c r="EP109" s="2"/>
      <c r="EQ109" s="2">
        <v>0</v>
      </c>
      <c r="ER109" s="2">
        <v>519.08000000000004</v>
      </c>
      <c r="ES109" s="2">
        <v>46.02</v>
      </c>
      <c r="ET109" s="2">
        <v>47.77</v>
      </c>
      <c r="EU109" s="2">
        <v>6.06</v>
      </c>
      <c r="EV109" s="2">
        <v>425.29</v>
      </c>
      <c r="EW109" s="2">
        <v>33.700000000000003</v>
      </c>
      <c r="EX109" s="2">
        <v>0</v>
      </c>
      <c r="EY109" s="2">
        <v>0</v>
      </c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v>0</v>
      </c>
      <c r="FS109" s="2">
        <v>0</v>
      </c>
      <c r="FT109" s="2"/>
      <c r="FU109" s="2"/>
      <c r="FV109" s="2"/>
      <c r="FW109" s="2"/>
      <c r="FX109" s="2">
        <v>109</v>
      </c>
      <c r="FY109" s="2">
        <v>61</v>
      </c>
      <c r="FZ109" s="2"/>
      <c r="GA109" s="2" t="s">
        <v>3</v>
      </c>
      <c r="GB109" s="2"/>
      <c r="GC109" s="2"/>
      <c r="GD109" s="2">
        <v>1</v>
      </c>
      <c r="GE109" s="2"/>
      <c r="GF109" s="2">
        <v>-71269963</v>
      </c>
      <c r="GG109" s="2">
        <v>2</v>
      </c>
      <c r="GH109" s="2">
        <v>1</v>
      </c>
      <c r="GI109" s="2">
        <v>2</v>
      </c>
      <c r="GJ109" s="2">
        <v>0</v>
      </c>
      <c r="GK109" s="2">
        <v>0</v>
      </c>
      <c r="GL109" s="2">
        <f t="shared" si="100"/>
        <v>0</v>
      </c>
      <c r="GM109" s="2">
        <f t="shared" si="101"/>
        <v>1006.36</v>
      </c>
      <c r="GN109" s="2">
        <f t="shared" si="102"/>
        <v>1006.36</v>
      </c>
      <c r="GO109" s="2">
        <f t="shared" si="103"/>
        <v>0</v>
      </c>
      <c r="GP109" s="2">
        <f t="shared" si="104"/>
        <v>0</v>
      </c>
      <c r="GQ109" s="2"/>
      <c r="GR109" s="2">
        <v>0</v>
      </c>
      <c r="GS109" s="2">
        <v>3</v>
      </c>
      <c r="GT109" s="2">
        <v>0</v>
      </c>
      <c r="GU109" s="2" t="s">
        <v>3</v>
      </c>
      <c r="GV109" s="2">
        <f t="shared" si="105"/>
        <v>0</v>
      </c>
      <c r="GW109" s="2">
        <v>1</v>
      </c>
      <c r="GX109" s="2">
        <f t="shared" si="106"/>
        <v>0</v>
      </c>
      <c r="GY109" s="2"/>
      <c r="GZ109" s="2"/>
      <c r="HA109" s="2">
        <v>0</v>
      </c>
      <c r="HB109" s="2">
        <v>0</v>
      </c>
      <c r="HC109" s="2">
        <f t="shared" si="107"/>
        <v>0</v>
      </c>
      <c r="HD109" s="2"/>
      <c r="HE109" s="2" t="s">
        <v>3</v>
      </c>
      <c r="HF109" s="2" t="s">
        <v>3</v>
      </c>
      <c r="HG109" s="2"/>
      <c r="HH109" s="2"/>
      <c r="HI109" s="2"/>
      <c r="HJ109" s="2"/>
      <c r="HK109" s="2"/>
      <c r="HL109" s="2"/>
      <c r="HM109" s="2" t="s">
        <v>3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">
      <c r="A110" s="4">
        <v>17</v>
      </c>
      <c r="B110" s="4">
        <v>1</v>
      </c>
      <c r="C110" s="4">
        <f>ROW(SmtRes!A228)</f>
        <v>228</v>
      </c>
      <c r="D110" s="4">
        <f>ROW(EtalonRes!A256)</f>
        <v>256</v>
      </c>
      <c r="E110" s="4" t="s">
        <v>194</v>
      </c>
      <c r="F110" s="4" t="s">
        <v>195</v>
      </c>
      <c r="G110" s="4" t="s">
        <v>196</v>
      </c>
      <c r="H110" s="4" t="s">
        <v>138</v>
      </c>
      <c r="I110" s="4">
        <f>ROUND((55)/100,9)</f>
        <v>0.55000000000000004</v>
      </c>
      <c r="J110" s="4">
        <v>0</v>
      </c>
      <c r="K110" s="4">
        <f>ROUND((55)/100,9)</f>
        <v>0.55000000000000004</v>
      </c>
      <c r="O110" s="4">
        <f t="shared" si="83"/>
        <v>20249.66</v>
      </c>
      <c r="P110" s="4">
        <f t="shared" si="84"/>
        <v>159.96</v>
      </c>
      <c r="Q110" s="4">
        <f>(ROUND((ROUND(((((ET110*1.25)*1.2))*AV110*I110),2)*BB110),2)+ROUND((ROUND(((AE110-(((EU110*1.25)*1.2)))*AV110*I110),2)*BS110),2))</f>
        <v>681.63</v>
      </c>
      <c r="R110" s="4">
        <f>(ROUND((ROUND(((((EU110*1.25)*1.2))*AV110*I110),2)*BS110),2)+ROUND((ROUND(((AE110-(((EU110*1.25)*1.2)))*AV110*I110),2)*BS110),2))</f>
        <v>300.35000000000002</v>
      </c>
      <c r="S110" s="4">
        <f t="shared" si="85"/>
        <v>19408.07</v>
      </c>
      <c r="T110" s="4">
        <f t="shared" si="86"/>
        <v>0</v>
      </c>
      <c r="U110" s="4">
        <f t="shared" si="87"/>
        <v>27.2920461</v>
      </c>
      <c r="V110" s="4">
        <f t="shared" si="88"/>
        <v>0</v>
      </c>
      <c r="W110" s="4">
        <f t="shared" si="89"/>
        <v>0</v>
      </c>
      <c r="X110" s="4">
        <f>(ROUND((((S110+ROUND((ROUND(((((EU110*1.25)*1.2))*AV110*I110),2)*BS110),2))*AT110)/100),2)+ROUND(((ROUND((ROUND(((AE110-(((EU110*1.25)*1.2)))*AV110*I110),2)*BS110),2)*AT110)/100),2))</f>
        <v>21482.18</v>
      </c>
      <c r="Y110" s="4">
        <f>(ROUND((((S110+ROUND((ROUND(((((EU110*1.25)*1.2))*AV110*I110),2)*BS110),2))*AU110)/100),2)+ROUND(((ROUND((ROUND(((AE110-(((EU110*1.25)*1.2)))*AV110*I110),2)*BS110),2)*AU110)/100),2))</f>
        <v>12022.14</v>
      </c>
      <c r="AA110" s="4">
        <v>85736473</v>
      </c>
      <c r="AB110" s="4">
        <f t="shared" si="90"/>
        <v>704.5752</v>
      </c>
      <c r="AC110" s="4">
        <f>ROUND((((ES110*1)*1)),6)</f>
        <v>46.02</v>
      </c>
      <c r="AD110" s="4">
        <f>ROUND((((((ET110*1.25)*1.2))-(((EU110*1.25)*1.2)))+AE110),6)</f>
        <v>71.655000000000001</v>
      </c>
      <c r="AE110" s="4">
        <f>ROUND((((EU110*1.25)*1.2)),6)</f>
        <v>9.09</v>
      </c>
      <c r="AF110" s="4">
        <f>ROUND((((EV110*1.15)*1.2)),6)</f>
        <v>586.90020000000004</v>
      </c>
      <c r="AG110" s="4">
        <f t="shared" si="91"/>
        <v>0</v>
      </c>
      <c r="AH110" s="4">
        <f>(((EW110*1.15)*1.2))</f>
        <v>46.506</v>
      </c>
      <c r="AI110" s="4">
        <f>(((EX110*1.25)*1.2))</f>
        <v>0</v>
      </c>
      <c r="AJ110" s="4">
        <f t="shared" si="92"/>
        <v>0</v>
      </c>
      <c r="AK110" s="4">
        <v>519.08000000000004</v>
      </c>
      <c r="AL110" s="4">
        <v>46.02</v>
      </c>
      <c r="AM110" s="4">
        <v>47.77</v>
      </c>
      <c r="AN110" s="4">
        <v>6.06</v>
      </c>
      <c r="AO110" s="4">
        <v>425.29</v>
      </c>
      <c r="AP110" s="4">
        <v>0</v>
      </c>
      <c r="AQ110" s="4">
        <v>33.700000000000003</v>
      </c>
      <c r="AR110" s="4">
        <v>0</v>
      </c>
      <c r="AS110" s="4">
        <v>0</v>
      </c>
      <c r="AT110" s="4">
        <v>109</v>
      </c>
      <c r="AU110" s="4">
        <v>61</v>
      </c>
      <c r="AV110" s="4">
        <v>1.0669999999999999</v>
      </c>
      <c r="AW110" s="4">
        <v>1</v>
      </c>
      <c r="AZ110" s="4">
        <v>1</v>
      </c>
      <c r="BA110" s="4">
        <v>56.35</v>
      </c>
      <c r="BB110" s="4">
        <v>16.21</v>
      </c>
      <c r="BC110" s="4">
        <v>6.32</v>
      </c>
      <c r="BD110" s="4" t="s">
        <v>3</v>
      </c>
      <c r="BE110" s="4" t="s">
        <v>3</v>
      </c>
      <c r="BF110" s="4" t="s">
        <v>3</v>
      </c>
      <c r="BG110" s="4" t="s">
        <v>3</v>
      </c>
      <c r="BH110" s="4">
        <v>0</v>
      </c>
      <c r="BI110" s="4">
        <v>1</v>
      </c>
      <c r="BJ110" s="4" t="s">
        <v>197</v>
      </c>
      <c r="BM110" s="4">
        <v>21</v>
      </c>
      <c r="BN110" s="4">
        <v>0</v>
      </c>
      <c r="BO110" s="4" t="s">
        <v>195</v>
      </c>
      <c r="BP110" s="4">
        <v>1</v>
      </c>
      <c r="BQ110" s="4">
        <v>30</v>
      </c>
      <c r="BR110" s="4">
        <v>0</v>
      </c>
      <c r="BS110" s="4">
        <v>56.35</v>
      </c>
      <c r="BT110" s="4">
        <v>1</v>
      </c>
      <c r="BU110" s="4">
        <v>1</v>
      </c>
      <c r="BV110" s="4">
        <v>1</v>
      </c>
      <c r="BW110" s="4">
        <v>1</v>
      </c>
      <c r="BX110" s="4">
        <v>1</v>
      </c>
      <c r="BY110" s="4" t="s">
        <v>3</v>
      </c>
      <c r="BZ110" s="4">
        <v>109</v>
      </c>
      <c r="CA110" s="4">
        <v>61</v>
      </c>
      <c r="CB110" s="4" t="s">
        <v>3</v>
      </c>
      <c r="CE110" s="4">
        <v>1566</v>
      </c>
      <c r="CF110" s="4">
        <v>0</v>
      </c>
      <c r="CG110" s="4">
        <v>0</v>
      </c>
      <c r="CM110" s="4">
        <v>0</v>
      </c>
      <c r="CN110" s="4" t="s">
        <v>907</v>
      </c>
      <c r="CO110" s="4">
        <v>0</v>
      </c>
      <c r="CP110" s="4">
        <f t="shared" si="93"/>
        <v>20249.66</v>
      </c>
      <c r="CQ110" s="4">
        <f t="shared" si="94"/>
        <v>290.85000000000002</v>
      </c>
      <c r="CR110" s="4">
        <f>(ROUND((ROUND(((((ET110*1.25)*1.2))*AV110*1),2)*BB110),2)+ROUND((ROUND(((AE110-(((EU110*1.25)*1.2)))*AV110*1),2)*BS110),2))</f>
        <v>1239.42</v>
      </c>
      <c r="CS110" s="4">
        <f>(ROUND((ROUND(((((EU110*1.25)*1.2))*AV110*1),2)*BS110),2)+ROUND((ROUND(((AE110-(((EU110*1.25)*1.2)))*AV110*1),2)*BS110),2))</f>
        <v>546.6</v>
      </c>
      <c r="CT110" s="4">
        <f t="shared" si="95"/>
        <v>35287.5</v>
      </c>
      <c r="CU110" s="4">
        <f t="shared" si="96"/>
        <v>0</v>
      </c>
      <c r="CV110" s="4">
        <f t="shared" si="97"/>
        <v>49.621901999999999</v>
      </c>
      <c r="CW110" s="4">
        <f t="shared" si="98"/>
        <v>0</v>
      </c>
      <c r="CX110" s="4">
        <f t="shared" si="99"/>
        <v>0</v>
      </c>
      <c r="CY110" s="4">
        <f>(ROUND((((S110+ROUND((ROUND(((((EU110*1.25)*1.2))*AV110*1),2)*BS110),2))*AT110)/100),2)+ROUND(((ROUND((ROUND(((AE110-(((EU110*1.25)*1.2)))*AV110*1),2)*BS110),2)*AT110)/100),2))</f>
        <v>21750.59</v>
      </c>
      <c r="CZ110" s="4">
        <f>(ROUND((((S110+ROUND((ROUND(((((EU110*1.25)*1.2))*AV110*1),2)*BS110),2))*AU110)/100),2)+ROUND(((ROUND((ROUND(((AE110-(((EU110*1.25)*1.2)))*AV110*1),2)*BS110),2)*AU110)/100),2))</f>
        <v>12172.35</v>
      </c>
      <c r="DB110" s="4">
        <v>45</v>
      </c>
      <c r="DC110" s="4" t="s">
        <v>3</v>
      </c>
      <c r="DD110" s="4" t="s">
        <v>42</v>
      </c>
      <c r="DE110" s="4" t="s">
        <v>140</v>
      </c>
      <c r="DF110" s="4" t="s">
        <v>140</v>
      </c>
      <c r="DG110" s="4" t="s">
        <v>141</v>
      </c>
      <c r="DH110" s="4" t="s">
        <v>3</v>
      </c>
      <c r="DI110" s="4" t="s">
        <v>141</v>
      </c>
      <c r="DJ110" s="4" t="s">
        <v>140</v>
      </c>
      <c r="DK110" s="4" t="s">
        <v>3</v>
      </c>
      <c r="DL110" s="4" t="s">
        <v>3</v>
      </c>
      <c r="DM110" s="4" t="s">
        <v>3</v>
      </c>
      <c r="DN110" s="4">
        <v>0</v>
      </c>
      <c r="DO110" s="4">
        <v>0</v>
      </c>
      <c r="DP110" s="4">
        <v>1</v>
      </c>
      <c r="DQ110" s="4">
        <v>1</v>
      </c>
      <c r="DU110" s="4">
        <v>1013</v>
      </c>
      <c r="DV110" s="4" t="s">
        <v>138</v>
      </c>
      <c r="DW110" s="4" t="s">
        <v>138</v>
      </c>
      <c r="DX110" s="4">
        <v>1</v>
      </c>
      <c r="DZ110" s="4" t="s">
        <v>3</v>
      </c>
      <c r="EA110" s="4" t="s">
        <v>3</v>
      </c>
      <c r="EB110" s="4" t="s">
        <v>3</v>
      </c>
      <c r="EC110" s="4" t="s">
        <v>3</v>
      </c>
      <c r="EE110" s="4">
        <v>85133641</v>
      </c>
      <c r="EF110" s="4">
        <v>30</v>
      </c>
      <c r="EG110" s="4" t="s">
        <v>52</v>
      </c>
      <c r="EH110" s="4">
        <v>0</v>
      </c>
      <c r="EI110" s="4" t="s">
        <v>3</v>
      </c>
      <c r="EJ110" s="4">
        <v>1</v>
      </c>
      <c r="EK110" s="4">
        <v>21</v>
      </c>
      <c r="EL110" s="4" t="s">
        <v>53</v>
      </c>
      <c r="EM110" s="4" t="s">
        <v>54</v>
      </c>
      <c r="EO110" s="4" t="s">
        <v>142</v>
      </c>
      <c r="EQ110" s="4">
        <v>0</v>
      </c>
      <c r="ER110" s="4">
        <v>519.08000000000004</v>
      </c>
      <c r="ES110" s="4">
        <v>46.02</v>
      </c>
      <c r="ET110" s="4">
        <v>47.77</v>
      </c>
      <c r="EU110" s="4">
        <v>6.06</v>
      </c>
      <c r="EV110" s="4">
        <v>425.29</v>
      </c>
      <c r="EW110" s="4">
        <v>33.700000000000003</v>
      </c>
      <c r="EX110" s="4">
        <v>0</v>
      </c>
      <c r="EY110" s="4">
        <v>0</v>
      </c>
      <c r="FQ110" s="4">
        <v>0</v>
      </c>
      <c r="FR110" s="4">
        <v>0</v>
      </c>
      <c r="FS110" s="4">
        <v>0</v>
      </c>
      <c r="FX110" s="4">
        <v>109</v>
      </c>
      <c r="FY110" s="4">
        <v>61</v>
      </c>
      <c r="GA110" s="4" t="s">
        <v>3</v>
      </c>
      <c r="GD110" s="4">
        <v>1</v>
      </c>
      <c r="GF110" s="4">
        <v>-71269963</v>
      </c>
      <c r="GG110" s="4">
        <v>2</v>
      </c>
      <c r="GH110" s="4">
        <v>1</v>
      </c>
      <c r="GI110" s="4">
        <v>2</v>
      </c>
      <c r="GJ110" s="4">
        <v>0</v>
      </c>
      <c r="GK110" s="4">
        <v>0</v>
      </c>
      <c r="GL110" s="4">
        <f t="shared" si="100"/>
        <v>0</v>
      </c>
      <c r="GM110" s="4">
        <f t="shared" si="101"/>
        <v>53753.98</v>
      </c>
      <c r="GN110" s="4">
        <f t="shared" si="102"/>
        <v>53753.98</v>
      </c>
      <c r="GO110" s="4">
        <f t="shared" si="103"/>
        <v>0</v>
      </c>
      <c r="GP110" s="4">
        <f t="shared" si="104"/>
        <v>0</v>
      </c>
      <c r="GR110" s="4">
        <v>0</v>
      </c>
      <c r="GS110" s="4">
        <v>3</v>
      </c>
      <c r="GT110" s="4">
        <v>0</v>
      </c>
      <c r="GU110" s="4" t="s">
        <v>3</v>
      </c>
      <c r="GV110" s="4">
        <f t="shared" si="105"/>
        <v>0</v>
      </c>
      <c r="GW110" s="4">
        <v>1</v>
      </c>
      <c r="GX110" s="4">
        <f t="shared" si="106"/>
        <v>0</v>
      </c>
      <c r="HA110" s="4">
        <v>0</v>
      </c>
      <c r="HB110" s="4">
        <v>0</v>
      </c>
      <c r="HC110" s="4">
        <f t="shared" si="107"/>
        <v>0</v>
      </c>
      <c r="HE110" s="4" t="s">
        <v>3</v>
      </c>
      <c r="HF110" s="4" t="s">
        <v>3</v>
      </c>
      <c r="HM110" s="4" t="s">
        <v>3</v>
      </c>
      <c r="HN110" s="4" t="s">
        <v>3</v>
      </c>
      <c r="HO110" s="4" t="s">
        <v>3</v>
      </c>
      <c r="HP110" s="4" t="s">
        <v>3</v>
      </c>
      <c r="HQ110" s="4" t="s">
        <v>3</v>
      </c>
      <c r="HS110" s="4">
        <v>0</v>
      </c>
      <c r="IK110" s="4">
        <v>0</v>
      </c>
    </row>
    <row r="111" spans="1:255" x14ac:dyDescent="0.2">
      <c r="A111" s="2">
        <v>18</v>
      </c>
      <c r="B111" s="2">
        <v>1</v>
      </c>
      <c r="C111" s="2">
        <v>214</v>
      </c>
      <c r="D111" s="2"/>
      <c r="E111" s="2" t="s">
        <v>198</v>
      </c>
      <c r="F111" s="2" t="s">
        <v>199</v>
      </c>
      <c r="G111" s="2" t="s">
        <v>200</v>
      </c>
      <c r="H111" s="2" t="s">
        <v>146</v>
      </c>
      <c r="I111" s="2">
        <f>I109*J111</f>
        <v>2</v>
      </c>
      <c r="J111" s="2">
        <v>3.6363636363636362</v>
      </c>
      <c r="K111" s="2">
        <v>3.6363639999999999</v>
      </c>
      <c r="L111" s="2"/>
      <c r="M111" s="2"/>
      <c r="N111" s="2"/>
      <c r="O111" s="2">
        <f t="shared" si="83"/>
        <v>339.96</v>
      </c>
      <c r="P111" s="2">
        <f t="shared" si="84"/>
        <v>339.96</v>
      </c>
      <c r="Q111" s="2">
        <f>(ROUND((ROUND(((ET111)*AV111*I111),2)*BB111),2)+ROUND((ROUND(((AE111-(EU111))*AV111*I111),2)*BS111),2))</f>
        <v>0</v>
      </c>
      <c r="R111" s="2">
        <f>(ROUND((ROUND(((EU111)*AV111*I111),2)*BS111),2)+ROUND((ROUND(((AE111-(EU111))*AV111*I111),2)*BS111),2))</f>
        <v>0</v>
      </c>
      <c r="S111" s="2">
        <f t="shared" si="85"/>
        <v>0</v>
      </c>
      <c r="T111" s="2">
        <f t="shared" si="86"/>
        <v>0</v>
      </c>
      <c r="U111" s="2">
        <f t="shared" si="87"/>
        <v>0</v>
      </c>
      <c r="V111" s="2">
        <f t="shared" si="88"/>
        <v>0</v>
      </c>
      <c r="W111" s="2">
        <f t="shared" si="89"/>
        <v>0</v>
      </c>
      <c r="X111" s="2">
        <f>(ROUND((((S111+ROUND((ROUND(((EU111)*AV111*I111),2)*BS111),2))*AT111)/100),2)+ROUND(((ROUND((ROUND(((AE111-(EU111))*AV111*I111),2)*BS111),2)*AT111)/100),2))</f>
        <v>0</v>
      </c>
      <c r="Y111" s="2">
        <f>(ROUND((((S111+ROUND((ROUND(((EU111)*AV111*I111),2)*BS111),2))*AU111)/100),2)+ROUND(((ROUND((ROUND(((AE111-(EU111))*AV111*I111),2)*BS111),2)*AU111)/100),2))</f>
        <v>0</v>
      </c>
      <c r="Z111" s="2"/>
      <c r="AA111" s="2">
        <v>85736471</v>
      </c>
      <c r="AB111" s="2">
        <f t="shared" si="90"/>
        <v>169.98</v>
      </c>
      <c r="AC111" s="2">
        <f>ROUND((ES111),6)</f>
        <v>169.98</v>
      </c>
      <c r="AD111" s="2">
        <f>ROUND((((ET111)-(EU111))+AE111),6)</f>
        <v>0</v>
      </c>
      <c r="AE111" s="2">
        <f t="shared" ref="AE111:AF114" si="126">ROUND((EU111),6)</f>
        <v>0</v>
      </c>
      <c r="AF111" s="2">
        <f t="shared" si="126"/>
        <v>0</v>
      </c>
      <c r="AG111" s="2">
        <f t="shared" si="91"/>
        <v>0</v>
      </c>
      <c r="AH111" s="2">
        <f t="shared" ref="AH111:AI114" si="127">(EW111)</f>
        <v>0</v>
      </c>
      <c r="AI111" s="2">
        <f t="shared" si="127"/>
        <v>0</v>
      </c>
      <c r="AJ111" s="2">
        <f t="shared" si="92"/>
        <v>0</v>
      </c>
      <c r="AK111" s="2">
        <v>169.98</v>
      </c>
      <c r="AL111" s="2">
        <v>169.98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109</v>
      </c>
      <c r="AU111" s="2">
        <v>61</v>
      </c>
      <c r="AV111" s="2">
        <v>1</v>
      </c>
      <c r="AW111" s="2">
        <v>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3</v>
      </c>
      <c r="BI111" s="2">
        <v>1</v>
      </c>
      <c r="BJ111" s="2" t="s">
        <v>201</v>
      </c>
      <c r="BK111" s="2"/>
      <c r="BL111" s="2"/>
      <c r="BM111" s="2">
        <v>21</v>
      </c>
      <c r="BN111" s="2">
        <v>0</v>
      </c>
      <c r="BO111" s="2" t="s">
        <v>3</v>
      </c>
      <c r="BP111" s="2">
        <v>0</v>
      </c>
      <c r="BQ111" s="2">
        <v>30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109</v>
      </c>
      <c r="CA111" s="2">
        <v>61</v>
      </c>
      <c r="CB111" s="2" t="s">
        <v>3</v>
      </c>
      <c r="CC111" s="2"/>
      <c r="CD111" s="2"/>
      <c r="CE111" s="2">
        <v>1566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908</v>
      </c>
      <c r="CO111" s="2">
        <v>0</v>
      </c>
      <c r="CP111" s="2">
        <f t="shared" si="93"/>
        <v>339.96</v>
      </c>
      <c r="CQ111" s="2">
        <f t="shared" si="94"/>
        <v>169.98</v>
      </c>
      <c r="CR111" s="2">
        <f>(ROUND((ROUND(((ET111)*AV111*1),2)*BB111),2)+ROUND((ROUND(((AE111-(EU111))*AV111*1),2)*BS111),2))</f>
        <v>0</v>
      </c>
      <c r="CS111" s="2">
        <f>(ROUND((ROUND(((EU111)*AV111*1),2)*BS111),2)+ROUND((ROUND(((AE111-(EU111))*AV111*1),2)*BS111),2))</f>
        <v>0</v>
      </c>
      <c r="CT111" s="2">
        <f t="shared" si="95"/>
        <v>0</v>
      </c>
      <c r="CU111" s="2">
        <f t="shared" si="96"/>
        <v>0</v>
      </c>
      <c r="CV111" s="2">
        <f t="shared" si="97"/>
        <v>0</v>
      </c>
      <c r="CW111" s="2">
        <f t="shared" si="98"/>
        <v>0</v>
      </c>
      <c r="CX111" s="2">
        <f t="shared" si="99"/>
        <v>0</v>
      </c>
      <c r="CY111" s="2">
        <f>(ROUND((((S111+ROUND((ROUND(((EU111)*AV111*1),2)*BS111),2))*AT111)/100),2)+ROUND(((ROUND((ROUND(((AE111-(EU111))*AV111*1),2)*BS111),2)*AT111)/100),2))</f>
        <v>0</v>
      </c>
      <c r="CZ111" s="2">
        <f>(ROUND((((S111+ROUND((ROUND(((EU111)*AV111*1),2)*BS111),2))*AU111)/100),2)+ROUND(((ROUND((ROUND(((AE111-(EU111))*AV111*1),2)*BS111),2)*AU111)/100),2))</f>
        <v>0</v>
      </c>
      <c r="DA111" s="2"/>
      <c r="DB111" s="2"/>
      <c r="DC111" s="2" t="s">
        <v>3</v>
      </c>
      <c r="DD111" s="2" t="s">
        <v>3</v>
      </c>
      <c r="DE111" s="2" t="s">
        <v>3</v>
      </c>
      <c r="DF111" s="2" t="s">
        <v>3</v>
      </c>
      <c r="DG111" s="2" t="s">
        <v>3</v>
      </c>
      <c r="DH111" s="2" t="s">
        <v>3</v>
      </c>
      <c r="DI111" s="2" t="s">
        <v>3</v>
      </c>
      <c r="DJ111" s="2" t="s">
        <v>3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1010</v>
      </c>
      <c r="DV111" s="2" t="s">
        <v>146</v>
      </c>
      <c r="DW111" s="2" t="s">
        <v>146</v>
      </c>
      <c r="DX111" s="2">
        <v>1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85133641</v>
      </c>
      <c r="EF111" s="2">
        <v>30</v>
      </c>
      <c r="EG111" s="2" t="s">
        <v>52</v>
      </c>
      <c r="EH111" s="2">
        <v>0</v>
      </c>
      <c r="EI111" s="2" t="s">
        <v>3</v>
      </c>
      <c r="EJ111" s="2">
        <v>1</v>
      </c>
      <c r="EK111" s="2">
        <v>21</v>
      </c>
      <c r="EL111" s="2" t="s">
        <v>53</v>
      </c>
      <c r="EM111" s="2" t="s">
        <v>54</v>
      </c>
      <c r="EN111" s="2"/>
      <c r="EO111" s="2" t="s">
        <v>148</v>
      </c>
      <c r="EP111" s="2"/>
      <c r="EQ111" s="2">
        <v>0</v>
      </c>
      <c r="ER111" s="2">
        <v>169.98</v>
      </c>
      <c r="ES111" s="2">
        <v>169.98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v>0</v>
      </c>
      <c r="FS111" s="2">
        <v>0</v>
      </c>
      <c r="FT111" s="2"/>
      <c r="FU111" s="2"/>
      <c r="FV111" s="2"/>
      <c r="FW111" s="2"/>
      <c r="FX111" s="2">
        <v>109</v>
      </c>
      <c r="FY111" s="2">
        <v>61</v>
      </c>
      <c r="FZ111" s="2"/>
      <c r="GA111" s="2" t="s">
        <v>3</v>
      </c>
      <c r="GB111" s="2"/>
      <c r="GC111" s="2"/>
      <c r="GD111" s="2">
        <v>1</v>
      </c>
      <c r="GE111" s="2"/>
      <c r="GF111" s="2">
        <v>1936329406</v>
      </c>
      <c r="GG111" s="2">
        <v>2</v>
      </c>
      <c r="GH111" s="2">
        <v>1</v>
      </c>
      <c r="GI111" s="2">
        <v>-2</v>
      </c>
      <c r="GJ111" s="2">
        <v>0</v>
      </c>
      <c r="GK111" s="2">
        <v>0</v>
      </c>
      <c r="GL111" s="2">
        <f t="shared" si="100"/>
        <v>0</v>
      </c>
      <c r="GM111" s="2">
        <f t="shared" si="101"/>
        <v>339.96</v>
      </c>
      <c r="GN111" s="2">
        <f t="shared" si="102"/>
        <v>339.96</v>
      </c>
      <c r="GO111" s="2">
        <f t="shared" si="103"/>
        <v>0</v>
      </c>
      <c r="GP111" s="2">
        <f t="shared" si="104"/>
        <v>0</v>
      </c>
      <c r="GQ111" s="2"/>
      <c r="GR111" s="2">
        <v>0</v>
      </c>
      <c r="GS111" s="2">
        <v>3</v>
      </c>
      <c r="GT111" s="2">
        <v>0</v>
      </c>
      <c r="GU111" s="2" t="s">
        <v>3</v>
      </c>
      <c r="GV111" s="2">
        <f t="shared" si="105"/>
        <v>0</v>
      </c>
      <c r="GW111" s="2">
        <v>1</v>
      </c>
      <c r="GX111" s="2">
        <f t="shared" si="106"/>
        <v>0</v>
      </c>
      <c r="GY111" s="2"/>
      <c r="GZ111" s="2"/>
      <c r="HA111" s="2">
        <v>0</v>
      </c>
      <c r="HB111" s="2">
        <v>0</v>
      </c>
      <c r="HC111" s="2">
        <f t="shared" si="107"/>
        <v>0</v>
      </c>
      <c r="HD111" s="2"/>
      <c r="HE111" s="2" t="s">
        <v>3</v>
      </c>
      <c r="HF111" s="2" t="s">
        <v>3</v>
      </c>
      <c r="HG111" s="2"/>
      <c r="HH111" s="2"/>
      <c r="HI111" s="2"/>
      <c r="HJ111" s="2"/>
      <c r="HK111" s="2"/>
      <c r="HL111" s="2"/>
      <c r="HM111" s="2" t="s">
        <v>42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">
      <c r="A112" s="4">
        <v>18</v>
      </c>
      <c r="B112" s="4">
        <v>1</v>
      </c>
      <c r="C112" s="4">
        <v>228</v>
      </c>
      <c r="E112" s="4" t="s">
        <v>198</v>
      </c>
      <c r="F112" s="4" t="s">
        <v>199</v>
      </c>
      <c r="G112" s="4" t="s">
        <v>200</v>
      </c>
      <c r="H112" s="4" t="s">
        <v>146</v>
      </c>
      <c r="I112" s="4">
        <f>I110*J112</f>
        <v>2</v>
      </c>
      <c r="J112" s="4">
        <v>3.6363636363636362</v>
      </c>
      <c r="K112" s="4">
        <v>3.6363639999999999</v>
      </c>
      <c r="O112" s="4">
        <f t="shared" si="83"/>
        <v>5752.12</v>
      </c>
      <c r="P112" s="4">
        <f t="shared" si="84"/>
        <v>5752.12</v>
      </c>
      <c r="Q112" s="4">
        <f>(ROUND((ROUND(((ET112)*AV112*I112),2)*BB112),2)+ROUND((ROUND(((AE112-(EU112))*AV112*I112),2)*BS112),2))</f>
        <v>0</v>
      </c>
      <c r="R112" s="4">
        <f>(ROUND((ROUND(((EU112)*AV112*I112),2)*BS112),2)+ROUND((ROUND(((AE112-(EU112))*AV112*I112),2)*BS112),2))</f>
        <v>0</v>
      </c>
      <c r="S112" s="4">
        <f t="shared" si="85"/>
        <v>0</v>
      </c>
      <c r="T112" s="4">
        <f t="shared" si="86"/>
        <v>0</v>
      </c>
      <c r="U112" s="4">
        <f t="shared" si="87"/>
        <v>0</v>
      </c>
      <c r="V112" s="4">
        <f t="shared" si="88"/>
        <v>0</v>
      </c>
      <c r="W112" s="4">
        <f t="shared" si="89"/>
        <v>0</v>
      </c>
      <c r="X112" s="4">
        <f>(ROUND((((S112+ROUND((ROUND(((EU112)*AV112*I112),2)*BS112),2))*AT112)/100),2)+ROUND(((ROUND((ROUND(((AE112-(EU112))*AV112*I112),2)*BS112),2)*AT112)/100),2))</f>
        <v>0</v>
      </c>
      <c r="Y112" s="4">
        <f>(ROUND((((S112+ROUND((ROUND(((EU112)*AV112*I112),2)*BS112),2))*AU112)/100),2)+ROUND(((ROUND((ROUND(((AE112-(EU112))*AV112*I112),2)*BS112),2)*AU112)/100),2))</f>
        <v>0</v>
      </c>
      <c r="AA112" s="4">
        <v>85736473</v>
      </c>
      <c r="AB112" s="4">
        <f t="shared" si="90"/>
        <v>169.98</v>
      </c>
      <c r="AC112" s="4">
        <f>ROUND((ES112),6)</f>
        <v>169.98</v>
      </c>
      <c r="AD112" s="4">
        <f>ROUND((((ET112)-(EU112))+AE112),6)</f>
        <v>0</v>
      </c>
      <c r="AE112" s="4">
        <f t="shared" si="126"/>
        <v>0</v>
      </c>
      <c r="AF112" s="4">
        <f t="shared" si="126"/>
        <v>0</v>
      </c>
      <c r="AG112" s="4">
        <f t="shared" si="91"/>
        <v>0</v>
      </c>
      <c r="AH112" s="4">
        <f t="shared" si="127"/>
        <v>0</v>
      </c>
      <c r="AI112" s="4">
        <f t="shared" si="127"/>
        <v>0</v>
      </c>
      <c r="AJ112" s="4">
        <f t="shared" si="92"/>
        <v>0</v>
      </c>
      <c r="AK112" s="4">
        <v>169.98</v>
      </c>
      <c r="AL112" s="4">
        <v>169.98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109</v>
      </c>
      <c r="AU112" s="4">
        <v>61</v>
      </c>
      <c r="AV112" s="4">
        <v>1</v>
      </c>
      <c r="AW112" s="4">
        <v>1</v>
      </c>
      <c r="AZ112" s="4">
        <v>1</v>
      </c>
      <c r="BA112" s="4">
        <v>1</v>
      </c>
      <c r="BB112" s="4">
        <v>1</v>
      </c>
      <c r="BC112" s="4">
        <v>16.920000000000002</v>
      </c>
      <c r="BD112" s="4" t="s">
        <v>3</v>
      </c>
      <c r="BE112" s="4" t="s">
        <v>3</v>
      </c>
      <c r="BF112" s="4" t="s">
        <v>3</v>
      </c>
      <c r="BG112" s="4" t="s">
        <v>3</v>
      </c>
      <c r="BH112" s="4">
        <v>3</v>
      </c>
      <c r="BI112" s="4">
        <v>1</v>
      </c>
      <c r="BJ112" s="4" t="s">
        <v>201</v>
      </c>
      <c r="BM112" s="4">
        <v>21</v>
      </c>
      <c r="BN112" s="4">
        <v>0</v>
      </c>
      <c r="BO112" s="4" t="s">
        <v>199</v>
      </c>
      <c r="BP112" s="4">
        <v>1</v>
      </c>
      <c r="BQ112" s="4">
        <v>30</v>
      </c>
      <c r="BR112" s="4">
        <v>0</v>
      </c>
      <c r="BS112" s="4">
        <v>1</v>
      </c>
      <c r="BT112" s="4">
        <v>1</v>
      </c>
      <c r="BU112" s="4">
        <v>1</v>
      </c>
      <c r="BV112" s="4">
        <v>1</v>
      </c>
      <c r="BW112" s="4">
        <v>1</v>
      </c>
      <c r="BX112" s="4">
        <v>1</v>
      </c>
      <c r="BY112" s="4" t="s">
        <v>3</v>
      </c>
      <c r="BZ112" s="4">
        <v>109</v>
      </c>
      <c r="CA112" s="4">
        <v>61</v>
      </c>
      <c r="CB112" s="4" t="s">
        <v>3</v>
      </c>
      <c r="CE112" s="4">
        <v>1566</v>
      </c>
      <c r="CF112" s="4">
        <v>0</v>
      </c>
      <c r="CG112" s="4">
        <v>0</v>
      </c>
      <c r="CM112" s="4">
        <v>0</v>
      </c>
      <c r="CN112" s="4" t="s">
        <v>908</v>
      </c>
      <c r="CO112" s="4">
        <v>0</v>
      </c>
      <c r="CP112" s="4">
        <f t="shared" si="93"/>
        <v>5752.12</v>
      </c>
      <c r="CQ112" s="4">
        <f t="shared" si="94"/>
        <v>2876.06</v>
      </c>
      <c r="CR112" s="4">
        <f>(ROUND((ROUND(((ET112)*AV112*1),2)*BB112),2)+ROUND((ROUND(((AE112-(EU112))*AV112*1),2)*BS112),2))</f>
        <v>0</v>
      </c>
      <c r="CS112" s="4">
        <f>(ROUND((ROUND(((EU112)*AV112*1),2)*BS112),2)+ROUND((ROUND(((AE112-(EU112))*AV112*1),2)*BS112),2))</f>
        <v>0</v>
      </c>
      <c r="CT112" s="4">
        <f t="shared" si="95"/>
        <v>0</v>
      </c>
      <c r="CU112" s="4">
        <f t="shared" si="96"/>
        <v>0</v>
      </c>
      <c r="CV112" s="4">
        <f t="shared" si="97"/>
        <v>0</v>
      </c>
      <c r="CW112" s="4">
        <f t="shared" si="98"/>
        <v>0</v>
      </c>
      <c r="CX112" s="4">
        <f t="shared" si="99"/>
        <v>0</v>
      </c>
      <c r="CY112" s="4">
        <f>(ROUND((((S112+ROUND((ROUND(((EU112)*AV112*1),2)*BS112),2))*AT112)/100),2)+ROUND(((ROUND((ROUND(((AE112-(EU112))*AV112*1),2)*BS112),2)*AT112)/100),2))</f>
        <v>0</v>
      </c>
      <c r="CZ112" s="4">
        <f>(ROUND((((S112+ROUND((ROUND(((EU112)*AV112*1),2)*BS112),2))*AU112)/100),2)+ROUND(((ROUND((ROUND(((AE112-(EU112))*AV112*1),2)*BS112),2)*AU112)/100),2))</f>
        <v>0</v>
      </c>
      <c r="DC112" s="4" t="s">
        <v>3</v>
      </c>
      <c r="DD112" s="4" t="s">
        <v>3</v>
      </c>
      <c r="DE112" s="4" t="s">
        <v>3</v>
      </c>
      <c r="DF112" s="4" t="s">
        <v>3</v>
      </c>
      <c r="DG112" s="4" t="s">
        <v>3</v>
      </c>
      <c r="DH112" s="4" t="s">
        <v>3</v>
      </c>
      <c r="DI112" s="4" t="s">
        <v>3</v>
      </c>
      <c r="DJ112" s="4" t="s">
        <v>3</v>
      </c>
      <c r="DK112" s="4" t="s">
        <v>3</v>
      </c>
      <c r="DL112" s="4" t="s">
        <v>3</v>
      </c>
      <c r="DM112" s="4" t="s">
        <v>3</v>
      </c>
      <c r="DN112" s="4">
        <v>0</v>
      </c>
      <c r="DO112" s="4">
        <v>0</v>
      </c>
      <c r="DP112" s="4">
        <v>1</v>
      </c>
      <c r="DQ112" s="4">
        <v>1</v>
      </c>
      <c r="DU112" s="4">
        <v>1010</v>
      </c>
      <c r="DV112" s="4" t="s">
        <v>146</v>
      </c>
      <c r="DW112" s="4" t="s">
        <v>146</v>
      </c>
      <c r="DX112" s="4">
        <v>1</v>
      </c>
      <c r="DZ112" s="4" t="s">
        <v>3</v>
      </c>
      <c r="EA112" s="4" t="s">
        <v>3</v>
      </c>
      <c r="EB112" s="4" t="s">
        <v>3</v>
      </c>
      <c r="EC112" s="4" t="s">
        <v>3</v>
      </c>
      <c r="EE112" s="4">
        <v>85133641</v>
      </c>
      <c r="EF112" s="4">
        <v>30</v>
      </c>
      <c r="EG112" s="4" t="s">
        <v>52</v>
      </c>
      <c r="EH112" s="4">
        <v>0</v>
      </c>
      <c r="EI112" s="4" t="s">
        <v>3</v>
      </c>
      <c r="EJ112" s="4">
        <v>1</v>
      </c>
      <c r="EK112" s="4">
        <v>21</v>
      </c>
      <c r="EL112" s="4" t="s">
        <v>53</v>
      </c>
      <c r="EM112" s="4" t="s">
        <v>54</v>
      </c>
      <c r="EO112" s="4" t="s">
        <v>148</v>
      </c>
      <c r="EQ112" s="4">
        <v>0</v>
      </c>
      <c r="ER112" s="4">
        <v>169.98</v>
      </c>
      <c r="ES112" s="4">
        <v>169.98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FQ112" s="4">
        <v>0</v>
      </c>
      <c r="FR112" s="4">
        <v>0</v>
      </c>
      <c r="FS112" s="4">
        <v>0</v>
      </c>
      <c r="FX112" s="4">
        <v>109</v>
      </c>
      <c r="FY112" s="4">
        <v>61</v>
      </c>
      <c r="GA112" s="4" t="s">
        <v>3</v>
      </c>
      <c r="GD112" s="4">
        <v>1</v>
      </c>
      <c r="GF112" s="4">
        <v>1936329406</v>
      </c>
      <c r="GG112" s="4">
        <v>2</v>
      </c>
      <c r="GH112" s="4">
        <v>1</v>
      </c>
      <c r="GI112" s="4">
        <v>2</v>
      </c>
      <c r="GJ112" s="4">
        <v>0</v>
      </c>
      <c r="GK112" s="4">
        <v>0</v>
      </c>
      <c r="GL112" s="4">
        <f t="shared" si="100"/>
        <v>0</v>
      </c>
      <c r="GM112" s="4">
        <f t="shared" si="101"/>
        <v>5752.12</v>
      </c>
      <c r="GN112" s="4">
        <f t="shared" si="102"/>
        <v>5752.12</v>
      </c>
      <c r="GO112" s="4">
        <f t="shared" si="103"/>
        <v>0</v>
      </c>
      <c r="GP112" s="4">
        <f t="shared" si="104"/>
        <v>0</v>
      </c>
      <c r="GR112" s="4">
        <v>0</v>
      </c>
      <c r="GS112" s="4">
        <v>3</v>
      </c>
      <c r="GT112" s="4">
        <v>0</v>
      </c>
      <c r="GU112" s="4" t="s">
        <v>3</v>
      </c>
      <c r="GV112" s="4">
        <f t="shared" si="105"/>
        <v>0</v>
      </c>
      <c r="GW112" s="4">
        <v>1</v>
      </c>
      <c r="GX112" s="4">
        <f t="shared" si="106"/>
        <v>0</v>
      </c>
      <c r="HA112" s="4">
        <v>0</v>
      </c>
      <c r="HB112" s="4">
        <v>0</v>
      </c>
      <c r="HC112" s="4">
        <f t="shared" si="107"/>
        <v>0</v>
      </c>
      <c r="HE112" s="4" t="s">
        <v>3</v>
      </c>
      <c r="HF112" s="4" t="s">
        <v>3</v>
      </c>
      <c r="HM112" s="4" t="s">
        <v>42</v>
      </c>
      <c r="HN112" s="4" t="s">
        <v>3</v>
      </c>
      <c r="HO112" s="4" t="s">
        <v>3</v>
      </c>
      <c r="HP112" s="4" t="s">
        <v>3</v>
      </c>
      <c r="HQ112" s="4" t="s">
        <v>3</v>
      </c>
      <c r="HS112" s="4">
        <v>0</v>
      </c>
      <c r="IK112" s="4">
        <v>0</v>
      </c>
    </row>
    <row r="113" spans="1:255" x14ac:dyDescent="0.2">
      <c r="A113" s="2">
        <v>18</v>
      </c>
      <c r="B113" s="2">
        <v>1</v>
      </c>
      <c r="C113" s="2">
        <v>213</v>
      </c>
      <c r="D113" s="2"/>
      <c r="E113" s="2" t="s">
        <v>202</v>
      </c>
      <c r="F113" s="2" t="s">
        <v>203</v>
      </c>
      <c r="G113" s="2" t="s">
        <v>204</v>
      </c>
      <c r="H113" s="2" t="s">
        <v>156</v>
      </c>
      <c r="I113" s="2">
        <f>I109*J113</f>
        <v>55</v>
      </c>
      <c r="J113" s="2">
        <v>99.999999999999986</v>
      </c>
      <c r="K113" s="2">
        <v>100</v>
      </c>
      <c r="L113" s="2"/>
      <c r="M113" s="2"/>
      <c r="N113" s="2"/>
      <c r="O113" s="2">
        <f t="shared" si="83"/>
        <v>3386.9</v>
      </c>
      <c r="P113" s="2">
        <f t="shared" si="84"/>
        <v>3386.9</v>
      </c>
      <c r="Q113" s="2">
        <f>(ROUND((ROUND(((ET113)*AV113*I113),2)*BB113),2)+ROUND((ROUND(((AE113-(EU113))*AV113*I113),2)*BS113),2))</f>
        <v>0</v>
      </c>
      <c r="R113" s="2">
        <f>(ROUND((ROUND(((EU113)*AV113*I113),2)*BS113),2)+ROUND((ROUND(((AE113-(EU113))*AV113*I113),2)*BS113),2))</f>
        <v>0</v>
      </c>
      <c r="S113" s="2">
        <f t="shared" si="85"/>
        <v>0</v>
      </c>
      <c r="T113" s="2">
        <f t="shared" si="86"/>
        <v>0</v>
      </c>
      <c r="U113" s="2">
        <f t="shared" si="87"/>
        <v>0</v>
      </c>
      <c r="V113" s="2">
        <f t="shared" si="88"/>
        <v>0</v>
      </c>
      <c r="W113" s="2">
        <f t="shared" si="89"/>
        <v>0</v>
      </c>
      <c r="X113" s="2">
        <f>(ROUND((((S113+ROUND((ROUND(((EU113)*AV113*I113),2)*BS113),2))*AT113)/100),2)+ROUND(((ROUND((ROUND(((AE113-(EU113))*AV113*I113),2)*BS113),2)*AT113)/100),2))</f>
        <v>0</v>
      </c>
      <c r="Y113" s="2">
        <f>(ROUND((((S113+ROUND((ROUND(((EU113)*AV113*I113),2)*BS113),2))*AU113)/100),2)+ROUND(((ROUND((ROUND(((AE113-(EU113))*AV113*I113),2)*BS113),2)*AU113)/100),2))</f>
        <v>0</v>
      </c>
      <c r="Z113" s="2"/>
      <c r="AA113" s="2">
        <v>85736471</v>
      </c>
      <c r="AB113" s="2">
        <f t="shared" si="90"/>
        <v>61.58</v>
      </c>
      <c r="AC113" s="2">
        <f>ROUND((ES113),6)</f>
        <v>61.58</v>
      </c>
      <c r="AD113" s="2">
        <f>ROUND((((ET113)-(EU113))+AE113),6)</f>
        <v>0</v>
      </c>
      <c r="AE113" s="2">
        <f t="shared" si="126"/>
        <v>0</v>
      </c>
      <c r="AF113" s="2">
        <f t="shared" si="126"/>
        <v>0</v>
      </c>
      <c r="AG113" s="2">
        <f t="shared" si="91"/>
        <v>0</v>
      </c>
      <c r="AH113" s="2">
        <f t="shared" si="127"/>
        <v>0</v>
      </c>
      <c r="AI113" s="2">
        <f t="shared" si="127"/>
        <v>0</v>
      </c>
      <c r="AJ113" s="2">
        <f t="shared" si="92"/>
        <v>0</v>
      </c>
      <c r="AK113" s="2">
        <v>61.58</v>
      </c>
      <c r="AL113" s="2">
        <v>61.58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109</v>
      </c>
      <c r="AU113" s="2">
        <v>61</v>
      </c>
      <c r="AV113" s="2">
        <v>1</v>
      </c>
      <c r="AW113" s="2">
        <v>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3</v>
      </c>
      <c r="BI113" s="2">
        <v>1</v>
      </c>
      <c r="BJ113" s="2" t="s">
        <v>205</v>
      </c>
      <c r="BK113" s="2"/>
      <c r="BL113" s="2"/>
      <c r="BM113" s="2">
        <v>21</v>
      </c>
      <c r="BN113" s="2">
        <v>0</v>
      </c>
      <c r="BO113" s="2" t="s">
        <v>3</v>
      </c>
      <c r="BP113" s="2">
        <v>0</v>
      </c>
      <c r="BQ113" s="2">
        <v>30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109</v>
      </c>
      <c r="CA113" s="2">
        <v>61</v>
      </c>
      <c r="CB113" s="2" t="s">
        <v>3</v>
      </c>
      <c r="CC113" s="2"/>
      <c r="CD113" s="2"/>
      <c r="CE113" s="2">
        <v>1566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908</v>
      </c>
      <c r="CO113" s="2">
        <v>0</v>
      </c>
      <c r="CP113" s="2">
        <f t="shared" si="93"/>
        <v>3386.9</v>
      </c>
      <c r="CQ113" s="2">
        <f t="shared" si="94"/>
        <v>61.58</v>
      </c>
      <c r="CR113" s="2">
        <f>(ROUND((ROUND(((ET113)*AV113*1),2)*BB113),2)+ROUND((ROUND(((AE113-(EU113))*AV113*1),2)*BS113),2))</f>
        <v>0</v>
      </c>
      <c r="CS113" s="2">
        <f>(ROUND((ROUND(((EU113)*AV113*1),2)*BS113),2)+ROUND((ROUND(((AE113-(EU113))*AV113*1),2)*BS113),2))</f>
        <v>0</v>
      </c>
      <c r="CT113" s="2">
        <f t="shared" si="95"/>
        <v>0</v>
      </c>
      <c r="CU113" s="2">
        <f t="shared" si="96"/>
        <v>0</v>
      </c>
      <c r="CV113" s="2">
        <f t="shared" si="97"/>
        <v>0</v>
      </c>
      <c r="CW113" s="2">
        <f t="shared" si="98"/>
        <v>0</v>
      </c>
      <c r="CX113" s="2">
        <f t="shared" si="99"/>
        <v>0</v>
      </c>
      <c r="CY113" s="2">
        <f>(ROUND((((S113+ROUND((ROUND(((EU113)*AV113*1),2)*BS113),2))*AT113)/100),2)+ROUND(((ROUND((ROUND(((AE113-(EU113))*AV113*1),2)*BS113),2)*AT113)/100),2))</f>
        <v>0</v>
      </c>
      <c r="CZ113" s="2">
        <f>(ROUND((((S113+ROUND((ROUND(((EU113)*AV113*1),2)*BS113),2))*AU113)/100),2)+ROUND(((ROUND((ROUND(((AE113-(EU113))*AV113*1),2)*BS113),2)*AU113)/100),2))</f>
        <v>0</v>
      </c>
      <c r="DA113" s="2"/>
      <c r="DB113" s="2"/>
      <c r="DC113" s="2" t="s">
        <v>3</v>
      </c>
      <c r="DD113" s="2" t="s">
        <v>3</v>
      </c>
      <c r="DE113" s="2" t="s">
        <v>3</v>
      </c>
      <c r="DF113" s="2" t="s">
        <v>3</v>
      </c>
      <c r="DG113" s="2" t="s">
        <v>3</v>
      </c>
      <c r="DH113" s="2" t="s">
        <v>3</v>
      </c>
      <c r="DI113" s="2" t="s">
        <v>3</v>
      </c>
      <c r="DJ113" s="2" t="s">
        <v>3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1003</v>
      </c>
      <c r="DV113" s="2" t="s">
        <v>156</v>
      </c>
      <c r="DW113" s="2" t="s">
        <v>156</v>
      </c>
      <c r="DX113" s="2">
        <v>1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85133641</v>
      </c>
      <c r="EF113" s="2">
        <v>30</v>
      </c>
      <c r="EG113" s="2" t="s">
        <v>52</v>
      </c>
      <c r="EH113" s="2">
        <v>0</v>
      </c>
      <c r="EI113" s="2" t="s">
        <v>3</v>
      </c>
      <c r="EJ113" s="2">
        <v>1</v>
      </c>
      <c r="EK113" s="2">
        <v>21</v>
      </c>
      <c r="EL113" s="2" t="s">
        <v>53</v>
      </c>
      <c r="EM113" s="2" t="s">
        <v>54</v>
      </c>
      <c r="EN113" s="2"/>
      <c r="EO113" s="2" t="s">
        <v>148</v>
      </c>
      <c r="EP113" s="2"/>
      <c r="EQ113" s="2">
        <v>0</v>
      </c>
      <c r="ER113" s="2">
        <v>61.58</v>
      </c>
      <c r="ES113" s="2">
        <v>61.58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v>0</v>
      </c>
      <c r="FS113" s="2">
        <v>0</v>
      </c>
      <c r="FT113" s="2"/>
      <c r="FU113" s="2"/>
      <c r="FV113" s="2"/>
      <c r="FW113" s="2"/>
      <c r="FX113" s="2">
        <v>109</v>
      </c>
      <c r="FY113" s="2">
        <v>61</v>
      </c>
      <c r="FZ113" s="2"/>
      <c r="GA113" s="2" t="s">
        <v>3</v>
      </c>
      <c r="GB113" s="2"/>
      <c r="GC113" s="2"/>
      <c r="GD113" s="2">
        <v>1</v>
      </c>
      <c r="GE113" s="2"/>
      <c r="GF113" s="2">
        <v>-2119850974</v>
      </c>
      <c r="GG113" s="2">
        <v>2</v>
      </c>
      <c r="GH113" s="2">
        <v>1</v>
      </c>
      <c r="GI113" s="2">
        <v>-2</v>
      </c>
      <c r="GJ113" s="2">
        <v>0</v>
      </c>
      <c r="GK113" s="2">
        <v>0</v>
      </c>
      <c r="GL113" s="2">
        <f t="shared" si="100"/>
        <v>0</v>
      </c>
      <c r="GM113" s="2">
        <f t="shared" si="101"/>
        <v>3386.9</v>
      </c>
      <c r="GN113" s="2">
        <f t="shared" si="102"/>
        <v>3386.9</v>
      </c>
      <c r="GO113" s="2">
        <f t="shared" si="103"/>
        <v>0</v>
      </c>
      <c r="GP113" s="2">
        <f t="shared" si="104"/>
        <v>0</v>
      </c>
      <c r="GQ113" s="2"/>
      <c r="GR113" s="2">
        <v>0</v>
      </c>
      <c r="GS113" s="2">
        <v>3</v>
      </c>
      <c r="GT113" s="2">
        <v>0</v>
      </c>
      <c r="GU113" s="2" t="s">
        <v>3</v>
      </c>
      <c r="GV113" s="2">
        <f t="shared" si="105"/>
        <v>0</v>
      </c>
      <c r="GW113" s="2">
        <v>1</v>
      </c>
      <c r="GX113" s="2">
        <f t="shared" si="106"/>
        <v>0</v>
      </c>
      <c r="GY113" s="2"/>
      <c r="GZ113" s="2"/>
      <c r="HA113" s="2">
        <v>0</v>
      </c>
      <c r="HB113" s="2">
        <v>0</v>
      </c>
      <c r="HC113" s="2">
        <f t="shared" si="107"/>
        <v>0</v>
      </c>
      <c r="HD113" s="2"/>
      <c r="HE113" s="2" t="s">
        <v>3</v>
      </c>
      <c r="HF113" s="2" t="s">
        <v>3</v>
      </c>
      <c r="HG113" s="2"/>
      <c r="HH113" s="2"/>
      <c r="HI113" s="2"/>
      <c r="HJ113" s="2"/>
      <c r="HK113" s="2"/>
      <c r="HL113" s="2"/>
      <c r="HM113" s="2" t="s">
        <v>42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">
      <c r="A114" s="4">
        <v>18</v>
      </c>
      <c r="B114" s="4">
        <v>1</v>
      </c>
      <c r="C114" s="4">
        <v>227</v>
      </c>
      <c r="E114" s="4" t="s">
        <v>202</v>
      </c>
      <c r="F114" s="4" t="s">
        <v>203</v>
      </c>
      <c r="G114" s="4" t="s">
        <v>204</v>
      </c>
      <c r="H114" s="4" t="s">
        <v>156</v>
      </c>
      <c r="I114" s="4">
        <f>I110*J114</f>
        <v>55</v>
      </c>
      <c r="J114" s="4">
        <v>99.999999999999986</v>
      </c>
      <c r="K114" s="4">
        <v>100</v>
      </c>
      <c r="O114" s="4">
        <f t="shared" si="83"/>
        <v>40270.239999999998</v>
      </c>
      <c r="P114" s="4">
        <f t="shared" si="84"/>
        <v>40270.239999999998</v>
      </c>
      <c r="Q114" s="4">
        <f>(ROUND((ROUND(((ET114)*AV114*I114),2)*BB114),2)+ROUND((ROUND(((AE114-(EU114))*AV114*I114),2)*BS114),2))</f>
        <v>0</v>
      </c>
      <c r="R114" s="4">
        <f>(ROUND((ROUND(((EU114)*AV114*I114),2)*BS114),2)+ROUND((ROUND(((AE114-(EU114))*AV114*I114),2)*BS114),2))</f>
        <v>0</v>
      </c>
      <c r="S114" s="4">
        <f t="shared" si="85"/>
        <v>0</v>
      </c>
      <c r="T114" s="4">
        <f t="shared" si="86"/>
        <v>0</v>
      </c>
      <c r="U114" s="4">
        <f t="shared" si="87"/>
        <v>0</v>
      </c>
      <c r="V114" s="4">
        <f t="shared" si="88"/>
        <v>0</v>
      </c>
      <c r="W114" s="4">
        <f t="shared" si="89"/>
        <v>0</v>
      </c>
      <c r="X114" s="4">
        <f>(ROUND((((S114+ROUND((ROUND(((EU114)*AV114*I114),2)*BS114),2))*AT114)/100),2)+ROUND(((ROUND((ROUND(((AE114-(EU114))*AV114*I114),2)*BS114),2)*AT114)/100),2))</f>
        <v>0</v>
      </c>
      <c r="Y114" s="4">
        <f>(ROUND((((S114+ROUND((ROUND(((EU114)*AV114*I114),2)*BS114),2))*AU114)/100),2)+ROUND(((ROUND((ROUND(((AE114-(EU114))*AV114*I114),2)*BS114),2)*AU114)/100),2))</f>
        <v>0</v>
      </c>
      <c r="AA114" s="4">
        <v>85736473</v>
      </c>
      <c r="AB114" s="4">
        <f t="shared" si="90"/>
        <v>61.58</v>
      </c>
      <c r="AC114" s="4">
        <f>ROUND((ES114),6)</f>
        <v>61.58</v>
      </c>
      <c r="AD114" s="4">
        <f>ROUND((((ET114)-(EU114))+AE114),6)</f>
        <v>0</v>
      </c>
      <c r="AE114" s="4">
        <f t="shared" si="126"/>
        <v>0</v>
      </c>
      <c r="AF114" s="4">
        <f t="shared" si="126"/>
        <v>0</v>
      </c>
      <c r="AG114" s="4">
        <f t="shared" si="91"/>
        <v>0</v>
      </c>
      <c r="AH114" s="4">
        <f t="shared" si="127"/>
        <v>0</v>
      </c>
      <c r="AI114" s="4">
        <f t="shared" si="127"/>
        <v>0</v>
      </c>
      <c r="AJ114" s="4">
        <f t="shared" si="92"/>
        <v>0</v>
      </c>
      <c r="AK114" s="4">
        <v>61.58</v>
      </c>
      <c r="AL114" s="4">
        <v>61.58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109</v>
      </c>
      <c r="AU114" s="4">
        <v>61</v>
      </c>
      <c r="AV114" s="4">
        <v>1</v>
      </c>
      <c r="AW114" s="4">
        <v>1</v>
      </c>
      <c r="AZ114" s="4">
        <v>1</v>
      </c>
      <c r="BA114" s="4">
        <v>1</v>
      </c>
      <c r="BB114" s="4">
        <v>1</v>
      </c>
      <c r="BC114" s="4">
        <v>11.89</v>
      </c>
      <c r="BD114" s="4" t="s">
        <v>3</v>
      </c>
      <c r="BE114" s="4" t="s">
        <v>3</v>
      </c>
      <c r="BF114" s="4" t="s">
        <v>3</v>
      </c>
      <c r="BG114" s="4" t="s">
        <v>3</v>
      </c>
      <c r="BH114" s="4">
        <v>3</v>
      </c>
      <c r="BI114" s="4">
        <v>1</v>
      </c>
      <c r="BJ114" s="4" t="s">
        <v>205</v>
      </c>
      <c r="BM114" s="4">
        <v>21</v>
      </c>
      <c r="BN114" s="4">
        <v>0</v>
      </c>
      <c r="BO114" s="4" t="s">
        <v>203</v>
      </c>
      <c r="BP114" s="4">
        <v>1</v>
      </c>
      <c r="BQ114" s="4">
        <v>30</v>
      </c>
      <c r="BR114" s="4">
        <v>0</v>
      </c>
      <c r="BS114" s="4">
        <v>1</v>
      </c>
      <c r="BT114" s="4">
        <v>1</v>
      </c>
      <c r="BU114" s="4">
        <v>1</v>
      </c>
      <c r="BV114" s="4">
        <v>1</v>
      </c>
      <c r="BW114" s="4">
        <v>1</v>
      </c>
      <c r="BX114" s="4">
        <v>1</v>
      </c>
      <c r="BY114" s="4" t="s">
        <v>3</v>
      </c>
      <c r="BZ114" s="4">
        <v>109</v>
      </c>
      <c r="CA114" s="4">
        <v>61</v>
      </c>
      <c r="CB114" s="4" t="s">
        <v>3</v>
      </c>
      <c r="CE114" s="4">
        <v>1566</v>
      </c>
      <c r="CF114" s="4">
        <v>0</v>
      </c>
      <c r="CG114" s="4">
        <v>0</v>
      </c>
      <c r="CM114" s="4">
        <v>0</v>
      </c>
      <c r="CN114" s="4" t="s">
        <v>908</v>
      </c>
      <c r="CO114" s="4">
        <v>0</v>
      </c>
      <c r="CP114" s="4">
        <f t="shared" si="93"/>
        <v>40270.239999999998</v>
      </c>
      <c r="CQ114" s="4">
        <f t="shared" si="94"/>
        <v>732.19</v>
      </c>
      <c r="CR114" s="4">
        <f>(ROUND((ROUND(((ET114)*AV114*1),2)*BB114),2)+ROUND((ROUND(((AE114-(EU114))*AV114*1),2)*BS114),2))</f>
        <v>0</v>
      </c>
      <c r="CS114" s="4">
        <f>(ROUND((ROUND(((EU114)*AV114*1),2)*BS114),2)+ROUND((ROUND(((AE114-(EU114))*AV114*1),2)*BS114),2))</f>
        <v>0</v>
      </c>
      <c r="CT114" s="4">
        <f t="shared" si="95"/>
        <v>0</v>
      </c>
      <c r="CU114" s="4">
        <f t="shared" si="96"/>
        <v>0</v>
      </c>
      <c r="CV114" s="4">
        <f t="shared" si="97"/>
        <v>0</v>
      </c>
      <c r="CW114" s="4">
        <f t="shared" si="98"/>
        <v>0</v>
      </c>
      <c r="CX114" s="4">
        <f t="shared" si="99"/>
        <v>0</v>
      </c>
      <c r="CY114" s="4">
        <f>(ROUND((((S114+ROUND((ROUND(((EU114)*AV114*1),2)*BS114),2))*AT114)/100),2)+ROUND(((ROUND((ROUND(((AE114-(EU114))*AV114*1),2)*BS114),2)*AT114)/100),2))</f>
        <v>0</v>
      </c>
      <c r="CZ114" s="4">
        <f>(ROUND((((S114+ROUND((ROUND(((EU114)*AV114*1),2)*BS114),2))*AU114)/100),2)+ROUND(((ROUND((ROUND(((AE114-(EU114))*AV114*1),2)*BS114),2)*AU114)/100),2))</f>
        <v>0</v>
      </c>
      <c r="DC114" s="4" t="s">
        <v>3</v>
      </c>
      <c r="DD114" s="4" t="s">
        <v>3</v>
      </c>
      <c r="DE114" s="4" t="s">
        <v>3</v>
      </c>
      <c r="DF114" s="4" t="s">
        <v>3</v>
      </c>
      <c r="DG114" s="4" t="s">
        <v>3</v>
      </c>
      <c r="DH114" s="4" t="s">
        <v>3</v>
      </c>
      <c r="DI114" s="4" t="s">
        <v>3</v>
      </c>
      <c r="DJ114" s="4" t="s">
        <v>3</v>
      </c>
      <c r="DK114" s="4" t="s">
        <v>3</v>
      </c>
      <c r="DL114" s="4" t="s">
        <v>3</v>
      </c>
      <c r="DM114" s="4" t="s">
        <v>3</v>
      </c>
      <c r="DN114" s="4">
        <v>0</v>
      </c>
      <c r="DO114" s="4">
        <v>0</v>
      </c>
      <c r="DP114" s="4">
        <v>1</v>
      </c>
      <c r="DQ114" s="4">
        <v>1</v>
      </c>
      <c r="DU114" s="4">
        <v>1003</v>
      </c>
      <c r="DV114" s="4" t="s">
        <v>156</v>
      </c>
      <c r="DW114" s="4" t="s">
        <v>156</v>
      </c>
      <c r="DX114" s="4">
        <v>1</v>
      </c>
      <c r="DZ114" s="4" t="s">
        <v>3</v>
      </c>
      <c r="EA114" s="4" t="s">
        <v>3</v>
      </c>
      <c r="EB114" s="4" t="s">
        <v>3</v>
      </c>
      <c r="EC114" s="4" t="s">
        <v>3</v>
      </c>
      <c r="EE114" s="4">
        <v>85133641</v>
      </c>
      <c r="EF114" s="4">
        <v>30</v>
      </c>
      <c r="EG114" s="4" t="s">
        <v>52</v>
      </c>
      <c r="EH114" s="4">
        <v>0</v>
      </c>
      <c r="EI114" s="4" t="s">
        <v>3</v>
      </c>
      <c r="EJ114" s="4">
        <v>1</v>
      </c>
      <c r="EK114" s="4">
        <v>21</v>
      </c>
      <c r="EL114" s="4" t="s">
        <v>53</v>
      </c>
      <c r="EM114" s="4" t="s">
        <v>54</v>
      </c>
      <c r="EO114" s="4" t="s">
        <v>148</v>
      </c>
      <c r="EQ114" s="4">
        <v>0</v>
      </c>
      <c r="ER114" s="4">
        <v>61.58</v>
      </c>
      <c r="ES114" s="4">
        <v>61.58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FQ114" s="4">
        <v>0</v>
      </c>
      <c r="FR114" s="4">
        <v>0</v>
      </c>
      <c r="FS114" s="4">
        <v>0</v>
      </c>
      <c r="FX114" s="4">
        <v>109</v>
      </c>
      <c r="FY114" s="4">
        <v>61</v>
      </c>
      <c r="GA114" s="4" t="s">
        <v>3</v>
      </c>
      <c r="GD114" s="4">
        <v>1</v>
      </c>
      <c r="GF114" s="4">
        <v>-2119850974</v>
      </c>
      <c r="GG114" s="4">
        <v>2</v>
      </c>
      <c r="GH114" s="4">
        <v>1</v>
      </c>
      <c r="GI114" s="4">
        <v>2</v>
      </c>
      <c r="GJ114" s="4">
        <v>0</v>
      </c>
      <c r="GK114" s="4">
        <v>0</v>
      </c>
      <c r="GL114" s="4">
        <f t="shared" si="100"/>
        <v>0</v>
      </c>
      <c r="GM114" s="4">
        <f t="shared" si="101"/>
        <v>40270.239999999998</v>
      </c>
      <c r="GN114" s="4">
        <f t="shared" si="102"/>
        <v>40270.239999999998</v>
      </c>
      <c r="GO114" s="4">
        <f t="shared" si="103"/>
        <v>0</v>
      </c>
      <c r="GP114" s="4">
        <f t="shared" si="104"/>
        <v>0</v>
      </c>
      <c r="GR114" s="4">
        <v>0</v>
      </c>
      <c r="GS114" s="4">
        <v>3</v>
      </c>
      <c r="GT114" s="4">
        <v>0</v>
      </c>
      <c r="GU114" s="4" t="s">
        <v>3</v>
      </c>
      <c r="GV114" s="4">
        <f t="shared" si="105"/>
        <v>0</v>
      </c>
      <c r="GW114" s="4">
        <v>1</v>
      </c>
      <c r="GX114" s="4">
        <f t="shared" si="106"/>
        <v>0</v>
      </c>
      <c r="HA114" s="4">
        <v>0</v>
      </c>
      <c r="HB114" s="4">
        <v>0</v>
      </c>
      <c r="HC114" s="4">
        <f t="shared" si="107"/>
        <v>0</v>
      </c>
      <c r="HE114" s="4" t="s">
        <v>3</v>
      </c>
      <c r="HF114" s="4" t="s">
        <v>3</v>
      </c>
      <c r="HM114" s="4" t="s">
        <v>42</v>
      </c>
      <c r="HN114" s="4" t="s">
        <v>3</v>
      </c>
      <c r="HO114" s="4" t="s">
        <v>3</v>
      </c>
      <c r="HP114" s="4" t="s">
        <v>3</v>
      </c>
      <c r="HQ114" s="4" t="s">
        <v>3</v>
      </c>
      <c r="HS114" s="4">
        <v>0</v>
      </c>
      <c r="IK114" s="4">
        <v>0</v>
      </c>
    </row>
    <row r="115" spans="1:255" x14ac:dyDescent="0.2">
      <c r="A115" s="2">
        <v>17</v>
      </c>
      <c r="B115" s="2">
        <v>1</v>
      </c>
      <c r="C115" s="2">
        <f>ROW(SmtRes!A246)</f>
        <v>246</v>
      </c>
      <c r="D115" s="2">
        <f>ROW(EtalonRes!A267)</f>
        <v>267</v>
      </c>
      <c r="E115" s="2" t="s">
        <v>206</v>
      </c>
      <c r="F115" s="2" t="s">
        <v>207</v>
      </c>
      <c r="G115" s="2" t="s">
        <v>208</v>
      </c>
      <c r="H115" s="2" t="s">
        <v>22</v>
      </c>
      <c r="I115" s="2">
        <f>ROUND((110)/100,9)</f>
        <v>1.1000000000000001</v>
      </c>
      <c r="J115" s="2">
        <v>0</v>
      </c>
      <c r="K115" s="2">
        <f>ROUND((110)/100,9)</f>
        <v>1.1000000000000001</v>
      </c>
      <c r="L115" s="2"/>
      <c r="M115" s="2"/>
      <c r="N115" s="2"/>
      <c r="O115" s="2">
        <f t="shared" ref="O115:O146" si="128">ROUND(CP115,2)</f>
        <v>504.25</v>
      </c>
      <c r="P115" s="2">
        <f t="shared" ref="P115:P146" si="129">ROUND((ROUND((AC115*AW115*I115),2)*BC115),2)</f>
        <v>27.42</v>
      </c>
      <c r="Q115" s="2">
        <f>(ROUND((ROUND(((((ET115*1.25)*1.2))*AV115*I115),2)*BB115),2)+ROUND((ROUND(((AE115-(((EU115*1.25)*1.2)))*AV115*I115),2)*BS115),2))</f>
        <v>16.64</v>
      </c>
      <c r="R115" s="2">
        <f>(ROUND((ROUND(((((EU115*1.25)*1.2))*AV115*I115),2)*BS115),2)+ROUND((ROUND(((AE115-(((EU115*1.25)*1.2)))*AV115*I115),2)*BS115),2))</f>
        <v>1.57</v>
      </c>
      <c r="S115" s="2">
        <f t="shared" ref="S115:S146" si="130">ROUND((ROUND((AF115*AV115*I115),2)*BA115),2)</f>
        <v>460.19</v>
      </c>
      <c r="T115" s="2">
        <f t="shared" ref="T115:T146" si="131">ROUND(CU115*I115,2)</f>
        <v>0</v>
      </c>
      <c r="U115" s="2">
        <f t="shared" ref="U115:U146" si="132">CV115*I115</f>
        <v>37.625770379999999</v>
      </c>
      <c r="V115" s="2">
        <f t="shared" ref="V115:V146" si="133">CW115*I115</f>
        <v>0</v>
      </c>
      <c r="W115" s="2">
        <f t="shared" ref="W115:W146" si="134">ROUND(CX115*I115,2)</f>
        <v>0</v>
      </c>
      <c r="X115" s="2">
        <f>(ROUND((((S115+ROUND((ROUND(((((EU115*1.25)*1.2))*AV115*I115),2)*BS115),2))*AT115)/100),2)+ROUND(((ROUND((ROUND(((AE115-(((EU115*1.25)*1.2)))*AV115*I115),2)*BS115),2)*AT115)/100),2))</f>
        <v>503.32</v>
      </c>
      <c r="Y115" s="2">
        <f>(ROUND((((S115+ROUND((ROUND(((((EU115*1.25)*1.2))*AV115*I115),2)*BS115),2))*AU115)/100),2)+ROUND(((ROUND((ROUND(((AE115-(((EU115*1.25)*1.2)))*AV115*I115),2)*BS115),2)*AU115)/100),2))</f>
        <v>281.67</v>
      </c>
      <c r="Z115" s="2"/>
      <c r="AA115" s="2">
        <v>85736471</v>
      </c>
      <c r="AB115" s="2">
        <f t="shared" ref="AB115:AB146" si="135">ROUND((AC115+AD115+AF115),6)</f>
        <v>431.19060000000002</v>
      </c>
      <c r="AC115" s="2">
        <f>ROUND((((ES115*1)*1)),6)</f>
        <v>24.93</v>
      </c>
      <c r="AD115" s="2">
        <f>ROUND((((((ET115*1.25)*1.2))-(((EU115*1.25)*1.2)))+AE115),6)</f>
        <v>14.175000000000001</v>
      </c>
      <c r="AE115" s="2">
        <f>ROUND((((EU115*1.25)*1.2)),6)</f>
        <v>1.335</v>
      </c>
      <c r="AF115" s="2">
        <f>ROUND((((EV115*1.15)*1.2)),6)</f>
        <v>392.0856</v>
      </c>
      <c r="AG115" s="2">
        <f t="shared" ref="AG115:AG146" si="136">ROUND((AP115),6)</f>
        <v>0</v>
      </c>
      <c r="AH115" s="2">
        <f>(((EW115*1.15)*1.2))</f>
        <v>32.057399999999994</v>
      </c>
      <c r="AI115" s="2">
        <f>(((EX115*1.25)*1.2))</f>
        <v>0</v>
      </c>
      <c r="AJ115" s="2">
        <f t="shared" ref="AJ115:AJ146" si="137">(AS115)</f>
        <v>0</v>
      </c>
      <c r="AK115" s="2">
        <v>318.5</v>
      </c>
      <c r="AL115" s="2">
        <v>24.93</v>
      </c>
      <c r="AM115" s="2">
        <v>9.4499999999999993</v>
      </c>
      <c r="AN115" s="2">
        <v>0.89</v>
      </c>
      <c r="AO115" s="2">
        <v>284.12</v>
      </c>
      <c r="AP115" s="2">
        <v>0</v>
      </c>
      <c r="AQ115" s="2">
        <v>23.23</v>
      </c>
      <c r="AR115" s="2">
        <v>0</v>
      </c>
      <c r="AS115" s="2">
        <v>0</v>
      </c>
      <c r="AT115" s="2">
        <v>109</v>
      </c>
      <c r="AU115" s="2">
        <v>61</v>
      </c>
      <c r="AV115" s="2">
        <v>1.0669999999999999</v>
      </c>
      <c r="AW115" s="2">
        <v>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0</v>
      </c>
      <c r="BI115" s="2">
        <v>1</v>
      </c>
      <c r="BJ115" s="2" t="s">
        <v>209</v>
      </c>
      <c r="BK115" s="2"/>
      <c r="BL115" s="2"/>
      <c r="BM115" s="2">
        <v>21</v>
      </c>
      <c r="BN115" s="2">
        <v>0</v>
      </c>
      <c r="BO115" s="2" t="s">
        <v>207</v>
      </c>
      <c r="BP115" s="2">
        <v>1</v>
      </c>
      <c r="BQ115" s="2">
        <v>30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109</v>
      </c>
      <c r="CA115" s="2">
        <v>61</v>
      </c>
      <c r="CB115" s="2" t="s">
        <v>3</v>
      </c>
      <c r="CC115" s="2"/>
      <c r="CD115" s="2"/>
      <c r="CE115" s="2">
        <v>1566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907</v>
      </c>
      <c r="CO115" s="2">
        <v>0</v>
      </c>
      <c r="CP115" s="2">
        <f t="shared" ref="CP115:CP146" si="138">(P115+Q115+S115)</f>
        <v>504.25</v>
      </c>
      <c r="CQ115" s="2">
        <f t="shared" ref="CQ115:CQ146" si="139">ROUND((ROUND((AC115*AW115*1),2)*BC115),2)</f>
        <v>24.93</v>
      </c>
      <c r="CR115" s="2">
        <f>(ROUND((ROUND(((((ET115*1.25)*1.2))*AV115*1),2)*BB115),2)+ROUND((ROUND(((AE115-(((EU115*1.25)*1.2)))*AV115*1),2)*BS115),2))</f>
        <v>15.12</v>
      </c>
      <c r="CS115" s="2">
        <f>(ROUND((ROUND(((((EU115*1.25)*1.2))*AV115*1),2)*BS115),2)+ROUND((ROUND(((AE115-(((EU115*1.25)*1.2)))*AV115*1),2)*BS115),2))</f>
        <v>1.42</v>
      </c>
      <c r="CT115" s="2">
        <f t="shared" ref="CT115:CT146" si="140">ROUND((ROUND((AF115*AV115*1),2)*BA115),2)</f>
        <v>418.36</v>
      </c>
      <c r="CU115" s="2">
        <f t="shared" ref="CU115:CU146" si="141">AG115</f>
        <v>0</v>
      </c>
      <c r="CV115" s="2">
        <f t="shared" ref="CV115:CV146" si="142">(AH115*AV115)</f>
        <v>34.205245799999993</v>
      </c>
      <c r="CW115" s="2">
        <f t="shared" ref="CW115:CW146" si="143">AI115</f>
        <v>0</v>
      </c>
      <c r="CX115" s="2">
        <f t="shared" ref="CX115:CX146" si="144">AJ115</f>
        <v>0</v>
      </c>
      <c r="CY115" s="2">
        <f>(ROUND((((S115+ROUND((ROUND(((((EU115*1.25)*1.2))*AV115*1),2)*BS115),2))*AT115)/100),2)+ROUND(((ROUND((ROUND(((AE115-(((EU115*1.25)*1.2)))*AV115*1),2)*BS115),2)*AT115)/100),2))</f>
        <v>503.15</v>
      </c>
      <c r="CZ115" s="2">
        <f>(ROUND((((S115+ROUND((ROUND(((((EU115*1.25)*1.2))*AV115*1),2)*BS115),2))*AU115)/100),2)+ROUND(((ROUND((ROUND(((AE115-(((EU115*1.25)*1.2)))*AV115*1),2)*BS115),2)*AU115)/100),2))</f>
        <v>281.58</v>
      </c>
      <c r="DA115" s="2"/>
      <c r="DB115" s="2">
        <v>47</v>
      </c>
      <c r="DC115" s="2" t="s">
        <v>3</v>
      </c>
      <c r="DD115" s="2" t="s">
        <v>42</v>
      </c>
      <c r="DE115" s="2" t="s">
        <v>140</v>
      </c>
      <c r="DF115" s="2" t="s">
        <v>140</v>
      </c>
      <c r="DG115" s="2" t="s">
        <v>141</v>
      </c>
      <c r="DH115" s="2" t="s">
        <v>3</v>
      </c>
      <c r="DI115" s="2" t="s">
        <v>141</v>
      </c>
      <c r="DJ115" s="2" t="s">
        <v>140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1003</v>
      </c>
      <c r="DV115" s="2" t="s">
        <v>22</v>
      </c>
      <c r="DW115" s="2" t="s">
        <v>22</v>
      </c>
      <c r="DX115" s="2">
        <v>100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85133641</v>
      </c>
      <c r="EF115" s="2">
        <v>30</v>
      </c>
      <c r="EG115" s="2" t="s">
        <v>52</v>
      </c>
      <c r="EH115" s="2">
        <v>0</v>
      </c>
      <c r="EI115" s="2" t="s">
        <v>3</v>
      </c>
      <c r="EJ115" s="2">
        <v>1</v>
      </c>
      <c r="EK115" s="2">
        <v>21</v>
      </c>
      <c r="EL115" s="2" t="s">
        <v>53</v>
      </c>
      <c r="EM115" s="2" t="s">
        <v>54</v>
      </c>
      <c r="EN115" s="2"/>
      <c r="EO115" s="2" t="s">
        <v>142</v>
      </c>
      <c r="EP115" s="2"/>
      <c r="EQ115" s="2">
        <v>0</v>
      </c>
      <c r="ER115" s="2">
        <v>318.5</v>
      </c>
      <c r="ES115" s="2">
        <v>24.93</v>
      </c>
      <c r="ET115" s="2">
        <v>9.4499999999999993</v>
      </c>
      <c r="EU115" s="2">
        <v>0.89</v>
      </c>
      <c r="EV115" s="2">
        <v>284.12</v>
      </c>
      <c r="EW115" s="2">
        <v>23.23</v>
      </c>
      <c r="EX115" s="2">
        <v>0</v>
      </c>
      <c r="EY115" s="2">
        <v>0</v>
      </c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v>0</v>
      </c>
      <c r="FS115" s="2">
        <v>0</v>
      </c>
      <c r="FT115" s="2"/>
      <c r="FU115" s="2"/>
      <c r="FV115" s="2"/>
      <c r="FW115" s="2"/>
      <c r="FX115" s="2">
        <v>109</v>
      </c>
      <c r="FY115" s="2">
        <v>61</v>
      </c>
      <c r="FZ115" s="2"/>
      <c r="GA115" s="2" t="s">
        <v>3</v>
      </c>
      <c r="GB115" s="2"/>
      <c r="GC115" s="2"/>
      <c r="GD115" s="2">
        <v>1</v>
      </c>
      <c r="GE115" s="2"/>
      <c r="GF115" s="2">
        <v>102501706</v>
      </c>
      <c r="GG115" s="2">
        <v>2</v>
      </c>
      <c r="GH115" s="2">
        <v>1</v>
      </c>
      <c r="GI115" s="2">
        <v>2</v>
      </c>
      <c r="GJ115" s="2">
        <v>0</v>
      </c>
      <c r="GK115" s="2">
        <v>0</v>
      </c>
      <c r="GL115" s="2">
        <f t="shared" ref="GL115:GL146" si="145">ROUND(IF(AND(BH115=3,BI115=3,FS115&lt;&gt;0),P115,0),2)</f>
        <v>0</v>
      </c>
      <c r="GM115" s="2">
        <f t="shared" ref="GM115:GM146" si="146">ROUND(O115+X115+Y115,2)+GX115</f>
        <v>1289.24</v>
      </c>
      <c r="GN115" s="2">
        <f t="shared" ref="GN115:GN146" si="147">IF(OR(BI115=0,BI115=1),GM115-GX115,0)</f>
        <v>1289.24</v>
      </c>
      <c r="GO115" s="2">
        <f t="shared" ref="GO115:GO146" si="148">IF(BI115=2,GM115-GX115,0)</f>
        <v>0</v>
      </c>
      <c r="GP115" s="2">
        <f t="shared" ref="GP115:GP146" si="149">IF(BI115=4,GM115-GX115,0)</f>
        <v>0</v>
      </c>
      <c r="GQ115" s="2"/>
      <c r="GR115" s="2">
        <v>0</v>
      </c>
      <c r="GS115" s="2">
        <v>3</v>
      </c>
      <c r="GT115" s="2">
        <v>0</v>
      </c>
      <c r="GU115" s="2" t="s">
        <v>3</v>
      </c>
      <c r="GV115" s="2">
        <f t="shared" ref="GV115:GV146" si="150">ROUND((GT115),6)</f>
        <v>0</v>
      </c>
      <c r="GW115" s="2">
        <v>1</v>
      </c>
      <c r="GX115" s="2">
        <f t="shared" ref="GX115:GX146" si="151">ROUND(HC115*I115,2)</f>
        <v>0</v>
      </c>
      <c r="GY115" s="2"/>
      <c r="GZ115" s="2"/>
      <c r="HA115" s="2">
        <v>0</v>
      </c>
      <c r="HB115" s="2">
        <v>0</v>
      </c>
      <c r="HC115" s="2">
        <f t="shared" ref="HC115:HC146" si="152">GV115*GW115</f>
        <v>0</v>
      </c>
      <c r="HD115" s="2"/>
      <c r="HE115" s="2" t="s">
        <v>3</v>
      </c>
      <c r="HF115" s="2" t="s">
        <v>3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2">
      <c r="A116" s="4">
        <v>17</v>
      </c>
      <c r="B116" s="4">
        <v>1</v>
      </c>
      <c r="C116" s="4">
        <f>ROW(SmtRes!A264)</f>
        <v>264</v>
      </c>
      <c r="D116" s="4">
        <f>ROW(EtalonRes!A278)</f>
        <v>278</v>
      </c>
      <c r="E116" s="4" t="s">
        <v>206</v>
      </c>
      <c r="F116" s="4" t="s">
        <v>207</v>
      </c>
      <c r="G116" s="4" t="s">
        <v>208</v>
      </c>
      <c r="H116" s="4" t="s">
        <v>22</v>
      </c>
      <c r="I116" s="4">
        <f>ROUND((110)/100,9)</f>
        <v>1.1000000000000001</v>
      </c>
      <c r="J116" s="4">
        <v>0</v>
      </c>
      <c r="K116" s="4">
        <f>ROUND((110)/100,9)</f>
        <v>1.1000000000000001</v>
      </c>
      <c r="O116" s="4">
        <f t="shared" si="128"/>
        <v>26242.05</v>
      </c>
      <c r="P116" s="4">
        <f t="shared" si="129"/>
        <v>72.39</v>
      </c>
      <c r="Q116" s="4">
        <f>(ROUND((ROUND(((((ET116*1.25)*1.2))*AV116*I116),2)*BB116),2)+ROUND((ROUND(((AE116-(((EU116*1.25)*1.2)))*AV116*I116),2)*BS116),2))</f>
        <v>237.95</v>
      </c>
      <c r="R116" s="4">
        <f>(ROUND((ROUND(((((EU116*1.25)*1.2))*AV116*I116),2)*BS116),2)+ROUND((ROUND(((AE116-(((EU116*1.25)*1.2)))*AV116*I116),2)*BS116),2))</f>
        <v>88.47</v>
      </c>
      <c r="S116" s="4">
        <f t="shared" si="130"/>
        <v>25931.71</v>
      </c>
      <c r="T116" s="4">
        <f t="shared" si="131"/>
        <v>0</v>
      </c>
      <c r="U116" s="4">
        <f t="shared" si="132"/>
        <v>37.625770379999999</v>
      </c>
      <c r="V116" s="4">
        <f t="shared" si="133"/>
        <v>0</v>
      </c>
      <c r="W116" s="4">
        <f t="shared" si="134"/>
        <v>0</v>
      </c>
      <c r="X116" s="4">
        <f>(ROUND((((S116+ROUND((ROUND(((((EU116*1.25)*1.2))*AV116*I116),2)*BS116),2))*AT116)/100),2)+ROUND(((ROUND((ROUND(((AE116-(((EU116*1.25)*1.2)))*AV116*I116),2)*BS116),2)*AT116)/100),2))</f>
        <v>28362</v>
      </c>
      <c r="Y116" s="4">
        <f>(ROUND((((S116+ROUND((ROUND(((((EU116*1.25)*1.2))*AV116*I116),2)*BS116),2))*AU116)/100),2)+ROUND(((ROUND((ROUND(((AE116-(((EU116*1.25)*1.2)))*AV116*I116),2)*BS116),2)*AU116)/100),2))</f>
        <v>15872.31</v>
      </c>
      <c r="AA116" s="4">
        <v>85736473</v>
      </c>
      <c r="AB116" s="4">
        <f t="shared" si="135"/>
        <v>431.19060000000002</v>
      </c>
      <c r="AC116" s="4">
        <f>ROUND((((ES116*1)*1)),6)</f>
        <v>24.93</v>
      </c>
      <c r="AD116" s="4">
        <f>ROUND((((((ET116*1.25)*1.2))-(((EU116*1.25)*1.2)))+AE116),6)</f>
        <v>14.175000000000001</v>
      </c>
      <c r="AE116" s="4">
        <f>ROUND((((EU116*1.25)*1.2)),6)</f>
        <v>1.335</v>
      </c>
      <c r="AF116" s="4">
        <f>ROUND((((EV116*1.15)*1.2)),6)</f>
        <v>392.0856</v>
      </c>
      <c r="AG116" s="4">
        <f t="shared" si="136"/>
        <v>0</v>
      </c>
      <c r="AH116" s="4">
        <f>(((EW116*1.15)*1.2))</f>
        <v>32.057399999999994</v>
      </c>
      <c r="AI116" s="4">
        <f>(((EX116*1.25)*1.2))</f>
        <v>0</v>
      </c>
      <c r="AJ116" s="4">
        <f t="shared" si="137"/>
        <v>0</v>
      </c>
      <c r="AK116" s="4">
        <v>318.5</v>
      </c>
      <c r="AL116" s="4">
        <v>24.93</v>
      </c>
      <c r="AM116" s="4">
        <v>9.4499999999999993</v>
      </c>
      <c r="AN116" s="4">
        <v>0.89</v>
      </c>
      <c r="AO116" s="4">
        <v>284.12</v>
      </c>
      <c r="AP116" s="4">
        <v>0</v>
      </c>
      <c r="AQ116" s="4">
        <v>23.23</v>
      </c>
      <c r="AR116" s="4">
        <v>0</v>
      </c>
      <c r="AS116" s="4">
        <v>0</v>
      </c>
      <c r="AT116" s="4">
        <v>109</v>
      </c>
      <c r="AU116" s="4">
        <v>61</v>
      </c>
      <c r="AV116" s="4">
        <v>1.0669999999999999</v>
      </c>
      <c r="AW116" s="4">
        <v>1</v>
      </c>
      <c r="AZ116" s="4">
        <v>1</v>
      </c>
      <c r="BA116" s="4">
        <v>56.35</v>
      </c>
      <c r="BB116" s="4">
        <v>14.3</v>
      </c>
      <c r="BC116" s="4">
        <v>2.64</v>
      </c>
      <c r="BD116" s="4" t="s">
        <v>3</v>
      </c>
      <c r="BE116" s="4" t="s">
        <v>3</v>
      </c>
      <c r="BF116" s="4" t="s">
        <v>3</v>
      </c>
      <c r="BG116" s="4" t="s">
        <v>3</v>
      </c>
      <c r="BH116" s="4">
        <v>0</v>
      </c>
      <c r="BI116" s="4">
        <v>1</v>
      </c>
      <c r="BJ116" s="4" t="s">
        <v>209</v>
      </c>
      <c r="BM116" s="4">
        <v>21</v>
      </c>
      <c r="BN116" s="4">
        <v>0</v>
      </c>
      <c r="BO116" s="4" t="s">
        <v>207</v>
      </c>
      <c r="BP116" s="4">
        <v>1</v>
      </c>
      <c r="BQ116" s="4">
        <v>30</v>
      </c>
      <c r="BR116" s="4">
        <v>0</v>
      </c>
      <c r="BS116" s="4">
        <v>56.35</v>
      </c>
      <c r="BT116" s="4">
        <v>1</v>
      </c>
      <c r="BU116" s="4">
        <v>1</v>
      </c>
      <c r="BV116" s="4">
        <v>1</v>
      </c>
      <c r="BW116" s="4">
        <v>1</v>
      </c>
      <c r="BX116" s="4">
        <v>1</v>
      </c>
      <c r="BY116" s="4" t="s">
        <v>3</v>
      </c>
      <c r="BZ116" s="4">
        <v>109</v>
      </c>
      <c r="CA116" s="4">
        <v>61</v>
      </c>
      <c r="CB116" s="4" t="s">
        <v>3</v>
      </c>
      <c r="CE116" s="4">
        <v>1566</v>
      </c>
      <c r="CF116" s="4">
        <v>0</v>
      </c>
      <c r="CG116" s="4">
        <v>0</v>
      </c>
      <c r="CM116" s="4">
        <v>0</v>
      </c>
      <c r="CN116" s="4" t="s">
        <v>907</v>
      </c>
      <c r="CO116" s="4">
        <v>0</v>
      </c>
      <c r="CP116" s="4">
        <f t="shared" si="138"/>
        <v>26242.05</v>
      </c>
      <c r="CQ116" s="4">
        <f t="shared" si="139"/>
        <v>65.819999999999993</v>
      </c>
      <c r="CR116" s="4">
        <f>(ROUND((ROUND(((((ET116*1.25)*1.2))*AV116*1),2)*BB116),2)+ROUND((ROUND(((AE116-(((EU116*1.25)*1.2)))*AV116*1),2)*BS116),2))</f>
        <v>216.22</v>
      </c>
      <c r="CS116" s="4">
        <f>(ROUND((ROUND(((((EU116*1.25)*1.2))*AV116*1),2)*BS116),2)+ROUND((ROUND(((AE116-(((EU116*1.25)*1.2)))*AV116*1),2)*BS116),2))</f>
        <v>80.02</v>
      </c>
      <c r="CT116" s="4">
        <f t="shared" si="140"/>
        <v>23574.59</v>
      </c>
      <c r="CU116" s="4">
        <f t="shared" si="141"/>
        <v>0</v>
      </c>
      <c r="CV116" s="4">
        <f t="shared" si="142"/>
        <v>34.205245799999993</v>
      </c>
      <c r="CW116" s="4">
        <f t="shared" si="143"/>
        <v>0</v>
      </c>
      <c r="CX116" s="4">
        <f t="shared" si="144"/>
        <v>0</v>
      </c>
      <c r="CY116" s="4">
        <f>(ROUND((((S116+ROUND((ROUND(((((EU116*1.25)*1.2))*AV116*1),2)*BS116),2))*AT116)/100),2)+ROUND(((ROUND((ROUND(((AE116-(((EU116*1.25)*1.2)))*AV116*1),2)*BS116),2)*AT116)/100),2))</f>
        <v>28352.79</v>
      </c>
      <c r="CZ116" s="4">
        <f>(ROUND((((S116+ROUND((ROUND(((((EU116*1.25)*1.2))*AV116*1),2)*BS116),2))*AU116)/100),2)+ROUND(((ROUND((ROUND(((AE116-(((EU116*1.25)*1.2)))*AV116*1),2)*BS116),2)*AU116)/100),2))</f>
        <v>15867.16</v>
      </c>
      <c r="DB116" s="4">
        <v>49</v>
      </c>
      <c r="DC116" s="4" t="s">
        <v>3</v>
      </c>
      <c r="DD116" s="4" t="s">
        <v>42</v>
      </c>
      <c r="DE116" s="4" t="s">
        <v>140</v>
      </c>
      <c r="DF116" s="4" t="s">
        <v>140</v>
      </c>
      <c r="DG116" s="4" t="s">
        <v>141</v>
      </c>
      <c r="DH116" s="4" t="s">
        <v>3</v>
      </c>
      <c r="DI116" s="4" t="s">
        <v>141</v>
      </c>
      <c r="DJ116" s="4" t="s">
        <v>140</v>
      </c>
      <c r="DK116" s="4" t="s">
        <v>3</v>
      </c>
      <c r="DL116" s="4" t="s">
        <v>3</v>
      </c>
      <c r="DM116" s="4" t="s">
        <v>3</v>
      </c>
      <c r="DN116" s="4">
        <v>0</v>
      </c>
      <c r="DO116" s="4">
        <v>0</v>
      </c>
      <c r="DP116" s="4">
        <v>1</v>
      </c>
      <c r="DQ116" s="4">
        <v>1</v>
      </c>
      <c r="DU116" s="4">
        <v>1003</v>
      </c>
      <c r="DV116" s="4" t="s">
        <v>22</v>
      </c>
      <c r="DW116" s="4" t="s">
        <v>22</v>
      </c>
      <c r="DX116" s="4">
        <v>100</v>
      </c>
      <c r="DZ116" s="4" t="s">
        <v>3</v>
      </c>
      <c r="EA116" s="4" t="s">
        <v>3</v>
      </c>
      <c r="EB116" s="4" t="s">
        <v>3</v>
      </c>
      <c r="EC116" s="4" t="s">
        <v>3</v>
      </c>
      <c r="EE116" s="4">
        <v>85133641</v>
      </c>
      <c r="EF116" s="4">
        <v>30</v>
      </c>
      <c r="EG116" s="4" t="s">
        <v>52</v>
      </c>
      <c r="EH116" s="4">
        <v>0</v>
      </c>
      <c r="EI116" s="4" t="s">
        <v>3</v>
      </c>
      <c r="EJ116" s="4">
        <v>1</v>
      </c>
      <c r="EK116" s="4">
        <v>21</v>
      </c>
      <c r="EL116" s="4" t="s">
        <v>53</v>
      </c>
      <c r="EM116" s="4" t="s">
        <v>54</v>
      </c>
      <c r="EO116" s="4" t="s">
        <v>142</v>
      </c>
      <c r="EQ116" s="4">
        <v>0</v>
      </c>
      <c r="ER116" s="4">
        <v>318.5</v>
      </c>
      <c r="ES116" s="4">
        <v>24.93</v>
      </c>
      <c r="ET116" s="4">
        <v>9.4499999999999993</v>
      </c>
      <c r="EU116" s="4">
        <v>0.89</v>
      </c>
      <c r="EV116" s="4">
        <v>284.12</v>
      </c>
      <c r="EW116" s="4">
        <v>23.23</v>
      </c>
      <c r="EX116" s="4">
        <v>0</v>
      </c>
      <c r="EY116" s="4">
        <v>0</v>
      </c>
      <c r="FQ116" s="4">
        <v>0</v>
      </c>
      <c r="FR116" s="4">
        <v>0</v>
      </c>
      <c r="FS116" s="4">
        <v>0</v>
      </c>
      <c r="FX116" s="4">
        <v>109</v>
      </c>
      <c r="FY116" s="4">
        <v>61</v>
      </c>
      <c r="GA116" s="4" t="s">
        <v>3</v>
      </c>
      <c r="GD116" s="4">
        <v>1</v>
      </c>
      <c r="GF116" s="4">
        <v>102501706</v>
      </c>
      <c r="GG116" s="4">
        <v>2</v>
      </c>
      <c r="GH116" s="4">
        <v>1</v>
      </c>
      <c r="GI116" s="4">
        <v>2</v>
      </c>
      <c r="GJ116" s="4">
        <v>0</v>
      </c>
      <c r="GK116" s="4">
        <v>0</v>
      </c>
      <c r="GL116" s="4">
        <f t="shared" si="145"/>
        <v>0</v>
      </c>
      <c r="GM116" s="4">
        <f t="shared" si="146"/>
        <v>70476.36</v>
      </c>
      <c r="GN116" s="4">
        <f t="shared" si="147"/>
        <v>70476.36</v>
      </c>
      <c r="GO116" s="4">
        <f t="shared" si="148"/>
        <v>0</v>
      </c>
      <c r="GP116" s="4">
        <f t="shared" si="149"/>
        <v>0</v>
      </c>
      <c r="GR116" s="4">
        <v>0</v>
      </c>
      <c r="GS116" s="4">
        <v>3</v>
      </c>
      <c r="GT116" s="4">
        <v>0</v>
      </c>
      <c r="GU116" s="4" t="s">
        <v>3</v>
      </c>
      <c r="GV116" s="4">
        <f t="shared" si="150"/>
        <v>0</v>
      </c>
      <c r="GW116" s="4">
        <v>1</v>
      </c>
      <c r="GX116" s="4">
        <f t="shared" si="151"/>
        <v>0</v>
      </c>
      <c r="HA116" s="4">
        <v>0</v>
      </c>
      <c r="HB116" s="4">
        <v>0</v>
      </c>
      <c r="HC116" s="4">
        <f t="shared" si="152"/>
        <v>0</v>
      </c>
      <c r="HE116" s="4" t="s">
        <v>3</v>
      </c>
      <c r="HF116" s="4" t="s">
        <v>3</v>
      </c>
      <c r="HM116" s="4" t="s">
        <v>3</v>
      </c>
      <c r="HN116" s="4" t="s">
        <v>3</v>
      </c>
      <c r="HO116" s="4" t="s">
        <v>3</v>
      </c>
      <c r="HP116" s="4" t="s">
        <v>3</v>
      </c>
      <c r="HQ116" s="4" t="s">
        <v>3</v>
      </c>
      <c r="HS116" s="4">
        <v>0</v>
      </c>
      <c r="IK116" s="4">
        <v>0</v>
      </c>
    </row>
    <row r="117" spans="1:255" x14ac:dyDescent="0.2">
      <c r="A117" s="2">
        <v>18</v>
      </c>
      <c r="B117" s="2">
        <v>1</v>
      </c>
      <c r="C117" s="2">
        <v>237</v>
      </c>
      <c r="D117" s="2"/>
      <c r="E117" s="2" t="s">
        <v>210</v>
      </c>
      <c r="F117" s="2" t="s">
        <v>211</v>
      </c>
      <c r="G117" s="2" t="s">
        <v>212</v>
      </c>
      <c r="H117" s="2" t="s">
        <v>156</v>
      </c>
      <c r="I117" s="2">
        <f>I115*J117</f>
        <v>110</v>
      </c>
      <c r="J117" s="2">
        <v>99.999999999999986</v>
      </c>
      <c r="K117" s="2">
        <v>100</v>
      </c>
      <c r="L117" s="2"/>
      <c r="M117" s="2"/>
      <c r="N117" s="2"/>
      <c r="O117" s="2">
        <f t="shared" si="128"/>
        <v>5787.1</v>
      </c>
      <c r="P117" s="2">
        <f t="shared" si="129"/>
        <v>5787.1</v>
      </c>
      <c r="Q117" s="2">
        <f t="shared" ref="Q117:Q136" si="153">(ROUND((ROUND(((ET117)*AV117*I117),2)*BB117),2)+ROUND((ROUND(((AE117-(EU117))*AV117*I117),2)*BS117),2))</f>
        <v>0</v>
      </c>
      <c r="R117" s="2">
        <f t="shared" ref="R117:R136" si="154">(ROUND((ROUND(((EU117)*AV117*I117),2)*BS117),2)+ROUND((ROUND(((AE117-(EU117))*AV117*I117),2)*BS117),2))</f>
        <v>0</v>
      </c>
      <c r="S117" s="2">
        <f t="shared" si="130"/>
        <v>0</v>
      </c>
      <c r="T117" s="2">
        <f t="shared" si="131"/>
        <v>0</v>
      </c>
      <c r="U117" s="2">
        <f t="shared" si="132"/>
        <v>0</v>
      </c>
      <c r="V117" s="2">
        <f t="shared" si="133"/>
        <v>0</v>
      </c>
      <c r="W117" s="2">
        <f t="shared" si="134"/>
        <v>0</v>
      </c>
      <c r="X117" s="2">
        <f t="shared" ref="X117:X136" si="155">(ROUND((((S117+ROUND((ROUND(((EU117)*AV117*I117),2)*BS117),2))*AT117)/100),2)+ROUND(((ROUND((ROUND(((AE117-(EU117))*AV117*I117),2)*BS117),2)*AT117)/100),2))</f>
        <v>0</v>
      </c>
      <c r="Y117" s="2">
        <f t="shared" ref="Y117:Y136" si="156">(ROUND((((S117+ROUND((ROUND(((EU117)*AV117*I117),2)*BS117),2))*AU117)/100),2)+ROUND(((ROUND((ROUND(((AE117-(EU117))*AV117*I117),2)*BS117),2)*AU117)/100),2))</f>
        <v>0</v>
      </c>
      <c r="Z117" s="2"/>
      <c r="AA117" s="2">
        <v>85736471</v>
      </c>
      <c r="AB117" s="2">
        <f t="shared" si="135"/>
        <v>52.61</v>
      </c>
      <c r="AC117" s="2">
        <f t="shared" ref="AC117:AC136" si="157">ROUND((ES117),6)</f>
        <v>52.61</v>
      </c>
      <c r="AD117" s="2">
        <f t="shared" ref="AD117:AD136" si="158">ROUND((((ET117)-(EU117))+AE117),6)</f>
        <v>0</v>
      </c>
      <c r="AE117" s="2">
        <f t="shared" ref="AE117:AE136" si="159">ROUND((EU117),6)</f>
        <v>0</v>
      </c>
      <c r="AF117" s="2">
        <f t="shared" ref="AF117:AF136" si="160">ROUND((EV117),6)</f>
        <v>0</v>
      </c>
      <c r="AG117" s="2">
        <f t="shared" si="136"/>
        <v>0</v>
      </c>
      <c r="AH117" s="2">
        <f t="shared" ref="AH117:AH136" si="161">(EW117)</f>
        <v>0</v>
      </c>
      <c r="AI117" s="2">
        <f t="shared" ref="AI117:AI136" si="162">(EX117)</f>
        <v>0</v>
      </c>
      <c r="AJ117" s="2">
        <f t="shared" si="137"/>
        <v>0</v>
      </c>
      <c r="AK117" s="2">
        <v>52.61</v>
      </c>
      <c r="AL117" s="2">
        <v>52.61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109</v>
      </c>
      <c r="AU117" s="2">
        <v>61</v>
      </c>
      <c r="AV117" s="2">
        <v>1</v>
      </c>
      <c r="AW117" s="2">
        <v>1</v>
      </c>
      <c r="AX117" s="2"/>
      <c r="AY117" s="2"/>
      <c r="AZ117" s="2">
        <v>1</v>
      </c>
      <c r="BA117" s="2">
        <v>1</v>
      </c>
      <c r="BB117" s="2">
        <v>1</v>
      </c>
      <c r="BC117" s="2">
        <v>1</v>
      </c>
      <c r="BD117" s="2" t="s">
        <v>3</v>
      </c>
      <c r="BE117" s="2" t="s">
        <v>3</v>
      </c>
      <c r="BF117" s="2" t="s">
        <v>3</v>
      </c>
      <c r="BG117" s="2" t="s">
        <v>3</v>
      </c>
      <c r="BH117" s="2">
        <v>3</v>
      </c>
      <c r="BI117" s="2">
        <v>1</v>
      </c>
      <c r="BJ117" s="2" t="s">
        <v>213</v>
      </c>
      <c r="BK117" s="2"/>
      <c r="BL117" s="2"/>
      <c r="BM117" s="2">
        <v>21</v>
      </c>
      <c r="BN117" s="2">
        <v>0</v>
      </c>
      <c r="BO117" s="2" t="s">
        <v>3</v>
      </c>
      <c r="BP117" s="2">
        <v>0</v>
      </c>
      <c r="BQ117" s="2">
        <v>30</v>
      </c>
      <c r="BR117" s="2">
        <v>0</v>
      </c>
      <c r="BS117" s="2">
        <v>1</v>
      </c>
      <c r="BT117" s="2">
        <v>1</v>
      </c>
      <c r="BU117" s="2">
        <v>1</v>
      </c>
      <c r="BV117" s="2">
        <v>1</v>
      </c>
      <c r="BW117" s="2">
        <v>1</v>
      </c>
      <c r="BX117" s="2">
        <v>1</v>
      </c>
      <c r="BY117" s="2" t="s">
        <v>3</v>
      </c>
      <c r="BZ117" s="2">
        <v>109</v>
      </c>
      <c r="CA117" s="2">
        <v>61</v>
      </c>
      <c r="CB117" s="2" t="s">
        <v>3</v>
      </c>
      <c r="CC117" s="2"/>
      <c r="CD117" s="2"/>
      <c r="CE117" s="2">
        <v>1566</v>
      </c>
      <c r="CF117" s="2">
        <v>0</v>
      </c>
      <c r="CG117" s="2">
        <v>0</v>
      </c>
      <c r="CH117" s="2"/>
      <c r="CI117" s="2"/>
      <c r="CJ117" s="2"/>
      <c r="CK117" s="2"/>
      <c r="CL117" s="2"/>
      <c r="CM117" s="2">
        <v>0</v>
      </c>
      <c r="CN117" s="2" t="s">
        <v>908</v>
      </c>
      <c r="CO117" s="2">
        <v>0</v>
      </c>
      <c r="CP117" s="2">
        <f t="shared" si="138"/>
        <v>5787.1</v>
      </c>
      <c r="CQ117" s="2">
        <f t="shared" si="139"/>
        <v>52.61</v>
      </c>
      <c r="CR117" s="2">
        <f t="shared" ref="CR117:CR136" si="163">(ROUND((ROUND(((ET117)*AV117*1),2)*BB117),2)+ROUND((ROUND(((AE117-(EU117))*AV117*1),2)*BS117),2))</f>
        <v>0</v>
      </c>
      <c r="CS117" s="2">
        <f t="shared" ref="CS117:CS136" si="164">(ROUND((ROUND(((EU117)*AV117*1),2)*BS117),2)+ROUND((ROUND(((AE117-(EU117))*AV117*1),2)*BS117),2))</f>
        <v>0</v>
      </c>
      <c r="CT117" s="2">
        <f t="shared" si="140"/>
        <v>0</v>
      </c>
      <c r="CU117" s="2">
        <f t="shared" si="141"/>
        <v>0</v>
      </c>
      <c r="CV117" s="2">
        <f t="shared" si="142"/>
        <v>0</v>
      </c>
      <c r="CW117" s="2">
        <f t="shared" si="143"/>
        <v>0</v>
      </c>
      <c r="CX117" s="2">
        <f t="shared" si="144"/>
        <v>0</v>
      </c>
      <c r="CY117" s="2">
        <f t="shared" ref="CY117:CY136" si="165">(ROUND((((S117+ROUND((ROUND(((EU117)*AV117*1),2)*BS117),2))*AT117)/100),2)+ROUND(((ROUND((ROUND(((AE117-(EU117))*AV117*1),2)*BS117),2)*AT117)/100),2))</f>
        <v>0</v>
      </c>
      <c r="CZ117" s="2">
        <f t="shared" ref="CZ117:CZ136" si="166">(ROUND((((S117+ROUND((ROUND(((EU117)*AV117*1),2)*BS117),2))*AU117)/100),2)+ROUND(((ROUND((ROUND(((AE117-(EU117))*AV117*1),2)*BS117),2)*AU117)/100),2))</f>
        <v>0</v>
      </c>
      <c r="DA117" s="2"/>
      <c r="DB117" s="2"/>
      <c r="DC117" s="2" t="s">
        <v>3</v>
      </c>
      <c r="DD117" s="2" t="s">
        <v>3</v>
      </c>
      <c r="DE117" s="2" t="s">
        <v>3</v>
      </c>
      <c r="DF117" s="2" t="s">
        <v>3</v>
      </c>
      <c r="DG117" s="2" t="s">
        <v>3</v>
      </c>
      <c r="DH117" s="2" t="s">
        <v>3</v>
      </c>
      <c r="DI117" s="2" t="s">
        <v>3</v>
      </c>
      <c r="DJ117" s="2" t="s">
        <v>3</v>
      </c>
      <c r="DK117" s="2" t="s">
        <v>3</v>
      </c>
      <c r="DL117" s="2" t="s">
        <v>3</v>
      </c>
      <c r="DM117" s="2" t="s">
        <v>3</v>
      </c>
      <c r="DN117" s="2">
        <v>0</v>
      </c>
      <c r="DO117" s="2">
        <v>0</v>
      </c>
      <c r="DP117" s="2">
        <v>1</v>
      </c>
      <c r="DQ117" s="2">
        <v>1</v>
      </c>
      <c r="DR117" s="2"/>
      <c r="DS117" s="2"/>
      <c r="DT117" s="2"/>
      <c r="DU117" s="2">
        <v>1003</v>
      </c>
      <c r="DV117" s="2" t="s">
        <v>156</v>
      </c>
      <c r="DW117" s="2" t="s">
        <v>156</v>
      </c>
      <c r="DX117" s="2">
        <v>1</v>
      </c>
      <c r="DY117" s="2"/>
      <c r="DZ117" s="2" t="s">
        <v>3</v>
      </c>
      <c r="EA117" s="2" t="s">
        <v>3</v>
      </c>
      <c r="EB117" s="2" t="s">
        <v>3</v>
      </c>
      <c r="EC117" s="2" t="s">
        <v>3</v>
      </c>
      <c r="ED117" s="2"/>
      <c r="EE117" s="2">
        <v>85133641</v>
      </c>
      <c r="EF117" s="2">
        <v>30</v>
      </c>
      <c r="EG117" s="2" t="s">
        <v>52</v>
      </c>
      <c r="EH117" s="2">
        <v>0</v>
      </c>
      <c r="EI117" s="2" t="s">
        <v>3</v>
      </c>
      <c r="EJ117" s="2">
        <v>1</v>
      </c>
      <c r="EK117" s="2">
        <v>21</v>
      </c>
      <c r="EL117" s="2" t="s">
        <v>53</v>
      </c>
      <c r="EM117" s="2" t="s">
        <v>54</v>
      </c>
      <c r="EN117" s="2"/>
      <c r="EO117" s="2" t="s">
        <v>148</v>
      </c>
      <c r="EP117" s="2"/>
      <c r="EQ117" s="2">
        <v>0</v>
      </c>
      <c r="ER117" s="2">
        <v>52.61</v>
      </c>
      <c r="ES117" s="2">
        <v>52.61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>
        <v>0</v>
      </c>
      <c r="FR117" s="2">
        <v>0</v>
      </c>
      <c r="FS117" s="2">
        <v>0</v>
      </c>
      <c r="FT117" s="2"/>
      <c r="FU117" s="2"/>
      <c r="FV117" s="2"/>
      <c r="FW117" s="2"/>
      <c r="FX117" s="2">
        <v>109</v>
      </c>
      <c r="FY117" s="2">
        <v>61</v>
      </c>
      <c r="FZ117" s="2"/>
      <c r="GA117" s="2" t="s">
        <v>3</v>
      </c>
      <c r="GB117" s="2"/>
      <c r="GC117" s="2"/>
      <c r="GD117" s="2">
        <v>1</v>
      </c>
      <c r="GE117" s="2"/>
      <c r="GF117" s="2">
        <v>37503902</v>
      </c>
      <c r="GG117" s="2">
        <v>2</v>
      </c>
      <c r="GH117" s="2">
        <v>1</v>
      </c>
      <c r="GI117" s="2">
        <v>-2</v>
      </c>
      <c r="GJ117" s="2">
        <v>0</v>
      </c>
      <c r="GK117" s="2">
        <v>0</v>
      </c>
      <c r="GL117" s="2">
        <f t="shared" si="145"/>
        <v>0</v>
      </c>
      <c r="GM117" s="2">
        <f t="shared" si="146"/>
        <v>5787.1</v>
      </c>
      <c r="GN117" s="2">
        <f t="shared" si="147"/>
        <v>5787.1</v>
      </c>
      <c r="GO117" s="2">
        <f t="shared" si="148"/>
        <v>0</v>
      </c>
      <c r="GP117" s="2">
        <f t="shared" si="149"/>
        <v>0</v>
      </c>
      <c r="GQ117" s="2"/>
      <c r="GR117" s="2">
        <v>0</v>
      </c>
      <c r="GS117" s="2">
        <v>3</v>
      </c>
      <c r="GT117" s="2">
        <v>0</v>
      </c>
      <c r="GU117" s="2" t="s">
        <v>3</v>
      </c>
      <c r="GV117" s="2">
        <f t="shared" si="150"/>
        <v>0</v>
      </c>
      <c r="GW117" s="2">
        <v>1</v>
      </c>
      <c r="GX117" s="2">
        <f t="shared" si="151"/>
        <v>0</v>
      </c>
      <c r="GY117" s="2"/>
      <c r="GZ117" s="2"/>
      <c r="HA117" s="2">
        <v>0</v>
      </c>
      <c r="HB117" s="2">
        <v>0</v>
      </c>
      <c r="HC117" s="2">
        <f t="shared" si="152"/>
        <v>0</v>
      </c>
      <c r="HD117" s="2"/>
      <c r="HE117" s="2" t="s">
        <v>3</v>
      </c>
      <c r="HF117" s="2" t="s">
        <v>3</v>
      </c>
      <c r="HG117" s="2"/>
      <c r="HH117" s="2"/>
      <c r="HI117" s="2"/>
      <c r="HJ117" s="2"/>
      <c r="HK117" s="2"/>
      <c r="HL117" s="2"/>
      <c r="HM117" s="2" t="s">
        <v>42</v>
      </c>
      <c r="HN117" s="2" t="s">
        <v>3</v>
      </c>
      <c r="HO117" s="2" t="s">
        <v>3</v>
      </c>
      <c r="HP117" s="2" t="s">
        <v>3</v>
      </c>
      <c r="HQ117" s="2" t="s">
        <v>3</v>
      </c>
      <c r="HR117" s="2"/>
      <c r="HS117" s="2">
        <v>0</v>
      </c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>
        <v>0</v>
      </c>
      <c r="IL117" s="2"/>
      <c r="IM117" s="2"/>
      <c r="IN117" s="2"/>
      <c r="IO117" s="2"/>
      <c r="IP117" s="2"/>
      <c r="IQ117" s="2"/>
      <c r="IR117" s="2"/>
      <c r="IS117" s="2"/>
      <c r="IT117" s="2"/>
      <c r="IU117" s="2"/>
    </row>
    <row r="118" spans="1:255" x14ac:dyDescent="0.2">
      <c r="A118" s="4">
        <v>18</v>
      </c>
      <c r="B118" s="4">
        <v>1</v>
      </c>
      <c r="C118" s="4">
        <v>255</v>
      </c>
      <c r="E118" s="4" t="s">
        <v>210</v>
      </c>
      <c r="F118" s="4" t="s">
        <v>211</v>
      </c>
      <c r="G118" s="4" t="s">
        <v>212</v>
      </c>
      <c r="H118" s="4" t="s">
        <v>156</v>
      </c>
      <c r="I118" s="4">
        <f>I116*J118</f>
        <v>110</v>
      </c>
      <c r="J118" s="4">
        <v>99.999999999999986</v>
      </c>
      <c r="K118" s="4">
        <v>100</v>
      </c>
      <c r="O118" s="4">
        <f t="shared" si="128"/>
        <v>41667.120000000003</v>
      </c>
      <c r="P118" s="4">
        <f t="shared" si="129"/>
        <v>41667.120000000003</v>
      </c>
      <c r="Q118" s="4">
        <f t="shared" si="153"/>
        <v>0</v>
      </c>
      <c r="R118" s="4">
        <f t="shared" si="154"/>
        <v>0</v>
      </c>
      <c r="S118" s="4">
        <f t="shared" si="130"/>
        <v>0</v>
      </c>
      <c r="T118" s="4">
        <f t="shared" si="131"/>
        <v>0</v>
      </c>
      <c r="U118" s="4">
        <f t="shared" si="132"/>
        <v>0</v>
      </c>
      <c r="V118" s="4">
        <f t="shared" si="133"/>
        <v>0</v>
      </c>
      <c r="W118" s="4">
        <f t="shared" si="134"/>
        <v>0</v>
      </c>
      <c r="X118" s="4">
        <f t="shared" si="155"/>
        <v>0</v>
      </c>
      <c r="Y118" s="4">
        <f t="shared" si="156"/>
        <v>0</v>
      </c>
      <c r="AA118" s="4">
        <v>85736473</v>
      </c>
      <c r="AB118" s="4">
        <f t="shared" si="135"/>
        <v>52.61</v>
      </c>
      <c r="AC118" s="4">
        <f t="shared" si="157"/>
        <v>52.61</v>
      </c>
      <c r="AD118" s="4">
        <f t="shared" si="158"/>
        <v>0</v>
      </c>
      <c r="AE118" s="4">
        <f t="shared" si="159"/>
        <v>0</v>
      </c>
      <c r="AF118" s="4">
        <f t="shared" si="160"/>
        <v>0</v>
      </c>
      <c r="AG118" s="4">
        <f t="shared" si="136"/>
        <v>0</v>
      </c>
      <c r="AH118" s="4">
        <f t="shared" si="161"/>
        <v>0</v>
      </c>
      <c r="AI118" s="4">
        <f t="shared" si="162"/>
        <v>0</v>
      </c>
      <c r="AJ118" s="4">
        <f t="shared" si="137"/>
        <v>0</v>
      </c>
      <c r="AK118" s="4">
        <v>52.61</v>
      </c>
      <c r="AL118" s="4">
        <v>52.61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109</v>
      </c>
      <c r="AU118" s="4">
        <v>61</v>
      </c>
      <c r="AV118" s="4">
        <v>1</v>
      </c>
      <c r="AW118" s="4">
        <v>1</v>
      </c>
      <c r="AZ118" s="4">
        <v>1</v>
      </c>
      <c r="BA118" s="4">
        <v>1</v>
      </c>
      <c r="BB118" s="4">
        <v>1</v>
      </c>
      <c r="BC118" s="4">
        <v>7.2</v>
      </c>
      <c r="BD118" s="4" t="s">
        <v>3</v>
      </c>
      <c r="BE118" s="4" t="s">
        <v>3</v>
      </c>
      <c r="BF118" s="4" t="s">
        <v>3</v>
      </c>
      <c r="BG118" s="4" t="s">
        <v>3</v>
      </c>
      <c r="BH118" s="4">
        <v>3</v>
      </c>
      <c r="BI118" s="4">
        <v>1</v>
      </c>
      <c r="BJ118" s="4" t="s">
        <v>213</v>
      </c>
      <c r="BM118" s="4">
        <v>21</v>
      </c>
      <c r="BN118" s="4">
        <v>0</v>
      </c>
      <c r="BO118" s="4" t="s">
        <v>211</v>
      </c>
      <c r="BP118" s="4">
        <v>1</v>
      </c>
      <c r="BQ118" s="4">
        <v>30</v>
      </c>
      <c r="BR118" s="4">
        <v>0</v>
      </c>
      <c r="BS118" s="4">
        <v>1</v>
      </c>
      <c r="BT118" s="4">
        <v>1</v>
      </c>
      <c r="BU118" s="4">
        <v>1</v>
      </c>
      <c r="BV118" s="4">
        <v>1</v>
      </c>
      <c r="BW118" s="4">
        <v>1</v>
      </c>
      <c r="BX118" s="4">
        <v>1</v>
      </c>
      <c r="BY118" s="4" t="s">
        <v>3</v>
      </c>
      <c r="BZ118" s="4">
        <v>109</v>
      </c>
      <c r="CA118" s="4">
        <v>61</v>
      </c>
      <c r="CB118" s="4" t="s">
        <v>3</v>
      </c>
      <c r="CE118" s="4">
        <v>1566</v>
      </c>
      <c r="CF118" s="4">
        <v>0</v>
      </c>
      <c r="CG118" s="4">
        <v>0</v>
      </c>
      <c r="CM118" s="4">
        <v>0</v>
      </c>
      <c r="CN118" s="4" t="s">
        <v>908</v>
      </c>
      <c r="CO118" s="4">
        <v>0</v>
      </c>
      <c r="CP118" s="4">
        <f t="shared" si="138"/>
        <v>41667.120000000003</v>
      </c>
      <c r="CQ118" s="4">
        <f t="shared" si="139"/>
        <v>378.79</v>
      </c>
      <c r="CR118" s="4">
        <f t="shared" si="163"/>
        <v>0</v>
      </c>
      <c r="CS118" s="4">
        <f t="shared" si="164"/>
        <v>0</v>
      </c>
      <c r="CT118" s="4">
        <f t="shared" si="140"/>
        <v>0</v>
      </c>
      <c r="CU118" s="4">
        <f t="shared" si="141"/>
        <v>0</v>
      </c>
      <c r="CV118" s="4">
        <f t="shared" si="142"/>
        <v>0</v>
      </c>
      <c r="CW118" s="4">
        <f t="shared" si="143"/>
        <v>0</v>
      </c>
      <c r="CX118" s="4">
        <f t="shared" si="144"/>
        <v>0</v>
      </c>
      <c r="CY118" s="4">
        <f t="shared" si="165"/>
        <v>0</v>
      </c>
      <c r="CZ118" s="4">
        <f t="shared" si="166"/>
        <v>0</v>
      </c>
      <c r="DC118" s="4" t="s">
        <v>3</v>
      </c>
      <c r="DD118" s="4" t="s">
        <v>3</v>
      </c>
      <c r="DE118" s="4" t="s">
        <v>3</v>
      </c>
      <c r="DF118" s="4" t="s">
        <v>3</v>
      </c>
      <c r="DG118" s="4" t="s">
        <v>3</v>
      </c>
      <c r="DH118" s="4" t="s">
        <v>3</v>
      </c>
      <c r="DI118" s="4" t="s">
        <v>3</v>
      </c>
      <c r="DJ118" s="4" t="s">
        <v>3</v>
      </c>
      <c r="DK118" s="4" t="s">
        <v>3</v>
      </c>
      <c r="DL118" s="4" t="s">
        <v>3</v>
      </c>
      <c r="DM118" s="4" t="s">
        <v>3</v>
      </c>
      <c r="DN118" s="4">
        <v>0</v>
      </c>
      <c r="DO118" s="4">
        <v>0</v>
      </c>
      <c r="DP118" s="4">
        <v>1</v>
      </c>
      <c r="DQ118" s="4">
        <v>1</v>
      </c>
      <c r="DU118" s="4">
        <v>1003</v>
      </c>
      <c r="DV118" s="4" t="s">
        <v>156</v>
      </c>
      <c r="DW118" s="4" t="s">
        <v>156</v>
      </c>
      <c r="DX118" s="4">
        <v>1</v>
      </c>
      <c r="DZ118" s="4" t="s">
        <v>3</v>
      </c>
      <c r="EA118" s="4" t="s">
        <v>3</v>
      </c>
      <c r="EB118" s="4" t="s">
        <v>3</v>
      </c>
      <c r="EC118" s="4" t="s">
        <v>3</v>
      </c>
      <c r="EE118" s="4">
        <v>85133641</v>
      </c>
      <c r="EF118" s="4">
        <v>30</v>
      </c>
      <c r="EG118" s="4" t="s">
        <v>52</v>
      </c>
      <c r="EH118" s="4">
        <v>0</v>
      </c>
      <c r="EI118" s="4" t="s">
        <v>3</v>
      </c>
      <c r="EJ118" s="4">
        <v>1</v>
      </c>
      <c r="EK118" s="4">
        <v>21</v>
      </c>
      <c r="EL118" s="4" t="s">
        <v>53</v>
      </c>
      <c r="EM118" s="4" t="s">
        <v>54</v>
      </c>
      <c r="EO118" s="4" t="s">
        <v>148</v>
      </c>
      <c r="EQ118" s="4">
        <v>0</v>
      </c>
      <c r="ER118" s="4">
        <v>52.61</v>
      </c>
      <c r="ES118" s="4">
        <v>52.61</v>
      </c>
      <c r="ET118" s="4">
        <v>0</v>
      </c>
      <c r="EU118" s="4">
        <v>0</v>
      </c>
      <c r="EV118" s="4">
        <v>0</v>
      </c>
      <c r="EW118" s="4">
        <v>0</v>
      </c>
      <c r="EX118" s="4">
        <v>0</v>
      </c>
      <c r="FQ118" s="4">
        <v>0</v>
      </c>
      <c r="FR118" s="4">
        <v>0</v>
      </c>
      <c r="FS118" s="4">
        <v>0</v>
      </c>
      <c r="FX118" s="4">
        <v>109</v>
      </c>
      <c r="FY118" s="4">
        <v>61</v>
      </c>
      <c r="GA118" s="4" t="s">
        <v>3</v>
      </c>
      <c r="GD118" s="4">
        <v>1</v>
      </c>
      <c r="GF118" s="4">
        <v>37503902</v>
      </c>
      <c r="GG118" s="4">
        <v>2</v>
      </c>
      <c r="GH118" s="4">
        <v>1</v>
      </c>
      <c r="GI118" s="4">
        <v>2</v>
      </c>
      <c r="GJ118" s="4">
        <v>0</v>
      </c>
      <c r="GK118" s="4">
        <v>0</v>
      </c>
      <c r="GL118" s="4">
        <f t="shared" si="145"/>
        <v>0</v>
      </c>
      <c r="GM118" s="4">
        <f t="shared" si="146"/>
        <v>41667.120000000003</v>
      </c>
      <c r="GN118" s="4">
        <f t="shared" si="147"/>
        <v>41667.120000000003</v>
      </c>
      <c r="GO118" s="4">
        <f t="shared" si="148"/>
        <v>0</v>
      </c>
      <c r="GP118" s="4">
        <f t="shared" si="149"/>
        <v>0</v>
      </c>
      <c r="GR118" s="4">
        <v>0</v>
      </c>
      <c r="GS118" s="4">
        <v>3</v>
      </c>
      <c r="GT118" s="4">
        <v>0</v>
      </c>
      <c r="GU118" s="4" t="s">
        <v>3</v>
      </c>
      <c r="GV118" s="4">
        <f t="shared" si="150"/>
        <v>0</v>
      </c>
      <c r="GW118" s="4">
        <v>1</v>
      </c>
      <c r="GX118" s="4">
        <f t="shared" si="151"/>
        <v>0</v>
      </c>
      <c r="HA118" s="4">
        <v>0</v>
      </c>
      <c r="HB118" s="4">
        <v>0</v>
      </c>
      <c r="HC118" s="4">
        <f t="shared" si="152"/>
        <v>0</v>
      </c>
      <c r="HE118" s="4" t="s">
        <v>3</v>
      </c>
      <c r="HF118" s="4" t="s">
        <v>3</v>
      </c>
      <c r="HM118" s="4" t="s">
        <v>42</v>
      </c>
      <c r="HN118" s="4" t="s">
        <v>3</v>
      </c>
      <c r="HO118" s="4" t="s">
        <v>3</v>
      </c>
      <c r="HP118" s="4" t="s">
        <v>3</v>
      </c>
      <c r="HQ118" s="4" t="s">
        <v>3</v>
      </c>
      <c r="HS118" s="4">
        <v>0</v>
      </c>
      <c r="IK118" s="4">
        <v>0</v>
      </c>
    </row>
    <row r="119" spans="1:255" x14ac:dyDescent="0.2">
      <c r="A119" s="2">
        <v>18</v>
      </c>
      <c r="B119" s="2">
        <v>1</v>
      </c>
      <c r="C119" s="2">
        <v>240</v>
      </c>
      <c r="D119" s="2"/>
      <c r="E119" s="2" t="s">
        <v>214</v>
      </c>
      <c r="F119" s="2" t="s">
        <v>215</v>
      </c>
      <c r="G119" s="2" t="s">
        <v>216</v>
      </c>
      <c r="H119" s="2" t="s">
        <v>146</v>
      </c>
      <c r="I119" s="2">
        <f>I115*J119</f>
        <v>1</v>
      </c>
      <c r="J119" s="2">
        <v>0.90909090909090906</v>
      </c>
      <c r="K119" s="2">
        <v>0.90909099999999998</v>
      </c>
      <c r="L119" s="2"/>
      <c r="M119" s="2"/>
      <c r="N119" s="2"/>
      <c r="O119" s="2">
        <f t="shared" si="128"/>
        <v>57.04</v>
      </c>
      <c r="P119" s="2">
        <f t="shared" si="129"/>
        <v>57.04</v>
      </c>
      <c r="Q119" s="2">
        <f t="shared" si="153"/>
        <v>0</v>
      </c>
      <c r="R119" s="2">
        <f t="shared" si="154"/>
        <v>0</v>
      </c>
      <c r="S119" s="2">
        <f t="shared" si="130"/>
        <v>0</v>
      </c>
      <c r="T119" s="2">
        <f t="shared" si="131"/>
        <v>0</v>
      </c>
      <c r="U119" s="2">
        <f t="shared" si="132"/>
        <v>0</v>
      </c>
      <c r="V119" s="2">
        <f t="shared" si="133"/>
        <v>0</v>
      </c>
      <c r="W119" s="2">
        <f t="shared" si="134"/>
        <v>0</v>
      </c>
      <c r="X119" s="2">
        <f t="shared" si="155"/>
        <v>0</v>
      </c>
      <c r="Y119" s="2">
        <f t="shared" si="156"/>
        <v>0</v>
      </c>
      <c r="Z119" s="2"/>
      <c r="AA119" s="2">
        <v>85736471</v>
      </c>
      <c r="AB119" s="2">
        <f t="shared" si="135"/>
        <v>57.04</v>
      </c>
      <c r="AC119" s="2">
        <f t="shared" si="157"/>
        <v>57.04</v>
      </c>
      <c r="AD119" s="2">
        <f t="shared" si="158"/>
        <v>0</v>
      </c>
      <c r="AE119" s="2">
        <f t="shared" si="159"/>
        <v>0</v>
      </c>
      <c r="AF119" s="2">
        <f t="shared" si="160"/>
        <v>0</v>
      </c>
      <c r="AG119" s="2">
        <f t="shared" si="136"/>
        <v>0</v>
      </c>
      <c r="AH119" s="2">
        <f t="shared" si="161"/>
        <v>0</v>
      </c>
      <c r="AI119" s="2">
        <f t="shared" si="162"/>
        <v>0</v>
      </c>
      <c r="AJ119" s="2">
        <f t="shared" si="137"/>
        <v>0</v>
      </c>
      <c r="AK119" s="2">
        <v>57.04</v>
      </c>
      <c r="AL119" s="2">
        <v>57.04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109</v>
      </c>
      <c r="AU119" s="2">
        <v>61</v>
      </c>
      <c r="AV119" s="2">
        <v>1</v>
      </c>
      <c r="AW119" s="2">
        <v>1</v>
      </c>
      <c r="AX119" s="2"/>
      <c r="AY119" s="2"/>
      <c r="AZ119" s="2">
        <v>1</v>
      </c>
      <c r="BA119" s="2">
        <v>1</v>
      </c>
      <c r="BB119" s="2">
        <v>1</v>
      </c>
      <c r="BC119" s="2">
        <v>1</v>
      </c>
      <c r="BD119" s="2" t="s">
        <v>3</v>
      </c>
      <c r="BE119" s="2" t="s">
        <v>3</v>
      </c>
      <c r="BF119" s="2" t="s">
        <v>3</v>
      </c>
      <c r="BG119" s="2" t="s">
        <v>3</v>
      </c>
      <c r="BH119" s="2">
        <v>3</v>
      </c>
      <c r="BI119" s="2">
        <v>1</v>
      </c>
      <c r="BJ119" s="2" t="s">
        <v>217</v>
      </c>
      <c r="BK119" s="2"/>
      <c r="BL119" s="2"/>
      <c r="BM119" s="2">
        <v>21</v>
      </c>
      <c r="BN119" s="2">
        <v>0</v>
      </c>
      <c r="BO119" s="2" t="s">
        <v>3</v>
      </c>
      <c r="BP119" s="2">
        <v>0</v>
      </c>
      <c r="BQ119" s="2">
        <v>30</v>
      </c>
      <c r="BR119" s="2">
        <v>0</v>
      </c>
      <c r="BS119" s="2">
        <v>1</v>
      </c>
      <c r="BT119" s="2">
        <v>1</v>
      </c>
      <c r="BU119" s="2">
        <v>1</v>
      </c>
      <c r="BV119" s="2">
        <v>1</v>
      </c>
      <c r="BW119" s="2">
        <v>1</v>
      </c>
      <c r="BX119" s="2">
        <v>1</v>
      </c>
      <c r="BY119" s="2" t="s">
        <v>3</v>
      </c>
      <c r="BZ119" s="2">
        <v>109</v>
      </c>
      <c r="CA119" s="2">
        <v>61</v>
      </c>
      <c r="CB119" s="2" t="s">
        <v>3</v>
      </c>
      <c r="CC119" s="2"/>
      <c r="CD119" s="2"/>
      <c r="CE119" s="2">
        <v>1566</v>
      </c>
      <c r="CF119" s="2">
        <v>0</v>
      </c>
      <c r="CG119" s="2">
        <v>0</v>
      </c>
      <c r="CH119" s="2"/>
      <c r="CI119" s="2"/>
      <c r="CJ119" s="2"/>
      <c r="CK119" s="2"/>
      <c r="CL119" s="2"/>
      <c r="CM119" s="2">
        <v>0</v>
      </c>
      <c r="CN119" s="2" t="s">
        <v>908</v>
      </c>
      <c r="CO119" s="2">
        <v>0</v>
      </c>
      <c r="CP119" s="2">
        <f t="shared" si="138"/>
        <v>57.04</v>
      </c>
      <c r="CQ119" s="2">
        <f t="shared" si="139"/>
        <v>57.04</v>
      </c>
      <c r="CR119" s="2">
        <f t="shared" si="163"/>
        <v>0</v>
      </c>
      <c r="CS119" s="2">
        <f t="shared" si="164"/>
        <v>0</v>
      </c>
      <c r="CT119" s="2">
        <f t="shared" si="140"/>
        <v>0</v>
      </c>
      <c r="CU119" s="2">
        <f t="shared" si="141"/>
        <v>0</v>
      </c>
      <c r="CV119" s="2">
        <f t="shared" si="142"/>
        <v>0</v>
      </c>
      <c r="CW119" s="2">
        <f t="shared" si="143"/>
        <v>0</v>
      </c>
      <c r="CX119" s="2">
        <f t="shared" si="144"/>
        <v>0</v>
      </c>
      <c r="CY119" s="2">
        <f t="shared" si="165"/>
        <v>0</v>
      </c>
      <c r="CZ119" s="2">
        <f t="shared" si="166"/>
        <v>0</v>
      </c>
      <c r="DA119" s="2"/>
      <c r="DB119" s="2"/>
      <c r="DC119" s="2" t="s">
        <v>3</v>
      </c>
      <c r="DD119" s="2" t="s">
        <v>3</v>
      </c>
      <c r="DE119" s="2" t="s">
        <v>3</v>
      </c>
      <c r="DF119" s="2" t="s">
        <v>3</v>
      </c>
      <c r="DG119" s="2" t="s">
        <v>3</v>
      </c>
      <c r="DH119" s="2" t="s">
        <v>3</v>
      </c>
      <c r="DI119" s="2" t="s">
        <v>3</v>
      </c>
      <c r="DJ119" s="2" t="s">
        <v>3</v>
      </c>
      <c r="DK119" s="2" t="s">
        <v>3</v>
      </c>
      <c r="DL119" s="2" t="s">
        <v>3</v>
      </c>
      <c r="DM119" s="2" t="s">
        <v>3</v>
      </c>
      <c r="DN119" s="2">
        <v>0</v>
      </c>
      <c r="DO119" s="2">
        <v>0</v>
      </c>
      <c r="DP119" s="2">
        <v>1</v>
      </c>
      <c r="DQ119" s="2">
        <v>1</v>
      </c>
      <c r="DR119" s="2"/>
      <c r="DS119" s="2"/>
      <c r="DT119" s="2"/>
      <c r="DU119" s="2">
        <v>1010</v>
      </c>
      <c r="DV119" s="2" t="s">
        <v>146</v>
      </c>
      <c r="DW119" s="2" t="s">
        <v>146</v>
      </c>
      <c r="DX119" s="2">
        <v>1</v>
      </c>
      <c r="DY119" s="2"/>
      <c r="DZ119" s="2" t="s">
        <v>3</v>
      </c>
      <c r="EA119" s="2" t="s">
        <v>3</v>
      </c>
      <c r="EB119" s="2" t="s">
        <v>3</v>
      </c>
      <c r="EC119" s="2" t="s">
        <v>3</v>
      </c>
      <c r="ED119" s="2"/>
      <c r="EE119" s="2">
        <v>85133641</v>
      </c>
      <c r="EF119" s="2">
        <v>30</v>
      </c>
      <c r="EG119" s="2" t="s">
        <v>52</v>
      </c>
      <c r="EH119" s="2">
        <v>0</v>
      </c>
      <c r="EI119" s="2" t="s">
        <v>3</v>
      </c>
      <c r="EJ119" s="2">
        <v>1</v>
      </c>
      <c r="EK119" s="2">
        <v>21</v>
      </c>
      <c r="EL119" s="2" t="s">
        <v>53</v>
      </c>
      <c r="EM119" s="2" t="s">
        <v>54</v>
      </c>
      <c r="EN119" s="2"/>
      <c r="EO119" s="2" t="s">
        <v>148</v>
      </c>
      <c r="EP119" s="2"/>
      <c r="EQ119" s="2">
        <v>0</v>
      </c>
      <c r="ER119" s="2">
        <v>57.04</v>
      </c>
      <c r="ES119" s="2">
        <v>57.04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>
        <v>0</v>
      </c>
      <c r="FR119" s="2">
        <v>0</v>
      </c>
      <c r="FS119" s="2">
        <v>0</v>
      </c>
      <c r="FT119" s="2"/>
      <c r="FU119" s="2"/>
      <c r="FV119" s="2"/>
      <c r="FW119" s="2"/>
      <c r="FX119" s="2">
        <v>109</v>
      </c>
      <c r="FY119" s="2">
        <v>61</v>
      </c>
      <c r="FZ119" s="2"/>
      <c r="GA119" s="2" t="s">
        <v>3</v>
      </c>
      <c r="GB119" s="2"/>
      <c r="GC119" s="2"/>
      <c r="GD119" s="2">
        <v>1</v>
      </c>
      <c r="GE119" s="2"/>
      <c r="GF119" s="2">
        <v>-1047784132</v>
      </c>
      <c r="GG119" s="2">
        <v>2</v>
      </c>
      <c r="GH119" s="2">
        <v>1</v>
      </c>
      <c r="GI119" s="2">
        <v>-2</v>
      </c>
      <c r="GJ119" s="2">
        <v>0</v>
      </c>
      <c r="GK119" s="2">
        <v>0</v>
      </c>
      <c r="GL119" s="2">
        <f t="shared" si="145"/>
        <v>0</v>
      </c>
      <c r="GM119" s="2">
        <f t="shared" si="146"/>
        <v>57.04</v>
      </c>
      <c r="GN119" s="2">
        <f t="shared" si="147"/>
        <v>57.04</v>
      </c>
      <c r="GO119" s="2">
        <f t="shared" si="148"/>
        <v>0</v>
      </c>
      <c r="GP119" s="2">
        <f t="shared" si="149"/>
        <v>0</v>
      </c>
      <c r="GQ119" s="2"/>
      <c r="GR119" s="2">
        <v>0</v>
      </c>
      <c r="GS119" s="2">
        <v>3</v>
      </c>
      <c r="GT119" s="2">
        <v>0</v>
      </c>
      <c r="GU119" s="2" t="s">
        <v>3</v>
      </c>
      <c r="GV119" s="2">
        <f t="shared" si="150"/>
        <v>0</v>
      </c>
      <c r="GW119" s="2">
        <v>1</v>
      </c>
      <c r="GX119" s="2">
        <f t="shared" si="151"/>
        <v>0</v>
      </c>
      <c r="GY119" s="2"/>
      <c r="GZ119" s="2"/>
      <c r="HA119" s="2">
        <v>0</v>
      </c>
      <c r="HB119" s="2">
        <v>0</v>
      </c>
      <c r="HC119" s="2">
        <f t="shared" si="152"/>
        <v>0</v>
      </c>
      <c r="HD119" s="2"/>
      <c r="HE119" s="2" t="s">
        <v>3</v>
      </c>
      <c r="HF119" s="2" t="s">
        <v>3</v>
      </c>
      <c r="HG119" s="2"/>
      <c r="HH119" s="2"/>
      <c r="HI119" s="2"/>
      <c r="HJ119" s="2"/>
      <c r="HK119" s="2"/>
      <c r="HL119" s="2"/>
      <c r="HM119" s="2" t="s">
        <v>42</v>
      </c>
      <c r="HN119" s="2" t="s">
        <v>3</v>
      </c>
      <c r="HO119" s="2" t="s">
        <v>3</v>
      </c>
      <c r="HP119" s="2" t="s">
        <v>3</v>
      </c>
      <c r="HQ119" s="2" t="s">
        <v>3</v>
      </c>
      <c r="HR119" s="2"/>
      <c r="HS119" s="2">
        <v>0</v>
      </c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>
        <v>0</v>
      </c>
      <c r="IL119" s="2"/>
      <c r="IM119" s="2"/>
      <c r="IN119" s="2"/>
      <c r="IO119" s="2"/>
      <c r="IP119" s="2"/>
      <c r="IQ119" s="2"/>
      <c r="IR119" s="2"/>
      <c r="IS119" s="2"/>
      <c r="IT119" s="2"/>
      <c r="IU119" s="2"/>
    </row>
    <row r="120" spans="1:255" x14ac:dyDescent="0.2">
      <c r="A120" s="4">
        <v>18</v>
      </c>
      <c r="B120" s="4">
        <v>1</v>
      </c>
      <c r="C120" s="4">
        <v>258</v>
      </c>
      <c r="E120" s="4" t="s">
        <v>214</v>
      </c>
      <c r="F120" s="4" t="s">
        <v>215</v>
      </c>
      <c r="G120" s="4" t="s">
        <v>216</v>
      </c>
      <c r="H120" s="4" t="s">
        <v>146</v>
      </c>
      <c r="I120" s="4">
        <f>I116*J120</f>
        <v>1</v>
      </c>
      <c r="J120" s="4">
        <v>0.90909090909090906</v>
      </c>
      <c r="K120" s="4">
        <v>0.90909099999999998</v>
      </c>
      <c r="O120" s="4">
        <f t="shared" si="128"/>
        <v>616.03</v>
      </c>
      <c r="P120" s="4">
        <f t="shared" si="129"/>
        <v>616.03</v>
      </c>
      <c r="Q120" s="4">
        <f t="shared" si="153"/>
        <v>0</v>
      </c>
      <c r="R120" s="4">
        <f t="shared" si="154"/>
        <v>0</v>
      </c>
      <c r="S120" s="4">
        <f t="shared" si="130"/>
        <v>0</v>
      </c>
      <c r="T120" s="4">
        <f t="shared" si="131"/>
        <v>0</v>
      </c>
      <c r="U120" s="4">
        <f t="shared" si="132"/>
        <v>0</v>
      </c>
      <c r="V120" s="4">
        <f t="shared" si="133"/>
        <v>0</v>
      </c>
      <c r="W120" s="4">
        <f t="shared" si="134"/>
        <v>0</v>
      </c>
      <c r="X120" s="4">
        <f t="shared" si="155"/>
        <v>0</v>
      </c>
      <c r="Y120" s="4">
        <f t="shared" si="156"/>
        <v>0</v>
      </c>
      <c r="AA120" s="4">
        <v>85736473</v>
      </c>
      <c r="AB120" s="4">
        <f t="shared" si="135"/>
        <v>57.04</v>
      </c>
      <c r="AC120" s="4">
        <f t="shared" si="157"/>
        <v>57.04</v>
      </c>
      <c r="AD120" s="4">
        <f t="shared" si="158"/>
        <v>0</v>
      </c>
      <c r="AE120" s="4">
        <f t="shared" si="159"/>
        <v>0</v>
      </c>
      <c r="AF120" s="4">
        <f t="shared" si="160"/>
        <v>0</v>
      </c>
      <c r="AG120" s="4">
        <f t="shared" si="136"/>
        <v>0</v>
      </c>
      <c r="AH120" s="4">
        <f t="shared" si="161"/>
        <v>0</v>
      </c>
      <c r="AI120" s="4">
        <f t="shared" si="162"/>
        <v>0</v>
      </c>
      <c r="AJ120" s="4">
        <f t="shared" si="137"/>
        <v>0</v>
      </c>
      <c r="AK120" s="4">
        <v>57.04</v>
      </c>
      <c r="AL120" s="4">
        <v>57.04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109</v>
      </c>
      <c r="AU120" s="4">
        <v>61</v>
      </c>
      <c r="AV120" s="4">
        <v>1</v>
      </c>
      <c r="AW120" s="4">
        <v>1</v>
      </c>
      <c r="AZ120" s="4">
        <v>1</v>
      </c>
      <c r="BA120" s="4">
        <v>1</v>
      </c>
      <c r="BB120" s="4">
        <v>1</v>
      </c>
      <c r="BC120" s="4">
        <v>10.8</v>
      </c>
      <c r="BD120" s="4" t="s">
        <v>3</v>
      </c>
      <c r="BE120" s="4" t="s">
        <v>3</v>
      </c>
      <c r="BF120" s="4" t="s">
        <v>3</v>
      </c>
      <c r="BG120" s="4" t="s">
        <v>3</v>
      </c>
      <c r="BH120" s="4">
        <v>3</v>
      </c>
      <c r="BI120" s="4">
        <v>1</v>
      </c>
      <c r="BJ120" s="4" t="s">
        <v>217</v>
      </c>
      <c r="BM120" s="4">
        <v>21</v>
      </c>
      <c r="BN120" s="4">
        <v>0</v>
      </c>
      <c r="BO120" s="4" t="s">
        <v>215</v>
      </c>
      <c r="BP120" s="4">
        <v>1</v>
      </c>
      <c r="BQ120" s="4">
        <v>30</v>
      </c>
      <c r="BR120" s="4">
        <v>0</v>
      </c>
      <c r="BS120" s="4">
        <v>1</v>
      </c>
      <c r="BT120" s="4">
        <v>1</v>
      </c>
      <c r="BU120" s="4">
        <v>1</v>
      </c>
      <c r="BV120" s="4">
        <v>1</v>
      </c>
      <c r="BW120" s="4">
        <v>1</v>
      </c>
      <c r="BX120" s="4">
        <v>1</v>
      </c>
      <c r="BY120" s="4" t="s">
        <v>3</v>
      </c>
      <c r="BZ120" s="4">
        <v>109</v>
      </c>
      <c r="CA120" s="4">
        <v>61</v>
      </c>
      <c r="CB120" s="4" t="s">
        <v>3</v>
      </c>
      <c r="CE120" s="4">
        <v>1566</v>
      </c>
      <c r="CF120" s="4">
        <v>0</v>
      </c>
      <c r="CG120" s="4">
        <v>0</v>
      </c>
      <c r="CM120" s="4">
        <v>0</v>
      </c>
      <c r="CN120" s="4" t="s">
        <v>908</v>
      </c>
      <c r="CO120" s="4">
        <v>0</v>
      </c>
      <c r="CP120" s="4">
        <f t="shared" si="138"/>
        <v>616.03</v>
      </c>
      <c r="CQ120" s="4">
        <f t="shared" si="139"/>
        <v>616.03</v>
      </c>
      <c r="CR120" s="4">
        <f t="shared" si="163"/>
        <v>0</v>
      </c>
      <c r="CS120" s="4">
        <f t="shared" si="164"/>
        <v>0</v>
      </c>
      <c r="CT120" s="4">
        <f t="shared" si="140"/>
        <v>0</v>
      </c>
      <c r="CU120" s="4">
        <f t="shared" si="141"/>
        <v>0</v>
      </c>
      <c r="CV120" s="4">
        <f t="shared" si="142"/>
        <v>0</v>
      </c>
      <c r="CW120" s="4">
        <f t="shared" si="143"/>
        <v>0</v>
      </c>
      <c r="CX120" s="4">
        <f t="shared" si="144"/>
        <v>0</v>
      </c>
      <c r="CY120" s="4">
        <f t="shared" si="165"/>
        <v>0</v>
      </c>
      <c r="CZ120" s="4">
        <f t="shared" si="166"/>
        <v>0</v>
      </c>
      <c r="DC120" s="4" t="s">
        <v>3</v>
      </c>
      <c r="DD120" s="4" t="s">
        <v>3</v>
      </c>
      <c r="DE120" s="4" t="s">
        <v>3</v>
      </c>
      <c r="DF120" s="4" t="s">
        <v>3</v>
      </c>
      <c r="DG120" s="4" t="s">
        <v>3</v>
      </c>
      <c r="DH120" s="4" t="s">
        <v>3</v>
      </c>
      <c r="DI120" s="4" t="s">
        <v>3</v>
      </c>
      <c r="DJ120" s="4" t="s">
        <v>3</v>
      </c>
      <c r="DK120" s="4" t="s">
        <v>3</v>
      </c>
      <c r="DL120" s="4" t="s">
        <v>3</v>
      </c>
      <c r="DM120" s="4" t="s">
        <v>3</v>
      </c>
      <c r="DN120" s="4">
        <v>0</v>
      </c>
      <c r="DO120" s="4">
        <v>0</v>
      </c>
      <c r="DP120" s="4">
        <v>1</v>
      </c>
      <c r="DQ120" s="4">
        <v>1</v>
      </c>
      <c r="DU120" s="4">
        <v>1010</v>
      </c>
      <c r="DV120" s="4" t="s">
        <v>146</v>
      </c>
      <c r="DW120" s="4" t="s">
        <v>146</v>
      </c>
      <c r="DX120" s="4">
        <v>1</v>
      </c>
      <c r="DZ120" s="4" t="s">
        <v>3</v>
      </c>
      <c r="EA120" s="4" t="s">
        <v>3</v>
      </c>
      <c r="EB120" s="4" t="s">
        <v>3</v>
      </c>
      <c r="EC120" s="4" t="s">
        <v>3</v>
      </c>
      <c r="EE120" s="4">
        <v>85133641</v>
      </c>
      <c r="EF120" s="4">
        <v>30</v>
      </c>
      <c r="EG120" s="4" t="s">
        <v>52</v>
      </c>
      <c r="EH120" s="4">
        <v>0</v>
      </c>
      <c r="EI120" s="4" t="s">
        <v>3</v>
      </c>
      <c r="EJ120" s="4">
        <v>1</v>
      </c>
      <c r="EK120" s="4">
        <v>21</v>
      </c>
      <c r="EL120" s="4" t="s">
        <v>53</v>
      </c>
      <c r="EM120" s="4" t="s">
        <v>54</v>
      </c>
      <c r="EO120" s="4" t="s">
        <v>148</v>
      </c>
      <c r="EQ120" s="4">
        <v>0</v>
      </c>
      <c r="ER120" s="4">
        <v>57.04</v>
      </c>
      <c r="ES120" s="4">
        <v>57.04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FQ120" s="4">
        <v>0</v>
      </c>
      <c r="FR120" s="4">
        <v>0</v>
      </c>
      <c r="FS120" s="4">
        <v>0</v>
      </c>
      <c r="FX120" s="4">
        <v>109</v>
      </c>
      <c r="FY120" s="4">
        <v>61</v>
      </c>
      <c r="GA120" s="4" t="s">
        <v>3</v>
      </c>
      <c r="GD120" s="4">
        <v>1</v>
      </c>
      <c r="GF120" s="4">
        <v>-1047784132</v>
      </c>
      <c r="GG120" s="4">
        <v>2</v>
      </c>
      <c r="GH120" s="4">
        <v>1</v>
      </c>
      <c r="GI120" s="4">
        <v>2</v>
      </c>
      <c r="GJ120" s="4">
        <v>0</v>
      </c>
      <c r="GK120" s="4">
        <v>0</v>
      </c>
      <c r="GL120" s="4">
        <f t="shared" si="145"/>
        <v>0</v>
      </c>
      <c r="GM120" s="4">
        <f t="shared" si="146"/>
        <v>616.03</v>
      </c>
      <c r="GN120" s="4">
        <f t="shared" si="147"/>
        <v>616.03</v>
      </c>
      <c r="GO120" s="4">
        <f t="shared" si="148"/>
        <v>0</v>
      </c>
      <c r="GP120" s="4">
        <f t="shared" si="149"/>
        <v>0</v>
      </c>
      <c r="GR120" s="4">
        <v>0</v>
      </c>
      <c r="GS120" s="4">
        <v>3</v>
      </c>
      <c r="GT120" s="4">
        <v>0</v>
      </c>
      <c r="GU120" s="4" t="s">
        <v>3</v>
      </c>
      <c r="GV120" s="4">
        <f t="shared" si="150"/>
        <v>0</v>
      </c>
      <c r="GW120" s="4">
        <v>1</v>
      </c>
      <c r="GX120" s="4">
        <f t="shared" si="151"/>
        <v>0</v>
      </c>
      <c r="HA120" s="4">
        <v>0</v>
      </c>
      <c r="HB120" s="4">
        <v>0</v>
      </c>
      <c r="HC120" s="4">
        <f t="shared" si="152"/>
        <v>0</v>
      </c>
      <c r="HE120" s="4" t="s">
        <v>3</v>
      </c>
      <c r="HF120" s="4" t="s">
        <v>3</v>
      </c>
      <c r="HM120" s="4" t="s">
        <v>42</v>
      </c>
      <c r="HN120" s="4" t="s">
        <v>3</v>
      </c>
      <c r="HO120" s="4" t="s">
        <v>3</v>
      </c>
      <c r="HP120" s="4" t="s">
        <v>3</v>
      </c>
      <c r="HQ120" s="4" t="s">
        <v>3</v>
      </c>
      <c r="HS120" s="4">
        <v>0</v>
      </c>
      <c r="IK120" s="4">
        <v>0</v>
      </c>
    </row>
    <row r="121" spans="1:255" x14ac:dyDescent="0.2">
      <c r="A121" s="2">
        <v>18</v>
      </c>
      <c r="B121" s="2">
        <v>1</v>
      </c>
      <c r="C121" s="2">
        <v>239</v>
      </c>
      <c r="D121" s="2"/>
      <c r="E121" s="2" t="s">
        <v>218</v>
      </c>
      <c r="F121" s="2" t="s">
        <v>219</v>
      </c>
      <c r="G121" s="2" t="s">
        <v>220</v>
      </c>
      <c r="H121" s="2" t="s">
        <v>146</v>
      </c>
      <c r="I121" s="2">
        <f>I115*J121</f>
        <v>1</v>
      </c>
      <c r="J121" s="2">
        <v>0.90909090909090906</v>
      </c>
      <c r="K121" s="2">
        <v>0.90909099999999998</v>
      </c>
      <c r="L121" s="2"/>
      <c r="M121" s="2"/>
      <c r="N121" s="2"/>
      <c r="O121" s="2">
        <f t="shared" si="128"/>
        <v>56.84</v>
      </c>
      <c r="P121" s="2">
        <f t="shared" si="129"/>
        <v>56.84</v>
      </c>
      <c r="Q121" s="2">
        <f t="shared" si="153"/>
        <v>0</v>
      </c>
      <c r="R121" s="2">
        <f t="shared" si="154"/>
        <v>0</v>
      </c>
      <c r="S121" s="2">
        <f t="shared" si="130"/>
        <v>0</v>
      </c>
      <c r="T121" s="2">
        <f t="shared" si="131"/>
        <v>0</v>
      </c>
      <c r="U121" s="2">
        <f t="shared" si="132"/>
        <v>0</v>
      </c>
      <c r="V121" s="2">
        <f t="shared" si="133"/>
        <v>0</v>
      </c>
      <c r="W121" s="2">
        <f t="shared" si="134"/>
        <v>0</v>
      </c>
      <c r="X121" s="2">
        <f t="shared" si="155"/>
        <v>0</v>
      </c>
      <c r="Y121" s="2">
        <f t="shared" si="156"/>
        <v>0</v>
      </c>
      <c r="Z121" s="2"/>
      <c r="AA121" s="2">
        <v>85736471</v>
      </c>
      <c r="AB121" s="2">
        <f t="shared" si="135"/>
        <v>56.84</v>
      </c>
      <c r="AC121" s="2">
        <f t="shared" si="157"/>
        <v>56.84</v>
      </c>
      <c r="AD121" s="2">
        <f t="shared" si="158"/>
        <v>0</v>
      </c>
      <c r="AE121" s="2">
        <f t="shared" si="159"/>
        <v>0</v>
      </c>
      <c r="AF121" s="2">
        <f t="shared" si="160"/>
        <v>0</v>
      </c>
      <c r="AG121" s="2">
        <f t="shared" si="136"/>
        <v>0</v>
      </c>
      <c r="AH121" s="2">
        <f t="shared" si="161"/>
        <v>0</v>
      </c>
      <c r="AI121" s="2">
        <f t="shared" si="162"/>
        <v>0</v>
      </c>
      <c r="AJ121" s="2">
        <f t="shared" si="137"/>
        <v>0</v>
      </c>
      <c r="AK121" s="2">
        <v>56.84</v>
      </c>
      <c r="AL121" s="2">
        <v>56.84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109</v>
      </c>
      <c r="AU121" s="2">
        <v>61</v>
      </c>
      <c r="AV121" s="2">
        <v>1</v>
      </c>
      <c r="AW121" s="2">
        <v>1</v>
      </c>
      <c r="AX121" s="2"/>
      <c r="AY121" s="2"/>
      <c r="AZ121" s="2">
        <v>1</v>
      </c>
      <c r="BA121" s="2">
        <v>1</v>
      </c>
      <c r="BB121" s="2">
        <v>1</v>
      </c>
      <c r="BC121" s="2">
        <v>1</v>
      </c>
      <c r="BD121" s="2" t="s">
        <v>3</v>
      </c>
      <c r="BE121" s="2" t="s">
        <v>3</v>
      </c>
      <c r="BF121" s="2" t="s">
        <v>3</v>
      </c>
      <c r="BG121" s="2" t="s">
        <v>3</v>
      </c>
      <c r="BH121" s="2">
        <v>3</v>
      </c>
      <c r="BI121" s="2">
        <v>1</v>
      </c>
      <c r="BJ121" s="2" t="s">
        <v>221</v>
      </c>
      <c r="BK121" s="2"/>
      <c r="BL121" s="2"/>
      <c r="BM121" s="2">
        <v>21</v>
      </c>
      <c r="BN121" s="2">
        <v>0</v>
      </c>
      <c r="BO121" s="2" t="s">
        <v>3</v>
      </c>
      <c r="BP121" s="2">
        <v>0</v>
      </c>
      <c r="BQ121" s="2">
        <v>30</v>
      </c>
      <c r="BR121" s="2">
        <v>0</v>
      </c>
      <c r="BS121" s="2">
        <v>1</v>
      </c>
      <c r="BT121" s="2">
        <v>1</v>
      </c>
      <c r="BU121" s="2">
        <v>1</v>
      </c>
      <c r="BV121" s="2">
        <v>1</v>
      </c>
      <c r="BW121" s="2">
        <v>1</v>
      </c>
      <c r="BX121" s="2">
        <v>1</v>
      </c>
      <c r="BY121" s="2" t="s">
        <v>3</v>
      </c>
      <c r="BZ121" s="2">
        <v>109</v>
      </c>
      <c r="CA121" s="2">
        <v>61</v>
      </c>
      <c r="CB121" s="2" t="s">
        <v>3</v>
      </c>
      <c r="CC121" s="2"/>
      <c r="CD121" s="2"/>
      <c r="CE121" s="2">
        <v>1566</v>
      </c>
      <c r="CF121" s="2">
        <v>0</v>
      </c>
      <c r="CG121" s="2">
        <v>0</v>
      </c>
      <c r="CH121" s="2"/>
      <c r="CI121" s="2"/>
      <c r="CJ121" s="2"/>
      <c r="CK121" s="2"/>
      <c r="CL121" s="2"/>
      <c r="CM121" s="2">
        <v>0</v>
      </c>
      <c r="CN121" s="2" t="s">
        <v>908</v>
      </c>
      <c r="CO121" s="2">
        <v>0</v>
      </c>
      <c r="CP121" s="2">
        <f t="shared" si="138"/>
        <v>56.84</v>
      </c>
      <c r="CQ121" s="2">
        <f t="shared" si="139"/>
        <v>56.84</v>
      </c>
      <c r="CR121" s="2">
        <f t="shared" si="163"/>
        <v>0</v>
      </c>
      <c r="CS121" s="2">
        <f t="shared" si="164"/>
        <v>0</v>
      </c>
      <c r="CT121" s="2">
        <f t="shared" si="140"/>
        <v>0</v>
      </c>
      <c r="CU121" s="2">
        <f t="shared" si="141"/>
        <v>0</v>
      </c>
      <c r="CV121" s="2">
        <f t="shared" si="142"/>
        <v>0</v>
      </c>
      <c r="CW121" s="2">
        <f t="shared" si="143"/>
        <v>0</v>
      </c>
      <c r="CX121" s="2">
        <f t="shared" si="144"/>
        <v>0</v>
      </c>
      <c r="CY121" s="2">
        <f t="shared" si="165"/>
        <v>0</v>
      </c>
      <c r="CZ121" s="2">
        <f t="shared" si="166"/>
        <v>0</v>
      </c>
      <c r="DA121" s="2"/>
      <c r="DB121" s="2"/>
      <c r="DC121" s="2" t="s">
        <v>3</v>
      </c>
      <c r="DD121" s="2" t="s">
        <v>3</v>
      </c>
      <c r="DE121" s="2" t="s">
        <v>3</v>
      </c>
      <c r="DF121" s="2" t="s">
        <v>3</v>
      </c>
      <c r="DG121" s="2" t="s">
        <v>3</v>
      </c>
      <c r="DH121" s="2" t="s">
        <v>3</v>
      </c>
      <c r="DI121" s="2" t="s">
        <v>3</v>
      </c>
      <c r="DJ121" s="2" t="s">
        <v>3</v>
      </c>
      <c r="DK121" s="2" t="s">
        <v>3</v>
      </c>
      <c r="DL121" s="2" t="s">
        <v>3</v>
      </c>
      <c r="DM121" s="2" t="s">
        <v>3</v>
      </c>
      <c r="DN121" s="2">
        <v>0</v>
      </c>
      <c r="DO121" s="2">
        <v>0</v>
      </c>
      <c r="DP121" s="2">
        <v>1</v>
      </c>
      <c r="DQ121" s="2">
        <v>1</v>
      </c>
      <c r="DR121" s="2"/>
      <c r="DS121" s="2"/>
      <c r="DT121" s="2"/>
      <c r="DU121" s="2">
        <v>1010</v>
      </c>
      <c r="DV121" s="2" t="s">
        <v>146</v>
      </c>
      <c r="DW121" s="2" t="s">
        <v>146</v>
      </c>
      <c r="DX121" s="2">
        <v>1</v>
      </c>
      <c r="DY121" s="2"/>
      <c r="DZ121" s="2" t="s">
        <v>3</v>
      </c>
      <c r="EA121" s="2" t="s">
        <v>3</v>
      </c>
      <c r="EB121" s="2" t="s">
        <v>3</v>
      </c>
      <c r="EC121" s="2" t="s">
        <v>3</v>
      </c>
      <c r="ED121" s="2"/>
      <c r="EE121" s="2">
        <v>85133641</v>
      </c>
      <c r="EF121" s="2">
        <v>30</v>
      </c>
      <c r="EG121" s="2" t="s">
        <v>52</v>
      </c>
      <c r="EH121" s="2">
        <v>0</v>
      </c>
      <c r="EI121" s="2" t="s">
        <v>3</v>
      </c>
      <c r="EJ121" s="2">
        <v>1</v>
      </c>
      <c r="EK121" s="2">
        <v>21</v>
      </c>
      <c r="EL121" s="2" t="s">
        <v>53</v>
      </c>
      <c r="EM121" s="2" t="s">
        <v>54</v>
      </c>
      <c r="EN121" s="2"/>
      <c r="EO121" s="2" t="s">
        <v>148</v>
      </c>
      <c r="EP121" s="2"/>
      <c r="EQ121" s="2">
        <v>0</v>
      </c>
      <c r="ER121" s="2">
        <v>56.84</v>
      </c>
      <c r="ES121" s="2">
        <v>56.84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>
        <v>0</v>
      </c>
      <c r="FR121" s="2">
        <v>0</v>
      </c>
      <c r="FS121" s="2">
        <v>0</v>
      </c>
      <c r="FT121" s="2"/>
      <c r="FU121" s="2"/>
      <c r="FV121" s="2"/>
      <c r="FW121" s="2"/>
      <c r="FX121" s="2">
        <v>109</v>
      </c>
      <c r="FY121" s="2">
        <v>61</v>
      </c>
      <c r="FZ121" s="2"/>
      <c r="GA121" s="2" t="s">
        <v>3</v>
      </c>
      <c r="GB121" s="2"/>
      <c r="GC121" s="2"/>
      <c r="GD121" s="2">
        <v>1</v>
      </c>
      <c r="GE121" s="2"/>
      <c r="GF121" s="2">
        <v>-2051747860</v>
      </c>
      <c r="GG121" s="2">
        <v>2</v>
      </c>
      <c r="GH121" s="2">
        <v>1</v>
      </c>
      <c r="GI121" s="2">
        <v>-2</v>
      </c>
      <c r="GJ121" s="2">
        <v>0</v>
      </c>
      <c r="GK121" s="2">
        <v>0</v>
      </c>
      <c r="GL121" s="2">
        <f t="shared" si="145"/>
        <v>0</v>
      </c>
      <c r="GM121" s="2">
        <f t="shared" si="146"/>
        <v>56.84</v>
      </c>
      <c r="GN121" s="2">
        <f t="shared" si="147"/>
        <v>56.84</v>
      </c>
      <c r="GO121" s="2">
        <f t="shared" si="148"/>
        <v>0</v>
      </c>
      <c r="GP121" s="2">
        <f t="shared" si="149"/>
        <v>0</v>
      </c>
      <c r="GQ121" s="2"/>
      <c r="GR121" s="2">
        <v>0</v>
      </c>
      <c r="GS121" s="2">
        <v>3</v>
      </c>
      <c r="GT121" s="2">
        <v>0</v>
      </c>
      <c r="GU121" s="2" t="s">
        <v>3</v>
      </c>
      <c r="GV121" s="2">
        <f t="shared" si="150"/>
        <v>0</v>
      </c>
      <c r="GW121" s="2">
        <v>1</v>
      </c>
      <c r="GX121" s="2">
        <f t="shared" si="151"/>
        <v>0</v>
      </c>
      <c r="GY121" s="2"/>
      <c r="GZ121" s="2"/>
      <c r="HA121" s="2">
        <v>0</v>
      </c>
      <c r="HB121" s="2">
        <v>0</v>
      </c>
      <c r="HC121" s="2">
        <f t="shared" si="152"/>
        <v>0</v>
      </c>
      <c r="HD121" s="2"/>
      <c r="HE121" s="2" t="s">
        <v>3</v>
      </c>
      <c r="HF121" s="2" t="s">
        <v>3</v>
      </c>
      <c r="HG121" s="2"/>
      <c r="HH121" s="2"/>
      <c r="HI121" s="2"/>
      <c r="HJ121" s="2"/>
      <c r="HK121" s="2"/>
      <c r="HL121" s="2"/>
      <c r="HM121" s="2" t="s">
        <v>42</v>
      </c>
      <c r="HN121" s="2" t="s">
        <v>3</v>
      </c>
      <c r="HO121" s="2" t="s">
        <v>3</v>
      </c>
      <c r="HP121" s="2" t="s">
        <v>3</v>
      </c>
      <c r="HQ121" s="2" t="s">
        <v>3</v>
      </c>
      <c r="HR121" s="2"/>
      <c r="HS121" s="2">
        <v>0</v>
      </c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>
        <v>0</v>
      </c>
      <c r="IL121" s="2"/>
      <c r="IM121" s="2"/>
      <c r="IN121" s="2"/>
      <c r="IO121" s="2"/>
      <c r="IP121" s="2"/>
      <c r="IQ121" s="2"/>
      <c r="IR121" s="2"/>
      <c r="IS121" s="2"/>
      <c r="IT121" s="2"/>
      <c r="IU121" s="2"/>
    </row>
    <row r="122" spans="1:255" x14ac:dyDescent="0.2">
      <c r="A122" s="4">
        <v>18</v>
      </c>
      <c r="B122" s="4">
        <v>1</v>
      </c>
      <c r="C122" s="4">
        <v>257</v>
      </c>
      <c r="E122" s="4" t="s">
        <v>218</v>
      </c>
      <c r="F122" s="4" t="s">
        <v>219</v>
      </c>
      <c r="G122" s="4" t="s">
        <v>220</v>
      </c>
      <c r="H122" s="4" t="s">
        <v>146</v>
      </c>
      <c r="I122" s="4">
        <f>I116*J122</f>
        <v>1</v>
      </c>
      <c r="J122" s="4">
        <v>0.90909090909090906</v>
      </c>
      <c r="K122" s="4">
        <v>0.90909099999999998</v>
      </c>
      <c r="O122" s="4">
        <f t="shared" si="128"/>
        <v>505.88</v>
      </c>
      <c r="P122" s="4">
        <f t="shared" si="129"/>
        <v>505.88</v>
      </c>
      <c r="Q122" s="4">
        <f t="shared" si="153"/>
        <v>0</v>
      </c>
      <c r="R122" s="4">
        <f t="shared" si="154"/>
        <v>0</v>
      </c>
      <c r="S122" s="4">
        <f t="shared" si="130"/>
        <v>0</v>
      </c>
      <c r="T122" s="4">
        <f t="shared" si="131"/>
        <v>0</v>
      </c>
      <c r="U122" s="4">
        <f t="shared" si="132"/>
        <v>0</v>
      </c>
      <c r="V122" s="4">
        <f t="shared" si="133"/>
        <v>0</v>
      </c>
      <c r="W122" s="4">
        <f t="shared" si="134"/>
        <v>0</v>
      </c>
      <c r="X122" s="4">
        <f t="shared" si="155"/>
        <v>0</v>
      </c>
      <c r="Y122" s="4">
        <f t="shared" si="156"/>
        <v>0</v>
      </c>
      <c r="AA122" s="4">
        <v>85736473</v>
      </c>
      <c r="AB122" s="4">
        <f t="shared" si="135"/>
        <v>56.84</v>
      </c>
      <c r="AC122" s="4">
        <f t="shared" si="157"/>
        <v>56.84</v>
      </c>
      <c r="AD122" s="4">
        <f t="shared" si="158"/>
        <v>0</v>
      </c>
      <c r="AE122" s="4">
        <f t="shared" si="159"/>
        <v>0</v>
      </c>
      <c r="AF122" s="4">
        <f t="shared" si="160"/>
        <v>0</v>
      </c>
      <c r="AG122" s="4">
        <f t="shared" si="136"/>
        <v>0</v>
      </c>
      <c r="AH122" s="4">
        <f t="shared" si="161"/>
        <v>0</v>
      </c>
      <c r="AI122" s="4">
        <f t="shared" si="162"/>
        <v>0</v>
      </c>
      <c r="AJ122" s="4">
        <f t="shared" si="137"/>
        <v>0</v>
      </c>
      <c r="AK122" s="4">
        <v>56.84</v>
      </c>
      <c r="AL122" s="4">
        <v>56.84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109</v>
      </c>
      <c r="AU122" s="4">
        <v>61</v>
      </c>
      <c r="AV122" s="4">
        <v>1</v>
      </c>
      <c r="AW122" s="4">
        <v>1</v>
      </c>
      <c r="AZ122" s="4">
        <v>1</v>
      </c>
      <c r="BA122" s="4">
        <v>1</v>
      </c>
      <c r="BB122" s="4">
        <v>1</v>
      </c>
      <c r="BC122" s="4">
        <v>8.9</v>
      </c>
      <c r="BD122" s="4" t="s">
        <v>3</v>
      </c>
      <c r="BE122" s="4" t="s">
        <v>3</v>
      </c>
      <c r="BF122" s="4" t="s">
        <v>3</v>
      </c>
      <c r="BG122" s="4" t="s">
        <v>3</v>
      </c>
      <c r="BH122" s="4">
        <v>3</v>
      </c>
      <c r="BI122" s="4">
        <v>1</v>
      </c>
      <c r="BJ122" s="4" t="s">
        <v>221</v>
      </c>
      <c r="BM122" s="4">
        <v>21</v>
      </c>
      <c r="BN122" s="4">
        <v>0</v>
      </c>
      <c r="BO122" s="4" t="s">
        <v>219</v>
      </c>
      <c r="BP122" s="4">
        <v>1</v>
      </c>
      <c r="BQ122" s="4">
        <v>30</v>
      </c>
      <c r="BR122" s="4">
        <v>0</v>
      </c>
      <c r="BS122" s="4">
        <v>1</v>
      </c>
      <c r="BT122" s="4">
        <v>1</v>
      </c>
      <c r="BU122" s="4">
        <v>1</v>
      </c>
      <c r="BV122" s="4">
        <v>1</v>
      </c>
      <c r="BW122" s="4">
        <v>1</v>
      </c>
      <c r="BX122" s="4">
        <v>1</v>
      </c>
      <c r="BY122" s="4" t="s">
        <v>3</v>
      </c>
      <c r="BZ122" s="4">
        <v>109</v>
      </c>
      <c r="CA122" s="4">
        <v>61</v>
      </c>
      <c r="CB122" s="4" t="s">
        <v>3</v>
      </c>
      <c r="CE122" s="4">
        <v>1566</v>
      </c>
      <c r="CF122" s="4">
        <v>0</v>
      </c>
      <c r="CG122" s="4">
        <v>0</v>
      </c>
      <c r="CM122" s="4">
        <v>0</v>
      </c>
      <c r="CN122" s="4" t="s">
        <v>908</v>
      </c>
      <c r="CO122" s="4">
        <v>0</v>
      </c>
      <c r="CP122" s="4">
        <f t="shared" si="138"/>
        <v>505.88</v>
      </c>
      <c r="CQ122" s="4">
        <f t="shared" si="139"/>
        <v>505.88</v>
      </c>
      <c r="CR122" s="4">
        <f t="shared" si="163"/>
        <v>0</v>
      </c>
      <c r="CS122" s="4">
        <f t="shared" si="164"/>
        <v>0</v>
      </c>
      <c r="CT122" s="4">
        <f t="shared" si="140"/>
        <v>0</v>
      </c>
      <c r="CU122" s="4">
        <f t="shared" si="141"/>
        <v>0</v>
      </c>
      <c r="CV122" s="4">
        <f t="shared" si="142"/>
        <v>0</v>
      </c>
      <c r="CW122" s="4">
        <f t="shared" si="143"/>
        <v>0</v>
      </c>
      <c r="CX122" s="4">
        <f t="shared" si="144"/>
        <v>0</v>
      </c>
      <c r="CY122" s="4">
        <f t="shared" si="165"/>
        <v>0</v>
      </c>
      <c r="CZ122" s="4">
        <f t="shared" si="166"/>
        <v>0</v>
      </c>
      <c r="DC122" s="4" t="s">
        <v>3</v>
      </c>
      <c r="DD122" s="4" t="s">
        <v>3</v>
      </c>
      <c r="DE122" s="4" t="s">
        <v>3</v>
      </c>
      <c r="DF122" s="4" t="s">
        <v>3</v>
      </c>
      <c r="DG122" s="4" t="s">
        <v>3</v>
      </c>
      <c r="DH122" s="4" t="s">
        <v>3</v>
      </c>
      <c r="DI122" s="4" t="s">
        <v>3</v>
      </c>
      <c r="DJ122" s="4" t="s">
        <v>3</v>
      </c>
      <c r="DK122" s="4" t="s">
        <v>3</v>
      </c>
      <c r="DL122" s="4" t="s">
        <v>3</v>
      </c>
      <c r="DM122" s="4" t="s">
        <v>3</v>
      </c>
      <c r="DN122" s="4">
        <v>0</v>
      </c>
      <c r="DO122" s="4">
        <v>0</v>
      </c>
      <c r="DP122" s="4">
        <v>1</v>
      </c>
      <c r="DQ122" s="4">
        <v>1</v>
      </c>
      <c r="DU122" s="4">
        <v>1010</v>
      </c>
      <c r="DV122" s="4" t="s">
        <v>146</v>
      </c>
      <c r="DW122" s="4" t="s">
        <v>146</v>
      </c>
      <c r="DX122" s="4">
        <v>1</v>
      </c>
      <c r="DZ122" s="4" t="s">
        <v>3</v>
      </c>
      <c r="EA122" s="4" t="s">
        <v>3</v>
      </c>
      <c r="EB122" s="4" t="s">
        <v>3</v>
      </c>
      <c r="EC122" s="4" t="s">
        <v>3</v>
      </c>
      <c r="EE122" s="4">
        <v>85133641</v>
      </c>
      <c r="EF122" s="4">
        <v>30</v>
      </c>
      <c r="EG122" s="4" t="s">
        <v>52</v>
      </c>
      <c r="EH122" s="4">
        <v>0</v>
      </c>
      <c r="EI122" s="4" t="s">
        <v>3</v>
      </c>
      <c r="EJ122" s="4">
        <v>1</v>
      </c>
      <c r="EK122" s="4">
        <v>21</v>
      </c>
      <c r="EL122" s="4" t="s">
        <v>53</v>
      </c>
      <c r="EM122" s="4" t="s">
        <v>54</v>
      </c>
      <c r="EO122" s="4" t="s">
        <v>148</v>
      </c>
      <c r="EQ122" s="4">
        <v>0</v>
      </c>
      <c r="ER122" s="4">
        <v>56.84</v>
      </c>
      <c r="ES122" s="4">
        <v>56.84</v>
      </c>
      <c r="ET122" s="4">
        <v>0</v>
      </c>
      <c r="EU122" s="4">
        <v>0</v>
      </c>
      <c r="EV122" s="4">
        <v>0</v>
      </c>
      <c r="EW122" s="4">
        <v>0</v>
      </c>
      <c r="EX122" s="4">
        <v>0</v>
      </c>
      <c r="FQ122" s="4">
        <v>0</v>
      </c>
      <c r="FR122" s="4">
        <v>0</v>
      </c>
      <c r="FS122" s="4">
        <v>0</v>
      </c>
      <c r="FX122" s="4">
        <v>109</v>
      </c>
      <c r="FY122" s="4">
        <v>61</v>
      </c>
      <c r="GA122" s="4" t="s">
        <v>3</v>
      </c>
      <c r="GD122" s="4">
        <v>1</v>
      </c>
      <c r="GF122" s="4">
        <v>-2051747860</v>
      </c>
      <c r="GG122" s="4">
        <v>2</v>
      </c>
      <c r="GH122" s="4">
        <v>1</v>
      </c>
      <c r="GI122" s="4">
        <v>2</v>
      </c>
      <c r="GJ122" s="4">
        <v>0</v>
      </c>
      <c r="GK122" s="4">
        <v>0</v>
      </c>
      <c r="GL122" s="4">
        <f t="shared" si="145"/>
        <v>0</v>
      </c>
      <c r="GM122" s="4">
        <f t="shared" si="146"/>
        <v>505.88</v>
      </c>
      <c r="GN122" s="4">
        <f t="shared" si="147"/>
        <v>505.88</v>
      </c>
      <c r="GO122" s="4">
        <f t="shared" si="148"/>
        <v>0</v>
      </c>
      <c r="GP122" s="4">
        <f t="shared" si="149"/>
        <v>0</v>
      </c>
      <c r="GR122" s="4">
        <v>0</v>
      </c>
      <c r="GS122" s="4">
        <v>3</v>
      </c>
      <c r="GT122" s="4">
        <v>0</v>
      </c>
      <c r="GU122" s="4" t="s">
        <v>3</v>
      </c>
      <c r="GV122" s="4">
        <f t="shared" si="150"/>
        <v>0</v>
      </c>
      <c r="GW122" s="4">
        <v>1</v>
      </c>
      <c r="GX122" s="4">
        <f t="shared" si="151"/>
        <v>0</v>
      </c>
      <c r="HA122" s="4">
        <v>0</v>
      </c>
      <c r="HB122" s="4">
        <v>0</v>
      </c>
      <c r="HC122" s="4">
        <f t="shared" si="152"/>
        <v>0</v>
      </c>
      <c r="HE122" s="4" t="s">
        <v>3</v>
      </c>
      <c r="HF122" s="4" t="s">
        <v>3</v>
      </c>
      <c r="HM122" s="4" t="s">
        <v>42</v>
      </c>
      <c r="HN122" s="4" t="s">
        <v>3</v>
      </c>
      <c r="HO122" s="4" t="s">
        <v>3</v>
      </c>
      <c r="HP122" s="4" t="s">
        <v>3</v>
      </c>
      <c r="HQ122" s="4" t="s">
        <v>3</v>
      </c>
      <c r="HS122" s="4">
        <v>0</v>
      </c>
      <c r="IK122" s="4">
        <v>0</v>
      </c>
    </row>
    <row r="123" spans="1:255" x14ac:dyDescent="0.2">
      <c r="A123" s="2">
        <v>18</v>
      </c>
      <c r="B123" s="2">
        <v>1</v>
      </c>
      <c r="C123" s="2">
        <v>238</v>
      </c>
      <c r="D123" s="2"/>
      <c r="E123" s="2" t="s">
        <v>222</v>
      </c>
      <c r="F123" s="2" t="s">
        <v>223</v>
      </c>
      <c r="G123" s="2" t="s">
        <v>224</v>
      </c>
      <c r="H123" s="2" t="s">
        <v>146</v>
      </c>
      <c r="I123" s="2">
        <f>I115*J123</f>
        <v>1</v>
      </c>
      <c r="J123" s="2">
        <v>0.90909090909090906</v>
      </c>
      <c r="K123" s="2">
        <v>0.90909099999999998</v>
      </c>
      <c r="L123" s="2"/>
      <c r="M123" s="2"/>
      <c r="N123" s="2"/>
      <c r="O123" s="2">
        <f t="shared" si="128"/>
        <v>25.32</v>
      </c>
      <c r="P123" s="2">
        <f t="shared" si="129"/>
        <v>25.32</v>
      </c>
      <c r="Q123" s="2">
        <f t="shared" si="153"/>
        <v>0</v>
      </c>
      <c r="R123" s="2">
        <f t="shared" si="154"/>
        <v>0</v>
      </c>
      <c r="S123" s="2">
        <f t="shared" si="130"/>
        <v>0</v>
      </c>
      <c r="T123" s="2">
        <f t="shared" si="131"/>
        <v>0</v>
      </c>
      <c r="U123" s="2">
        <f t="shared" si="132"/>
        <v>0</v>
      </c>
      <c r="V123" s="2">
        <f t="shared" si="133"/>
        <v>0</v>
      </c>
      <c r="W123" s="2">
        <f t="shared" si="134"/>
        <v>0</v>
      </c>
      <c r="X123" s="2">
        <f t="shared" si="155"/>
        <v>0</v>
      </c>
      <c r="Y123" s="2">
        <f t="shared" si="156"/>
        <v>0</v>
      </c>
      <c r="Z123" s="2"/>
      <c r="AA123" s="2">
        <v>85736471</v>
      </c>
      <c r="AB123" s="2">
        <f t="shared" si="135"/>
        <v>25.32</v>
      </c>
      <c r="AC123" s="2">
        <f t="shared" si="157"/>
        <v>25.32</v>
      </c>
      <c r="AD123" s="2">
        <f t="shared" si="158"/>
        <v>0</v>
      </c>
      <c r="AE123" s="2">
        <f t="shared" si="159"/>
        <v>0</v>
      </c>
      <c r="AF123" s="2">
        <f t="shared" si="160"/>
        <v>0</v>
      </c>
      <c r="AG123" s="2">
        <f t="shared" si="136"/>
        <v>0</v>
      </c>
      <c r="AH123" s="2">
        <f t="shared" si="161"/>
        <v>0</v>
      </c>
      <c r="AI123" s="2">
        <f t="shared" si="162"/>
        <v>0</v>
      </c>
      <c r="AJ123" s="2">
        <f t="shared" si="137"/>
        <v>0</v>
      </c>
      <c r="AK123" s="2">
        <v>25.32</v>
      </c>
      <c r="AL123" s="2">
        <v>25.32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109</v>
      </c>
      <c r="AU123" s="2">
        <v>61</v>
      </c>
      <c r="AV123" s="2">
        <v>1</v>
      </c>
      <c r="AW123" s="2">
        <v>1</v>
      </c>
      <c r="AX123" s="2"/>
      <c r="AY123" s="2"/>
      <c r="AZ123" s="2">
        <v>1</v>
      </c>
      <c r="BA123" s="2">
        <v>1</v>
      </c>
      <c r="BB123" s="2">
        <v>1</v>
      </c>
      <c r="BC123" s="2">
        <v>1</v>
      </c>
      <c r="BD123" s="2" t="s">
        <v>3</v>
      </c>
      <c r="BE123" s="2" t="s">
        <v>3</v>
      </c>
      <c r="BF123" s="2" t="s">
        <v>3</v>
      </c>
      <c r="BG123" s="2" t="s">
        <v>3</v>
      </c>
      <c r="BH123" s="2">
        <v>3</v>
      </c>
      <c r="BI123" s="2">
        <v>1</v>
      </c>
      <c r="BJ123" s="2" t="s">
        <v>225</v>
      </c>
      <c r="BK123" s="2"/>
      <c r="BL123" s="2"/>
      <c r="BM123" s="2">
        <v>21</v>
      </c>
      <c r="BN123" s="2">
        <v>0</v>
      </c>
      <c r="BO123" s="2" t="s">
        <v>3</v>
      </c>
      <c r="BP123" s="2">
        <v>0</v>
      </c>
      <c r="BQ123" s="2">
        <v>30</v>
      </c>
      <c r="BR123" s="2">
        <v>0</v>
      </c>
      <c r="BS123" s="2">
        <v>1</v>
      </c>
      <c r="BT123" s="2">
        <v>1</v>
      </c>
      <c r="BU123" s="2">
        <v>1</v>
      </c>
      <c r="BV123" s="2">
        <v>1</v>
      </c>
      <c r="BW123" s="2">
        <v>1</v>
      </c>
      <c r="BX123" s="2">
        <v>1</v>
      </c>
      <c r="BY123" s="2" t="s">
        <v>3</v>
      </c>
      <c r="BZ123" s="2">
        <v>109</v>
      </c>
      <c r="CA123" s="2">
        <v>61</v>
      </c>
      <c r="CB123" s="2" t="s">
        <v>3</v>
      </c>
      <c r="CC123" s="2"/>
      <c r="CD123" s="2"/>
      <c r="CE123" s="2">
        <v>1566</v>
      </c>
      <c r="CF123" s="2">
        <v>0</v>
      </c>
      <c r="CG123" s="2">
        <v>0</v>
      </c>
      <c r="CH123" s="2"/>
      <c r="CI123" s="2"/>
      <c r="CJ123" s="2"/>
      <c r="CK123" s="2"/>
      <c r="CL123" s="2"/>
      <c r="CM123" s="2">
        <v>0</v>
      </c>
      <c r="CN123" s="2" t="s">
        <v>908</v>
      </c>
      <c r="CO123" s="2">
        <v>0</v>
      </c>
      <c r="CP123" s="2">
        <f t="shared" si="138"/>
        <v>25.32</v>
      </c>
      <c r="CQ123" s="2">
        <f t="shared" si="139"/>
        <v>25.32</v>
      </c>
      <c r="CR123" s="2">
        <f t="shared" si="163"/>
        <v>0</v>
      </c>
      <c r="CS123" s="2">
        <f t="shared" si="164"/>
        <v>0</v>
      </c>
      <c r="CT123" s="2">
        <f t="shared" si="140"/>
        <v>0</v>
      </c>
      <c r="CU123" s="2">
        <f t="shared" si="141"/>
        <v>0</v>
      </c>
      <c r="CV123" s="2">
        <f t="shared" si="142"/>
        <v>0</v>
      </c>
      <c r="CW123" s="2">
        <f t="shared" si="143"/>
        <v>0</v>
      </c>
      <c r="CX123" s="2">
        <f t="shared" si="144"/>
        <v>0</v>
      </c>
      <c r="CY123" s="2">
        <f t="shared" si="165"/>
        <v>0</v>
      </c>
      <c r="CZ123" s="2">
        <f t="shared" si="166"/>
        <v>0</v>
      </c>
      <c r="DA123" s="2"/>
      <c r="DB123" s="2"/>
      <c r="DC123" s="2" t="s">
        <v>3</v>
      </c>
      <c r="DD123" s="2" t="s">
        <v>3</v>
      </c>
      <c r="DE123" s="2" t="s">
        <v>3</v>
      </c>
      <c r="DF123" s="2" t="s">
        <v>3</v>
      </c>
      <c r="DG123" s="2" t="s">
        <v>3</v>
      </c>
      <c r="DH123" s="2" t="s">
        <v>3</v>
      </c>
      <c r="DI123" s="2" t="s">
        <v>3</v>
      </c>
      <c r="DJ123" s="2" t="s">
        <v>3</v>
      </c>
      <c r="DK123" s="2" t="s">
        <v>3</v>
      </c>
      <c r="DL123" s="2" t="s">
        <v>3</v>
      </c>
      <c r="DM123" s="2" t="s">
        <v>3</v>
      </c>
      <c r="DN123" s="2">
        <v>0</v>
      </c>
      <c r="DO123" s="2">
        <v>0</v>
      </c>
      <c r="DP123" s="2">
        <v>1</v>
      </c>
      <c r="DQ123" s="2">
        <v>1</v>
      </c>
      <c r="DR123" s="2"/>
      <c r="DS123" s="2"/>
      <c r="DT123" s="2"/>
      <c r="DU123" s="2">
        <v>1010</v>
      </c>
      <c r="DV123" s="2" t="s">
        <v>146</v>
      </c>
      <c r="DW123" s="2" t="s">
        <v>146</v>
      </c>
      <c r="DX123" s="2">
        <v>1</v>
      </c>
      <c r="DY123" s="2"/>
      <c r="DZ123" s="2" t="s">
        <v>3</v>
      </c>
      <c r="EA123" s="2" t="s">
        <v>3</v>
      </c>
      <c r="EB123" s="2" t="s">
        <v>3</v>
      </c>
      <c r="EC123" s="2" t="s">
        <v>3</v>
      </c>
      <c r="ED123" s="2"/>
      <c r="EE123" s="2">
        <v>85133641</v>
      </c>
      <c r="EF123" s="2">
        <v>30</v>
      </c>
      <c r="EG123" s="2" t="s">
        <v>52</v>
      </c>
      <c r="EH123" s="2">
        <v>0</v>
      </c>
      <c r="EI123" s="2" t="s">
        <v>3</v>
      </c>
      <c r="EJ123" s="2">
        <v>1</v>
      </c>
      <c r="EK123" s="2">
        <v>21</v>
      </c>
      <c r="EL123" s="2" t="s">
        <v>53</v>
      </c>
      <c r="EM123" s="2" t="s">
        <v>54</v>
      </c>
      <c r="EN123" s="2"/>
      <c r="EO123" s="2" t="s">
        <v>148</v>
      </c>
      <c r="EP123" s="2"/>
      <c r="EQ123" s="2">
        <v>0</v>
      </c>
      <c r="ER123" s="2">
        <v>25.32</v>
      </c>
      <c r="ES123" s="2">
        <v>25.32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>
        <v>0</v>
      </c>
      <c r="FR123" s="2">
        <v>0</v>
      </c>
      <c r="FS123" s="2">
        <v>0</v>
      </c>
      <c r="FT123" s="2"/>
      <c r="FU123" s="2"/>
      <c r="FV123" s="2"/>
      <c r="FW123" s="2"/>
      <c r="FX123" s="2">
        <v>109</v>
      </c>
      <c r="FY123" s="2">
        <v>61</v>
      </c>
      <c r="FZ123" s="2"/>
      <c r="GA123" s="2" t="s">
        <v>3</v>
      </c>
      <c r="GB123" s="2"/>
      <c r="GC123" s="2"/>
      <c r="GD123" s="2">
        <v>1</v>
      </c>
      <c r="GE123" s="2"/>
      <c r="GF123" s="2">
        <v>152627819</v>
      </c>
      <c r="GG123" s="2">
        <v>2</v>
      </c>
      <c r="GH123" s="2">
        <v>1</v>
      </c>
      <c r="GI123" s="2">
        <v>-2</v>
      </c>
      <c r="GJ123" s="2">
        <v>0</v>
      </c>
      <c r="GK123" s="2">
        <v>0</v>
      </c>
      <c r="GL123" s="2">
        <f t="shared" si="145"/>
        <v>0</v>
      </c>
      <c r="GM123" s="2">
        <f t="shared" si="146"/>
        <v>25.32</v>
      </c>
      <c r="GN123" s="2">
        <f t="shared" si="147"/>
        <v>25.32</v>
      </c>
      <c r="GO123" s="2">
        <f t="shared" si="148"/>
        <v>0</v>
      </c>
      <c r="GP123" s="2">
        <f t="shared" si="149"/>
        <v>0</v>
      </c>
      <c r="GQ123" s="2"/>
      <c r="GR123" s="2">
        <v>0</v>
      </c>
      <c r="GS123" s="2">
        <v>3</v>
      </c>
      <c r="GT123" s="2">
        <v>0</v>
      </c>
      <c r="GU123" s="2" t="s">
        <v>3</v>
      </c>
      <c r="GV123" s="2">
        <f t="shared" si="150"/>
        <v>0</v>
      </c>
      <c r="GW123" s="2">
        <v>1</v>
      </c>
      <c r="GX123" s="2">
        <f t="shared" si="151"/>
        <v>0</v>
      </c>
      <c r="GY123" s="2"/>
      <c r="GZ123" s="2"/>
      <c r="HA123" s="2">
        <v>0</v>
      </c>
      <c r="HB123" s="2">
        <v>0</v>
      </c>
      <c r="HC123" s="2">
        <f t="shared" si="152"/>
        <v>0</v>
      </c>
      <c r="HD123" s="2"/>
      <c r="HE123" s="2" t="s">
        <v>3</v>
      </c>
      <c r="HF123" s="2" t="s">
        <v>3</v>
      </c>
      <c r="HG123" s="2"/>
      <c r="HH123" s="2"/>
      <c r="HI123" s="2"/>
      <c r="HJ123" s="2"/>
      <c r="HK123" s="2"/>
      <c r="HL123" s="2"/>
      <c r="HM123" s="2" t="s">
        <v>42</v>
      </c>
      <c r="HN123" s="2" t="s">
        <v>3</v>
      </c>
      <c r="HO123" s="2" t="s">
        <v>3</v>
      </c>
      <c r="HP123" s="2" t="s">
        <v>3</v>
      </c>
      <c r="HQ123" s="2" t="s">
        <v>3</v>
      </c>
      <c r="HR123" s="2"/>
      <c r="HS123" s="2">
        <v>0</v>
      </c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>
        <v>0</v>
      </c>
      <c r="IL123" s="2"/>
      <c r="IM123" s="2"/>
      <c r="IN123" s="2"/>
      <c r="IO123" s="2"/>
      <c r="IP123" s="2"/>
      <c r="IQ123" s="2"/>
      <c r="IR123" s="2"/>
      <c r="IS123" s="2"/>
      <c r="IT123" s="2"/>
      <c r="IU123" s="2"/>
    </row>
    <row r="124" spans="1:255" x14ac:dyDescent="0.2">
      <c r="A124" s="4">
        <v>18</v>
      </c>
      <c r="B124" s="4">
        <v>1</v>
      </c>
      <c r="C124" s="4">
        <v>256</v>
      </c>
      <c r="E124" s="4" t="s">
        <v>222</v>
      </c>
      <c r="F124" s="4" t="s">
        <v>223</v>
      </c>
      <c r="G124" s="4" t="s">
        <v>224</v>
      </c>
      <c r="H124" s="4" t="s">
        <v>146</v>
      </c>
      <c r="I124" s="4">
        <f>I116*J124</f>
        <v>1</v>
      </c>
      <c r="J124" s="4">
        <v>0.90909090909090906</v>
      </c>
      <c r="K124" s="4">
        <v>0.90909099999999998</v>
      </c>
      <c r="O124" s="4">
        <f t="shared" si="128"/>
        <v>234.46</v>
      </c>
      <c r="P124" s="4">
        <f t="shared" si="129"/>
        <v>234.46</v>
      </c>
      <c r="Q124" s="4">
        <f t="shared" si="153"/>
        <v>0</v>
      </c>
      <c r="R124" s="4">
        <f t="shared" si="154"/>
        <v>0</v>
      </c>
      <c r="S124" s="4">
        <f t="shared" si="130"/>
        <v>0</v>
      </c>
      <c r="T124" s="4">
        <f t="shared" si="131"/>
        <v>0</v>
      </c>
      <c r="U124" s="4">
        <f t="shared" si="132"/>
        <v>0</v>
      </c>
      <c r="V124" s="4">
        <f t="shared" si="133"/>
        <v>0</v>
      </c>
      <c r="W124" s="4">
        <f t="shared" si="134"/>
        <v>0</v>
      </c>
      <c r="X124" s="4">
        <f t="shared" si="155"/>
        <v>0</v>
      </c>
      <c r="Y124" s="4">
        <f t="shared" si="156"/>
        <v>0</v>
      </c>
      <c r="AA124" s="4">
        <v>85736473</v>
      </c>
      <c r="AB124" s="4">
        <f t="shared" si="135"/>
        <v>25.32</v>
      </c>
      <c r="AC124" s="4">
        <f t="shared" si="157"/>
        <v>25.32</v>
      </c>
      <c r="AD124" s="4">
        <f t="shared" si="158"/>
        <v>0</v>
      </c>
      <c r="AE124" s="4">
        <f t="shared" si="159"/>
        <v>0</v>
      </c>
      <c r="AF124" s="4">
        <f t="shared" si="160"/>
        <v>0</v>
      </c>
      <c r="AG124" s="4">
        <f t="shared" si="136"/>
        <v>0</v>
      </c>
      <c r="AH124" s="4">
        <f t="shared" si="161"/>
        <v>0</v>
      </c>
      <c r="AI124" s="4">
        <f t="shared" si="162"/>
        <v>0</v>
      </c>
      <c r="AJ124" s="4">
        <f t="shared" si="137"/>
        <v>0</v>
      </c>
      <c r="AK124" s="4">
        <v>25.32</v>
      </c>
      <c r="AL124" s="4">
        <v>25.32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109</v>
      </c>
      <c r="AU124" s="4">
        <v>61</v>
      </c>
      <c r="AV124" s="4">
        <v>1</v>
      </c>
      <c r="AW124" s="4">
        <v>1</v>
      </c>
      <c r="AZ124" s="4">
        <v>1</v>
      </c>
      <c r="BA124" s="4">
        <v>1</v>
      </c>
      <c r="BB124" s="4">
        <v>1</v>
      </c>
      <c r="BC124" s="4">
        <v>9.26</v>
      </c>
      <c r="BD124" s="4" t="s">
        <v>3</v>
      </c>
      <c r="BE124" s="4" t="s">
        <v>3</v>
      </c>
      <c r="BF124" s="4" t="s">
        <v>3</v>
      </c>
      <c r="BG124" s="4" t="s">
        <v>3</v>
      </c>
      <c r="BH124" s="4">
        <v>3</v>
      </c>
      <c r="BI124" s="4">
        <v>1</v>
      </c>
      <c r="BJ124" s="4" t="s">
        <v>225</v>
      </c>
      <c r="BM124" s="4">
        <v>21</v>
      </c>
      <c r="BN124" s="4">
        <v>0</v>
      </c>
      <c r="BO124" s="4" t="s">
        <v>223</v>
      </c>
      <c r="BP124" s="4">
        <v>1</v>
      </c>
      <c r="BQ124" s="4">
        <v>30</v>
      </c>
      <c r="BR124" s="4">
        <v>0</v>
      </c>
      <c r="BS124" s="4">
        <v>1</v>
      </c>
      <c r="BT124" s="4">
        <v>1</v>
      </c>
      <c r="BU124" s="4">
        <v>1</v>
      </c>
      <c r="BV124" s="4">
        <v>1</v>
      </c>
      <c r="BW124" s="4">
        <v>1</v>
      </c>
      <c r="BX124" s="4">
        <v>1</v>
      </c>
      <c r="BY124" s="4" t="s">
        <v>3</v>
      </c>
      <c r="BZ124" s="4">
        <v>109</v>
      </c>
      <c r="CA124" s="4">
        <v>61</v>
      </c>
      <c r="CB124" s="4" t="s">
        <v>3</v>
      </c>
      <c r="CE124" s="4">
        <v>1566</v>
      </c>
      <c r="CF124" s="4">
        <v>0</v>
      </c>
      <c r="CG124" s="4">
        <v>0</v>
      </c>
      <c r="CM124" s="4">
        <v>0</v>
      </c>
      <c r="CN124" s="4" t="s">
        <v>908</v>
      </c>
      <c r="CO124" s="4">
        <v>0</v>
      </c>
      <c r="CP124" s="4">
        <f t="shared" si="138"/>
        <v>234.46</v>
      </c>
      <c r="CQ124" s="4">
        <f t="shared" si="139"/>
        <v>234.46</v>
      </c>
      <c r="CR124" s="4">
        <f t="shared" si="163"/>
        <v>0</v>
      </c>
      <c r="CS124" s="4">
        <f t="shared" si="164"/>
        <v>0</v>
      </c>
      <c r="CT124" s="4">
        <f t="shared" si="140"/>
        <v>0</v>
      </c>
      <c r="CU124" s="4">
        <f t="shared" si="141"/>
        <v>0</v>
      </c>
      <c r="CV124" s="4">
        <f t="shared" si="142"/>
        <v>0</v>
      </c>
      <c r="CW124" s="4">
        <f t="shared" si="143"/>
        <v>0</v>
      </c>
      <c r="CX124" s="4">
        <f t="shared" si="144"/>
        <v>0</v>
      </c>
      <c r="CY124" s="4">
        <f t="shared" si="165"/>
        <v>0</v>
      </c>
      <c r="CZ124" s="4">
        <f t="shared" si="166"/>
        <v>0</v>
      </c>
      <c r="DC124" s="4" t="s">
        <v>3</v>
      </c>
      <c r="DD124" s="4" t="s">
        <v>3</v>
      </c>
      <c r="DE124" s="4" t="s">
        <v>3</v>
      </c>
      <c r="DF124" s="4" t="s">
        <v>3</v>
      </c>
      <c r="DG124" s="4" t="s">
        <v>3</v>
      </c>
      <c r="DH124" s="4" t="s">
        <v>3</v>
      </c>
      <c r="DI124" s="4" t="s">
        <v>3</v>
      </c>
      <c r="DJ124" s="4" t="s">
        <v>3</v>
      </c>
      <c r="DK124" s="4" t="s">
        <v>3</v>
      </c>
      <c r="DL124" s="4" t="s">
        <v>3</v>
      </c>
      <c r="DM124" s="4" t="s">
        <v>3</v>
      </c>
      <c r="DN124" s="4">
        <v>0</v>
      </c>
      <c r="DO124" s="4">
        <v>0</v>
      </c>
      <c r="DP124" s="4">
        <v>1</v>
      </c>
      <c r="DQ124" s="4">
        <v>1</v>
      </c>
      <c r="DU124" s="4">
        <v>1010</v>
      </c>
      <c r="DV124" s="4" t="s">
        <v>146</v>
      </c>
      <c r="DW124" s="4" t="s">
        <v>146</v>
      </c>
      <c r="DX124" s="4">
        <v>1</v>
      </c>
      <c r="DZ124" s="4" t="s">
        <v>3</v>
      </c>
      <c r="EA124" s="4" t="s">
        <v>3</v>
      </c>
      <c r="EB124" s="4" t="s">
        <v>3</v>
      </c>
      <c r="EC124" s="4" t="s">
        <v>3</v>
      </c>
      <c r="EE124" s="4">
        <v>85133641</v>
      </c>
      <c r="EF124" s="4">
        <v>30</v>
      </c>
      <c r="EG124" s="4" t="s">
        <v>52</v>
      </c>
      <c r="EH124" s="4">
        <v>0</v>
      </c>
      <c r="EI124" s="4" t="s">
        <v>3</v>
      </c>
      <c r="EJ124" s="4">
        <v>1</v>
      </c>
      <c r="EK124" s="4">
        <v>21</v>
      </c>
      <c r="EL124" s="4" t="s">
        <v>53</v>
      </c>
      <c r="EM124" s="4" t="s">
        <v>54</v>
      </c>
      <c r="EO124" s="4" t="s">
        <v>148</v>
      </c>
      <c r="EQ124" s="4">
        <v>0</v>
      </c>
      <c r="ER124" s="4">
        <v>25.32</v>
      </c>
      <c r="ES124" s="4">
        <v>25.32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FQ124" s="4">
        <v>0</v>
      </c>
      <c r="FR124" s="4">
        <v>0</v>
      </c>
      <c r="FS124" s="4">
        <v>0</v>
      </c>
      <c r="FX124" s="4">
        <v>109</v>
      </c>
      <c r="FY124" s="4">
        <v>61</v>
      </c>
      <c r="GA124" s="4" t="s">
        <v>3</v>
      </c>
      <c r="GD124" s="4">
        <v>1</v>
      </c>
      <c r="GF124" s="4">
        <v>152627819</v>
      </c>
      <c r="GG124" s="4">
        <v>2</v>
      </c>
      <c r="GH124" s="4">
        <v>1</v>
      </c>
      <c r="GI124" s="4">
        <v>2</v>
      </c>
      <c r="GJ124" s="4">
        <v>0</v>
      </c>
      <c r="GK124" s="4">
        <v>0</v>
      </c>
      <c r="GL124" s="4">
        <f t="shared" si="145"/>
        <v>0</v>
      </c>
      <c r="GM124" s="4">
        <f t="shared" si="146"/>
        <v>234.46</v>
      </c>
      <c r="GN124" s="4">
        <f t="shared" si="147"/>
        <v>234.46</v>
      </c>
      <c r="GO124" s="4">
        <f t="shared" si="148"/>
        <v>0</v>
      </c>
      <c r="GP124" s="4">
        <f t="shared" si="149"/>
        <v>0</v>
      </c>
      <c r="GR124" s="4">
        <v>0</v>
      </c>
      <c r="GS124" s="4">
        <v>3</v>
      </c>
      <c r="GT124" s="4">
        <v>0</v>
      </c>
      <c r="GU124" s="4" t="s">
        <v>3</v>
      </c>
      <c r="GV124" s="4">
        <f t="shared" si="150"/>
        <v>0</v>
      </c>
      <c r="GW124" s="4">
        <v>1</v>
      </c>
      <c r="GX124" s="4">
        <f t="shared" si="151"/>
        <v>0</v>
      </c>
      <c r="HA124" s="4">
        <v>0</v>
      </c>
      <c r="HB124" s="4">
        <v>0</v>
      </c>
      <c r="HC124" s="4">
        <f t="shared" si="152"/>
        <v>0</v>
      </c>
      <c r="HE124" s="4" t="s">
        <v>3</v>
      </c>
      <c r="HF124" s="4" t="s">
        <v>3</v>
      </c>
      <c r="HM124" s="4" t="s">
        <v>42</v>
      </c>
      <c r="HN124" s="4" t="s">
        <v>3</v>
      </c>
      <c r="HO124" s="4" t="s">
        <v>3</v>
      </c>
      <c r="HP124" s="4" t="s">
        <v>3</v>
      </c>
      <c r="HQ124" s="4" t="s">
        <v>3</v>
      </c>
      <c r="HS124" s="4">
        <v>0</v>
      </c>
      <c r="IK124" s="4">
        <v>0</v>
      </c>
    </row>
    <row r="125" spans="1:255" x14ac:dyDescent="0.2">
      <c r="A125" s="2">
        <v>18</v>
      </c>
      <c r="B125" s="2">
        <v>1</v>
      </c>
      <c r="C125" s="2">
        <v>241</v>
      </c>
      <c r="D125" s="2"/>
      <c r="E125" s="2" t="s">
        <v>226</v>
      </c>
      <c r="F125" s="2" t="s">
        <v>227</v>
      </c>
      <c r="G125" s="2" t="s">
        <v>228</v>
      </c>
      <c r="H125" s="2" t="s">
        <v>229</v>
      </c>
      <c r="I125" s="2">
        <f>I115*J125</f>
        <v>2</v>
      </c>
      <c r="J125" s="2">
        <v>1.8181818181818181</v>
      </c>
      <c r="K125" s="2">
        <v>1.818182</v>
      </c>
      <c r="L125" s="2"/>
      <c r="M125" s="2"/>
      <c r="N125" s="2"/>
      <c r="O125" s="2">
        <f t="shared" si="128"/>
        <v>92.18</v>
      </c>
      <c r="P125" s="2">
        <f t="shared" si="129"/>
        <v>92.18</v>
      </c>
      <c r="Q125" s="2">
        <f t="shared" si="153"/>
        <v>0</v>
      </c>
      <c r="R125" s="2">
        <f t="shared" si="154"/>
        <v>0</v>
      </c>
      <c r="S125" s="2">
        <f t="shared" si="130"/>
        <v>0</v>
      </c>
      <c r="T125" s="2">
        <f t="shared" si="131"/>
        <v>0</v>
      </c>
      <c r="U125" s="2">
        <f t="shared" si="132"/>
        <v>0</v>
      </c>
      <c r="V125" s="2">
        <f t="shared" si="133"/>
        <v>0</v>
      </c>
      <c r="W125" s="2">
        <f t="shared" si="134"/>
        <v>0</v>
      </c>
      <c r="X125" s="2">
        <f t="shared" si="155"/>
        <v>0</v>
      </c>
      <c r="Y125" s="2">
        <f t="shared" si="156"/>
        <v>0</v>
      </c>
      <c r="Z125" s="2"/>
      <c r="AA125" s="2">
        <v>85736471</v>
      </c>
      <c r="AB125" s="2">
        <f t="shared" si="135"/>
        <v>46.09</v>
      </c>
      <c r="AC125" s="2">
        <f t="shared" si="157"/>
        <v>46.09</v>
      </c>
      <c r="AD125" s="2">
        <f t="shared" si="158"/>
        <v>0</v>
      </c>
      <c r="AE125" s="2">
        <f t="shared" si="159"/>
        <v>0</v>
      </c>
      <c r="AF125" s="2">
        <f t="shared" si="160"/>
        <v>0</v>
      </c>
      <c r="AG125" s="2">
        <f t="shared" si="136"/>
        <v>0</v>
      </c>
      <c r="AH125" s="2">
        <f t="shared" si="161"/>
        <v>0</v>
      </c>
      <c r="AI125" s="2">
        <f t="shared" si="162"/>
        <v>0</v>
      </c>
      <c r="AJ125" s="2">
        <f t="shared" si="137"/>
        <v>0</v>
      </c>
      <c r="AK125" s="2">
        <v>46.09</v>
      </c>
      <c r="AL125" s="2">
        <v>46.09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109</v>
      </c>
      <c r="AU125" s="2">
        <v>61</v>
      </c>
      <c r="AV125" s="2">
        <v>1</v>
      </c>
      <c r="AW125" s="2">
        <v>1</v>
      </c>
      <c r="AX125" s="2"/>
      <c r="AY125" s="2"/>
      <c r="AZ125" s="2">
        <v>1</v>
      </c>
      <c r="BA125" s="2">
        <v>1</v>
      </c>
      <c r="BB125" s="2">
        <v>1</v>
      </c>
      <c r="BC125" s="2">
        <v>1</v>
      </c>
      <c r="BD125" s="2" t="s">
        <v>3</v>
      </c>
      <c r="BE125" s="2" t="s">
        <v>3</v>
      </c>
      <c r="BF125" s="2" t="s">
        <v>3</v>
      </c>
      <c r="BG125" s="2" t="s">
        <v>3</v>
      </c>
      <c r="BH125" s="2">
        <v>3</v>
      </c>
      <c r="BI125" s="2">
        <v>1</v>
      </c>
      <c r="BJ125" s="2" t="s">
        <v>230</v>
      </c>
      <c r="BK125" s="2"/>
      <c r="BL125" s="2"/>
      <c r="BM125" s="2">
        <v>21</v>
      </c>
      <c r="BN125" s="2">
        <v>0</v>
      </c>
      <c r="BO125" s="2" t="s">
        <v>3</v>
      </c>
      <c r="BP125" s="2">
        <v>0</v>
      </c>
      <c r="BQ125" s="2">
        <v>30</v>
      </c>
      <c r="BR125" s="2">
        <v>0</v>
      </c>
      <c r="BS125" s="2">
        <v>1</v>
      </c>
      <c r="BT125" s="2">
        <v>1</v>
      </c>
      <c r="BU125" s="2">
        <v>1</v>
      </c>
      <c r="BV125" s="2">
        <v>1</v>
      </c>
      <c r="BW125" s="2">
        <v>1</v>
      </c>
      <c r="BX125" s="2">
        <v>1</v>
      </c>
      <c r="BY125" s="2" t="s">
        <v>3</v>
      </c>
      <c r="BZ125" s="2">
        <v>109</v>
      </c>
      <c r="CA125" s="2">
        <v>61</v>
      </c>
      <c r="CB125" s="2" t="s">
        <v>3</v>
      </c>
      <c r="CC125" s="2"/>
      <c r="CD125" s="2"/>
      <c r="CE125" s="2">
        <v>1566</v>
      </c>
      <c r="CF125" s="2">
        <v>0</v>
      </c>
      <c r="CG125" s="2">
        <v>0</v>
      </c>
      <c r="CH125" s="2"/>
      <c r="CI125" s="2"/>
      <c r="CJ125" s="2"/>
      <c r="CK125" s="2"/>
      <c r="CL125" s="2"/>
      <c r="CM125" s="2">
        <v>0</v>
      </c>
      <c r="CN125" s="2" t="s">
        <v>908</v>
      </c>
      <c r="CO125" s="2">
        <v>0</v>
      </c>
      <c r="CP125" s="2">
        <f t="shared" si="138"/>
        <v>92.18</v>
      </c>
      <c r="CQ125" s="2">
        <f t="shared" si="139"/>
        <v>46.09</v>
      </c>
      <c r="CR125" s="2">
        <f t="shared" si="163"/>
        <v>0</v>
      </c>
      <c r="CS125" s="2">
        <f t="shared" si="164"/>
        <v>0</v>
      </c>
      <c r="CT125" s="2">
        <f t="shared" si="140"/>
        <v>0</v>
      </c>
      <c r="CU125" s="2">
        <f t="shared" si="141"/>
        <v>0</v>
      </c>
      <c r="CV125" s="2">
        <f t="shared" si="142"/>
        <v>0</v>
      </c>
      <c r="CW125" s="2">
        <f t="shared" si="143"/>
        <v>0</v>
      </c>
      <c r="CX125" s="2">
        <f t="shared" si="144"/>
        <v>0</v>
      </c>
      <c r="CY125" s="2">
        <f t="shared" si="165"/>
        <v>0</v>
      </c>
      <c r="CZ125" s="2">
        <f t="shared" si="166"/>
        <v>0</v>
      </c>
      <c r="DA125" s="2"/>
      <c r="DB125" s="2"/>
      <c r="DC125" s="2" t="s">
        <v>3</v>
      </c>
      <c r="DD125" s="2" t="s">
        <v>3</v>
      </c>
      <c r="DE125" s="2" t="s">
        <v>3</v>
      </c>
      <c r="DF125" s="2" t="s">
        <v>3</v>
      </c>
      <c r="DG125" s="2" t="s">
        <v>3</v>
      </c>
      <c r="DH125" s="2" t="s">
        <v>3</v>
      </c>
      <c r="DI125" s="2" t="s">
        <v>3</v>
      </c>
      <c r="DJ125" s="2" t="s">
        <v>3</v>
      </c>
      <c r="DK125" s="2" t="s">
        <v>3</v>
      </c>
      <c r="DL125" s="2" t="s">
        <v>3</v>
      </c>
      <c r="DM125" s="2" t="s">
        <v>3</v>
      </c>
      <c r="DN125" s="2">
        <v>0</v>
      </c>
      <c r="DO125" s="2">
        <v>0</v>
      </c>
      <c r="DP125" s="2">
        <v>1</v>
      </c>
      <c r="DQ125" s="2">
        <v>1</v>
      </c>
      <c r="DR125" s="2"/>
      <c r="DS125" s="2"/>
      <c r="DT125" s="2"/>
      <c r="DU125" s="2">
        <v>1013</v>
      </c>
      <c r="DV125" s="2" t="s">
        <v>229</v>
      </c>
      <c r="DW125" s="2" t="s">
        <v>229</v>
      </c>
      <c r="DX125" s="2">
        <v>1</v>
      </c>
      <c r="DY125" s="2"/>
      <c r="DZ125" s="2" t="s">
        <v>3</v>
      </c>
      <c r="EA125" s="2" t="s">
        <v>3</v>
      </c>
      <c r="EB125" s="2" t="s">
        <v>3</v>
      </c>
      <c r="EC125" s="2" t="s">
        <v>3</v>
      </c>
      <c r="ED125" s="2"/>
      <c r="EE125" s="2">
        <v>85133641</v>
      </c>
      <c r="EF125" s="2">
        <v>30</v>
      </c>
      <c r="EG125" s="2" t="s">
        <v>52</v>
      </c>
      <c r="EH125" s="2">
        <v>0</v>
      </c>
      <c r="EI125" s="2" t="s">
        <v>3</v>
      </c>
      <c r="EJ125" s="2">
        <v>1</v>
      </c>
      <c r="EK125" s="2">
        <v>21</v>
      </c>
      <c r="EL125" s="2" t="s">
        <v>53</v>
      </c>
      <c r="EM125" s="2" t="s">
        <v>54</v>
      </c>
      <c r="EN125" s="2"/>
      <c r="EO125" s="2" t="s">
        <v>148</v>
      </c>
      <c r="EP125" s="2"/>
      <c r="EQ125" s="2">
        <v>0</v>
      </c>
      <c r="ER125" s="2">
        <v>46.09</v>
      </c>
      <c r="ES125" s="2">
        <v>46.09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>
        <v>0</v>
      </c>
      <c r="FR125" s="2">
        <v>0</v>
      </c>
      <c r="FS125" s="2">
        <v>0</v>
      </c>
      <c r="FT125" s="2"/>
      <c r="FU125" s="2"/>
      <c r="FV125" s="2"/>
      <c r="FW125" s="2"/>
      <c r="FX125" s="2">
        <v>109</v>
      </c>
      <c r="FY125" s="2">
        <v>61</v>
      </c>
      <c r="FZ125" s="2"/>
      <c r="GA125" s="2" t="s">
        <v>3</v>
      </c>
      <c r="GB125" s="2"/>
      <c r="GC125" s="2"/>
      <c r="GD125" s="2">
        <v>1</v>
      </c>
      <c r="GE125" s="2"/>
      <c r="GF125" s="2">
        <v>2063662618</v>
      </c>
      <c r="GG125" s="2">
        <v>2</v>
      </c>
      <c r="GH125" s="2">
        <v>1</v>
      </c>
      <c r="GI125" s="2">
        <v>-2</v>
      </c>
      <c r="GJ125" s="2">
        <v>0</v>
      </c>
      <c r="GK125" s="2">
        <v>0</v>
      </c>
      <c r="GL125" s="2">
        <f t="shared" si="145"/>
        <v>0</v>
      </c>
      <c r="GM125" s="2">
        <f t="shared" si="146"/>
        <v>92.18</v>
      </c>
      <c r="GN125" s="2">
        <f t="shared" si="147"/>
        <v>92.18</v>
      </c>
      <c r="GO125" s="2">
        <f t="shared" si="148"/>
        <v>0</v>
      </c>
      <c r="GP125" s="2">
        <f t="shared" si="149"/>
        <v>0</v>
      </c>
      <c r="GQ125" s="2"/>
      <c r="GR125" s="2">
        <v>0</v>
      </c>
      <c r="GS125" s="2">
        <v>3</v>
      </c>
      <c r="GT125" s="2">
        <v>0</v>
      </c>
      <c r="GU125" s="2" t="s">
        <v>3</v>
      </c>
      <c r="GV125" s="2">
        <f t="shared" si="150"/>
        <v>0</v>
      </c>
      <c r="GW125" s="2">
        <v>1</v>
      </c>
      <c r="GX125" s="2">
        <f t="shared" si="151"/>
        <v>0</v>
      </c>
      <c r="GY125" s="2"/>
      <c r="GZ125" s="2"/>
      <c r="HA125" s="2">
        <v>0</v>
      </c>
      <c r="HB125" s="2">
        <v>0</v>
      </c>
      <c r="HC125" s="2">
        <f t="shared" si="152"/>
        <v>0</v>
      </c>
      <c r="HD125" s="2"/>
      <c r="HE125" s="2" t="s">
        <v>3</v>
      </c>
      <c r="HF125" s="2" t="s">
        <v>3</v>
      </c>
      <c r="HG125" s="2"/>
      <c r="HH125" s="2"/>
      <c r="HI125" s="2"/>
      <c r="HJ125" s="2"/>
      <c r="HK125" s="2"/>
      <c r="HL125" s="2"/>
      <c r="HM125" s="2" t="s">
        <v>42</v>
      </c>
      <c r="HN125" s="2" t="s">
        <v>3</v>
      </c>
      <c r="HO125" s="2" t="s">
        <v>3</v>
      </c>
      <c r="HP125" s="2" t="s">
        <v>3</v>
      </c>
      <c r="HQ125" s="2" t="s">
        <v>3</v>
      </c>
      <c r="HR125" s="2"/>
      <c r="HS125" s="2">
        <v>0</v>
      </c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>
        <v>0</v>
      </c>
      <c r="IL125" s="2"/>
      <c r="IM125" s="2"/>
      <c r="IN125" s="2"/>
      <c r="IO125" s="2"/>
      <c r="IP125" s="2"/>
      <c r="IQ125" s="2"/>
      <c r="IR125" s="2"/>
      <c r="IS125" s="2"/>
      <c r="IT125" s="2"/>
      <c r="IU125" s="2"/>
    </row>
    <row r="126" spans="1:255" x14ac:dyDescent="0.2">
      <c r="A126" s="4">
        <v>18</v>
      </c>
      <c r="B126" s="4">
        <v>1</v>
      </c>
      <c r="C126" s="4">
        <v>259</v>
      </c>
      <c r="E126" s="4" t="s">
        <v>226</v>
      </c>
      <c r="F126" s="4" t="s">
        <v>227</v>
      </c>
      <c r="G126" s="4" t="s">
        <v>228</v>
      </c>
      <c r="H126" s="4" t="s">
        <v>229</v>
      </c>
      <c r="I126" s="4">
        <f>I116*J126</f>
        <v>2</v>
      </c>
      <c r="J126" s="4">
        <v>1.8181818181818181</v>
      </c>
      <c r="K126" s="4">
        <v>1.818182</v>
      </c>
      <c r="O126" s="4">
        <f t="shared" si="128"/>
        <v>687.66</v>
      </c>
      <c r="P126" s="4">
        <f t="shared" si="129"/>
        <v>687.66</v>
      </c>
      <c r="Q126" s="4">
        <f t="shared" si="153"/>
        <v>0</v>
      </c>
      <c r="R126" s="4">
        <f t="shared" si="154"/>
        <v>0</v>
      </c>
      <c r="S126" s="4">
        <f t="shared" si="130"/>
        <v>0</v>
      </c>
      <c r="T126" s="4">
        <f t="shared" si="131"/>
        <v>0</v>
      </c>
      <c r="U126" s="4">
        <f t="shared" si="132"/>
        <v>0</v>
      </c>
      <c r="V126" s="4">
        <f t="shared" si="133"/>
        <v>0</v>
      </c>
      <c r="W126" s="4">
        <f t="shared" si="134"/>
        <v>0</v>
      </c>
      <c r="X126" s="4">
        <f t="shared" si="155"/>
        <v>0</v>
      </c>
      <c r="Y126" s="4">
        <f t="shared" si="156"/>
        <v>0</v>
      </c>
      <c r="AA126" s="4">
        <v>85736473</v>
      </c>
      <c r="AB126" s="4">
        <f t="shared" si="135"/>
        <v>46.09</v>
      </c>
      <c r="AC126" s="4">
        <f t="shared" si="157"/>
        <v>46.09</v>
      </c>
      <c r="AD126" s="4">
        <f t="shared" si="158"/>
        <v>0</v>
      </c>
      <c r="AE126" s="4">
        <f t="shared" si="159"/>
        <v>0</v>
      </c>
      <c r="AF126" s="4">
        <f t="shared" si="160"/>
        <v>0</v>
      </c>
      <c r="AG126" s="4">
        <f t="shared" si="136"/>
        <v>0</v>
      </c>
      <c r="AH126" s="4">
        <f t="shared" si="161"/>
        <v>0</v>
      </c>
      <c r="AI126" s="4">
        <f t="shared" si="162"/>
        <v>0</v>
      </c>
      <c r="AJ126" s="4">
        <f t="shared" si="137"/>
        <v>0</v>
      </c>
      <c r="AK126" s="4">
        <v>46.09</v>
      </c>
      <c r="AL126" s="4">
        <v>46.09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109</v>
      </c>
      <c r="AU126" s="4">
        <v>61</v>
      </c>
      <c r="AV126" s="4">
        <v>1</v>
      </c>
      <c r="AW126" s="4">
        <v>1</v>
      </c>
      <c r="AZ126" s="4">
        <v>1</v>
      </c>
      <c r="BA126" s="4">
        <v>1</v>
      </c>
      <c r="BB126" s="4">
        <v>1</v>
      </c>
      <c r="BC126" s="4">
        <v>7.46</v>
      </c>
      <c r="BD126" s="4" t="s">
        <v>3</v>
      </c>
      <c r="BE126" s="4" t="s">
        <v>3</v>
      </c>
      <c r="BF126" s="4" t="s">
        <v>3</v>
      </c>
      <c r="BG126" s="4" t="s">
        <v>3</v>
      </c>
      <c r="BH126" s="4">
        <v>3</v>
      </c>
      <c r="BI126" s="4">
        <v>1</v>
      </c>
      <c r="BJ126" s="4" t="s">
        <v>230</v>
      </c>
      <c r="BM126" s="4">
        <v>21</v>
      </c>
      <c r="BN126" s="4">
        <v>0</v>
      </c>
      <c r="BO126" s="4" t="s">
        <v>227</v>
      </c>
      <c r="BP126" s="4">
        <v>1</v>
      </c>
      <c r="BQ126" s="4">
        <v>30</v>
      </c>
      <c r="BR126" s="4">
        <v>0</v>
      </c>
      <c r="BS126" s="4">
        <v>1</v>
      </c>
      <c r="BT126" s="4">
        <v>1</v>
      </c>
      <c r="BU126" s="4">
        <v>1</v>
      </c>
      <c r="BV126" s="4">
        <v>1</v>
      </c>
      <c r="BW126" s="4">
        <v>1</v>
      </c>
      <c r="BX126" s="4">
        <v>1</v>
      </c>
      <c r="BY126" s="4" t="s">
        <v>3</v>
      </c>
      <c r="BZ126" s="4">
        <v>109</v>
      </c>
      <c r="CA126" s="4">
        <v>61</v>
      </c>
      <c r="CB126" s="4" t="s">
        <v>3</v>
      </c>
      <c r="CE126" s="4">
        <v>1566</v>
      </c>
      <c r="CF126" s="4">
        <v>0</v>
      </c>
      <c r="CG126" s="4">
        <v>0</v>
      </c>
      <c r="CM126" s="4">
        <v>0</v>
      </c>
      <c r="CN126" s="4" t="s">
        <v>908</v>
      </c>
      <c r="CO126" s="4">
        <v>0</v>
      </c>
      <c r="CP126" s="4">
        <f t="shared" si="138"/>
        <v>687.66</v>
      </c>
      <c r="CQ126" s="4">
        <f t="shared" si="139"/>
        <v>343.83</v>
      </c>
      <c r="CR126" s="4">
        <f t="shared" si="163"/>
        <v>0</v>
      </c>
      <c r="CS126" s="4">
        <f t="shared" si="164"/>
        <v>0</v>
      </c>
      <c r="CT126" s="4">
        <f t="shared" si="140"/>
        <v>0</v>
      </c>
      <c r="CU126" s="4">
        <f t="shared" si="141"/>
        <v>0</v>
      </c>
      <c r="CV126" s="4">
        <f t="shared" si="142"/>
        <v>0</v>
      </c>
      <c r="CW126" s="4">
        <f t="shared" si="143"/>
        <v>0</v>
      </c>
      <c r="CX126" s="4">
        <f t="shared" si="144"/>
        <v>0</v>
      </c>
      <c r="CY126" s="4">
        <f t="shared" si="165"/>
        <v>0</v>
      </c>
      <c r="CZ126" s="4">
        <f t="shared" si="166"/>
        <v>0</v>
      </c>
      <c r="DC126" s="4" t="s">
        <v>3</v>
      </c>
      <c r="DD126" s="4" t="s">
        <v>3</v>
      </c>
      <c r="DE126" s="4" t="s">
        <v>3</v>
      </c>
      <c r="DF126" s="4" t="s">
        <v>3</v>
      </c>
      <c r="DG126" s="4" t="s">
        <v>3</v>
      </c>
      <c r="DH126" s="4" t="s">
        <v>3</v>
      </c>
      <c r="DI126" s="4" t="s">
        <v>3</v>
      </c>
      <c r="DJ126" s="4" t="s">
        <v>3</v>
      </c>
      <c r="DK126" s="4" t="s">
        <v>3</v>
      </c>
      <c r="DL126" s="4" t="s">
        <v>3</v>
      </c>
      <c r="DM126" s="4" t="s">
        <v>3</v>
      </c>
      <c r="DN126" s="4">
        <v>0</v>
      </c>
      <c r="DO126" s="4">
        <v>0</v>
      </c>
      <c r="DP126" s="4">
        <v>1</v>
      </c>
      <c r="DQ126" s="4">
        <v>1</v>
      </c>
      <c r="DU126" s="4">
        <v>1013</v>
      </c>
      <c r="DV126" s="4" t="s">
        <v>229</v>
      </c>
      <c r="DW126" s="4" t="s">
        <v>229</v>
      </c>
      <c r="DX126" s="4">
        <v>1</v>
      </c>
      <c r="DZ126" s="4" t="s">
        <v>3</v>
      </c>
      <c r="EA126" s="4" t="s">
        <v>3</v>
      </c>
      <c r="EB126" s="4" t="s">
        <v>3</v>
      </c>
      <c r="EC126" s="4" t="s">
        <v>3</v>
      </c>
      <c r="EE126" s="4">
        <v>85133641</v>
      </c>
      <c r="EF126" s="4">
        <v>30</v>
      </c>
      <c r="EG126" s="4" t="s">
        <v>52</v>
      </c>
      <c r="EH126" s="4">
        <v>0</v>
      </c>
      <c r="EI126" s="4" t="s">
        <v>3</v>
      </c>
      <c r="EJ126" s="4">
        <v>1</v>
      </c>
      <c r="EK126" s="4">
        <v>21</v>
      </c>
      <c r="EL126" s="4" t="s">
        <v>53</v>
      </c>
      <c r="EM126" s="4" t="s">
        <v>54</v>
      </c>
      <c r="EO126" s="4" t="s">
        <v>148</v>
      </c>
      <c r="EQ126" s="4">
        <v>0</v>
      </c>
      <c r="ER126" s="4">
        <v>46.09</v>
      </c>
      <c r="ES126" s="4">
        <v>46.09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FQ126" s="4">
        <v>0</v>
      </c>
      <c r="FR126" s="4">
        <v>0</v>
      </c>
      <c r="FS126" s="4">
        <v>0</v>
      </c>
      <c r="FX126" s="4">
        <v>109</v>
      </c>
      <c r="FY126" s="4">
        <v>61</v>
      </c>
      <c r="GA126" s="4" t="s">
        <v>3</v>
      </c>
      <c r="GD126" s="4">
        <v>1</v>
      </c>
      <c r="GF126" s="4">
        <v>2063662618</v>
      </c>
      <c r="GG126" s="4">
        <v>2</v>
      </c>
      <c r="GH126" s="4">
        <v>1</v>
      </c>
      <c r="GI126" s="4">
        <v>2</v>
      </c>
      <c r="GJ126" s="4">
        <v>0</v>
      </c>
      <c r="GK126" s="4">
        <v>0</v>
      </c>
      <c r="GL126" s="4">
        <f t="shared" si="145"/>
        <v>0</v>
      </c>
      <c r="GM126" s="4">
        <f t="shared" si="146"/>
        <v>687.66</v>
      </c>
      <c r="GN126" s="4">
        <f t="shared" si="147"/>
        <v>687.66</v>
      </c>
      <c r="GO126" s="4">
        <f t="shared" si="148"/>
        <v>0</v>
      </c>
      <c r="GP126" s="4">
        <f t="shared" si="149"/>
        <v>0</v>
      </c>
      <c r="GR126" s="4">
        <v>0</v>
      </c>
      <c r="GS126" s="4">
        <v>3</v>
      </c>
      <c r="GT126" s="4">
        <v>0</v>
      </c>
      <c r="GU126" s="4" t="s">
        <v>3</v>
      </c>
      <c r="GV126" s="4">
        <f t="shared" si="150"/>
        <v>0</v>
      </c>
      <c r="GW126" s="4">
        <v>1</v>
      </c>
      <c r="GX126" s="4">
        <f t="shared" si="151"/>
        <v>0</v>
      </c>
      <c r="HA126" s="4">
        <v>0</v>
      </c>
      <c r="HB126" s="4">
        <v>0</v>
      </c>
      <c r="HC126" s="4">
        <f t="shared" si="152"/>
        <v>0</v>
      </c>
      <c r="HE126" s="4" t="s">
        <v>3</v>
      </c>
      <c r="HF126" s="4" t="s">
        <v>3</v>
      </c>
      <c r="HM126" s="4" t="s">
        <v>42</v>
      </c>
      <c r="HN126" s="4" t="s">
        <v>3</v>
      </c>
      <c r="HO126" s="4" t="s">
        <v>3</v>
      </c>
      <c r="HP126" s="4" t="s">
        <v>3</v>
      </c>
      <c r="HQ126" s="4" t="s">
        <v>3</v>
      </c>
      <c r="HS126" s="4">
        <v>0</v>
      </c>
      <c r="IK126" s="4">
        <v>0</v>
      </c>
    </row>
    <row r="127" spans="1:255" x14ac:dyDescent="0.2">
      <c r="A127" s="2">
        <v>18</v>
      </c>
      <c r="B127" s="2">
        <v>1</v>
      </c>
      <c r="C127" s="2">
        <v>242</v>
      </c>
      <c r="D127" s="2"/>
      <c r="E127" s="2" t="s">
        <v>231</v>
      </c>
      <c r="F127" s="2" t="s">
        <v>232</v>
      </c>
      <c r="G127" s="2" t="s">
        <v>233</v>
      </c>
      <c r="H127" s="2" t="s">
        <v>146</v>
      </c>
      <c r="I127" s="2">
        <f>I115*J127</f>
        <v>2</v>
      </c>
      <c r="J127" s="2">
        <v>1.8181818181818181</v>
      </c>
      <c r="K127" s="2">
        <v>1.818182</v>
      </c>
      <c r="L127" s="2"/>
      <c r="M127" s="2"/>
      <c r="N127" s="2"/>
      <c r="O127" s="2">
        <f t="shared" si="128"/>
        <v>118.44</v>
      </c>
      <c r="P127" s="2">
        <f t="shared" si="129"/>
        <v>118.44</v>
      </c>
      <c r="Q127" s="2">
        <f t="shared" si="153"/>
        <v>0</v>
      </c>
      <c r="R127" s="2">
        <f t="shared" si="154"/>
        <v>0</v>
      </c>
      <c r="S127" s="2">
        <f t="shared" si="130"/>
        <v>0</v>
      </c>
      <c r="T127" s="2">
        <f t="shared" si="131"/>
        <v>0</v>
      </c>
      <c r="U127" s="2">
        <f t="shared" si="132"/>
        <v>0</v>
      </c>
      <c r="V127" s="2">
        <f t="shared" si="133"/>
        <v>0</v>
      </c>
      <c r="W127" s="2">
        <f t="shared" si="134"/>
        <v>0</v>
      </c>
      <c r="X127" s="2">
        <f t="shared" si="155"/>
        <v>0</v>
      </c>
      <c r="Y127" s="2">
        <f t="shared" si="156"/>
        <v>0</v>
      </c>
      <c r="Z127" s="2"/>
      <c r="AA127" s="2">
        <v>85736471</v>
      </c>
      <c r="AB127" s="2">
        <f t="shared" si="135"/>
        <v>59.22</v>
      </c>
      <c r="AC127" s="2">
        <f t="shared" si="157"/>
        <v>59.22</v>
      </c>
      <c r="AD127" s="2">
        <f t="shared" si="158"/>
        <v>0</v>
      </c>
      <c r="AE127" s="2">
        <f t="shared" si="159"/>
        <v>0</v>
      </c>
      <c r="AF127" s="2">
        <f t="shared" si="160"/>
        <v>0</v>
      </c>
      <c r="AG127" s="2">
        <f t="shared" si="136"/>
        <v>0</v>
      </c>
      <c r="AH127" s="2">
        <f t="shared" si="161"/>
        <v>0</v>
      </c>
      <c r="AI127" s="2">
        <f t="shared" si="162"/>
        <v>0</v>
      </c>
      <c r="AJ127" s="2">
        <f t="shared" si="137"/>
        <v>0</v>
      </c>
      <c r="AK127" s="2">
        <v>59.22</v>
      </c>
      <c r="AL127" s="2">
        <v>59.22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109</v>
      </c>
      <c r="AU127" s="2">
        <v>61</v>
      </c>
      <c r="AV127" s="2">
        <v>1</v>
      </c>
      <c r="AW127" s="2">
        <v>1</v>
      </c>
      <c r="AX127" s="2"/>
      <c r="AY127" s="2"/>
      <c r="AZ127" s="2">
        <v>1</v>
      </c>
      <c r="BA127" s="2">
        <v>1</v>
      </c>
      <c r="BB127" s="2">
        <v>1</v>
      </c>
      <c r="BC127" s="2">
        <v>1</v>
      </c>
      <c r="BD127" s="2" t="s">
        <v>3</v>
      </c>
      <c r="BE127" s="2" t="s">
        <v>3</v>
      </c>
      <c r="BF127" s="2" t="s">
        <v>3</v>
      </c>
      <c r="BG127" s="2" t="s">
        <v>3</v>
      </c>
      <c r="BH127" s="2">
        <v>3</v>
      </c>
      <c r="BI127" s="2">
        <v>1</v>
      </c>
      <c r="BJ127" s="2" t="s">
        <v>3</v>
      </c>
      <c r="BK127" s="2"/>
      <c r="BL127" s="2"/>
      <c r="BM127" s="2">
        <v>21</v>
      </c>
      <c r="BN127" s="2">
        <v>0</v>
      </c>
      <c r="BO127" s="2" t="s">
        <v>3</v>
      </c>
      <c r="BP127" s="2">
        <v>0</v>
      </c>
      <c r="BQ127" s="2">
        <v>30</v>
      </c>
      <c r="BR127" s="2">
        <v>0</v>
      </c>
      <c r="BS127" s="2">
        <v>1</v>
      </c>
      <c r="BT127" s="2">
        <v>1</v>
      </c>
      <c r="BU127" s="2">
        <v>1</v>
      </c>
      <c r="BV127" s="2">
        <v>1</v>
      </c>
      <c r="BW127" s="2">
        <v>1</v>
      </c>
      <c r="BX127" s="2">
        <v>1</v>
      </c>
      <c r="BY127" s="2" t="s">
        <v>3</v>
      </c>
      <c r="BZ127" s="2">
        <v>109</v>
      </c>
      <c r="CA127" s="2">
        <v>61</v>
      </c>
      <c r="CB127" s="2" t="s">
        <v>3</v>
      </c>
      <c r="CC127" s="2"/>
      <c r="CD127" s="2"/>
      <c r="CE127" s="2">
        <v>1566</v>
      </c>
      <c r="CF127" s="2">
        <v>0</v>
      </c>
      <c r="CG127" s="2">
        <v>0</v>
      </c>
      <c r="CH127" s="2"/>
      <c r="CI127" s="2"/>
      <c r="CJ127" s="2"/>
      <c r="CK127" s="2"/>
      <c r="CL127" s="2"/>
      <c r="CM127" s="2">
        <v>0</v>
      </c>
      <c r="CN127" s="2" t="s">
        <v>908</v>
      </c>
      <c r="CO127" s="2">
        <v>0</v>
      </c>
      <c r="CP127" s="2">
        <f t="shared" si="138"/>
        <v>118.44</v>
      </c>
      <c r="CQ127" s="2">
        <f t="shared" si="139"/>
        <v>59.22</v>
      </c>
      <c r="CR127" s="2">
        <f t="shared" si="163"/>
        <v>0</v>
      </c>
      <c r="CS127" s="2">
        <f t="shared" si="164"/>
        <v>0</v>
      </c>
      <c r="CT127" s="2">
        <f t="shared" si="140"/>
        <v>0</v>
      </c>
      <c r="CU127" s="2">
        <f t="shared" si="141"/>
        <v>0</v>
      </c>
      <c r="CV127" s="2">
        <f t="shared" si="142"/>
        <v>0</v>
      </c>
      <c r="CW127" s="2">
        <f t="shared" si="143"/>
        <v>0</v>
      </c>
      <c r="CX127" s="2">
        <f t="shared" si="144"/>
        <v>0</v>
      </c>
      <c r="CY127" s="2">
        <f t="shared" si="165"/>
        <v>0</v>
      </c>
      <c r="CZ127" s="2">
        <f t="shared" si="166"/>
        <v>0</v>
      </c>
      <c r="DA127" s="2"/>
      <c r="DB127" s="2"/>
      <c r="DC127" s="2" t="s">
        <v>3</v>
      </c>
      <c r="DD127" s="2" t="s">
        <v>3</v>
      </c>
      <c r="DE127" s="2" t="s">
        <v>3</v>
      </c>
      <c r="DF127" s="2" t="s">
        <v>3</v>
      </c>
      <c r="DG127" s="2" t="s">
        <v>3</v>
      </c>
      <c r="DH127" s="2" t="s">
        <v>3</v>
      </c>
      <c r="DI127" s="2" t="s">
        <v>3</v>
      </c>
      <c r="DJ127" s="2" t="s">
        <v>3</v>
      </c>
      <c r="DK127" s="2" t="s">
        <v>3</v>
      </c>
      <c r="DL127" s="2" t="s">
        <v>3</v>
      </c>
      <c r="DM127" s="2" t="s">
        <v>3</v>
      </c>
      <c r="DN127" s="2">
        <v>0</v>
      </c>
      <c r="DO127" s="2">
        <v>0</v>
      </c>
      <c r="DP127" s="2">
        <v>1</v>
      </c>
      <c r="DQ127" s="2">
        <v>1</v>
      </c>
      <c r="DR127" s="2"/>
      <c r="DS127" s="2"/>
      <c r="DT127" s="2"/>
      <c r="DU127" s="2">
        <v>1010</v>
      </c>
      <c r="DV127" s="2" t="s">
        <v>146</v>
      </c>
      <c r="DW127" s="2" t="s">
        <v>146</v>
      </c>
      <c r="DX127" s="2">
        <v>1</v>
      </c>
      <c r="DY127" s="2"/>
      <c r="DZ127" s="2" t="s">
        <v>3</v>
      </c>
      <c r="EA127" s="2" t="s">
        <v>3</v>
      </c>
      <c r="EB127" s="2" t="s">
        <v>3</v>
      </c>
      <c r="EC127" s="2" t="s">
        <v>3</v>
      </c>
      <c r="ED127" s="2"/>
      <c r="EE127" s="2">
        <v>85133641</v>
      </c>
      <c r="EF127" s="2">
        <v>30</v>
      </c>
      <c r="EG127" s="2" t="s">
        <v>52</v>
      </c>
      <c r="EH127" s="2">
        <v>0</v>
      </c>
      <c r="EI127" s="2" t="s">
        <v>3</v>
      </c>
      <c r="EJ127" s="2">
        <v>1</v>
      </c>
      <c r="EK127" s="2">
        <v>21</v>
      </c>
      <c r="EL127" s="2" t="s">
        <v>53</v>
      </c>
      <c r="EM127" s="2" t="s">
        <v>54</v>
      </c>
      <c r="EN127" s="2"/>
      <c r="EO127" s="2" t="s">
        <v>148</v>
      </c>
      <c r="EP127" s="2"/>
      <c r="EQ127" s="2">
        <v>2097152</v>
      </c>
      <c r="ER127" s="2">
        <v>0</v>
      </c>
      <c r="ES127" s="2">
        <v>59.22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>
        <v>0</v>
      </c>
      <c r="FR127" s="2">
        <v>0</v>
      </c>
      <c r="FS127" s="2">
        <v>0</v>
      </c>
      <c r="FT127" s="2"/>
      <c r="FU127" s="2"/>
      <c r="FV127" s="2"/>
      <c r="FW127" s="2"/>
      <c r="FX127" s="2">
        <v>109</v>
      </c>
      <c r="FY127" s="2">
        <v>61</v>
      </c>
      <c r="FZ127" s="2"/>
      <c r="GA127" s="2" t="s">
        <v>234</v>
      </c>
      <c r="GB127" s="2"/>
      <c r="GC127" s="2"/>
      <c r="GD127" s="2">
        <v>1</v>
      </c>
      <c r="GE127" s="2"/>
      <c r="GF127" s="2">
        <v>-587760090</v>
      </c>
      <c r="GG127" s="2">
        <v>2</v>
      </c>
      <c r="GH127" s="2">
        <v>4</v>
      </c>
      <c r="GI127" s="2">
        <v>-2</v>
      </c>
      <c r="GJ127" s="2">
        <v>0</v>
      </c>
      <c r="GK127" s="2">
        <v>0</v>
      </c>
      <c r="GL127" s="2">
        <f t="shared" si="145"/>
        <v>0</v>
      </c>
      <c r="GM127" s="2">
        <f t="shared" si="146"/>
        <v>118.44</v>
      </c>
      <c r="GN127" s="2">
        <f t="shared" si="147"/>
        <v>118.44</v>
      </c>
      <c r="GO127" s="2">
        <f t="shared" si="148"/>
        <v>0</v>
      </c>
      <c r="GP127" s="2">
        <f t="shared" si="149"/>
        <v>0</v>
      </c>
      <c r="GQ127" s="2"/>
      <c r="GR127" s="2">
        <v>0</v>
      </c>
      <c r="GS127" s="2">
        <v>2</v>
      </c>
      <c r="GT127" s="2">
        <v>0</v>
      </c>
      <c r="GU127" s="2" t="s">
        <v>3</v>
      </c>
      <c r="GV127" s="2">
        <f t="shared" si="150"/>
        <v>0</v>
      </c>
      <c r="GW127" s="2">
        <v>1</v>
      </c>
      <c r="GX127" s="2">
        <f t="shared" si="151"/>
        <v>0</v>
      </c>
      <c r="GY127" s="2"/>
      <c r="GZ127" s="2"/>
      <c r="HA127" s="2">
        <v>0</v>
      </c>
      <c r="HB127" s="2">
        <v>0</v>
      </c>
      <c r="HC127" s="2">
        <f t="shared" si="152"/>
        <v>0</v>
      </c>
      <c r="HD127" s="2"/>
      <c r="HE127" s="2" t="s">
        <v>235</v>
      </c>
      <c r="HF127" s="2" t="s">
        <v>30</v>
      </c>
      <c r="HG127" s="2"/>
      <c r="HH127" s="2"/>
      <c r="HI127" s="2"/>
      <c r="HJ127" s="2"/>
      <c r="HK127" s="2"/>
      <c r="HL127" s="2"/>
      <c r="HM127" s="2" t="s">
        <v>42</v>
      </c>
      <c r="HN127" s="2" t="s">
        <v>3</v>
      </c>
      <c r="HO127" s="2" t="s">
        <v>3</v>
      </c>
      <c r="HP127" s="2" t="s">
        <v>3</v>
      </c>
      <c r="HQ127" s="2" t="s">
        <v>3</v>
      </c>
      <c r="HR127" s="2"/>
      <c r="HS127" s="2">
        <v>0</v>
      </c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>
        <v>0</v>
      </c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x14ac:dyDescent="0.2">
      <c r="A128" s="4">
        <v>18</v>
      </c>
      <c r="B128" s="4">
        <v>1</v>
      </c>
      <c r="C128" s="4">
        <v>260</v>
      </c>
      <c r="E128" s="4" t="s">
        <v>231</v>
      </c>
      <c r="F128" s="4" t="s">
        <v>232</v>
      </c>
      <c r="G128" s="4" t="s">
        <v>233</v>
      </c>
      <c r="H128" s="4" t="s">
        <v>146</v>
      </c>
      <c r="I128" s="4">
        <f>I116*J128</f>
        <v>2</v>
      </c>
      <c r="J128" s="4">
        <v>1.8181818181818181</v>
      </c>
      <c r="K128" s="4">
        <v>1.818182</v>
      </c>
      <c r="O128" s="4">
        <f t="shared" si="128"/>
        <v>1165.45</v>
      </c>
      <c r="P128" s="4">
        <f t="shared" si="129"/>
        <v>1165.45</v>
      </c>
      <c r="Q128" s="4">
        <f t="shared" si="153"/>
        <v>0</v>
      </c>
      <c r="R128" s="4">
        <f t="shared" si="154"/>
        <v>0</v>
      </c>
      <c r="S128" s="4">
        <f t="shared" si="130"/>
        <v>0</v>
      </c>
      <c r="T128" s="4">
        <f t="shared" si="131"/>
        <v>0</v>
      </c>
      <c r="U128" s="4">
        <f t="shared" si="132"/>
        <v>0</v>
      </c>
      <c r="V128" s="4">
        <f t="shared" si="133"/>
        <v>0</v>
      </c>
      <c r="W128" s="4">
        <f t="shared" si="134"/>
        <v>0</v>
      </c>
      <c r="X128" s="4">
        <f t="shared" si="155"/>
        <v>0</v>
      </c>
      <c r="Y128" s="4">
        <f t="shared" si="156"/>
        <v>0</v>
      </c>
      <c r="AA128" s="4">
        <v>85736473</v>
      </c>
      <c r="AB128" s="4">
        <f t="shared" si="135"/>
        <v>59.22</v>
      </c>
      <c r="AC128" s="4">
        <f t="shared" si="157"/>
        <v>59.22</v>
      </c>
      <c r="AD128" s="4">
        <f t="shared" si="158"/>
        <v>0</v>
      </c>
      <c r="AE128" s="4">
        <f t="shared" si="159"/>
        <v>0</v>
      </c>
      <c r="AF128" s="4">
        <f t="shared" si="160"/>
        <v>0</v>
      </c>
      <c r="AG128" s="4">
        <f t="shared" si="136"/>
        <v>0</v>
      </c>
      <c r="AH128" s="4">
        <f t="shared" si="161"/>
        <v>0</v>
      </c>
      <c r="AI128" s="4">
        <f t="shared" si="162"/>
        <v>0</v>
      </c>
      <c r="AJ128" s="4">
        <f t="shared" si="137"/>
        <v>0</v>
      </c>
      <c r="AK128" s="4">
        <v>59.22</v>
      </c>
      <c r="AL128" s="4">
        <v>59.22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109</v>
      </c>
      <c r="AU128" s="4">
        <v>61</v>
      </c>
      <c r="AV128" s="4">
        <v>1</v>
      </c>
      <c r="AW128" s="4">
        <v>1</v>
      </c>
      <c r="AZ128" s="4">
        <v>1</v>
      </c>
      <c r="BA128" s="4">
        <v>1</v>
      </c>
      <c r="BB128" s="4">
        <v>1</v>
      </c>
      <c r="BC128" s="4">
        <v>9.84</v>
      </c>
      <c r="BD128" s="4" t="s">
        <v>3</v>
      </c>
      <c r="BE128" s="4" t="s">
        <v>3</v>
      </c>
      <c r="BF128" s="4" t="s">
        <v>3</v>
      </c>
      <c r="BG128" s="4" t="s">
        <v>3</v>
      </c>
      <c r="BH128" s="4">
        <v>3</v>
      </c>
      <c r="BI128" s="4">
        <v>1</v>
      </c>
      <c r="BJ128" s="4" t="s">
        <v>3</v>
      </c>
      <c r="BM128" s="4">
        <v>21</v>
      </c>
      <c r="BN128" s="4">
        <v>0</v>
      </c>
      <c r="BO128" s="4" t="s">
        <v>3</v>
      </c>
      <c r="BP128" s="4">
        <v>0</v>
      </c>
      <c r="BQ128" s="4">
        <v>30</v>
      </c>
      <c r="BR128" s="4">
        <v>0</v>
      </c>
      <c r="BS128" s="4">
        <v>1</v>
      </c>
      <c r="BT128" s="4">
        <v>1</v>
      </c>
      <c r="BU128" s="4">
        <v>1</v>
      </c>
      <c r="BV128" s="4">
        <v>1</v>
      </c>
      <c r="BW128" s="4">
        <v>1</v>
      </c>
      <c r="BX128" s="4">
        <v>1</v>
      </c>
      <c r="BY128" s="4" t="s">
        <v>3</v>
      </c>
      <c r="BZ128" s="4">
        <v>109</v>
      </c>
      <c r="CA128" s="4">
        <v>61</v>
      </c>
      <c r="CB128" s="4" t="s">
        <v>3</v>
      </c>
      <c r="CE128" s="4">
        <v>1566</v>
      </c>
      <c r="CF128" s="4">
        <v>0</v>
      </c>
      <c r="CG128" s="4">
        <v>0</v>
      </c>
      <c r="CM128" s="4">
        <v>0</v>
      </c>
      <c r="CN128" s="4" t="s">
        <v>908</v>
      </c>
      <c r="CO128" s="4">
        <v>0</v>
      </c>
      <c r="CP128" s="4">
        <f t="shared" si="138"/>
        <v>1165.45</v>
      </c>
      <c r="CQ128" s="4">
        <f t="shared" si="139"/>
        <v>582.72</v>
      </c>
      <c r="CR128" s="4">
        <f t="shared" si="163"/>
        <v>0</v>
      </c>
      <c r="CS128" s="4">
        <f t="shared" si="164"/>
        <v>0</v>
      </c>
      <c r="CT128" s="4">
        <f t="shared" si="140"/>
        <v>0</v>
      </c>
      <c r="CU128" s="4">
        <f t="shared" si="141"/>
        <v>0</v>
      </c>
      <c r="CV128" s="4">
        <f t="shared" si="142"/>
        <v>0</v>
      </c>
      <c r="CW128" s="4">
        <f t="shared" si="143"/>
        <v>0</v>
      </c>
      <c r="CX128" s="4">
        <f t="shared" si="144"/>
        <v>0</v>
      </c>
      <c r="CY128" s="4">
        <f t="shared" si="165"/>
        <v>0</v>
      </c>
      <c r="CZ128" s="4">
        <f t="shared" si="166"/>
        <v>0</v>
      </c>
      <c r="DC128" s="4" t="s">
        <v>3</v>
      </c>
      <c r="DD128" s="4" t="s">
        <v>3</v>
      </c>
      <c r="DE128" s="4" t="s">
        <v>3</v>
      </c>
      <c r="DF128" s="4" t="s">
        <v>3</v>
      </c>
      <c r="DG128" s="4" t="s">
        <v>3</v>
      </c>
      <c r="DH128" s="4" t="s">
        <v>3</v>
      </c>
      <c r="DI128" s="4" t="s">
        <v>3</v>
      </c>
      <c r="DJ128" s="4" t="s">
        <v>3</v>
      </c>
      <c r="DK128" s="4" t="s">
        <v>3</v>
      </c>
      <c r="DL128" s="4" t="s">
        <v>3</v>
      </c>
      <c r="DM128" s="4" t="s">
        <v>3</v>
      </c>
      <c r="DN128" s="4">
        <v>0</v>
      </c>
      <c r="DO128" s="4">
        <v>0</v>
      </c>
      <c r="DP128" s="4">
        <v>1</v>
      </c>
      <c r="DQ128" s="4">
        <v>1</v>
      </c>
      <c r="DU128" s="4">
        <v>1010</v>
      </c>
      <c r="DV128" s="4" t="s">
        <v>146</v>
      </c>
      <c r="DW128" s="4" t="s">
        <v>146</v>
      </c>
      <c r="DX128" s="4">
        <v>1</v>
      </c>
      <c r="DZ128" s="4" t="s">
        <v>3</v>
      </c>
      <c r="EA128" s="4" t="s">
        <v>3</v>
      </c>
      <c r="EB128" s="4" t="s">
        <v>3</v>
      </c>
      <c r="EC128" s="4" t="s">
        <v>3</v>
      </c>
      <c r="EE128" s="4">
        <v>85133641</v>
      </c>
      <c r="EF128" s="4">
        <v>30</v>
      </c>
      <c r="EG128" s="4" t="s">
        <v>52</v>
      </c>
      <c r="EH128" s="4">
        <v>0</v>
      </c>
      <c r="EI128" s="4" t="s">
        <v>3</v>
      </c>
      <c r="EJ128" s="4">
        <v>1</v>
      </c>
      <c r="EK128" s="4">
        <v>21</v>
      </c>
      <c r="EL128" s="4" t="s">
        <v>53</v>
      </c>
      <c r="EM128" s="4" t="s">
        <v>54</v>
      </c>
      <c r="EO128" s="4" t="s">
        <v>148</v>
      </c>
      <c r="EQ128" s="4">
        <v>2097152</v>
      </c>
      <c r="ER128" s="4">
        <v>59.22</v>
      </c>
      <c r="ES128" s="4">
        <v>59.22</v>
      </c>
      <c r="ET128" s="4">
        <v>0</v>
      </c>
      <c r="EU128" s="4">
        <v>0</v>
      </c>
      <c r="EV128" s="4">
        <v>0</v>
      </c>
      <c r="EW128" s="4">
        <v>0</v>
      </c>
      <c r="EX128" s="4">
        <v>0</v>
      </c>
      <c r="EZ128" s="4">
        <v>5</v>
      </c>
      <c r="FC128" s="4">
        <v>1</v>
      </c>
      <c r="FD128" s="4">
        <v>18</v>
      </c>
      <c r="FF128" s="4">
        <v>697</v>
      </c>
      <c r="FQ128" s="4">
        <v>0</v>
      </c>
      <c r="FR128" s="4">
        <v>0</v>
      </c>
      <c r="FS128" s="4">
        <v>0</v>
      </c>
      <c r="FX128" s="4">
        <v>109</v>
      </c>
      <c r="FY128" s="4">
        <v>61</v>
      </c>
      <c r="GA128" s="4" t="s">
        <v>234</v>
      </c>
      <c r="GD128" s="4">
        <v>1</v>
      </c>
      <c r="GF128" s="4">
        <v>-587760090</v>
      </c>
      <c r="GG128" s="4">
        <v>2</v>
      </c>
      <c r="GH128" s="4">
        <v>3</v>
      </c>
      <c r="GI128" s="4">
        <v>5</v>
      </c>
      <c r="GJ128" s="4">
        <v>0</v>
      </c>
      <c r="GK128" s="4">
        <v>0</v>
      </c>
      <c r="GL128" s="4">
        <f t="shared" si="145"/>
        <v>0</v>
      </c>
      <c r="GM128" s="4">
        <f t="shared" si="146"/>
        <v>1165.45</v>
      </c>
      <c r="GN128" s="4">
        <f t="shared" si="147"/>
        <v>1165.45</v>
      </c>
      <c r="GO128" s="4">
        <f t="shared" si="148"/>
        <v>0</v>
      </c>
      <c r="GP128" s="4">
        <f t="shared" si="149"/>
        <v>0</v>
      </c>
      <c r="GR128" s="4">
        <v>1</v>
      </c>
      <c r="GS128" s="4">
        <v>1</v>
      </c>
      <c r="GT128" s="4">
        <v>0</v>
      </c>
      <c r="GU128" s="4" t="s">
        <v>3</v>
      </c>
      <c r="GV128" s="4">
        <f t="shared" si="150"/>
        <v>0</v>
      </c>
      <c r="GW128" s="4">
        <v>1</v>
      </c>
      <c r="GX128" s="4">
        <f t="shared" si="151"/>
        <v>0</v>
      </c>
      <c r="HA128" s="4">
        <v>0</v>
      </c>
      <c r="HB128" s="4">
        <v>0</v>
      </c>
      <c r="HC128" s="4">
        <f t="shared" si="152"/>
        <v>0</v>
      </c>
      <c r="HE128" s="4" t="s">
        <v>235</v>
      </c>
      <c r="HF128" s="4" t="s">
        <v>30</v>
      </c>
      <c r="HM128" s="4" t="s">
        <v>42</v>
      </c>
      <c r="HN128" s="4" t="s">
        <v>3</v>
      </c>
      <c r="HO128" s="4" t="s">
        <v>3</v>
      </c>
      <c r="HP128" s="4" t="s">
        <v>3</v>
      </c>
      <c r="HQ128" s="4" t="s">
        <v>3</v>
      </c>
      <c r="HS128" s="4">
        <v>0</v>
      </c>
      <c r="IK128" s="4">
        <v>0</v>
      </c>
    </row>
    <row r="129" spans="1:255" x14ac:dyDescent="0.2">
      <c r="A129" s="2">
        <v>18</v>
      </c>
      <c r="B129" s="2">
        <v>1</v>
      </c>
      <c r="C129" s="2">
        <v>243</v>
      </c>
      <c r="D129" s="2"/>
      <c r="E129" s="2" t="s">
        <v>236</v>
      </c>
      <c r="F129" s="2" t="s">
        <v>237</v>
      </c>
      <c r="G129" s="2" t="s">
        <v>238</v>
      </c>
      <c r="H129" s="2" t="s">
        <v>146</v>
      </c>
      <c r="I129" s="2">
        <f>I115*J129</f>
        <v>1</v>
      </c>
      <c r="J129" s="2">
        <v>0.90909090909090906</v>
      </c>
      <c r="K129" s="2">
        <v>0.90909099999999998</v>
      </c>
      <c r="L129" s="2"/>
      <c r="M129" s="2"/>
      <c r="N129" s="2"/>
      <c r="O129" s="2">
        <f t="shared" si="128"/>
        <v>45.97</v>
      </c>
      <c r="P129" s="2">
        <f t="shared" si="129"/>
        <v>45.97</v>
      </c>
      <c r="Q129" s="2">
        <f t="shared" si="153"/>
        <v>0</v>
      </c>
      <c r="R129" s="2">
        <f t="shared" si="154"/>
        <v>0</v>
      </c>
      <c r="S129" s="2">
        <f t="shared" si="130"/>
        <v>0</v>
      </c>
      <c r="T129" s="2">
        <f t="shared" si="131"/>
        <v>0</v>
      </c>
      <c r="U129" s="2">
        <f t="shared" si="132"/>
        <v>0</v>
      </c>
      <c r="V129" s="2">
        <f t="shared" si="133"/>
        <v>0</v>
      </c>
      <c r="W129" s="2">
        <f t="shared" si="134"/>
        <v>0</v>
      </c>
      <c r="X129" s="2">
        <f t="shared" si="155"/>
        <v>0</v>
      </c>
      <c r="Y129" s="2">
        <f t="shared" si="156"/>
        <v>0</v>
      </c>
      <c r="Z129" s="2"/>
      <c r="AA129" s="2">
        <v>85736471</v>
      </c>
      <c r="AB129" s="2">
        <f t="shared" si="135"/>
        <v>45.97</v>
      </c>
      <c r="AC129" s="2">
        <f t="shared" si="157"/>
        <v>45.97</v>
      </c>
      <c r="AD129" s="2">
        <f t="shared" si="158"/>
        <v>0</v>
      </c>
      <c r="AE129" s="2">
        <f t="shared" si="159"/>
        <v>0</v>
      </c>
      <c r="AF129" s="2">
        <f t="shared" si="160"/>
        <v>0</v>
      </c>
      <c r="AG129" s="2">
        <f t="shared" si="136"/>
        <v>0</v>
      </c>
      <c r="AH129" s="2">
        <f t="shared" si="161"/>
        <v>0</v>
      </c>
      <c r="AI129" s="2">
        <f t="shared" si="162"/>
        <v>0</v>
      </c>
      <c r="AJ129" s="2">
        <f t="shared" si="137"/>
        <v>0</v>
      </c>
      <c r="AK129" s="2">
        <v>45.97</v>
      </c>
      <c r="AL129" s="2">
        <v>45.97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109</v>
      </c>
      <c r="AU129" s="2">
        <v>61</v>
      </c>
      <c r="AV129" s="2">
        <v>1</v>
      </c>
      <c r="AW129" s="2">
        <v>1</v>
      </c>
      <c r="AX129" s="2"/>
      <c r="AY129" s="2"/>
      <c r="AZ129" s="2">
        <v>1</v>
      </c>
      <c r="BA129" s="2">
        <v>1</v>
      </c>
      <c r="BB129" s="2">
        <v>1</v>
      </c>
      <c r="BC129" s="2">
        <v>1</v>
      </c>
      <c r="BD129" s="2" t="s">
        <v>3</v>
      </c>
      <c r="BE129" s="2" t="s">
        <v>3</v>
      </c>
      <c r="BF129" s="2" t="s">
        <v>3</v>
      </c>
      <c r="BG129" s="2" t="s">
        <v>3</v>
      </c>
      <c r="BH129" s="2">
        <v>3</v>
      </c>
      <c r="BI129" s="2">
        <v>1</v>
      </c>
      <c r="BJ129" s="2" t="s">
        <v>3</v>
      </c>
      <c r="BK129" s="2"/>
      <c r="BL129" s="2"/>
      <c r="BM129" s="2">
        <v>21</v>
      </c>
      <c r="BN129" s="2">
        <v>0</v>
      </c>
      <c r="BO129" s="2" t="s">
        <v>3</v>
      </c>
      <c r="BP129" s="2">
        <v>0</v>
      </c>
      <c r="BQ129" s="2">
        <v>30</v>
      </c>
      <c r="BR129" s="2">
        <v>0</v>
      </c>
      <c r="BS129" s="2">
        <v>1</v>
      </c>
      <c r="BT129" s="2">
        <v>1</v>
      </c>
      <c r="BU129" s="2">
        <v>1</v>
      </c>
      <c r="BV129" s="2">
        <v>1</v>
      </c>
      <c r="BW129" s="2">
        <v>1</v>
      </c>
      <c r="BX129" s="2">
        <v>1</v>
      </c>
      <c r="BY129" s="2" t="s">
        <v>3</v>
      </c>
      <c r="BZ129" s="2">
        <v>109</v>
      </c>
      <c r="CA129" s="2">
        <v>61</v>
      </c>
      <c r="CB129" s="2" t="s">
        <v>3</v>
      </c>
      <c r="CC129" s="2"/>
      <c r="CD129" s="2"/>
      <c r="CE129" s="2">
        <v>1566</v>
      </c>
      <c r="CF129" s="2">
        <v>0</v>
      </c>
      <c r="CG129" s="2">
        <v>0</v>
      </c>
      <c r="CH129" s="2"/>
      <c r="CI129" s="2"/>
      <c r="CJ129" s="2"/>
      <c r="CK129" s="2"/>
      <c r="CL129" s="2"/>
      <c r="CM129" s="2">
        <v>0</v>
      </c>
      <c r="CN129" s="2" t="s">
        <v>908</v>
      </c>
      <c r="CO129" s="2">
        <v>0</v>
      </c>
      <c r="CP129" s="2">
        <f t="shared" si="138"/>
        <v>45.97</v>
      </c>
      <c r="CQ129" s="2">
        <f t="shared" si="139"/>
        <v>45.97</v>
      </c>
      <c r="CR129" s="2">
        <f t="shared" si="163"/>
        <v>0</v>
      </c>
      <c r="CS129" s="2">
        <f t="shared" si="164"/>
        <v>0</v>
      </c>
      <c r="CT129" s="2">
        <f t="shared" si="140"/>
        <v>0</v>
      </c>
      <c r="CU129" s="2">
        <f t="shared" si="141"/>
        <v>0</v>
      </c>
      <c r="CV129" s="2">
        <f t="shared" si="142"/>
        <v>0</v>
      </c>
      <c r="CW129" s="2">
        <f t="shared" si="143"/>
        <v>0</v>
      </c>
      <c r="CX129" s="2">
        <f t="shared" si="144"/>
        <v>0</v>
      </c>
      <c r="CY129" s="2">
        <f t="shared" si="165"/>
        <v>0</v>
      </c>
      <c r="CZ129" s="2">
        <f t="shared" si="166"/>
        <v>0</v>
      </c>
      <c r="DA129" s="2"/>
      <c r="DB129" s="2"/>
      <c r="DC129" s="2" t="s">
        <v>3</v>
      </c>
      <c r="DD129" s="2" t="s">
        <v>3</v>
      </c>
      <c r="DE129" s="2" t="s">
        <v>3</v>
      </c>
      <c r="DF129" s="2" t="s">
        <v>3</v>
      </c>
      <c r="DG129" s="2" t="s">
        <v>3</v>
      </c>
      <c r="DH129" s="2" t="s">
        <v>3</v>
      </c>
      <c r="DI129" s="2" t="s">
        <v>3</v>
      </c>
      <c r="DJ129" s="2" t="s">
        <v>3</v>
      </c>
      <c r="DK129" s="2" t="s">
        <v>3</v>
      </c>
      <c r="DL129" s="2" t="s">
        <v>3</v>
      </c>
      <c r="DM129" s="2" t="s">
        <v>3</v>
      </c>
      <c r="DN129" s="2">
        <v>0</v>
      </c>
      <c r="DO129" s="2">
        <v>0</v>
      </c>
      <c r="DP129" s="2">
        <v>1</v>
      </c>
      <c r="DQ129" s="2">
        <v>1</v>
      </c>
      <c r="DR129" s="2"/>
      <c r="DS129" s="2"/>
      <c r="DT129" s="2"/>
      <c r="DU129" s="2">
        <v>1010</v>
      </c>
      <c r="DV129" s="2" t="s">
        <v>146</v>
      </c>
      <c r="DW129" s="2" t="s">
        <v>146</v>
      </c>
      <c r="DX129" s="2">
        <v>1</v>
      </c>
      <c r="DY129" s="2"/>
      <c r="DZ129" s="2" t="s">
        <v>3</v>
      </c>
      <c r="EA129" s="2" t="s">
        <v>3</v>
      </c>
      <c r="EB129" s="2" t="s">
        <v>3</v>
      </c>
      <c r="EC129" s="2" t="s">
        <v>3</v>
      </c>
      <c r="ED129" s="2"/>
      <c r="EE129" s="2">
        <v>85133641</v>
      </c>
      <c r="EF129" s="2">
        <v>30</v>
      </c>
      <c r="EG129" s="2" t="s">
        <v>52</v>
      </c>
      <c r="EH129" s="2">
        <v>0</v>
      </c>
      <c r="EI129" s="2" t="s">
        <v>3</v>
      </c>
      <c r="EJ129" s="2">
        <v>1</v>
      </c>
      <c r="EK129" s="2">
        <v>21</v>
      </c>
      <c r="EL129" s="2" t="s">
        <v>53</v>
      </c>
      <c r="EM129" s="2" t="s">
        <v>54</v>
      </c>
      <c r="EN129" s="2"/>
      <c r="EO129" s="2" t="s">
        <v>148</v>
      </c>
      <c r="EP129" s="2"/>
      <c r="EQ129" s="2">
        <v>2097152</v>
      </c>
      <c r="ER129" s="2">
        <v>0</v>
      </c>
      <c r="ES129" s="2">
        <v>45.97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>
        <v>0</v>
      </c>
      <c r="FR129" s="2">
        <v>0</v>
      </c>
      <c r="FS129" s="2">
        <v>0</v>
      </c>
      <c r="FT129" s="2"/>
      <c r="FU129" s="2"/>
      <c r="FV129" s="2"/>
      <c r="FW129" s="2"/>
      <c r="FX129" s="2">
        <v>109</v>
      </c>
      <c r="FY129" s="2">
        <v>61</v>
      </c>
      <c r="FZ129" s="2"/>
      <c r="GA129" s="2" t="s">
        <v>239</v>
      </c>
      <c r="GB129" s="2"/>
      <c r="GC129" s="2"/>
      <c r="GD129" s="2">
        <v>1</v>
      </c>
      <c r="GE129" s="2"/>
      <c r="GF129" s="2">
        <v>-727553297</v>
      </c>
      <c r="GG129" s="2">
        <v>2</v>
      </c>
      <c r="GH129" s="2">
        <v>4</v>
      </c>
      <c r="GI129" s="2">
        <v>-2</v>
      </c>
      <c r="GJ129" s="2">
        <v>0</v>
      </c>
      <c r="GK129" s="2">
        <v>0</v>
      </c>
      <c r="GL129" s="2">
        <f t="shared" si="145"/>
        <v>0</v>
      </c>
      <c r="GM129" s="2">
        <f t="shared" si="146"/>
        <v>45.97</v>
      </c>
      <c r="GN129" s="2">
        <f t="shared" si="147"/>
        <v>45.97</v>
      </c>
      <c r="GO129" s="2">
        <f t="shared" si="148"/>
        <v>0</v>
      </c>
      <c r="GP129" s="2">
        <f t="shared" si="149"/>
        <v>0</v>
      </c>
      <c r="GQ129" s="2"/>
      <c r="GR129" s="2">
        <v>0</v>
      </c>
      <c r="GS129" s="2">
        <v>2</v>
      </c>
      <c r="GT129" s="2">
        <v>0</v>
      </c>
      <c r="GU129" s="2" t="s">
        <v>3</v>
      </c>
      <c r="GV129" s="2">
        <f t="shared" si="150"/>
        <v>0</v>
      </c>
      <c r="GW129" s="2">
        <v>1</v>
      </c>
      <c r="GX129" s="2">
        <f t="shared" si="151"/>
        <v>0</v>
      </c>
      <c r="GY129" s="2"/>
      <c r="GZ129" s="2"/>
      <c r="HA129" s="2">
        <v>0</v>
      </c>
      <c r="HB129" s="2">
        <v>0</v>
      </c>
      <c r="HC129" s="2">
        <f t="shared" si="152"/>
        <v>0</v>
      </c>
      <c r="HD129" s="2"/>
      <c r="HE129" s="2" t="s">
        <v>235</v>
      </c>
      <c r="HF129" s="2" t="s">
        <v>30</v>
      </c>
      <c r="HG129" s="2"/>
      <c r="HH129" s="2"/>
      <c r="HI129" s="2"/>
      <c r="HJ129" s="2"/>
      <c r="HK129" s="2"/>
      <c r="HL129" s="2"/>
      <c r="HM129" s="2" t="s">
        <v>42</v>
      </c>
      <c r="HN129" s="2" t="s">
        <v>3</v>
      </c>
      <c r="HO129" s="2" t="s">
        <v>3</v>
      </c>
      <c r="HP129" s="2" t="s">
        <v>3</v>
      </c>
      <c r="HQ129" s="2" t="s">
        <v>3</v>
      </c>
      <c r="HR129" s="2"/>
      <c r="HS129" s="2">
        <v>0</v>
      </c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>
        <v>0</v>
      </c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x14ac:dyDescent="0.2">
      <c r="A130" s="4">
        <v>18</v>
      </c>
      <c r="B130" s="4">
        <v>1</v>
      </c>
      <c r="C130" s="4">
        <v>261</v>
      </c>
      <c r="E130" s="4" t="s">
        <v>236</v>
      </c>
      <c r="F130" s="4" t="s">
        <v>237</v>
      </c>
      <c r="G130" s="4" t="s">
        <v>238</v>
      </c>
      <c r="H130" s="4" t="s">
        <v>146</v>
      </c>
      <c r="I130" s="4">
        <f>I116*J130</f>
        <v>1</v>
      </c>
      <c r="J130" s="4">
        <v>0.90909090909090906</v>
      </c>
      <c r="K130" s="4">
        <v>0.90909099999999998</v>
      </c>
      <c r="O130" s="4">
        <f t="shared" si="128"/>
        <v>452.34</v>
      </c>
      <c r="P130" s="4">
        <f t="shared" si="129"/>
        <v>452.34</v>
      </c>
      <c r="Q130" s="4">
        <f t="shared" si="153"/>
        <v>0</v>
      </c>
      <c r="R130" s="4">
        <f t="shared" si="154"/>
        <v>0</v>
      </c>
      <c r="S130" s="4">
        <f t="shared" si="130"/>
        <v>0</v>
      </c>
      <c r="T130" s="4">
        <f t="shared" si="131"/>
        <v>0</v>
      </c>
      <c r="U130" s="4">
        <f t="shared" si="132"/>
        <v>0</v>
      </c>
      <c r="V130" s="4">
        <f t="shared" si="133"/>
        <v>0</v>
      </c>
      <c r="W130" s="4">
        <f t="shared" si="134"/>
        <v>0</v>
      </c>
      <c r="X130" s="4">
        <f t="shared" si="155"/>
        <v>0</v>
      </c>
      <c r="Y130" s="4">
        <f t="shared" si="156"/>
        <v>0</v>
      </c>
      <c r="AA130" s="4">
        <v>85736473</v>
      </c>
      <c r="AB130" s="4">
        <f t="shared" si="135"/>
        <v>45.97</v>
      </c>
      <c r="AC130" s="4">
        <f t="shared" si="157"/>
        <v>45.97</v>
      </c>
      <c r="AD130" s="4">
        <f t="shared" si="158"/>
        <v>0</v>
      </c>
      <c r="AE130" s="4">
        <f t="shared" si="159"/>
        <v>0</v>
      </c>
      <c r="AF130" s="4">
        <f t="shared" si="160"/>
        <v>0</v>
      </c>
      <c r="AG130" s="4">
        <f t="shared" si="136"/>
        <v>0</v>
      </c>
      <c r="AH130" s="4">
        <f t="shared" si="161"/>
        <v>0</v>
      </c>
      <c r="AI130" s="4">
        <f t="shared" si="162"/>
        <v>0</v>
      </c>
      <c r="AJ130" s="4">
        <f t="shared" si="137"/>
        <v>0</v>
      </c>
      <c r="AK130" s="4">
        <v>45.97</v>
      </c>
      <c r="AL130" s="4">
        <v>45.97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109</v>
      </c>
      <c r="AU130" s="4">
        <v>61</v>
      </c>
      <c r="AV130" s="4">
        <v>1</v>
      </c>
      <c r="AW130" s="4">
        <v>1</v>
      </c>
      <c r="AZ130" s="4">
        <v>1</v>
      </c>
      <c r="BA130" s="4">
        <v>1</v>
      </c>
      <c r="BB130" s="4">
        <v>1</v>
      </c>
      <c r="BC130" s="4">
        <v>9.84</v>
      </c>
      <c r="BD130" s="4" t="s">
        <v>3</v>
      </c>
      <c r="BE130" s="4" t="s">
        <v>3</v>
      </c>
      <c r="BF130" s="4" t="s">
        <v>3</v>
      </c>
      <c r="BG130" s="4" t="s">
        <v>3</v>
      </c>
      <c r="BH130" s="4">
        <v>3</v>
      </c>
      <c r="BI130" s="4">
        <v>1</v>
      </c>
      <c r="BJ130" s="4" t="s">
        <v>3</v>
      </c>
      <c r="BM130" s="4">
        <v>21</v>
      </c>
      <c r="BN130" s="4">
        <v>0</v>
      </c>
      <c r="BO130" s="4" t="s">
        <v>3</v>
      </c>
      <c r="BP130" s="4">
        <v>0</v>
      </c>
      <c r="BQ130" s="4">
        <v>30</v>
      </c>
      <c r="BR130" s="4">
        <v>0</v>
      </c>
      <c r="BS130" s="4">
        <v>1</v>
      </c>
      <c r="BT130" s="4">
        <v>1</v>
      </c>
      <c r="BU130" s="4">
        <v>1</v>
      </c>
      <c r="BV130" s="4">
        <v>1</v>
      </c>
      <c r="BW130" s="4">
        <v>1</v>
      </c>
      <c r="BX130" s="4">
        <v>1</v>
      </c>
      <c r="BY130" s="4" t="s">
        <v>3</v>
      </c>
      <c r="BZ130" s="4">
        <v>109</v>
      </c>
      <c r="CA130" s="4">
        <v>61</v>
      </c>
      <c r="CB130" s="4" t="s">
        <v>3</v>
      </c>
      <c r="CE130" s="4">
        <v>1566</v>
      </c>
      <c r="CF130" s="4">
        <v>0</v>
      </c>
      <c r="CG130" s="4">
        <v>0</v>
      </c>
      <c r="CM130" s="4">
        <v>0</v>
      </c>
      <c r="CN130" s="4" t="s">
        <v>908</v>
      </c>
      <c r="CO130" s="4">
        <v>0</v>
      </c>
      <c r="CP130" s="4">
        <f t="shared" si="138"/>
        <v>452.34</v>
      </c>
      <c r="CQ130" s="4">
        <f t="shared" si="139"/>
        <v>452.34</v>
      </c>
      <c r="CR130" s="4">
        <f t="shared" si="163"/>
        <v>0</v>
      </c>
      <c r="CS130" s="4">
        <f t="shared" si="164"/>
        <v>0</v>
      </c>
      <c r="CT130" s="4">
        <f t="shared" si="140"/>
        <v>0</v>
      </c>
      <c r="CU130" s="4">
        <f t="shared" si="141"/>
        <v>0</v>
      </c>
      <c r="CV130" s="4">
        <f t="shared" si="142"/>
        <v>0</v>
      </c>
      <c r="CW130" s="4">
        <f t="shared" si="143"/>
        <v>0</v>
      </c>
      <c r="CX130" s="4">
        <f t="shared" si="144"/>
        <v>0</v>
      </c>
      <c r="CY130" s="4">
        <f t="shared" si="165"/>
        <v>0</v>
      </c>
      <c r="CZ130" s="4">
        <f t="shared" si="166"/>
        <v>0</v>
      </c>
      <c r="DC130" s="4" t="s">
        <v>3</v>
      </c>
      <c r="DD130" s="4" t="s">
        <v>3</v>
      </c>
      <c r="DE130" s="4" t="s">
        <v>3</v>
      </c>
      <c r="DF130" s="4" t="s">
        <v>3</v>
      </c>
      <c r="DG130" s="4" t="s">
        <v>3</v>
      </c>
      <c r="DH130" s="4" t="s">
        <v>3</v>
      </c>
      <c r="DI130" s="4" t="s">
        <v>3</v>
      </c>
      <c r="DJ130" s="4" t="s">
        <v>3</v>
      </c>
      <c r="DK130" s="4" t="s">
        <v>3</v>
      </c>
      <c r="DL130" s="4" t="s">
        <v>3</v>
      </c>
      <c r="DM130" s="4" t="s">
        <v>3</v>
      </c>
      <c r="DN130" s="4">
        <v>0</v>
      </c>
      <c r="DO130" s="4">
        <v>0</v>
      </c>
      <c r="DP130" s="4">
        <v>1</v>
      </c>
      <c r="DQ130" s="4">
        <v>1</v>
      </c>
      <c r="DU130" s="4">
        <v>1010</v>
      </c>
      <c r="DV130" s="4" t="s">
        <v>146</v>
      </c>
      <c r="DW130" s="4" t="s">
        <v>146</v>
      </c>
      <c r="DX130" s="4">
        <v>1</v>
      </c>
      <c r="DZ130" s="4" t="s">
        <v>3</v>
      </c>
      <c r="EA130" s="4" t="s">
        <v>3</v>
      </c>
      <c r="EB130" s="4" t="s">
        <v>3</v>
      </c>
      <c r="EC130" s="4" t="s">
        <v>3</v>
      </c>
      <c r="EE130" s="4">
        <v>85133641</v>
      </c>
      <c r="EF130" s="4">
        <v>30</v>
      </c>
      <c r="EG130" s="4" t="s">
        <v>52</v>
      </c>
      <c r="EH130" s="4">
        <v>0</v>
      </c>
      <c r="EI130" s="4" t="s">
        <v>3</v>
      </c>
      <c r="EJ130" s="4">
        <v>1</v>
      </c>
      <c r="EK130" s="4">
        <v>21</v>
      </c>
      <c r="EL130" s="4" t="s">
        <v>53</v>
      </c>
      <c r="EM130" s="4" t="s">
        <v>54</v>
      </c>
      <c r="EO130" s="4" t="s">
        <v>148</v>
      </c>
      <c r="EQ130" s="4">
        <v>2097152</v>
      </c>
      <c r="ER130" s="4">
        <v>45.97</v>
      </c>
      <c r="ES130" s="4">
        <v>45.97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Z130" s="4">
        <v>5</v>
      </c>
      <c r="FC130" s="4">
        <v>1</v>
      </c>
      <c r="FD130" s="4">
        <v>18</v>
      </c>
      <c r="FF130" s="4">
        <v>541</v>
      </c>
      <c r="FQ130" s="4">
        <v>0</v>
      </c>
      <c r="FR130" s="4">
        <v>0</v>
      </c>
      <c r="FS130" s="4">
        <v>0</v>
      </c>
      <c r="FX130" s="4">
        <v>109</v>
      </c>
      <c r="FY130" s="4">
        <v>61</v>
      </c>
      <c r="GA130" s="4" t="s">
        <v>239</v>
      </c>
      <c r="GD130" s="4">
        <v>1</v>
      </c>
      <c r="GF130" s="4">
        <v>-727553297</v>
      </c>
      <c r="GG130" s="4">
        <v>2</v>
      </c>
      <c r="GH130" s="4">
        <v>3</v>
      </c>
      <c r="GI130" s="4">
        <v>5</v>
      </c>
      <c r="GJ130" s="4">
        <v>0</v>
      </c>
      <c r="GK130" s="4">
        <v>0</v>
      </c>
      <c r="GL130" s="4">
        <f t="shared" si="145"/>
        <v>0</v>
      </c>
      <c r="GM130" s="4">
        <f t="shared" si="146"/>
        <v>452.34</v>
      </c>
      <c r="GN130" s="4">
        <f t="shared" si="147"/>
        <v>452.34</v>
      </c>
      <c r="GO130" s="4">
        <f t="shared" si="148"/>
        <v>0</v>
      </c>
      <c r="GP130" s="4">
        <f t="shared" si="149"/>
        <v>0</v>
      </c>
      <c r="GR130" s="4">
        <v>1</v>
      </c>
      <c r="GS130" s="4">
        <v>1</v>
      </c>
      <c r="GT130" s="4">
        <v>0</v>
      </c>
      <c r="GU130" s="4" t="s">
        <v>3</v>
      </c>
      <c r="GV130" s="4">
        <f t="shared" si="150"/>
        <v>0</v>
      </c>
      <c r="GW130" s="4">
        <v>1</v>
      </c>
      <c r="GX130" s="4">
        <f t="shared" si="151"/>
        <v>0</v>
      </c>
      <c r="HA130" s="4">
        <v>0</v>
      </c>
      <c r="HB130" s="4">
        <v>0</v>
      </c>
      <c r="HC130" s="4">
        <f t="shared" si="152"/>
        <v>0</v>
      </c>
      <c r="HE130" s="4" t="s">
        <v>235</v>
      </c>
      <c r="HF130" s="4" t="s">
        <v>30</v>
      </c>
      <c r="HM130" s="4" t="s">
        <v>42</v>
      </c>
      <c r="HN130" s="4" t="s">
        <v>3</v>
      </c>
      <c r="HO130" s="4" t="s">
        <v>3</v>
      </c>
      <c r="HP130" s="4" t="s">
        <v>3</v>
      </c>
      <c r="HQ130" s="4" t="s">
        <v>3</v>
      </c>
      <c r="HS130" s="4">
        <v>0</v>
      </c>
      <c r="IK130" s="4">
        <v>0</v>
      </c>
    </row>
    <row r="131" spans="1:255" x14ac:dyDescent="0.2">
      <c r="A131" s="2">
        <v>18</v>
      </c>
      <c r="B131" s="2">
        <v>1</v>
      </c>
      <c r="C131" s="2">
        <v>244</v>
      </c>
      <c r="D131" s="2"/>
      <c r="E131" s="2" t="s">
        <v>240</v>
      </c>
      <c r="F131" s="2" t="s">
        <v>241</v>
      </c>
      <c r="G131" s="2" t="s">
        <v>242</v>
      </c>
      <c r="H131" s="2" t="s">
        <v>146</v>
      </c>
      <c r="I131" s="2">
        <f>I115*J131</f>
        <v>3</v>
      </c>
      <c r="J131" s="2">
        <v>2.7272727272727271</v>
      </c>
      <c r="K131" s="2">
        <v>2.7272729999999998</v>
      </c>
      <c r="L131" s="2"/>
      <c r="M131" s="2"/>
      <c r="N131" s="2"/>
      <c r="O131" s="2">
        <f t="shared" si="128"/>
        <v>108.6</v>
      </c>
      <c r="P131" s="2">
        <f t="shared" si="129"/>
        <v>108.6</v>
      </c>
      <c r="Q131" s="2">
        <f t="shared" si="153"/>
        <v>0</v>
      </c>
      <c r="R131" s="2">
        <f t="shared" si="154"/>
        <v>0</v>
      </c>
      <c r="S131" s="2">
        <f t="shared" si="130"/>
        <v>0</v>
      </c>
      <c r="T131" s="2">
        <f t="shared" si="131"/>
        <v>0</v>
      </c>
      <c r="U131" s="2">
        <f t="shared" si="132"/>
        <v>0</v>
      </c>
      <c r="V131" s="2">
        <f t="shared" si="133"/>
        <v>0</v>
      </c>
      <c r="W131" s="2">
        <f t="shared" si="134"/>
        <v>0</v>
      </c>
      <c r="X131" s="2">
        <f t="shared" si="155"/>
        <v>0</v>
      </c>
      <c r="Y131" s="2">
        <f t="shared" si="156"/>
        <v>0</v>
      </c>
      <c r="Z131" s="2"/>
      <c r="AA131" s="2">
        <v>85736471</v>
      </c>
      <c r="AB131" s="2">
        <f t="shared" si="135"/>
        <v>36.200000000000003</v>
      </c>
      <c r="AC131" s="2">
        <f t="shared" si="157"/>
        <v>36.200000000000003</v>
      </c>
      <c r="AD131" s="2">
        <f t="shared" si="158"/>
        <v>0</v>
      </c>
      <c r="AE131" s="2">
        <f t="shared" si="159"/>
        <v>0</v>
      </c>
      <c r="AF131" s="2">
        <f t="shared" si="160"/>
        <v>0</v>
      </c>
      <c r="AG131" s="2">
        <f t="shared" si="136"/>
        <v>0</v>
      </c>
      <c r="AH131" s="2">
        <f t="shared" si="161"/>
        <v>0</v>
      </c>
      <c r="AI131" s="2">
        <f t="shared" si="162"/>
        <v>0</v>
      </c>
      <c r="AJ131" s="2">
        <f t="shared" si="137"/>
        <v>0</v>
      </c>
      <c r="AK131" s="2">
        <v>36.200000000000003</v>
      </c>
      <c r="AL131" s="2">
        <v>36.200000000000003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109</v>
      </c>
      <c r="AU131" s="2">
        <v>61</v>
      </c>
      <c r="AV131" s="2">
        <v>1</v>
      </c>
      <c r="AW131" s="2">
        <v>1</v>
      </c>
      <c r="AX131" s="2"/>
      <c r="AY131" s="2"/>
      <c r="AZ131" s="2">
        <v>1</v>
      </c>
      <c r="BA131" s="2">
        <v>1</v>
      </c>
      <c r="BB131" s="2">
        <v>1</v>
      </c>
      <c r="BC131" s="2">
        <v>1</v>
      </c>
      <c r="BD131" s="2" t="s">
        <v>3</v>
      </c>
      <c r="BE131" s="2" t="s">
        <v>3</v>
      </c>
      <c r="BF131" s="2" t="s">
        <v>3</v>
      </c>
      <c r="BG131" s="2" t="s">
        <v>3</v>
      </c>
      <c r="BH131" s="2">
        <v>3</v>
      </c>
      <c r="BI131" s="2">
        <v>1</v>
      </c>
      <c r="BJ131" s="2" t="s">
        <v>3</v>
      </c>
      <c r="BK131" s="2"/>
      <c r="BL131" s="2"/>
      <c r="BM131" s="2">
        <v>21</v>
      </c>
      <c r="BN131" s="2">
        <v>0</v>
      </c>
      <c r="BO131" s="2" t="s">
        <v>3</v>
      </c>
      <c r="BP131" s="2">
        <v>0</v>
      </c>
      <c r="BQ131" s="2">
        <v>30</v>
      </c>
      <c r="BR131" s="2">
        <v>0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 t="s">
        <v>3</v>
      </c>
      <c r="BZ131" s="2">
        <v>109</v>
      </c>
      <c r="CA131" s="2">
        <v>61</v>
      </c>
      <c r="CB131" s="2" t="s">
        <v>3</v>
      </c>
      <c r="CC131" s="2"/>
      <c r="CD131" s="2"/>
      <c r="CE131" s="2">
        <v>1566</v>
      </c>
      <c r="CF131" s="2">
        <v>0</v>
      </c>
      <c r="CG131" s="2">
        <v>0</v>
      </c>
      <c r="CH131" s="2"/>
      <c r="CI131" s="2"/>
      <c r="CJ131" s="2"/>
      <c r="CK131" s="2"/>
      <c r="CL131" s="2"/>
      <c r="CM131" s="2">
        <v>0</v>
      </c>
      <c r="CN131" s="2" t="s">
        <v>908</v>
      </c>
      <c r="CO131" s="2">
        <v>0</v>
      </c>
      <c r="CP131" s="2">
        <f t="shared" si="138"/>
        <v>108.6</v>
      </c>
      <c r="CQ131" s="2">
        <f t="shared" si="139"/>
        <v>36.200000000000003</v>
      </c>
      <c r="CR131" s="2">
        <f t="shared" si="163"/>
        <v>0</v>
      </c>
      <c r="CS131" s="2">
        <f t="shared" si="164"/>
        <v>0</v>
      </c>
      <c r="CT131" s="2">
        <f t="shared" si="140"/>
        <v>0</v>
      </c>
      <c r="CU131" s="2">
        <f t="shared" si="141"/>
        <v>0</v>
      </c>
      <c r="CV131" s="2">
        <f t="shared" si="142"/>
        <v>0</v>
      </c>
      <c r="CW131" s="2">
        <f t="shared" si="143"/>
        <v>0</v>
      </c>
      <c r="CX131" s="2">
        <f t="shared" si="144"/>
        <v>0</v>
      </c>
      <c r="CY131" s="2">
        <f t="shared" si="165"/>
        <v>0</v>
      </c>
      <c r="CZ131" s="2">
        <f t="shared" si="166"/>
        <v>0</v>
      </c>
      <c r="DA131" s="2"/>
      <c r="DB131" s="2"/>
      <c r="DC131" s="2" t="s">
        <v>3</v>
      </c>
      <c r="DD131" s="2" t="s">
        <v>3</v>
      </c>
      <c r="DE131" s="2" t="s">
        <v>3</v>
      </c>
      <c r="DF131" s="2" t="s">
        <v>3</v>
      </c>
      <c r="DG131" s="2" t="s">
        <v>3</v>
      </c>
      <c r="DH131" s="2" t="s">
        <v>3</v>
      </c>
      <c r="DI131" s="2" t="s">
        <v>3</v>
      </c>
      <c r="DJ131" s="2" t="s">
        <v>3</v>
      </c>
      <c r="DK131" s="2" t="s">
        <v>3</v>
      </c>
      <c r="DL131" s="2" t="s">
        <v>3</v>
      </c>
      <c r="DM131" s="2" t="s">
        <v>3</v>
      </c>
      <c r="DN131" s="2">
        <v>0</v>
      </c>
      <c r="DO131" s="2">
        <v>0</v>
      </c>
      <c r="DP131" s="2">
        <v>1</v>
      </c>
      <c r="DQ131" s="2">
        <v>1</v>
      </c>
      <c r="DR131" s="2"/>
      <c r="DS131" s="2"/>
      <c r="DT131" s="2"/>
      <c r="DU131" s="2">
        <v>1010</v>
      </c>
      <c r="DV131" s="2" t="s">
        <v>146</v>
      </c>
      <c r="DW131" s="2" t="s">
        <v>146</v>
      </c>
      <c r="DX131" s="2">
        <v>1</v>
      </c>
      <c r="DY131" s="2"/>
      <c r="DZ131" s="2" t="s">
        <v>3</v>
      </c>
      <c r="EA131" s="2" t="s">
        <v>3</v>
      </c>
      <c r="EB131" s="2" t="s">
        <v>3</v>
      </c>
      <c r="EC131" s="2" t="s">
        <v>3</v>
      </c>
      <c r="ED131" s="2"/>
      <c r="EE131" s="2">
        <v>85133641</v>
      </c>
      <c r="EF131" s="2">
        <v>30</v>
      </c>
      <c r="EG131" s="2" t="s">
        <v>52</v>
      </c>
      <c r="EH131" s="2">
        <v>0</v>
      </c>
      <c r="EI131" s="2" t="s">
        <v>3</v>
      </c>
      <c r="EJ131" s="2">
        <v>1</v>
      </c>
      <c r="EK131" s="2">
        <v>21</v>
      </c>
      <c r="EL131" s="2" t="s">
        <v>53</v>
      </c>
      <c r="EM131" s="2" t="s">
        <v>54</v>
      </c>
      <c r="EN131" s="2"/>
      <c r="EO131" s="2" t="s">
        <v>148</v>
      </c>
      <c r="EP131" s="2"/>
      <c r="EQ131" s="2">
        <v>2097152</v>
      </c>
      <c r="ER131" s="2">
        <v>0</v>
      </c>
      <c r="ES131" s="2">
        <v>36.200000000000003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>
        <v>0</v>
      </c>
      <c r="FR131" s="2">
        <v>0</v>
      </c>
      <c r="FS131" s="2">
        <v>0</v>
      </c>
      <c r="FT131" s="2"/>
      <c r="FU131" s="2"/>
      <c r="FV131" s="2"/>
      <c r="FW131" s="2"/>
      <c r="FX131" s="2">
        <v>109</v>
      </c>
      <c r="FY131" s="2">
        <v>61</v>
      </c>
      <c r="FZ131" s="2"/>
      <c r="GA131" s="2" t="s">
        <v>243</v>
      </c>
      <c r="GB131" s="2"/>
      <c r="GC131" s="2"/>
      <c r="GD131" s="2">
        <v>1</v>
      </c>
      <c r="GE131" s="2"/>
      <c r="GF131" s="2">
        <v>389339044</v>
      </c>
      <c r="GG131" s="2">
        <v>2</v>
      </c>
      <c r="GH131" s="2">
        <v>4</v>
      </c>
      <c r="GI131" s="2">
        <v>-2</v>
      </c>
      <c r="GJ131" s="2">
        <v>0</v>
      </c>
      <c r="GK131" s="2">
        <v>0</v>
      </c>
      <c r="GL131" s="2">
        <f t="shared" si="145"/>
        <v>0</v>
      </c>
      <c r="GM131" s="2">
        <f t="shared" si="146"/>
        <v>108.6</v>
      </c>
      <c r="GN131" s="2">
        <f t="shared" si="147"/>
        <v>108.6</v>
      </c>
      <c r="GO131" s="2">
        <f t="shared" si="148"/>
        <v>0</v>
      </c>
      <c r="GP131" s="2">
        <f t="shared" si="149"/>
        <v>0</v>
      </c>
      <c r="GQ131" s="2"/>
      <c r="GR131" s="2">
        <v>0</v>
      </c>
      <c r="GS131" s="2">
        <v>2</v>
      </c>
      <c r="GT131" s="2">
        <v>0</v>
      </c>
      <c r="GU131" s="2" t="s">
        <v>3</v>
      </c>
      <c r="GV131" s="2">
        <f t="shared" si="150"/>
        <v>0</v>
      </c>
      <c r="GW131" s="2">
        <v>1</v>
      </c>
      <c r="GX131" s="2">
        <f t="shared" si="151"/>
        <v>0</v>
      </c>
      <c r="GY131" s="2"/>
      <c r="GZ131" s="2"/>
      <c r="HA131" s="2">
        <v>0</v>
      </c>
      <c r="HB131" s="2">
        <v>0</v>
      </c>
      <c r="HC131" s="2">
        <f t="shared" si="152"/>
        <v>0</v>
      </c>
      <c r="HD131" s="2"/>
      <c r="HE131" s="2" t="s">
        <v>235</v>
      </c>
      <c r="HF131" s="2" t="s">
        <v>30</v>
      </c>
      <c r="HG131" s="2"/>
      <c r="HH131" s="2"/>
      <c r="HI131" s="2"/>
      <c r="HJ131" s="2"/>
      <c r="HK131" s="2"/>
      <c r="HL131" s="2"/>
      <c r="HM131" s="2" t="s">
        <v>42</v>
      </c>
      <c r="HN131" s="2" t="s">
        <v>3</v>
      </c>
      <c r="HO131" s="2" t="s">
        <v>3</v>
      </c>
      <c r="HP131" s="2" t="s">
        <v>3</v>
      </c>
      <c r="HQ131" s="2" t="s">
        <v>3</v>
      </c>
      <c r="HR131" s="2"/>
      <c r="HS131" s="2">
        <v>0</v>
      </c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>
        <v>0</v>
      </c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x14ac:dyDescent="0.2">
      <c r="A132" s="4">
        <v>18</v>
      </c>
      <c r="B132" s="4">
        <v>1</v>
      </c>
      <c r="C132" s="4">
        <v>262</v>
      </c>
      <c r="E132" s="4" t="s">
        <v>240</v>
      </c>
      <c r="F132" s="4" t="s">
        <v>241</v>
      </c>
      <c r="G132" s="4" t="s">
        <v>242</v>
      </c>
      <c r="H132" s="4" t="s">
        <v>146</v>
      </c>
      <c r="I132" s="4">
        <f>I116*J132</f>
        <v>3</v>
      </c>
      <c r="J132" s="4">
        <v>2.7272727272727271</v>
      </c>
      <c r="K132" s="4">
        <v>2.7272729999999998</v>
      </c>
      <c r="O132" s="4">
        <f t="shared" si="128"/>
        <v>1068.6199999999999</v>
      </c>
      <c r="P132" s="4">
        <f t="shared" si="129"/>
        <v>1068.6199999999999</v>
      </c>
      <c r="Q132" s="4">
        <f t="shared" si="153"/>
        <v>0</v>
      </c>
      <c r="R132" s="4">
        <f t="shared" si="154"/>
        <v>0</v>
      </c>
      <c r="S132" s="4">
        <f t="shared" si="130"/>
        <v>0</v>
      </c>
      <c r="T132" s="4">
        <f t="shared" si="131"/>
        <v>0</v>
      </c>
      <c r="U132" s="4">
        <f t="shared" si="132"/>
        <v>0</v>
      </c>
      <c r="V132" s="4">
        <f t="shared" si="133"/>
        <v>0</v>
      </c>
      <c r="W132" s="4">
        <f t="shared" si="134"/>
        <v>0</v>
      </c>
      <c r="X132" s="4">
        <f t="shared" si="155"/>
        <v>0</v>
      </c>
      <c r="Y132" s="4">
        <f t="shared" si="156"/>
        <v>0</v>
      </c>
      <c r="AA132" s="4">
        <v>85736473</v>
      </c>
      <c r="AB132" s="4">
        <f t="shared" si="135"/>
        <v>36.200000000000003</v>
      </c>
      <c r="AC132" s="4">
        <f t="shared" si="157"/>
        <v>36.200000000000003</v>
      </c>
      <c r="AD132" s="4">
        <f t="shared" si="158"/>
        <v>0</v>
      </c>
      <c r="AE132" s="4">
        <f t="shared" si="159"/>
        <v>0</v>
      </c>
      <c r="AF132" s="4">
        <f t="shared" si="160"/>
        <v>0</v>
      </c>
      <c r="AG132" s="4">
        <f t="shared" si="136"/>
        <v>0</v>
      </c>
      <c r="AH132" s="4">
        <f t="shared" si="161"/>
        <v>0</v>
      </c>
      <c r="AI132" s="4">
        <f t="shared" si="162"/>
        <v>0</v>
      </c>
      <c r="AJ132" s="4">
        <f t="shared" si="137"/>
        <v>0</v>
      </c>
      <c r="AK132" s="4">
        <v>36.200000000000003</v>
      </c>
      <c r="AL132" s="4">
        <v>36.200000000000003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109</v>
      </c>
      <c r="AU132" s="4">
        <v>61</v>
      </c>
      <c r="AV132" s="4">
        <v>1</v>
      </c>
      <c r="AW132" s="4">
        <v>1</v>
      </c>
      <c r="AZ132" s="4">
        <v>1</v>
      </c>
      <c r="BA132" s="4">
        <v>1</v>
      </c>
      <c r="BB132" s="4">
        <v>1</v>
      </c>
      <c r="BC132" s="4">
        <v>9.84</v>
      </c>
      <c r="BD132" s="4" t="s">
        <v>3</v>
      </c>
      <c r="BE132" s="4" t="s">
        <v>3</v>
      </c>
      <c r="BF132" s="4" t="s">
        <v>3</v>
      </c>
      <c r="BG132" s="4" t="s">
        <v>3</v>
      </c>
      <c r="BH132" s="4">
        <v>3</v>
      </c>
      <c r="BI132" s="4">
        <v>1</v>
      </c>
      <c r="BJ132" s="4" t="s">
        <v>3</v>
      </c>
      <c r="BM132" s="4">
        <v>21</v>
      </c>
      <c r="BN132" s="4">
        <v>0</v>
      </c>
      <c r="BO132" s="4" t="s">
        <v>3</v>
      </c>
      <c r="BP132" s="4">
        <v>0</v>
      </c>
      <c r="BQ132" s="4">
        <v>30</v>
      </c>
      <c r="BR132" s="4">
        <v>0</v>
      </c>
      <c r="BS132" s="4">
        <v>1</v>
      </c>
      <c r="BT132" s="4">
        <v>1</v>
      </c>
      <c r="BU132" s="4">
        <v>1</v>
      </c>
      <c r="BV132" s="4">
        <v>1</v>
      </c>
      <c r="BW132" s="4">
        <v>1</v>
      </c>
      <c r="BX132" s="4">
        <v>1</v>
      </c>
      <c r="BY132" s="4" t="s">
        <v>3</v>
      </c>
      <c r="BZ132" s="4">
        <v>109</v>
      </c>
      <c r="CA132" s="4">
        <v>61</v>
      </c>
      <c r="CB132" s="4" t="s">
        <v>3</v>
      </c>
      <c r="CE132" s="4">
        <v>1566</v>
      </c>
      <c r="CF132" s="4">
        <v>0</v>
      </c>
      <c r="CG132" s="4">
        <v>0</v>
      </c>
      <c r="CM132" s="4">
        <v>0</v>
      </c>
      <c r="CN132" s="4" t="s">
        <v>908</v>
      </c>
      <c r="CO132" s="4">
        <v>0</v>
      </c>
      <c r="CP132" s="4">
        <f t="shared" si="138"/>
        <v>1068.6199999999999</v>
      </c>
      <c r="CQ132" s="4">
        <f t="shared" si="139"/>
        <v>356.21</v>
      </c>
      <c r="CR132" s="4">
        <f t="shared" si="163"/>
        <v>0</v>
      </c>
      <c r="CS132" s="4">
        <f t="shared" si="164"/>
        <v>0</v>
      </c>
      <c r="CT132" s="4">
        <f t="shared" si="140"/>
        <v>0</v>
      </c>
      <c r="CU132" s="4">
        <f t="shared" si="141"/>
        <v>0</v>
      </c>
      <c r="CV132" s="4">
        <f t="shared" si="142"/>
        <v>0</v>
      </c>
      <c r="CW132" s="4">
        <f t="shared" si="143"/>
        <v>0</v>
      </c>
      <c r="CX132" s="4">
        <f t="shared" si="144"/>
        <v>0</v>
      </c>
      <c r="CY132" s="4">
        <f t="shared" si="165"/>
        <v>0</v>
      </c>
      <c r="CZ132" s="4">
        <f t="shared" si="166"/>
        <v>0</v>
      </c>
      <c r="DC132" s="4" t="s">
        <v>3</v>
      </c>
      <c r="DD132" s="4" t="s">
        <v>3</v>
      </c>
      <c r="DE132" s="4" t="s">
        <v>3</v>
      </c>
      <c r="DF132" s="4" t="s">
        <v>3</v>
      </c>
      <c r="DG132" s="4" t="s">
        <v>3</v>
      </c>
      <c r="DH132" s="4" t="s">
        <v>3</v>
      </c>
      <c r="DI132" s="4" t="s">
        <v>3</v>
      </c>
      <c r="DJ132" s="4" t="s">
        <v>3</v>
      </c>
      <c r="DK132" s="4" t="s">
        <v>3</v>
      </c>
      <c r="DL132" s="4" t="s">
        <v>3</v>
      </c>
      <c r="DM132" s="4" t="s">
        <v>3</v>
      </c>
      <c r="DN132" s="4">
        <v>0</v>
      </c>
      <c r="DO132" s="4">
        <v>0</v>
      </c>
      <c r="DP132" s="4">
        <v>1</v>
      </c>
      <c r="DQ132" s="4">
        <v>1</v>
      </c>
      <c r="DU132" s="4">
        <v>1010</v>
      </c>
      <c r="DV132" s="4" t="s">
        <v>146</v>
      </c>
      <c r="DW132" s="4" t="s">
        <v>146</v>
      </c>
      <c r="DX132" s="4">
        <v>1</v>
      </c>
      <c r="DZ132" s="4" t="s">
        <v>3</v>
      </c>
      <c r="EA132" s="4" t="s">
        <v>3</v>
      </c>
      <c r="EB132" s="4" t="s">
        <v>3</v>
      </c>
      <c r="EC132" s="4" t="s">
        <v>3</v>
      </c>
      <c r="EE132" s="4">
        <v>85133641</v>
      </c>
      <c r="EF132" s="4">
        <v>30</v>
      </c>
      <c r="EG132" s="4" t="s">
        <v>52</v>
      </c>
      <c r="EH132" s="4">
        <v>0</v>
      </c>
      <c r="EI132" s="4" t="s">
        <v>3</v>
      </c>
      <c r="EJ132" s="4">
        <v>1</v>
      </c>
      <c r="EK132" s="4">
        <v>21</v>
      </c>
      <c r="EL132" s="4" t="s">
        <v>53</v>
      </c>
      <c r="EM132" s="4" t="s">
        <v>54</v>
      </c>
      <c r="EO132" s="4" t="s">
        <v>148</v>
      </c>
      <c r="EQ132" s="4">
        <v>2097152</v>
      </c>
      <c r="ER132" s="4">
        <v>36.200000000000003</v>
      </c>
      <c r="ES132" s="4">
        <v>36.200000000000003</v>
      </c>
      <c r="ET132" s="4">
        <v>0</v>
      </c>
      <c r="EU132" s="4">
        <v>0</v>
      </c>
      <c r="EV132" s="4">
        <v>0</v>
      </c>
      <c r="EW132" s="4">
        <v>0</v>
      </c>
      <c r="EX132" s="4">
        <v>0</v>
      </c>
      <c r="EZ132" s="4">
        <v>5</v>
      </c>
      <c r="FC132" s="4">
        <v>1</v>
      </c>
      <c r="FD132" s="4">
        <v>18</v>
      </c>
      <c r="FF132" s="4">
        <v>426</v>
      </c>
      <c r="FQ132" s="4">
        <v>0</v>
      </c>
      <c r="FR132" s="4">
        <v>0</v>
      </c>
      <c r="FS132" s="4">
        <v>0</v>
      </c>
      <c r="FX132" s="4">
        <v>109</v>
      </c>
      <c r="FY132" s="4">
        <v>61</v>
      </c>
      <c r="GA132" s="4" t="s">
        <v>243</v>
      </c>
      <c r="GD132" s="4">
        <v>1</v>
      </c>
      <c r="GF132" s="4">
        <v>389339044</v>
      </c>
      <c r="GG132" s="4">
        <v>2</v>
      </c>
      <c r="GH132" s="4">
        <v>3</v>
      </c>
      <c r="GI132" s="4">
        <v>5</v>
      </c>
      <c r="GJ132" s="4">
        <v>0</v>
      </c>
      <c r="GK132" s="4">
        <v>0</v>
      </c>
      <c r="GL132" s="4">
        <f t="shared" si="145"/>
        <v>0</v>
      </c>
      <c r="GM132" s="4">
        <f t="shared" si="146"/>
        <v>1068.6199999999999</v>
      </c>
      <c r="GN132" s="4">
        <f t="shared" si="147"/>
        <v>1068.6199999999999</v>
      </c>
      <c r="GO132" s="4">
        <f t="shared" si="148"/>
        <v>0</v>
      </c>
      <c r="GP132" s="4">
        <f t="shared" si="149"/>
        <v>0</v>
      </c>
      <c r="GR132" s="4">
        <v>1</v>
      </c>
      <c r="GS132" s="4">
        <v>1</v>
      </c>
      <c r="GT132" s="4">
        <v>0</v>
      </c>
      <c r="GU132" s="4" t="s">
        <v>3</v>
      </c>
      <c r="GV132" s="4">
        <f t="shared" si="150"/>
        <v>0</v>
      </c>
      <c r="GW132" s="4">
        <v>1</v>
      </c>
      <c r="GX132" s="4">
        <f t="shared" si="151"/>
        <v>0</v>
      </c>
      <c r="HA132" s="4">
        <v>0</v>
      </c>
      <c r="HB132" s="4">
        <v>0</v>
      </c>
      <c r="HC132" s="4">
        <f t="shared" si="152"/>
        <v>0</v>
      </c>
      <c r="HE132" s="4" t="s">
        <v>235</v>
      </c>
      <c r="HF132" s="4" t="s">
        <v>30</v>
      </c>
      <c r="HM132" s="4" t="s">
        <v>42</v>
      </c>
      <c r="HN132" s="4" t="s">
        <v>3</v>
      </c>
      <c r="HO132" s="4" t="s">
        <v>3</v>
      </c>
      <c r="HP132" s="4" t="s">
        <v>3</v>
      </c>
      <c r="HQ132" s="4" t="s">
        <v>3</v>
      </c>
      <c r="HS132" s="4">
        <v>0</v>
      </c>
      <c r="IK132" s="4">
        <v>0</v>
      </c>
    </row>
    <row r="133" spans="1:255" x14ac:dyDescent="0.2">
      <c r="A133" s="2">
        <v>18</v>
      </c>
      <c r="B133" s="2">
        <v>1</v>
      </c>
      <c r="C133" s="2">
        <v>245</v>
      </c>
      <c r="D133" s="2"/>
      <c r="E133" s="2" t="s">
        <v>244</v>
      </c>
      <c r="F133" s="2" t="s">
        <v>245</v>
      </c>
      <c r="G133" s="2" t="s">
        <v>246</v>
      </c>
      <c r="H133" s="2" t="s">
        <v>146</v>
      </c>
      <c r="I133" s="2">
        <f>I115*J133</f>
        <v>2</v>
      </c>
      <c r="J133" s="2">
        <v>1.8181818181818181</v>
      </c>
      <c r="K133" s="2">
        <v>1.818182</v>
      </c>
      <c r="L133" s="2"/>
      <c r="M133" s="2"/>
      <c r="N133" s="2"/>
      <c r="O133" s="2">
        <f t="shared" si="128"/>
        <v>73.08</v>
      </c>
      <c r="P133" s="2">
        <f t="shared" si="129"/>
        <v>73.08</v>
      </c>
      <c r="Q133" s="2">
        <f t="shared" si="153"/>
        <v>0</v>
      </c>
      <c r="R133" s="2">
        <f t="shared" si="154"/>
        <v>0</v>
      </c>
      <c r="S133" s="2">
        <f t="shared" si="130"/>
        <v>0</v>
      </c>
      <c r="T133" s="2">
        <f t="shared" si="131"/>
        <v>0</v>
      </c>
      <c r="U133" s="2">
        <f t="shared" si="132"/>
        <v>0</v>
      </c>
      <c r="V133" s="2">
        <f t="shared" si="133"/>
        <v>0</v>
      </c>
      <c r="W133" s="2">
        <f t="shared" si="134"/>
        <v>0</v>
      </c>
      <c r="X133" s="2">
        <f t="shared" si="155"/>
        <v>0</v>
      </c>
      <c r="Y133" s="2">
        <f t="shared" si="156"/>
        <v>0</v>
      </c>
      <c r="Z133" s="2"/>
      <c r="AA133" s="2">
        <v>85736471</v>
      </c>
      <c r="AB133" s="2">
        <f t="shared" si="135"/>
        <v>36.54</v>
      </c>
      <c r="AC133" s="2">
        <f t="shared" si="157"/>
        <v>36.54</v>
      </c>
      <c r="AD133" s="2">
        <f t="shared" si="158"/>
        <v>0</v>
      </c>
      <c r="AE133" s="2">
        <f t="shared" si="159"/>
        <v>0</v>
      </c>
      <c r="AF133" s="2">
        <f t="shared" si="160"/>
        <v>0</v>
      </c>
      <c r="AG133" s="2">
        <f t="shared" si="136"/>
        <v>0</v>
      </c>
      <c r="AH133" s="2">
        <f t="shared" si="161"/>
        <v>0</v>
      </c>
      <c r="AI133" s="2">
        <f t="shared" si="162"/>
        <v>0</v>
      </c>
      <c r="AJ133" s="2">
        <f t="shared" si="137"/>
        <v>0</v>
      </c>
      <c r="AK133" s="2">
        <v>36.54</v>
      </c>
      <c r="AL133" s="2">
        <v>36.54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109</v>
      </c>
      <c r="AU133" s="2">
        <v>61</v>
      </c>
      <c r="AV133" s="2">
        <v>1</v>
      </c>
      <c r="AW133" s="2">
        <v>1</v>
      </c>
      <c r="AX133" s="2"/>
      <c r="AY133" s="2"/>
      <c r="AZ133" s="2">
        <v>1</v>
      </c>
      <c r="BA133" s="2">
        <v>1</v>
      </c>
      <c r="BB133" s="2">
        <v>1</v>
      </c>
      <c r="BC133" s="2">
        <v>1</v>
      </c>
      <c r="BD133" s="2" t="s">
        <v>3</v>
      </c>
      <c r="BE133" s="2" t="s">
        <v>3</v>
      </c>
      <c r="BF133" s="2" t="s">
        <v>3</v>
      </c>
      <c r="BG133" s="2" t="s">
        <v>3</v>
      </c>
      <c r="BH133" s="2">
        <v>3</v>
      </c>
      <c r="BI133" s="2">
        <v>1</v>
      </c>
      <c r="BJ133" s="2" t="s">
        <v>3</v>
      </c>
      <c r="BK133" s="2"/>
      <c r="BL133" s="2"/>
      <c r="BM133" s="2">
        <v>21</v>
      </c>
      <c r="BN133" s="2">
        <v>0</v>
      </c>
      <c r="BO133" s="2" t="s">
        <v>3</v>
      </c>
      <c r="BP133" s="2">
        <v>0</v>
      </c>
      <c r="BQ133" s="2">
        <v>30</v>
      </c>
      <c r="BR133" s="2">
        <v>0</v>
      </c>
      <c r="BS133" s="2">
        <v>1</v>
      </c>
      <c r="BT133" s="2">
        <v>1</v>
      </c>
      <c r="BU133" s="2">
        <v>1</v>
      </c>
      <c r="BV133" s="2">
        <v>1</v>
      </c>
      <c r="BW133" s="2">
        <v>1</v>
      </c>
      <c r="BX133" s="2">
        <v>1</v>
      </c>
      <c r="BY133" s="2" t="s">
        <v>3</v>
      </c>
      <c r="BZ133" s="2">
        <v>109</v>
      </c>
      <c r="CA133" s="2">
        <v>61</v>
      </c>
      <c r="CB133" s="2" t="s">
        <v>3</v>
      </c>
      <c r="CC133" s="2"/>
      <c r="CD133" s="2"/>
      <c r="CE133" s="2">
        <v>1566</v>
      </c>
      <c r="CF133" s="2">
        <v>0</v>
      </c>
      <c r="CG133" s="2">
        <v>0</v>
      </c>
      <c r="CH133" s="2"/>
      <c r="CI133" s="2"/>
      <c r="CJ133" s="2"/>
      <c r="CK133" s="2"/>
      <c r="CL133" s="2"/>
      <c r="CM133" s="2">
        <v>0</v>
      </c>
      <c r="CN133" s="2" t="s">
        <v>908</v>
      </c>
      <c r="CO133" s="2">
        <v>0</v>
      </c>
      <c r="CP133" s="2">
        <f t="shared" si="138"/>
        <v>73.08</v>
      </c>
      <c r="CQ133" s="2">
        <f t="shared" si="139"/>
        <v>36.54</v>
      </c>
      <c r="CR133" s="2">
        <f t="shared" si="163"/>
        <v>0</v>
      </c>
      <c r="CS133" s="2">
        <f t="shared" si="164"/>
        <v>0</v>
      </c>
      <c r="CT133" s="2">
        <f t="shared" si="140"/>
        <v>0</v>
      </c>
      <c r="CU133" s="2">
        <f t="shared" si="141"/>
        <v>0</v>
      </c>
      <c r="CV133" s="2">
        <f t="shared" si="142"/>
        <v>0</v>
      </c>
      <c r="CW133" s="2">
        <f t="shared" si="143"/>
        <v>0</v>
      </c>
      <c r="CX133" s="2">
        <f t="shared" si="144"/>
        <v>0</v>
      </c>
      <c r="CY133" s="2">
        <f t="shared" si="165"/>
        <v>0</v>
      </c>
      <c r="CZ133" s="2">
        <f t="shared" si="166"/>
        <v>0</v>
      </c>
      <c r="DA133" s="2"/>
      <c r="DB133" s="2"/>
      <c r="DC133" s="2" t="s">
        <v>3</v>
      </c>
      <c r="DD133" s="2" t="s">
        <v>3</v>
      </c>
      <c r="DE133" s="2" t="s">
        <v>3</v>
      </c>
      <c r="DF133" s="2" t="s">
        <v>3</v>
      </c>
      <c r="DG133" s="2" t="s">
        <v>3</v>
      </c>
      <c r="DH133" s="2" t="s">
        <v>3</v>
      </c>
      <c r="DI133" s="2" t="s">
        <v>3</v>
      </c>
      <c r="DJ133" s="2" t="s">
        <v>3</v>
      </c>
      <c r="DK133" s="2" t="s">
        <v>3</v>
      </c>
      <c r="DL133" s="2" t="s">
        <v>3</v>
      </c>
      <c r="DM133" s="2" t="s">
        <v>3</v>
      </c>
      <c r="DN133" s="2">
        <v>0</v>
      </c>
      <c r="DO133" s="2">
        <v>0</v>
      </c>
      <c r="DP133" s="2">
        <v>1</v>
      </c>
      <c r="DQ133" s="2">
        <v>1</v>
      </c>
      <c r="DR133" s="2"/>
      <c r="DS133" s="2"/>
      <c r="DT133" s="2"/>
      <c r="DU133" s="2">
        <v>1010</v>
      </c>
      <c r="DV133" s="2" t="s">
        <v>146</v>
      </c>
      <c r="DW133" s="2" t="s">
        <v>146</v>
      </c>
      <c r="DX133" s="2">
        <v>1</v>
      </c>
      <c r="DY133" s="2"/>
      <c r="DZ133" s="2" t="s">
        <v>3</v>
      </c>
      <c r="EA133" s="2" t="s">
        <v>3</v>
      </c>
      <c r="EB133" s="2" t="s">
        <v>3</v>
      </c>
      <c r="EC133" s="2" t="s">
        <v>3</v>
      </c>
      <c r="ED133" s="2"/>
      <c r="EE133" s="2">
        <v>85133641</v>
      </c>
      <c r="EF133" s="2">
        <v>30</v>
      </c>
      <c r="EG133" s="2" t="s">
        <v>52</v>
      </c>
      <c r="EH133" s="2">
        <v>0</v>
      </c>
      <c r="EI133" s="2" t="s">
        <v>3</v>
      </c>
      <c r="EJ133" s="2">
        <v>1</v>
      </c>
      <c r="EK133" s="2">
        <v>21</v>
      </c>
      <c r="EL133" s="2" t="s">
        <v>53</v>
      </c>
      <c r="EM133" s="2" t="s">
        <v>54</v>
      </c>
      <c r="EN133" s="2"/>
      <c r="EO133" s="2" t="s">
        <v>148</v>
      </c>
      <c r="EP133" s="2"/>
      <c r="EQ133" s="2">
        <v>2097152</v>
      </c>
      <c r="ER133" s="2">
        <v>0</v>
      </c>
      <c r="ES133" s="2">
        <v>36.54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>
        <v>0</v>
      </c>
      <c r="FR133" s="2">
        <v>0</v>
      </c>
      <c r="FS133" s="2">
        <v>0</v>
      </c>
      <c r="FT133" s="2"/>
      <c r="FU133" s="2"/>
      <c r="FV133" s="2"/>
      <c r="FW133" s="2"/>
      <c r="FX133" s="2">
        <v>109</v>
      </c>
      <c r="FY133" s="2">
        <v>61</v>
      </c>
      <c r="FZ133" s="2"/>
      <c r="GA133" s="2" t="s">
        <v>247</v>
      </c>
      <c r="GB133" s="2"/>
      <c r="GC133" s="2"/>
      <c r="GD133" s="2">
        <v>1</v>
      </c>
      <c r="GE133" s="2"/>
      <c r="GF133" s="2">
        <v>-466351760</v>
      </c>
      <c r="GG133" s="2">
        <v>2</v>
      </c>
      <c r="GH133" s="2">
        <v>4</v>
      </c>
      <c r="GI133" s="2">
        <v>-2</v>
      </c>
      <c r="GJ133" s="2">
        <v>0</v>
      </c>
      <c r="GK133" s="2">
        <v>0</v>
      </c>
      <c r="GL133" s="2">
        <f t="shared" si="145"/>
        <v>0</v>
      </c>
      <c r="GM133" s="2">
        <f t="shared" si="146"/>
        <v>73.08</v>
      </c>
      <c r="GN133" s="2">
        <f t="shared" si="147"/>
        <v>73.08</v>
      </c>
      <c r="GO133" s="2">
        <f t="shared" si="148"/>
        <v>0</v>
      </c>
      <c r="GP133" s="2">
        <f t="shared" si="149"/>
        <v>0</v>
      </c>
      <c r="GQ133" s="2"/>
      <c r="GR133" s="2">
        <v>0</v>
      </c>
      <c r="GS133" s="2">
        <v>2</v>
      </c>
      <c r="GT133" s="2">
        <v>0</v>
      </c>
      <c r="GU133" s="2" t="s">
        <v>3</v>
      </c>
      <c r="GV133" s="2">
        <f t="shared" si="150"/>
        <v>0</v>
      </c>
      <c r="GW133" s="2">
        <v>1</v>
      </c>
      <c r="GX133" s="2">
        <f t="shared" si="151"/>
        <v>0</v>
      </c>
      <c r="GY133" s="2"/>
      <c r="GZ133" s="2"/>
      <c r="HA133" s="2">
        <v>0</v>
      </c>
      <c r="HB133" s="2">
        <v>0</v>
      </c>
      <c r="HC133" s="2">
        <f t="shared" si="152"/>
        <v>0</v>
      </c>
      <c r="HD133" s="2"/>
      <c r="HE133" s="2" t="s">
        <v>235</v>
      </c>
      <c r="HF133" s="2" t="s">
        <v>30</v>
      </c>
      <c r="HG133" s="2"/>
      <c r="HH133" s="2"/>
      <c r="HI133" s="2"/>
      <c r="HJ133" s="2"/>
      <c r="HK133" s="2"/>
      <c r="HL133" s="2"/>
      <c r="HM133" s="2" t="s">
        <v>42</v>
      </c>
      <c r="HN133" s="2" t="s">
        <v>3</v>
      </c>
      <c r="HO133" s="2" t="s">
        <v>3</v>
      </c>
      <c r="HP133" s="2" t="s">
        <v>3</v>
      </c>
      <c r="HQ133" s="2" t="s">
        <v>3</v>
      </c>
      <c r="HR133" s="2"/>
      <c r="HS133" s="2">
        <v>0</v>
      </c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>
        <v>0</v>
      </c>
      <c r="IL133" s="2"/>
      <c r="IM133" s="2"/>
      <c r="IN133" s="2"/>
      <c r="IO133" s="2"/>
      <c r="IP133" s="2"/>
      <c r="IQ133" s="2"/>
      <c r="IR133" s="2"/>
      <c r="IS133" s="2"/>
      <c r="IT133" s="2"/>
      <c r="IU133" s="2"/>
    </row>
    <row r="134" spans="1:255" x14ac:dyDescent="0.2">
      <c r="A134" s="4">
        <v>18</v>
      </c>
      <c r="B134" s="4">
        <v>1</v>
      </c>
      <c r="C134" s="4">
        <v>263</v>
      </c>
      <c r="E134" s="4" t="s">
        <v>244</v>
      </c>
      <c r="F134" s="4" t="s">
        <v>245</v>
      </c>
      <c r="G134" s="4" t="s">
        <v>246</v>
      </c>
      <c r="H134" s="4" t="s">
        <v>146</v>
      </c>
      <c r="I134" s="4">
        <f>I116*J134</f>
        <v>2</v>
      </c>
      <c r="J134" s="4">
        <v>1.8181818181818181</v>
      </c>
      <c r="K134" s="4">
        <v>1.818182</v>
      </c>
      <c r="O134" s="4">
        <f t="shared" si="128"/>
        <v>719.11</v>
      </c>
      <c r="P134" s="4">
        <f t="shared" si="129"/>
        <v>719.11</v>
      </c>
      <c r="Q134" s="4">
        <f t="shared" si="153"/>
        <v>0</v>
      </c>
      <c r="R134" s="4">
        <f t="shared" si="154"/>
        <v>0</v>
      </c>
      <c r="S134" s="4">
        <f t="shared" si="130"/>
        <v>0</v>
      </c>
      <c r="T134" s="4">
        <f t="shared" si="131"/>
        <v>0</v>
      </c>
      <c r="U134" s="4">
        <f t="shared" si="132"/>
        <v>0</v>
      </c>
      <c r="V134" s="4">
        <f t="shared" si="133"/>
        <v>0</v>
      </c>
      <c r="W134" s="4">
        <f t="shared" si="134"/>
        <v>0</v>
      </c>
      <c r="X134" s="4">
        <f t="shared" si="155"/>
        <v>0</v>
      </c>
      <c r="Y134" s="4">
        <f t="shared" si="156"/>
        <v>0</v>
      </c>
      <c r="AA134" s="4">
        <v>85736473</v>
      </c>
      <c r="AB134" s="4">
        <f t="shared" si="135"/>
        <v>36.54</v>
      </c>
      <c r="AC134" s="4">
        <f t="shared" si="157"/>
        <v>36.54</v>
      </c>
      <c r="AD134" s="4">
        <f t="shared" si="158"/>
        <v>0</v>
      </c>
      <c r="AE134" s="4">
        <f t="shared" si="159"/>
        <v>0</v>
      </c>
      <c r="AF134" s="4">
        <f t="shared" si="160"/>
        <v>0</v>
      </c>
      <c r="AG134" s="4">
        <f t="shared" si="136"/>
        <v>0</v>
      </c>
      <c r="AH134" s="4">
        <f t="shared" si="161"/>
        <v>0</v>
      </c>
      <c r="AI134" s="4">
        <f t="shared" si="162"/>
        <v>0</v>
      </c>
      <c r="AJ134" s="4">
        <f t="shared" si="137"/>
        <v>0</v>
      </c>
      <c r="AK134" s="4">
        <v>36.54</v>
      </c>
      <c r="AL134" s="4">
        <v>36.54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109</v>
      </c>
      <c r="AU134" s="4">
        <v>61</v>
      </c>
      <c r="AV134" s="4">
        <v>1</v>
      </c>
      <c r="AW134" s="4">
        <v>1</v>
      </c>
      <c r="AZ134" s="4">
        <v>1</v>
      </c>
      <c r="BA134" s="4">
        <v>1</v>
      </c>
      <c r="BB134" s="4">
        <v>1</v>
      </c>
      <c r="BC134" s="4">
        <v>9.84</v>
      </c>
      <c r="BD134" s="4" t="s">
        <v>3</v>
      </c>
      <c r="BE134" s="4" t="s">
        <v>3</v>
      </c>
      <c r="BF134" s="4" t="s">
        <v>3</v>
      </c>
      <c r="BG134" s="4" t="s">
        <v>3</v>
      </c>
      <c r="BH134" s="4">
        <v>3</v>
      </c>
      <c r="BI134" s="4">
        <v>1</v>
      </c>
      <c r="BJ134" s="4" t="s">
        <v>3</v>
      </c>
      <c r="BM134" s="4">
        <v>21</v>
      </c>
      <c r="BN134" s="4">
        <v>0</v>
      </c>
      <c r="BO134" s="4" t="s">
        <v>3</v>
      </c>
      <c r="BP134" s="4">
        <v>0</v>
      </c>
      <c r="BQ134" s="4">
        <v>30</v>
      </c>
      <c r="BR134" s="4">
        <v>0</v>
      </c>
      <c r="BS134" s="4">
        <v>1</v>
      </c>
      <c r="BT134" s="4">
        <v>1</v>
      </c>
      <c r="BU134" s="4">
        <v>1</v>
      </c>
      <c r="BV134" s="4">
        <v>1</v>
      </c>
      <c r="BW134" s="4">
        <v>1</v>
      </c>
      <c r="BX134" s="4">
        <v>1</v>
      </c>
      <c r="BY134" s="4" t="s">
        <v>3</v>
      </c>
      <c r="BZ134" s="4">
        <v>109</v>
      </c>
      <c r="CA134" s="4">
        <v>61</v>
      </c>
      <c r="CB134" s="4" t="s">
        <v>3</v>
      </c>
      <c r="CE134" s="4">
        <v>1566</v>
      </c>
      <c r="CF134" s="4">
        <v>0</v>
      </c>
      <c r="CG134" s="4">
        <v>0</v>
      </c>
      <c r="CM134" s="4">
        <v>0</v>
      </c>
      <c r="CN134" s="4" t="s">
        <v>908</v>
      </c>
      <c r="CO134" s="4">
        <v>0</v>
      </c>
      <c r="CP134" s="4">
        <f t="shared" si="138"/>
        <v>719.11</v>
      </c>
      <c r="CQ134" s="4">
        <f t="shared" si="139"/>
        <v>359.55</v>
      </c>
      <c r="CR134" s="4">
        <f t="shared" si="163"/>
        <v>0</v>
      </c>
      <c r="CS134" s="4">
        <f t="shared" si="164"/>
        <v>0</v>
      </c>
      <c r="CT134" s="4">
        <f t="shared" si="140"/>
        <v>0</v>
      </c>
      <c r="CU134" s="4">
        <f t="shared" si="141"/>
        <v>0</v>
      </c>
      <c r="CV134" s="4">
        <f t="shared" si="142"/>
        <v>0</v>
      </c>
      <c r="CW134" s="4">
        <f t="shared" si="143"/>
        <v>0</v>
      </c>
      <c r="CX134" s="4">
        <f t="shared" si="144"/>
        <v>0</v>
      </c>
      <c r="CY134" s="4">
        <f t="shared" si="165"/>
        <v>0</v>
      </c>
      <c r="CZ134" s="4">
        <f t="shared" si="166"/>
        <v>0</v>
      </c>
      <c r="DC134" s="4" t="s">
        <v>3</v>
      </c>
      <c r="DD134" s="4" t="s">
        <v>3</v>
      </c>
      <c r="DE134" s="4" t="s">
        <v>3</v>
      </c>
      <c r="DF134" s="4" t="s">
        <v>3</v>
      </c>
      <c r="DG134" s="4" t="s">
        <v>3</v>
      </c>
      <c r="DH134" s="4" t="s">
        <v>3</v>
      </c>
      <c r="DI134" s="4" t="s">
        <v>3</v>
      </c>
      <c r="DJ134" s="4" t="s">
        <v>3</v>
      </c>
      <c r="DK134" s="4" t="s">
        <v>3</v>
      </c>
      <c r="DL134" s="4" t="s">
        <v>3</v>
      </c>
      <c r="DM134" s="4" t="s">
        <v>3</v>
      </c>
      <c r="DN134" s="4">
        <v>0</v>
      </c>
      <c r="DO134" s="4">
        <v>0</v>
      </c>
      <c r="DP134" s="4">
        <v>1</v>
      </c>
      <c r="DQ134" s="4">
        <v>1</v>
      </c>
      <c r="DU134" s="4">
        <v>1010</v>
      </c>
      <c r="DV134" s="4" t="s">
        <v>146</v>
      </c>
      <c r="DW134" s="4" t="s">
        <v>146</v>
      </c>
      <c r="DX134" s="4">
        <v>1</v>
      </c>
      <c r="DZ134" s="4" t="s">
        <v>3</v>
      </c>
      <c r="EA134" s="4" t="s">
        <v>3</v>
      </c>
      <c r="EB134" s="4" t="s">
        <v>3</v>
      </c>
      <c r="EC134" s="4" t="s">
        <v>3</v>
      </c>
      <c r="EE134" s="4">
        <v>85133641</v>
      </c>
      <c r="EF134" s="4">
        <v>30</v>
      </c>
      <c r="EG134" s="4" t="s">
        <v>52</v>
      </c>
      <c r="EH134" s="4">
        <v>0</v>
      </c>
      <c r="EI134" s="4" t="s">
        <v>3</v>
      </c>
      <c r="EJ134" s="4">
        <v>1</v>
      </c>
      <c r="EK134" s="4">
        <v>21</v>
      </c>
      <c r="EL134" s="4" t="s">
        <v>53</v>
      </c>
      <c r="EM134" s="4" t="s">
        <v>54</v>
      </c>
      <c r="EO134" s="4" t="s">
        <v>148</v>
      </c>
      <c r="EQ134" s="4">
        <v>2097152</v>
      </c>
      <c r="ER134" s="4">
        <v>36.54</v>
      </c>
      <c r="ES134" s="4">
        <v>36.54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Z134" s="4">
        <v>5</v>
      </c>
      <c r="FC134" s="4">
        <v>1</v>
      </c>
      <c r="FD134" s="4">
        <v>18</v>
      </c>
      <c r="FF134" s="4">
        <v>430</v>
      </c>
      <c r="FQ134" s="4">
        <v>0</v>
      </c>
      <c r="FR134" s="4">
        <v>0</v>
      </c>
      <c r="FS134" s="4">
        <v>0</v>
      </c>
      <c r="FX134" s="4">
        <v>109</v>
      </c>
      <c r="FY134" s="4">
        <v>61</v>
      </c>
      <c r="GA134" s="4" t="s">
        <v>247</v>
      </c>
      <c r="GD134" s="4">
        <v>1</v>
      </c>
      <c r="GF134" s="4">
        <v>-466351760</v>
      </c>
      <c r="GG134" s="4">
        <v>2</v>
      </c>
      <c r="GH134" s="4">
        <v>3</v>
      </c>
      <c r="GI134" s="4">
        <v>5</v>
      </c>
      <c r="GJ134" s="4">
        <v>0</v>
      </c>
      <c r="GK134" s="4">
        <v>0</v>
      </c>
      <c r="GL134" s="4">
        <f t="shared" si="145"/>
        <v>0</v>
      </c>
      <c r="GM134" s="4">
        <f t="shared" si="146"/>
        <v>719.11</v>
      </c>
      <c r="GN134" s="4">
        <f t="shared" si="147"/>
        <v>719.11</v>
      </c>
      <c r="GO134" s="4">
        <f t="shared" si="148"/>
        <v>0</v>
      </c>
      <c r="GP134" s="4">
        <f t="shared" si="149"/>
        <v>0</v>
      </c>
      <c r="GR134" s="4">
        <v>1</v>
      </c>
      <c r="GS134" s="4">
        <v>1</v>
      </c>
      <c r="GT134" s="4">
        <v>0</v>
      </c>
      <c r="GU134" s="4" t="s">
        <v>3</v>
      </c>
      <c r="GV134" s="4">
        <f t="shared" si="150"/>
        <v>0</v>
      </c>
      <c r="GW134" s="4">
        <v>1</v>
      </c>
      <c r="GX134" s="4">
        <f t="shared" si="151"/>
        <v>0</v>
      </c>
      <c r="HA134" s="4">
        <v>0</v>
      </c>
      <c r="HB134" s="4">
        <v>0</v>
      </c>
      <c r="HC134" s="4">
        <f t="shared" si="152"/>
        <v>0</v>
      </c>
      <c r="HE134" s="4" t="s">
        <v>235</v>
      </c>
      <c r="HF134" s="4" t="s">
        <v>30</v>
      </c>
      <c r="HM134" s="4" t="s">
        <v>42</v>
      </c>
      <c r="HN134" s="4" t="s">
        <v>3</v>
      </c>
      <c r="HO134" s="4" t="s">
        <v>3</v>
      </c>
      <c r="HP134" s="4" t="s">
        <v>3</v>
      </c>
      <c r="HQ134" s="4" t="s">
        <v>3</v>
      </c>
      <c r="HS134" s="4">
        <v>0</v>
      </c>
      <c r="IK134" s="4">
        <v>0</v>
      </c>
    </row>
    <row r="135" spans="1:255" x14ac:dyDescent="0.2">
      <c r="A135" s="2">
        <v>18</v>
      </c>
      <c r="B135" s="2">
        <v>1</v>
      </c>
      <c r="C135" s="2">
        <v>246</v>
      </c>
      <c r="D135" s="2"/>
      <c r="E135" s="2" t="s">
        <v>248</v>
      </c>
      <c r="F135" s="2" t="s">
        <v>249</v>
      </c>
      <c r="G135" s="2" t="s">
        <v>250</v>
      </c>
      <c r="H135" s="2" t="s">
        <v>146</v>
      </c>
      <c r="I135" s="2">
        <f>I115*J135</f>
        <v>4</v>
      </c>
      <c r="J135" s="2">
        <v>3.6363636363636362</v>
      </c>
      <c r="K135" s="2">
        <v>3.6363639999999999</v>
      </c>
      <c r="L135" s="2"/>
      <c r="M135" s="2"/>
      <c r="N135" s="2"/>
      <c r="O135" s="2">
        <f t="shared" si="128"/>
        <v>84.6</v>
      </c>
      <c r="P135" s="2">
        <f t="shared" si="129"/>
        <v>84.6</v>
      </c>
      <c r="Q135" s="2">
        <f t="shared" si="153"/>
        <v>0</v>
      </c>
      <c r="R135" s="2">
        <f t="shared" si="154"/>
        <v>0</v>
      </c>
      <c r="S135" s="2">
        <f t="shared" si="130"/>
        <v>0</v>
      </c>
      <c r="T135" s="2">
        <f t="shared" si="131"/>
        <v>0</v>
      </c>
      <c r="U135" s="2">
        <f t="shared" si="132"/>
        <v>0</v>
      </c>
      <c r="V135" s="2">
        <f t="shared" si="133"/>
        <v>0</v>
      </c>
      <c r="W135" s="2">
        <f t="shared" si="134"/>
        <v>0</v>
      </c>
      <c r="X135" s="2">
        <f t="shared" si="155"/>
        <v>0</v>
      </c>
      <c r="Y135" s="2">
        <f t="shared" si="156"/>
        <v>0</v>
      </c>
      <c r="Z135" s="2"/>
      <c r="AA135" s="2">
        <v>85736471</v>
      </c>
      <c r="AB135" s="2">
        <f t="shared" si="135"/>
        <v>21.15</v>
      </c>
      <c r="AC135" s="2">
        <f t="shared" si="157"/>
        <v>21.15</v>
      </c>
      <c r="AD135" s="2">
        <f t="shared" si="158"/>
        <v>0</v>
      </c>
      <c r="AE135" s="2">
        <f t="shared" si="159"/>
        <v>0</v>
      </c>
      <c r="AF135" s="2">
        <f t="shared" si="160"/>
        <v>0</v>
      </c>
      <c r="AG135" s="2">
        <f t="shared" si="136"/>
        <v>0</v>
      </c>
      <c r="AH135" s="2">
        <f t="shared" si="161"/>
        <v>0</v>
      </c>
      <c r="AI135" s="2">
        <f t="shared" si="162"/>
        <v>0</v>
      </c>
      <c r="AJ135" s="2">
        <f t="shared" si="137"/>
        <v>0</v>
      </c>
      <c r="AK135" s="2">
        <v>21.15</v>
      </c>
      <c r="AL135" s="2">
        <v>21.15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109</v>
      </c>
      <c r="AU135" s="2">
        <v>61</v>
      </c>
      <c r="AV135" s="2">
        <v>1</v>
      </c>
      <c r="AW135" s="2">
        <v>1</v>
      </c>
      <c r="AX135" s="2"/>
      <c r="AY135" s="2"/>
      <c r="AZ135" s="2">
        <v>1</v>
      </c>
      <c r="BA135" s="2">
        <v>1</v>
      </c>
      <c r="BB135" s="2">
        <v>1</v>
      </c>
      <c r="BC135" s="2">
        <v>1</v>
      </c>
      <c r="BD135" s="2" t="s">
        <v>3</v>
      </c>
      <c r="BE135" s="2" t="s">
        <v>3</v>
      </c>
      <c r="BF135" s="2" t="s">
        <v>3</v>
      </c>
      <c r="BG135" s="2" t="s">
        <v>3</v>
      </c>
      <c r="BH135" s="2">
        <v>3</v>
      </c>
      <c r="BI135" s="2">
        <v>1</v>
      </c>
      <c r="BJ135" s="2" t="s">
        <v>3</v>
      </c>
      <c r="BK135" s="2"/>
      <c r="BL135" s="2"/>
      <c r="BM135" s="2">
        <v>21</v>
      </c>
      <c r="BN135" s="2">
        <v>0</v>
      </c>
      <c r="BO135" s="2" t="s">
        <v>3</v>
      </c>
      <c r="BP135" s="2">
        <v>0</v>
      </c>
      <c r="BQ135" s="2">
        <v>30</v>
      </c>
      <c r="BR135" s="2">
        <v>0</v>
      </c>
      <c r="BS135" s="2">
        <v>1</v>
      </c>
      <c r="BT135" s="2">
        <v>1</v>
      </c>
      <c r="BU135" s="2">
        <v>1</v>
      </c>
      <c r="BV135" s="2">
        <v>1</v>
      </c>
      <c r="BW135" s="2">
        <v>1</v>
      </c>
      <c r="BX135" s="2">
        <v>1</v>
      </c>
      <c r="BY135" s="2" t="s">
        <v>3</v>
      </c>
      <c r="BZ135" s="2">
        <v>109</v>
      </c>
      <c r="CA135" s="2">
        <v>61</v>
      </c>
      <c r="CB135" s="2" t="s">
        <v>3</v>
      </c>
      <c r="CC135" s="2"/>
      <c r="CD135" s="2"/>
      <c r="CE135" s="2">
        <v>1566</v>
      </c>
      <c r="CF135" s="2">
        <v>0</v>
      </c>
      <c r="CG135" s="2">
        <v>0</v>
      </c>
      <c r="CH135" s="2"/>
      <c r="CI135" s="2"/>
      <c r="CJ135" s="2"/>
      <c r="CK135" s="2"/>
      <c r="CL135" s="2"/>
      <c r="CM135" s="2">
        <v>0</v>
      </c>
      <c r="CN135" s="2" t="s">
        <v>908</v>
      </c>
      <c r="CO135" s="2">
        <v>0</v>
      </c>
      <c r="CP135" s="2">
        <f t="shared" si="138"/>
        <v>84.6</v>
      </c>
      <c r="CQ135" s="2">
        <f t="shared" si="139"/>
        <v>21.15</v>
      </c>
      <c r="CR135" s="2">
        <f t="shared" si="163"/>
        <v>0</v>
      </c>
      <c r="CS135" s="2">
        <f t="shared" si="164"/>
        <v>0</v>
      </c>
      <c r="CT135" s="2">
        <f t="shared" si="140"/>
        <v>0</v>
      </c>
      <c r="CU135" s="2">
        <f t="shared" si="141"/>
        <v>0</v>
      </c>
      <c r="CV135" s="2">
        <f t="shared" si="142"/>
        <v>0</v>
      </c>
      <c r="CW135" s="2">
        <f t="shared" si="143"/>
        <v>0</v>
      </c>
      <c r="CX135" s="2">
        <f t="shared" si="144"/>
        <v>0</v>
      </c>
      <c r="CY135" s="2">
        <f t="shared" si="165"/>
        <v>0</v>
      </c>
      <c r="CZ135" s="2">
        <f t="shared" si="166"/>
        <v>0</v>
      </c>
      <c r="DA135" s="2"/>
      <c r="DB135" s="2"/>
      <c r="DC135" s="2" t="s">
        <v>3</v>
      </c>
      <c r="DD135" s="2" t="s">
        <v>3</v>
      </c>
      <c r="DE135" s="2" t="s">
        <v>3</v>
      </c>
      <c r="DF135" s="2" t="s">
        <v>3</v>
      </c>
      <c r="DG135" s="2" t="s">
        <v>3</v>
      </c>
      <c r="DH135" s="2" t="s">
        <v>3</v>
      </c>
      <c r="DI135" s="2" t="s">
        <v>3</v>
      </c>
      <c r="DJ135" s="2" t="s">
        <v>3</v>
      </c>
      <c r="DK135" s="2" t="s">
        <v>3</v>
      </c>
      <c r="DL135" s="2" t="s">
        <v>3</v>
      </c>
      <c r="DM135" s="2" t="s">
        <v>3</v>
      </c>
      <c r="DN135" s="2">
        <v>0</v>
      </c>
      <c r="DO135" s="2">
        <v>0</v>
      </c>
      <c r="DP135" s="2">
        <v>1</v>
      </c>
      <c r="DQ135" s="2">
        <v>1</v>
      </c>
      <c r="DR135" s="2"/>
      <c r="DS135" s="2"/>
      <c r="DT135" s="2"/>
      <c r="DU135" s="2">
        <v>1010</v>
      </c>
      <c r="DV135" s="2" t="s">
        <v>146</v>
      </c>
      <c r="DW135" s="2" t="s">
        <v>146</v>
      </c>
      <c r="DX135" s="2">
        <v>1</v>
      </c>
      <c r="DY135" s="2"/>
      <c r="DZ135" s="2" t="s">
        <v>3</v>
      </c>
      <c r="EA135" s="2" t="s">
        <v>3</v>
      </c>
      <c r="EB135" s="2" t="s">
        <v>3</v>
      </c>
      <c r="EC135" s="2" t="s">
        <v>3</v>
      </c>
      <c r="ED135" s="2"/>
      <c r="EE135" s="2">
        <v>85133641</v>
      </c>
      <c r="EF135" s="2">
        <v>30</v>
      </c>
      <c r="EG135" s="2" t="s">
        <v>52</v>
      </c>
      <c r="EH135" s="2">
        <v>0</v>
      </c>
      <c r="EI135" s="2" t="s">
        <v>3</v>
      </c>
      <c r="EJ135" s="2">
        <v>1</v>
      </c>
      <c r="EK135" s="2">
        <v>21</v>
      </c>
      <c r="EL135" s="2" t="s">
        <v>53</v>
      </c>
      <c r="EM135" s="2" t="s">
        <v>54</v>
      </c>
      <c r="EN135" s="2"/>
      <c r="EO135" s="2" t="s">
        <v>148</v>
      </c>
      <c r="EP135" s="2"/>
      <c r="EQ135" s="2">
        <v>2097152</v>
      </c>
      <c r="ER135" s="2">
        <v>0</v>
      </c>
      <c r="ES135" s="2">
        <v>21.15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>
        <v>0</v>
      </c>
      <c r="FR135" s="2">
        <v>0</v>
      </c>
      <c r="FS135" s="2">
        <v>0</v>
      </c>
      <c r="FT135" s="2"/>
      <c r="FU135" s="2"/>
      <c r="FV135" s="2"/>
      <c r="FW135" s="2"/>
      <c r="FX135" s="2">
        <v>109</v>
      </c>
      <c r="FY135" s="2">
        <v>61</v>
      </c>
      <c r="FZ135" s="2"/>
      <c r="GA135" s="2" t="s">
        <v>251</v>
      </c>
      <c r="GB135" s="2"/>
      <c r="GC135" s="2"/>
      <c r="GD135" s="2">
        <v>1</v>
      </c>
      <c r="GE135" s="2"/>
      <c r="GF135" s="2">
        <v>-990941218</v>
      </c>
      <c r="GG135" s="2">
        <v>2</v>
      </c>
      <c r="GH135" s="2">
        <v>4</v>
      </c>
      <c r="GI135" s="2">
        <v>-2</v>
      </c>
      <c r="GJ135" s="2">
        <v>0</v>
      </c>
      <c r="GK135" s="2">
        <v>0</v>
      </c>
      <c r="GL135" s="2">
        <f t="shared" si="145"/>
        <v>0</v>
      </c>
      <c r="GM135" s="2">
        <f t="shared" si="146"/>
        <v>84.6</v>
      </c>
      <c r="GN135" s="2">
        <f t="shared" si="147"/>
        <v>84.6</v>
      </c>
      <c r="GO135" s="2">
        <f t="shared" si="148"/>
        <v>0</v>
      </c>
      <c r="GP135" s="2">
        <f t="shared" si="149"/>
        <v>0</v>
      </c>
      <c r="GQ135" s="2"/>
      <c r="GR135" s="2">
        <v>0</v>
      </c>
      <c r="GS135" s="2">
        <v>2</v>
      </c>
      <c r="GT135" s="2">
        <v>0</v>
      </c>
      <c r="GU135" s="2" t="s">
        <v>3</v>
      </c>
      <c r="GV135" s="2">
        <f t="shared" si="150"/>
        <v>0</v>
      </c>
      <c r="GW135" s="2">
        <v>1</v>
      </c>
      <c r="GX135" s="2">
        <f t="shared" si="151"/>
        <v>0</v>
      </c>
      <c r="GY135" s="2"/>
      <c r="GZ135" s="2"/>
      <c r="HA135" s="2">
        <v>0</v>
      </c>
      <c r="HB135" s="2">
        <v>0</v>
      </c>
      <c r="HC135" s="2">
        <f t="shared" si="152"/>
        <v>0</v>
      </c>
      <c r="HD135" s="2"/>
      <c r="HE135" s="2" t="s">
        <v>235</v>
      </c>
      <c r="HF135" s="2" t="s">
        <v>30</v>
      </c>
      <c r="HG135" s="2"/>
      <c r="HH135" s="2"/>
      <c r="HI135" s="2"/>
      <c r="HJ135" s="2"/>
      <c r="HK135" s="2"/>
      <c r="HL135" s="2"/>
      <c r="HM135" s="2" t="s">
        <v>42</v>
      </c>
      <c r="HN135" s="2" t="s">
        <v>3</v>
      </c>
      <c r="HO135" s="2" t="s">
        <v>3</v>
      </c>
      <c r="HP135" s="2" t="s">
        <v>3</v>
      </c>
      <c r="HQ135" s="2" t="s">
        <v>3</v>
      </c>
      <c r="HR135" s="2"/>
      <c r="HS135" s="2">
        <v>0</v>
      </c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>
        <v>0</v>
      </c>
      <c r="IL135" s="2"/>
      <c r="IM135" s="2"/>
      <c r="IN135" s="2"/>
      <c r="IO135" s="2"/>
      <c r="IP135" s="2"/>
      <c r="IQ135" s="2"/>
      <c r="IR135" s="2"/>
      <c r="IS135" s="2"/>
      <c r="IT135" s="2"/>
      <c r="IU135" s="2"/>
    </row>
    <row r="136" spans="1:255" x14ac:dyDescent="0.2">
      <c r="A136" s="4">
        <v>18</v>
      </c>
      <c r="B136" s="4">
        <v>1</v>
      </c>
      <c r="C136" s="4">
        <v>264</v>
      </c>
      <c r="E136" s="4" t="s">
        <v>248</v>
      </c>
      <c r="F136" s="4" t="s">
        <v>249</v>
      </c>
      <c r="G136" s="4" t="s">
        <v>250</v>
      </c>
      <c r="H136" s="4" t="s">
        <v>146</v>
      </c>
      <c r="I136" s="4">
        <f>I116*J136</f>
        <v>4</v>
      </c>
      <c r="J136" s="4">
        <v>3.6363636363636362</v>
      </c>
      <c r="K136" s="4">
        <v>3.6363639999999999</v>
      </c>
      <c r="O136" s="4">
        <f t="shared" si="128"/>
        <v>832.46</v>
      </c>
      <c r="P136" s="4">
        <f t="shared" si="129"/>
        <v>832.46</v>
      </c>
      <c r="Q136" s="4">
        <f t="shared" si="153"/>
        <v>0</v>
      </c>
      <c r="R136" s="4">
        <f t="shared" si="154"/>
        <v>0</v>
      </c>
      <c r="S136" s="4">
        <f t="shared" si="130"/>
        <v>0</v>
      </c>
      <c r="T136" s="4">
        <f t="shared" si="131"/>
        <v>0</v>
      </c>
      <c r="U136" s="4">
        <f t="shared" si="132"/>
        <v>0</v>
      </c>
      <c r="V136" s="4">
        <f t="shared" si="133"/>
        <v>0</v>
      </c>
      <c r="W136" s="4">
        <f t="shared" si="134"/>
        <v>0</v>
      </c>
      <c r="X136" s="4">
        <f t="shared" si="155"/>
        <v>0</v>
      </c>
      <c r="Y136" s="4">
        <f t="shared" si="156"/>
        <v>0</v>
      </c>
      <c r="AA136" s="4">
        <v>85736473</v>
      </c>
      <c r="AB136" s="4">
        <f t="shared" si="135"/>
        <v>21.15</v>
      </c>
      <c r="AC136" s="4">
        <f t="shared" si="157"/>
        <v>21.15</v>
      </c>
      <c r="AD136" s="4">
        <f t="shared" si="158"/>
        <v>0</v>
      </c>
      <c r="AE136" s="4">
        <f t="shared" si="159"/>
        <v>0</v>
      </c>
      <c r="AF136" s="4">
        <f t="shared" si="160"/>
        <v>0</v>
      </c>
      <c r="AG136" s="4">
        <f t="shared" si="136"/>
        <v>0</v>
      </c>
      <c r="AH136" s="4">
        <f t="shared" si="161"/>
        <v>0</v>
      </c>
      <c r="AI136" s="4">
        <f t="shared" si="162"/>
        <v>0</v>
      </c>
      <c r="AJ136" s="4">
        <f t="shared" si="137"/>
        <v>0</v>
      </c>
      <c r="AK136" s="4">
        <v>21.15</v>
      </c>
      <c r="AL136" s="4">
        <v>21.15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109</v>
      </c>
      <c r="AU136" s="4">
        <v>61</v>
      </c>
      <c r="AV136" s="4">
        <v>1</v>
      </c>
      <c r="AW136" s="4">
        <v>1</v>
      </c>
      <c r="AZ136" s="4">
        <v>1</v>
      </c>
      <c r="BA136" s="4">
        <v>1</v>
      </c>
      <c r="BB136" s="4">
        <v>1</v>
      </c>
      <c r="BC136" s="4">
        <v>9.84</v>
      </c>
      <c r="BD136" s="4" t="s">
        <v>3</v>
      </c>
      <c r="BE136" s="4" t="s">
        <v>3</v>
      </c>
      <c r="BF136" s="4" t="s">
        <v>3</v>
      </c>
      <c r="BG136" s="4" t="s">
        <v>3</v>
      </c>
      <c r="BH136" s="4">
        <v>3</v>
      </c>
      <c r="BI136" s="4">
        <v>1</v>
      </c>
      <c r="BJ136" s="4" t="s">
        <v>3</v>
      </c>
      <c r="BM136" s="4">
        <v>21</v>
      </c>
      <c r="BN136" s="4">
        <v>0</v>
      </c>
      <c r="BO136" s="4" t="s">
        <v>3</v>
      </c>
      <c r="BP136" s="4">
        <v>0</v>
      </c>
      <c r="BQ136" s="4">
        <v>30</v>
      </c>
      <c r="BR136" s="4">
        <v>0</v>
      </c>
      <c r="BS136" s="4">
        <v>1</v>
      </c>
      <c r="BT136" s="4">
        <v>1</v>
      </c>
      <c r="BU136" s="4">
        <v>1</v>
      </c>
      <c r="BV136" s="4">
        <v>1</v>
      </c>
      <c r="BW136" s="4">
        <v>1</v>
      </c>
      <c r="BX136" s="4">
        <v>1</v>
      </c>
      <c r="BY136" s="4" t="s">
        <v>3</v>
      </c>
      <c r="BZ136" s="4">
        <v>109</v>
      </c>
      <c r="CA136" s="4">
        <v>61</v>
      </c>
      <c r="CB136" s="4" t="s">
        <v>3</v>
      </c>
      <c r="CE136" s="4">
        <v>1566</v>
      </c>
      <c r="CF136" s="4">
        <v>0</v>
      </c>
      <c r="CG136" s="4">
        <v>0</v>
      </c>
      <c r="CM136" s="4">
        <v>0</v>
      </c>
      <c r="CN136" s="4" t="s">
        <v>908</v>
      </c>
      <c r="CO136" s="4">
        <v>0</v>
      </c>
      <c r="CP136" s="4">
        <f t="shared" si="138"/>
        <v>832.46</v>
      </c>
      <c r="CQ136" s="4">
        <f t="shared" si="139"/>
        <v>208.12</v>
      </c>
      <c r="CR136" s="4">
        <f t="shared" si="163"/>
        <v>0</v>
      </c>
      <c r="CS136" s="4">
        <f t="shared" si="164"/>
        <v>0</v>
      </c>
      <c r="CT136" s="4">
        <f t="shared" si="140"/>
        <v>0</v>
      </c>
      <c r="CU136" s="4">
        <f t="shared" si="141"/>
        <v>0</v>
      </c>
      <c r="CV136" s="4">
        <f t="shared" si="142"/>
        <v>0</v>
      </c>
      <c r="CW136" s="4">
        <f t="shared" si="143"/>
        <v>0</v>
      </c>
      <c r="CX136" s="4">
        <f t="shared" si="144"/>
        <v>0</v>
      </c>
      <c r="CY136" s="4">
        <f t="shared" si="165"/>
        <v>0</v>
      </c>
      <c r="CZ136" s="4">
        <f t="shared" si="166"/>
        <v>0</v>
      </c>
      <c r="DC136" s="4" t="s">
        <v>3</v>
      </c>
      <c r="DD136" s="4" t="s">
        <v>3</v>
      </c>
      <c r="DE136" s="4" t="s">
        <v>3</v>
      </c>
      <c r="DF136" s="4" t="s">
        <v>3</v>
      </c>
      <c r="DG136" s="4" t="s">
        <v>3</v>
      </c>
      <c r="DH136" s="4" t="s">
        <v>3</v>
      </c>
      <c r="DI136" s="4" t="s">
        <v>3</v>
      </c>
      <c r="DJ136" s="4" t="s">
        <v>3</v>
      </c>
      <c r="DK136" s="4" t="s">
        <v>3</v>
      </c>
      <c r="DL136" s="4" t="s">
        <v>3</v>
      </c>
      <c r="DM136" s="4" t="s">
        <v>3</v>
      </c>
      <c r="DN136" s="4">
        <v>0</v>
      </c>
      <c r="DO136" s="4">
        <v>0</v>
      </c>
      <c r="DP136" s="4">
        <v>1</v>
      </c>
      <c r="DQ136" s="4">
        <v>1</v>
      </c>
      <c r="DU136" s="4">
        <v>1010</v>
      </c>
      <c r="DV136" s="4" t="s">
        <v>146</v>
      </c>
      <c r="DW136" s="4" t="s">
        <v>146</v>
      </c>
      <c r="DX136" s="4">
        <v>1</v>
      </c>
      <c r="DZ136" s="4" t="s">
        <v>3</v>
      </c>
      <c r="EA136" s="4" t="s">
        <v>3</v>
      </c>
      <c r="EB136" s="4" t="s">
        <v>3</v>
      </c>
      <c r="EC136" s="4" t="s">
        <v>3</v>
      </c>
      <c r="EE136" s="4">
        <v>85133641</v>
      </c>
      <c r="EF136" s="4">
        <v>30</v>
      </c>
      <c r="EG136" s="4" t="s">
        <v>52</v>
      </c>
      <c r="EH136" s="4">
        <v>0</v>
      </c>
      <c r="EI136" s="4" t="s">
        <v>3</v>
      </c>
      <c r="EJ136" s="4">
        <v>1</v>
      </c>
      <c r="EK136" s="4">
        <v>21</v>
      </c>
      <c r="EL136" s="4" t="s">
        <v>53</v>
      </c>
      <c r="EM136" s="4" t="s">
        <v>54</v>
      </c>
      <c r="EO136" s="4" t="s">
        <v>148</v>
      </c>
      <c r="EQ136" s="4">
        <v>2097152</v>
      </c>
      <c r="ER136" s="4">
        <v>21.15</v>
      </c>
      <c r="ES136" s="4">
        <v>21.15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Z136" s="4">
        <v>5</v>
      </c>
      <c r="FC136" s="4">
        <v>1</v>
      </c>
      <c r="FD136" s="4">
        <v>18</v>
      </c>
      <c r="FF136" s="4">
        <v>249</v>
      </c>
      <c r="FQ136" s="4">
        <v>0</v>
      </c>
      <c r="FR136" s="4">
        <v>0</v>
      </c>
      <c r="FS136" s="4">
        <v>0</v>
      </c>
      <c r="FX136" s="4">
        <v>109</v>
      </c>
      <c r="FY136" s="4">
        <v>61</v>
      </c>
      <c r="GA136" s="4" t="s">
        <v>251</v>
      </c>
      <c r="GD136" s="4">
        <v>1</v>
      </c>
      <c r="GF136" s="4">
        <v>-990941218</v>
      </c>
      <c r="GG136" s="4">
        <v>2</v>
      </c>
      <c r="GH136" s="4">
        <v>3</v>
      </c>
      <c r="GI136" s="4">
        <v>5</v>
      </c>
      <c r="GJ136" s="4">
        <v>0</v>
      </c>
      <c r="GK136" s="4">
        <v>0</v>
      </c>
      <c r="GL136" s="4">
        <f t="shared" si="145"/>
        <v>0</v>
      </c>
      <c r="GM136" s="4">
        <f t="shared" si="146"/>
        <v>832.46</v>
      </c>
      <c r="GN136" s="4">
        <f t="shared" si="147"/>
        <v>832.46</v>
      </c>
      <c r="GO136" s="4">
        <f t="shared" si="148"/>
        <v>0</v>
      </c>
      <c r="GP136" s="4">
        <f t="shared" si="149"/>
        <v>0</v>
      </c>
      <c r="GR136" s="4">
        <v>1</v>
      </c>
      <c r="GS136" s="4">
        <v>1</v>
      </c>
      <c r="GT136" s="4">
        <v>0</v>
      </c>
      <c r="GU136" s="4" t="s">
        <v>3</v>
      </c>
      <c r="GV136" s="4">
        <f t="shared" si="150"/>
        <v>0</v>
      </c>
      <c r="GW136" s="4">
        <v>1</v>
      </c>
      <c r="GX136" s="4">
        <f t="shared" si="151"/>
        <v>0</v>
      </c>
      <c r="HA136" s="4">
        <v>0</v>
      </c>
      <c r="HB136" s="4">
        <v>0</v>
      </c>
      <c r="HC136" s="4">
        <f t="shared" si="152"/>
        <v>0</v>
      </c>
      <c r="HE136" s="4" t="s">
        <v>235</v>
      </c>
      <c r="HF136" s="4" t="s">
        <v>30</v>
      </c>
      <c r="HM136" s="4" t="s">
        <v>42</v>
      </c>
      <c r="HN136" s="4" t="s">
        <v>3</v>
      </c>
      <c r="HO136" s="4" t="s">
        <v>3</v>
      </c>
      <c r="HP136" s="4" t="s">
        <v>3</v>
      </c>
      <c r="HQ136" s="4" t="s">
        <v>3</v>
      </c>
      <c r="HS136" s="4">
        <v>0</v>
      </c>
      <c r="IK136" s="4">
        <v>0</v>
      </c>
    </row>
    <row r="137" spans="1:255" x14ac:dyDescent="0.2">
      <c r="A137" s="2">
        <v>17</v>
      </c>
      <c r="B137" s="2">
        <v>1</v>
      </c>
      <c r="C137" s="2">
        <f>ROW(SmtRes!A280)</f>
        <v>280</v>
      </c>
      <c r="D137" s="2">
        <f>ROW(EtalonRes!A289)</f>
        <v>289</v>
      </c>
      <c r="E137" s="2" t="s">
        <v>252</v>
      </c>
      <c r="F137" s="2" t="s">
        <v>253</v>
      </c>
      <c r="G137" s="2" t="s">
        <v>254</v>
      </c>
      <c r="H137" s="2" t="s">
        <v>22</v>
      </c>
      <c r="I137" s="2">
        <f>ROUND((16+16)/100,9)</f>
        <v>0.32</v>
      </c>
      <c r="J137" s="2">
        <v>0</v>
      </c>
      <c r="K137" s="2">
        <f>ROUND((16+16)/100,9)</f>
        <v>0.32</v>
      </c>
      <c r="L137" s="2"/>
      <c r="M137" s="2"/>
      <c r="N137" s="2"/>
      <c r="O137" s="2">
        <f t="shared" si="128"/>
        <v>171.72</v>
      </c>
      <c r="P137" s="2">
        <f t="shared" si="129"/>
        <v>8.06</v>
      </c>
      <c r="Q137" s="2">
        <f>(ROUND((ROUND(((((ET137*1.25)*1.2))*AV137*I137),2)*BB137),2)+ROUND((ROUND(((AE137-(((EU137*1.25)*1.2)))*AV137*I137),2)*BS137),2))</f>
        <v>5.01</v>
      </c>
      <c r="R137" s="2">
        <f>(ROUND((ROUND(((((EU137*1.25)*1.2))*AV137*I137),2)*BS137),2)+ROUND((ROUND(((AE137-(((EU137*1.25)*1.2)))*AV137*I137),2)*BS137),2))</f>
        <v>0.46</v>
      </c>
      <c r="S137" s="2">
        <f t="shared" si="130"/>
        <v>158.65</v>
      </c>
      <c r="T137" s="2">
        <f t="shared" si="131"/>
        <v>0</v>
      </c>
      <c r="U137" s="2">
        <f t="shared" si="132"/>
        <v>13.061309183999997</v>
      </c>
      <c r="V137" s="2">
        <f t="shared" si="133"/>
        <v>0</v>
      </c>
      <c r="W137" s="2">
        <f t="shared" si="134"/>
        <v>0</v>
      </c>
      <c r="X137" s="2">
        <f>(ROUND((((S137+ROUND((ROUND(((((EU137*1.25)*1.2))*AV137*I137),2)*BS137),2))*AT137)/100),2)+ROUND(((ROUND((ROUND(((AE137-(((EU137*1.25)*1.2)))*AV137*I137),2)*BS137),2)*AT137)/100),2))</f>
        <v>173.43</v>
      </c>
      <c r="Y137" s="2">
        <f>(ROUND((((S137+ROUND((ROUND(((((EU137*1.25)*1.2))*AV137*I137),2)*BS137),2))*AU137)/100),2)+ROUND(((ROUND((ROUND(((AE137-(((EU137*1.25)*1.2)))*AV137*I137),2)*BS137),2)*AU137)/100),2))</f>
        <v>97.06</v>
      </c>
      <c r="Z137" s="2"/>
      <c r="AA137" s="2">
        <v>85736471</v>
      </c>
      <c r="AB137" s="2">
        <f t="shared" si="135"/>
        <v>504.53100000000001</v>
      </c>
      <c r="AC137" s="2">
        <f>ROUND((((ES137*1)*1)),6)</f>
        <v>25.2</v>
      </c>
      <c r="AD137" s="2">
        <f>ROUND((((((ET137*1.25)*1.2))-(((EU137*1.25)*1.2)))+AE137),6)</f>
        <v>14.685</v>
      </c>
      <c r="AE137" s="2">
        <f>ROUND((((EU137*1.25)*1.2)),6)</f>
        <v>1.335</v>
      </c>
      <c r="AF137" s="2">
        <f>ROUND((((EV137*1.15)*1.2)),6)</f>
        <v>464.64600000000002</v>
      </c>
      <c r="AG137" s="2">
        <f t="shared" si="136"/>
        <v>0</v>
      </c>
      <c r="AH137" s="2">
        <f>(((EW137*1.15)*1.2))</f>
        <v>38.253599999999992</v>
      </c>
      <c r="AI137" s="2">
        <f>(((EX137*1.25)*1.2))</f>
        <v>0</v>
      </c>
      <c r="AJ137" s="2">
        <f t="shared" si="137"/>
        <v>0</v>
      </c>
      <c r="AK137" s="2">
        <v>371.69</v>
      </c>
      <c r="AL137" s="2">
        <v>25.2</v>
      </c>
      <c r="AM137" s="2">
        <v>9.7899999999999991</v>
      </c>
      <c r="AN137" s="2">
        <v>0.89</v>
      </c>
      <c r="AO137" s="2">
        <v>336.7</v>
      </c>
      <c r="AP137" s="2">
        <v>0</v>
      </c>
      <c r="AQ137" s="2">
        <v>27.72</v>
      </c>
      <c r="AR137" s="2">
        <v>0</v>
      </c>
      <c r="AS137" s="2">
        <v>0</v>
      </c>
      <c r="AT137" s="2">
        <v>109</v>
      </c>
      <c r="AU137" s="2">
        <v>61</v>
      </c>
      <c r="AV137" s="2">
        <v>1.0669999999999999</v>
      </c>
      <c r="AW137" s="2">
        <v>1</v>
      </c>
      <c r="AX137" s="2"/>
      <c r="AY137" s="2"/>
      <c r="AZ137" s="2">
        <v>1</v>
      </c>
      <c r="BA137" s="2">
        <v>1</v>
      </c>
      <c r="BB137" s="2">
        <v>1</v>
      </c>
      <c r="BC137" s="2">
        <v>1</v>
      </c>
      <c r="BD137" s="2" t="s">
        <v>3</v>
      </c>
      <c r="BE137" s="2" t="s">
        <v>3</v>
      </c>
      <c r="BF137" s="2" t="s">
        <v>3</v>
      </c>
      <c r="BG137" s="2" t="s">
        <v>3</v>
      </c>
      <c r="BH137" s="2">
        <v>0</v>
      </c>
      <c r="BI137" s="2">
        <v>1</v>
      </c>
      <c r="BJ137" s="2" t="s">
        <v>255</v>
      </c>
      <c r="BK137" s="2"/>
      <c r="BL137" s="2"/>
      <c r="BM137" s="2">
        <v>21</v>
      </c>
      <c r="BN137" s="2">
        <v>0</v>
      </c>
      <c r="BO137" s="2" t="s">
        <v>253</v>
      </c>
      <c r="BP137" s="2">
        <v>1</v>
      </c>
      <c r="BQ137" s="2">
        <v>30</v>
      </c>
      <c r="BR137" s="2">
        <v>0</v>
      </c>
      <c r="BS137" s="2">
        <v>1</v>
      </c>
      <c r="BT137" s="2">
        <v>1</v>
      </c>
      <c r="BU137" s="2">
        <v>1</v>
      </c>
      <c r="BV137" s="2">
        <v>1</v>
      </c>
      <c r="BW137" s="2">
        <v>1</v>
      </c>
      <c r="BX137" s="2">
        <v>1</v>
      </c>
      <c r="BY137" s="2" t="s">
        <v>3</v>
      </c>
      <c r="BZ137" s="2">
        <v>109</v>
      </c>
      <c r="CA137" s="2">
        <v>61</v>
      </c>
      <c r="CB137" s="2" t="s">
        <v>3</v>
      </c>
      <c r="CC137" s="2"/>
      <c r="CD137" s="2"/>
      <c r="CE137" s="2">
        <v>1566</v>
      </c>
      <c r="CF137" s="2">
        <v>0</v>
      </c>
      <c r="CG137" s="2">
        <v>0</v>
      </c>
      <c r="CH137" s="2"/>
      <c r="CI137" s="2"/>
      <c r="CJ137" s="2"/>
      <c r="CK137" s="2"/>
      <c r="CL137" s="2"/>
      <c r="CM137" s="2">
        <v>0</v>
      </c>
      <c r="CN137" s="2" t="s">
        <v>907</v>
      </c>
      <c r="CO137" s="2">
        <v>0</v>
      </c>
      <c r="CP137" s="2">
        <f t="shared" si="138"/>
        <v>171.72</v>
      </c>
      <c r="CQ137" s="2">
        <f t="shared" si="139"/>
        <v>25.2</v>
      </c>
      <c r="CR137" s="2">
        <f>(ROUND((ROUND(((((ET137*1.25)*1.2))*AV137*1),2)*BB137),2)+ROUND((ROUND(((AE137-(((EU137*1.25)*1.2)))*AV137*1),2)*BS137),2))</f>
        <v>15.67</v>
      </c>
      <c r="CS137" s="2">
        <f>(ROUND((ROUND(((((EU137*1.25)*1.2))*AV137*1),2)*BS137),2)+ROUND((ROUND(((AE137-(((EU137*1.25)*1.2)))*AV137*1),2)*BS137),2))</f>
        <v>1.42</v>
      </c>
      <c r="CT137" s="2">
        <f t="shared" si="140"/>
        <v>495.78</v>
      </c>
      <c r="CU137" s="2">
        <f t="shared" si="141"/>
        <v>0</v>
      </c>
      <c r="CV137" s="2">
        <f t="shared" si="142"/>
        <v>40.816591199999991</v>
      </c>
      <c r="CW137" s="2">
        <f t="shared" si="143"/>
        <v>0</v>
      </c>
      <c r="CX137" s="2">
        <f t="shared" si="144"/>
        <v>0</v>
      </c>
      <c r="CY137" s="2">
        <f>(ROUND((((S137+ROUND((ROUND(((((EU137*1.25)*1.2))*AV137*1),2)*BS137),2))*AT137)/100),2)+ROUND(((ROUND((ROUND(((AE137-(((EU137*1.25)*1.2)))*AV137*1),2)*BS137),2)*AT137)/100),2))</f>
        <v>174.48</v>
      </c>
      <c r="CZ137" s="2">
        <f>(ROUND((((S137+ROUND((ROUND(((((EU137*1.25)*1.2))*AV137*1),2)*BS137),2))*AU137)/100),2)+ROUND(((ROUND((ROUND(((AE137-(((EU137*1.25)*1.2)))*AV137*1),2)*BS137),2)*AU137)/100),2))</f>
        <v>97.64</v>
      </c>
      <c r="DA137" s="2"/>
      <c r="DB137" s="2">
        <v>51</v>
      </c>
      <c r="DC137" s="2" t="s">
        <v>3</v>
      </c>
      <c r="DD137" s="2" t="s">
        <v>42</v>
      </c>
      <c r="DE137" s="2" t="s">
        <v>140</v>
      </c>
      <c r="DF137" s="2" t="s">
        <v>140</v>
      </c>
      <c r="DG137" s="2" t="s">
        <v>141</v>
      </c>
      <c r="DH137" s="2" t="s">
        <v>3</v>
      </c>
      <c r="DI137" s="2" t="s">
        <v>141</v>
      </c>
      <c r="DJ137" s="2" t="s">
        <v>140</v>
      </c>
      <c r="DK137" s="2" t="s">
        <v>3</v>
      </c>
      <c r="DL137" s="2" t="s">
        <v>3</v>
      </c>
      <c r="DM137" s="2" t="s">
        <v>3</v>
      </c>
      <c r="DN137" s="2">
        <v>0</v>
      </c>
      <c r="DO137" s="2">
        <v>0</v>
      </c>
      <c r="DP137" s="2">
        <v>1</v>
      </c>
      <c r="DQ137" s="2">
        <v>1</v>
      </c>
      <c r="DR137" s="2"/>
      <c r="DS137" s="2"/>
      <c r="DT137" s="2"/>
      <c r="DU137" s="2">
        <v>1003</v>
      </c>
      <c r="DV137" s="2" t="s">
        <v>22</v>
      </c>
      <c r="DW137" s="2" t="s">
        <v>22</v>
      </c>
      <c r="DX137" s="2">
        <v>100</v>
      </c>
      <c r="DY137" s="2"/>
      <c r="DZ137" s="2" t="s">
        <v>3</v>
      </c>
      <c r="EA137" s="2" t="s">
        <v>3</v>
      </c>
      <c r="EB137" s="2" t="s">
        <v>3</v>
      </c>
      <c r="EC137" s="2" t="s">
        <v>3</v>
      </c>
      <c r="ED137" s="2"/>
      <c r="EE137" s="2">
        <v>85133641</v>
      </c>
      <c r="EF137" s="2">
        <v>30</v>
      </c>
      <c r="EG137" s="2" t="s">
        <v>52</v>
      </c>
      <c r="EH137" s="2">
        <v>0</v>
      </c>
      <c r="EI137" s="2" t="s">
        <v>3</v>
      </c>
      <c r="EJ137" s="2">
        <v>1</v>
      </c>
      <c r="EK137" s="2">
        <v>21</v>
      </c>
      <c r="EL137" s="2" t="s">
        <v>53</v>
      </c>
      <c r="EM137" s="2" t="s">
        <v>54</v>
      </c>
      <c r="EN137" s="2"/>
      <c r="EO137" s="2" t="s">
        <v>142</v>
      </c>
      <c r="EP137" s="2"/>
      <c r="EQ137" s="2">
        <v>0</v>
      </c>
      <c r="ER137" s="2">
        <v>371.69</v>
      </c>
      <c r="ES137" s="2">
        <v>25.2</v>
      </c>
      <c r="ET137" s="2">
        <v>9.7899999999999991</v>
      </c>
      <c r="EU137" s="2">
        <v>0.89</v>
      </c>
      <c r="EV137" s="2">
        <v>336.7</v>
      </c>
      <c r="EW137" s="2">
        <v>27.72</v>
      </c>
      <c r="EX137" s="2">
        <v>0</v>
      </c>
      <c r="EY137" s="2">
        <v>0</v>
      </c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>
        <v>0</v>
      </c>
      <c r="FR137" s="2">
        <v>0</v>
      </c>
      <c r="FS137" s="2">
        <v>0</v>
      </c>
      <c r="FT137" s="2"/>
      <c r="FU137" s="2"/>
      <c r="FV137" s="2"/>
      <c r="FW137" s="2"/>
      <c r="FX137" s="2">
        <v>109</v>
      </c>
      <c r="FY137" s="2">
        <v>61</v>
      </c>
      <c r="FZ137" s="2"/>
      <c r="GA137" s="2" t="s">
        <v>3</v>
      </c>
      <c r="GB137" s="2"/>
      <c r="GC137" s="2"/>
      <c r="GD137" s="2">
        <v>1</v>
      </c>
      <c r="GE137" s="2"/>
      <c r="GF137" s="2">
        <v>-1071529093</v>
      </c>
      <c r="GG137" s="2">
        <v>2</v>
      </c>
      <c r="GH137" s="2">
        <v>1</v>
      </c>
      <c r="GI137" s="2">
        <v>2</v>
      </c>
      <c r="GJ137" s="2">
        <v>0</v>
      </c>
      <c r="GK137" s="2">
        <v>0</v>
      </c>
      <c r="GL137" s="2">
        <f t="shared" si="145"/>
        <v>0</v>
      </c>
      <c r="GM137" s="2">
        <f t="shared" si="146"/>
        <v>442.21</v>
      </c>
      <c r="GN137" s="2">
        <f t="shared" si="147"/>
        <v>442.21</v>
      </c>
      <c r="GO137" s="2">
        <f t="shared" si="148"/>
        <v>0</v>
      </c>
      <c r="GP137" s="2">
        <f t="shared" si="149"/>
        <v>0</v>
      </c>
      <c r="GQ137" s="2"/>
      <c r="GR137" s="2">
        <v>0</v>
      </c>
      <c r="GS137" s="2">
        <v>3</v>
      </c>
      <c r="GT137" s="2">
        <v>0</v>
      </c>
      <c r="GU137" s="2" t="s">
        <v>3</v>
      </c>
      <c r="GV137" s="2">
        <f t="shared" si="150"/>
        <v>0</v>
      </c>
      <c r="GW137" s="2">
        <v>1</v>
      </c>
      <c r="GX137" s="2">
        <f t="shared" si="151"/>
        <v>0</v>
      </c>
      <c r="GY137" s="2"/>
      <c r="GZ137" s="2"/>
      <c r="HA137" s="2">
        <v>0</v>
      </c>
      <c r="HB137" s="2">
        <v>0</v>
      </c>
      <c r="HC137" s="2">
        <f t="shared" si="152"/>
        <v>0</v>
      </c>
      <c r="HD137" s="2"/>
      <c r="HE137" s="2" t="s">
        <v>3</v>
      </c>
      <c r="HF137" s="2" t="s">
        <v>3</v>
      </c>
      <c r="HG137" s="2"/>
      <c r="HH137" s="2"/>
      <c r="HI137" s="2"/>
      <c r="HJ137" s="2"/>
      <c r="HK137" s="2"/>
      <c r="HL137" s="2"/>
      <c r="HM137" s="2" t="s">
        <v>3</v>
      </c>
      <c r="HN137" s="2" t="s">
        <v>3</v>
      </c>
      <c r="HO137" s="2" t="s">
        <v>3</v>
      </c>
      <c r="HP137" s="2" t="s">
        <v>3</v>
      </c>
      <c r="HQ137" s="2" t="s">
        <v>3</v>
      </c>
      <c r="HR137" s="2"/>
      <c r="HS137" s="2">
        <v>0</v>
      </c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>
        <v>0</v>
      </c>
      <c r="IL137" s="2"/>
      <c r="IM137" s="2"/>
      <c r="IN137" s="2"/>
      <c r="IO137" s="2"/>
      <c r="IP137" s="2"/>
      <c r="IQ137" s="2"/>
      <c r="IR137" s="2"/>
      <c r="IS137" s="2"/>
      <c r="IT137" s="2"/>
      <c r="IU137" s="2"/>
    </row>
    <row r="138" spans="1:255" x14ac:dyDescent="0.2">
      <c r="A138" s="4">
        <v>17</v>
      </c>
      <c r="B138" s="4">
        <v>1</v>
      </c>
      <c r="C138" s="4">
        <f>ROW(SmtRes!A296)</f>
        <v>296</v>
      </c>
      <c r="D138" s="4">
        <f>ROW(EtalonRes!A300)</f>
        <v>300</v>
      </c>
      <c r="E138" s="4" t="s">
        <v>252</v>
      </c>
      <c r="F138" s="4" t="s">
        <v>253</v>
      </c>
      <c r="G138" s="4" t="s">
        <v>254</v>
      </c>
      <c r="H138" s="4" t="s">
        <v>22</v>
      </c>
      <c r="I138" s="4">
        <f>ROUND((16+16)/100,9)</f>
        <v>0.32</v>
      </c>
      <c r="J138" s="4">
        <v>0</v>
      </c>
      <c r="K138" s="4">
        <f>ROUND((16+16)/100,9)</f>
        <v>0.32</v>
      </c>
      <c r="O138" s="4">
        <f t="shared" si="128"/>
        <v>9036.64</v>
      </c>
      <c r="P138" s="4">
        <f t="shared" si="129"/>
        <v>25.87</v>
      </c>
      <c r="Q138" s="4">
        <f>(ROUND((ROUND(((((ET138*1.25)*1.2))*AV138*I138),2)*BB138),2)+ROUND((ROUND(((AE138-(((EU138*1.25)*1.2)))*AV138*I138),2)*BS138),2))</f>
        <v>70.84</v>
      </c>
      <c r="R138" s="4">
        <f>(ROUND((ROUND(((((EU138*1.25)*1.2))*AV138*I138),2)*BS138),2)+ROUND((ROUND(((AE138-(((EU138*1.25)*1.2)))*AV138*I138),2)*BS138),2))</f>
        <v>25.92</v>
      </c>
      <c r="S138" s="4">
        <f t="shared" si="130"/>
        <v>8939.93</v>
      </c>
      <c r="T138" s="4">
        <f t="shared" si="131"/>
        <v>0</v>
      </c>
      <c r="U138" s="4">
        <f t="shared" si="132"/>
        <v>13.061309183999997</v>
      </c>
      <c r="V138" s="4">
        <f t="shared" si="133"/>
        <v>0</v>
      </c>
      <c r="W138" s="4">
        <f t="shared" si="134"/>
        <v>0</v>
      </c>
      <c r="X138" s="4">
        <f>(ROUND((((S138+ROUND((ROUND(((((EU138*1.25)*1.2))*AV138*I138),2)*BS138),2))*AT138)/100),2)+ROUND(((ROUND((ROUND(((AE138-(((EU138*1.25)*1.2)))*AV138*I138),2)*BS138),2)*AT138)/100),2))</f>
        <v>9772.7800000000007</v>
      </c>
      <c r="Y138" s="4">
        <f>(ROUND((((S138+ROUND((ROUND(((((EU138*1.25)*1.2))*AV138*I138),2)*BS138),2))*AU138)/100),2)+ROUND(((ROUND((ROUND(((AE138-(((EU138*1.25)*1.2)))*AV138*I138),2)*BS138),2)*AU138)/100),2))</f>
        <v>5469.17</v>
      </c>
      <c r="AA138" s="4">
        <v>85736473</v>
      </c>
      <c r="AB138" s="4">
        <f t="shared" si="135"/>
        <v>504.53100000000001</v>
      </c>
      <c r="AC138" s="4">
        <f>ROUND((((ES138*1)*1)),6)</f>
        <v>25.2</v>
      </c>
      <c r="AD138" s="4">
        <f>ROUND((((((ET138*1.25)*1.2))-(((EU138*1.25)*1.2)))+AE138),6)</f>
        <v>14.685</v>
      </c>
      <c r="AE138" s="4">
        <f>ROUND((((EU138*1.25)*1.2)),6)</f>
        <v>1.335</v>
      </c>
      <c r="AF138" s="4">
        <f>ROUND((((EV138*1.15)*1.2)),6)</f>
        <v>464.64600000000002</v>
      </c>
      <c r="AG138" s="4">
        <f t="shared" si="136"/>
        <v>0</v>
      </c>
      <c r="AH138" s="4">
        <f>(((EW138*1.15)*1.2))</f>
        <v>38.253599999999992</v>
      </c>
      <c r="AI138" s="4">
        <f>(((EX138*1.25)*1.2))</f>
        <v>0</v>
      </c>
      <c r="AJ138" s="4">
        <f t="shared" si="137"/>
        <v>0</v>
      </c>
      <c r="AK138" s="4">
        <v>371.69</v>
      </c>
      <c r="AL138" s="4">
        <v>25.2</v>
      </c>
      <c r="AM138" s="4">
        <v>9.7899999999999991</v>
      </c>
      <c r="AN138" s="4">
        <v>0.89</v>
      </c>
      <c r="AO138" s="4">
        <v>336.7</v>
      </c>
      <c r="AP138" s="4">
        <v>0</v>
      </c>
      <c r="AQ138" s="4">
        <v>27.72</v>
      </c>
      <c r="AR138" s="4">
        <v>0</v>
      </c>
      <c r="AS138" s="4">
        <v>0</v>
      </c>
      <c r="AT138" s="4">
        <v>109</v>
      </c>
      <c r="AU138" s="4">
        <v>61</v>
      </c>
      <c r="AV138" s="4">
        <v>1.0669999999999999</v>
      </c>
      <c r="AW138" s="4">
        <v>1</v>
      </c>
      <c r="AZ138" s="4">
        <v>1</v>
      </c>
      <c r="BA138" s="4">
        <v>56.35</v>
      </c>
      <c r="BB138" s="4">
        <v>14.14</v>
      </c>
      <c r="BC138" s="4">
        <v>3.21</v>
      </c>
      <c r="BD138" s="4" t="s">
        <v>3</v>
      </c>
      <c r="BE138" s="4" t="s">
        <v>3</v>
      </c>
      <c r="BF138" s="4" t="s">
        <v>3</v>
      </c>
      <c r="BG138" s="4" t="s">
        <v>3</v>
      </c>
      <c r="BH138" s="4">
        <v>0</v>
      </c>
      <c r="BI138" s="4">
        <v>1</v>
      </c>
      <c r="BJ138" s="4" t="s">
        <v>255</v>
      </c>
      <c r="BM138" s="4">
        <v>21</v>
      </c>
      <c r="BN138" s="4">
        <v>0</v>
      </c>
      <c r="BO138" s="4" t="s">
        <v>253</v>
      </c>
      <c r="BP138" s="4">
        <v>1</v>
      </c>
      <c r="BQ138" s="4">
        <v>30</v>
      </c>
      <c r="BR138" s="4">
        <v>0</v>
      </c>
      <c r="BS138" s="4">
        <v>56.35</v>
      </c>
      <c r="BT138" s="4">
        <v>1</v>
      </c>
      <c r="BU138" s="4">
        <v>1</v>
      </c>
      <c r="BV138" s="4">
        <v>1</v>
      </c>
      <c r="BW138" s="4">
        <v>1</v>
      </c>
      <c r="BX138" s="4">
        <v>1</v>
      </c>
      <c r="BY138" s="4" t="s">
        <v>3</v>
      </c>
      <c r="BZ138" s="4">
        <v>109</v>
      </c>
      <c r="CA138" s="4">
        <v>61</v>
      </c>
      <c r="CB138" s="4" t="s">
        <v>3</v>
      </c>
      <c r="CE138" s="4">
        <v>1566</v>
      </c>
      <c r="CF138" s="4">
        <v>0</v>
      </c>
      <c r="CG138" s="4">
        <v>0</v>
      </c>
      <c r="CM138" s="4">
        <v>0</v>
      </c>
      <c r="CN138" s="4" t="s">
        <v>907</v>
      </c>
      <c r="CO138" s="4">
        <v>0</v>
      </c>
      <c r="CP138" s="4">
        <f t="shared" si="138"/>
        <v>9036.64</v>
      </c>
      <c r="CQ138" s="4">
        <f t="shared" si="139"/>
        <v>80.89</v>
      </c>
      <c r="CR138" s="4">
        <f>(ROUND((ROUND(((((ET138*1.25)*1.2))*AV138*1),2)*BB138),2)+ROUND((ROUND(((AE138-(((EU138*1.25)*1.2)))*AV138*1),2)*BS138),2))</f>
        <v>221.57</v>
      </c>
      <c r="CS138" s="4">
        <f>(ROUND((ROUND(((((EU138*1.25)*1.2))*AV138*1),2)*BS138),2)+ROUND((ROUND(((AE138-(((EU138*1.25)*1.2)))*AV138*1),2)*BS138),2))</f>
        <v>80.02</v>
      </c>
      <c r="CT138" s="4">
        <f t="shared" si="140"/>
        <v>27937.200000000001</v>
      </c>
      <c r="CU138" s="4">
        <f t="shared" si="141"/>
        <v>0</v>
      </c>
      <c r="CV138" s="4">
        <f t="shared" si="142"/>
        <v>40.816591199999991</v>
      </c>
      <c r="CW138" s="4">
        <f t="shared" si="143"/>
        <v>0</v>
      </c>
      <c r="CX138" s="4">
        <f t="shared" si="144"/>
        <v>0</v>
      </c>
      <c r="CY138" s="4">
        <f>(ROUND((((S138+ROUND((ROUND(((((EU138*1.25)*1.2))*AV138*1),2)*BS138),2))*AT138)/100),2)+ROUND(((ROUND((ROUND(((AE138-(((EU138*1.25)*1.2)))*AV138*1),2)*BS138),2)*AT138)/100),2))</f>
        <v>9831.75</v>
      </c>
      <c r="CZ138" s="4">
        <f>(ROUND((((S138+ROUND((ROUND(((((EU138*1.25)*1.2))*AV138*1),2)*BS138),2))*AU138)/100),2)+ROUND(((ROUND((ROUND(((AE138-(((EU138*1.25)*1.2)))*AV138*1),2)*BS138),2)*AU138)/100),2))</f>
        <v>5502.17</v>
      </c>
      <c r="DB138" s="4">
        <v>53</v>
      </c>
      <c r="DC138" s="4" t="s">
        <v>3</v>
      </c>
      <c r="DD138" s="4" t="s">
        <v>42</v>
      </c>
      <c r="DE138" s="4" t="s">
        <v>140</v>
      </c>
      <c r="DF138" s="4" t="s">
        <v>140</v>
      </c>
      <c r="DG138" s="4" t="s">
        <v>141</v>
      </c>
      <c r="DH138" s="4" t="s">
        <v>3</v>
      </c>
      <c r="DI138" s="4" t="s">
        <v>141</v>
      </c>
      <c r="DJ138" s="4" t="s">
        <v>140</v>
      </c>
      <c r="DK138" s="4" t="s">
        <v>3</v>
      </c>
      <c r="DL138" s="4" t="s">
        <v>3</v>
      </c>
      <c r="DM138" s="4" t="s">
        <v>3</v>
      </c>
      <c r="DN138" s="4">
        <v>0</v>
      </c>
      <c r="DO138" s="4">
        <v>0</v>
      </c>
      <c r="DP138" s="4">
        <v>1</v>
      </c>
      <c r="DQ138" s="4">
        <v>1</v>
      </c>
      <c r="DU138" s="4">
        <v>1003</v>
      </c>
      <c r="DV138" s="4" t="s">
        <v>22</v>
      </c>
      <c r="DW138" s="4" t="s">
        <v>22</v>
      </c>
      <c r="DX138" s="4">
        <v>100</v>
      </c>
      <c r="DZ138" s="4" t="s">
        <v>3</v>
      </c>
      <c r="EA138" s="4" t="s">
        <v>3</v>
      </c>
      <c r="EB138" s="4" t="s">
        <v>3</v>
      </c>
      <c r="EC138" s="4" t="s">
        <v>3</v>
      </c>
      <c r="EE138" s="4">
        <v>85133641</v>
      </c>
      <c r="EF138" s="4">
        <v>30</v>
      </c>
      <c r="EG138" s="4" t="s">
        <v>52</v>
      </c>
      <c r="EH138" s="4">
        <v>0</v>
      </c>
      <c r="EI138" s="4" t="s">
        <v>3</v>
      </c>
      <c r="EJ138" s="4">
        <v>1</v>
      </c>
      <c r="EK138" s="4">
        <v>21</v>
      </c>
      <c r="EL138" s="4" t="s">
        <v>53</v>
      </c>
      <c r="EM138" s="4" t="s">
        <v>54</v>
      </c>
      <c r="EO138" s="4" t="s">
        <v>142</v>
      </c>
      <c r="EQ138" s="4">
        <v>0</v>
      </c>
      <c r="ER138" s="4">
        <v>371.69</v>
      </c>
      <c r="ES138" s="4">
        <v>25.2</v>
      </c>
      <c r="ET138" s="4">
        <v>9.7899999999999991</v>
      </c>
      <c r="EU138" s="4">
        <v>0.89</v>
      </c>
      <c r="EV138" s="4">
        <v>336.7</v>
      </c>
      <c r="EW138" s="4">
        <v>27.72</v>
      </c>
      <c r="EX138" s="4">
        <v>0</v>
      </c>
      <c r="EY138" s="4">
        <v>0</v>
      </c>
      <c r="FQ138" s="4">
        <v>0</v>
      </c>
      <c r="FR138" s="4">
        <v>0</v>
      </c>
      <c r="FS138" s="4">
        <v>0</v>
      </c>
      <c r="FX138" s="4">
        <v>109</v>
      </c>
      <c r="FY138" s="4">
        <v>61</v>
      </c>
      <c r="GA138" s="4" t="s">
        <v>3</v>
      </c>
      <c r="GD138" s="4">
        <v>1</v>
      </c>
      <c r="GF138" s="4">
        <v>-1071529093</v>
      </c>
      <c r="GG138" s="4">
        <v>2</v>
      </c>
      <c r="GH138" s="4">
        <v>1</v>
      </c>
      <c r="GI138" s="4">
        <v>2</v>
      </c>
      <c r="GJ138" s="4">
        <v>0</v>
      </c>
      <c r="GK138" s="4">
        <v>0</v>
      </c>
      <c r="GL138" s="4">
        <f t="shared" si="145"/>
        <v>0</v>
      </c>
      <c r="GM138" s="4">
        <f t="shared" si="146"/>
        <v>24278.59</v>
      </c>
      <c r="GN138" s="4">
        <f t="shared" si="147"/>
        <v>24278.59</v>
      </c>
      <c r="GO138" s="4">
        <f t="shared" si="148"/>
        <v>0</v>
      </c>
      <c r="GP138" s="4">
        <f t="shared" si="149"/>
        <v>0</v>
      </c>
      <c r="GR138" s="4">
        <v>0</v>
      </c>
      <c r="GS138" s="4">
        <v>3</v>
      </c>
      <c r="GT138" s="4">
        <v>0</v>
      </c>
      <c r="GU138" s="4" t="s">
        <v>3</v>
      </c>
      <c r="GV138" s="4">
        <f t="shared" si="150"/>
        <v>0</v>
      </c>
      <c r="GW138" s="4">
        <v>1</v>
      </c>
      <c r="GX138" s="4">
        <f t="shared" si="151"/>
        <v>0</v>
      </c>
      <c r="HA138" s="4">
        <v>0</v>
      </c>
      <c r="HB138" s="4">
        <v>0</v>
      </c>
      <c r="HC138" s="4">
        <f t="shared" si="152"/>
        <v>0</v>
      </c>
      <c r="HE138" s="4" t="s">
        <v>3</v>
      </c>
      <c r="HF138" s="4" t="s">
        <v>3</v>
      </c>
      <c r="HM138" s="4" t="s">
        <v>3</v>
      </c>
      <c r="HN138" s="4" t="s">
        <v>3</v>
      </c>
      <c r="HO138" s="4" t="s">
        <v>3</v>
      </c>
      <c r="HP138" s="4" t="s">
        <v>3</v>
      </c>
      <c r="HQ138" s="4" t="s">
        <v>3</v>
      </c>
      <c r="HS138" s="4">
        <v>0</v>
      </c>
      <c r="IK138" s="4">
        <v>0</v>
      </c>
    </row>
    <row r="139" spans="1:255" x14ac:dyDescent="0.2">
      <c r="A139" s="2">
        <v>18</v>
      </c>
      <c r="B139" s="2">
        <v>1</v>
      </c>
      <c r="C139" s="2">
        <v>273</v>
      </c>
      <c r="D139" s="2"/>
      <c r="E139" s="2" t="s">
        <v>256</v>
      </c>
      <c r="F139" s="2" t="s">
        <v>257</v>
      </c>
      <c r="G139" s="2" t="s">
        <v>258</v>
      </c>
      <c r="H139" s="2" t="s">
        <v>156</v>
      </c>
      <c r="I139" s="2">
        <f>I137*J139</f>
        <v>32</v>
      </c>
      <c r="J139" s="2">
        <v>100</v>
      </c>
      <c r="K139" s="2">
        <v>100</v>
      </c>
      <c r="L139" s="2"/>
      <c r="M139" s="2"/>
      <c r="N139" s="2"/>
      <c r="O139" s="2">
        <f t="shared" si="128"/>
        <v>3217.6</v>
      </c>
      <c r="P139" s="2">
        <f t="shared" si="129"/>
        <v>3217.6</v>
      </c>
      <c r="Q139" s="2">
        <f t="shared" ref="Q139:Q154" si="167">(ROUND((ROUND(((ET139)*AV139*I139),2)*BB139),2)+ROUND((ROUND(((AE139-(EU139))*AV139*I139),2)*BS139),2))</f>
        <v>0</v>
      </c>
      <c r="R139" s="2">
        <f t="shared" ref="R139:R154" si="168">(ROUND((ROUND(((EU139)*AV139*I139),2)*BS139),2)+ROUND((ROUND(((AE139-(EU139))*AV139*I139),2)*BS139),2))</f>
        <v>0</v>
      </c>
      <c r="S139" s="2">
        <f t="shared" si="130"/>
        <v>0</v>
      </c>
      <c r="T139" s="2">
        <f t="shared" si="131"/>
        <v>0</v>
      </c>
      <c r="U139" s="2">
        <f t="shared" si="132"/>
        <v>0</v>
      </c>
      <c r="V139" s="2">
        <f t="shared" si="133"/>
        <v>0</v>
      </c>
      <c r="W139" s="2">
        <f t="shared" si="134"/>
        <v>0</v>
      </c>
      <c r="X139" s="2">
        <f t="shared" ref="X139:X154" si="169">(ROUND((((S139+ROUND((ROUND(((EU139)*AV139*I139),2)*BS139),2))*AT139)/100),2)+ROUND(((ROUND((ROUND(((AE139-(EU139))*AV139*I139),2)*BS139),2)*AT139)/100),2))</f>
        <v>0</v>
      </c>
      <c r="Y139" s="2">
        <f t="shared" ref="Y139:Y154" si="170">(ROUND((((S139+ROUND((ROUND(((EU139)*AV139*I139),2)*BS139),2))*AU139)/100),2)+ROUND(((ROUND((ROUND(((AE139-(EU139))*AV139*I139),2)*BS139),2)*AU139)/100),2))</f>
        <v>0</v>
      </c>
      <c r="Z139" s="2"/>
      <c r="AA139" s="2">
        <v>85736471</v>
      </c>
      <c r="AB139" s="2">
        <f t="shared" si="135"/>
        <v>100.55</v>
      </c>
      <c r="AC139" s="2">
        <f t="shared" ref="AC139:AC154" si="171">ROUND((ES139),6)</f>
        <v>100.55</v>
      </c>
      <c r="AD139" s="2">
        <f t="shared" ref="AD139:AD154" si="172">ROUND((((ET139)-(EU139))+AE139),6)</f>
        <v>0</v>
      </c>
      <c r="AE139" s="2">
        <f t="shared" ref="AE139:AE154" si="173">ROUND((EU139),6)</f>
        <v>0</v>
      </c>
      <c r="AF139" s="2">
        <f t="shared" ref="AF139:AF154" si="174">ROUND((EV139),6)</f>
        <v>0</v>
      </c>
      <c r="AG139" s="2">
        <f t="shared" si="136"/>
        <v>0</v>
      </c>
      <c r="AH139" s="2">
        <f t="shared" ref="AH139:AH154" si="175">(EW139)</f>
        <v>0</v>
      </c>
      <c r="AI139" s="2">
        <f t="shared" ref="AI139:AI154" si="176">(EX139)</f>
        <v>0</v>
      </c>
      <c r="AJ139" s="2">
        <f t="shared" si="137"/>
        <v>0</v>
      </c>
      <c r="AK139" s="2">
        <v>100.55</v>
      </c>
      <c r="AL139" s="2">
        <v>100.55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109</v>
      </c>
      <c r="AU139" s="2">
        <v>61</v>
      </c>
      <c r="AV139" s="2">
        <v>1</v>
      </c>
      <c r="AW139" s="2">
        <v>1</v>
      </c>
      <c r="AX139" s="2"/>
      <c r="AY139" s="2"/>
      <c r="AZ139" s="2">
        <v>1</v>
      </c>
      <c r="BA139" s="2">
        <v>1</v>
      </c>
      <c r="BB139" s="2">
        <v>1</v>
      </c>
      <c r="BC139" s="2">
        <v>1</v>
      </c>
      <c r="BD139" s="2" t="s">
        <v>3</v>
      </c>
      <c r="BE139" s="2" t="s">
        <v>3</v>
      </c>
      <c r="BF139" s="2" t="s">
        <v>3</v>
      </c>
      <c r="BG139" s="2" t="s">
        <v>3</v>
      </c>
      <c r="BH139" s="2">
        <v>3</v>
      </c>
      <c r="BI139" s="2">
        <v>1</v>
      </c>
      <c r="BJ139" s="2" t="s">
        <v>259</v>
      </c>
      <c r="BK139" s="2"/>
      <c r="BL139" s="2"/>
      <c r="BM139" s="2">
        <v>21</v>
      </c>
      <c r="BN139" s="2">
        <v>0</v>
      </c>
      <c r="BO139" s="2" t="s">
        <v>3</v>
      </c>
      <c r="BP139" s="2">
        <v>0</v>
      </c>
      <c r="BQ139" s="2">
        <v>30</v>
      </c>
      <c r="BR139" s="2">
        <v>0</v>
      </c>
      <c r="BS139" s="2">
        <v>1</v>
      </c>
      <c r="BT139" s="2">
        <v>1</v>
      </c>
      <c r="BU139" s="2">
        <v>1</v>
      </c>
      <c r="BV139" s="2">
        <v>1</v>
      </c>
      <c r="BW139" s="2">
        <v>1</v>
      </c>
      <c r="BX139" s="2">
        <v>1</v>
      </c>
      <c r="BY139" s="2" t="s">
        <v>3</v>
      </c>
      <c r="BZ139" s="2">
        <v>109</v>
      </c>
      <c r="CA139" s="2">
        <v>61</v>
      </c>
      <c r="CB139" s="2" t="s">
        <v>3</v>
      </c>
      <c r="CC139" s="2"/>
      <c r="CD139" s="2"/>
      <c r="CE139" s="2">
        <v>1566</v>
      </c>
      <c r="CF139" s="2">
        <v>0</v>
      </c>
      <c r="CG139" s="2">
        <v>0</v>
      </c>
      <c r="CH139" s="2"/>
      <c r="CI139" s="2"/>
      <c r="CJ139" s="2"/>
      <c r="CK139" s="2"/>
      <c r="CL139" s="2"/>
      <c r="CM139" s="2">
        <v>0</v>
      </c>
      <c r="CN139" s="2" t="s">
        <v>908</v>
      </c>
      <c r="CO139" s="2">
        <v>0</v>
      </c>
      <c r="CP139" s="2">
        <f t="shared" si="138"/>
        <v>3217.6</v>
      </c>
      <c r="CQ139" s="2">
        <f t="shared" si="139"/>
        <v>100.55</v>
      </c>
      <c r="CR139" s="2">
        <f t="shared" ref="CR139:CR154" si="177">(ROUND((ROUND(((ET139)*AV139*1),2)*BB139),2)+ROUND((ROUND(((AE139-(EU139))*AV139*1),2)*BS139),2))</f>
        <v>0</v>
      </c>
      <c r="CS139" s="2">
        <f t="shared" ref="CS139:CS154" si="178">(ROUND((ROUND(((EU139)*AV139*1),2)*BS139),2)+ROUND((ROUND(((AE139-(EU139))*AV139*1),2)*BS139),2))</f>
        <v>0</v>
      </c>
      <c r="CT139" s="2">
        <f t="shared" si="140"/>
        <v>0</v>
      </c>
      <c r="CU139" s="2">
        <f t="shared" si="141"/>
        <v>0</v>
      </c>
      <c r="CV139" s="2">
        <f t="shared" si="142"/>
        <v>0</v>
      </c>
      <c r="CW139" s="2">
        <f t="shared" si="143"/>
        <v>0</v>
      </c>
      <c r="CX139" s="2">
        <f t="shared" si="144"/>
        <v>0</v>
      </c>
      <c r="CY139" s="2">
        <f t="shared" ref="CY139:CY154" si="179">(ROUND((((S139+ROUND((ROUND(((EU139)*AV139*1),2)*BS139),2))*AT139)/100),2)+ROUND(((ROUND((ROUND(((AE139-(EU139))*AV139*1),2)*BS139),2)*AT139)/100),2))</f>
        <v>0</v>
      </c>
      <c r="CZ139" s="2">
        <f t="shared" ref="CZ139:CZ154" si="180">(ROUND((((S139+ROUND((ROUND(((EU139)*AV139*1),2)*BS139),2))*AU139)/100),2)+ROUND(((ROUND((ROUND(((AE139-(EU139))*AV139*1),2)*BS139),2)*AU139)/100),2))</f>
        <v>0</v>
      </c>
      <c r="DA139" s="2"/>
      <c r="DB139" s="2"/>
      <c r="DC139" s="2" t="s">
        <v>3</v>
      </c>
      <c r="DD139" s="2" t="s">
        <v>3</v>
      </c>
      <c r="DE139" s="2" t="s">
        <v>3</v>
      </c>
      <c r="DF139" s="2" t="s">
        <v>3</v>
      </c>
      <c r="DG139" s="2" t="s">
        <v>3</v>
      </c>
      <c r="DH139" s="2" t="s">
        <v>3</v>
      </c>
      <c r="DI139" s="2" t="s">
        <v>3</v>
      </c>
      <c r="DJ139" s="2" t="s">
        <v>3</v>
      </c>
      <c r="DK139" s="2" t="s">
        <v>3</v>
      </c>
      <c r="DL139" s="2" t="s">
        <v>3</v>
      </c>
      <c r="DM139" s="2" t="s">
        <v>3</v>
      </c>
      <c r="DN139" s="2">
        <v>0</v>
      </c>
      <c r="DO139" s="2">
        <v>0</v>
      </c>
      <c r="DP139" s="2">
        <v>1</v>
      </c>
      <c r="DQ139" s="2">
        <v>1</v>
      </c>
      <c r="DR139" s="2"/>
      <c r="DS139" s="2"/>
      <c r="DT139" s="2"/>
      <c r="DU139" s="2">
        <v>1003</v>
      </c>
      <c r="DV139" s="2" t="s">
        <v>156</v>
      </c>
      <c r="DW139" s="2" t="s">
        <v>156</v>
      </c>
      <c r="DX139" s="2">
        <v>1</v>
      </c>
      <c r="DY139" s="2"/>
      <c r="DZ139" s="2" t="s">
        <v>3</v>
      </c>
      <c r="EA139" s="2" t="s">
        <v>3</v>
      </c>
      <c r="EB139" s="2" t="s">
        <v>3</v>
      </c>
      <c r="EC139" s="2" t="s">
        <v>3</v>
      </c>
      <c r="ED139" s="2"/>
      <c r="EE139" s="2">
        <v>85133641</v>
      </c>
      <c r="EF139" s="2">
        <v>30</v>
      </c>
      <c r="EG139" s="2" t="s">
        <v>52</v>
      </c>
      <c r="EH139" s="2">
        <v>0</v>
      </c>
      <c r="EI139" s="2" t="s">
        <v>3</v>
      </c>
      <c r="EJ139" s="2">
        <v>1</v>
      </c>
      <c r="EK139" s="2">
        <v>21</v>
      </c>
      <c r="EL139" s="2" t="s">
        <v>53</v>
      </c>
      <c r="EM139" s="2" t="s">
        <v>54</v>
      </c>
      <c r="EN139" s="2"/>
      <c r="EO139" s="2" t="s">
        <v>148</v>
      </c>
      <c r="EP139" s="2"/>
      <c r="EQ139" s="2">
        <v>0</v>
      </c>
      <c r="ER139" s="2">
        <v>100.55</v>
      </c>
      <c r="ES139" s="2">
        <v>100.55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>
        <v>0</v>
      </c>
      <c r="FR139" s="2">
        <v>0</v>
      </c>
      <c r="FS139" s="2">
        <v>0</v>
      </c>
      <c r="FT139" s="2"/>
      <c r="FU139" s="2"/>
      <c r="FV139" s="2"/>
      <c r="FW139" s="2"/>
      <c r="FX139" s="2">
        <v>109</v>
      </c>
      <c r="FY139" s="2">
        <v>61</v>
      </c>
      <c r="FZ139" s="2"/>
      <c r="GA139" s="2" t="s">
        <v>3</v>
      </c>
      <c r="GB139" s="2"/>
      <c r="GC139" s="2"/>
      <c r="GD139" s="2">
        <v>1</v>
      </c>
      <c r="GE139" s="2"/>
      <c r="GF139" s="2">
        <v>1337460093</v>
      </c>
      <c r="GG139" s="2">
        <v>2</v>
      </c>
      <c r="GH139" s="2">
        <v>1</v>
      </c>
      <c r="GI139" s="2">
        <v>-2</v>
      </c>
      <c r="GJ139" s="2">
        <v>0</v>
      </c>
      <c r="GK139" s="2">
        <v>0</v>
      </c>
      <c r="GL139" s="2">
        <f t="shared" si="145"/>
        <v>0</v>
      </c>
      <c r="GM139" s="2">
        <f t="shared" si="146"/>
        <v>3217.6</v>
      </c>
      <c r="GN139" s="2">
        <f t="shared" si="147"/>
        <v>3217.6</v>
      </c>
      <c r="GO139" s="2">
        <f t="shared" si="148"/>
        <v>0</v>
      </c>
      <c r="GP139" s="2">
        <f t="shared" si="149"/>
        <v>0</v>
      </c>
      <c r="GQ139" s="2"/>
      <c r="GR139" s="2">
        <v>0</v>
      </c>
      <c r="GS139" s="2">
        <v>3</v>
      </c>
      <c r="GT139" s="2">
        <v>0</v>
      </c>
      <c r="GU139" s="2" t="s">
        <v>3</v>
      </c>
      <c r="GV139" s="2">
        <f t="shared" si="150"/>
        <v>0</v>
      </c>
      <c r="GW139" s="2">
        <v>1</v>
      </c>
      <c r="GX139" s="2">
        <f t="shared" si="151"/>
        <v>0</v>
      </c>
      <c r="GY139" s="2"/>
      <c r="GZ139" s="2"/>
      <c r="HA139" s="2">
        <v>0</v>
      </c>
      <c r="HB139" s="2">
        <v>0</v>
      </c>
      <c r="HC139" s="2">
        <f t="shared" si="152"/>
        <v>0</v>
      </c>
      <c r="HD139" s="2"/>
      <c r="HE139" s="2" t="s">
        <v>3</v>
      </c>
      <c r="HF139" s="2" t="s">
        <v>3</v>
      </c>
      <c r="HG139" s="2"/>
      <c r="HH139" s="2"/>
      <c r="HI139" s="2"/>
      <c r="HJ139" s="2"/>
      <c r="HK139" s="2"/>
      <c r="HL139" s="2"/>
      <c r="HM139" s="2" t="s">
        <v>42</v>
      </c>
      <c r="HN139" s="2" t="s">
        <v>3</v>
      </c>
      <c r="HO139" s="2" t="s">
        <v>3</v>
      </c>
      <c r="HP139" s="2" t="s">
        <v>3</v>
      </c>
      <c r="HQ139" s="2" t="s">
        <v>3</v>
      </c>
      <c r="HR139" s="2"/>
      <c r="HS139" s="2">
        <v>0</v>
      </c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>
        <v>0</v>
      </c>
      <c r="IL139" s="2"/>
      <c r="IM139" s="2"/>
      <c r="IN139" s="2"/>
      <c r="IO139" s="2"/>
      <c r="IP139" s="2"/>
      <c r="IQ139" s="2"/>
      <c r="IR139" s="2"/>
      <c r="IS139" s="2"/>
      <c r="IT139" s="2"/>
      <c r="IU139" s="2"/>
    </row>
    <row r="140" spans="1:255" x14ac:dyDescent="0.2">
      <c r="A140" s="4">
        <v>18</v>
      </c>
      <c r="B140" s="4">
        <v>1</v>
      </c>
      <c r="C140" s="4">
        <v>289</v>
      </c>
      <c r="E140" s="4" t="s">
        <v>256</v>
      </c>
      <c r="F140" s="4" t="s">
        <v>257</v>
      </c>
      <c r="G140" s="4" t="s">
        <v>258</v>
      </c>
      <c r="H140" s="4" t="s">
        <v>156</v>
      </c>
      <c r="I140" s="4">
        <f>I138*J140</f>
        <v>32</v>
      </c>
      <c r="J140" s="4">
        <v>100</v>
      </c>
      <c r="K140" s="4">
        <v>100</v>
      </c>
      <c r="O140" s="4">
        <f t="shared" si="128"/>
        <v>20689.169999999998</v>
      </c>
      <c r="P140" s="4">
        <f t="shared" si="129"/>
        <v>20689.169999999998</v>
      </c>
      <c r="Q140" s="4">
        <f t="shared" si="167"/>
        <v>0</v>
      </c>
      <c r="R140" s="4">
        <f t="shared" si="168"/>
        <v>0</v>
      </c>
      <c r="S140" s="4">
        <f t="shared" si="130"/>
        <v>0</v>
      </c>
      <c r="T140" s="4">
        <f t="shared" si="131"/>
        <v>0</v>
      </c>
      <c r="U140" s="4">
        <f t="shared" si="132"/>
        <v>0</v>
      </c>
      <c r="V140" s="4">
        <f t="shared" si="133"/>
        <v>0</v>
      </c>
      <c r="W140" s="4">
        <f t="shared" si="134"/>
        <v>0</v>
      </c>
      <c r="X140" s="4">
        <f t="shared" si="169"/>
        <v>0</v>
      </c>
      <c r="Y140" s="4">
        <f t="shared" si="170"/>
        <v>0</v>
      </c>
      <c r="AA140" s="4">
        <v>85736473</v>
      </c>
      <c r="AB140" s="4">
        <f t="shared" si="135"/>
        <v>100.55</v>
      </c>
      <c r="AC140" s="4">
        <f t="shared" si="171"/>
        <v>100.55</v>
      </c>
      <c r="AD140" s="4">
        <f t="shared" si="172"/>
        <v>0</v>
      </c>
      <c r="AE140" s="4">
        <f t="shared" si="173"/>
        <v>0</v>
      </c>
      <c r="AF140" s="4">
        <f t="shared" si="174"/>
        <v>0</v>
      </c>
      <c r="AG140" s="4">
        <f t="shared" si="136"/>
        <v>0</v>
      </c>
      <c r="AH140" s="4">
        <f t="shared" si="175"/>
        <v>0</v>
      </c>
      <c r="AI140" s="4">
        <f t="shared" si="176"/>
        <v>0</v>
      </c>
      <c r="AJ140" s="4">
        <f t="shared" si="137"/>
        <v>0</v>
      </c>
      <c r="AK140" s="4">
        <v>100.55</v>
      </c>
      <c r="AL140" s="4">
        <v>100.55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109</v>
      </c>
      <c r="AU140" s="4">
        <v>61</v>
      </c>
      <c r="AV140" s="4">
        <v>1</v>
      </c>
      <c r="AW140" s="4">
        <v>1</v>
      </c>
      <c r="AZ140" s="4">
        <v>1</v>
      </c>
      <c r="BA140" s="4">
        <v>1</v>
      </c>
      <c r="BB140" s="4">
        <v>1</v>
      </c>
      <c r="BC140" s="4">
        <v>6.43</v>
      </c>
      <c r="BD140" s="4" t="s">
        <v>3</v>
      </c>
      <c r="BE140" s="4" t="s">
        <v>3</v>
      </c>
      <c r="BF140" s="4" t="s">
        <v>3</v>
      </c>
      <c r="BG140" s="4" t="s">
        <v>3</v>
      </c>
      <c r="BH140" s="4">
        <v>3</v>
      </c>
      <c r="BI140" s="4">
        <v>1</v>
      </c>
      <c r="BJ140" s="4" t="s">
        <v>259</v>
      </c>
      <c r="BM140" s="4">
        <v>21</v>
      </c>
      <c r="BN140" s="4">
        <v>0</v>
      </c>
      <c r="BO140" s="4" t="s">
        <v>257</v>
      </c>
      <c r="BP140" s="4">
        <v>1</v>
      </c>
      <c r="BQ140" s="4">
        <v>30</v>
      </c>
      <c r="BR140" s="4">
        <v>0</v>
      </c>
      <c r="BS140" s="4">
        <v>1</v>
      </c>
      <c r="BT140" s="4">
        <v>1</v>
      </c>
      <c r="BU140" s="4">
        <v>1</v>
      </c>
      <c r="BV140" s="4">
        <v>1</v>
      </c>
      <c r="BW140" s="4">
        <v>1</v>
      </c>
      <c r="BX140" s="4">
        <v>1</v>
      </c>
      <c r="BY140" s="4" t="s">
        <v>3</v>
      </c>
      <c r="BZ140" s="4">
        <v>109</v>
      </c>
      <c r="CA140" s="4">
        <v>61</v>
      </c>
      <c r="CB140" s="4" t="s">
        <v>3</v>
      </c>
      <c r="CE140" s="4">
        <v>1566</v>
      </c>
      <c r="CF140" s="4">
        <v>0</v>
      </c>
      <c r="CG140" s="4">
        <v>0</v>
      </c>
      <c r="CM140" s="4">
        <v>0</v>
      </c>
      <c r="CN140" s="4" t="s">
        <v>908</v>
      </c>
      <c r="CO140" s="4">
        <v>0</v>
      </c>
      <c r="CP140" s="4">
        <f t="shared" si="138"/>
        <v>20689.169999999998</v>
      </c>
      <c r="CQ140" s="4">
        <f t="shared" si="139"/>
        <v>646.54</v>
      </c>
      <c r="CR140" s="4">
        <f t="shared" si="177"/>
        <v>0</v>
      </c>
      <c r="CS140" s="4">
        <f t="shared" si="178"/>
        <v>0</v>
      </c>
      <c r="CT140" s="4">
        <f t="shared" si="140"/>
        <v>0</v>
      </c>
      <c r="CU140" s="4">
        <f t="shared" si="141"/>
        <v>0</v>
      </c>
      <c r="CV140" s="4">
        <f t="shared" si="142"/>
        <v>0</v>
      </c>
      <c r="CW140" s="4">
        <f t="shared" si="143"/>
        <v>0</v>
      </c>
      <c r="CX140" s="4">
        <f t="shared" si="144"/>
        <v>0</v>
      </c>
      <c r="CY140" s="4">
        <f t="shared" si="179"/>
        <v>0</v>
      </c>
      <c r="CZ140" s="4">
        <f t="shared" si="180"/>
        <v>0</v>
      </c>
      <c r="DC140" s="4" t="s">
        <v>3</v>
      </c>
      <c r="DD140" s="4" t="s">
        <v>3</v>
      </c>
      <c r="DE140" s="4" t="s">
        <v>3</v>
      </c>
      <c r="DF140" s="4" t="s">
        <v>3</v>
      </c>
      <c r="DG140" s="4" t="s">
        <v>3</v>
      </c>
      <c r="DH140" s="4" t="s">
        <v>3</v>
      </c>
      <c r="DI140" s="4" t="s">
        <v>3</v>
      </c>
      <c r="DJ140" s="4" t="s">
        <v>3</v>
      </c>
      <c r="DK140" s="4" t="s">
        <v>3</v>
      </c>
      <c r="DL140" s="4" t="s">
        <v>3</v>
      </c>
      <c r="DM140" s="4" t="s">
        <v>3</v>
      </c>
      <c r="DN140" s="4">
        <v>0</v>
      </c>
      <c r="DO140" s="4">
        <v>0</v>
      </c>
      <c r="DP140" s="4">
        <v>1</v>
      </c>
      <c r="DQ140" s="4">
        <v>1</v>
      </c>
      <c r="DU140" s="4">
        <v>1003</v>
      </c>
      <c r="DV140" s="4" t="s">
        <v>156</v>
      </c>
      <c r="DW140" s="4" t="s">
        <v>156</v>
      </c>
      <c r="DX140" s="4">
        <v>1</v>
      </c>
      <c r="DZ140" s="4" t="s">
        <v>3</v>
      </c>
      <c r="EA140" s="4" t="s">
        <v>3</v>
      </c>
      <c r="EB140" s="4" t="s">
        <v>3</v>
      </c>
      <c r="EC140" s="4" t="s">
        <v>3</v>
      </c>
      <c r="EE140" s="4">
        <v>85133641</v>
      </c>
      <c r="EF140" s="4">
        <v>30</v>
      </c>
      <c r="EG140" s="4" t="s">
        <v>52</v>
      </c>
      <c r="EH140" s="4">
        <v>0</v>
      </c>
      <c r="EI140" s="4" t="s">
        <v>3</v>
      </c>
      <c r="EJ140" s="4">
        <v>1</v>
      </c>
      <c r="EK140" s="4">
        <v>21</v>
      </c>
      <c r="EL140" s="4" t="s">
        <v>53</v>
      </c>
      <c r="EM140" s="4" t="s">
        <v>54</v>
      </c>
      <c r="EO140" s="4" t="s">
        <v>148</v>
      </c>
      <c r="EQ140" s="4">
        <v>0</v>
      </c>
      <c r="ER140" s="4">
        <v>100.55</v>
      </c>
      <c r="ES140" s="4">
        <v>100.55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FQ140" s="4">
        <v>0</v>
      </c>
      <c r="FR140" s="4">
        <v>0</v>
      </c>
      <c r="FS140" s="4">
        <v>0</v>
      </c>
      <c r="FX140" s="4">
        <v>109</v>
      </c>
      <c r="FY140" s="4">
        <v>61</v>
      </c>
      <c r="GA140" s="4" t="s">
        <v>3</v>
      </c>
      <c r="GD140" s="4">
        <v>1</v>
      </c>
      <c r="GF140" s="4">
        <v>1337460093</v>
      </c>
      <c r="GG140" s="4">
        <v>2</v>
      </c>
      <c r="GH140" s="4">
        <v>1</v>
      </c>
      <c r="GI140" s="4">
        <v>2</v>
      </c>
      <c r="GJ140" s="4">
        <v>0</v>
      </c>
      <c r="GK140" s="4">
        <v>0</v>
      </c>
      <c r="GL140" s="4">
        <f t="shared" si="145"/>
        <v>0</v>
      </c>
      <c r="GM140" s="4">
        <f t="shared" si="146"/>
        <v>20689.169999999998</v>
      </c>
      <c r="GN140" s="4">
        <f t="shared" si="147"/>
        <v>20689.169999999998</v>
      </c>
      <c r="GO140" s="4">
        <f t="shared" si="148"/>
        <v>0</v>
      </c>
      <c r="GP140" s="4">
        <f t="shared" si="149"/>
        <v>0</v>
      </c>
      <c r="GR140" s="4">
        <v>0</v>
      </c>
      <c r="GS140" s="4">
        <v>3</v>
      </c>
      <c r="GT140" s="4">
        <v>0</v>
      </c>
      <c r="GU140" s="4" t="s">
        <v>3</v>
      </c>
      <c r="GV140" s="4">
        <f t="shared" si="150"/>
        <v>0</v>
      </c>
      <c r="GW140" s="4">
        <v>1</v>
      </c>
      <c r="GX140" s="4">
        <f t="shared" si="151"/>
        <v>0</v>
      </c>
      <c r="HA140" s="4">
        <v>0</v>
      </c>
      <c r="HB140" s="4">
        <v>0</v>
      </c>
      <c r="HC140" s="4">
        <f t="shared" si="152"/>
        <v>0</v>
      </c>
      <c r="HE140" s="4" t="s">
        <v>3</v>
      </c>
      <c r="HF140" s="4" t="s">
        <v>3</v>
      </c>
      <c r="HM140" s="4" t="s">
        <v>42</v>
      </c>
      <c r="HN140" s="4" t="s">
        <v>3</v>
      </c>
      <c r="HO140" s="4" t="s">
        <v>3</v>
      </c>
      <c r="HP140" s="4" t="s">
        <v>3</v>
      </c>
      <c r="HQ140" s="4" t="s">
        <v>3</v>
      </c>
      <c r="HS140" s="4">
        <v>0</v>
      </c>
      <c r="IK140" s="4">
        <v>0</v>
      </c>
    </row>
    <row r="141" spans="1:255" x14ac:dyDescent="0.2">
      <c r="A141" s="2">
        <v>18</v>
      </c>
      <c r="B141" s="2">
        <v>1</v>
      </c>
      <c r="C141" s="2">
        <v>279</v>
      </c>
      <c r="D141" s="2"/>
      <c r="E141" s="2" t="s">
        <v>260</v>
      </c>
      <c r="F141" s="2" t="s">
        <v>261</v>
      </c>
      <c r="G141" s="2" t="s">
        <v>262</v>
      </c>
      <c r="H141" s="2" t="s">
        <v>146</v>
      </c>
      <c r="I141" s="2">
        <f>I137*J141</f>
        <v>1</v>
      </c>
      <c r="J141" s="2">
        <v>3.125</v>
      </c>
      <c r="K141" s="2">
        <v>3.125</v>
      </c>
      <c r="L141" s="2"/>
      <c r="M141" s="2"/>
      <c r="N141" s="2"/>
      <c r="O141" s="2">
        <f t="shared" si="128"/>
        <v>85.56</v>
      </c>
      <c r="P141" s="2">
        <f t="shared" si="129"/>
        <v>85.56</v>
      </c>
      <c r="Q141" s="2">
        <f t="shared" si="167"/>
        <v>0</v>
      </c>
      <c r="R141" s="2">
        <f t="shared" si="168"/>
        <v>0</v>
      </c>
      <c r="S141" s="2">
        <f t="shared" si="130"/>
        <v>0</v>
      </c>
      <c r="T141" s="2">
        <f t="shared" si="131"/>
        <v>0</v>
      </c>
      <c r="U141" s="2">
        <f t="shared" si="132"/>
        <v>0</v>
      </c>
      <c r="V141" s="2">
        <f t="shared" si="133"/>
        <v>0</v>
      </c>
      <c r="W141" s="2">
        <f t="shared" si="134"/>
        <v>0</v>
      </c>
      <c r="X141" s="2">
        <f t="shared" si="169"/>
        <v>0</v>
      </c>
      <c r="Y141" s="2">
        <f t="shared" si="170"/>
        <v>0</v>
      </c>
      <c r="Z141" s="2"/>
      <c r="AA141" s="2">
        <v>85736471</v>
      </c>
      <c r="AB141" s="2">
        <f t="shared" si="135"/>
        <v>85.56</v>
      </c>
      <c r="AC141" s="2">
        <f t="shared" si="171"/>
        <v>85.56</v>
      </c>
      <c r="AD141" s="2">
        <f t="shared" si="172"/>
        <v>0</v>
      </c>
      <c r="AE141" s="2">
        <f t="shared" si="173"/>
        <v>0</v>
      </c>
      <c r="AF141" s="2">
        <f t="shared" si="174"/>
        <v>0</v>
      </c>
      <c r="AG141" s="2">
        <f t="shared" si="136"/>
        <v>0</v>
      </c>
      <c r="AH141" s="2">
        <f t="shared" si="175"/>
        <v>0</v>
      </c>
      <c r="AI141" s="2">
        <f t="shared" si="176"/>
        <v>0</v>
      </c>
      <c r="AJ141" s="2">
        <f t="shared" si="137"/>
        <v>0</v>
      </c>
      <c r="AK141" s="2">
        <v>85.56</v>
      </c>
      <c r="AL141" s="2">
        <v>85.56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109</v>
      </c>
      <c r="AU141" s="2">
        <v>61</v>
      </c>
      <c r="AV141" s="2">
        <v>1</v>
      </c>
      <c r="AW141" s="2">
        <v>1</v>
      </c>
      <c r="AX141" s="2"/>
      <c r="AY141" s="2"/>
      <c r="AZ141" s="2">
        <v>1</v>
      </c>
      <c r="BA141" s="2">
        <v>1</v>
      </c>
      <c r="BB141" s="2">
        <v>1</v>
      </c>
      <c r="BC141" s="2">
        <v>1</v>
      </c>
      <c r="BD141" s="2" t="s">
        <v>3</v>
      </c>
      <c r="BE141" s="2" t="s">
        <v>3</v>
      </c>
      <c r="BF141" s="2" t="s">
        <v>3</v>
      </c>
      <c r="BG141" s="2" t="s">
        <v>3</v>
      </c>
      <c r="BH141" s="2">
        <v>3</v>
      </c>
      <c r="BI141" s="2">
        <v>1</v>
      </c>
      <c r="BJ141" s="2" t="s">
        <v>263</v>
      </c>
      <c r="BK141" s="2"/>
      <c r="BL141" s="2"/>
      <c r="BM141" s="2">
        <v>21</v>
      </c>
      <c r="BN141" s="2">
        <v>0</v>
      </c>
      <c r="BO141" s="2" t="s">
        <v>3</v>
      </c>
      <c r="BP141" s="2">
        <v>0</v>
      </c>
      <c r="BQ141" s="2">
        <v>30</v>
      </c>
      <c r="BR141" s="2">
        <v>0</v>
      </c>
      <c r="BS141" s="2">
        <v>1</v>
      </c>
      <c r="BT141" s="2">
        <v>1</v>
      </c>
      <c r="BU141" s="2">
        <v>1</v>
      </c>
      <c r="BV141" s="2">
        <v>1</v>
      </c>
      <c r="BW141" s="2">
        <v>1</v>
      </c>
      <c r="BX141" s="2">
        <v>1</v>
      </c>
      <c r="BY141" s="2" t="s">
        <v>3</v>
      </c>
      <c r="BZ141" s="2">
        <v>109</v>
      </c>
      <c r="CA141" s="2">
        <v>61</v>
      </c>
      <c r="CB141" s="2" t="s">
        <v>3</v>
      </c>
      <c r="CC141" s="2"/>
      <c r="CD141" s="2"/>
      <c r="CE141" s="2">
        <v>1566</v>
      </c>
      <c r="CF141" s="2">
        <v>0</v>
      </c>
      <c r="CG141" s="2">
        <v>0</v>
      </c>
      <c r="CH141" s="2"/>
      <c r="CI141" s="2"/>
      <c r="CJ141" s="2"/>
      <c r="CK141" s="2"/>
      <c r="CL141" s="2"/>
      <c r="CM141" s="2">
        <v>0</v>
      </c>
      <c r="CN141" s="2" t="s">
        <v>908</v>
      </c>
      <c r="CO141" s="2">
        <v>0</v>
      </c>
      <c r="CP141" s="2">
        <f t="shared" si="138"/>
        <v>85.56</v>
      </c>
      <c r="CQ141" s="2">
        <f t="shared" si="139"/>
        <v>85.56</v>
      </c>
      <c r="CR141" s="2">
        <f t="shared" si="177"/>
        <v>0</v>
      </c>
      <c r="CS141" s="2">
        <f t="shared" si="178"/>
        <v>0</v>
      </c>
      <c r="CT141" s="2">
        <f t="shared" si="140"/>
        <v>0</v>
      </c>
      <c r="CU141" s="2">
        <f t="shared" si="141"/>
        <v>0</v>
      </c>
      <c r="CV141" s="2">
        <f t="shared" si="142"/>
        <v>0</v>
      </c>
      <c r="CW141" s="2">
        <f t="shared" si="143"/>
        <v>0</v>
      </c>
      <c r="CX141" s="2">
        <f t="shared" si="144"/>
        <v>0</v>
      </c>
      <c r="CY141" s="2">
        <f t="shared" si="179"/>
        <v>0</v>
      </c>
      <c r="CZ141" s="2">
        <f t="shared" si="180"/>
        <v>0</v>
      </c>
      <c r="DA141" s="2"/>
      <c r="DB141" s="2"/>
      <c r="DC141" s="2" t="s">
        <v>3</v>
      </c>
      <c r="DD141" s="2" t="s">
        <v>3</v>
      </c>
      <c r="DE141" s="2" t="s">
        <v>3</v>
      </c>
      <c r="DF141" s="2" t="s">
        <v>3</v>
      </c>
      <c r="DG141" s="2" t="s">
        <v>3</v>
      </c>
      <c r="DH141" s="2" t="s">
        <v>3</v>
      </c>
      <c r="DI141" s="2" t="s">
        <v>3</v>
      </c>
      <c r="DJ141" s="2" t="s">
        <v>3</v>
      </c>
      <c r="DK141" s="2" t="s">
        <v>3</v>
      </c>
      <c r="DL141" s="2" t="s">
        <v>3</v>
      </c>
      <c r="DM141" s="2" t="s">
        <v>3</v>
      </c>
      <c r="DN141" s="2">
        <v>0</v>
      </c>
      <c r="DO141" s="2">
        <v>0</v>
      </c>
      <c r="DP141" s="2">
        <v>1</v>
      </c>
      <c r="DQ141" s="2">
        <v>1</v>
      </c>
      <c r="DR141" s="2"/>
      <c r="DS141" s="2"/>
      <c r="DT141" s="2"/>
      <c r="DU141" s="2">
        <v>1010</v>
      </c>
      <c r="DV141" s="2" t="s">
        <v>146</v>
      </c>
      <c r="DW141" s="2" t="s">
        <v>146</v>
      </c>
      <c r="DX141" s="2">
        <v>1</v>
      </c>
      <c r="DY141" s="2"/>
      <c r="DZ141" s="2" t="s">
        <v>3</v>
      </c>
      <c r="EA141" s="2" t="s">
        <v>3</v>
      </c>
      <c r="EB141" s="2" t="s">
        <v>3</v>
      </c>
      <c r="EC141" s="2" t="s">
        <v>3</v>
      </c>
      <c r="ED141" s="2"/>
      <c r="EE141" s="2">
        <v>85133641</v>
      </c>
      <c r="EF141" s="2">
        <v>30</v>
      </c>
      <c r="EG141" s="2" t="s">
        <v>52</v>
      </c>
      <c r="EH141" s="2">
        <v>0</v>
      </c>
      <c r="EI141" s="2" t="s">
        <v>3</v>
      </c>
      <c r="EJ141" s="2">
        <v>1</v>
      </c>
      <c r="EK141" s="2">
        <v>21</v>
      </c>
      <c r="EL141" s="2" t="s">
        <v>53</v>
      </c>
      <c r="EM141" s="2" t="s">
        <v>54</v>
      </c>
      <c r="EN141" s="2"/>
      <c r="EO141" s="2" t="s">
        <v>148</v>
      </c>
      <c r="EP141" s="2"/>
      <c r="EQ141" s="2">
        <v>0</v>
      </c>
      <c r="ER141" s="2">
        <v>85.56</v>
      </c>
      <c r="ES141" s="2">
        <v>85.56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>
        <v>0</v>
      </c>
      <c r="FR141" s="2">
        <v>0</v>
      </c>
      <c r="FS141" s="2">
        <v>0</v>
      </c>
      <c r="FT141" s="2"/>
      <c r="FU141" s="2"/>
      <c r="FV141" s="2"/>
      <c r="FW141" s="2"/>
      <c r="FX141" s="2">
        <v>109</v>
      </c>
      <c r="FY141" s="2">
        <v>61</v>
      </c>
      <c r="FZ141" s="2"/>
      <c r="GA141" s="2" t="s">
        <v>3</v>
      </c>
      <c r="GB141" s="2"/>
      <c r="GC141" s="2"/>
      <c r="GD141" s="2">
        <v>1</v>
      </c>
      <c r="GE141" s="2"/>
      <c r="GF141" s="2">
        <v>1297186359</v>
      </c>
      <c r="GG141" s="2">
        <v>2</v>
      </c>
      <c r="GH141" s="2">
        <v>1</v>
      </c>
      <c r="GI141" s="2">
        <v>-2</v>
      </c>
      <c r="GJ141" s="2">
        <v>0</v>
      </c>
      <c r="GK141" s="2">
        <v>0</v>
      </c>
      <c r="GL141" s="2">
        <f t="shared" si="145"/>
        <v>0</v>
      </c>
      <c r="GM141" s="2">
        <f t="shared" si="146"/>
        <v>85.56</v>
      </c>
      <c r="GN141" s="2">
        <f t="shared" si="147"/>
        <v>85.56</v>
      </c>
      <c r="GO141" s="2">
        <f t="shared" si="148"/>
        <v>0</v>
      </c>
      <c r="GP141" s="2">
        <f t="shared" si="149"/>
        <v>0</v>
      </c>
      <c r="GQ141" s="2"/>
      <c r="GR141" s="2">
        <v>0</v>
      </c>
      <c r="GS141" s="2">
        <v>3</v>
      </c>
      <c r="GT141" s="2">
        <v>0</v>
      </c>
      <c r="GU141" s="2" t="s">
        <v>3</v>
      </c>
      <c r="GV141" s="2">
        <f t="shared" si="150"/>
        <v>0</v>
      </c>
      <c r="GW141" s="2">
        <v>1</v>
      </c>
      <c r="GX141" s="2">
        <f t="shared" si="151"/>
        <v>0</v>
      </c>
      <c r="GY141" s="2"/>
      <c r="GZ141" s="2"/>
      <c r="HA141" s="2">
        <v>0</v>
      </c>
      <c r="HB141" s="2">
        <v>0</v>
      </c>
      <c r="HC141" s="2">
        <f t="shared" si="152"/>
        <v>0</v>
      </c>
      <c r="HD141" s="2"/>
      <c r="HE141" s="2" t="s">
        <v>3</v>
      </c>
      <c r="HF141" s="2" t="s">
        <v>3</v>
      </c>
      <c r="HG141" s="2"/>
      <c r="HH141" s="2"/>
      <c r="HI141" s="2"/>
      <c r="HJ141" s="2"/>
      <c r="HK141" s="2"/>
      <c r="HL141" s="2"/>
      <c r="HM141" s="2" t="s">
        <v>42</v>
      </c>
      <c r="HN141" s="2" t="s">
        <v>3</v>
      </c>
      <c r="HO141" s="2" t="s">
        <v>3</v>
      </c>
      <c r="HP141" s="2" t="s">
        <v>3</v>
      </c>
      <c r="HQ141" s="2" t="s">
        <v>3</v>
      </c>
      <c r="HR141" s="2"/>
      <c r="HS141" s="2">
        <v>0</v>
      </c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>
        <v>0</v>
      </c>
      <c r="IL141" s="2"/>
      <c r="IM141" s="2"/>
      <c r="IN141" s="2"/>
      <c r="IO141" s="2"/>
      <c r="IP141" s="2"/>
      <c r="IQ141" s="2"/>
      <c r="IR141" s="2"/>
      <c r="IS141" s="2"/>
      <c r="IT141" s="2"/>
      <c r="IU141" s="2"/>
    </row>
    <row r="142" spans="1:255" x14ac:dyDescent="0.2">
      <c r="A142" s="4">
        <v>18</v>
      </c>
      <c r="B142" s="4">
        <v>1</v>
      </c>
      <c r="C142" s="4">
        <v>295</v>
      </c>
      <c r="E142" s="4" t="s">
        <v>260</v>
      </c>
      <c r="F142" s="4" t="s">
        <v>261</v>
      </c>
      <c r="G142" s="4" t="s">
        <v>262</v>
      </c>
      <c r="H142" s="4" t="s">
        <v>146</v>
      </c>
      <c r="I142" s="4">
        <f>I138*J142</f>
        <v>1</v>
      </c>
      <c r="J142" s="4">
        <v>3.125</v>
      </c>
      <c r="K142" s="4">
        <v>3.125</v>
      </c>
      <c r="O142" s="4">
        <f t="shared" si="128"/>
        <v>927.47</v>
      </c>
      <c r="P142" s="4">
        <f t="shared" si="129"/>
        <v>927.47</v>
      </c>
      <c r="Q142" s="4">
        <f t="shared" si="167"/>
        <v>0</v>
      </c>
      <c r="R142" s="4">
        <f t="shared" si="168"/>
        <v>0</v>
      </c>
      <c r="S142" s="4">
        <f t="shared" si="130"/>
        <v>0</v>
      </c>
      <c r="T142" s="4">
        <f t="shared" si="131"/>
        <v>0</v>
      </c>
      <c r="U142" s="4">
        <f t="shared" si="132"/>
        <v>0</v>
      </c>
      <c r="V142" s="4">
        <f t="shared" si="133"/>
        <v>0</v>
      </c>
      <c r="W142" s="4">
        <f t="shared" si="134"/>
        <v>0</v>
      </c>
      <c r="X142" s="4">
        <f t="shared" si="169"/>
        <v>0</v>
      </c>
      <c r="Y142" s="4">
        <f t="shared" si="170"/>
        <v>0</v>
      </c>
      <c r="AA142" s="4">
        <v>85736473</v>
      </c>
      <c r="AB142" s="4">
        <f t="shared" si="135"/>
        <v>85.56</v>
      </c>
      <c r="AC142" s="4">
        <f t="shared" si="171"/>
        <v>85.56</v>
      </c>
      <c r="AD142" s="4">
        <f t="shared" si="172"/>
        <v>0</v>
      </c>
      <c r="AE142" s="4">
        <f t="shared" si="173"/>
        <v>0</v>
      </c>
      <c r="AF142" s="4">
        <f t="shared" si="174"/>
        <v>0</v>
      </c>
      <c r="AG142" s="4">
        <f t="shared" si="136"/>
        <v>0</v>
      </c>
      <c r="AH142" s="4">
        <f t="shared" si="175"/>
        <v>0</v>
      </c>
      <c r="AI142" s="4">
        <f t="shared" si="176"/>
        <v>0</v>
      </c>
      <c r="AJ142" s="4">
        <f t="shared" si="137"/>
        <v>0</v>
      </c>
      <c r="AK142" s="4">
        <v>85.56</v>
      </c>
      <c r="AL142" s="4">
        <v>85.56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109</v>
      </c>
      <c r="AU142" s="4">
        <v>61</v>
      </c>
      <c r="AV142" s="4">
        <v>1</v>
      </c>
      <c r="AW142" s="4">
        <v>1</v>
      </c>
      <c r="AZ142" s="4">
        <v>1</v>
      </c>
      <c r="BA142" s="4">
        <v>1</v>
      </c>
      <c r="BB142" s="4">
        <v>1</v>
      </c>
      <c r="BC142" s="4">
        <v>10.84</v>
      </c>
      <c r="BD142" s="4" t="s">
        <v>3</v>
      </c>
      <c r="BE142" s="4" t="s">
        <v>3</v>
      </c>
      <c r="BF142" s="4" t="s">
        <v>3</v>
      </c>
      <c r="BG142" s="4" t="s">
        <v>3</v>
      </c>
      <c r="BH142" s="4">
        <v>3</v>
      </c>
      <c r="BI142" s="4">
        <v>1</v>
      </c>
      <c r="BJ142" s="4" t="s">
        <v>263</v>
      </c>
      <c r="BM142" s="4">
        <v>21</v>
      </c>
      <c r="BN142" s="4">
        <v>0</v>
      </c>
      <c r="BO142" s="4" t="s">
        <v>261</v>
      </c>
      <c r="BP142" s="4">
        <v>1</v>
      </c>
      <c r="BQ142" s="4">
        <v>30</v>
      </c>
      <c r="BR142" s="4">
        <v>0</v>
      </c>
      <c r="BS142" s="4">
        <v>1</v>
      </c>
      <c r="BT142" s="4">
        <v>1</v>
      </c>
      <c r="BU142" s="4">
        <v>1</v>
      </c>
      <c r="BV142" s="4">
        <v>1</v>
      </c>
      <c r="BW142" s="4">
        <v>1</v>
      </c>
      <c r="BX142" s="4">
        <v>1</v>
      </c>
      <c r="BY142" s="4" t="s">
        <v>3</v>
      </c>
      <c r="BZ142" s="4">
        <v>109</v>
      </c>
      <c r="CA142" s="4">
        <v>61</v>
      </c>
      <c r="CB142" s="4" t="s">
        <v>3</v>
      </c>
      <c r="CE142" s="4">
        <v>1566</v>
      </c>
      <c r="CF142" s="4">
        <v>0</v>
      </c>
      <c r="CG142" s="4">
        <v>0</v>
      </c>
      <c r="CM142" s="4">
        <v>0</v>
      </c>
      <c r="CN142" s="4" t="s">
        <v>908</v>
      </c>
      <c r="CO142" s="4">
        <v>0</v>
      </c>
      <c r="CP142" s="4">
        <f t="shared" si="138"/>
        <v>927.47</v>
      </c>
      <c r="CQ142" s="4">
        <f t="shared" si="139"/>
        <v>927.47</v>
      </c>
      <c r="CR142" s="4">
        <f t="shared" si="177"/>
        <v>0</v>
      </c>
      <c r="CS142" s="4">
        <f t="shared" si="178"/>
        <v>0</v>
      </c>
      <c r="CT142" s="4">
        <f t="shared" si="140"/>
        <v>0</v>
      </c>
      <c r="CU142" s="4">
        <f t="shared" si="141"/>
        <v>0</v>
      </c>
      <c r="CV142" s="4">
        <f t="shared" si="142"/>
        <v>0</v>
      </c>
      <c r="CW142" s="4">
        <f t="shared" si="143"/>
        <v>0</v>
      </c>
      <c r="CX142" s="4">
        <f t="shared" si="144"/>
        <v>0</v>
      </c>
      <c r="CY142" s="4">
        <f t="shared" si="179"/>
        <v>0</v>
      </c>
      <c r="CZ142" s="4">
        <f t="shared" si="180"/>
        <v>0</v>
      </c>
      <c r="DC142" s="4" t="s">
        <v>3</v>
      </c>
      <c r="DD142" s="4" t="s">
        <v>3</v>
      </c>
      <c r="DE142" s="4" t="s">
        <v>3</v>
      </c>
      <c r="DF142" s="4" t="s">
        <v>3</v>
      </c>
      <c r="DG142" s="4" t="s">
        <v>3</v>
      </c>
      <c r="DH142" s="4" t="s">
        <v>3</v>
      </c>
      <c r="DI142" s="4" t="s">
        <v>3</v>
      </c>
      <c r="DJ142" s="4" t="s">
        <v>3</v>
      </c>
      <c r="DK142" s="4" t="s">
        <v>3</v>
      </c>
      <c r="DL142" s="4" t="s">
        <v>3</v>
      </c>
      <c r="DM142" s="4" t="s">
        <v>3</v>
      </c>
      <c r="DN142" s="4">
        <v>0</v>
      </c>
      <c r="DO142" s="4">
        <v>0</v>
      </c>
      <c r="DP142" s="4">
        <v>1</v>
      </c>
      <c r="DQ142" s="4">
        <v>1</v>
      </c>
      <c r="DU142" s="4">
        <v>1010</v>
      </c>
      <c r="DV142" s="4" t="s">
        <v>146</v>
      </c>
      <c r="DW142" s="4" t="s">
        <v>146</v>
      </c>
      <c r="DX142" s="4">
        <v>1</v>
      </c>
      <c r="DZ142" s="4" t="s">
        <v>3</v>
      </c>
      <c r="EA142" s="4" t="s">
        <v>3</v>
      </c>
      <c r="EB142" s="4" t="s">
        <v>3</v>
      </c>
      <c r="EC142" s="4" t="s">
        <v>3</v>
      </c>
      <c r="EE142" s="4">
        <v>85133641</v>
      </c>
      <c r="EF142" s="4">
        <v>30</v>
      </c>
      <c r="EG142" s="4" t="s">
        <v>52</v>
      </c>
      <c r="EH142" s="4">
        <v>0</v>
      </c>
      <c r="EI142" s="4" t="s">
        <v>3</v>
      </c>
      <c r="EJ142" s="4">
        <v>1</v>
      </c>
      <c r="EK142" s="4">
        <v>21</v>
      </c>
      <c r="EL142" s="4" t="s">
        <v>53</v>
      </c>
      <c r="EM142" s="4" t="s">
        <v>54</v>
      </c>
      <c r="EO142" s="4" t="s">
        <v>148</v>
      </c>
      <c r="EQ142" s="4">
        <v>0</v>
      </c>
      <c r="ER142" s="4">
        <v>85.56</v>
      </c>
      <c r="ES142" s="4">
        <v>85.56</v>
      </c>
      <c r="ET142" s="4">
        <v>0</v>
      </c>
      <c r="EU142" s="4">
        <v>0</v>
      </c>
      <c r="EV142" s="4">
        <v>0</v>
      </c>
      <c r="EW142" s="4">
        <v>0</v>
      </c>
      <c r="EX142" s="4">
        <v>0</v>
      </c>
      <c r="FQ142" s="4">
        <v>0</v>
      </c>
      <c r="FR142" s="4">
        <v>0</v>
      </c>
      <c r="FS142" s="4">
        <v>0</v>
      </c>
      <c r="FX142" s="4">
        <v>109</v>
      </c>
      <c r="FY142" s="4">
        <v>61</v>
      </c>
      <c r="GA142" s="4" t="s">
        <v>3</v>
      </c>
      <c r="GD142" s="4">
        <v>1</v>
      </c>
      <c r="GF142" s="4">
        <v>1297186359</v>
      </c>
      <c r="GG142" s="4">
        <v>2</v>
      </c>
      <c r="GH142" s="4">
        <v>1</v>
      </c>
      <c r="GI142" s="4">
        <v>2</v>
      </c>
      <c r="GJ142" s="4">
        <v>0</v>
      </c>
      <c r="GK142" s="4">
        <v>0</v>
      </c>
      <c r="GL142" s="4">
        <f t="shared" si="145"/>
        <v>0</v>
      </c>
      <c r="GM142" s="4">
        <f t="shared" si="146"/>
        <v>927.47</v>
      </c>
      <c r="GN142" s="4">
        <f t="shared" si="147"/>
        <v>927.47</v>
      </c>
      <c r="GO142" s="4">
        <f t="shared" si="148"/>
        <v>0</v>
      </c>
      <c r="GP142" s="4">
        <f t="shared" si="149"/>
        <v>0</v>
      </c>
      <c r="GR142" s="4">
        <v>0</v>
      </c>
      <c r="GS142" s="4">
        <v>3</v>
      </c>
      <c r="GT142" s="4">
        <v>0</v>
      </c>
      <c r="GU142" s="4" t="s">
        <v>3</v>
      </c>
      <c r="GV142" s="4">
        <f t="shared" si="150"/>
        <v>0</v>
      </c>
      <c r="GW142" s="4">
        <v>1</v>
      </c>
      <c r="GX142" s="4">
        <f t="shared" si="151"/>
        <v>0</v>
      </c>
      <c r="HA142" s="4">
        <v>0</v>
      </c>
      <c r="HB142" s="4">
        <v>0</v>
      </c>
      <c r="HC142" s="4">
        <f t="shared" si="152"/>
        <v>0</v>
      </c>
      <c r="HE142" s="4" t="s">
        <v>3</v>
      </c>
      <c r="HF142" s="4" t="s">
        <v>3</v>
      </c>
      <c r="HM142" s="4" t="s">
        <v>42</v>
      </c>
      <c r="HN142" s="4" t="s">
        <v>3</v>
      </c>
      <c r="HO142" s="4" t="s">
        <v>3</v>
      </c>
      <c r="HP142" s="4" t="s">
        <v>3</v>
      </c>
      <c r="HQ142" s="4" t="s">
        <v>3</v>
      </c>
      <c r="HS142" s="4">
        <v>0</v>
      </c>
      <c r="IK142" s="4">
        <v>0</v>
      </c>
    </row>
    <row r="143" spans="1:255" x14ac:dyDescent="0.2">
      <c r="A143" s="2">
        <v>18</v>
      </c>
      <c r="B143" s="2">
        <v>1</v>
      </c>
      <c r="C143" s="2">
        <v>278</v>
      </c>
      <c r="D143" s="2"/>
      <c r="E143" s="2" t="s">
        <v>264</v>
      </c>
      <c r="F143" s="2" t="s">
        <v>265</v>
      </c>
      <c r="G143" s="2" t="s">
        <v>266</v>
      </c>
      <c r="H143" s="2" t="s">
        <v>146</v>
      </c>
      <c r="I143" s="2">
        <f>I137*J143</f>
        <v>2</v>
      </c>
      <c r="J143" s="2">
        <v>6.25</v>
      </c>
      <c r="K143" s="2">
        <v>6.25</v>
      </c>
      <c r="L143" s="2"/>
      <c r="M143" s="2"/>
      <c r="N143" s="2"/>
      <c r="O143" s="2">
        <f t="shared" si="128"/>
        <v>206</v>
      </c>
      <c r="P143" s="2">
        <f t="shared" si="129"/>
        <v>206</v>
      </c>
      <c r="Q143" s="2">
        <f t="shared" si="167"/>
        <v>0</v>
      </c>
      <c r="R143" s="2">
        <f t="shared" si="168"/>
        <v>0</v>
      </c>
      <c r="S143" s="2">
        <f t="shared" si="130"/>
        <v>0</v>
      </c>
      <c r="T143" s="2">
        <f t="shared" si="131"/>
        <v>0</v>
      </c>
      <c r="U143" s="2">
        <f t="shared" si="132"/>
        <v>0</v>
      </c>
      <c r="V143" s="2">
        <f t="shared" si="133"/>
        <v>0</v>
      </c>
      <c r="W143" s="2">
        <f t="shared" si="134"/>
        <v>0</v>
      </c>
      <c r="X143" s="2">
        <f t="shared" si="169"/>
        <v>0</v>
      </c>
      <c r="Y143" s="2">
        <f t="shared" si="170"/>
        <v>0</v>
      </c>
      <c r="Z143" s="2"/>
      <c r="AA143" s="2">
        <v>85736471</v>
      </c>
      <c r="AB143" s="2">
        <f t="shared" si="135"/>
        <v>103</v>
      </c>
      <c r="AC143" s="2">
        <f t="shared" si="171"/>
        <v>103</v>
      </c>
      <c r="AD143" s="2">
        <f t="shared" si="172"/>
        <v>0</v>
      </c>
      <c r="AE143" s="2">
        <f t="shared" si="173"/>
        <v>0</v>
      </c>
      <c r="AF143" s="2">
        <f t="shared" si="174"/>
        <v>0</v>
      </c>
      <c r="AG143" s="2">
        <f t="shared" si="136"/>
        <v>0</v>
      </c>
      <c r="AH143" s="2">
        <f t="shared" si="175"/>
        <v>0</v>
      </c>
      <c r="AI143" s="2">
        <f t="shared" si="176"/>
        <v>0</v>
      </c>
      <c r="AJ143" s="2">
        <f t="shared" si="137"/>
        <v>0</v>
      </c>
      <c r="AK143" s="2">
        <v>103</v>
      </c>
      <c r="AL143" s="2">
        <v>103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109</v>
      </c>
      <c r="AU143" s="2">
        <v>61</v>
      </c>
      <c r="AV143" s="2">
        <v>1</v>
      </c>
      <c r="AW143" s="2">
        <v>1</v>
      </c>
      <c r="AX143" s="2"/>
      <c r="AY143" s="2"/>
      <c r="AZ143" s="2">
        <v>1</v>
      </c>
      <c r="BA143" s="2">
        <v>1</v>
      </c>
      <c r="BB143" s="2">
        <v>1</v>
      </c>
      <c r="BC143" s="2">
        <v>1</v>
      </c>
      <c r="BD143" s="2" t="s">
        <v>3</v>
      </c>
      <c r="BE143" s="2" t="s">
        <v>3</v>
      </c>
      <c r="BF143" s="2" t="s">
        <v>3</v>
      </c>
      <c r="BG143" s="2" t="s">
        <v>3</v>
      </c>
      <c r="BH143" s="2">
        <v>3</v>
      </c>
      <c r="BI143" s="2">
        <v>1</v>
      </c>
      <c r="BJ143" s="2" t="s">
        <v>267</v>
      </c>
      <c r="BK143" s="2"/>
      <c r="BL143" s="2"/>
      <c r="BM143" s="2">
        <v>21</v>
      </c>
      <c r="BN143" s="2">
        <v>0</v>
      </c>
      <c r="BO143" s="2" t="s">
        <v>3</v>
      </c>
      <c r="BP143" s="2">
        <v>0</v>
      </c>
      <c r="BQ143" s="2">
        <v>30</v>
      </c>
      <c r="BR143" s="2">
        <v>0</v>
      </c>
      <c r="BS143" s="2">
        <v>1</v>
      </c>
      <c r="BT143" s="2">
        <v>1</v>
      </c>
      <c r="BU143" s="2">
        <v>1</v>
      </c>
      <c r="BV143" s="2">
        <v>1</v>
      </c>
      <c r="BW143" s="2">
        <v>1</v>
      </c>
      <c r="BX143" s="2">
        <v>1</v>
      </c>
      <c r="BY143" s="2" t="s">
        <v>3</v>
      </c>
      <c r="BZ143" s="2">
        <v>109</v>
      </c>
      <c r="CA143" s="2">
        <v>61</v>
      </c>
      <c r="CB143" s="2" t="s">
        <v>3</v>
      </c>
      <c r="CC143" s="2"/>
      <c r="CD143" s="2"/>
      <c r="CE143" s="2">
        <v>1566</v>
      </c>
      <c r="CF143" s="2">
        <v>0</v>
      </c>
      <c r="CG143" s="2">
        <v>0</v>
      </c>
      <c r="CH143" s="2"/>
      <c r="CI143" s="2"/>
      <c r="CJ143" s="2"/>
      <c r="CK143" s="2"/>
      <c r="CL143" s="2"/>
      <c r="CM143" s="2">
        <v>0</v>
      </c>
      <c r="CN143" s="2" t="s">
        <v>908</v>
      </c>
      <c r="CO143" s="2">
        <v>0</v>
      </c>
      <c r="CP143" s="2">
        <f t="shared" si="138"/>
        <v>206</v>
      </c>
      <c r="CQ143" s="2">
        <f t="shared" si="139"/>
        <v>103</v>
      </c>
      <c r="CR143" s="2">
        <f t="shared" si="177"/>
        <v>0</v>
      </c>
      <c r="CS143" s="2">
        <f t="shared" si="178"/>
        <v>0</v>
      </c>
      <c r="CT143" s="2">
        <f t="shared" si="140"/>
        <v>0</v>
      </c>
      <c r="CU143" s="2">
        <f t="shared" si="141"/>
        <v>0</v>
      </c>
      <c r="CV143" s="2">
        <f t="shared" si="142"/>
        <v>0</v>
      </c>
      <c r="CW143" s="2">
        <f t="shared" si="143"/>
        <v>0</v>
      </c>
      <c r="CX143" s="2">
        <f t="shared" si="144"/>
        <v>0</v>
      </c>
      <c r="CY143" s="2">
        <f t="shared" si="179"/>
        <v>0</v>
      </c>
      <c r="CZ143" s="2">
        <f t="shared" si="180"/>
        <v>0</v>
      </c>
      <c r="DA143" s="2"/>
      <c r="DB143" s="2"/>
      <c r="DC143" s="2" t="s">
        <v>3</v>
      </c>
      <c r="DD143" s="2" t="s">
        <v>3</v>
      </c>
      <c r="DE143" s="2" t="s">
        <v>3</v>
      </c>
      <c r="DF143" s="2" t="s">
        <v>3</v>
      </c>
      <c r="DG143" s="2" t="s">
        <v>3</v>
      </c>
      <c r="DH143" s="2" t="s">
        <v>3</v>
      </c>
      <c r="DI143" s="2" t="s">
        <v>3</v>
      </c>
      <c r="DJ143" s="2" t="s">
        <v>3</v>
      </c>
      <c r="DK143" s="2" t="s">
        <v>3</v>
      </c>
      <c r="DL143" s="2" t="s">
        <v>3</v>
      </c>
      <c r="DM143" s="2" t="s">
        <v>3</v>
      </c>
      <c r="DN143" s="2">
        <v>0</v>
      </c>
      <c r="DO143" s="2">
        <v>0</v>
      </c>
      <c r="DP143" s="2">
        <v>1</v>
      </c>
      <c r="DQ143" s="2">
        <v>1</v>
      </c>
      <c r="DR143" s="2"/>
      <c r="DS143" s="2"/>
      <c r="DT143" s="2"/>
      <c r="DU143" s="2">
        <v>1010</v>
      </c>
      <c r="DV143" s="2" t="s">
        <v>146</v>
      </c>
      <c r="DW143" s="2" t="s">
        <v>146</v>
      </c>
      <c r="DX143" s="2">
        <v>1</v>
      </c>
      <c r="DY143" s="2"/>
      <c r="DZ143" s="2" t="s">
        <v>3</v>
      </c>
      <c r="EA143" s="2" t="s">
        <v>3</v>
      </c>
      <c r="EB143" s="2" t="s">
        <v>3</v>
      </c>
      <c r="EC143" s="2" t="s">
        <v>3</v>
      </c>
      <c r="ED143" s="2"/>
      <c r="EE143" s="2">
        <v>85133641</v>
      </c>
      <c r="EF143" s="2">
        <v>30</v>
      </c>
      <c r="EG143" s="2" t="s">
        <v>52</v>
      </c>
      <c r="EH143" s="2">
        <v>0</v>
      </c>
      <c r="EI143" s="2" t="s">
        <v>3</v>
      </c>
      <c r="EJ143" s="2">
        <v>1</v>
      </c>
      <c r="EK143" s="2">
        <v>21</v>
      </c>
      <c r="EL143" s="2" t="s">
        <v>53</v>
      </c>
      <c r="EM143" s="2" t="s">
        <v>54</v>
      </c>
      <c r="EN143" s="2"/>
      <c r="EO143" s="2" t="s">
        <v>148</v>
      </c>
      <c r="EP143" s="2"/>
      <c r="EQ143" s="2">
        <v>0</v>
      </c>
      <c r="ER143" s="2">
        <v>103</v>
      </c>
      <c r="ES143" s="2">
        <v>103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>
        <v>0</v>
      </c>
      <c r="FR143" s="2">
        <v>0</v>
      </c>
      <c r="FS143" s="2">
        <v>0</v>
      </c>
      <c r="FT143" s="2"/>
      <c r="FU143" s="2"/>
      <c r="FV143" s="2"/>
      <c r="FW143" s="2"/>
      <c r="FX143" s="2">
        <v>109</v>
      </c>
      <c r="FY143" s="2">
        <v>61</v>
      </c>
      <c r="FZ143" s="2"/>
      <c r="GA143" s="2" t="s">
        <v>3</v>
      </c>
      <c r="GB143" s="2"/>
      <c r="GC143" s="2"/>
      <c r="GD143" s="2">
        <v>1</v>
      </c>
      <c r="GE143" s="2"/>
      <c r="GF143" s="2">
        <v>-2079673721</v>
      </c>
      <c r="GG143" s="2">
        <v>2</v>
      </c>
      <c r="GH143" s="2">
        <v>1</v>
      </c>
      <c r="GI143" s="2">
        <v>-2</v>
      </c>
      <c r="GJ143" s="2">
        <v>0</v>
      </c>
      <c r="GK143" s="2">
        <v>0</v>
      </c>
      <c r="GL143" s="2">
        <f t="shared" si="145"/>
        <v>0</v>
      </c>
      <c r="GM143" s="2">
        <f t="shared" si="146"/>
        <v>206</v>
      </c>
      <c r="GN143" s="2">
        <f t="shared" si="147"/>
        <v>206</v>
      </c>
      <c r="GO143" s="2">
        <f t="shared" si="148"/>
        <v>0</v>
      </c>
      <c r="GP143" s="2">
        <f t="shared" si="149"/>
        <v>0</v>
      </c>
      <c r="GQ143" s="2"/>
      <c r="GR143" s="2">
        <v>0</v>
      </c>
      <c r="GS143" s="2">
        <v>3</v>
      </c>
      <c r="GT143" s="2">
        <v>0</v>
      </c>
      <c r="GU143" s="2" t="s">
        <v>3</v>
      </c>
      <c r="GV143" s="2">
        <f t="shared" si="150"/>
        <v>0</v>
      </c>
      <c r="GW143" s="2">
        <v>1</v>
      </c>
      <c r="GX143" s="2">
        <f t="shared" si="151"/>
        <v>0</v>
      </c>
      <c r="GY143" s="2"/>
      <c r="GZ143" s="2"/>
      <c r="HA143" s="2">
        <v>0</v>
      </c>
      <c r="HB143" s="2">
        <v>0</v>
      </c>
      <c r="HC143" s="2">
        <f t="shared" si="152"/>
        <v>0</v>
      </c>
      <c r="HD143" s="2"/>
      <c r="HE143" s="2" t="s">
        <v>3</v>
      </c>
      <c r="HF143" s="2" t="s">
        <v>3</v>
      </c>
      <c r="HG143" s="2"/>
      <c r="HH143" s="2"/>
      <c r="HI143" s="2"/>
      <c r="HJ143" s="2"/>
      <c r="HK143" s="2"/>
      <c r="HL143" s="2"/>
      <c r="HM143" s="2" t="s">
        <v>42</v>
      </c>
      <c r="HN143" s="2" t="s">
        <v>3</v>
      </c>
      <c r="HO143" s="2" t="s">
        <v>3</v>
      </c>
      <c r="HP143" s="2" t="s">
        <v>3</v>
      </c>
      <c r="HQ143" s="2" t="s">
        <v>3</v>
      </c>
      <c r="HR143" s="2"/>
      <c r="HS143" s="2">
        <v>0</v>
      </c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>
        <v>0</v>
      </c>
      <c r="IL143" s="2"/>
      <c r="IM143" s="2"/>
      <c r="IN143" s="2"/>
      <c r="IO143" s="2"/>
      <c r="IP143" s="2"/>
      <c r="IQ143" s="2"/>
      <c r="IR143" s="2"/>
      <c r="IS143" s="2"/>
      <c r="IT143" s="2"/>
      <c r="IU143" s="2"/>
    </row>
    <row r="144" spans="1:255" x14ac:dyDescent="0.2">
      <c r="A144" s="4">
        <v>18</v>
      </c>
      <c r="B144" s="4">
        <v>1</v>
      </c>
      <c r="C144" s="4">
        <v>294</v>
      </c>
      <c r="E144" s="4" t="s">
        <v>264</v>
      </c>
      <c r="F144" s="4" t="s">
        <v>265</v>
      </c>
      <c r="G144" s="4" t="s">
        <v>266</v>
      </c>
      <c r="H144" s="4" t="s">
        <v>146</v>
      </c>
      <c r="I144" s="4">
        <f>I138*J144</f>
        <v>2</v>
      </c>
      <c r="J144" s="4">
        <v>6.25</v>
      </c>
      <c r="K144" s="4">
        <v>6.25</v>
      </c>
      <c r="O144" s="4">
        <f t="shared" si="128"/>
        <v>1586.2</v>
      </c>
      <c r="P144" s="4">
        <f t="shared" si="129"/>
        <v>1586.2</v>
      </c>
      <c r="Q144" s="4">
        <f t="shared" si="167"/>
        <v>0</v>
      </c>
      <c r="R144" s="4">
        <f t="shared" si="168"/>
        <v>0</v>
      </c>
      <c r="S144" s="4">
        <f t="shared" si="130"/>
        <v>0</v>
      </c>
      <c r="T144" s="4">
        <f t="shared" si="131"/>
        <v>0</v>
      </c>
      <c r="U144" s="4">
        <f t="shared" si="132"/>
        <v>0</v>
      </c>
      <c r="V144" s="4">
        <f t="shared" si="133"/>
        <v>0</v>
      </c>
      <c r="W144" s="4">
        <f t="shared" si="134"/>
        <v>0</v>
      </c>
      <c r="X144" s="4">
        <f t="shared" si="169"/>
        <v>0</v>
      </c>
      <c r="Y144" s="4">
        <f t="shared" si="170"/>
        <v>0</v>
      </c>
      <c r="AA144" s="4">
        <v>85736473</v>
      </c>
      <c r="AB144" s="4">
        <f t="shared" si="135"/>
        <v>103</v>
      </c>
      <c r="AC144" s="4">
        <f t="shared" si="171"/>
        <v>103</v>
      </c>
      <c r="AD144" s="4">
        <f t="shared" si="172"/>
        <v>0</v>
      </c>
      <c r="AE144" s="4">
        <f t="shared" si="173"/>
        <v>0</v>
      </c>
      <c r="AF144" s="4">
        <f t="shared" si="174"/>
        <v>0</v>
      </c>
      <c r="AG144" s="4">
        <f t="shared" si="136"/>
        <v>0</v>
      </c>
      <c r="AH144" s="4">
        <f t="shared" si="175"/>
        <v>0</v>
      </c>
      <c r="AI144" s="4">
        <f t="shared" si="176"/>
        <v>0</v>
      </c>
      <c r="AJ144" s="4">
        <f t="shared" si="137"/>
        <v>0</v>
      </c>
      <c r="AK144" s="4">
        <v>103</v>
      </c>
      <c r="AL144" s="4">
        <v>103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109</v>
      </c>
      <c r="AU144" s="4">
        <v>61</v>
      </c>
      <c r="AV144" s="4">
        <v>1</v>
      </c>
      <c r="AW144" s="4">
        <v>1</v>
      </c>
      <c r="AZ144" s="4">
        <v>1</v>
      </c>
      <c r="BA144" s="4">
        <v>1</v>
      </c>
      <c r="BB144" s="4">
        <v>1</v>
      </c>
      <c r="BC144" s="4">
        <v>7.7</v>
      </c>
      <c r="BD144" s="4" t="s">
        <v>3</v>
      </c>
      <c r="BE144" s="4" t="s">
        <v>3</v>
      </c>
      <c r="BF144" s="4" t="s">
        <v>3</v>
      </c>
      <c r="BG144" s="4" t="s">
        <v>3</v>
      </c>
      <c r="BH144" s="4">
        <v>3</v>
      </c>
      <c r="BI144" s="4">
        <v>1</v>
      </c>
      <c r="BJ144" s="4" t="s">
        <v>267</v>
      </c>
      <c r="BM144" s="4">
        <v>21</v>
      </c>
      <c r="BN144" s="4">
        <v>0</v>
      </c>
      <c r="BO144" s="4" t="s">
        <v>265</v>
      </c>
      <c r="BP144" s="4">
        <v>1</v>
      </c>
      <c r="BQ144" s="4">
        <v>30</v>
      </c>
      <c r="BR144" s="4">
        <v>0</v>
      </c>
      <c r="BS144" s="4">
        <v>1</v>
      </c>
      <c r="BT144" s="4">
        <v>1</v>
      </c>
      <c r="BU144" s="4">
        <v>1</v>
      </c>
      <c r="BV144" s="4">
        <v>1</v>
      </c>
      <c r="BW144" s="4">
        <v>1</v>
      </c>
      <c r="BX144" s="4">
        <v>1</v>
      </c>
      <c r="BY144" s="4" t="s">
        <v>3</v>
      </c>
      <c r="BZ144" s="4">
        <v>109</v>
      </c>
      <c r="CA144" s="4">
        <v>61</v>
      </c>
      <c r="CB144" s="4" t="s">
        <v>3</v>
      </c>
      <c r="CE144" s="4">
        <v>1566</v>
      </c>
      <c r="CF144" s="4">
        <v>0</v>
      </c>
      <c r="CG144" s="4">
        <v>0</v>
      </c>
      <c r="CM144" s="4">
        <v>0</v>
      </c>
      <c r="CN144" s="4" t="s">
        <v>908</v>
      </c>
      <c r="CO144" s="4">
        <v>0</v>
      </c>
      <c r="CP144" s="4">
        <f t="shared" si="138"/>
        <v>1586.2</v>
      </c>
      <c r="CQ144" s="4">
        <f t="shared" si="139"/>
        <v>793.1</v>
      </c>
      <c r="CR144" s="4">
        <f t="shared" si="177"/>
        <v>0</v>
      </c>
      <c r="CS144" s="4">
        <f t="shared" si="178"/>
        <v>0</v>
      </c>
      <c r="CT144" s="4">
        <f t="shared" si="140"/>
        <v>0</v>
      </c>
      <c r="CU144" s="4">
        <f t="shared" si="141"/>
        <v>0</v>
      </c>
      <c r="CV144" s="4">
        <f t="shared" si="142"/>
        <v>0</v>
      </c>
      <c r="CW144" s="4">
        <f t="shared" si="143"/>
        <v>0</v>
      </c>
      <c r="CX144" s="4">
        <f t="shared" si="144"/>
        <v>0</v>
      </c>
      <c r="CY144" s="4">
        <f t="shared" si="179"/>
        <v>0</v>
      </c>
      <c r="CZ144" s="4">
        <f t="shared" si="180"/>
        <v>0</v>
      </c>
      <c r="DC144" s="4" t="s">
        <v>3</v>
      </c>
      <c r="DD144" s="4" t="s">
        <v>3</v>
      </c>
      <c r="DE144" s="4" t="s">
        <v>3</v>
      </c>
      <c r="DF144" s="4" t="s">
        <v>3</v>
      </c>
      <c r="DG144" s="4" t="s">
        <v>3</v>
      </c>
      <c r="DH144" s="4" t="s">
        <v>3</v>
      </c>
      <c r="DI144" s="4" t="s">
        <v>3</v>
      </c>
      <c r="DJ144" s="4" t="s">
        <v>3</v>
      </c>
      <c r="DK144" s="4" t="s">
        <v>3</v>
      </c>
      <c r="DL144" s="4" t="s">
        <v>3</v>
      </c>
      <c r="DM144" s="4" t="s">
        <v>3</v>
      </c>
      <c r="DN144" s="4">
        <v>0</v>
      </c>
      <c r="DO144" s="4">
        <v>0</v>
      </c>
      <c r="DP144" s="4">
        <v>1</v>
      </c>
      <c r="DQ144" s="4">
        <v>1</v>
      </c>
      <c r="DU144" s="4">
        <v>1010</v>
      </c>
      <c r="DV144" s="4" t="s">
        <v>146</v>
      </c>
      <c r="DW144" s="4" t="s">
        <v>146</v>
      </c>
      <c r="DX144" s="4">
        <v>1</v>
      </c>
      <c r="DZ144" s="4" t="s">
        <v>3</v>
      </c>
      <c r="EA144" s="4" t="s">
        <v>3</v>
      </c>
      <c r="EB144" s="4" t="s">
        <v>3</v>
      </c>
      <c r="EC144" s="4" t="s">
        <v>3</v>
      </c>
      <c r="EE144" s="4">
        <v>85133641</v>
      </c>
      <c r="EF144" s="4">
        <v>30</v>
      </c>
      <c r="EG144" s="4" t="s">
        <v>52</v>
      </c>
      <c r="EH144" s="4">
        <v>0</v>
      </c>
      <c r="EI144" s="4" t="s">
        <v>3</v>
      </c>
      <c r="EJ144" s="4">
        <v>1</v>
      </c>
      <c r="EK144" s="4">
        <v>21</v>
      </c>
      <c r="EL144" s="4" t="s">
        <v>53</v>
      </c>
      <c r="EM144" s="4" t="s">
        <v>54</v>
      </c>
      <c r="EO144" s="4" t="s">
        <v>148</v>
      </c>
      <c r="EQ144" s="4">
        <v>0</v>
      </c>
      <c r="ER144" s="4">
        <v>103</v>
      </c>
      <c r="ES144" s="4">
        <v>103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FQ144" s="4">
        <v>0</v>
      </c>
      <c r="FR144" s="4">
        <v>0</v>
      </c>
      <c r="FS144" s="4">
        <v>0</v>
      </c>
      <c r="FX144" s="4">
        <v>109</v>
      </c>
      <c r="FY144" s="4">
        <v>61</v>
      </c>
      <c r="GA144" s="4" t="s">
        <v>3</v>
      </c>
      <c r="GD144" s="4">
        <v>1</v>
      </c>
      <c r="GF144" s="4">
        <v>-2079673721</v>
      </c>
      <c r="GG144" s="4">
        <v>2</v>
      </c>
      <c r="GH144" s="4">
        <v>1</v>
      </c>
      <c r="GI144" s="4">
        <v>2</v>
      </c>
      <c r="GJ144" s="4">
        <v>0</v>
      </c>
      <c r="GK144" s="4">
        <v>0</v>
      </c>
      <c r="GL144" s="4">
        <f t="shared" si="145"/>
        <v>0</v>
      </c>
      <c r="GM144" s="4">
        <f t="shared" si="146"/>
        <v>1586.2</v>
      </c>
      <c r="GN144" s="4">
        <f t="shared" si="147"/>
        <v>1586.2</v>
      </c>
      <c r="GO144" s="4">
        <f t="shared" si="148"/>
        <v>0</v>
      </c>
      <c r="GP144" s="4">
        <f t="shared" si="149"/>
        <v>0</v>
      </c>
      <c r="GR144" s="4">
        <v>0</v>
      </c>
      <c r="GS144" s="4">
        <v>3</v>
      </c>
      <c r="GT144" s="4">
        <v>0</v>
      </c>
      <c r="GU144" s="4" t="s">
        <v>3</v>
      </c>
      <c r="GV144" s="4">
        <f t="shared" si="150"/>
        <v>0</v>
      </c>
      <c r="GW144" s="4">
        <v>1</v>
      </c>
      <c r="GX144" s="4">
        <f t="shared" si="151"/>
        <v>0</v>
      </c>
      <c r="HA144" s="4">
        <v>0</v>
      </c>
      <c r="HB144" s="4">
        <v>0</v>
      </c>
      <c r="HC144" s="4">
        <f t="shared" si="152"/>
        <v>0</v>
      </c>
      <c r="HE144" s="4" t="s">
        <v>3</v>
      </c>
      <c r="HF144" s="4" t="s">
        <v>3</v>
      </c>
      <c r="HM144" s="4" t="s">
        <v>42</v>
      </c>
      <c r="HN144" s="4" t="s">
        <v>3</v>
      </c>
      <c r="HO144" s="4" t="s">
        <v>3</v>
      </c>
      <c r="HP144" s="4" t="s">
        <v>3</v>
      </c>
      <c r="HQ144" s="4" t="s">
        <v>3</v>
      </c>
      <c r="HS144" s="4">
        <v>0</v>
      </c>
      <c r="IK144" s="4">
        <v>0</v>
      </c>
    </row>
    <row r="145" spans="1:255" x14ac:dyDescent="0.2">
      <c r="A145" s="2">
        <v>18</v>
      </c>
      <c r="B145" s="2">
        <v>1</v>
      </c>
      <c r="C145" s="2">
        <v>277</v>
      </c>
      <c r="D145" s="2"/>
      <c r="E145" s="2" t="s">
        <v>268</v>
      </c>
      <c r="F145" s="2" t="s">
        <v>269</v>
      </c>
      <c r="G145" s="2" t="s">
        <v>270</v>
      </c>
      <c r="H145" s="2" t="s">
        <v>146</v>
      </c>
      <c r="I145" s="2">
        <f>I137*J145</f>
        <v>4</v>
      </c>
      <c r="J145" s="2">
        <v>12.5</v>
      </c>
      <c r="K145" s="2">
        <v>12.5</v>
      </c>
      <c r="L145" s="2"/>
      <c r="M145" s="2"/>
      <c r="N145" s="2"/>
      <c r="O145" s="2">
        <f t="shared" si="128"/>
        <v>409.84</v>
      </c>
      <c r="P145" s="2">
        <f t="shared" si="129"/>
        <v>409.84</v>
      </c>
      <c r="Q145" s="2">
        <f t="shared" si="167"/>
        <v>0</v>
      </c>
      <c r="R145" s="2">
        <f t="shared" si="168"/>
        <v>0</v>
      </c>
      <c r="S145" s="2">
        <f t="shared" si="130"/>
        <v>0</v>
      </c>
      <c r="T145" s="2">
        <f t="shared" si="131"/>
        <v>0</v>
      </c>
      <c r="U145" s="2">
        <f t="shared" si="132"/>
        <v>0</v>
      </c>
      <c r="V145" s="2">
        <f t="shared" si="133"/>
        <v>0</v>
      </c>
      <c r="W145" s="2">
        <f t="shared" si="134"/>
        <v>0</v>
      </c>
      <c r="X145" s="2">
        <f t="shared" si="169"/>
        <v>0</v>
      </c>
      <c r="Y145" s="2">
        <f t="shared" si="170"/>
        <v>0</v>
      </c>
      <c r="Z145" s="2"/>
      <c r="AA145" s="2">
        <v>85736471</v>
      </c>
      <c r="AB145" s="2">
        <f t="shared" si="135"/>
        <v>102.46</v>
      </c>
      <c r="AC145" s="2">
        <f t="shared" si="171"/>
        <v>102.46</v>
      </c>
      <c r="AD145" s="2">
        <f t="shared" si="172"/>
        <v>0</v>
      </c>
      <c r="AE145" s="2">
        <f t="shared" si="173"/>
        <v>0</v>
      </c>
      <c r="AF145" s="2">
        <f t="shared" si="174"/>
        <v>0</v>
      </c>
      <c r="AG145" s="2">
        <f t="shared" si="136"/>
        <v>0</v>
      </c>
      <c r="AH145" s="2">
        <f t="shared" si="175"/>
        <v>0</v>
      </c>
      <c r="AI145" s="2">
        <f t="shared" si="176"/>
        <v>0</v>
      </c>
      <c r="AJ145" s="2">
        <f t="shared" si="137"/>
        <v>0</v>
      </c>
      <c r="AK145" s="2">
        <v>102.46</v>
      </c>
      <c r="AL145" s="2">
        <v>102.46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109</v>
      </c>
      <c r="AU145" s="2">
        <v>61</v>
      </c>
      <c r="AV145" s="2">
        <v>1</v>
      </c>
      <c r="AW145" s="2">
        <v>1</v>
      </c>
      <c r="AX145" s="2"/>
      <c r="AY145" s="2"/>
      <c r="AZ145" s="2">
        <v>1</v>
      </c>
      <c r="BA145" s="2">
        <v>1</v>
      </c>
      <c r="BB145" s="2">
        <v>1</v>
      </c>
      <c r="BC145" s="2">
        <v>1</v>
      </c>
      <c r="BD145" s="2" t="s">
        <v>3</v>
      </c>
      <c r="BE145" s="2" t="s">
        <v>3</v>
      </c>
      <c r="BF145" s="2" t="s">
        <v>3</v>
      </c>
      <c r="BG145" s="2" t="s">
        <v>3</v>
      </c>
      <c r="BH145" s="2">
        <v>3</v>
      </c>
      <c r="BI145" s="2">
        <v>1</v>
      </c>
      <c r="BJ145" s="2" t="s">
        <v>271</v>
      </c>
      <c r="BK145" s="2"/>
      <c r="BL145" s="2"/>
      <c r="BM145" s="2">
        <v>21</v>
      </c>
      <c r="BN145" s="2">
        <v>0</v>
      </c>
      <c r="BO145" s="2" t="s">
        <v>3</v>
      </c>
      <c r="BP145" s="2">
        <v>0</v>
      </c>
      <c r="BQ145" s="2">
        <v>30</v>
      </c>
      <c r="BR145" s="2">
        <v>0</v>
      </c>
      <c r="BS145" s="2">
        <v>1</v>
      </c>
      <c r="BT145" s="2">
        <v>1</v>
      </c>
      <c r="BU145" s="2">
        <v>1</v>
      </c>
      <c r="BV145" s="2">
        <v>1</v>
      </c>
      <c r="BW145" s="2">
        <v>1</v>
      </c>
      <c r="BX145" s="2">
        <v>1</v>
      </c>
      <c r="BY145" s="2" t="s">
        <v>3</v>
      </c>
      <c r="BZ145" s="2">
        <v>109</v>
      </c>
      <c r="CA145" s="2">
        <v>61</v>
      </c>
      <c r="CB145" s="2" t="s">
        <v>3</v>
      </c>
      <c r="CC145" s="2"/>
      <c r="CD145" s="2"/>
      <c r="CE145" s="2">
        <v>1566</v>
      </c>
      <c r="CF145" s="2">
        <v>0</v>
      </c>
      <c r="CG145" s="2">
        <v>0</v>
      </c>
      <c r="CH145" s="2"/>
      <c r="CI145" s="2"/>
      <c r="CJ145" s="2"/>
      <c r="CK145" s="2"/>
      <c r="CL145" s="2"/>
      <c r="CM145" s="2">
        <v>0</v>
      </c>
      <c r="CN145" s="2" t="s">
        <v>908</v>
      </c>
      <c r="CO145" s="2">
        <v>0</v>
      </c>
      <c r="CP145" s="2">
        <f t="shared" si="138"/>
        <v>409.84</v>
      </c>
      <c r="CQ145" s="2">
        <f t="shared" si="139"/>
        <v>102.46</v>
      </c>
      <c r="CR145" s="2">
        <f t="shared" si="177"/>
        <v>0</v>
      </c>
      <c r="CS145" s="2">
        <f t="shared" si="178"/>
        <v>0</v>
      </c>
      <c r="CT145" s="2">
        <f t="shared" si="140"/>
        <v>0</v>
      </c>
      <c r="CU145" s="2">
        <f t="shared" si="141"/>
        <v>0</v>
      </c>
      <c r="CV145" s="2">
        <f t="shared" si="142"/>
        <v>0</v>
      </c>
      <c r="CW145" s="2">
        <f t="shared" si="143"/>
        <v>0</v>
      </c>
      <c r="CX145" s="2">
        <f t="shared" si="144"/>
        <v>0</v>
      </c>
      <c r="CY145" s="2">
        <f t="shared" si="179"/>
        <v>0</v>
      </c>
      <c r="CZ145" s="2">
        <f t="shared" si="180"/>
        <v>0</v>
      </c>
      <c r="DA145" s="2"/>
      <c r="DB145" s="2"/>
      <c r="DC145" s="2" t="s">
        <v>3</v>
      </c>
      <c r="DD145" s="2" t="s">
        <v>3</v>
      </c>
      <c r="DE145" s="2" t="s">
        <v>3</v>
      </c>
      <c r="DF145" s="2" t="s">
        <v>3</v>
      </c>
      <c r="DG145" s="2" t="s">
        <v>3</v>
      </c>
      <c r="DH145" s="2" t="s">
        <v>3</v>
      </c>
      <c r="DI145" s="2" t="s">
        <v>3</v>
      </c>
      <c r="DJ145" s="2" t="s">
        <v>3</v>
      </c>
      <c r="DK145" s="2" t="s">
        <v>3</v>
      </c>
      <c r="DL145" s="2" t="s">
        <v>3</v>
      </c>
      <c r="DM145" s="2" t="s">
        <v>3</v>
      </c>
      <c r="DN145" s="2">
        <v>0</v>
      </c>
      <c r="DO145" s="2">
        <v>0</v>
      </c>
      <c r="DP145" s="2">
        <v>1</v>
      </c>
      <c r="DQ145" s="2">
        <v>1</v>
      </c>
      <c r="DR145" s="2"/>
      <c r="DS145" s="2"/>
      <c r="DT145" s="2"/>
      <c r="DU145" s="2">
        <v>1010</v>
      </c>
      <c r="DV145" s="2" t="s">
        <v>146</v>
      </c>
      <c r="DW145" s="2" t="s">
        <v>146</v>
      </c>
      <c r="DX145" s="2">
        <v>1</v>
      </c>
      <c r="DY145" s="2"/>
      <c r="DZ145" s="2" t="s">
        <v>3</v>
      </c>
      <c r="EA145" s="2" t="s">
        <v>3</v>
      </c>
      <c r="EB145" s="2" t="s">
        <v>3</v>
      </c>
      <c r="EC145" s="2" t="s">
        <v>3</v>
      </c>
      <c r="ED145" s="2"/>
      <c r="EE145" s="2">
        <v>85133641</v>
      </c>
      <c r="EF145" s="2">
        <v>30</v>
      </c>
      <c r="EG145" s="2" t="s">
        <v>52</v>
      </c>
      <c r="EH145" s="2">
        <v>0</v>
      </c>
      <c r="EI145" s="2" t="s">
        <v>3</v>
      </c>
      <c r="EJ145" s="2">
        <v>1</v>
      </c>
      <c r="EK145" s="2">
        <v>21</v>
      </c>
      <c r="EL145" s="2" t="s">
        <v>53</v>
      </c>
      <c r="EM145" s="2" t="s">
        <v>54</v>
      </c>
      <c r="EN145" s="2"/>
      <c r="EO145" s="2" t="s">
        <v>148</v>
      </c>
      <c r="EP145" s="2"/>
      <c r="EQ145" s="2">
        <v>0</v>
      </c>
      <c r="ER145" s="2">
        <v>102.46</v>
      </c>
      <c r="ES145" s="2">
        <v>102.46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>
        <v>0</v>
      </c>
      <c r="FR145" s="2">
        <v>0</v>
      </c>
      <c r="FS145" s="2">
        <v>0</v>
      </c>
      <c r="FT145" s="2"/>
      <c r="FU145" s="2"/>
      <c r="FV145" s="2"/>
      <c r="FW145" s="2"/>
      <c r="FX145" s="2">
        <v>109</v>
      </c>
      <c r="FY145" s="2">
        <v>61</v>
      </c>
      <c r="FZ145" s="2"/>
      <c r="GA145" s="2" t="s">
        <v>3</v>
      </c>
      <c r="GB145" s="2"/>
      <c r="GC145" s="2"/>
      <c r="GD145" s="2">
        <v>1</v>
      </c>
      <c r="GE145" s="2"/>
      <c r="GF145" s="2">
        <v>-1985471790</v>
      </c>
      <c r="GG145" s="2">
        <v>2</v>
      </c>
      <c r="GH145" s="2">
        <v>1</v>
      </c>
      <c r="GI145" s="2">
        <v>-2</v>
      </c>
      <c r="GJ145" s="2">
        <v>0</v>
      </c>
      <c r="GK145" s="2">
        <v>0</v>
      </c>
      <c r="GL145" s="2">
        <f t="shared" si="145"/>
        <v>0</v>
      </c>
      <c r="GM145" s="2">
        <f t="shared" si="146"/>
        <v>409.84</v>
      </c>
      <c r="GN145" s="2">
        <f t="shared" si="147"/>
        <v>409.84</v>
      </c>
      <c r="GO145" s="2">
        <f t="shared" si="148"/>
        <v>0</v>
      </c>
      <c r="GP145" s="2">
        <f t="shared" si="149"/>
        <v>0</v>
      </c>
      <c r="GQ145" s="2"/>
      <c r="GR145" s="2">
        <v>0</v>
      </c>
      <c r="GS145" s="2">
        <v>3</v>
      </c>
      <c r="GT145" s="2">
        <v>0</v>
      </c>
      <c r="GU145" s="2" t="s">
        <v>3</v>
      </c>
      <c r="GV145" s="2">
        <f t="shared" si="150"/>
        <v>0</v>
      </c>
      <c r="GW145" s="2">
        <v>1</v>
      </c>
      <c r="GX145" s="2">
        <f t="shared" si="151"/>
        <v>0</v>
      </c>
      <c r="GY145" s="2"/>
      <c r="GZ145" s="2"/>
      <c r="HA145" s="2">
        <v>0</v>
      </c>
      <c r="HB145" s="2">
        <v>0</v>
      </c>
      <c r="HC145" s="2">
        <f t="shared" si="152"/>
        <v>0</v>
      </c>
      <c r="HD145" s="2"/>
      <c r="HE145" s="2" t="s">
        <v>3</v>
      </c>
      <c r="HF145" s="2" t="s">
        <v>3</v>
      </c>
      <c r="HG145" s="2"/>
      <c r="HH145" s="2"/>
      <c r="HI145" s="2"/>
      <c r="HJ145" s="2"/>
      <c r="HK145" s="2"/>
      <c r="HL145" s="2"/>
      <c r="HM145" s="2" t="s">
        <v>42</v>
      </c>
      <c r="HN145" s="2" t="s">
        <v>3</v>
      </c>
      <c r="HO145" s="2" t="s">
        <v>3</v>
      </c>
      <c r="HP145" s="2" t="s">
        <v>3</v>
      </c>
      <c r="HQ145" s="2" t="s">
        <v>3</v>
      </c>
      <c r="HR145" s="2"/>
      <c r="HS145" s="2">
        <v>0</v>
      </c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>
        <v>0</v>
      </c>
      <c r="IL145" s="2"/>
      <c r="IM145" s="2"/>
      <c r="IN145" s="2"/>
      <c r="IO145" s="2"/>
      <c r="IP145" s="2"/>
      <c r="IQ145" s="2"/>
      <c r="IR145" s="2"/>
      <c r="IS145" s="2"/>
      <c r="IT145" s="2"/>
      <c r="IU145" s="2"/>
    </row>
    <row r="146" spans="1:255" x14ac:dyDescent="0.2">
      <c r="A146" s="4">
        <v>18</v>
      </c>
      <c r="B146" s="4">
        <v>1</v>
      </c>
      <c r="C146" s="4">
        <v>293</v>
      </c>
      <c r="E146" s="4" t="s">
        <v>268</v>
      </c>
      <c r="F146" s="4" t="s">
        <v>269</v>
      </c>
      <c r="G146" s="4" t="s">
        <v>270</v>
      </c>
      <c r="H146" s="4" t="s">
        <v>146</v>
      </c>
      <c r="I146" s="4">
        <f>I138*J146</f>
        <v>4</v>
      </c>
      <c r="J146" s="4">
        <v>12.5</v>
      </c>
      <c r="K146" s="4">
        <v>12.5</v>
      </c>
      <c r="O146" s="4">
        <f t="shared" si="128"/>
        <v>3655.77</v>
      </c>
      <c r="P146" s="4">
        <f t="shared" si="129"/>
        <v>3655.77</v>
      </c>
      <c r="Q146" s="4">
        <f t="shared" si="167"/>
        <v>0</v>
      </c>
      <c r="R146" s="4">
        <f t="shared" si="168"/>
        <v>0</v>
      </c>
      <c r="S146" s="4">
        <f t="shared" si="130"/>
        <v>0</v>
      </c>
      <c r="T146" s="4">
        <f t="shared" si="131"/>
        <v>0</v>
      </c>
      <c r="U146" s="4">
        <f t="shared" si="132"/>
        <v>0</v>
      </c>
      <c r="V146" s="4">
        <f t="shared" si="133"/>
        <v>0</v>
      </c>
      <c r="W146" s="4">
        <f t="shared" si="134"/>
        <v>0</v>
      </c>
      <c r="X146" s="4">
        <f t="shared" si="169"/>
        <v>0</v>
      </c>
      <c r="Y146" s="4">
        <f t="shared" si="170"/>
        <v>0</v>
      </c>
      <c r="AA146" s="4">
        <v>85736473</v>
      </c>
      <c r="AB146" s="4">
        <f t="shared" si="135"/>
        <v>102.46</v>
      </c>
      <c r="AC146" s="4">
        <f t="shared" si="171"/>
        <v>102.46</v>
      </c>
      <c r="AD146" s="4">
        <f t="shared" si="172"/>
        <v>0</v>
      </c>
      <c r="AE146" s="4">
        <f t="shared" si="173"/>
        <v>0</v>
      </c>
      <c r="AF146" s="4">
        <f t="shared" si="174"/>
        <v>0</v>
      </c>
      <c r="AG146" s="4">
        <f t="shared" si="136"/>
        <v>0</v>
      </c>
      <c r="AH146" s="4">
        <f t="shared" si="175"/>
        <v>0</v>
      </c>
      <c r="AI146" s="4">
        <f t="shared" si="176"/>
        <v>0</v>
      </c>
      <c r="AJ146" s="4">
        <f t="shared" si="137"/>
        <v>0</v>
      </c>
      <c r="AK146" s="4">
        <v>102.46</v>
      </c>
      <c r="AL146" s="4">
        <v>102.46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109</v>
      </c>
      <c r="AU146" s="4">
        <v>61</v>
      </c>
      <c r="AV146" s="4">
        <v>1</v>
      </c>
      <c r="AW146" s="4">
        <v>1</v>
      </c>
      <c r="AZ146" s="4">
        <v>1</v>
      </c>
      <c r="BA146" s="4">
        <v>1</v>
      </c>
      <c r="BB146" s="4">
        <v>1</v>
      </c>
      <c r="BC146" s="4">
        <v>8.92</v>
      </c>
      <c r="BD146" s="4" t="s">
        <v>3</v>
      </c>
      <c r="BE146" s="4" t="s">
        <v>3</v>
      </c>
      <c r="BF146" s="4" t="s">
        <v>3</v>
      </c>
      <c r="BG146" s="4" t="s">
        <v>3</v>
      </c>
      <c r="BH146" s="4">
        <v>3</v>
      </c>
      <c r="BI146" s="4">
        <v>1</v>
      </c>
      <c r="BJ146" s="4" t="s">
        <v>271</v>
      </c>
      <c r="BM146" s="4">
        <v>21</v>
      </c>
      <c r="BN146" s="4">
        <v>0</v>
      </c>
      <c r="BO146" s="4" t="s">
        <v>269</v>
      </c>
      <c r="BP146" s="4">
        <v>1</v>
      </c>
      <c r="BQ146" s="4">
        <v>30</v>
      </c>
      <c r="BR146" s="4">
        <v>0</v>
      </c>
      <c r="BS146" s="4">
        <v>1</v>
      </c>
      <c r="BT146" s="4">
        <v>1</v>
      </c>
      <c r="BU146" s="4">
        <v>1</v>
      </c>
      <c r="BV146" s="4">
        <v>1</v>
      </c>
      <c r="BW146" s="4">
        <v>1</v>
      </c>
      <c r="BX146" s="4">
        <v>1</v>
      </c>
      <c r="BY146" s="4" t="s">
        <v>3</v>
      </c>
      <c r="BZ146" s="4">
        <v>109</v>
      </c>
      <c r="CA146" s="4">
        <v>61</v>
      </c>
      <c r="CB146" s="4" t="s">
        <v>3</v>
      </c>
      <c r="CE146" s="4">
        <v>1566</v>
      </c>
      <c r="CF146" s="4">
        <v>0</v>
      </c>
      <c r="CG146" s="4">
        <v>0</v>
      </c>
      <c r="CM146" s="4">
        <v>0</v>
      </c>
      <c r="CN146" s="4" t="s">
        <v>908</v>
      </c>
      <c r="CO146" s="4">
        <v>0</v>
      </c>
      <c r="CP146" s="4">
        <f t="shared" si="138"/>
        <v>3655.77</v>
      </c>
      <c r="CQ146" s="4">
        <f t="shared" si="139"/>
        <v>913.94</v>
      </c>
      <c r="CR146" s="4">
        <f t="shared" si="177"/>
        <v>0</v>
      </c>
      <c r="CS146" s="4">
        <f t="shared" si="178"/>
        <v>0</v>
      </c>
      <c r="CT146" s="4">
        <f t="shared" si="140"/>
        <v>0</v>
      </c>
      <c r="CU146" s="4">
        <f t="shared" si="141"/>
        <v>0</v>
      </c>
      <c r="CV146" s="4">
        <f t="shared" si="142"/>
        <v>0</v>
      </c>
      <c r="CW146" s="4">
        <f t="shared" si="143"/>
        <v>0</v>
      </c>
      <c r="CX146" s="4">
        <f t="shared" si="144"/>
        <v>0</v>
      </c>
      <c r="CY146" s="4">
        <f t="shared" si="179"/>
        <v>0</v>
      </c>
      <c r="CZ146" s="4">
        <f t="shared" si="180"/>
        <v>0</v>
      </c>
      <c r="DC146" s="4" t="s">
        <v>3</v>
      </c>
      <c r="DD146" s="4" t="s">
        <v>3</v>
      </c>
      <c r="DE146" s="4" t="s">
        <v>3</v>
      </c>
      <c r="DF146" s="4" t="s">
        <v>3</v>
      </c>
      <c r="DG146" s="4" t="s">
        <v>3</v>
      </c>
      <c r="DH146" s="4" t="s">
        <v>3</v>
      </c>
      <c r="DI146" s="4" t="s">
        <v>3</v>
      </c>
      <c r="DJ146" s="4" t="s">
        <v>3</v>
      </c>
      <c r="DK146" s="4" t="s">
        <v>3</v>
      </c>
      <c r="DL146" s="4" t="s">
        <v>3</v>
      </c>
      <c r="DM146" s="4" t="s">
        <v>3</v>
      </c>
      <c r="DN146" s="4">
        <v>0</v>
      </c>
      <c r="DO146" s="4">
        <v>0</v>
      </c>
      <c r="DP146" s="4">
        <v>1</v>
      </c>
      <c r="DQ146" s="4">
        <v>1</v>
      </c>
      <c r="DU146" s="4">
        <v>1010</v>
      </c>
      <c r="DV146" s="4" t="s">
        <v>146</v>
      </c>
      <c r="DW146" s="4" t="s">
        <v>146</v>
      </c>
      <c r="DX146" s="4">
        <v>1</v>
      </c>
      <c r="DZ146" s="4" t="s">
        <v>3</v>
      </c>
      <c r="EA146" s="4" t="s">
        <v>3</v>
      </c>
      <c r="EB146" s="4" t="s">
        <v>3</v>
      </c>
      <c r="EC146" s="4" t="s">
        <v>3</v>
      </c>
      <c r="EE146" s="4">
        <v>85133641</v>
      </c>
      <c r="EF146" s="4">
        <v>30</v>
      </c>
      <c r="EG146" s="4" t="s">
        <v>52</v>
      </c>
      <c r="EH146" s="4">
        <v>0</v>
      </c>
      <c r="EI146" s="4" t="s">
        <v>3</v>
      </c>
      <c r="EJ146" s="4">
        <v>1</v>
      </c>
      <c r="EK146" s="4">
        <v>21</v>
      </c>
      <c r="EL146" s="4" t="s">
        <v>53</v>
      </c>
      <c r="EM146" s="4" t="s">
        <v>54</v>
      </c>
      <c r="EO146" s="4" t="s">
        <v>148</v>
      </c>
      <c r="EQ146" s="4">
        <v>0</v>
      </c>
      <c r="ER146" s="4">
        <v>102.46</v>
      </c>
      <c r="ES146" s="4">
        <v>102.46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FQ146" s="4">
        <v>0</v>
      </c>
      <c r="FR146" s="4">
        <v>0</v>
      </c>
      <c r="FS146" s="4">
        <v>0</v>
      </c>
      <c r="FX146" s="4">
        <v>109</v>
      </c>
      <c r="FY146" s="4">
        <v>61</v>
      </c>
      <c r="GA146" s="4" t="s">
        <v>3</v>
      </c>
      <c r="GD146" s="4">
        <v>1</v>
      </c>
      <c r="GF146" s="4">
        <v>-1985471790</v>
      </c>
      <c r="GG146" s="4">
        <v>2</v>
      </c>
      <c r="GH146" s="4">
        <v>1</v>
      </c>
      <c r="GI146" s="4">
        <v>2</v>
      </c>
      <c r="GJ146" s="4">
        <v>0</v>
      </c>
      <c r="GK146" s="4">
        <v>0</v>
      </c>
      <c r="GL146" s="4">
        <f t="shared" si="145"/>
        <v>0</v>
      </c>
      <c r="GM146" s="4">
        <f t="shared" si="146"/>
        <v>3655.77</v>
      </c>
      <c r="GN146" s="4">
        <f t="shared" si="147"/>
        <v>3655.77</v>
      </c>
      <c r="GO146" s="4">
        <f t="shared" si="148"/>
        <v>0</v>
      </c>
      <c r="GP146" s="4">
        <f t="shared" si="149"/>
        <v>0</v>
      </c>
      <c r="GR146" s="4">
        <v>0</v>
      </c>
      <c r="GS146" s="4">
        <v>3</v>
      </c>
      <c r="GT146" s="4">
        <v>0</v>
      </c>
      <c r="GU146" s="4" t="s">
        <v>3</v>
      </c>
      <c r="GV146" s="4">
        <f t="shared" si="150"/>
        <v>0</v>
      </c>
      <c r="GW146" s="4">
        <v>1</v>
      </c>
      <c r="GX146" s="4">
        <f t="shared" si="151"/>
        <v>0</v>
      </c>
      <c r="HA146" s="4">
        <v>0</v>
      </c>
      <c r="HB146" s="4">
        <v>0</v>
      </c>
      <c r="HC146" s="4">
        <f t="shared" si="152"/>
        <v>0</v>
      </c>
      <c r="HE146" s="4" t="s">
        <v>3</v>
      </c>
      <c r="HF146" s="4" t="s">
        <v>3</v>
      </c>
      <c r="HM146" s="4" t="s">
        <v>42</v>
      </c>
      <c r="HN146" s="4" t="s">
        <v>3</v>
      </c>
      <c r="HO146" s="4" t="s">
        <v>3</v>
      </c>
      <c r="HP146" s="4" t="s">
        <v>3</v>
      </c>
      <c r="HQ146" s="4" t="s">
        <v>3</v>
      </c>
      <c r="HS146" s="4">
        <v>0</v>
      </c>
      <c r="IK146" s="4">
        <v>0</v>
      </c>
    </row>
    <row r="147" spans="1:255" x14ac:dyDescent="0.2">
      <c r="A147" s="2">
        <v>18</v>
      </c>
      <c r="B147" s="2">
        <v>1</v>
      </c>
      <c r="C147" s="2">
        <v>274</v>
      </c>
      <c r="D147" s="2"/>
      <c r="E147" s="2" t="s">
        <v>272</v>
      </c>
      <c r="F147" s="2" t="s">
        <v>273</v>
      </c>
      <c r="G147" s="2" t="s">
        <v>274</v>
      </c>
      <c r="H147" s="2" t="s">
        <v>146</v>
      </c>
      <c r="I147" s="2">
        <f>I137*J147</f>
        <v>3</v>
      </c>
      <c r="J147" s="2">
        <v>9.375</v>
      </c>
      <c r="K147" s="2">
        <v>9.375</v>
      </c>
      <c r="L147" s="2"/>
      <c r="M147" s="2"/>
      <c r="N147" s="2"/>
      <c r="O147" s="2">
        <f t="shared" ref="O147:O178" si="181">ROUND(CP147,2)</f>
        <v>218.43</v>
      </c>
      <c r="P147" s="2">
        <f t="shared" ref="P147:P178" si="182">ROUND((ROUND((AC147*AW147*I147),2)*BC147),2)</f>
        <v>218.43</v>
      </c>
      <c r="Q147" s="2">
        <f t="shared" si="167"/>
        <v>0</v>
      </c>
      <c r="R147" s="2">
        <f t="shared" si="168"/>
        <v>0</v>
      </c>
      <c r="S147" s="2">
        <f t="shared" ref="S147:S178" si="183">ROUND((ROUND((AF147*AV147*I147),2)*BA147),2)</f>
        <v>0</v>
      </c>
      <c r="T147" s="2">
        <f t="shared" ref="T147:T178" si="184">ROUND(CU147*I147,2)</f>
        <v>0</v>
      </c>
      <c r="U147" s="2">
        <f t="shared" ref="U147:U178" si="185">CV147*I147</f>
        <v>0</v>
      </c>
      <c r="V147" s="2">
        <f t="shared" ref="V147:V178" si="186">CW147*I147</f>
        <v>0</v>
      </c>
      <c r="W147" s="2">
        <f t="shared" ref="W147:W178" si="187">ROUND(CX147*I147,2)</f>
        <v>0</v>
      </c>
      <c r="X147" s="2">
        <f t="shared" si="169"/>
        <v>0</v>
      </c>
      <c r="Y147" s="2">
        <f t="shared" si="170"/>
        <v>0</v>
      </c>
      <c r="Z147" s="2"/>
      <c r="AA147" s="2">
        <v>85736471</v>
      </c>
      <c r="AB147" s="2">
        <f t="shared" ref="AB147:AB178" si="188">ROUND((AC147+AD147+AF147),6)</f>
        <v>72.81</v>
      </c>
      <c r="AC147" s="2">
        <f t="shared" si="171"/>
        <v>72.81</v>
      </c>
      <c r="AD147" s="2">
        <f t="shared" si="172"/>
        <v>0</v>
      </c>
      <c r="AE147" s="2">
        <f t="shared" si="173"/>
        <v>0</v>
      </c>
      <c r="AF147" s="2">
        <f t="shared" si="174"/>
        <v>0</v>
      </c>
      <c r="AG147" s="2">
        <f t="shared" ref="AG147:AG178" si="189">ROUND((AP147),6)</f>
        <v>0</v>
      </c>
      <c r="AH147" s="2">
        <f t="shared" si="175"/>
        <v>0</v>
      </c>
      <c r="AI147" s="2">
        <f t="shared" si="176"/>
        <v>0</v>
      </c>
      <c r="AJ147" s="2">
        <f t="shared" ref="AJ147:AJ178" si="190">(AS147)</f>
        <v>0</v>
      </c>
      <c r="AK147" s="2">
        <v>72.81</v>
      </c>
      <c r="AL147" s="2">
        <v>72.81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109</v>
      </c>
      <c r="AU147" s="2">
        <v>61</v>
      </c>
      <c r="AV147" s="2">
        <v>1</v>
      </c>
      <c r="AW147" s="2">
        <v>1</v>
      </c>
      <c r="AX147" s="2"/>
      <c r="AY147" s="2"/>
      <c r="AZ147" s="2">
        <v>1</v>
      </c>
      <c r="BA147" s="2">
        <v>1</v>
      </c>
      <c r="BB147" s="2">
        <v>1</v>
      </c>
      <c r="BC147" s="2">
        <v>1</v>
      </c>
      <c r="BD147" s="2" t="s">
        <v>3</v>
      </c>
      <c r="BE147" s="2" t="s">
        <v>3</v>
      </c>
      <c r="BF147" s="2" t="s">
        <v>3</v>
      </c>
      <c r="BG147" s="2" t="s">
        <v>3</v>
      </c>
      <c r="BH147" s="2">
        <v>3</v>
      </c>
      <c r="BI147" s="2">
        <v>1</v>
      </c>
      <c r="BJ147" s="2" t="s">
        <v>275</v>
      </c>
      <c r="BK147" s="2"/>
      <c r="BL147" s="2"/>
      <c r="BM147" s="2">
        <v>21</v>
      </c>
      <c r="BN147" s="2">
        <v>0</v>
      </c>
      <c r="BO147" s="2" t="s">
        <v>3</v>
      </c>
      <c r="BP147" s="2">
        <v>0</v>
      </c>
      <c r="BQ147" s="2">
        <v>30</v>
      </c>
      <c r="BR147" s="2">
        <v>0</v>
      </c>
      <c r="BS147" s="2">
        <v>1</v>
      </c>
      <c r="BT147" s="2">
        <v>1</v>
      </c>
      <c r="BU147" s="2">
        <v>1</v>
      </c>
      <c r="BV147" s="2">
        <v>1</v>
      </c>
      <c r="BW147" s="2">
        <v>1</v>
      </c>
      <c r="BX147" s="2">
        <v>1</v>
      </c>
      <c r="BY147" s="2" t="s">
        <v>3</v>
      </c>
      <c r="BZ147" s="2">
        <v>109</v>
      </c>
      <c r="CA147" s="2">
        <v>61</v>
      </c>
      <c r="CB147" s="2" t="s">
        <v>3</v>
      </c>
      <c r="CC147" s="2"/>
      <c r="CD147" s="2"/>
      <c r="CE147" s="2">
        <v>1566</v>
      </c>
      <c r="CF147" s="2">
        <v>0</v>
      </c>
      <c r="CG147" s="2">
        <v>0</v>
      </c>
      <c r="CH147" s="2"/>
      <c r="CI147" s="2"/>
      <c r="CJ147" s="2"/>
      <c r="CK147" s="2"/>
      <c r="CL147" s="2"/>
      <c r="CM147" s="2">
        <v>0</v>
      </c>
      <c r="CN147" s="2" t="s">
        <v>908</v>
      </c>
      <c r="CO147" s="2">
        <v>0</v>
      </c>
      <c r="CP147" s="2">
        <f t="shared" ref="CP147:CP178" si="191">(P147+Q147+S147)</f>
        <v>218.43</v>
      </c>
      <c r="CQ147" s="2">
        <f t="shared" ref="CQ147:CQ178" si="192">ROUND((ROUND((AC147*AW147*1),2)*BC147),2)</f>
        <v>72.81</v>
      </c>
      <c r="CR147" s="2">
        <f t="shared" si="177"/>
        <v>0</v>
      </c>
      <c r="CS147" s="2">
        <f t="shared" si="178"/>
        <v>0</v>
      </c>
      <c r="CT147" s="2">
        <f t="shared" ref="CT147:CT178" si="193">ROUND((ROUND((AF147*AV147*1),2)*BA147),2)</f>
        <v>0</v>
      </c>
      <c r="CU147" s="2">
        <f t="shared" ref="CU147:CU178" si="194">AG147</f>
        <v>0</v>
      </c>
      <c r="CV147" s="2">
        <f t="shared" ref="CV147:CV178" si="195">(AH147*AV147)</f>
        <v>0</v>
      </c>
      <c r="CW147" s="2">
        <f t="shared" ref="CW147:CW178" si="196">AI147</f>
        <v>0</v>
      </c>
      <c r="CX147" s="2">
        <f t="shared" ref="CX147:CX178" si="197">AJ147</f>
        <v>0</v>
      </c>
      <c r="CY147" s="2">
        <f t="shared" si="179"/>
        <v>0</v>
      </c>
      <c r="CZ147" s="2">
        <f t="shared" si="180"/>
        <v>0</v>
      </c>
      <c r="DA147" s="2"/>
      <c r="DB147" s="2"/>
      <c r="DC147" s="2" t="s">
        <v>3</v>
      </c>
      <c r="DD147" s="2" t="s">
        <v>3</v>
      </c>
      <c r="DE147" s="2" t="s">
        <v>3</v>
      </c>
      <c r="DF147" s="2" t="s">
        <v>3</v>
      </c>
      <c r="DG147" s="2" t="s">
        <v>3</v>
      </c>
      <c r="DH147" s="2" t="s">
        <v>3</v>
      </c>
      <c r="DI147" s="2" t="s">
        <v>3</v>
      </c>
      <c r="DJ147" s="2" t="s">
        <v>3</v>
      </c>
      <c r="DK147" s="2" t="s">
        <v>3</v>
      </c>
      <c r="DL147" s="2" t="s">
        <v>3</v>
      </c>
      <c r="DM147" s="2" t="s">
        <v>3</v>
      </c>
      <c r="DN147" s="2">
        <v>0</v>
      </c>
      <c r="DO147" s="2">
        <v>0</v>
      </c>
      <c r="DP147" s="2">
        <v>1</v>
      </c>
      <c r="DQ147" s="2">
        <v>1</v>
      </c>
      <c r="DR147" s="2"/>
      <c r="DS147" s="2"/>
      <c r="DT147" s="2"/>
      <c r="DU147" s="2">
        <v>1010</v>
      </c>
      <c r="DV147" s="2" t="s">
        <v>146</v>
      </c>
      <c r="DW147" s="2" t="s">
        <v>146</v>
      </c>
      <c r="DX147" s="2">
        <v>1</v>
      </c>
      <c r="DY147" s="2"/>
      <c r="DZ147" s="2" t="s">
        <v>3</v>
      </c>
      <c r="EA147" s="2" t="s">
        <v>3</v>
      </c>
      <c r="EB147" s="2" t="s">
        <v>3</v>
      </c>
      <c r="EC147" s="2" t="s">
        <v>3</v>
      </c>
      <c r="ED147" s="2"/>
      <c r="EE147" s="2">
        <v>85133641</v>
      </c>
      <c r="EF147" s="2">
        <v>30</v>
      </c>
      <c r="EG147" s="2" t="s">
        <v>52</v>
      </c>
      <c r="EH147" s="2">
        <v>0</v>
      </c>
      <c r="EI147" s="2" t="s">
        <v>3</v>
      </c>
      <c r="EJ147" s="2">
        <v>1</v>
      </c>
      <c r="EK147" s="2">
        <v>21</v>
      </c>
      <c r="EL147" s="2" t="s">
        <v>53</v>
      </c>
      <c r="EM147" s="2" t="s">
        <v>54</v>
      </c>
      <c r="EN147" s="2"/>
      <c r="EO147" s="2" t="s">
        <v>148</v>
      </c>
      <c r="EP147" s="2"/>
      <c r="EQ147" s="2">
        <v>0</v>
      </c>
      <c r="ER147" s="2">
        <v>72.81</v>
      </c>
      <c r="ES147" s="2">
        <v>72.81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>
        <v>0</v>
      </c>
      <c r="FR147" s="2">
        <v>0</v>
      </c>
      <c r="FS147" s="2">
        <v>0</v>
      </c>
      <c r="FT147" s="2"/>
      <c r="FU147" s="2"/>
      <c r="FV147" s="2"/>
      <c r="FW147" s="2"/>
      <c r="FX147" s="2">
        <v>109</v>
      </c>
      <c r="FY147" s="2">
        <v>61</v>
      </c>
      <c r="FZ147" s="2"/>
      <c r="GA147" s="2" t="s">
        <v>3</v>
      </c>
      <c r="GB147" s="2"/>
      <c r="GC147" s="2"/>
      <c r="GD147" s="2">
        <v>1</v>
      </c>
      <c r="GE147" s="2"/>
      <c r="GF147" s="2">
        <v>1928721825</v>
      </c>
      <c r="GG147" s="2">
        <v>2</v>
      </c>
      <c r="GH147" s="2">
        <v>1</v>
      </c>
      <c r="GI147" s="2">
        <v>-2</v>
      </c>
      <c r="GJ147" s="2">
        <v>0</v>
      </c>
      <c r="GK147" s="2">
        <v>0</v>
      </c>
      <c r="GL147" s="2">
        <f t="shared" ref="GL147:GL178" si="198">ROUND(IF(AND(BH147=3,BI147=3,FS147&lt;&gt;0),P147,0),2)</f>
        <v>0</v>
      </c>
      <c r="GM147" s="2">
        <f t="shared" ref="GM147:GM178" si="199">ROUND(O147+X147+Y147,2)+GX147</f>
        <v>218.43</v>
      </c>
      <c r="GN147" s="2">
        <f t="shared" ref="GN147:GN178" si="200">IF(OR(BI147=0,BI147=1),GM147-GX147,0)</f>
        <v>218.43</v>
      </c>
      <c r="GO147" s="2">
        <f t="shared" ref="GO147:GO178" si="201">IF(BI147=2,GM147-GX147,0)</f>
        <v>0</v>
      </c>
      <c r="GP147" s="2">
        <f t="shared" ref="GP147:GP178" si="202">IF(BI147=4,GM147-GX147,0)</f>
        <v>0</v>
      </c>
      <c r="GQ147" s="2"/>
      <c r="GR147" s="2">
        <v>0</v>
      </c>
      <c r="GS147" s="2">
        <v>3</v>
      </c>
      <c r="GT147" s="2">
        <v>0</v>
      </c>
      <c r="GU147" s="2" t="s">
        <v>3</v>
      </c>
      <c r="GV147" s="2">
        <f t="shared" ref="GV147:GV178" si="203">ROUND((GT147),6)</f>
        <v>0</v>
      </c>
      <c r="GW147" s="2">
        <v>1</v>
      </c>
      <c r="GX147" s="2">
        <f t="shared" ref="GX147:GX178" si="204">ROUND(HC147*I147,2)</f>
        <v>0</v>
      </c>
      <c r="GY147" s="2"/>
      <c r="GZ147" s="2"/>
      <c r="HA147" s="2">
        <v>0</v>
      </c>
      <c r="HB147" s="2">
        <v>0</v>
      </c>
      <c r="HC147" s="2">
        <f t="shared" ref="HC147:HC178" si="205">GV147*GW147</f>
        <v>0</v>
      </c>
      <c r="HD147" s="2"/>
      <c r="HE147" s="2" t="s">
        <v>3</v>
      </c>
      <c r="HF147" s="2" t="s">
        <v>3</v>
      </c>
      <c r="HG147" s="2"/>
      <c r="HH147" s="2"/>
      <c r="HI147" s="2"/>
      <c r="HJ147" s="2"/>
      <c r="HK147" s="2"/>
      <c r="HL147" s="2"/>
      <c r="HM147" s="2" t="s">
        <v>42</v>
      </c>
      <c r="HN147" s="2" t="s">
        <v>3</v>
      </c>
      <c r="HO147" s="2" t="s">
        <v>3</v>
      </c>
      <c r="HP147" s="2" t="s">
        <v>3</v>
      </c>
      <c r="HQ147" s="2" t="s">
        <v>3</v>
      </c>
      <c r="HR147" s="2"/>
      <c r="HS147" s="2">
        <v>0</v>
      </c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>
        <v>0</v>
      </c>
      <c r="IL147" s="2"/>
      <c r="IM147" s="2"/>
      <c r="IN147" s="2"/>
      <c r="IO147" s="2"/>
      <c r="IP147" s="2"/>
      <c r="IQ147" s="2"/>
      <c r="IR147" s="2"/>
      <c r="IS147" s="2"/>
      <c r="IT147" s="2"/>
      <c r="IU147" s="2"/>
    </row>
    <row r="148" spans="1:255" x14ac:dyDescent="0.2">
      <c r="A148" s="4">
        <v>18</v>
      </c>
      <c r="B148" s="4">
        <v>1</v>
      </c>
      <c r="C148" s="4">
        <v>290</v>
      </c>
      <c r="E148" s="4" t="s">
        <v>272</v>
      </c>
      <c r="F148" s="4" t="s">
        <v>273</v>
      </c>
      <c r="G148" s="4" t="s">
        <v>274</v>
      </c>
      <c r="H148" s="4" t="s">
        <v>146</v>
      </c>
      <c r="I148" s="4">
        <f>I138*J148</f>
        <v>3</v>
      </c>
      <c r="J148" s="4">
        <v>9.375</v>
      </c>
      <c r="K148" s="4">
        <v>9.375</v>
      </c>
      <c r="O148" s="4">
        <f t="shared" si="181"/>
        <v>1723.41</v>
      </c>
      <c r="P148" s="4">
        <f t="shared" si="182"/>
        <v>1723.41</v>
      </c>
      <c r="Q148" s="4">
        <f t="shared" si="167"/>
        <v>0</v>
      </c>
      <c r="R148" s="4">
        <f t="shared" si="168"/>
        <v>0</v>
      </c>
      <c r="S148" s="4">
        <f t="shared" si="183"/>
        <v>0</v>
      </c>
      <c r="T148" s="4">
        <f t="shared" si="184"/>
        <v>0</v>
      </c>
      <c r="U148" s="4">
        <f t="shared" si="185"/>
        <v>0</v>
      </c>
      <c r="V148" s="4">
        <f t="shared" si="186"/>
        <v>0</v>
      </c>
      <c r="W148" s="4">
        <f t="shared" si="187"/>
        <v>0</v>
      </c>
      <c r="X148" s="4">
        <f t="shared" si="169"/>
        <v>0</v>
      </c>
      <c r="Y148" s="4">
        <f t="shared" si="170"/>
        <v>0</v>
      </c>
      <c r="AA148" s="4">
        <v>85736473</v>
      </c>
      <c r="AB148" s="4">
        <f t="shared" si="188"/>
        <v>72.81</v>
      </c>
      <c r="AC148" s="4">
        <f t="shared" si="171"/>
        <v>72.81</v>
      </c>
      <c r="AD148" s="4">
        <f t="shared" si="172"/>
        <v>0</v>
      </c>
      <c r="AE148" s="4">
        <f t="shared" si="173"/>
        <v>0</v>
      </c>
      <c r="AF148" s="4">
        <f t="shared" si="174"/>
        <v>0</v>
      </c>
      <c r="AG148" s="4">
        <f t="shared" si="189"/>
        <v>0</v>
      </c>
      <c r="AH148" s="4">
        <f t="shared" si="175"/>
        <v>0</v>
      </c>
      <c r="AI148" s="4">
        <f t="shared" si="176"/>
        <v>0</v>
      </c>
      <c r="AJ148" s="4">
        <f t="shared" si="190"/>
        <v>0</v>
      </c>
      <c r="AK148" s="4">
        <v>72.81</v>
      </c>
      <c r="AL148" s="4">
        <v>72.81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109</v>
      </c>
      <c r="AU148" s="4">
        <v>61</v>
      </c>
      <c r="AV148" s="4">
        <v>1</v>
      </c>
      <c r="AW148" s="4">
        <v>1</v>
      </c>
      <c r="AZ148" s="4">
        <v>1</v>
      </c>
      <c r="BA148" s="4">
        <v>1</v>
      </c>
      <c r="BB148" s="4">
        <v>1</v>
      </c>
      <c r="BC148" s="4">
        <v>7.89</v>
      </c>
      <c r="BD148" s="4" t="s">
        <v>3</v>
      </c>
      <c r="BE148" s="4" t="s">
        <v>3</v>
      </c>
      <c r="BF148" s="4" t="s">
        <v>3</v>
      </c>
      <c r="BG148" s="4" t="s">
        <v>3</v>
      </c>
      <c r="BH148" s="4">
        <v>3</v>
      </c>
      <c r="BI148" s="4">
        <v>1</v>
      </c>
      <c r="BJ148" s="4" t="s">
        <v>275</v>
      </c>
      <c r="BM148" s="4">
        <v>21</v>
      </c>
      <c r="BN148" s="4">
        <v>0</v>
      </c>
      <c r="BO148" s="4" t="s">
        <v>273</v>
      </c>
      <c r="BP148" s="4">
        <v>1</v>
      </c>
      <c r="BQ148" s="4">
        <v>30</v>
      </c>
      <c r="BR148" s="4">
        <v>0</v>
      </c>
      <c r="BS148" s="4">
        <v>1</v>
      </c>
      <c r="BT148" s="4">
        <v>1</v>
      </c>
      <c r="BU148" s="4">
        <v>1</v>
      </c>
      <c r="BV148" s="4">
        <v>1</v>
      </c>
      <c r="BW148" s="4">
        <v>1</v>
      </c>
      <c r="BX148" s="4">
        <v>1</v>
      </c>
      <c r="BY148" s="4" t="s">
        <v>3</v>
      </c>
      <c r="BZ148" s="4">
        <v>109</v>
      </c>
      <c r="CA148" s="4">
        <v>61</v>
      </c>
      <c r="CB148" s="4" t="s">
        <v>3</v>
      </c>
      <c r="CE148" s="4">
        <v>1566</v>
      </c>
      <c r="CF148" s="4">
        <v>0</v>
      </c>
      <c r="CG148" s="4">
        <v>0</v>
      </c>
      <c r="CM148" s="4">
        <v>0</v>
      </c>
      <c r="CN148" s="4" t="s">
        <v>908</v>
      </c>
      <c r="CO148" s="4">
        <v>0</v>
      </c>
      <c r="CP148" s="4">
        <f t="shared" si="191"/>
        <v>1723.41</v>
      </c>
      <c r="CQ148" s="4">
        <f t="shared" si="192"/>
        <v>574.47</v>
      </c>
      <c r="CR148" s="4">
        <f t="shared" si="177"/>
        <v>0</v>
      </c>
      <c r="CS148" s="4">
        <f t="shared" si="178"/>
        <v>0</v>
      </c>
      <c r="CT148" s="4">
        <f t="shared" si="193"/>
        <v>0</v>
      </c>
      <c r="CU148" s="4">
        <f t="shared" si="194"/>
        <v>0</v>
      </c>
      <c r="CV148" s="4">
        <f t="shared" si="195"/>
        <v>0</v>
      </c>
      <c r="CW148" s="4">
        <f t="shared" si="196"/>
        <v>0</v>
      </c>
      <c r="CX148" s="4">
        <f t="shared" si="197"/>
        <v>0</v>
      </c>
      <c r="CY148" s="4">
        <f t="shared" si="179"/>
        <v>0</v>
      </c>
      <c r="CZ148" s="4">
        <f t="shared" si="180"/>
        <v>0</v>
      </c>
      <c r="DC148" s="4" t="s">
        <v>3</v>
      </c>
      <c r="DD148" s="4" t="s">
        <v>3</v>
      </c>
      <c r="DE148" s="4" t="s">
        <v>3</v>
      </c>
      <c r="DF148" s="4" t="s">
        <v>3</v>
      </c>
      <c r="DG148" s="4" t="s">
        <v>3</v>
      </c>
      <c r="DH148" s="4" t="s">
        <v>3</v>
      </c>
      <c r="DI148" s="4" t="s">
        <v>3</v>
      </c>
      <c r="DJ148" s="4" t="s">
        <v>3</v>
      </c>
      <c r="DK148" s="4" t="s">
        <v>3</v>
      </c>
      <c r="DL148" s="4" t="s">
        <v>3</v>
      </c>
      <c r="DM148" s="4" t="s">
        <v>3</v>
      </c>
      <c r="DN148" s="4">
        <v>0</v>
      </c>
      <c r="DO148" s="4">
        <v>0</v>
      </c>
      <c r="DP148" s="4">
        <v>1</v>
      </c>
      <c r="DQ148" s="4">
        <v>1</v>
      </c>
      <c r="DU148" s="4">
        <v>1010</v>
      </c>
      <c r="DV148" s="4" t="s">
        <v>146</v>
      </c>
      <c r="DW148" s="4" t="s">
        <v>146</v>
      </c>
      <c r="DX148" s="4">
        <v>1</v>
      </c>
      <c r="DZ148" s="4" t="s">
        <v>3</v>
      </c>
      <c r="EA148" s="4" t="s">
        <v>3</v>
      </c>
      <c r="EB148" s="4" t="s">
        <v>3</v>
      </c>
      <c r="EC148" s="4" t="s">
        <v>3</v>
      </c>
      <c r="EE148" s="4">
        <v>85133641</v>
      </c>
      <c r="EF148" s="4">
        <v>30</v>
      </c>
      <c r="EG148" s="4" t="s">
        <v>52</v>
      </c>
      <c r="EH148" s="4">
        <v>0</v>
      </c>
      <c r="EI148" s="4" t="s">
        <v>3</v>
      </c>
      <c r="EJ148" s="4">
        <v>1</v>
      </c>
      <c r="EK148" s="4">
        <v>21</v>
      </c>
      <c r="EL148" s="4" t="s">
        <v>53</v>
      </c>
      <c r="EM148" s="4" t="s">
        <v>54</v>
      </c>
      <c r="EO148" s="4" t="s">
        <v>148</v>
      </c>
      <c r="EQ148" s="4">
        <v>0</v>
      </c>
      <c r="ER148" s="4">
        <v>72.81</v>
      </c>
      <c r="ES148" s="4">
        <v>72.81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FQ148" s="4">
        <v>0</v>
      </c>
      <c r="FR148" s="4">
        <v>0</v>
      </c>
      <c r="FS148" s="4">
        <v>0</v>
      </c>
      <c r="FX148" s="4">
        <v>109</v>
      </c>
      <c r="FY148" s="4">
        <v>61</v>
      </c>
      <c r="GA148" s="4" t="s">
        <v>3</v>
      </c>
      <c r="GD148" s="4">
        <v>1</v>
      </c>
      <c r="GF148" s="4">
        <v>1928721825</v>
      </c>
      <c r="GG148" s="4">
        <v>2</v>
      </c>
      <c r="GH148" s="4">
        <v>1</v>
      </c>
      <c r="GI148" s="4">
        <v>2</v>
      </c>
      <c r="GJ148" s="4">
        <v>0</v>
      </c>
      <c r="GK148" s="4">
        <v>0</v>
      </c>
      <c r="GL148" s="4">
        <f t="shared" si="198"/>
        <v>0</v>
      </c>
      <c r="GM148" s="4">
        <f t="shared" si="199"/>
        <v>1723.41</v>
      </c>
      <c r="GN148" s="4">
        <f t="shared" si="200"/>
        <v>1723.41</v>
      </c>
      <c r="GO148" s="4">
        <f t="shared" si="201"/>
        <v>0</v>
      </c>
      <c r="GP148" s="4">
        <f t="shared" si="202"/>
        <v>0</v>
      </c>
      <c r="GR148" s="4">
        <v>0</v>
      </c>
      <c r="GS148" s="4">
        <v>3</v>
      </c>
      <c r="GT148" s="4">
        <v>0</v>
      </c>
      <c r="GU148" s="4" t="s">
        <v>3</v>
      </c>
      <c r="GV148" s="4">
        <f t="shared" si="203"/>
        <v>0</v>
      </c>
      <c r="GW148" s="4">
        <v>1</v>
      </c>
      <c r="GX148" s="4">
        <f t="shared" si="204"/>
        <v>0</v>
      </c>
      <c r="HA148" s="4">
        <v>0</v>
      </c>
      <c r="HB148" s="4">
        <v>0</v>
      </c>
      <c r="HC148" s="4">
        <f t="shared" si="205"/>
        <v>0</v>
      </c>
      <c r="HE148" s="4" t="s">
        <v>3</v>
      </c>
      <c r="HF148" s="4" t="s">
        <v>3</v>
      </c>
      <c r="HM148" s="4" t="s">
        <v>42</v>
      </c>
      <c r="HN148" s="4" t="s">
        <v>3</v>
      </c>
      <c r="HO148" s="4" t="s">
        <v>3</v>
      </c>
      <c r="HP148" s="4" t="s">
        <v>3</v>
      </c>
      <c r="HQ148" s="4" t="s">
        <v>3</v>
      </c>
      <c r="HS148" s="4">
        <v>0</v>
      </c>
      <c r="IK148" s="4">
        <v>0</v>
      </c>
    </row>
    <row r="149" spans="1:255" x14ac:dyDescent="0.2">
      <c r="A149" s="2">
        <v>18</v>
      </c>
      <c r="B149" s="2">
        <v>1</v>
      </c>
      <c r="C149" s="2">
        <v>276</v>
      </c>
      <c r="D149" s="2"/>
      <c r="E149" s="2" t="s">
        <v>276</v>
      </c>
      <c r="F149" s="2" t="s">
        <v>277</v>
      </c>
      <c r="G149" s="2" t="s">
        <v>278</v>
      </c>
      <c r="H149" s="2" t="s">
        <v>146</v>
      </c>
      <c r="I149" s="2">
        <f>I137*J149</f>
        <v>1</v>
      </c>
      <c r="J149" s="2">
        <v>3.125</v>
      </c>
      <c r="K149" s="2">
        <v>3.125</v>
      </c>
      <c r="L149" s="2"/>
      <c r="M149" s="2"/>
      <c r="N149" s="2"/>
      <c r="O149" s="2">
        <f t="shared" si="181"/>
        <v>47.38</v>
      </c>
      <c r="P149" s="2">
        <f t="shared" si="182"/>
        <v>47.38</v>
      </c>
      <c r="Q149" s="2">
        <f t="shared" si="167"/>
        <v>0</v>
      </c>
      <c r="R149" s="2">
        <f t="shared" si="168"/>
        <v>0</v>
      </c>
      <c r="S149" s="2">
        <f t="shared" si="183"/>
        <v>0</v>
      </c>
      <c r="T149" s="2">
        <f t="shared" si="184"/>
        <v>0</v>
      </c>
      <c r="U149" s="2">
        <f t="shared" si="185"/>
        <v>0</v>
      </c>
      <c r="V149" s="2">
        <f t="shared" si="186"/>
        <v>0</v>
      </c>
      <c r="W149" s="2">
        <f t="shared" si="187"/>
        <v>0</v>
      </c>
      <c r="X149" s="2">
        <f t="shared" si="169"/>
        <v>0</v>
      </c>
      <c r="Y149" s="2">
        <f t="shared" si="170"/>
        <v>0</v>
      </c>
      <c r="Z149" s="2"/>
      <c r="AA149" s="2">
        <v>85736471</v>
      </c>
      <c r="AB149" s="2">
        <f t="shared" si="188"/>
        <v>47.38</v>
      </c>
      <c r="AC149" s="2">
        <f t="shared" si="171"/>
        <v>47.38</v>
      </c>
      <c r="AD149" s="2">
        <f t="shared" si="172"/>
        <v>0</v>
      </c>
      <c r="AE149" s="2">
        <f t="shared" si="173"/>
        <v>0</v>
      </c>
      <c r="AF149" s="2">
        <f t="shared" si="174"/>
        <v>0</v>
      </c>
      <c r="AG149" s="2">
        <f t="shared" si="189"/>
        <v>0</v>
      </c>
      <c r="AH149" s="2">
        <f t="shared" si="175"/>
        <v>0</v>
      </c>
      <c r="AI149" s="2">
        <f t="shared" si="176"/>
        <v>0</v>
      </c>
      <c r="AJ149" s="2">
        <f t="shared" si="190"/>
        <v>0</v>
      </c>
      <c r="AK149" s="2">
        <v>47.38</v>
      </c>
      <c r="AL149" s="2">
        <v>47.38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109</v>
      </c>
      <c r="AU149" s="2">
        <v>61</v>
      </c>
      <c r="AV149" s="2">
        <v>1</v>
      </c>
      <c r="AW149" s="2">
        <v>1</v>
      </c>
      <c r="AX149" s="2"/>
      <c r="AY149" s="2"/>
      <c r="AZ149" s="2">
        <v>1</v>
      </c>
      <c r="BA149" s="2">
        <v>1</v>
      </c>
      <c r="BB149" s="2">
        <v>1</v>
      </c>
      <c r="BC149" s="2">
        <v>1</v>
      </c>
      <c r="BD149" s="2" t="s">
        <v>3</v>
      </c>
      <c r="BE149" s="2" t="s">
        <v>3</v>
      </c>
      <c r="BF149" s="2" t="s">
        <v>3</v>
      </c>
      <c r="BG149" s="2" t="s">
        <v>3</v>
      </c>
      <c r="BH149" s="2">
        <v>3</v>
      </c>
      <c r="BI149" s="2">
        <v>1</v>
      </c>
      <c r="BJ149" s="2" t="s">
        <v>279</v>
      </c>
      <c r="BK149" s="2"/>
      <c r="BL149" s="2"/>
      <c r="BM149" s="2">
        <v>21</v>
      </c>
      <c r="BN149" s="2">
        <v>0</v>
      </c>
      <c r="BO149" s="2" t="s">
        <v>3</v>
      </c>
      <c r="BP149" s="2">
        <v>0</v>
      </c>
      <c r="BQ149" s="2">
        <v>30</v>
      </c>
      <c r="BR149" s="2">
        <v>0</v>
      </c>
      <c r="BS149" s="2">
        <v>1</v>
      </c>
      <c r="BT149" s="2">
        <v>1</v>
      </c>
      <c r="BU149" s="2">
        <v>1</v>
      </c>
      <c r="BV149" s="2">
        <v>1</v>
      </c>
      <c r="BW149" s="2">
        <v>1</v>
      </c>
      <c r="BX149" s="2">
        <v>1</v>
      </c>
      <c r="BY149" s="2" t="s">
        <v>3</v>
      </c>
      <c r="BZ149" s="2">
        <v>109</v>
      </c>
      <c r="CA149" s="2">
        <v>61</v>
      </c>
      <c r="CB149" s="2" t="s">
        <v>3</v>
      </c>
      <c r="CC149" s="2"/>
      <c r="CD149" s="2"/>
      <c r="CE149" s="2">
        <v>1566</v>
      </c>
      <c r="CF149" s="2">
        <v>0</v>
      </c>
      <c r="CG149" s="2">
        <v>0</v>
      </c>
      <c r="CH149" s="2"/>
      <c r="CI149" s="2"/>
      <c r="CJ149" s="2"/>
      <c r="CK149" s="2"/>
      <c r="CL149" s="2"/>
      <c r="CM149" s="2">
        <v>0</v>
      </c>
      <c r="CN149" s="2" t="s">
        <v>908</v>
      </c>
      <c r="CO149" s="2">
        <v>0</v>
      </c>
      <c r="CP149" s="2">
        <f t="shared" si="191"/>
        <v>47.38</v>
      </c>
      <c r="CQ149" s="2">
        <f t="shared" si="192"/>
        <v>47.38</v>
      </c>
      <c r="CR149" s="2">
        <f t="shared" si="177"/>
        <v>0</v>
      </c>
      <c r="CS149" s="2">
        <f t="shared" si="178"/>
        <v>0</v>
      </c>
      <c r="CT149" s="2">
        <f t="shared" si="193"/>
        <v>0</v>
      </c>
      <c r="CU149" s="2">
        <f t="shared" si="194"/>
        <v>0</v>
      </c>
      <c r="CV149" s="2">
        <f t="shared" si="195"/>
        <v>0</v>
      </c>
      <c r="CW149" s="2">
        <f t="shared" si="196"/>
        <v>0</v>
      </c>
      <c r="CX149" s="2">
        <f t="shared" si="197"/>
        <v>0</v>
      </c>
      <c r="CY149" s="2">
        <f t="shared" si="179"/>
        <v>0</v>
      </c>
      <c r="CZ149" s="2">
        <f t="shared" si="180"/>
        <v>0</v>
      </c>
      <c r="DA149" s="2"/>
      <c r="DB149" s="2"/>
      <c r="DC149" s="2" t="s">
        <v>3</v>
      </c>
      <c r="DD149" s="2" t="s">
        <v>3</v>
      </c>
      <c r="DE149" s="2" t="s">
        <v>3</v>
      </c>
      <c r="DF149" s="2" t="s">
        <v>3</v>
      </c>
      <c r="DG149" s="2" t="s">
        <v>3</v>
      </c>
      <c r="DH149" s="2" t="s">
        <v>3</v>
      </c>
      <c r="DI149" s="2" t="s">
        <v>3</v>
      </c>
      <c r="DJ149" s="2" t="s">
        <v>3</v>
      </c>
      <c r="DK149" s="2" t="s">
        <v>3</v>
      </c>
      <c r="DL149" s="2" t="s">
        <v>3</v>
      </c>
      <c r="DM149" s="2" t="s">
        <v>3</v>
      </c>
      <c r="DN149" s="2">
        <v>0</v>
      </c>
      <c r="DO149" s="2">
        <v>0</v>
      </c>
      <c r="DP149" s="2">
        <v>1</v>
      </c>
      <c r="DQ149" s="2">
        <v>1</v>
      </c>
      <c r="DR149" s="2"/>
      <c r="DS149" s="2"/>
      <c r="DT149" s="2"/>
      <c r="DU149" s="2">
        <v>1010</v>
      </c>
      <c r="DV149" s="2" t="s">
        <v>146</v>
      </c>
      <c r="DW149" s="2" t="s">
        <v>146</v>
      </c>
      <c r="DX149" s="2">
        <v>1</v>
      </c>
      <c r="DY149" s="2"/>
      <c r="DZ149" s="2" t="s">
        <v>3</v>
      </c>
      <c r="EA149" s="2" t="s">
        <v>3</v>
      </c>
      <c r="EB149" s="2" t="s">
        <v>3</v>
      </c>
      <c r="EC149" s="2" t="s">
        <v>3</v>
      </c>
      <c r="ED149" s="2"/>
      <c r="EE149" s="2">
        <v>85133641</v>
      </c>
      <c r="EF149" s="2">
        <v>30</v>
      </c>
      <c r="EG149" s="2" t="s">
        <v>52</v>
      </c>
      <c r="EH149" s="2">
        <v>0</v>
      </c>
      <c r="EI149" s="2" t="s">
        <v>3</v>
      </c>
      <c r="EJ149" s="2">
        <v>1</v>
      </c>
      <c r="EK149" s="2">
        <v>21</v>
      </c>
      <c r="EL149" s="2" t="s">
        <v>53</v>
      </c>
      <c r="EM149" s="2" t="s">
        <v>54</v>
      </c>
      <c r="EN149" s="2"/>
      <c r="EO149" s="2" t="s">
        <v>148</v>
      </c>
      <c r="EP149" s="2"/>
      <c r="EQ149" s="2">
        <v>0</v>
      </c>
      <c r="ER149" s="2">
        <v>47.38</v>
      </c>
      <c r="ES149" s="2">
        <v>47.38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>
        <v>0</v>
      </c>
      <c r="FR149" s="2">
        <v>0</v>
      </c>
      <c r="FS149" s="2">
        <v>0</v>
      </c>
      <c r="FT149" s="2"/>
      <c r="FU149" s="2"/>
      <c r="FV149" s="2"/>
      <c r="FW149" s="2"/>
      <c r="FX149" s="2">
        <v>109</v>
      </c>
      <c r="FY149" s="2">
        <v>61</v>
      </c>
      <c r="FZ149" s="2"/>
      <c r="GA149" s="2" t="s">
        <v>3</v>
      </c>
      <c r="GB149" s="2"/>
      <c r="GC149" s="2"/>
      <c r="GD149" s="2">
        <v>1</v>
      </c>
      <c r="GE149" s="2"/>
      <c r="GF149" s="2">
        <v>-755480911</v>
      </c>
      <c r="GG149" s="2">
        <v>2</v>
      </c>
      <c r="GH149" s="2">
        <v>1</v>
      </c>
      <c r="GI149" s="2">
        <v>-2</v>
      </c>
      <c r="GJ149" s="2">
        <v>0</v>
      </c>
      <c r="GK149" s="2">
        <v>0</v>
      </c>
      <c r="GL149" s="2">
        <f t="shared" si="198"/>
        <v>0</v>
      </c>
      <c r="GM149" s="2">
        <f t="shared" si="199"/>
        <v>47.38</v>
      </c>
      <c r="GN149" s="2">
        <f t="shared" si="200"/>
        <v>47.38</v>
      </c>
      <c r="GO149" s="2">
        <f t="shared" si="201"/>
        <v>0</v>
      </c>
      <c r="GP149" s="2">
        <f t="shared" si="202"/>
        <v>0</v>
      </c>
      <c r="GQ149" s="2"/>
      <c r="GR149" s="2">
        <v>0</v>
      </c>
      <c r="GS149" s="2">
        <v>3</v>
      </c>
      <c r="GT149" s="2">
        <v>0</v>
      </c>
      <c r="GU149" s="2" t="s">
        <v>3</v>
      </c>
      <c r="GV149" s="2">
        <f t="shared" si="203"/>
        <v>0</v>
      </c>
      <c r="GW149" s="2">
        <v>1</v>
      </c>
      <c r="GX149" s="2">
        <f t="shared" si="204"/>
        <v>0</v>
      </c>
      <c r="GY149" s="2"/>
      <c r="GZ149" s="2"/>
      <c r="HA149" s="2">
        <v>0</v>
      </c>
      <c r="HB149" s="2">
        <v>0</v>
      </c>
      <c r="HC149" s="2">
        <f t="shared" si="205"/>
        <v>0</v>
      </c>
      <c r="HD149" s="2"/>
      <c r="HE149" s="2" t="s">
        <v>3</v>
      </c>
      <c r="HF149" s="2" t="s">
        <v>3</v>
      </c>
      <c r="HG149" s="2"/>
      <c r="HH149" s="2"/>
      <c r="HI149" s="2"/>
      <c r="HJ149" s="2"/>
      <c r="HK149" s="2"/>
      <c r="HL149" s="2"/>
      <c r="HM149" s="2" t="s">
        <v>42</v>
      </c>
      <c r="HN149" s="2" t="s">
        <v>3</v>
      </c>
      <c r="HO149" s="2" t="s">
        <v>3</v>
      </c>
      <c r="HP149" s="2" t="s">
        <v>3</v>
      </c>
      <c r="HQ149" s="2" t="s">
        <v>3</v>
      </c>
      <c r="HR149" s="2"/>
      <c r="HS149" s="2">
        <v>0</v>
      </c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>
        <v>0</v>
      </c>
      <c r="IL149" s="2"/>
      <c r="IM149" s="2"/>
      <c r="IN149" s="2"/>
      <c r="IO149" s="2"/>
      <c r="IP149" s="2"/>
      <c r="IQ149" s="2"/>
      <c r="IR149" s="2"/>
      <c r="IS149" s="2"/>
      <c r="IT149" s="2"/>
      <c r="IU149" s="2"/>
    </row>
    <row r="150" spans="1:255" x14ac:dyDescent="0.2">
      <c r="A150" s="4">
        <v>18</v>
      </c>
      <c r="B150" s="4">
        <v>1</v>
      </c>
      <c r="C150" s="4">
        <v>292</v>
      </c>
      <c r="E150" s="4" t="s">
        <v>276</v>
      </c>
      <c r="F150" s="4" t="s">
        <v>277</v>
      </c>
      <c r="G150" s="4" t="s">
        <v>278</v>
      </c>
      <c r="H150" s="4" t="s">
        <v>146</v>
      </c>
      <c r="I150" s="4">
        <f>I138*J150</f>
        <v>1</v>
      </c>
      <c r="J150" s="4">
        <v>3.125</v>
      </c>
      <c r="K150" s="4">
        <v>3.125</v>
      </c>
      <c r="O150" s="4">
        <f t="shared" si="181"/>
        <v>317.92</v>
      </c>
      <c r="P150" s="4">
        <f t="shared" si="182"/>
        <v>317.92</v>
      </c>
      <c r="Q150" s="4">
        <f t="shared" si="167"/>
        <v>0</v>
      </c>
      <c r="R150" s="4">
        <f t="shared" si="168"/>
        <v>0</v>
      </c>
      <c r="S150" s="4">
        <f t="shared" si="183"/>
        <v>0</v>
      </c>
      <c r="T150" s="4">
        <f t="shared" si="184"/>
        <v>0</v>
      </c>
      <c r="U150" s="4">
        <f t="shared" si="185"/>
        <v>0</v>
      </c>
      <c r="V150" s="4">
        <f t="shared" si="186"/>
        <v>0</v>
      </c>
      <c r="W150" s="4">
        <f t="shared" si="187"/>
        <v>0</v>
      </c>
      <c r="X150" s="4">
        <f t="shared" si="169"/>
        <v>0</v>
      </c>
      <c r="Y150" s="4">
        <f t="shared" si="170"/>
        <v>0</v>
      </c>
      <c r="AA150" s="4">
        <v>85736473</v>
      </c>
      <c r="AB150" s="4">
        <f t="shared" si="188"/>
        <v>47.38</v>
      </c>
      <c r="AC150" s="4">
        <f t="shared" si="171"/>
        <v>47.38</v>
      </c>
      <c r="AD150" s="4">
        <f t="shared" si="172"/>
        <v>0</v>
      </c>
      <c r="AE150" s="4">
        <f t="shared" si="173"/>
        <v>0</v>
      </c>
      <c r="AF150" s="4">
        <f t="shared" si="174"/>
        <v>0</v>
      </c>
      <c r="AG150" s="4">
        <f t="shared" si="189"/>
        <v>0</v>
      </c>
      <c r="AH150" s="4">
        <f t="shared" si="175"/>
        <v>0</v>
      </c>
      <c r="AI150" s="4">
        <f t="shared" si="176"/>
        <v>0</v>
      </c>
      <c r="AJ150" s="4">
        <f t="shared" si="190"/>
        <v>0</v>
      </c>
      <c r="AK150" s="4">
        <v>47.38</v>
      </c>
      <c r="AL150" s="4">
        <v>47.38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109</v>
      </c>
      <c r="AU150" s="4">
        <v>61</v>
      </c>
      <c r="AV150" s="4">
        <v>1</v>
      </c>
      <c r="AW150" s="4">
        <v>1</v>
      </c>
      <c r="AZ150" s="4">
        <v>1</v>
      </c>
      <c r="BA150" s="4">
        <v>1</v>
      </c>
      <c r="BB150" s="4">
        <v>1</v>
      </c>
      <c r="BC150" s="4">
        <v>6.71</v>
      </c>
      <c r="BD150" s="4" t="s">
        <v>3</v>
      </c>
      <c r="BE150" s="4" t="s">
        <v>3</v>
      </c>
      <c r="BF150" s="4" t="s">
        <v>3</v>
      </c>
      <c r="BG150" s="4" t="s">
        <v>3</v>
      </c>
      <c r="BH150" s="4">
        <v>3</v>
      </c>
      <c r="BI150" s="4">
        <v>1</v>
      </c>
      <c r="BJ150" s="4" t="s">
        <v>279</v>
      </c>
      <c r="BM150" s="4">
        <v>21</v>
      </c>
      <c r="BN150" s="4">
        <v>0</v>
      </c>
      <c r="BO150" s="4" t="s">
        <v>277</v>
      </c>
      <c r="BP150" s="4">
        <v>1</v>
      </c>
      <c r="BQ150" s="4">
        <v>30</v>
      </c>
      <c r="BR150" s="4">
        <v>0</v>
      </c>
      <c r="BS150" s="4">
        <v>1</v>
      </c>
      <c r="BT150" s="4">
        <v>1</v>
      </c>
      <c r="BU150" s="4">
        <v>1</v>
      </c>
      <c r="BV150" s="4">
        <v>1</v>
      </c>
      <c r="BW150" s="4">
        <v>1</v>
      </c>
      <c r="BX150" s="4">
        <v>1</v>
      </c>
      <c r="BY150" s="4" t="s">
        <v>3</v>
      </c>
      <c r="BZ150" s="4">
        <v>109</v>
      </c>
      <c r="CA150" s="4">
        <v>61</v>
      </c>
      <c r="CB150" s="4" t="s">
        <v>3</v>
      </c>
      <c r="CE150" s="4">
        <v>1566</v>
      </c>
      <c r="CF150" s="4">
        <v>0</v>
      </c>
      <c r="CG150" s="4">
        <v>0</v>
      </c>
      <c r="CM150" s="4">
        <v>0</v>
      </c>
      <c r="CN150" s="4" t="s">
        <v>908</v>
      </c>
      <c r="CO150" s="4">
        <v>0</v>
      </c>
      <c r="CP150" s="4">
        <f t="shared" si="191"/>
        <v>317.92</v>
      </c>
      <c r="CQ150" s="4">
        <f t="shared" si="192"/>
        <v>317.92</v>
      </c>
      <c r="CR150" s="4">
        <f t="shared" si="177"/>
        <v>0</v>
      </c>
      <c r="CS150" s="4">
        <f t="shared" si="178"/>
        <v>0</v>
      </c>
      <c r="CT150" s="4">
        <f t="shared" si="193"/>
        <v>0</v>
      </c>
      <c r="CU150" s="4">
        <f t="shared" si="194"/>
        <v>0</v>
      </c>
      <c r="CV150" s="4">
        <f t="shared" si="195"/>
        <v>0</v>
      </c>
      <c r="CW150" s="4">
        <f t="shared" si="196"/>
        <v>0</v>
      </c>
      <c r="CX150" s="4">
        <f t="shared" si="197"/>
        <v>0</v>
      </c>
      <c r="CY150" s="4">
        <f t="shared" si="179"/>
        <v>0</v>
      </c>
      <c r="CZ150" s="4">
        <f t="shared" si="180"/>
        <v>0</v>
      </c>
      <c r="DC150" s="4" t="s">
        <v>3</v>
      </c>
      <c r="DD150" s="4" t="s">
        <v>3</v>
      </c>
      <c r="DE150" s="4" t="s">
        <v>3</v>
      </c>
      <c r="DF150" s="4" t="s">
        <v>3</v>
      </c>
      <c r="DG150" s="4" t="s">
        <v>3</v>
      </c>
      <c r="DH150" s="4" t="s">
        <v>3</v>
      </c>
      <c r="DI150" s="4" t="s">
        <v>3</v>
      </c>
      <c r="DJ150" s="4" t="s">
        <v>3</v>
      </c>
      <c r="DK150" s="4" t="s">
        <v>3</v>
      </c>
      <c r="DL150" s="4" t="s">
        <v>3</v>
      </c>
      <c r="DM150" s="4" t="s">
        <v>3</v>
      </c>
      <c r="DN150" s="4">
        <v>0</v>
      </c>
      <c r="DO150" s="4">
        <v>0</v>
      </c>
      <c r="DP150" s="4">
        <v>1</v>
      </c>
      <c r="DQ150" s="4">
        <v>1</v>
      </c>
      <c r="DU150" s="4">
        <v>1010</v>
      </c>
      <c r="DV150" s="4" t="s">
        <v>146</v>
      </c>
      <c r="DW150" s="4" t="s">
        <v>146</v>
      </c>
      <c r="DX150" s="4">
        <v>1</v>
      </c>
      <c r="DZ150" s="4" t="s">
        <v>3</v>
      </c>
      <c r="EA150" s="4" t="s">
        <v>3</v>
      </c>
      <c r="EB150" s="4" t="s">
        <v>3</v>
      </c>
      <c r="EC150" s="4" t="s">
        <v>3</v>
      </c>
      <c r="EE150" s="4">
        <v>85133641</v>
      </c>
      <c r="EF150" s="4">
        <v>30</v>
      </c>
      <c r="EG150" s="4" t="s">
        <v>52</v>
      </c>
      <c r="EH150" s="4">
        <v>0</v>
      </c>
      <c r="EI150" s="4" t="s">
        <v>3</v>
      </c>
      <c r="EJ150" s="4">
        <v>1</v>
      </c>
      <c r="EK150" s="4">
        <v>21</v>
      </c>
      <c r="EL150" s="4" t="s">
        <v>53</v>
      </c>
      <c r="EM150" s="4" t="s">
        <v>54</v>
      </c>
      <c r="EO150" s="4" t="s">
        <v>148</v>
      </c>
      <c r="EQ150" s="4">
        <v>0</v>
      </c>
      <c r="ER150" s="4">
        <v>47.38</v>
      </c>
      <c r="ES150" s="4">
        <v>47.38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FQ150" s="4">
        <v>0</v>
      </c>
      <c r="FR150" s="4">
        <v>0</v>
      </c>
      <c r="FS150" s="4">
        <v>0</v>
      </c>
      <c r="FX150" s="4">
        <v>109</v>
      </c>
      <c r="FY150" s="4">
        <v>61</v>
      </c>
      <c r="GA150" s="4" t="s">
        <v>3</v>
      </c>
      <c r="GD150" s="4">
        <v>1</v>
      </c>
      <c r="GF150" s="4">
        <v>-755480911</v>
      </c>
      <c r="GG150" s="4">
        <v>2</v>
      </c>
      <c r="GH150" s="4">
        <v>1</v>
      </c>
      <c r="GI150" s="4">
        <v>2</v>
      </c>
      <c r="GJ150" s="4">
        <v>0</v>
      </c>
      <c r="GK150" s="4">
        <v>0</v>
      </c>
      <c r="GL150" s="4">
        <f t="shared" si="198"/>
        <v>0</v>
      </c>
      <c r="GM150" s="4">
        <f t="shared" si="199"/>
        <v>317.92</v>
      </c>
      <c r="GN150" s="4">
        <f t="shared" si="200"/>
        <v>317.92</v>
      </c>
      <c r="GO150" s="4">
        <f t="shared" si="201"/>
        <v>0</v>
      </c>
      <c r="GP150" s="4">
        <f t="shared" si="202"/>
        <v>0</v>
      </c>
      <c r="GR150" s="4">
        <v>0</v>
      </c>
      <c r="GS150" s="4">
        <v>3</v>
      </c>
      <c r="GT150" s="4">
        <v>0</v>
      </c>
      <c r="GU150" s="4" t="s">
        <v>3</v>
      </c>
      <c r="GV150" s="4">
        <f t="shared" si="203"/>
        <v>0</v>
      </c>
      <c r="GW150" s="4">
        <v>1</v>
      </c>
      <c r="GX150" s="4">
        <f t="shared" si="204"/>
        <v>0</v>
      </c>
      <c r="HA150" s="4">
        <v>0</v>
      </c>
      <c r="HB150" s="4">
        <v>0</v>
      </c>
      <c r="HC150" s="4">
        <f t="shared" si="205"/>
        <v>0</v>
      </c>
      <c r="HE150" s="4" t="s">
        <v>3</v>
      </c>
      <c r="HF150" s="4" t="s">
        <v>3</v>
      </c>
      <c r="HM150" s="4" t="s">
        <v>42</v>
      </c>
      <c r="HN150" s="4" t="s">
        <v>3</v>
      </c>
      <c r="HO150" s="4" t="s">
        <v>3</v>
      </c>
      <c r="HP150" s="4" t="s">
        <v>3</v>
      </c>
      <c r="HQ150" s="4" t="s">
        <v>3</v>
      </c>
      <c r="HS150" s="4">
        <v>0</v>
      </c>
      <c r="IK150" s="4">
        <v>0</v>
      </c>
    </row>
    <row r="151" spans="1:255" x14ac:dyDescent="0.2">
      <c r="A151" s="2">
        <v>18</v>
      </c>
      <c r="B151" s="2">
        <v>1</v>
      </c>
      <c r="C151" s="2">
        <v>275</v>
      </c>
      <c r="D151" s="2"/>
      <c r="E151" s="2" t="s">
        <v>280</v>
      </c>
      <c r="F151" s="2" t="s">
        <v>281</v>
      </c>
      <c r="G151" s="2" t="s">
        <v>282</v>
      </c>
      <c r="H151" s="2" t="s">
        <v>146</v>
      </c>
      <c r="I151" s="2">
        <f>I137*J151</f>
        <v>1</v>
      </c>
      <c r="J151" s="2">
        <v>3.125</v>
      </c>
      <c r="K151" s="2">
        <v>3.125</v>
      </c>
      <c r="L151" s="2"/>
      <c r="M151" s="2"/>
      <c r="N151" s="2"/>
      <c r="O151" s="2">
        <f t="shared" si="181"/>
        <v>44.24</v>
      </c>
      <c r="P151" s="2">
        <f t="shared" si="182"/>
        <v>44.24</v>
      </c>
      <c r="Q151" s="2">
        <f t="shared" si="167"/>
        <v>0</v>
      </c>
      <c r="R151" s="2">
        <f t="shared" si="168"/>
        <v>0</v>
      </c>
      <c r="S151" s="2">
        <f t="shared" si="183"/>
        <v>0</v>
      </c>
      <c r="T151" s="2">
        <f t="shared" si="184"/>
        <v>0</v>
      </c>
      <c r="U151" s="2">
        <f t="shared" si="185"/>
        <v>0</v>
      </c>
      <c r="V151" s="2">
        <f t="shared" si="186"/>
        <v>0</v>
      </c>
      <c r="W151" s="2">
        <f t="shared" si="187"/>
        <v>0</v>
      </c>
      <c r="X151" s="2">
        <f t="shared" si="169"/>
        <v>0</v>
      </c>
      <c r="Y151" s="2">
        <f t="shared" si="170"/>
        <v>0</v>
      </c>
      <c r="Z151" s="2"/>
      <c r="AA151" s="2">
        <v>85736471</v>
      </c>
      <c r="AB151" s="2">
        <f t="shared" si="188"/>
        <v>44.24</v>
      </c>
      <c r="AC151" s="2">
        <f t="shared" si="171"/>
        <v>44.24</v>
      </c>
      <c r="AD151" s="2">
        <f t="shared" si="172"/>
        <v>0</v>
      </c>
      <c r="AE151" s="2">
        <f t="shared" si="173"/>
        <v>0</v>
      </c>
      <c r="AF151" s="2">
        <f t="shared" si="174"/>
        <v>0</v>
      </c>
      <c r="AG151" s="2">
        <f t="shared" si="189"/>
        <v>0</v>
      </c>
      <c r="AH151" s="2">
        <f t="shared" si="175"/>
        <v>0</v>
      </c>
      <c r="AI151" s="2">
        <f t="shared" si="176"/>
        <v>0</v>
      </c>
      <c r="AJ151" s="2">
        <f t="shared" si="190"/>
        <v>0</v>
      </c>
      <c r="AK151" s="2">
        <v>44.24</v>
      </c>
      <c r="AL151" s="2">
        <v>44.24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109</v>
      </c>
      <c r="AU151" s="2">
        <v>61</v>
      </c>
      <c r="AV151" s="2">
        <v>1</v>
      </c>
      <c r="AW151" s="2">
        <v>1</v>
      </c>
      <c r="AX151" s="2"/>
      <c r="AY151" s="2"/>
      <c r="AZ151" s="2">
        <v>1</v>
      </c>
      <c r="BA151" s="2">
        <v>1</v>
      </c>
      <c r="BB151" s="2">
        <v>1</v>
      </c>
      <c r="BC151" s="2">
        <v>1</v>
      </c>
      <c r="BD151" s="2" t="s">
        <v>3</v>
      </c>
      <c r="BE151" s="2" t="s">
        <v>3</v>
      </c>
      <c r="BF151" s="2" t="s">
        <v>3</v>
      </c>
      <c r="BG151" s="2" t="s">
        <v>3</v>
      </c>
      <c r="BH151" s="2">
        <v>3</v>
      </c>
      <c r="BI151" s="2">
        <v>1</v>
      </c>
      <c r="BJ151" s="2" t="s">
        <v>283</v>
      </c>
      <c r="BK151" s="2"/>
      <c r="BL151" s="2"/>
      <c r="BM151" s="2">
        <v>21</v>
      </c>
      <c r="BN151" s="2">
        <v>0</v>
      </c>
      <c r="BO151" s="2" t="s">
        <v>3</v>
      </c>
      <c r="BP151" s="2">
        <v>0</v>
      </c>
      <c r="BQ151" s="2">
        <v>30</v>
      </c>
      <c r="BR151" s="2">
        <v>0</v>
      </c>
      <c r="BS151" s="2">
        <v>1</v>
      </c>
      <c r="BT151" s="2">
        <v>1</v>
      </c>
      <c r="BU151" s="2">
        <v>1</v>
      </c>
      <c r="BV151" s="2">
        <v>1</v>
      </c>
      <c r="BW151" s="2">
        <v>1</v>
      </c>
      <c r="BX151" s="2">
        <v>1</v>
      </c>
      <c r="BY151" s="2" t="s">
        <v>3</v>
      </c>
      <c r="BZ151" s="2">
        <v>109</v>
      </c>
      <c r="CA151" s="2">
        <v>61</v>
      </c>
      <c r="CB151" s="2" t="s">
        <v>3</v>
      </c>
      <c r="CC151" s="2"/>
      <c r="CD151" s="2"/>
      <c r="CE151" s="2">
        <v>1566</v>
      </c>
      <c r="CF151" s="2">
        <v>0</v>
      </c>
      <c r="CG151" s="2">
        <v>0</v>
      </c>
      <c r="CH151" s="2"/>
      <c r="CI151" s="2"/>
      <c r="CJ151" s="2"/>
      <c r="CK151" s="2"/>
      <c r="CL151" s="2"/>
      <c r="CM151" s="2">
        <v>0</v>
      </c>
      <c r="CN151" s="2" t="s">
        <v>908</v>
      </c>
      <c r="CO151" s="2">
        <v>0</v>
      </c>
      <c r="CP151" s="2">
        <f t="shared" si="191"/>
        <v>44.24</v>
      </c>
      <c r="CQ151" s="2">
        <f t="shared" si="192"/>
        <v>44.24</v>
      </c>
      <c r="CR151" s="2">
        <f t="shared" si="177"/>
        <v>0</v>
      </c>
      <c r="CS151" s="2">
        <f t="shared" si="178"/>
        <v>0</v>
      </c>
      <c r="CT151" s="2">
        <f t="shared" si="193"/>
        <v>0</v>
      </c>
      <c r="CU151" s="2">
        <f t="shared" si="194"/>
        <v>0</v>
      </c>
      <c r="CV151" s="2">
        <f t="shared" si="195"/>
        <v>0</v>
      </c>
      <c r="CW151" s="2">
        <f t="shared" si="196"/>
        <v>0</v>
      </c>
      <c r="CX151" s="2">
        <f t="shared" si="197"/>
        <v>0</v>
      </c>
      <c r="CY151" s="2">
        <f t="shared" si="179"/>
        <v>0</v>
      </c>
      <c r="CZ151" s="2">
        <f t="shared" si="180"/>
        <v>0</v>
      </c>
      <c r="DA151" s="2"/>
      <c r="DB151" s="2"/>
      <c r="DC151" s="2" t="s">
        <v>3</v>
      </c>
      <c r="DD151" s="2" t="s">
        <v>3</v>
      </c>
      <c r="DE151" s="2" t="s">
        <v>3</v>
      </c>
      <c r="DF151" s="2" t="s">
        <v>3</v>
      </c>
      <c r="DG151" s="2" t="s">
        <v>3</v>
      </c>
      <c r="DH151" s="2" t="s">
        <v>3</v>
      </c>
      <c r="DI151" s="2" t="s">
        <v>3</v>
      </c>
      <c r="DJ151" s="2" t="s">
        <v>3</v>
      </c>
      <c r="DK151" s="2" t="s">
        <v>3</v>
      </c>
      <c r="DL151" s="2" t="s">
        <v>3</v>
      </c>
      <c r="DM151" s="2" t="s">
        <v>3</v>
      </c>
      <c r="DN151" s="2">
        <v>0</v>
      </c>
      <c r="DO151" s="2">
        <v>0</v>
      </c>
      <c r="DP151" s="2">
        <v>1</v>
      </c>
      <c r="DQ151" s="2">
        <v>1</v>
      </c>
      <c r="DR151" s="2"/>
      <c r="DS151" s="2"/>
      <c r="DT151" s="2"/>
      <c r="DU151" s="2">
        <v>1010</v>
      </c>
      <c r="DV151" s="2" t="s">
        <v>146</v>
      </c>
      <c r="DW151" s="2" t="s">
        <v>146</v>
      </c>
      <c r="DX151" s="2">
        <v>1</v>
      </c>
      <c r="DY151" s="2"/>
      <c r="DZ151" s="2" t="s">
        <v>3</v>
      </c>
      <c r="EA151" s="2" t="s">
        <v>3</v>
      </c>
      <c r="EB151" s="2" t="s">
        <v>3</v>
      </c>
      <c r="EC151" s="2" t="s">
        <v>3</v>
      </c>
      <c r="ED151" s="2"/>
      <c r="EE151" s="2">
        <v>85133641</v>
      </c>
      <c r="EF151" s="2">
        <v>30</v>
      </c>
      <c r="EG151" s="2" t="s">
        <v>52</v>
      </c>
      <c r="EH151" s="2">
        <v>0</v>
      </c>
      <c r="EI151" s="2" t="s">
        <v>3</v>
      </c>
      <c r="EJ151" s="2">
        <v>1</v>
      </c>
      <c r="EK151" s="2">
        <v>21</v>
      </c>
      <c r="EL151" s="2" t="s">
        <v>53</v>
      </c>
      <c r="EM151" s="2" t="s">
        <v>54</v>
      </c>
      <c r="EN151" s="2"/>
      <c r="EO151" s="2" t="s">
        <v>148</v>
      </c>
      <c r="EP151" s="2"/>
      <c r="EQ151" s="2">
        <v>0</v>
      </c>
      <c r="ER151" s="2">
        <v>44.24</v>
      </c>
      <c r="ES151" s="2">
        <v>44.24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>
        <v>0</v>
      </c>
      <c r="FR151" s="2">
        <v>0</v>
      </c>
      <c r="FS151" s="2">
        <v>0</v>
      </c>
      <c r="FT151" s="2"/>
      <c r="FU151" s="2"/>
      <c r="FV151" s="2"/>
      <c r="FW151" s="2"/>
      <c r="FX151" s="2">
        <v>109</v>
      </c>
      <c r="FY151" s="2">
        <v>61</v>
      </c>
      <c r="FZ151" s="2"/>
      <c r="GA151" s="2" t="s">
        <v>3</v>
      </c>
      <c r="GB151" s="2"/>
      <c r="GC151" s="2"/>
      <c r="GD151" s="2">
        <v>1</v>
      </c>
      <c r="GE151" s="2"/>
      <c r="GF151" s="2">
        <v>1426061205</v>
      </c>
      <c r="GG151" s="2">
        <v>2</v>
      </c>
      <c r="GH151" s="2">
        <v>1</v>
      </c>
      <c r="GI151" s="2">
        <v>-2</v>
      </c>
      <c r="GJ151" s="2">
        <v>0</v>
      </c>
      <c r="GK151" s="2">
        <v>0</v>
      </c>
      <c r="GL151" s="2">
        <f t="shared" si="198"/>
        <v>0</v>
      </c>
      <c r="GM151" s="2">
        <f t="shared" si="199"/>
        <v>44.24</v>
      </c>
      <c r="GN151" s="2">
        <f t="shared" si="200"/>
        <v>44.24</v>
      </c>
      <c r="GO151" s="2">
        <f t="shared" si="201"/>
        <v>0</v>
      </c>
      <c r="GP151" s="2">
        <f t="shared" si="202"/>
        <v>0</v>
      </c>
      <c r="GQ151" s="2"/>
      <c r="GR151" s="2">
        <v>0</v>
      </c>
      <c r="GS151" s="2">
        <v>3</v>
      </c>
      <c r="GT151" s="2">
        <v>0</v>
      </c>
      <c r="GU151" s="2" t="s">
        <v>3</v>
      </c>
      <c r="GV151" s="2">
        <f t="shared" si="203"/>
        <v>0</v>
      </c>
      <c r="GW151" s="2">
        <v>1</v>
      </c>
      <c r="GX151" s="2">
        <f t="shared" si="204"/>
        <v>0</v>
      </c>
      <c r="GY151" s="2"/>
      <c r="GZ151" s="2"/>
      <c r="HA151" s="2">
        <v>0</v>
      </c>
      <c r="HB151" s="2">
        <v>0</v>
      </c>
      <c r="HC151" s="2">
        <f t="shared" si="205"/>
        <v>0</v>
      </c>
      <c r="HD151" s="2"/>
      <c r="HE151" s="2" t="s">
        <v>3</v>
      </c>
      <c r="HF151" s="2" t="s">
        <v>3</v>
      </c>
      <c r="HG151" s="2"/>
      <c r="HH151" s="2"/>
      <c r="HI151" s="2"/>
      <c r="HJ151" s="2"/>
      <c r="HK151" s="2"/>
      <c r="HL151" s="2"/>
      <c r="HM151" s="2" t="s">
        <v>42</v>
      </c>
      <c r="HN151" s="2" t="s">
        <v>3</v>
      </c>
      <c r="HO151" s="2" t="s">
        <v>3</v>
      </c>
      <c r="HP151" s="2" t="s">
        <v>3</v>
      </c>
      <c r="HQ151" s="2" t="s">
        <v>3</v>
      </c>
      <c r="HR151" s="2"/>
      <c r="HS151" s="2">
        <v>0</v>
      </c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>
        <v>0</v>
      </c>
      <c r="IL151" s="2"/>
      <c r="IM151" s="2"/>
      <c r="IN151" s="2"/>
      <c r="IO151" s="2"/>
      <c r="IP151" s="2"/>
      <c r="IQ151" s="2"/>
      <c r="IR151" s="2"/>
      <c r="IS151" s="2"/>
      <c r="IT151" s="2"/>
      <c r="IU151" s="2"/>
    </row>
    <row r="152" spans="1:255" x14ac:dyDescent="0.2">
      <c r="A152" s="4">
        <v>18</v>
      </c>
      <c r="B152" s="4">
        <v>1</v>
      </c>
      <c r="C152" s="4">
        <v>291</v>
      </c>
      <c r="E152" s="4" t="s">
        <v>280</v>
      </c>
      <c r="F152" s="4" t="s">
        <v>281</v>
      </c>
      <c r="G152" s="4" t="s">
        <v>282</v>
      </c>
      <c r="H152" s="4" t="s">
        <v>146</v>
      </c>
      <c r="I152" s="4">
        <f>I138*J152</f>
        <v>1</v>
      </c>
      <c r="J152" s="4">
        <v>3.125</v>
      </c>
      <c r="K152" s="4">
        <v>3.125</v>
      </c>
      <c r="O152" s="4">
        <f t="shared" si="181"/>
        <v>371.17</v>
      </c>
      <c r="P152" s="4">
        <f t="shared" si="182"/>
        <v>371.17</v>
      </c>
      <c r="Q152" s="4">
        <f t="shared" si="167"/>
        <v>0</v>
      </c>
      <c r="R152" s="4">
        <f t="shared" si="168"/>
        <v>0</v>
      </c>
      <c r="S152" s="4">
        <f t="shared" si="183"/>
        <v>0</v>
      </c>
      <c r="T152" s="4">
        <f t="shared" si="184"/>
        <v>0</v>
      </c>
      <c r="U152" s="4">
        <f t="shared" si="185"/>
        <v>0</v>
      </c>
      <c r="V152" s="4">
        <f t="shared" si="186"/>
        <v>0</v>
      </c>
      <c r="W152" s="4">
        <f t="shared" si="187"/>
        <v>0</v>
      </c>
      <c r="X152" s="4">
        <f t="shared" si="169"/>
        <v>0</v>
      </c>
      <c r="Y152" s="4">
        <f t="shared" si="170"/>
        <v>0</v>
      </c>
      <c r="AA152" s="4">
        <v>85736473</v>
      </c>
      <c r="AB152" s="4">
        <f t="shared" si="188"/>
        <v>44.24</v>
      </c>
      <c r="AC152" s="4">
        <f t="shared" si="171"/>
        <v>44.24</v>
      </c>
      <c r="AD152" s="4">
        <f t="shared" si="172"/>
        <v>0</v>
      </c>
      <c r="AE152" s="4">
        <f t="shared" si="173"/>
        <v>0</v>
      </c>
      <c r="AF152" s="4">
        <f t="shared" si="174"/>
        <v>0</v>
      </c>
      <c r="AG152" s="4">
        <f t="shared" si="189"/>
        <v>0</v>
      </c>
      <c r="AH152" s="4">
        <f t="shared" si="175"/>
        <v>0</v>
      </c>
      <c r="AI152" s="4">
        <f t="shared" si="176"/>
        <v>0</v>
      </c>
      <c r="AJ152" s="4">
        <f t="shared" si="190"/>
        <v>0</v>
      </c>
      <c r="AK152" s="4">
        <v>44.24</v>
      </c>
      <c r="AL152" s="4">
        <v>44.24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109</v>
      </c>
      <c r="AU152" s="4">
        <v>61</v>
      </c>
      <c r="AV152" s="4">
        <v>1</v>
      </c>
      <c r="AW152" s="4">
        <v>1</v>
      </c>
      <c r="AZ152" s="4">
        <v>1</v>
      </c>
      <c r="BA152" s="4">
        <v>1</v>
      </c>
      <c r="BB152" s="4">
        <v>1</v>
      </c>
      <c r="BC152" s="4">
        <v>8.39</v>
      </c>
      <c r="BD152" s="4" t="s">
        <v>3</v>
      </c>
      <c r="BE152" s="4" t="s">
        <v>3</v>
      </c>
      <c r="BF152" s="4" t="s">
        <v>3</v>
      </c>
      <c r="BG152" s="4" t="s">
        <v>3</v>
      </c>
      <c r="BH152" s="4">
        <v>3</v>
      </c>
      <c r="BI152" s="4">
        <v>1</v>
      </c>
      <c r="BJ152" s="4" t="s">
        <v>283</v>
      </c>
      <c r="BM152" s="4">
        <v>21</v>
      </c>
      <c r="BN152" s="4">
        <v>0</v>
      </c>
      <c r="BO152" s="4" t="s">
        <v>281</v>
      </c>
      <c r="BP152" s="4">
        <v>1</v>
      </c>
      <c r="BQ152" s="4">
        <v>30</v>
      </c>
      <c r="BR152" s="4">
        <v>0</v>
      </c>
      <c r="BS152" s="4">
        <v>1</v>
      </c>
      <c r="BT152" s="4">
        <v>1</v>
      </c>
      <c r="BU152" s="4">
        <v>1</v>
      </c>
      <c r="BV152" s="4">
        <v>1</v>
      </c>
      <c r="BW152" s="4">
        <v>1</v>
      </c>
      <c r="BX152" s="4">
        <v>1</v>
      </c>
      <c r="BY152" s="4" t="s">
        <v>3</v>
      </c>
      <c r="BZ152" s="4">
        <v>109</v>
      </c>
      <c r="CA152" s="4">
        <v>61</v>
      </c>
      <c r="CB152" s="4" t="s">
        <v>3</v>
      </c>
      <c r="CE152" s="4">
        <v>1566</v>
      </c>
      <c r="CF152" s="4">
        <v>0</v>
      </c>
      <c r="CG152" s="4">
        <v>0</v>
      </c>
      <c r="CM152" s="4">
        <v>0</v>
      </c>
      <c r="CN152" s="4" t="s">
        <v>908</v>
      </c>
      <c r="CO152" s="4">
        <v>0</v>
      </c>
      <c r="CP152" s="4">
        <f t="shared" si="191"/>
        <v>371.17</v>
      </c>
      <c r="CQ152" s="4">
        <f t="shared" si="192"/>
        <v>371.17</v>
      </c>
      <c r="CR152" s="4">
        <f t="shared" si="177"/>
        <v>0</v>
      </c>
      <c r="CS152" s="4">
        <f t="shared" si="178"/>
        <v>0</v>
      </c>
      <c r="CT152" s="4">
        <f t="shared" si="193"/>
        <v>0</v>
      </c>
      <c r="CU152" s="4">
        <f t="shared" si="194"/>
        <v>0</v>
      </c>
      <c r="CV152" s="4">
        <f t="shared" si="195"/>
        <v>0</v>
      </c>
      <c r="CW152" s="4">
        <f t="shared" si="196"/>
        <v>0</v>
      </c>
      <c r="CX152" s="4">
        <f t="shared" si="197"/>
        <v>0</v>
      </c>
      <c r="CY152" s="4">
        <f t="shared" si="179"/>
        <v>0</v>
      </c>
      <c r="CZ152" s="4">
        <f t="shared" si="180"/>
        <v>0</v>
      </c>
      <c r="DC152" s="4" t="s">
        <v>3</v>
      </c>
      <c r="DD152" s="4" t="s">
        <v>3</v>
      </c>
      <c r="DE152" s="4" t="s">
        <v>3</v>
      </c>
      <c r="DF152" s="4" t="s">
        <v>3</v>
      </c>
      <c r="DG152" s="4" t="s">
        <v>3</v>
      </c>
      <c r="DH152" s="4" t="s">
        <v>3</v>
      </c>
      <c r="DI152" s="4" t="s">
        <v>3</v>
      </c>
      <c r="DJ152" s="4" t="s">
        <v>3</v>
      </c>
      <c r="DK152" s="4" t="s">
        <v>3</v>
      </c>
      <c r="DL152" s="4" t="s">
        <v>3</v>
      </c>
      <c r="DM152" s="4" t="s">
        <v>3</v>
      </c>
      <c r="DN152" s="4">
        <v>0</v>
      </c>
      <c r="DO152" s="4">
        <v>0</v>
      </c>
      <c r="DP152" s="4">
        <v>1</v>
      </c>
      <c r="DQ152" s="4">
        <v>1</v>
      </c>
      <c r="DU152" s="4">
        <v>1010</v>
      </c>
      <c r="DV152" s="4" t="s">
        <v>146</v>
      </c>
      <c r="DW152" s="4" t="s">
        <v>146</v>
      </c>
      <c r="DX152" s="4">
        <v>1</v>
      </c>
      <c r="DZ152" s="4" t="s">
        <v>3</v>
      </c>
      <c r="EA152" s="4" t="s">
        <v>3</v>
      </c>
      <c r="EB152" s="4" t="s">
        <v>3</v>
      </c>
      <c r="EC152" s="4" t="s">
        <v>3</v>
      </c>
      <c r="EE152" s="4">
        <v>85133641</v>
      </c>
      <c r="EF152" s="4">
        <v>30</v>
      </c>
      <c r="EG152" s="4" t="s">
        <v>52</v>
      </c>
      <c r="EH152" s="4">
        <v>0</v>
      </c>
      <c r="EI152" s="4" t="s">
        <v>3</v>
      </c>
      <c r="EJ152" s="4">
        <v>1</v>
      </c>
      <c r="EK152" s="4">
        <v>21</v>
      </c>
      <c r="EL152" s="4" t="s">
        <v>53</v>
      </c>
      <c r="EM152" s="4" t="s">
        <v>54</v>
      </c>
      <c r="EO152" s="4" t="s">
        <v>148</v>
      </c>
      <c r="EQ152" s="4">
        <v>0</v>
      </c>
      <c r="ER152" s="4">
        <v>44.24</v>
      </c>
      <c r="ES152" s="4">
        <v>44.24</v>
      </c>
      <c r="ET152" s="4">
        <v>0</v>
      </c>
      <c r="EU152" s="4">
        <v>0</v>
      </c>
      <c r="EV152" s="4">
        <v>0</v>
      </c>
      <c r="EW152" s="4">
        <v>0</v>
      </c>
      <c r="EX152" s="4">
        <v>0</v>
      </c>
      <c r="FQ152" s="4">
        <v>0</v>
      </c>
      <c r="FR152" s="4">
        <v>0</v>
      </c>
      <c r="FS152" s="4">
        <v>0</v>
      </c>
      <c r="FX152" s="4">
        <v>109</v>
      </c>
      <c r="FY152" s="4">
        <v>61</v>
      </c>
      <c r="GA152" s="4" t="s">
        <v>3</v>
      </c>
      <c r="GD152" s="4">
        <v>1</v>
      </c>
      <c r="GF152" s="4">
        <v>1426061205</v>
      </c>
      <c r="GG152" s="4">
        <v>2</v>
      </c>
      <c r="GH152" s="4">
        <v>1</v>
      </c>
      <c r="GI152" s="4">
        <v>2</v>
      </c>
      <c r="GJ152" s="4">
        <v>0</v>
      </c>
      <c r="GK152" s="4">
        <v>0</v>
      </c>
      <c r="GL152" s="4">
        <f t="shared" si="198"/>
        <v>0</v>
      </c>
      <c r="GM152" s="4">
        <f t="shared" si="199"/>
        <v>371.17</v>
      </c>
      <c r="GN152" s="4">
        <f t="shared" si="200"/>
        <v>371.17</v>
      </c>
      <c r="GO152" s="4">
        <f t="shared" si="201"/>
        <v>0</v>
      </c>
      <c r="GP152" s="4">
        <f t="shared" si="202"/>
        <v>0</v>
      </c>
      <c r="GR152" s="4">
        <v>0</v>
      </c>
      <c r="GS152" s="4">
        <v>3</v>
      </c>
      <c r="GT152" s="4">
        <v>0</v>
      </c>
      <c r="GU152" s="4" t="s">
        <v>3</v>
      </c>
      <c r="GV152" s="4">
        <f t="shared" si="203"/>
        <v>0</v>
      </c>
      <c r="GW152" s="4">
        <v>1</v>
      </c>
      <c r="GX152" s="4">
        <f t="shared" si="204"/>
        <v>0</v>
      </c>
      <c r="HA152" s="4">
        <v>0</v>
      </c>
      <c r="HB152" s="4">
        <v>0</v>
      </c>
      <c r="HC152" s="4">
        <f t="shared" si="205"/>
        <v>0</v>
      </c>
      <c r="HE152" s="4" t="s">
        <v>3</v>
      </c>
      <c r="HF152" s="4" t="s">
        <v>3</v>
      </c>
      <c r="HM152" s="4" t="s">
        <v>42</v>
      </c>
      <c r="HN152" s="4" t="s">
        <v>3</v>
      </c>
      <c r="HO152" s="4" t="s">
        <v>3</v>
      </c>
      <c r="HP152" s="4" t="s">
        <v>3</v>
      </c>
      <c r="HQ152" s="4" t="s">
        <v>3</v>
      </c>
      <c r="HS152" s="4">
        <v>0</v>
      </c>
      <c r="IK152" s="4">
        <v>0</v>
      </c>
    </row>
    <row r="153" spans="1:255" x14ac:dyDescent="0.2">
      <c r="A153" s="2">
        <v>18</v>
      </c>
      <c r="B153" s="2">
        <v>1</v>
      </c>
      <c r="C153" s="2">
        <v>280</v>
      </c>
      <c r="D153" s="2"/>
      <c r="E153" s="2" t="s">
        <v>284</v>
      </c>
      <c r="F153" s="2" t="s">
        <v>285</v>
      </c>
      <c r="G153" s="2" t="s">
        <v>286</v>
      </c>
      <c r="H153" s="2" t="s">
        <v>229</v>
      </c>
      <c r="I153" s="2">
        <f>I137*J153</f>
        <v>1</v>
      </c>
      <c r="J153" s="2">
        <v>3.125</v>
      </c>
      <c r="K153" s="2">
        <v>3.125</v>
      </c>
      <c r="L153" s="2"/>
      <c r="M153" s="2"/>
      <c r="N153" s="2"/>
      <c r="O153" s="2">
        <f t="shared" si="181"/>
        <v>67.34</v>
      </c>
      <c r="P153" s="2">
        <f t="shared" si="182"/>
        <v>67.34</v>
      </c>
      <c r="Q153" s="2">
        <f t="shared" si="167"/>
        <v>0</v>
      </c>
      <c r="R153" s="2">
        <f t="shared" si="168"/>
        <v>0</v>
      </c>
      <c r="S153" s="2">
        <f t="shared" si="183"/>
        <v>0</v>
      </c>
      <c r="T153" s="2">
        <f t="shared" si="184"/>
        <v>0</v>
      </c>
      <c r="U153" s="2">
        <f t="shared" si="185"/>
        <v>0</v>
      </c>
      <c r="V153" s="2">
        <f t="shared" si="186"/>
        <v>0</v>
      </c>
      <c r="W153" s="2">
        <f t="shared" si="187"/>
        <v>0</v>
      </c>
      <c r="X153" s="2">
        <f t="shared" si="169"/>
        <v>0</v>
      </c>
      <c r="Y153" s="2">
        <f t="shared" si="170"/>
        <v>0</v>
      </c>
      <c r="Z153" s="2"/>
      <c r="AA153" s="2">
        <v>85736471</v>
      </c>
      <c r="AB153" s="2">
        <f t="shared" si="188"/>
        <v>67.34</v>
      </c>
      <c r="AC153" s="2">
        <f t="shared" si="171"/>
        <v>67.34</v>
      </c>
      <c r="AD153" s="2">
        <f t="shared" si="172"/>
        <v>0</v>
      </c>
      <c r="AE153" s="2">
        <f t="shared" si="173"/>
        <v>0</v>
      </c>
      <c r="AF153" s="2">
        <f t="shared" si="174"/>
        <v>0</v>
      </c>
      <c r="AG153" s="2">
        <f t="shared" si="189"/>
        <v>0</v>
      </c>
      <c r="AH153" s="2">
        <f t="shared" si="175"/>
        <v>0</v>
      </c>
      <c r="AI153" s="2">
        <f t="shared" si="176"/>
        <v>0</v>
      </c>
      <c r="AJ153" s="2">
        <f t="shared" si="190"/>
        <v>0</v>
      </c>
      <c r="AK153" s="2">
        <v>67.34</v>
      </c>
      <c r="AL153" s="2">
        <v>67.34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109</v>
      </c>
      <c r="AU153" s="2">
        <v>61</v>
      </c>
      <c r="AV153" s="2">
        <v>1</v>
      </c>
      <c r="AW153" s="2">
        <v>1</v>
      </c>
      <c r="AX153" s="2"/>
      <c r="AY153" s="2"/>
      <c r="AZ153" s="2">
        <v>1</v>
      </c>
      <c r="BA153" s="2">
        <v>1</v>
      </c>
      <c r="BB153" s="2">
        <v>1</v>
      </c>
      <c r="BC153" s="2">
        <v>1</v>
      </c>
      <c r="BD153" s="2" t="s">
        <v>3</v>
      </c>
      <c r="BE153" s="2" t="s">
        <v>3</v>
      </c>
      <c r="BF153" s="2" t="s">
        <v>3</v>
      </c>
      <c r="BG153" s="2" t="s">
        <v>3</v>
      </c>
      <c r="BH153" s="2">
        <v>3</v>
      </c>
      <c r="BI153" s="2">
        <v>1</v>
      </c>
      <c r="BJ153" s="2" t="s">
        <v>287</v>
      </c>
      <c r="BK153" s="2"/>
      <c r="BL153" s="2"/>
      <c r="BM153" s="2">
        <v>21</v>
      </c>
      <c r="BN153" s="2">
        <v>0</v>
      </c>
      <c r="BO153" s="2" t="s">
        <v>3</v>
      </c>
      <c r="BP153" s="2">
        <v>0</v>
      </c>
      <c r="BQ153" s="2">
        <v>30</v>
      </c>
      <c r="BR153" s="2">
        <v>0</v>
      </c>
      <c r="BS153" s="2">
        <v>1</v>
      </c>
      <c r="BT153" s="2">
        <v>1</v>
      </c>
      <c r="BU153" s="2">
        <v>1</v>
      </c>
      <c r="BV153" s="2">
        <v>1</v>
      </c>
      <c r="BW153" s="2">
        <v>1</v>
      </c>
      <c r="BX153" s="2">
        <v>1</v>
      </c>
      <c r="BY153" s="2" t="s">
        <v>3</v>
      </c>
      <c r="BZ153" s="2">
        <v>109</v>
      </c>
      <c r="CA153" s="2">
        <v>61</v>
      </c>
      <c r="CB153" s="2" t="s">
        <v>3</v>
      </c>
      <c r="CC153" s="2"/>
      <c r="CD153" s="2"/>
      <c r="CE153" s="2">
        <v>1566</v>
      </c>
      <c r="CF153" s="2">
        <v>0</v>
      </c>
      <c r="CG153" s="2">
        <v>0</v>
      </c>
      <c r="CH153" s="2"/>
      <c r="CI153" s="2"/>
      <c r="CJ153" s="2"/>
      <c r="CK153" s="2"/>
      <c r="CL153" s="2"/>
      <c r="CM153" s="2">
        <v>0</v>
      </c>
      <c r="CN153" s="2" t="s">
        <v>908</v>
      </c>
      <c r="CO153" s="2">
        <v>0</v>
      </c>
      <c r="CP153" s="2">
        <f t="shared" si="191"/>
        <v>67.34</v>
      </c>
      <c r="CQ153" s="2">
        <f t="shared" si="192"/>
        <v>67.34</v>
      </c>
      <c r="CR153" s="2">
        <f t="shared" si="177"/>
        <v>0</v>
      </c>
      <c r="CS153" s="2">
        <f t="shared" si="178"/>
        <v>0</v>
      </c>
      <c r="CT153" s="2">
        <f t="shared" si="193"/>
        <v>0</v>
      </c>
      <c r="CU153" s="2">
        <f t="shared" si="194"/>
        <v>0</v>
      </c>
      <c r="CV153" s="2">
        <f t="shared" si="195"/>
        <v>0</v>
      </c>
      <c r="CW153" s="2">
        <f t="shared" si="196"/>
        <v>0</v>
      </c>
      <c r="CX153" s="2">
        <f t="shared" si="197"/>
        <v>0</v>
      </c>
      <c r="CY153" s="2">
        <f t="shared" si="179"/>
        <v>0</v>
      </c>
      <c r="CZ153" s="2">
        <f t="shared" si="180"/>
        <v>0</v>
      </c>
      <c r="DA153" s="2"/>
      <c r="DB153" s="2"/>
      <c r="DC153" s="2" t="s">
        <v>3</v>
      </c>
      <c r="DD153" s="2" t="s">
        <v>3</v>
      </c>
      <c r="DE153" s="2" t="s">
        <v>3</v>
      </c>
      <c r="DF153" s="2" t="s">
        <v>3</v>
      </c>
      <c r="DG153" s="2" t="s">
        <v>3</v>
      </c>
      <c r="DH153" s="2" t="s">
        <v>3</v>
      </c>
      <c r="DI153" s="2" t="s">
        <v>3</v>
      </c>
      <c r="DJ153" s="2" t="s">
        <v>3</v>
      </c>
      <c r="DK153" s="2" t="s">
        <v>3</v>
      </c>
      <c r="DL153" s="2" t="s">
        <v>3</v>
      </c>
      <c r="DM153" s="2" t="s">
        <v>3</v>
      </c>
      <c r="DN153" s="2">
        <v>0</v>
      </c>
      <c r="DO153" s="2">
        <v>0</v>
      </c>
      <c r="DP153" s="2">
        <v>1</v>
      </c>
      <c r="DQ153" s="2">
        <v>1</v>
      </c>
      <c r="DR153" s="2"/>
      <c r="DS153" s="2"/>
      <c r="DT153" s="2"/>
      <c r="DU153" s="2">
        <v>1013</v>
      </c>
      <c r="DV153" s="2" t="s">
        <v>229</v>
      </c>
      <c r="DW153" s="2" t="s">
        <v>229</v>
      </c>
      <c r="DX153" s="2">
        <v>1</v>
      </c>
      <c r="DY153" s="2"/>
      <c r="DZ153" s="2" t="s">
        <v>3</v>
      </c>
      <c r="EA153" s="2" t="s">
        <v>3</v>
      </c>
      <c r="EB153" s="2" t="s">
        <v>3</v>
      </c>
      <c r="EC153" s="2" t="s">
        <v>3</v>
      </c>
      <c r="ED153" s="2"/>
      <c r="EE153" s="2">
        <v>85133641</v>
      </c>
      <c r="EF153" s="2">
        <v>30</v>
      </c>
      <c r="EG153" s="2" t="s">
        <v>52</v>
      </c>
      <c r="EH153" s="2">
        <v>0</v>
      </c>
      <c r="EI153" s="2" t="s">
        <v>3</v>
      </c>
      <c r="EJ153" s="2">
        <v>1</v>
      </c>
      <c r="EK153" s="2">
        <v>21</v>
      </c>
      <c r="EL153" s="2" t="s">
        <v>53</v>
      </c>
      <c r="EM153" s="2" t="s">
        <v>54</v>
      </c>
      <c r="EN153" s="2"/>
      <c r="EO153" s="2" t="s">
        <v>148</v>
      </c>
      <c r="EP153" s="2"/>
      <c r="EQ153" s="2">
        <v>0</v>
      </c>
      <c r="ER153" s="2">
        <v>67.34</v>
      </c>
      <c r="ES153" s="2">
        <v>67.34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>
        <v>0</v>
      </c>
      <c r="FR153" s="2">
        <v>0</v>
      </c>
      <c r="FS153" s="2">
        <v>0</v>
      </c>
      <c r="FT153" s="2"/>
      <c r="FU153" s="2"/>
      <c r="FV153" s="2"/>
      <c r="FW153" s="2"/>
      <c r="FX153" s="2">
        <v>109</v>
      </c>
      <c r="FY153" s="2">
        <v>61</v>
      </c>
      <c r="FZ153" s="2"/>
      <c r="GA153" s="2" t="s">
        <v>3</v>
      </c>
      <c r="GB153" s="2"/>
      <c r="GC153" s="2"/>
      <c r="GD153" s="2">
        <v>1</v>
      </c>
      <c r="GE153" s="2"/>
      <c r="GF153" s="2">
        <v>-421400308</v>
      </c>
      <c r="GG153" s="2">
        <v>2</v>
      </c>
      <c r="GH153" s="2">
        <v>1</v>
      </c>
      <c r="GI153" s="2">
        <v>-2</v>
      </c>
      <c r="GJ153" s="2">
        <v>0</v>
      </c>
      <c r="GK153" s="2">
        <v>0</v>
      </c>
      <c r="GL153" s="2">
        <f t="shared" si="198"/>
        <v>0</v>
      </c>
      <c r="GM153" s="2">
        <f t="shared" si="199"/>
        <v>67.34</v>
      </c>
      <c r="GN153" s="2">
        <f t="shared" si="200"/>
        <v>67.34</v>
      </c>
      <c r="GO153" s="2">
        <f t="shared" si="201"/>
        <v>0</v>
      </c>
      <c r="GP153" s="2">
        <f t="shared" si="202"/>
        <v>0</v>
      </c>
      <c r="GQ153" s="2"/>
      <c r="GR153" s="2">
        <v>0</v>
      </c>
      <c r="GS153" s="2">
        <v>3</v>
      </c>
      <c r="GT153" s="2">
        <v>0</v>
      </c>
      <c r="GU153" s="2" t="s">
        <v>3</v>
      </c>
      <c r="GV153" s="2">
        <f t="shared" si="203"/>
        <v>0</v>
      </c>
      <c r="GW153" s="2">
        <v>1</v>
      </c>
      <c r="GX153" s="2">
        <f t="shared" si="204"/>
        <v>0</v>
      </c>
      <c r="GY153" s="2"/>
      <c r="GZ153" s="2"/>
      <c r="HA153" s="2">
        <v>0</v>
      </c>
      <c r="HB153" s="2">
        <v>0</v>
      </c>
      <c r="HC153" s="2">
        <f t="shared" si="205"/>
        <v>0</v>
      </c>
      <c r="HD153" s="2"/>
      <c r="HE153" s="2" t="s">
        <v>3</v>
      </c>
      <c r="HF153" s="2" t="s">
        <v>3</v>
      </c>
      <c r="HG153" s="2"/>
      <c r="HH153" s="2"/>
      <c r="HI153" s="2"/>
      <c r="HJ153" s="2"/>
      <c r="HK153" s="2"/>
      <c r="HL153" s="2"/>
      <c r="HM153" s="2" t="s">
        <v>42</v>
      </c>
      <c r="HN153" s="2" t="s">
        <v>3</v>
      </c>
      <c r="HO153" s="2" t="s">
        <v>3</v>
      </c>
      <c r="HP153" s="2" t="s">
        <v>3</v>
      </c>
      <c r="HQ153" s="2" t="s">
        <v>3</v>
      </c>
      <c r="HR153" s="2"/>
      <c r="HS153" s="2">
        <v>0</v>
      </c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>
        <v>0</v>
      </c>
      <c r="IL153" s="2"/>
      <c r="IM153" s="2"/>
      <c r="IN153" s="2"/>
      <c r="IO153" s="2"/>
      <c r="IP153" s="2"/>
      <c r="IQ153" s="2"/>
      <c r="IR153" s="2"/>
      <c r="IS153" s="2"/>
      <c r="IT153" s="2"/>
      <c r="IU153" s="2"/>
    </row>
    <row r="154" spans="1:255" x14ac:dyDescent="0.2">
      <c r="A154" s="4">
        <v>18</v>
      </c>
      <c r="B154" s="4">
        <v>1</v>
      </c>
      <c r="C154" s="4">
        <v>296</v>
      </c>
      <c r="E154" s="4" t="s">
        <v>284</v>
      </c>
      <c r="F154" s="4" t="s">
        <v>285</v>
      </c>
      <c r="G154" s="4" t="s">
        <v>286</v>
      </c>
      <c r="H154" s="4" t="s">
        <v>229</v>
      </c>
      <c r="I154" s="4">
        <f>I138*J154</f>
        <v>1</v>
      </c>
      <c r="J154" s="4">
        <v>3.125</v>
      </c>
      <c r="K154" s="4">
        <v>3.125</v>
      </c>
      <c r="O154" s="4">
        <f t="shared" si="181"/>
        <v>492.26</v>
      </c>
      <c r="P154" s="4">
        <f t="shared" si="182"/>
        <v>492.26</v>
      </c>
      <c r="Q154" s="4">
        <f t="shared" si="167"/>
        <v>0</v>
      </c>
      <c r="R154" s="4">
        <f t="shared" si="168"/>
        <v>0</v>
      </c>
      <c r="S154" s="4">
        <f t="shared" si="183"/>
        <v>0</v>
      </c>
      <c r="T154" s="4">
        <f t="shared" si="184"/>
        <v>0</v>
      </c>
      <c r="U154" s="4">
        <f t="shared" si="185"/>
        <v>0</v>
      </c>
      <c r="V154" s="4">
        <f t="shared" si="186"/>
        <v>0</v>
      </c>
      <c r="W154" s="4">
        <f t="shared" si="187"/>
        <v>0</v>
      </c>
      <c r="X154" s="4">
        <f t="shared" si="169"/>
        <v>0</v>
      </c>
      <c r="Y154" s="4">
        <f t="shared" si="170"/>
        <v>0</v>
      </c>
      <c r="AA154" s="4">
        <v>85736473</v>
      </c>
      <c r="AB154" s="4">
        <f t="shared" si="188"/>
        <v>67.34</v>
      </c>
      <c r="AC154" s="4">
        <f t="shared" si="171"/>
        <v>67.34</v>
      </c>
      <c r="AD154" s="4">
        <f t="shared" si="172"/>
        <v>0</v>
      </c>
      <c r="AE154" s="4">
        <f t="shared" si="173"/>
        <v>0</v>
      </c>
      <c r="AF154" s="4">
        <f t="shared" si="174"/>
        <v>0</v>
      </c>
      <c r="AG154" s="4">
        <f t="shared" si="189"/>
        <v>0</v>
      </c>
      <c r="AH154" s="4">
        <f t="shared" si="175"/>
        <v>0</v>
      </c>
      <c r="AI154" s="4">
        <f t="shared" si="176"/>
        <v>0</v>
      </c>
      <c r="AJ154" s="4">
        <f t="shared" si="190"/>
        <v>0</v>
      </c>
      <c r="AK154" s="4">
        <v>67.34</v>
      </c>
      <c r="AL154" s="4">
        <v>67.34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109</v>
      </c>
      <c r="AU154" s="4">
        <v>61</v>
      </c>
      <c r="AV154" s="4">
        <v>1</v>
      </c>
      <c r="AW154" s="4">
        <v>1</v>
      </c>
      <c r="AZ154" s="4">
        <v>1</v>
      </c>
      <c r="BA154" s="4">
        <v>1</v>
      </c>
      <c r="BB154" s="4">
        <v>1</v>
      </c>
      <c r="BC154" s="4">
        <v>7.31</v>
      </c>
      <c r="BD154" s="4" t="s">
        <v>3</v>
      </c>
      <c r="BE154" s="4" t="s">
        <v>3</v>
      </c>
      <c r="BF154" s="4" t="s">
        <v>3</v>
      </c>
      <c r="BG154" s="4" t="s">
        <v>3</v>
      </c>
      <c r="BH154" s="4">
        <v>3</v>
      </c>
      <c r="BI154" s="4">
        <v>1</v>
      </c>
      <c r="BJ154" s="4" t="s">
        <v>287</v>
      </c>
      <c r="BM154" s="4">
        <v>21</v>
      </c>
      <c r="BN154" s="4">
        <v>0</v>
      </c>
      <c r="BO154" s="4" t="s">
        <v>285</v>
      </c>
      <c r="BP154" s="4">
        <v>1</v>
      </c>
      <c r="BQ154" s="4">
        <v>30</v>
      </c>
      <c r="BR154" s="4">
        <v>0</v>
      </c>
      <c r="BS154" s="4">
        <v>1</v>
      </c>
      <c r="BT154" s="4">
        <v>1</v>
      </c>
      <c r="BU154" s="4">
        <v>1</v>
      </c>
      <c r="BV154" s="4">
        <v>1</v>
      </c>
      <c r="BW154" s="4">
        <v>1</v>
      </c>
      <c r="BX154" s="4">
        <v>1</v>
      </c>
      <c r="BY154" s="4" t="s">
        <v>3</v>
      </c>
      <c r="BZ154" s="4">
        <v>109</v>
      </c>
      <c r="CA154" s="4">
        <v>61</v>
      </c>
      <c r="CB154" s="4" t="s">
        <v>3</v>
      </c>
      <c r="CE154" s="4">
        <v>1566</v>
      </c>
      <c r="CF154" s="4">
        <v>0</v>
      </c>
      <c r="CG154" s="4">
        <v>0</v>
      </c>
      <c r="CM154" s="4">
        <v>0</v>
      </c>
      <c r="CN154" s="4" t="s">
        <v>908</v>
      </c>
      <c r="CO154" s="4">
        <v>0</v>
      </c>
      <c r="CP154" s="4">
        <f t="shared" si="191"/>
        <v>492.26</v>
      </c>
      <c r="CQ154" s="4">
        <f t="shared" si="192"/>
        <v>492.26</v>
      </c>
      <c r="CR154" s="4">
        <f t="shared" si="177"/>
        <v>0</v>
      </c>
      <c r="CS154" s="4">
        <f t="shared" si="178"/>
        <v>0</v>
      </c>
      <c r="CT154" s="4">
        <f t="shared" si="193"/>
        <v>0</v>
      </c>
      <c r="CU154" s="4">
        <f t="shared" si="194"/>
        <v>0</v>
      </c>
      <c r="CV154" s="4">
        <f t="shared" si="195"/>
        <v>0</v>
      </c>
      <c r="CW154" s="4">
        <f t="shared" si="196"/>
        <v>0</v>
      </c>
      <c r="CX154" s="4">
        <f t="shared" si="197"/>
        <v>0</v>
      </c>
      <c r="CY154" s="4">
        <f t="shared" si="179"/>
        <v>0</v>
      </c>
      <c r="CZ154" s="4">
        <f t="shared" si="180"/>
        <v>0</v>
      </c>
      <c r="DC154" s="4" t="s">
        <v>3</v>
      </c>
      <c r="DD154" s="4" t="s">
        <v>3</v>
      </c>
      <c r="DE154" s="4" t="s">
        <v>3</v>
      </c>
      <c r="DF154" s="4" t="s">
        <v>3</v>
      </c>
      <c r="DG154" s="4" t="s">
        <v>3</v>
      </c>
      <c r="DH154" s="4" t="s">
        <v>3</v>
      </c>
      <c r="DI154" s="4" t="s">
        <v>3</v>
      </c>
      <c r="DJ154" s="4" t="s">
        <v>3</v>
      </c>
      <c r="DK154" s="4" t="s">
        <v>3</v>
      </c>
      <c r="DL154" s="4" t="s">
        <v>3</v>
      </c>
      <c r="DM154" s="4" t="s">
        <v>3</v>
      </c>
      <c r="DN154" s="4">
        <v>0</v>
      </c>
      <c r="DO154" s="4">
        <v>0</v>
      </c>
      <c r="DP154" s="4">
        <v>1</v>
      </c>
      <c r="DQ154" s="4">
        <v>1</v>
      </c>
      <c r="DU154" s="4">
        <v>1013</v>
      </c>
      <c r="DV154" s="4" t="s">
        <v>229</v>
      </c>
      <c r="DW154" s="4" t="s">
        <v>229</v>
      </c>
      <c r="DX154" s="4">
        <v>1</v>
      </c>
      <c r="DZ154" s="4" t="s">
        <v>3</v>
      </c>
      <c r="EA154" s="4" t="s">
        <v>3</v>
      </c>
      <c r="EB154" s="4" t="s">
        <v>3</v>
      </c>
      <c r="EC154" s="4" t="s">
        <v>3</v>
      </c>
      <c r="EE154" s="4">
        <v>85133641</v>
      </c>
      <c r="EF154" s="4">
        <v>30</v>
      </c>
      <c r="EG154" s="4" t="s">
        <v>52</v>
      </c>
      <c r="EH154" s="4">
        <v>0</v>
      </c>
      <c r="EI154" s="4" t="s">
        <v>3</v>
      </c>
      <c r="EJ154" s="4">
        <v>1</v>
      </c>
      <c r="EK154" s="4">
        <v>21</v>
      </c>
      <c r="EL154" s="4" t="s">
        <v>53</v>
      </c>
      <c r="EM154" s="4" t="s">
        <v>54</v>
      </c>
      <c r="EO154" s="4" t="s">
        <v>148</v>
      </c>
      <c r="EQ154" s="4">
        <v>0</v>
      </c>
      <c r="ER154" s="4">
        <v>67.34</v>
      </c>
      <c r="ES154" s="4">
        <v>67.34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FQ154" s="4">
        <v>0</v>
      </c>
      <c r="FR154" s="4">
        <v>0</v>
      </c>
      <c r="FS154" s="4">
        <v>0</v>
      </c>
      <c r="FX154" s="4">
        <v>109</v>
      </c>
      <c r="FY154" s="4">
        <v>61</v>
      </c>
      <c r="GA154" s="4" t="s">
        <v>3</v>
      </c>
      <c r="GD154" s="4">
        <v>1</v>
      </c>
      <c r="GF154" s="4">
        <v>-421400308</v>
      </c>
      <c r="GG154" s="4">
        <v>2</v>
      </c>
      <c r="GH154" s="4">
        <v>1</v>
      </c>
      <c r="GI154" s="4">
        <v>2</v>
      </c>
      <c r="GJ154" s="4">
        <v>0</v>
      </c>
      <c r="GK154" s="4">
        <v>0</v>
      </c>
      <c r="GL154" s="4">
        <f t="shared" si="198"/>
        <v>0</v>
      </c>
      <c r="GM154" s="4">
        <f t="shared" si="199"/>
        <v>492.26</v>
      </c>
      <c r="GN154" s="4">
        <f t="shared" si="200"/>
        <v>492.26</v>
      </c>
      <c r="GO154" s="4">
        <f t="shared" si="201"/>
        <v>0</v>
      </c>
      <c r="GP154" s="4">
        <f t="shared" si="202"/>
        <v>0</v>
      </c>
      <c r="GR154" s="4">
        <v>0</v>
      </c>
      <c r="GS154" s="4">
        <v>3</v>
      </c>
      <c r="GT154" s="4">
        <v>0</v>
      </c>
      <c r="GU154" s="4" t="s">
        <v>3</v>
      </c>
      <c r="GV154" s="4">
        <f t="shared" si="203"/>
        <v>0</v>
      </c>
      <c r="GW154" s="4">
        <v>1</v>
      </c>
      <c r="GX154" s="4">
        <f t="shared" si="204"/>
        <v>0</v>
      </c>
      <c r="HA154" s="4">
        <v>0</v>
      </c>
      <c r="HB154" s="4">
        <v>0</v>
      </c>
      <c r="HC154" s="4">
        <f t="shared" si="205"/>
        <v>0</v>
      </c>
      <c r="HE154" s="4" t="s">
        <v>3</v>
      </c>
      <c r="HF154" s="4" t="s">
        <v>3</v>
      </c>
      <c r="HM154" s="4" t="s">
        <v>42</v>
      </c>
      <c r="HN154" s="4" t="s">
        <v>3</v>
      </c>
      <c r="HO154" s="4" t="s">
        <v>3</v>
      </c>
      <c r="HP154" s="4" t="s">
        <v>3</v>
      </c>
      <c r="HQ154" s="4" t="s">
        <v>3</v>
      </c>
      <c r="HS154" s="4">
        <v>0</v>
      </c>
      <c r="IK154" s="4">
        <v>0</v>
      </c>
    </row>
    <row r="155" spans="1:255" x14ac:dyDescent="0.2">
      <c r="A155" s="2">
        <v>17</v>
      </c>
      <c r="B155" s="2">
        <v>1</v>
      </c>
      <c r="C155" s="2">
        <f>ROW(SmtRes!A304)</f>
        <v>304</v>
      </c>
      <c r="D155" s="2">
        <f>ROW(EtalonRes!A308)</f>
        <v>308</v>
      </c>
      <c r="E155" s="2" t="s">
        <v>288</v>
      </c>
      <c r="F155" s="2" t="s">
        <v>289</v>
      </c>
      <c r="G155" s="2" t="s">
        <v>290</v>
      </c>
      <c r="H155" s="2" t="s">
        <v>291</v>
      </c>
      <c r="I155" s="2">
        <f>ROUND(1,9)</f>
        <v>1</v>
      </c>
      <c r="J155" s="2">
        <v>0</v>
      </c>
      <c r="K155" s="2">
        <f>ROUND(1,9)</f>
        <v>1</v>
      </c>
      <c r="L155" s="2"/>
      <c r="M155" s="2"/>
      <c r="N155" s="2"/>
      <c r="O155" s="2">
        <f t="shared" si="181"/>
        <v>54.2</v>
      </c>
      <c r="P155" s="2">
        <f t="shared" si="182"/>
        <v>21.81</v>
      </c>
      <c r="Q155" s="2">
        <f>(ROUND((ROUND(((((ET155*1.25)*1.2))*AV155*I155),2)*BB155),2)+ROUND((ROUND(((AE155-(((EU155*1.25)*1.2)))*AV155*I155),2)*BS155),2))</f>
        <v>6.64</v>
      </c>
      <c r="R155" s="2">
        <f>(ROUND((ROUND(((((EU155*1.25)*1.2))*AV155*I155),2)*BS155),2)+ROUND((ROUND(((AE155-(((EU155*1.25)*1.2)))*AV155*I155),2)*BS155),2))</f>
        <v>0.4</v>
      </c>
      <c r="S155" s="2">
        <f t="shared" si="183"/>
        <v>25.75</v>
      </c>
      <c r="T155" s="2">
        <f t="shared" si="184"/>
        <v>0</v>
      </c>
      <c r="U155" s="2">
        <f t="shared" si="185"/>
        <v>2.1645162</v>
      </c>
      <c r="V155" s="2">
        <f t="shared" si="186"/>
        <v>0</v>
      </c>
      <c r="W155" s="2">
        <f t="shared" si="187"/>
        <v>0</v>
      </c>
      <c r="X155" s="2">
        <f>(ROUND((((S155+ROUND((ROUND(((((EU155*1.25)*1.2))*AV155*I155),2)*BS155),2))*AT155)/100),2)+ROUND(((ROUND((ROUND(((AE155-(((EU155*1.25)*1.2)))*AV155*I155),2)*BS155),2)*AT155)/100),2))</f>
        <v>28.5</v>
      </c>
      <c r="Y155" s="2">
        <f>(ROUND((((S155+ROUND((ROUND(((((EU155*1.25)*1.2))*AV155*I155),2)*BS155),2))*AU155)/100),2)+ROUND(((ROUND((ROUND(((AE155-(((EU155*1.25)*1.2)))*AV155*I155),2)*BS155),2)*AU155)/100),2))</f>
        <v>15.95</v>
      </c>
      <c r="Z155" s="2"/>
      <c r="AA155" s="2">
        <v>85736471</v>
      </c>
      <c r="AB155" s="2">
        <f t="shared" si="188"/>
        <v>52.171199999999999</v>
      </c>
      <c r="AC155" s="2">
        <f>ROUND((((ES155*1)*1)),6)</f>
        <v>21.81</v>
      </c>
      <c r="AD155" s="2">
        <f>ROUND((((((ET155*1.25)*1.2))-(((EU155*1.25)*1.2)))+AE155),6)</f>
        <v>6.2249999999999996</v>
      </c>
      <c r="AE155" s="2">
        <f>ROUND((((EU155*1.25)*1.2)),6)</f>
        <v>0.375</v>
      </c>
      <c r="AF155" s="2">
        <f>ROUND((((EV155*1.15)*1.2)),6)</f>
        <v>24.136199999999999</v>
      </c>
      <c r="AG155" s="2">
        <f t="shared" si="189"/>
        <v>0</v>
      </c>
      <c r="AH155" s="2">
        <f>(((EW155*1.15)*1.2))</f>
        <v>2.0286</v>
      </c>
      <c r="AI155" s="2">
        <f>(((EX155*1.25)*1.2))</f>
        <v>0</v>
      </c>
      <c r="AJ155" s="2">
        <f t="shared" si="190"/>
        <v>0</v>
      </c>
      <c r="AK155" s="2">
        <v>43.45</v>
      </c>
      <c r="AL155" s="2">
        <v>21.81</v>
      </c>
      <c r="AM155" s="2">
        <v>4.1500000000000004</v>
      </c>
      <c r="AN155" s="2">
        <v>0.25</v>
      </c>
      <c r="AO155" s="2">
        <v>17.489999999999998</v>
      </c>
      <c r="AP155" s="2">
        <v>0</v>
      </c>
      <c r="AQ155" s="2">
        <v>1.47</v>
      </c>
      <c r="AR155" s="2">
        <v>0</v>
      </c>
      <c r="AS155" s="2">
        <v>0</v>
      </c>
      <c r="AT155" s="2">
        <v>109</v>
      </c>
      <c r="AU155" s="2">
        <v>61</v>
      </c>
      <c r="AV155" s="2">
        <v>1.0669999999999999</v>
      </c>
      <c r="AW155" s="2">
        <v>1</v>
      </c>
      <c r="AX155" s="2"/>
      <c r="AY155" s="2"/>
      <c r="AZ155" s="2">
        <v>1</v>
      </c>
      <c r="BA155" s="2">
        <v>1</v>
      </c>
      <c r="BB155" s="2">
        <v>1</v>
      </c>
      <c r="BC155" s="2">
        <v>1</v>
      </c>
      <c r="BD155" s="2" t="s">
        <v>3</v>
      </c>
      <c r="BE155" s="2" t="s">
        <v>3</v>
      </c>
      <c r="BF155" s="2" t="s">
        <v>3</v>
      </c>
      <c r="BG155" s="2" t="s">
        <v>3</v>
      </c>
      <c r="BH155" s="2">
        <v>0</v>
      </c>
      <c r="BI155" s="2">
        <v>1</v>
      </c>
      <c r="BJ155" s="2" t="s">
        <v>292</v>
      </c>
      <c r="BK155" s="2"/>
      <c r="BL155" s="2"/>
      <c r="BM155" s="2">
        <v>21</v>
      </c>
      <c r="BN155" s="2">
        <v>0</v>
      </c>
      <c r="BO155" s="2" t="s">
        <v>289</v>
      </c>
      <c r="BP155" s="2">
        <v>1</v>
      </c>
      <c r="BQ155" s="2">
        <v>30</v>
      </c>
      <c r="BR155" s="2">
        <v>0</v>
      </c>
      <c r="BS155" s="2">
        <v>1</v>
      </c>
      <c r="BT155" s="2">
        <v>1</v>
      </c>
      <c r="BU155" s="2">
        <v>1</v>
      </c>
      <c r="BV155" s="2">
        <v>1</v>
      </c>
      <c r="BW155" s="2">
        <v>1</v>
      </c>
      <c r="BX155" s="2">
        <v>1</v>
      </c>
      <c r="BY155" s="2" t="s">
        <v>3</v>
      </c>
      <c r="BZ155" s="2">
        <v>109</v>
      </c>
      <c r="CA155" s="2">
        <v>61</v>
      </c>
      <c r="CB155" s="2" t="s">
        <v>3</v>
      </c>
      <c r="CC155" s="2"/>
      <c r="CD155" s="2"/>
      <c r="CE155" s="2">
        <v>1566</v>
      </c>
      <c r="CF155" s="2">
        <v>0</v>
      </c>
      <c r="CG155" s="2">
        <v>0</v>
      </c>
      <c r="CH155" s="2"/>
      <c r="CI155" s="2"/>
      <c r="CJ155" s="2"/>
      <c r="CK155" s="2"/>
      <c r="CL155" s="2"/>
      <c r="CM155" s="2">
        <v>0</v>
      </c>
      <c r="CN155" s="2" t="s">
        <v>907</v>
      </c>
      <c r="CO155" s="2">
        <v>0</v>
      </c>
      <c r="CP155" s="2">
        <f t="shared" si="191"/>
        <v>54.2</v>
      </c>
      <c r="CQ155" s="2">
        <f t="shared" si="192"/>
        <v>21.81</v>
      </c>
      <c r="CR155" s="2">
        <f>(ROUND((ROUND(((((ET155*1.25)*1.2))*AV155*1),2)*BB155),2)+ROUND((ROUND(((AE155-(((EU155*1.25)*1.2)))*AV155*1),2)*BS155),2))</f>
        <v>6.64</v>
      </c>
      <c r="CS155" s="2">
        <f>(ROUND((ROUND(((((EU155*1.25)*1.2))*AV155*1),2)*BS155),2)+ROUND((ROUND(((AE155-(((EU155*1.25)*1.2)))*AV155*1),2)*BS155),2))</f>
        <v>0.4</v>
      </c>
      <c r="CT155" s="2">
        <f t="shared" si="193"/>
        <v>25.75</v>
      </c>
      <c r="CU155" s="2">
        <f t="shared" si="194"/>
        <v>0</v>
      </c>
      <c r="CV155" s="2">
        <f t="shared" si="195"/>
        <v>2.1645162</v>
      </c>
      <c r="CW155" s="2">
        <f t="shared" si="196"/>
        <v>0</v>
      </c>
      <c r="CX155" s="2">
        <f t="shared" si="197"/>
        <v>0</v>
      </c>
      <c r="CY155" s="2">
        <f>(ROUND((((S155+ROUND((ROUND(((((EU155*1.25)*1.2))*AV155*1),2)*BS155),2))*AT155)/100),2)+ROUND(((ROUND((ROUND(((AE155-(((EU155*1.25)*1.2)))*AV155*1),2)*BS155),2)*AT155)/100),2))</f>
        <v>28.5</v>
      </c>
      <c r="CZ155" s="2">
        <f>(ROUND((((S155+ROUND((ROUND(((((EU155*1.25)*1.2))*AV155*1),2)*BS155),2))*AU155)/100),2)+ROUND(((ROUND((ROUND(((AE155-(((EU155*1.25)*1.2)))*AV155*1),2)*BS155),2)*AU155)/100),2))</f>
        <v>15.95</v>
      </c>
      <c r="DA155" s="2"/>
      <c r="DB155" s="2">
        <v>55</v>
      </c>
      <c r="DC155" s="2" t="s">
        <v>3</v>
      </c>
      <c r="DD155" s="2" t="s">
        <v>42</v>
      </c>
      <c r="DE155" s="2" t="s">
        <v>140</v>
      </c>
      <c r="DF155" s="2" t="s">
        <v>140</v>
      </c>
      <c r="DG155" s="2" t="s">
        <v>141</v>
      </c>
      <c r="DH155" s="2" t="s">
        <v>3</v>
      </c>
      <c r="DI155" s="2" t="s">
        <v>141</v>
      </c>
      <c r="DJ155" s="2" t="s">
        <v>140</v>
      </c>
      <c r="DK155" s="2" t="s">
        <v>3</v>
      </c>
      <c r="DL155" s="2" t="s">
        <v>3</v>
      </c>
      <c r="DM155" s="2" t="s">
        <v>3</v>
      </c>
      <c r="DN155" s="2">
        <v>0</v>
      </c>
      <c r="DO155" s="2">
        <v>0</v>
      </c>
      <c r="DP155" s="2">
        <v>1</v>
      </c>
      <c r="DQ155" s="2">
        <v>1</v>
      </c>
      <c r="DR155" s="2"/>
      <c r="DS155" s="2"/>
      <c r="DT155" s="2"/>
      <c r="DU155" s="2">
        <v>1013</v>
      </c>
      <c r="DV155" s="2" t="s">
        <v>291</v>
      </c>
      <c r="DW155" s="2" t="s">
        <v>291</v>
      </c>
      <c r="DX155" s="2">
        <v>1</v>
      </c>
      <c r="DY155" s="2"/>
      <c r="DZ155" s="2" t="s">
        <v>3</v>
      </c>
      <c r="EA155" s="2" t="s">
        <v>3</v>
      </c>
      <c r="EB155" s="2" t="s">
        <v>3</v>
      </c>
      <c r="EC155" s="2" t="s">
        <v>3</v>
      </c>
      <c r="ED155" s="2"/>
      <c r="EE155" s="2">
        <v>85133641</v>
      </c>
      <c r="EF155" s="2">
        <v>30</v>
      </c>
      <c r="EG155" s="2" t="s">
        <v>52</v>
      </c>
      <c r="EH155" s="2">
        <v>0</v>
      </c>
      <c r="EI155" s="2" t="s">
        <v>3</v>
      </c>
      <c r="EJ155" s="2">
        <v>1</v>
      </c>
      <c r="EK155" s="2">
        <v>21</v>
      </c>
      <c r="EL155" s="2" t="s">
        <v>53</v>
      </c>
      <c r="EM155" s="2" t="s">
        <v>54</v>
      </c>
      <c r="EN155" s="2"/>
      <c r="EO155" s="2" t="s">
        <v>142</v>
      </c>
      <c r="EP155" s="2"/>
      <c r="EQ155" s="2">
        <v>0</v>
      </c>
      <c r="ER155" s="2">
        <v>43.45</v>
      </c>
      <c r="ES155" s="2">
        <v>21.81</v>
      </c>
      <c r="ET155" s="2">
        <v>4.1500000000000004</v>
      </c>
      <c r="EU155" s="2">
        <v>0.25</v>
      </c>
      <c r="EV155" s="2">
        <v>17.489999999999998</v>
      </c>
      <c r="EW155" s="2">
        <v>1.47</v>
      </c>
      <c r="EX155" s="2">
        <v>0</v>
      </c>
      <c r="EY155" s="2">
        <v>0</v>
      </c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>
        <v>0</v>
      </c>
      <c r="FR155" s="2">
        <v>0</v>
      </c>
      <c r="FS155" s="2">
        <v>0</v>
      </c>
      <c r="FT155" s="2"/>
      <c r="FU155" s="2"/>
      <c r="FV155" s="2"/>
      <c r="FW155" s="2"/>
      <c r="FX155" s="2">
        <v>109</v>
      </c>
      <c r="FY155" s="2">
        <v>61</v>
      </c>
      <c r="FZ155" s="2"/>
      <c r="GA155" s="2" t="s">
        <v>3</v>
      </c>
      <c r="GB155" s="2"/>
      <c r="GC155" s="2"/>
      <c r="GD155" s="2">
        <v>1</v>
      </c>
      <c r="GE155" s="2"/>
      <c r="GF155" s="2">
        <v>956113154</v>
      </c>
      <c r="GG155" s="2">
        <v>2</v>
      </c>
      <c r="GH155" s="2">
        <v>1</v>
      </c>
      <c r="GI155" s="2">
        <v>2</v>
      </c>
      <c r="GJ155" s="2">
        <v>0</v>
      </c>
      <c r="GK155" s="2">
        <v>0</v>
      </c>
      <c r="GL155" s="2">
        <f t="shared" si="198"/>
        <v>0</v>
      </c>
      <c r="GM155" s="2">
        <f t="shared" si="199"/>
        <v>98.65</v>
      </c>
      <c r="GN155" s="2">
        <f t="shared" si="200"/>
        <v>98.65</v>
      </c>
      <c r="GO155" s="2">
        <f t="shared" si="201"/>
        <v>0</v>
      </c>
      <c r="GP155" s="2">
        <f t="shared" si="202"/>
        <v>0</v>
      </c>
      <c r="GQ155" s="2"/>
      <c r="GR155" s="2">
        <v>0</v>
      </c>
      <c r="GS155" s="2">
        <v>3</v>
      </c>
      <c r="GT155" s="2">
        <v>0</v>
      </c>
      <c r="GU155" s="2" t="s">
        <v>3</v>
      </c>
      <c r="GV155" s="2">
        <f t="shared" si="203"/>
        <v>0</v>
      </c>
      <c r="GW155" s="2">
        <v>1</v>
      </c>
      <c r="GX155" s="2">
        <f t="shared" si="204"/>
        <v>0</v>
      </c>
      <c r="GY155" s="2"/>
      <c r="GZ155" s="2"/>
      <c r="HA155" s="2">
        <v>0</v>
      </c>
      <c r="HB155" s="2">
        <v>0</v>
      </c>
      <c r="HC155" s="2">
        <f t="shared" si="205"/>
        <v>0</v>
      </c>
      <c r="HD155" s="2"/>
      <c r="HE155" s="2" t="s">
        <v>3</v>
      </c>
      <c r="HF155" s="2" t="s">
        <v>3</v>
      </c>
      <c r="HG155" s="2"/>
      <c r="HH155" s="2"/>
      <c r="HI155" s="2"/>
      <c r="HJ155" s="2"/>
      <c r="HK155" s="2"/>
      <c r="HL155" s="2"/>
      <c r="HM155" s="2" t="s">
        <v>3</v>
      </c>
      <c r="HN155" s="2" t="s">
        <v>3</v>
      </c>
      <c r="HO155" s="2" t="s">
        <v>3</v>
      </c>
      <c r="HP155" s="2" t="s">
        <v>3</v>
      </c>
      <c r="HQ155" s="2" t="s">
        <v>3</v>
      </c>
      <c r="HR155" s="2"/>
      <c r="HS155" s="2">
        <v>0</v>
      </c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>
        <v>0</v>
      </c>
      <c r="IL155" s="2"/>
      <c r="IM155" s="2"/>
      <c r="IN155" s="2"/>
      <c r="IO155" s="2"/>
      <c r="IP155" s="2"/>
      <c r="IQ155" s="2"/>
      <c r="IR155" s="2"/>
      <c r="IS155" s="2"/>
      <c r="IT155" s="2"/>
      <c r="IU155" s="2"/>
    </row>
    <row r="156" spans="1:255" x14ac:dyDescent="0.2">
      <c r="A156" s="4">
        <v>17</v>
      </c>
      <c r="B156" s="4">
        <v>1</v>
      </c>
      <c r="C156" s="4">
        <f>ROW(SmtRes!A312)</f>
        <v>312</v>
      </c>
      <c r="D156" s="4">
        <f>ROW(EtalonRes!A316)</f>
        <v>316</v>
      </c>
      <c r="E156" s="4" t="s">
        <v>288</v>
      </c>
      <c r="F156" s="4" t="s">
        <v>289</v>
      </c>
      <c r="G156" s="4" t="s">
        <v>290</v>
      </c>
      <c r="H156" s="4" t="s">
        <v>291</v>
      </c>
      <c r="I156" s="4">
        <f>ROUND(1,9)</f>
        <v>1</v>
      </c>
      <c r="J156" s="4">
        <v>0</v>
      </c>
      <c r="K156" s="4">
        <f>ROUND(1,9)</f>
        <v>1</v>
      </c>
      <c r="O156" s="4">
        <f t="shared" si="181"/>
        <v>1725.8</v>
      </c>
      <c r="P156" s="4">
        <f t="shared" si="182"/>
        <v>175.79</v>
      </c>
      <c r="Q156" s="4">
        <f>(ROUND((ROUND(((((ET156*1.25)*1.2))*AV156*I156),2)*BB156),2)+ROUND((ROUND(((AE156-(((EU156*1.25)*1.2)))*AV156*I156),2)*BS156),2))</f>
        <v>99</v>
      </c>
      <c r="R156" s="4">
        <f>(ROUND((ROUND(((((EU156*1.25)*1.2))*AV156*I156),2)*BS156),2)+ROUND((ROUND(((AE156-(((EU156*1.25)*1.2)))*AV156*I156),2)*BS156),2))</f>
        <v>22.54</v>
      </c>
      <c r="S156" s="4">
        <f t="shared" si="183"/>
        <v>1451.01</v>
      </c>
      <c r="T156" s="4">
        <f t="shared" si="184"/>
        <v>0</v>
      </c>
      <c r="U156" s="4">
        <f t="shared" si="185"/>
        <v>2.1645162</v>
      </c>
      <c r="V156" s="4">
        <f t="shared" si="186"/>
        <v>0</v>
      </c>
      <c r="W156" s="4">
        <f t="shared" si="187"/>
        <v>0</v>
      </c>
      <c r="X156" s="4">
        <f>(ROUND((((S156+ROUND((ROUND(((((EU156*1.25)*1.2))*AV156*I156),2)*BS156),2))*AT156)/100),2)+ROUND(((ROUND((ROUND(((AE156-(((EU156*1.25)*1.2)))*AV156*I156),2)*BS156),2)*AT156)/100),2))</f>
        <v>1606.17</v>
      </c>
      <c r="Y156" s="4">
        <f>(ROUND((((S156+ROUND((ROUND(((((EU156*1.25)*1.2))*AV156*I156),2)*BS156),2))*AU156)/100),2)+ROUND(((ROUND((ROUND(((AE156-(((EU156*1.25)*1.2)))*AV156*I156),2)*BS156),2)*AU156)/100),2))</f>
        <v>898.87</v>
      </c>
      <c r="AA156" s="4">
        <v>85736473</v>
      </c>
      <c r="AB156" s="4">
        <f t="shared" si="188"/>
        <v>52.171199999999999</v>
      </c>
      <c r="AC156" s="4">
        <f>ROUND((((ES156*1)*1)),6)</f>
        <v>21.81</v>
      </c>
      <c r="AD156" s="4">
        <f>ROUND((((((ET156*1.25)*1.2))-(((EU156*1.25)*1.2)))+AE156),6)</f>
        <v>6.2249999999999996</v>
      </c>
      <c r="AE156" s="4">
        <f>ROUND((((EU156*1.25)*1.2)),6)</f>
        <v>0.375</v>
      </c>
      <c r="AF156" s="4">
        <f>ROUND((((EV156*1.15)*1.2)),6)</f>
        <v>24.136199999999999</v>
      </c>
      <c r="AG156" s="4">
        <f t="shared" si="189"/>
        <v>0</v>
      </c>
      <c r="AH156" s="4">
        <f>(((EW156*1.15)*1.2))</f>
        <v>2.0286</v>
      </c>
      <c r="AI156" s="4">
        <f>(((EX156*1.25)*1.2))</f>
        <v>0</v>
      </c>
      <c r="AJ156" s="4">
        <f t="shared" si="190"/>
        <v>0</v>
      </c>
      <c r="AK156" s="4">
        <v>43.45</v>
      </c>
      <c r="AL156" s="4">
        <v>21.81</v>
      </c>
      <c r="AM156" s="4">
        <v>4.1500000000000004</v>
      </c>
      <c r="AN156" s="4">
        <v>0.25</v>
      </c>
      <c r="AO156" s="4">
        <v>17.489999999999998</v>
      </c>
      <c r="AP156" s="4">
        <v>0</v>
      </c>
      <c r="AQ156" s="4">
        <v>1.47</v>
      </c>
      <c r="AR156" s="4">
        <v>0</v>
      </c>
      <c r="AS156" s="4">
        <v>0</v>
      </c>
      <c r="AT156" s="4">
        <v>109</v>
      </c>
      <c r="AU156" s="4">
        <v>61</v>
      </c>
      <c r="AV156" s="4">
        <v>1.0669999999999999</v>
      </c>
      <c r="AW156" s="4">
        <v>1</v>
      </c>
      <c r="AZ156" s="4">
        <v>1</v>
      </c>
      <c r="BA156" s="4">
        <v>56.35</v>
      </c>
      <c r="BB156" s="4">
        <v>14.91</v>
      </c>
      <c r="BC156" s="4">
        <v>8.06</v>
      </c>
      <c r="BD156" s="4" t="s">
        <v>3</v>
      </c>
      <c r="BE156" s="4" t="s">
        <v>3</v>
      </c>
      <c r="BF156" s="4" t="s">
        <v>3</v>
      </c>
      <c r="BG156" s="4" t="s">
        <v>3</v>
      </c>
      <c r="BH156" s="4">
        <v>0</v>
      </c>
      <c r="BI156" s="4">
        <v>1</v>
      </c>
      <c r="BJ156" s="4" t="s">
        <v>292</v>
      </c>
      <c r="BM156" s="4">
        <v>21</v>
      </c>
      <c r="BN156" s="4">
        <v>0</v>
      </c>
      <c r="BO156" s="4" t="s">
        <v>289</v>
      </c>
      <c r="BP156" s="4">
        <v>1</v>
      </c>
      <c r="BQ156" s="4">
        <v>30</v>
      </c>
      <c r="BR156" s="4">
        <v>0</v>
      </c>
      <c r="BS156" s="4">
        <v>56.35</v>
      </c>
      <c r="BT156" s="4">
        <v>1</v>
      </c>
      <c r="BU156" s="4">
        <v>1</v>
      </c>
      <c r="BV156" s="4">
        <v>1</v>
      </c>
      <c r="BW156" s="4">
        <v>1</v>
      </c>
      <c r="BX156" s="4">
        <v>1</v>
      </c>
      <c r="BY156" s="4" t="s">
        <v>3</v>
      </c>
      <c r="BZ156" s="4">
        <v>109</v>
      </c>
      <c r="CA156" s="4">
        <v>61</v>
      </c>
      <c r="CB156" s="4" t="s">
        <v>3</v>
      </c>
      <c r="CE156" s="4">
        <v>1566</v>
      </c>
      <c r="CF156" s="4">
        <v>0</v>
      </c>
      <c r="CG156" s="4">
        <v>0</v>
      </c>
      <c r="CM156" s="4">
        <v>0</v>
      </c>
      <c r="CN156" s="4" t="s">
        <v>907</v>
      </c>
      <c r="CO156" s="4">
        <v>0</v>
      </c>
      <c r="CP156" s="4">
        <f t="shared" si="191"/>
        <v>1725.8</v>
      </c>
      <c r="CQ156" s="4">
        <f t="shared" si="192"/>
        <v>175.79</v>
      </c>
      <c r="CR156" s="4">
        <f>(ROUND((ROUND(((((ET156*1.25)*1.2))*AV156*1),2)*BB156),2)+ROUND((ROUND(((AE156-(((EU156*1.25)*1.2)))*AV156*1),2)*BS156),2))</f>
        <v>99</v>
      </c>
      <c r="CS156" s="4">
        <f>(ROUND((ROUND(((((EU156*1.25)*1.2))*AV156*1),2)*BS156),2)+ROUND((ROUND(((AE156-(((EU156*1.25)*1.2)))*AV156*1),2)*BS156),2))</f>
        <v>22.54</v>
      </c>
      <c r="CT156" s="4">
        <f t="shared" si="193"/>
        <v>1451.01</v>
      </c>
      <c r="CU156" s="4">
        <f t="shared" si="194"/>
        <v>0</v>
      </c>
      <c r="CV156" s="4">
        <f t="shared" si="195"/>
        <v>2.1645162</v>
      </c>
      <c r="CW156" s="4">
        <f t="shared" si="196"/>
        <v>0</v>
      </c>
      <c r="CX156" s="4">
        <f t="shared" si="197"/>
        <v>0</v>
      </c>
      <c r="CY156" s="4">
        <f>(ROUND((((S156+ROUND((ROUND(((((EU156*1.25)*1.2))*AV156*1),2)*BS156),2))*AT156)/100),2)+ROUND(((ROUND((ROUND(((AE156-(((EU156*1.25)*1.2)))*AV156*1),2)*BS156),2)*AT156)/100),2))</f>
        <v>1606.17</v>
      </c>
      <c r="CZ156" s="4">
        <f>(ROUND((((S156+ROUND((ROUND(((((EU156*1.25)*1.2))*AV156*1),2)*BS156),2))*AU156)/100),2)+ROUND(((ROUND((ROUND(((AE156-(((EU156*1.25)*1.2)))*AV156*1),2)*BS156),2)*AU156)/100),2))</f>
        <v>898.87</v>
      </c>
      <c r="DB156" s="4">
        <v>57</v>
      </c>
      <c r="DC156" s="4" t="s">
        <v>3</v>
      </c>
      <c r="DD156" s="4" t="s">
        <v>42</v>
      </c>
      <c r="DE156" s="4" t="s">
        <v>140</v>
      </c>
      <c r="DF156" s="4" t="s">
        <v>140</v>
      </c>
      <c r="DG156" s="4" t="s">
        <v>141</v>
      </c>
      <c r="DH156" s="4" t="s">
        <v>3</v>
      </c>
      <c r="DI156" s="4" t="s">
        <v>141</v>
      </c>
      <c r="DJ156" s="4" t="s">
        <v>140</v>
      </c>
      <c r="DK156" s="4" t="s">
        <v>3</v>
      </c>
      <c r="DL156" s="4" t="s">
        <v>3</v>
      </c>
      <c r="DM156" s="4" t="s">
        <v>3</v>
      </c>
      <c r="DN156" s="4">
        <v>0</v>
      </c>
      <c r="DO156" s="4">
        <v>0</v>
      </c>
      <c r="DP156" s="4">
        <v>1</v>
      </c>
      <c r="DQ156" s="4">
        <v>1</v>
      </c>
      <c r="DU156" s="4">
        <v>1013</v>
      </c>
      <c r="DV156" s="4" t="s">
        <v>291</v>
      </c>
      <c r="DW156" s="4" t="s">
        <v>291</v>
      </c>
      <c r="DX156" s="4">
        <v>1</v>
      </c>
      <c r="DZ156" s="4" t="s">
        <v>3</v>
      </c>
      <c r="EA156" s="4" t="s">
        <v>3</v>
      </c>
      <c r="EB156" s="4" t="s">
        <v>3</v>
      </c>
      <c r="EC156" s="4" t="s">
        <v>3</v>
      </c>
      <c r="EE156" s="4">
        <v>85133641</v>
      </c>
      <c r="EF156" s="4">
        <v>30</v>
      </c>
      <c r="EG156" s="4" t="s">
        <v>52</v>
      </c>
      <c r="EH156" s="4">
        <v>0</v>
      </c>
      <c r="EI156" s="4" t="s">
        <v>3</v>
      </c>
      <c r="EJ156" s="4">
        <v>1</v>
      </c>
      <c r="EK156" s="4">
        <v>21</v>
      </c>
      <c r="EL156" s="4" t="s">
        <v>53</v>
      </c>
      <c r="EM156" s="4" t="s">
        <v>54</v>
      </c>
      <c r="EO156" s="4" t="s">
        <v>142</v>
      </c>
      <c r="EQ156" s="4">
        <v>0</v>
      </c>
      <c r="ER156" s="4">
        <v>43.45</v>
      </c>
      <c r="ES156" s="4">
        <v>21.81</v>
      </c>
      <c r="ET156" s="4">
        <v>4.1500000000000004</v>
      </c>
      <c r="EU156" s="4">
        <v>0.25</v>
      </c>
      <c r="EV156" s="4">
        <v>17.489999999999998</v>
      </c>
      <c r="EW156" s="4">
        <v>1.47</v>
      </c>
      <c r="EX156" s="4">
        <v>0</v>
      </c>
      <c r="EY156" s="4">
        <v>0</v>
      </c>
      <c r="FQ156" s="4">
        <v>0</v>
      </c>
      <c r="FR156" s="4">
        <v>0</v>
      </c>
      <c r="FS156" s="4">
        <v>0</v>
      </c>
      <c r="FX156" s="4">
        <v>109</v>
      </c>
      <c r="FY156" s="4">
        <v>61</v>
      </c>
      <c r="GA156" s="4" t="s">
        <v>3</v>
      </c>
      <c r="GD156" s="4">
        <v>1</v>
      </c>
      <c r="GF156" s="4">
        <v>956113154</v>
      </c>
      <c r="GG156" s="4">
        <v>2</v>
      </c>
      <c r="GH156" s="4">
        <v>1</v>
      </c>
      <c r="GI156" s="4">
        <v>2</v>
      </c>
      <c r="GJ156" s="4">
        <v>0</v>
      </c>
      <c r="GK156" s="4">
        <v>0</v>
      </c>
      <c r="GL156" s="4">
        <f t="shared" si="198"/>
        <v>0</v>
      </c>
      <c r="GM156" s="4">
        <f t="shared" si="199"/>
        <v>4230.84</v>
      </c>
      <c r="GN156" s="4">
        <f t="shared" si="200"/>
        <v>4230.84</v>
      </c>
      <c r="GO156" s="4">
        <f t="shared" si="201"/>
        <v>0</v>
      </c>
      <c r="GP156" s="4">
        <f t="shared" si="202"/>
        <v>0</v>
      </c>
      <c r="GR156" s="4">
        <v>0</v>
      </c>
      <c r="GS156" s="4">
        <v>3</v>
      </c>
      <c r="GT156" s="4">
        <v>0</v>
      </c>
      <c r="GU156" s="4" t="s">
        <v>3</v>
      </c>
      <c r="GV156" s="4">
        <f t="shared" si="203"/>
        <v>0</v>
      </c>
      <c r="GW156" s="4">
        <v>1</v>
      </c>
      <c r="GX156" s="4">
        <f t="shared" si="204"/>
        <v>0</v>
      </c>
      <c r="HA156" s="4">
        <v>0</v>
      </c>
      <c r="HB156" s="4">
        <v>0</v>
      </c>
      <c r="HC156" s="4">
        <f t="shared" si="205"/>
        <v>0</v>
      </c>
      <c r="HE156" s="4" t="s">
        <v>3</v>
      </c>
      <c r="HF156" s="4" t="s">
        <v>3</v>
      </c>
      <c r="HM156" s="4" t="s">
        <v>3</v>
      </c>
      <c r="HN156" s="4" t="s">
        <v>3</v>
      </c>
      <c r="HO156" s="4" t="s">
        <v>3</v>
      </c>
      <c r="HP156" s="4" t="s">
        <v>3</v>
      </c>
      <c r="HQ156" s="4" t="s">
        <v>3</v>
      </c>
      <c r="HS156" s="4">
        <v>0</v>
      </c>
      <c r="IK156" s="4">
        <v>0</v>
      </c>
    </row>
    <row r="157" spans="1:255" x14ac:dyDescent="0.2">
      <c r="A157" s="2">
        <v>18</v>
      </c>
      <c r="B157" s="2">
        <v>1</v>
      </c>
      <c r="C157" s="2">
        <v>302</v>
      </c>
      <c r="D157" s="2"/>
      <c r="E157" s="2" t="s">
        <v>293</v>
      </c>
      <c r="F157" s="2" t="s">
        <v>294</v>
      </c>
      <c r="G157" s="2" t="s">
        <v>295</v>
      </c>
      <c r="H157" s="2" t="s">
        <v>229</v>
      </c>
      <c r="I157" s="2">
        <f>I155*J157</f>
        <v>1</v>
      </c>
      <c r="J157" s="2">
        <v>1</v>
      </c>
      <c r="K157" s="2">
        <v>1</v>
      </c>
      <c r="L157" s="2"/>
      <c r="M157" s="2"/>
      <c r="N157" s="2"/>
      <c r="O157" s="2">
        <f t="shared" si="181"/>
        <v>108.9</v>
      </c>
      <c r="P157" s="2">
        <f t="shared" si="182"/>
        <v>108.9</v>
      </c>
      <c r="Q157" s="2">
        <f>(ROUND((ROUND(((ET157)*AV157*I157),2)*BB157),2)+ROUND((ROUND(((AE157-(EU157))*AV157*I157),2)*BS157),2))</f>
        <v>0</v>
      </c>
      <c r="R157" s="2">
        <f>(ROUND((ROUND(((EU157)*AV157*I157),2)*BS157),2)+ROUND((ROUND(((AE157-(EU157))*AV157*I157),2)*BS157),2))</f>
        <v>0</v>
      </c>
      <c r="S157" s="2">
        <f t="shared" si="183"/>
        <v>0</v>
      </c>
      <c r="T157" s="2">
        <f t="shared" si="184"/>
        <v>0</v>
      </c>
      <c r="U157" s="2">
        <f t="shared" si="185"/>
        <v>0</v>
      </c>
      <c r="V157" s="2">
        <f t="shared" si="186"/>
        <v>0</v>
      </c>
      <c r="W157" s="2">
        <f t="shared" si="187"/>
        <v>0</v>
      </c>
      <c r="X157" s="2">
        <f>(ROUND((((S157+ROUND((ROUND(((EU157)*AV157*I157),2)*BS157),2))*AT157)/100),2)+ROUND(((ROUND((ROUND(((AE157-(EU157))*AV157*I157),2)*BS157),2)*AT157)/100),2))</f>
        <v>0</v>
      </c>
      <c r="Y157" s="2">
        <f>(ROUND((((S157+ROUND((ROUND(((EU157)*AV157*I157),2)*BS157),2))*AU157)/100),2)+ROUND(((ROUND((ROUND(((AE157-(EU157))*AV157*I157),2)*BS157),2)*AU157)/100),2))</f>
        <v>0</v>
      </c>
      <c r="Z157" s="2"/>
      <c r="AA157" s="2">
        <v>85736471</v>
      </c>
      <c r="AB157" s="2">
        <f t="shared" si="188"/>
        <v>108.9</v>
      </c>
      <c r="AC157" s="2">
        <f>ROUND((ES157),6)</f>
        <v>108.9</v>
      </c>
      <c r="AD157" s="2">
        <f>ROUND((((ET157)-(EU157))+AE157),6)</f>
        <v>0</v>
      </c>
      <c r="AE157" s="2">
        <f t="shared" ref="AE157:AF160" si="206">ROUND((EU157),6)</f>
        <v>0</v>
      </c>
      <c r="AF157" s="2">
        <f t="shared" si="206"/>
        <v>0</v>
      </c>
      <c r="AG157" s="2">
        <f t="shared" si="189"/>
        <v>0</v>
      </c>
      <c r="AH157" s="2">
        <f t="shared" ref="AH157:AI160" si="207">(EW157)</f>
        <v>0</v>
      </c>
      <c r="AI157" s="2">
        <f t="shared" si="207"/>
        <v>0</v>
      </c>
      <c r="AJ157" s="2">
        <f t="shared" si="190"/>
        <v>0</v>
      </c>
      <c r="AK157" s="2">
        <v>108.9</v>
      </c>
      <c r="AL157" s="2">
        <v>108.9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109</v>
      </c>
      <c r="AU157" s="2">
        <v>61</v>
      </c>
      <c r="AV157" s="2">
        <v>1</v>
      </c>
      <c r="AW157" s="2">
        <v>1</v>
      </c>
      <c r="AX157" s="2"/>
      <c r="AY157" s="2"/>
      <c r="AZ157" s="2">
        <v>1</v>
      </c>
      <c r="BA157" s="2">
        <v>1</v>
      </c>
      <c r="BB157" s="2">
        <v>1</v>
      </c>
      <c r="BC157" s="2">
        <v>1</v>
      </c>
      <c r="BD157" s="2" t="s">
        <v>3</v>
      </c>
      <c r="BE157" s="2" t="s">
        <v>3</v>
      </c>
      <c r="BF157" s="2" t="s">
        <v>3</v>
      </c>
      <c r="BG157" s="2" t="s">
        <v>3</v>
      </c>
      <c r="BH157" s="2">
        <v>3</v>
      </c>
      <c r="BI157" s="2">
        <v>1</v>
      </c>
      <c r="BJ157" s="2" t="s">
        <v>296</v>
      </c>
      <c r="BK157" s="2"/>
      <c r="BL157" s="2"/>
      <c r="BM157" s="2">
        <v>21</v>
      </c>
      <c r="BN157" s="2">
        <v>0</v>
      </c>
      <c r="BO157" s="2" t="s">
        <v>3</v>
      </c>
      <c r="BP157" s="2">
        <v>0</v>
      </c>
      <c r="BQ157" s="2">
        <v>30</v>
      </c>
      <c r="BR157" s="2">
        <v>0</v>
      </c>
      <c r="BS157" s="2">
        <v>1</v>
      </c>
      <c r="BT157" s="2">
        <v>1</v>
      </c>
      <c r="BU157" s="2">
        <v>1</v>
      </c>
      <c r="BV157" s="2">
        <v>1</v>
      </c>
      <c r="BW157" s="2">
        <v>1</v>
      </c>
      <c r="BX157" s="2">
        <v>1</v>
      </c>
      <c r="BY157" s="2" t="s">
        <v>3</v>
      </c>
      <c r="BZ157" s="2">
        <v>109</v>
      </c>
      <c r="CA157" s="2">
        <v>61</v>
      </c>
      <c r="CB157" s="2" t="s">
        <v>3</v>
      </c>
      <c r="CC157" s="2"/>
      <c r="CD157" s="2"/>
      <c r="CE157" s="2">
        <v>1566</v>
      </c>
      <c r="CF157" s="2">
        <v>0</v>
      </c>
      <c r="CG157" s="2">
        <v>0</v>
      </c>
      <c r="CH157" s="2"/>
      <c r="CI157" s="2"/>
      <c r="CJ157" s="2"/>
      <c r="CK157" s="2"/>
      <c r="CL157" s="2"/>
      <c r="CM157" s="2">
        <v>0</v>
      </c>
      <c r="CN157" s="2" t="s">
        <v>908</v>
      </c>
      <c r="CO157" s="2">
        <v>0</v>
      </c>
      <c r="CP157" s="2">
        <f t="shared" si="191"/>
        <v>108.9</v>
      </c>
      <c r="CQ157" s="2">
        <f t="shared" si="192"/>
        <v>108.9</v>
      </c>
      <c r="CR157" s="2">
        <f>(ROUND((ROUND(((ET157)*AV157*1),2)*BB157),2)+ROUND((ROUND(((AE157-(EU157))*AV157*1),2)*BS157),2))</f>
        <v>0</v>
      </c>
      <c r="CS157" s="2">
        <f>(ROUND((ROUND(((EU157)*AV157*1),2)*BS157),2)+ROUND((ROUND(((AE157-(EU157))*AV157*1),2)*BS157),2))</f>
        <v>0</v>
      </c>
      <c r="CT157" s="2">
        <f t="shared" si="193"/>
        <v>0</v>
      </c>
      <c r="CU157" s="2">
        <f t="shared" si="194"/>
        <v>0</v>
      </c>
      <c r="CV157" s="2">
        <f t="shared" si="195"/>
        <v>0</v>
      </c>
      <c r="CW157" s="2">
        <f t="shared" si="196"/>
        <v>0</v>
      </c>
      <c r="CX157" s="2">
        <f t="shared" si="197"/>
        <v>0</v>
      </c>
      <c r="CY157" s="2">
        <f>(ROUND((((S157+ROUND((ROUND(((EU157)*AV157*1),2)*BS157),2))*AT157)/100),2)+ROUND(((ROUND((ROUND(((AE157-(EU157))*AV157*1),2)*BS157),2)*AT157)/100),2))</f>
        <v>0</v>
      </c>
      <c r="CZ157" s="2">
        <f>(ROUND((((S157+ROUND((ROUND(((EU157)*AV157*1),2)*BS157),2))*AU157)/100),2)+ROUND(((ROUND((ROUND(((AE157-(EU157))*AV157*1),2)*BS157),2)*AU157)/100),2))</f>
        <v>0</v>
      </c>
      <c r="DA157" s="2"/>
      <c r="DB157" s="2"/>
      <c r="DC157" s="2" t="s">
        <v>3</v>
      </c>
      <c r="DD157" s="2" t="s">
        <v>3</v>
      </c>
      <c r="DE157" s="2" t="s">
        <v>3</v>
      </c>
      <c r="DF157" s="2" t="s">
        <v>3</v>
      </c>
      <c r="DG157" s="2" t="s">
        <v>3</v>
      </c>
      <c r="DH157" s="2" t="s">
        <v>3</v>
      </c>
      <c r="DI157" s="2" t="s">
        <v>3</v>
      </c>
      <c r="DJ157" s="2" t="s">
        <v>3</v>
      </c>
      <c r="DK157" s="2" t="s">
        <v>3</v>
      </c>
      <c r="DL157" s="2" t="s">
        <v>3</v>
      </c>
      <c r="DM157" s="2" t="s">
        <v>3</v>
      </c>
      <c r="DN157" s="2">
        <v>0</v>
      </c>
      <c r="DO157" s="2">
        <v>0</v>
      </c>
      <c r="DP157" s="2">
        <v>1</v>
      </c>
      <c r="DQ157" s="2">
        <v>1</v>
      </c>
      <c r="DR157" s="2"/>
      <c r="DS157" s="2"/>
      <c r="DT157" s="2"/>
      <c r="DU157" s="2">
        <v>1013</v>
      </c>
      <c r="DV157" s="2" t="s">
        <v>229</v>
      </c>
      <c r="DW157" s="2" t="s">
        <v>229</v>
      </c>
      <c r="DX157" s="2">
        <v>1</v>
      </c>
      <c r="DY157" s="2"/>
      <c r="DZ157" s="2" t="s">
        <v>3</v>
      </c>
      <c r="EA157" s="2" t="s">
        <v>3</v>
      </c>
      <c r="EB157" s="2" t="s">
        <v>3</v>
      </c>
      <c r="EC157" s="2" t="s">
        <v>3</v>
      </c>
      <c r="ED157" s="2"/>
      <c r="EE157" s="2">
        <v>85133641</v>
      </c>
      <c r="EF157" s="2">
        <v>30</v>
      </c>
      <c r="EG157" s="2" t="s">
        <v>52</v>
      </c>
      <c r="EH157" s="2">
        <v>0</v>
      </c>
      <c r="EI157" s="2" t="s">
        <v>3</v>
      </c>
      <c r="EJ157" s="2">
        <v>1</v>
      </c>
      <c r="EK157" s="2">
        <v>21</v>
      </c>
      <c r="EL157" s="2" t="s">
        <v>53</v>
      </c>
      <c r="EM157" s="2" t="s">
        <v>54</v>
      </c>
      <c r="EN157" s="2"/>
      <c r="EO157" s="2" t="s">
        <v>148</v>
      </c>
      <c r="EP157" s="2"/>
      <c r="EQ157" s="2">
        <v>0</v>
      </c>
      <c r="ER157" s="2">
        <v>108.9</v>
      </c>
      <c r="ES157" s="2">
        <v>108.9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>
        <v>0</v>
      </c>
      <c r="FR157" s="2">
        <v>0</v>
      </c>
      <c r="FS157" s="2">
        <v>0</v>
      </c>
      <c r="FT157" s="2"/>
      <c r="FU157" s="2"/>
      <c r="FV157" s="2"/>
      <c r="FW157" s="2"/>
      <c r="FX157" s="2">
        <v>109</v>
      </c>
      <c r="FY157" s="2">
        <v>61</v>
      </c>
      <c r="FZ157" s="2"/>
      <c r="GA157" s="2" t="s">
        <v>3</v>
      </c>
      <c r="GB157" s="2"/>
      <c r="GC157" s="2"/>
      <c r="GD157" s="2">
        <v>1</v>
      </c>
      <c r="GE157" s="2"/>
      <c r="GF157" s="2">
        <v>1981398762</v>
      </c>
      <c r="GG157" s="2">
        <v>2</v>
      </c>
      <c r="GH157" s="2">
        <v>1</v>
      </c>
      <c r="GI157" s="2">
        <v>-2</v>
      </c>
      <c r="GJ157" s="2">
        <v>0</v>
      </c>
      <c r="GK157" s="2">
        <v>0</v>
      </c>
      <c r="GL157" s="2">
        <f t="shared" si="198"/>
        <v>0</v>
      </c>
      <c r="GM157" s="2">
        <f t="shared" si="199"/>
        <v>108.9</v>
      </c>
      <c r="GN157" s="2">
        <f t="shared" si="200"/>
        <v>108.9</v>
      </c>
      <c r="GO157" s="2">
        <f t="shared" si="201"/>
        <v>0</v>
      </c>
      <c r="GP157" s="2">
        <f t="shared" si="202"/>
        <v>0</v>
      </c>
      <c r="GQ157" s="2"/>
      <c r="GR157" s="2">
        <v>0</v>
      </c>
      <c r="GS157" s="2">
        <v>3</v>
      </c>
      <c r="GT157" s="2">
        <v>0</v>
      </c>
      <c r="GU157" s="2" t="s">
        <v>3</v>
      </c>
      <c r="GV157" s="2">
        <f t="shared" si="203"/>
        <v>0</v>
      </c>
      <c r="GW157" s="2">
        <v>1</v>
      </c>
      <c r="GX157" s="2">
        <f t="shared" si="204"/>
        <v>0</v>
      </c>
      <c r="GY157" s="2"/>
      <c r="GZ157" s="2"/>
      <c r="HA157" s="2">
        <v>0</v>
      </c>
      <c r="HB157" s="2">
        <v>0</v>
      </c>
      <c r="HC157" s="2">
        <f t="shared" si="205"/>
        <v>0</v>
      </c>
      <c r="HD157" s="2"/>
      <c r="HE157" s="2" t="s">
        <v>3</v>
      </c>
      <c r="HF157" s="2" t="s">
        <v>3</v>
      </c>
      <c r="HG157" s="2"/>
      <c r="HH157" s="2"/>
      <c r="HI157" s="2"/>
      <c r="HJ157" s="2"/>
      <c r="HK157" s="2"/>
      <c r="HL157" s="2"/>
      <c r="HM157" s="2" t="s">
        <v>42</v>
      </c>
      <c r="HN157" s="2" t="s">
        <v>3</v>
      </c>
      <c r="HO157" s="2" t="s">
        <v>3</v>
      </c>
      <c r="HP157" s="2" t="s">
        <v>3</v>
      </c>
      <c r="HQ157" s="2" t="s">
        <v>3</v>
      </c>
      <c r="HR157" s="2"/>
      <c r="HS157" s="2">
        <v>0</v>
      </c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>
        <v>0</v>
      </c>
      <c r="IL157" s="2"/>
      <c r="IM157" s="2"/>
      <c r="IN157" s="2"/>
      <c r="IO157" s="2"/>
      <c r="IP157" s="2"/>
      <c r="IQ157" s="2"/>
      <c r="IR157" s="2"/>
      <c r="IS157" s="2"/>
      <c r="IT157" s="2"/>
      <c r="IU157" s="2"/>
    </row>
    <row r="158" spans="1:255" x14ac:dyDescent="0.2">
      <c r="A158" s="4">
        <v>18</v>
      </c>
      <c r="B158" s="4">
        <v>1</v>
      </c>
      <c r="C158" s="4">
        <v>310</v>
      </c>
      <c r="E158" s="4" t="s">
        <v>293</v>
      </c>
      <c r="F158" s="4" t="s">
        <v>294</v>
      </c>
      <c r="G158" s="4" t="s">
        <v>295</v>
      </c>
      <c r="H158" s="4" t="s">
        <v>229</v>
      </c>
      <c r="I158" s="4">
        <f>I156*J158</f>
        <v>1</v>
      </c>
      <c r="J158" s="4">
        <v>1</v>
      </c>
      <c r="K158" s="4">
        <v>1</v>
      </c>
      <c r="O158" s="4">
        <f t="shared" si="181"/>
        <v>1018.22</v>
      </c>
      <c r="P158" s="4">
        <f t="shared" si="182"/>
        <v>1018.22</v>
      </c>
      <c r="Q158" s="4">
        <f>(ROUND((ROUND(((ET158)*AV158*I158),2)*BB158),2)+ROUND((ROUND(((AE158-(EU158))*AV158*I158),2)*BS158),2))</f>
        <v>0</v>
      </c>
      <c r="R158" s="4">
        <f>(ROUND((ROUND(((EU158)*AV158*I158),2)*BS158),2)+ROUND((ROUND(((AE158-(EU158))*AV158*I158),2)*BS158),2))</f>
        <v>0</v>
      </c>
      <c r="S158" s="4">
        <f t="shared" si="183"/>
        <v>0</v>
      </c>
      <c r="T158" s="4">
        <f t="shared" si="184"/>
        <v>0</v>
      </c>
      <c r="U158" s="4">
        <f t="shared" si="185"/>
        <v>0</v>
      </c>
      <c r="V158" s="4">
        <f t="shared" si="186"/>
        <v>0</v>
      </c>
      <c r="W158" s="4">
        <f t="shared" si="187"/>
        <v>0</v>
      </c>
      <c r="X158" s="4">
        <f>(ROUND((((S158+ROUND((ROUND(((EU158)*AV158*I158),2)*BS158),2))*AT158)/100),2)+ROUND(((ROUND((ROUND(((AE158-(EU158))*AV158*I158),2)*BS158),2)*AT158)/100),2))</f>
        <v>0</v>
      </c>
      <c r="Y158" s="4">
        <f>(ROUND((((S158+ROUND((ROUND(((EU158)*AV158*I158),2)*BS158),2))*AU158)/100),2)+ROUND(((ROUND((ROUND(((AE158-(EU158))*AV158*I158),2)*BS158),2)*AU158)/100),2))</f>
        <v>0</v>
      </c>
      <c r="AA158" s="4">
        <v>85736473</v>
      </c>
      <c r="AB158" s="4">
        <f t="shared" si="188"/>
        <v>108.9</v>
      </c>
      <c r="AC158" s="4">
        <f>ROUND((ES158),6)</f>
        <v>108.9</v>
      </c>
      <c r="AD158" s="4">
        <f>ROUND((((ET158)-(EU158))+AE158),6)</f>
        <v>0</v>
      </c>
      <c r="AE158" s="4">
        <f t="shared" si="206"/>
        <v>0</v>
      </c>
      <c r="AF158" s="4">
        <f t="shared" si="206"/>
        <v>0</v>
      </c>
      <c r="AG158" s="4">
        <f t="shared" si="189"/>
        <v>0</v>
      </c>
      <c r="AH158" s="4">
        <f t="shared" si="207"/>
        <v>0</v>
      </c>
      <c r="AI158" s="4">
        <f t="shared" si="207"/>
        <v>0</v>
      </c>
      <c r="AJ158" s="4">
        <f t="shared" si="190"/>
        <v>0</v>
      </c>
      <c r="AK158" s="4">
        <v>108.9</v>
      </c>
      <c r="AL158" s="4">
        <v>108.9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109</v>
      </c>
      <c r="AU158" s="4">
        <v>61</v>
      </c>
      <c r="AV158" s="4">
        <v>1</v>
      </c>
      <c r="AW158" s="4">
        <v>1</v>
      </c>
      <c r="AZ158" s="4">
        <v>1</v>
      </c>
      <c r="BA158" s="4">
        <v>1</v>
      </c>
      <c r="BB158" s="4">
        <v>1</v>
      </c>
      <c r="BC158" s="4">
        <v>9.35</v>
      </c>
      <c r="BD158" s="4" t="s">
        <v>3</v>
      </c>
      <c r="BE158" s="4" t="s">
        <v>3</v>
      </c>
      <c r="BF158" s="4" t="s">
        <v>3</v>
      </c>
      <c r="BG158" s="4" t="s">
        <v>3</v>
      </c>
      <c r="BH158" s="4">
        <v>3</v>
      </c>
      <c r="BI158" s="4">
        <v>1</v>
      </c>
      <c r="BJ158" s="4" t="s">
        <v>296</v>
      </c>
      <c r="BM158" s="4">
        <v>21</v>
      </c>
      <c r="BN158" s="4">
        <v>0</v>
      </c>
      <c r="BO158" s="4" t="s">
        <v>294</v>
      </c>
      <c r="BP158" s="4">
        <v>1</v>
      </c>
      <c r="BQ158" s="4">
        <v>30</v>
      </c>
      <c r="BR158" s="4">
        <v>0</v>
      </c>
      <c r="BS158" s="4">
        <v>1</v>
      </c>
      <c r="BT158" s="4">
        <v>1</v>
      </c>
      <c r="BU158" s="4">
        <v>1</v>
      </c>
      <c r="BV158" s="4">
        <v>1</v>
      </c>
      <c r="BW158" s="4">
        <v>1</v>
      </c>
      <c r="BX158" s="4">
        <v>1</v>
      </c>
      <c r="BY158" s="4" t="s">
        <v>3</v>
      </c>
      <c r="BZ158" s="4">
        <v>109</v>
      </c>
      <c r="CA158" s="4">
        <v>61</v>
      </c>
      <c r="CB158" s="4" t="s">
        <v>3</v>
      </c>
      <c r="CE158" s="4">
        <v>1566</v>
      </c>
      <c r="CF158" s="4">
        <v>0</v>
      </c>
      <c r="CG158" s="4">
        <v>0</v>
      </c>
      <c r="CM158" s="4">
        <v>0</v>
      </c>
      <c r="CN158" s="4" t="s">
        <v>908</v>
      </c>
      <c r="CO158" s="4">
        <v>0</v>
      </c>
      <c r="CP158" s="4">
        <f t="shared" si="191"/>
        <v>1018.22</v>
      </c>
      <c r="CQ158" s="4">
        <f t="shared" si="192"/>
        <v>1018.22</v>
      </c>
      <c r="CR158" s="4">
        <f>(ROUND((ROUND(((ET158)*AV158*1),2)*BB158),2)+ROUND((ROUND(((AE158-(EU158))*AV158*1),2)*BS158),2))</f>
        <v>0</v>
      </c>
      <c r="CS158" s="4">
        <f>(ROUND((ROUND(((EU158)*AV158*1),2)*BS158),2)+ROUND((ROUND(((AE158-(EU158))*AV158*1),2)*BS158),2))</f>
        <v>0</v>
      </c>
      <c r="CT158" s="4">
        <f t="shared" si="193"/>
        <v>0</v>
      </c>
      <c r="CU158" s="4">
        <f t="shared" si="194"/>
        <v>0</v>
      </c>
      <c r="CV158" s="4">
        <f t="shared" si="195"/>
        <v>0</v>
      </c>
      <c r="CW158" s="4">
        <f t="shared" si="196"/>
        <v>0</v>
      </c>
      <c r="CX158" s="4">
        <f t="shared" si="197"/>
        <v>0</v>
      </c>
      <c r="CY158" s="4">
        <f>(ROUND((((S158+ROUND((ROUND(((EU158)*AV158*1),2)*BS158),2))*AT158)/100),2)+ROUND(((ROUND((ROUND(((AE158-(EU158))*AV158*1),2)*BS158),2)*AT158)/100),2))</f>
        <v>0</v>
      </c>
      <c r="CZ158" s="4">
        <f>(ROUND((((S158+ROUND((ROUND(((EU158)*AV158*1),2)*BS158),2))*AU158)/100),2)+ROUND(((ROUND((ROUND(((AE158-(EU158))*AV158*1),2)*BS158),2)*AU158)/100),2))</f>
        <v>0</v>
      </c>
      <c r="DC158" s="4" t="s">
        <v>3</v>
      </c>
      <c r="DD158" s="4" t="s">
        <v>3</v>
      </c>
      <c r="DE158" s="4" t="s">
        <v>3</v>
      </c>
      <c r="DF158" s="4" t="s">
        <v>3</v>
      </c>
      <c r="DG158" s="4" t="s">
        <v>3</v>
      </c>
      <c r="DH158" s="4" t="s">
        <v>3</v>
      </c>
      <c r="DI158" s="4" t="s">
        <v>3</v>
      </c>
      <c r="DJ158" s="4" t="s">
        <v>3</v>
      </c>
      <c r="DK158" s="4" t="s">
        <v>3</v>
      </c>
      <c r="DL158" s="4" t="s">
        <v>3</v>
      </c>
      <c r="DM158" s="4" t="s">
        <v>3</v>
      </c>
      <c r="DN158" s="4">
        <v>0</v>
      </c>
      <c r="DO158" s="4">
        <v>0</v>
      </c>
      <c r="DP158" s="4">
        <v>1</v>
      </c>
      <c r="DQ158" s="4">
        <v>1</v>
      </c>
      <c r="DU158" s="4">
        <v>1013</v>
      </c>
      <c r="DV158" s="4" t="s">
        <v>229</v>
      </c>
      <c r="DW158" s="4" t="s">
        <v>229</v>
      </c>
      <c r="DX158" s="4">
        <v>1</v>
      </c>
      <c r="DZ158" s="4" t="s">
        <v>3</v>
      </c>
      <c r="EA158" s="4" t="s">
        <v>3</v>
      </c>
      <c r="EB158" s="4" t="s">
        <v>3</v>
      </c>
      <c r="EC158" s="4" t="s">
        <v>3</v>
      </c>
      <c r="EE158" s="4">
        <v>85133641</v>
      </c>
      <c r="EF158" s="4">
        <v>30</v>
      </c>
      <c r="EG158" s="4" t="s">
        <v>52</v>
      </c>
      <c r="EH158" s="4">
        <v>0</v>
      </c>
      <c r="EI158" s="4" t="s">
        <v>3</v>
      </c>
      <c r="EJ158" s="4">
        <v>1</v>
      </c>
      <c r="EK158" s="4">
        <v>21</v>
      </c>
      <c r="EL158" s="4" t="s">
        <v>53</v>
      </c>
      <c r="EM158" s="4" t="s">
        <v>54</v>
      </c>
      <c r="EO158" s="4" t="s">
        <v>148</v>
      </c>
      <c r="EQ158" s="4">
        <v>0</v>
      </c>
      <c r="ER158" s="4">
        <v>108.9</v>
      </c>
      <c r="ES158" s="4">
        <v>108.9</v>
      </c>
      <c r="ET158" s="4">
        <v>0</v>
      </c>
      <c r="EU158" s="4">
        <v>0</v>
      </c>
      <c r="EV158" s="4">
        <v>0</v>
      </c>
      <c r="EW158" s="4">
        <v>0</v>
      </c>
      <c r="EX158" s="4">
        <v>0</v>
      </c>
      <c r="FQ158" s="4">
        <v>0</v>
      </c>
      <c r="FR158" s="4">
        <v>0</v>
      </c>
      <c r="FS158" s="4">
        <v>0</v>
      </c>
      <c r="FX158" s="4">
        <v>109</v>
      </c>
      <c r="FY158" s="4">
        <v>61</v>
      </c>
      <c r="GA158" s="4" t="s">
        <v>3</v>
      </c>
      <c r="GD158" s="4">
        <v>1</v>
      </c>
      <c r="GF158" s="4">
        <v>1981398762</v>
      </c>
      <c r="GG158" s="4">
        <v>2</v>
      </c>
      <c r="GH158" s="4">
        <v>1</v>
      </c>
      <c r="GI158" s="4">
        <v>2</v>
      </c>
      <c r="GJ158" s="4">
        <v>0</v>
      </c>
      <c r="GK158" s="4">
        <v>0</v>
      </c>
      <c r="GL158" s="4">
        <f t="shared" si="198"/>
        <v>0</v>
      </c>
      <c r="GM158" s="4">
        <f t="shared" si="199"/>
        <v>1018.22</v>
      </c>
      <c r="GN158" s="4">
        <f t="shared" si="200"/>
        <v>1018.22</v>
      </c>
      <c r="GO158" s="4">
        <f t="shared" si="201"/>
        <v>0</v>
      </c>
      <c r="GP158" s="4">
        <f t="shared" si="202"/>
        <v>0</v>
      </c>
      <c r="GR158" s="4">
        <v>0</v>
      </c>
      <c r="GS158" s="4">
        <v>3</v>
      </c>
      <c r="GT158" s="4">
        <v>0</v>
      </c>
      <c r="GU158" s="4" t="s">
        <v>3</v>
      </c>
      <c r="GV158" s="4">
        <f t="shared" si="203"/>
        <v>0</v>
      </c>
      <c r="GW158" s="4">
        <v>1</v>
      </c>
      <c r="GX158" s="4">
        <f t="shared" si="204"/>
        <v>0</v>
      </c>
      <c r="HA158" s="4">
        <v>0</v>
      </c>
      <c r="HB158" s="4">
        <v>0</v>
      </c>
      <c r="HC158" s="4">
        <f t="shared" si="205"/>
        <v>0</v>
      </c>
      <c r="HE158" s="4" t="s">
        <v>3</v>
      </c>
      <c r="HF158" s="4" t="s">
        <v>3</v>
      </c>
      <c r="HM158" s="4" t="s">
        <v>42</v>
      </c>
      <c r="HN158" s="4" t="s">
        <v>3</v>
      </c>
      <c r="HO158" s="4" t="s">
        <v>3</v>
      </c>
      <c r="HP158" s="4" t="s">
        <v>3</v>
      </c>
      <c r="HQ158" s="4" t="s">
        <v>3</v>
      </c>
      <c r="HS158" s="4">
        <v>0</v>
      </c>
      <c r="IK158" s="4">
        <v>0</v>
      </c>
    </row>
    <row r="159" spans="1:255" x14ac:dyDescent="0.2">
      <c r="A159" s="2">
        <v>18</v>
      </c>
      <c r="B159" s="2">
        <v>1</v>
      </c>
      <c r="C159" s="2">
        <v>303</v>
      </c>
      <c r="D159" s="2"/>
      <c r="E159" s="2" t="s">
        <v>297</v>
      </c>
      <c r="F159" s="2" t="s">
        <v>298</v>
      </c>
      <c r="G159" s="2" t="s">
        <v>299</v>
      </c>
      <c r="H159" s="2" t="s">
        <v>146</v>
      </c>
      <c r="I159" s="2">
        <f>I155*J159</f>
        <v>1</v>
      </c>
      <c r="J159" s="2">
        <v>1</v>
      </c>
      <c r="K159" s="2">
        <v>1</v>
      </c>
      <c r="L159" s="2"/>
      <c r="M159" s="2"/>
      <c r="N159" s="2"/>
      <c r="O159" s="2">
        <f t="shared" si="181"/>
        <v>1689.81</v>
      </c>
      <c r="P159" s="2">
        <f t="shared" si="182"/>
        <v>1689.81</v>
      </c>
      <c r="Q159" s="2">
        <f>(ROUND((ROUND(((ET159)*AV159*I159),2)*BB159),2)+ROUND((ROUND(((AE159-(EU159))*AV159*I159),2)*BS159),2))</f>
        <v>0</v>
      </c>
      <c r="R159" s="2">
        <f>(ROUND((ROUND(((EU159)*AV159*I159),2)*BS159),2)+ROUND((ROUND(((AE159-(EU159))*AV159*I159),2)*BS159),2))</f>
        <v>0</v>
      </c>
      <c r="S159" s="2">
        <f t="shared" si="183"/>
        <v>0</v>
      </c>
      <c r="T159" s="2">
        <f t="shared" si="184"/>
        <v>0</v>
      </c>
      <c r="U159" s="2">
        <f t="shared" si="185"/>
        <v>0</v>
      </c>
      <c r="V159" s="2">
        <f t="shared" si="186"/>
        <v>0</v>
      </c>
      <c r="W159" s="2">
        <f t="shared" si="187"/>
        <v>0</v>
      </c>
      <c r="X159" s="2">
        <f>(ROUND((((S159+ROUND((ROUND(((EU159)*AV159*I159),2)*BS159),2))*AT159)/100),2)+ROUND(((ROUND((ROUND(((AE159-(EU159))*AV159*I159),2)*BS159),2)*AT159)/100),2))</f>
        <v>0</v>
      </c>
      <c r="Y159" s="2">
        <f>(ROUND((((S159+ROUND((ROUND(((EU159)*AV159*I159),2)*BS159),2))*AU159)/100),2)+ROUND(((ROUND((ROUND(((AE159-(EU159))*AV159*I159),2)*BS159),2)*AU159)/100),2))</f>
        <v>0</v>
      </c>
      <c r="Z159" s="2"/>
      <c r="AA159" s="2">
        <v>85736471</v>
      </c>
      <c r="AB159" s="2">
        <f t="shared" si="188"/>
        <v>1689.81</v>
      </c>
      <c r="AC159" s="2">
        <f>ROUND((ES159),6)</f>
        <v>1689.81</v>
      </c>
      <c r="AD159" s="2">
        <f>ROUND((((ET159)-(EU159))+AE159),6)</f>
        <v>0</v>
      </c>
      <c r="AE159" s="2">
        <f t="shared" si="206"/>
        <v>0</v>
      </c>
      <c r="AF159" s="2">
        <f t="shared" si="206"/>
        <v>0</v>
      </c>
      <c r="AG159" s="2">
        <f t="shared" si="189"/>
        <v>0</v>
      </c>
      <c r="AH159" s="2">
        <f t="shared" si="207"/>
        <v>0</v>
      </c>
      <c r="AI159" s="2">
        <f t="shared" si="207"/>
        <v>0</v>
      </c>
      <c r="AJ159" s="2">
        <f t="shared" si="190"/>
        <v>0</v>
      </c>
      <c r="AK159" s="2">
        <v>1689.81</v>
      </c>
      <c r="AL159" s="2">
        <v>1689.81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109</v>
      </c>
      <c r="AU159" s="2">
        <v>61</v>
      </c>
      <c r="AV159" s="2">
        <v>1</v>
      </c>
      <c r="AW159" s="2">
        <v>1</v>
      </c>
      <c r="AX159" s="2"/>
      <c r="AY159" s="2"/>
      <c r="AZ159" s="2">
        <v>1</v>
      </c>
      <c r="BA159" s="2">
        <v>1</v>
      </c>
      <c r="BB159" s="2">
        <v>1</v>
      </c>
      <c r="BC159" s="2">
        <v>1</v>
      </c>
      <c r="BD159" s="2" t="s">
        <v>3</v>
      </c>
      <c r="BE159" s="2" t="s">
        <v>3</v>
      </c>
      <c r="BF159" s="2" t="s">
        <v>3</v>
      </c>
      <c r="BG159" s="2" t="s">
        <v>3</v>
      </c>
      <c r="BH159" s="2">
        <v>3</v>
      </c>
      <c r="BI159" s="2">
        <v>1</v>
      </c>
      <c r="BJ159" s="2" t="s">
        <v>300</v>
      </c>
      <c r="BK159" s="2"/>
      <c r="BL159" s="2"/>
      <c r="BM159" s="2">
        <v>21</v>
      </c>
      <c r="BN159" s="2">
        <v>0</v>
      </c>
      <c r="BO159" s="2" t="s">
        <v>3</v>
      </c>
      <c r="BP159" s="2">
        <v>0</v>
      </c>
      <c r="BQ159" s="2">
        <v>30</v>
      </c>
      <c r="BR159" s="2">
        <v>0</v>
      </c>
      <c r="BS159" s="2">
        <v>1</v>
      </c>
      <c r="BT159" s="2">
        <v>1</v>
      </c>
      <c r="BU159" s="2">
        <v>1</v>
      </c>
      <c r="BV159" s="2">
        <v>1</v>
      </c>
      <c r="BW159" s="2">
        <v>1</v>
      </c>
      <c r="BX159" s="2">
        <v>1</v>
      </c>
      <c r="BY159" s="2" t="s">
        <v>3</v>
      </c>
      <c r="BZ159" s="2">
        <v>109</v>
      </c>
      <c r="CA159" s="2">
        <v>61</v>
      </c>
      <c r="CB159" s="2" t="s">
        <v>3</v>
      </c>
      <c r="CC159" s="2"/>
      <c r="CD159" s="2"/>
      <c r="CE159" s="2">
        <v>1566</v>
      </c>
      <c r="CF159" s="2">
        <v>0</v>
      </c>
      <c r="CG159" s="2">
        <v>0</v>
      </c>
      <c r="CH159" s="2"/>
      <c r="CI159" s="2"/>
      <c r="CJ159" s="2"/>
      <c r="CK159" s="2"/>
      <c r="CL159" s="2"/>
      <c r="CM159" s="2">
        <v>0</v>
      </c>
      <c r="CN159" s="2" t="s">
        <v>908</v>
      </c>
      <c r="CO159" s="2">
        <v>0</v>
      </c>
      <c r="CP159" s="2">
        <f t="shared" si="191"/>
        <v>1689.81</v>
      </c>
      <c r="CQ159" s="2">
        <f t="shared" si="192"/>
        <v>1689.81</v>
      </c>
      <c r="CR159" s="2">
        <f>(ROUND((ROUND(((ET159)*AV159*1),2)*BB159),2)+ROUND((ROUND(((AE159-(EU159))*AV159*1),2)*BS159),2))</f>
        <v>0</v>
      </c>
      <c r="CS159" s="2">
        <f>(ROUND((ROUND(((EU159)*AV159*1),2)*BS159),2)+ROUND((ROUND(((AE159-(EU159))*AV159*1),2)*BS159),2))</f>
        <v>0</v>
      </c>
      <c r="CT159" s="2">
        <f t="shared" si="193"/>
        <v>0</v>
      </c>
      <c r="CU159" s="2">
        <f t="shared" si="194"/>
        <v>0</v>
      </c>
      <c r="CV159" s="2">
        <f t="shared" si="195"/>
        <v>0</v>
      </c>
      <c r="CW159" s="2">
        <f t="shared" si="196"/>
        <v>0</v>
      </c>
      <c r="CX159" s="2">
        <f t="shared" si="197"/>
        <v>0</v>
      </c>
      <c r="CY159" s="2">
        <f>(ROUND((((S159+ROUND((ROUND(((EU159)*AV159*1),2)*BS159),2))*AT159)/100),2)+ROUND(((ROUND((ROUND(((AE159-(EU159))*AV159*1),2)*BS159),2)*AT159)/100),2))</f>
        <v>0</v>
      </c>
      <c r="CZ159" s="2">
        <f>(ROUND((((S159+ROUND((ROUND(((EU159)*AV159*1),2)*BS159),2))*AU159)/100),2)+ROUND(((ROUND((ROUND(((AE159-(EU159))*AV159*1),2)*BS159),2)*AU159)/100),2))</f>
        <v>0</v>
      </c>
      <c r="DA159" s="2"/>
      <c r="DB159" s="2"/>
      <c r="DC159" s="2" t="s">
        <v>3</v>
      </c>
      <c r="DD159" s="2" t="s">
        <v>3</v>
      </c>
      <c r="DE159" s="2" t="s">
        <v>3</v>
      </c>
      <c r="DF159" s="2" t="s">
        <v>3</v>
      </c>
      <c r="DG159" s="2" t="s">
        <v>3</v>
      </c>
      <c r="DH159" s="2" t="s">
        <v>3</v>
      </c>
      <c r="DI159" s="2" t="s">
        <v>3</v>
      </c>
      <c r="DJ159" s="2" t="s">
        <v>3</v>
      </c>
      <c r="DK159" s="2" t="s">
        <v>3</v>
      </c>
      <c r="DL159" s="2" t="s">
        <v>3</v>
      </c>
      <c r="DM159" s="2" t="s">
        <v>3</v>
      </c>
      <c r="DN159" s="2">
        <v>0</v>
      </c>
      <c r="DO159" s="2">
        <v>0</v>
      </c>
      <c r="DP159" s="2">
        <v>1</v>
      </c>
      <c r="DQ159" s="2">
        <v>1</v>
      </c>
      <c r="DR159" s="2"/>
      <c r="DS159" s="2"/>
      <c r="DT159" s="2"/>
      <c r="DU159" s="2">
        <v>1010</v>
      </c>
      <c r="DV159" s="2" t="s">
        <v>146</v>
      </c>
      <c r="DW159" s="2" t="s">
        <v>146</v>
      </c>
      <c r="DX159" s="2">
        <v>1</v>
      </c>
      <c r="DY159" s="2"/>
      <c r="DZ159" s="2" t="s">
        <v>3</v>
      </c>
      <c r="EA159" s="2" t="s">
        <v>3</v>
      </c>
      <c r="EB159" s="2" t="s">
        <v>3</v>
      </c>
      <c r="EC159" s="2" t="s">
        <v>3</v>
      </c>
      <c r="ED159" s="2"/>
      <c r="EE159" s="2">
        <v>85133641</v>
      </c>
      <c r="EF159" s="2">
        <v>30</v>
      </c>
      <c r="EG159" s="2" t="s">
        <v>52</v>
      </c>
      <c r="EH159" s="2">
        <v>0</v>
      </c>
      <c r="EI159" s="2" t="s">
        <v>3</v>
      </c>
      <c r="EJ159" s="2">
        <v>1</v>
      </c>
      <c r="EK159" s="2">
        <v>21</v>
      </c>
      <c r="EL159" s="2" t="s">
        <v>53</v>
      </c>
      <c r="EM159" s="2" t="s">
        <v>54</v>
      </c>
      <c r="EN159" s="2"/>
      <c r="EO159" s="2" t="s">
        <v>148</v>
      </c>
      <c r="EP159" s="2"/>
      <c r="EQ159" s="2">
        <v>0</v>
      </c>
      <c r="ER159" s="2">
        <v>1689.81</v>
      </c>
      <c r="ES159" s="2">
        <v>1689.81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>
        <v>0</v>
      </c>
      <c r="FR159" s="2">
        <v>0</v>
      </c>
      <c r="FS159" s="2">
        <v>0</v>
      </c>
      <c r="FT159" s="2"/>
      <c r="FU159" s="2"/>
      <c r="FV159" s="2"/>
      <c r="FW159" s="2"/>
      <c r="FX159" s="2">
        <v>109</v>
      </c>
      <c r="FY159" s="2">
        <v>61</v>
      </c>
      <c r="FZ159" s="2"/>
      <c r="GA159" s="2" t="s">
        <v>3</v>
      </c>
      <c r="GB159" s="2"/>
      <c r="GC159" s="2"/>
      <c r="GD159" s="2">
        <v>1</v>
      </c>
      <c r="GE159" s="2"/>
      <c r="GF159" s="2">
        <v>-1578721721</v>
      </c>
      <c r="GG159" s="2">
        <v>2</v>
      </c>
      <c r="GH159" s="2">
        <v>1</v>
      </c>
      <c r="GI159" s="2">
        <v>-2</v>
      </c>
      <c r="GJ159" s="2">
        <v>0</v>
      </c>
      <c r="GK159" s="2">
        <v>0</v>
      </c>
      <c r="GL159" s="2">
        <f t="shared" si="198"/>
        <v>0</v>
      </c>
      <c r="GM159" s="2">
        <f t="shared" si="199"/>
        <v>1689.81</v>
      </c>
      <c r="GN159" s="2">
        <f t="shared" si="200"/>
        <v>1689.81</v>
      </c>
      <c r="GO159" s="2">
        <f t="shared" si="201"/>
        <v>0</v>
      </c>
      <c r="GP159" s="2">
        <f t="shared" si="202"/>
        <v>0</v>
      </c>
      <c r="GQ159" s="2"/>
      <c r="GR159" s="2">
        <v>0</v>
      </c>
      <c r="GS159" s="2">
        <v>3</v>
      </c>
      <c r="GT159" s="2">
        <v>0</v>
      </c>
      <c r="GU159" s="2" t="s">
        <v>3</v>
      </c>
      <c r="GV159" s="2">
        <f t="shared" si="203"/>
        <v>0</v>
      </c>
      <c r="GW159" s="2">
        <v>1</v>
      </c>
      <c r="GX159" s="2">
        <f t="shared" si="204"/>
        <v>0</v>
      </c>
      <c r="GY159" s="2"/>
      <c r="GZ159" s="2"/>
      <c r="HA159" s="2">
        <v>0</v>
      </c>
      <c r="HB159" s="2">
        <v>0</v>
      </c>
      <c r="HC159" s="2">
        <f t="shared" si="205"/>
        <v>0</v>
      </c>
      <c r="HD159" s="2"/>
      <c r="HE159" s="2" t="s">
        <v>3</v>
      </c>
      <c r="HF159" s="2" t="s">
        <v>3</v>
      </c>
      <c r="HG159" s="2"/>
      <c r="HH159" s="2"/>
      <c r="HI159" s="2"/>
      <c r="HJ159" s="2"/>
      <c r="HK159" s="2"/>
      <c r="HL159" s="2"/>
      <c r="HM159" s="2" t="s">
        <v>42</v>
      </c>
      <c r="HN159" s="2" t="s">
        <v>3</v>
      </c>
      <c r="HO159" s="2" t="s">
        <v>3</v>
      </c>
      <c r="HP159" s="2" t="s">
        <v>3</v>
      </c>
      <c r="HQ159" s="2" t="s">
        <v>3</v>
      </c>
      <c r="HR159" s="2"/>
      <c r="HS159" s="2">
        <v>0</v>
      </c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>
        <v>0</v>
      </c>
      <c r="IL159" s="2"/>
      <c r="IM159" s="2"/>
      <c r="IN159" s="2"/>
      <c r="IO159" s="2"/>
      <c r="IP159" s="2"/>
      <c r="IQ159" s="2"/>
      <c r="IR159" s="2"/>
      <c r="IS159" s="2"/>
      <c r="IT159" s="2"/>
      <c r="IU159" s="2"/>
    </row>
    <row r="160" spans="1:255" x14ac:dyDescent="0.2">
      <c r="A160" s="4">
        <v>18</v>
      </c>
      <c r="B160" s="4">
        <v>1</v>
      </c>
      <c r="C160" s="4">
        <v>311</v>
      </c>
      <c r="E160" s="4" t="s">
        <v>297</v>
      </c>
      <c r="F160" s="4" t="s">
        <v>298</v>
      </c>
      <c r="G160" s="4" t="s">
        <v>299</v>
      </c>
      <c r="H160" s="4" t="s">
        <v>146</v>
      </c>
      <c r="I160" s="4">
        <f>I156*J160</f>
        <v>1</v>
      </c>
      <c r="J160" s="4">
        <v>1</v>
      </c>
      <c r="K160" s="4">
        <v>1</v>
      </c>
      <c r="O160" s="4">
        <f t="shared" si="181"/>
        <v>11592.1</v>
      </c>
      <c r="P160" s="4">
        <f t="shared" si="182"/>
        <v>11592.1</v>
      </c>
      <c r="Q160" s="4">
        <f>(ROUND((ROUND(((ET160)*AV160*I160),2)*BB160),2)+ROUND((ROUND(((AE160-(EU160))*AV160*I160),2)*BS160),2))</f>
        <v>0</v>
      </c>
      <c r="R160" s="4">
        <f>(ROUND((ROUND(((EU160)*AV160*I160),2)*BS160),2)+ROUND((ROUND(((AE160-(EU160))*AV160*I160),2)*BS160),2))</f>
        <v>0</v>
      </c>
      <c r="S160" s="4">
        <f t="shared" si="183"/>
        <v>0</v>
      </c>
      <c r="T160" s="4">
        <f t="shared" si="184"/>
        <v>0</v>
      </c>
      <c r="U160" s="4">
        <f t="shared" si="185"/>
        <v>0</v>
      </c>
      <c r="V160" s="4">
        <f t="shared" si="186"/>
        <v>0</v>
      </c>
      <c r="W160" s="4">
        <f t="shared" si="187"/>
        <v>0</v>
      </c>
      <c r="X160" s="4">
        <f>(ROUND((((S160+ROUND((ROUND(((EU160)*AV160*I160),2)*BS160),2))*AT160)/100),2)+ROUND(((ROUND((ROUND(((AE160-(EU160))*AV160*I160),2)*BS160),2)*AT160)/100),2))</f>
        <v>0</v>
      </c>
      <c r="Y160" s="4">
        <f>(ROUND((((S160+ROUND((ROUND(((EU160)*AV160*I160),2)*BS160),2))*AU160)/100),2)+ROUND(((ROUND((ROUND(((AE160-(EU160))*AV160*I160),2)*BS160),2)*AU160)/100),2))</f>
        <v>0</v>
      </c>
      <c r="AA160" s="4">
        <v>85736473</v>
      </c>
      <c r="AB160" s="4">
        <f t="shared" si="188"/>
        <v>1689.81</v>
      </c>
      <c r="AC160" s="4">
        <f>ROUND((ES160),6)</f>
        <v>1689.81</v>
      </c>
      <c r="AD160" s="4">
        <f>ROUND((((ET160)-(EU160))+AE160),6)</f>
        <v>0</v>
      </c>
      <c r="AE160" s="4">
        <f t="shared" si="206"/>
        <v>0</v>
      </c>
      <c r="AF160" s="4">
        <f t="shared" si="206"/>
        <v>0</v>
      </c>
      <c r="AG160" s="4">
        <f t="shared" si="189"/>
        <v>0</v>
      </c>
      <c r="AH160" s="4">
        <f t="shared" si="207"/>
        <v>0</v>
      </c>
      <c r="AI160" s="4">
        <f t="shared" si="207"/>
        <v>0</v>
      </c>
      <c r="AJ160" s="4">
        <f t="shared" si="190"/>
        <v>0</v>
      </c>
      <c r="AK160" s="4">
        <v>1689.81</v>
      </c>
      <c r="AL160" s="4">
        <v>1689.81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109</v>
      </c>
      <c r="AU160" s="4">
        <v>61</v>
      </c>
      <c r="AV160" s="4">
        <v>1</v>
      </c>
      <c r="AW160" s="4">
        <v>1</v>
      </c>
      <c r="AZ160" s="4">
        <v>1</v>
      </c>
      <c r="BA160" s="4">
        <v>1</v>
      </c>
      <c r="BB160" s="4">
        <v>1</v>
      </c>
      <c r="BC160" s="4">
        <v>6.86</v>
      </c>
      <c r="BD160" s="4" t="s">
        <v>3</v>
      </c>
      <c r="BE160" s="4" t="s">
        <v>3</v>
      </c>
      <c r="BF160" s="4" t="s">
        <v>3</v>
      </c>
      <c r="BG160" s="4" t="s">
        <v>3</v>
      </c>
      <c r="BH160" s="4">
        <v>3</v>
      </c>
      <c r="BI160" s="4">
        <v>1</v>
      </c>
      <c r="BJ160" s="4" t="s">
        <v>300</v>
      </c>
      <c r="BM160" s="4">
        <v>21</v>
      </c>
      <c r="BN160" s="4">
        <v>0</v>
      </c>
      <c r="BO160" s="4" t="s">
        <v>298</v>
      </c>
      <c r="BP160" s="4">
        <v>1</v>
      </c>
      <c r="BQ160" s="4">
        <v>30</v>
      </c>
      <c r="BR160" s="4">
        <v>0</v>
      </c>
      <c r="BS160" s="4">
        <v>1</v>
      </c>
      <c r="BT160" s="4">
        <v>1</v>
      </c>
      <c r="BU160" s="4">
        <v>1</v>
      </c>
      <c r="BV160" s="4">
        <v>1</v>
      </c>
      <c r="BW160" s="4">
        <v>1</v>
      </c>
      <c r="BX160" s="4">
        <v>1</v>
      </c>
      <c r="BY160" s="4" t="s">
        <v>3</v>
      </c>
      <c r="BZ160" s="4">
        <v>109</v>
      </c>
      <c r="CA160" s="4">
        <v>61</v>
      </c>
      <c r="CB160" s="4" t="s">
        <v>3</v>
      </c>
      <c r="CE160" s="4">
        <v>1566</v>
      </c>
      <c r="CF160" s="4">
        <v>0</v>
      </c>
      <c r="CG160" s="4">
        <v>0</v>
      </c>
      <c r="CM160" s="4">
        <v>0</v>
      </c>
      <c r="CN160" s="4" t="s">
        <v>908</v>
      </c>
      <c r="CO160" s="4">
        <v>0</v>
      </c>
      <c r="CP160" s="4">
        <f t="shared" si="191"/>
        <v>11592.1</v>
      </c>
      <c r="CQ160" s="4">
        <f t="shared" si="192"/>
        <v>11592.1</v>
      </c>
      <c r="CR160" s="4">
        <f>(ROUND((ROUND(((ET160)*AV160*1),2)*BB160),2)+ROUND((ROUND(((AE160-(EU160))*AV160*1),2)*BS160),2))</f>
        <v>0</v>
      </c>
      <c r="CS160" s="4">
        <f>(ROUND((ROUND(((EU160)*AV160*1),2)*BS160),2)+ROUND((ROUND(((AE160-(EU160))*AV160*1),2)*BS160),2))</f>
        <v>0</v>
      </c>
      <c r="CT160" s="4">
        <f t="shared" si="193"/>
        <v>0</v>
      </c>
      <c r="CU160" s="4">
        <f t="shared" si="194"/>
        <v>0</v>
      </c>
      <c r="CV160" s="4">
        <f t="shared" si="195"/>
        <v>0</v>
      </c>
      <c r="CW160" s="4">
        <f t="shared" si="196"/>
        <v>0</v>
      </c>
      <c r="CX160" s="4">
        <f t="shared" si="197"/>
        <v>0</v>
      </c>
      <c r="CY160" s="4">
        <f>(ROUND((((S160+ROUND((ROUND(((EU160)*AV160*1),2)*BS160),2))*AT160)/100),2)+ROUND(((ROUND((ROUND(((AE160-(EU160))*AV160*1),2)*BS160),2)*AT160)/100),2))</f>
        <v>0</v>
      </c>
      <c r="CZ160" s="4">
        <f>(ROUND((((S160+ROUND((ROUND(((EU160)*AV160*1),2)*BS160),2))*AU160)/100),2)+ROUND(((ROUND((ROUND(((AE160-(EU160))*AV160*1),2)*BS160),2)*AU160)/100),2))</f>
        <v>0</v>
      </c>
      <c r="DC160" s="4" t="s">
        <v>3</v>
      </c>
      <c r="DD160" s="4" t="s">
        <v>3</v>
      </c>
      <c r="DE160" s="4" t="s">
        <v>3</v>
      </c>
      <c r="DF160" s="4" t="s">
        <v>3</v>
      </c>
      <c r="DG160" s="4" t="s">
        <v>3</v>
      </c>
      <c r="DH160" s="4" t="s">
        <v>3</v>
      </c>
      <c r="DI160" s="4" t="s">
        <v>3</v>
      </c>
      <c r="DJ160" s="4" t="s">
        <v>3</v>
      </c>
      <c r="DK160" s="4" t="s">
        <v>3</v>
      </c>
      <c r="DL160" s="4" t="s">
        <v>3</v>
      </c>
      <c r="DM160" s="4" t="s">
        <v>3</v>
      </c>
      <c r="DN160" s="4">
        <v>0</v>
      </c>
      <c r="DO160" s="4">
        <v>0</v>
      </c>
      <c r="DP160" s="4">
        <v>1</v>
      </c>
      <c r="DQ160" s="4">
        <v>1</v>
      </c>
      <c r="DU160" s="4">
        <v>1010</v>
      </c>
      <c r="DV160" s="4" t="s">
        <v>146</v>
      </c>
      <c r="DW160" s="4" t="s">
        <v>146</v>
      </c>
      <c r="DX160" s="4">
        <v>1</v>
      </c>
      <c r="DZ160" s="4" t="s">
        <v>3</v>
      </c>
      <c r="EA160" s="4" t="s">
        <v>3</v>
      </c>
      <c r="EB160" s="4" t="s">
        <v>3</v>
      </c>
      <c r="EC160" s="4" t="s">
        <v>3</v>
      </c>
      <c r="EE160" s="4">
        <v>85133641</v>
      </c>
      <c r="EF160" s="4">
        <v>30</v>
      </c>
      <c r="EG160" s="4" t="s">
        <v>52</v>
      </c>
      <c r="EH160" s="4">
        <v>0</v>
      </c>
      <c r="EI160" s="4" t="s">
        <v>3</v>
      </c>
      <c r="EJ160" s="4">
        <v>1</v>
      </c>
      <c r="EK160" s="4">
        <v>21</v>
      </c>
      <c r="EL160" s="4" t="s">
        <v>53</v>
      </c>
      <c r="EM160" s="4" t="s">
        <v>54</v>
      </c>
      <c r="EO160" s="4" t="s">
        <v>148</v>
      </c>
      <c r="EQ160" s="4">
        <v>0</v>
      </c>
      <c r="ER160" s="4">
        <v>1689.81</v>
      </c>
      <c r="ES160" s="4">
        <v>1689.81</v>
      </c>
      <c r="ET160" s="4">
        <v>0</v>
      </c>
      <c r="EU160" s="4">
        <v>0</v>
      </c>
      <c r="EV160" s="4">
        <v>0</v>
      </c>
      <c r="EW160" s="4">
        <v>0</v>
      </c>
      <c r="EX160" s="4">
        <v>0</v>
      </c>
      <c r="FQ160" s="4">
        <v>0</v>
      </c>
      <c r="FR160" s="4">
        <v>0</v>
      </c>
      <c r="FS160" s="4">
        <v>0</v>
      </c>
      <c r="FX160" s="4">
        <v>109</v>
      </c>
      <c r="FY160" s="4">
        <v>61</v>
      </c>
      <c r="GA160" s="4" t="s">
        <v>3</v>
      </c>
      <c r="GD160" s="4">
        <v>1</v>
      </c>
      <c r="GF160" s="4">
        <v>-1578721721</v>
      </c>
      <c r="GG160" s="4">
        <v>2</v>
      </c>
      <c r="GH160" s="4">
        <v>1</v>
      </c>
      <c r="GI160" s="4">
        <v>2</v>
      </c>
      <c r="GJ160" s="4">
        <v>0</v>
      </c>
      <c r="GK160" s="4">
        <v>0</v>
      </c>
      <c r="GL160" s="4">
        <f t="shared" si="198"/>
        <v>0</v>
      </c>
      <c r="GM160" s="4">
        <f t="shared" si="199"/>
        <v>11592.1</v>
      </c>
      <c r="GN160" s="4">
        <f t="shared" si="200"/>
        <v>11592.1</v>
      </c>
      <c r="GO160" s="4">
        <f t="shared" si="201"/>
        <v>0</v>
      </c>
      <c r="GP160" s="4">
        <f t="shared" si="202"/>
        <v>0</v>
      </c>
      <c r="GR160" s="4">
        <v>0</v>
      </c>
      <c r="GS160" s="4">
        <v>3</v>
      </c>
      <c r="GT160" s="4">
        <v>0</v>
      </c>
      <c r="GU160" s="4" t="s">
        <v>3</v>
      </c>
      <c r="GV160" s="4">
        <f t="shared" si="203"/>
        <v>0</v>
      </c>
      <c r="GW160" s="4">
        <v>1</v>
      </c>
      <c r="GX160" s="4">
        <f t="shared" si="204"/>
        <v>0</v>
      </c>
      <c r="HA160" s="4">
        <v>0</v>
      </c>
      <c r="HB160" s="4">
        <v>0</v>
      </c>
      <c r="HC160" s="4">
        <f t="shared" si="205"/>
        <v>0</v>
      </c>
      <c r="HE160" s="4" t="s">
        <v>3</v>
      </c>
      <c r="HF160" s="4" t="s">
        <v>3</v>
      </c>
      <c r="HM160" s="4" t="s">
        <v>42</v>
      </c>
      <c r="HN160" s="4" t="s">
        <v>3</v>
      </c>
      <c r="HO160" s="4" t="s">
        <v>3</v>
      </c>
      <c r="HP160" s="4" t="s">
        <v>3</v>
      </c>
      <c r="HQ160" s="4" t="s">
        <v>3</v>
      </c>
      <c r="HS160" s="4">
        <v>0</v>
      </c>
      <c r="IK160" s="4">
        <v>0</v>
      </c>
    </row>
    <row r="161" spans="1:255" x14ac:dyDescent="0.2">
      <c r="A161" s="2">
        <v>17</v>
      </c>
      <c r="B161" s="2">
        <v>1</v>
      </c>
      <c r="C161" s="2">
        <f>ROW(SmtRes!A321)</f>
        <v>321</v>
      </c>
      <c r="D161" s="2">
        <f>ROW(EtalonRes!A324)</f>
        <v>324</v>
      </c>
      <c r="E161" s="2" t="s">
        <v>301</v>
      </c>
      <c r="F161" s="2" t="s">
        <v>302</v>
      </c>
      <c r="G161" s="2" t="s">
        <v>303</v>
      </c>
      <c r="H161" s="2" t="s">
        <v>291</v>
      </c>
      <c r="I161" s="2">
        <f>ROUND(2+3,9)</f>
        <v>5</v>
      </c>
      <c r="J161" s="2">
        <v>0</v>
      </c>
      <c r="K161" s="2">
        <f>ROUND(2+3,9)</f>
        <v>5</v>
      </c>
      <c r="L161" s="2"/>
      <c r="M161" s="2"/>
      <c r="N161" s="2"/>
      <c r="O161" s="2">
        <f t="shared" si="181"/>
        <v>487.83</v>
      </c>
      <c r="P161" s="2">
        <f t="shared" si="182"/>
        <v>210.9</v>
      </c>
      <c r="Q161" s="2">
        <f>(ROUND((ROUND(((((ET161*1.25)*1.2))*AV161*I161),2)*BB161),2)+ROUND((ROUND(((AE161-(((EU161*1.25)*1.2)))*AV161*I161),2)*BS161),2))</f>
        <v>49.14</v>
      </c>
      <c r="R161" s="2">
        <f>(ROUND((ROUND(((((EU161*1.25)*1.2))*AV161*I161),2)*BS161),2)+ROUND((ROUND(((AE161-(((EU161*1.25)*1.2)))*AV161*I161),2)*BS161),2))</f>
        <v>2</v>
      </c>
      <c r="S161" s="2">
        <f t="shared" si="183"/>
        <v>227.79</v>
      </c>
      <c r="T161" s="2">
        <f t="shared" si="184"/>
        <v>0</v>
      </c>
      <c r="U161" s="2">
        <f t="shared" si="185"/>
        <v>19.141979999999997</v>
      </c>
      <c r="V161" s="2">
        <f t="shared" si="186"/>
        <v>0</v>
      </c>
      <c r="W161" s="2">
        <f t="shared" si="187"/>
        <v>0</v>
      </c>
      <c r="X161" s="2">
        <f>(ROUND((((S161+ROUND((ROUND(((((EU161*1.25)*1.2))*AV161*I161),2)*BS161),2))*AT161)/100),2)+ROUND(((ROUND((ROUND(((AE161-(((EU161*1.25)*1.2)))*AV161*I161),2)*BS161),2)*AT161)/100),2))</f>
        <v>250.47</v>
      </c>
      <c r="Y161" s="2">
        <f>(ROUND((((S161+ROUND((ROUND(((((EU161*1.25)*1.2))*AV161*I161),2)*BS161),2))*AU161)/100),2)+ROUND(((ROUND((ROUND(((AE161-(((EU161*1.25)*1.2)))*AV161*I161),2)*BS161),2)*AU161)/100),2))</f>
        <v>140.16999999999999</v>
      </c>
      <c r="Z161" s="2"/>
      <c r="AA161" s="2">
        <v>85736471</v>
      </c>
      <c r="AB161" s="2">
        <f t="shared" si="188"/>
        <v>94.087199999999996</v>
      </c>
      <c r="AC161" s="2">
        <f>ROUND((((ES161*1)*1)),6)</f>
        <v>42.18</v>
      </c>
      <c r="AD161" s="2">
        <f>ROUND((((((ET161*1.25)*1.2))-(((EU161*1.25)*1.2)))+AE161),6)</f>
        <v>9.2100000000000009</v>
      </c>
      <c r="AE161" s="2">
        <f>ROUND((((EU161*1.25)*1.2)),6)</f>
        <v>0.375</v>
      </c>
      <c r="AF161" s="2">
        <f>ROUND((((EV161*1.15)*1.2)),6)</f>
        <v>42.697200000000002</v>
      </c>
      <c r="AG161" s="2">
        <f t="shared" si="189"/>
        <v>0</v>
      </c>
      <c r="AH161" s="2">
        <f>(((EW161*1.15)*1.2))</f>
        <v>3.5879999999999996</v>
      </c>
      <c r="AI161" s="2">
        <f>(((EX161*1.25)*1.2))</f>
        <v>0</v>
      </c>
      <c r="AJ161" s="2">
        <f t="shared" si="190"/>
        <v>0</v>
      </c>
      <c r="AK161" s="2">
        <v>79.260000000000005</v>
      </c>
      <c r="AL161" s="2">
        <v>42.18</v>
      </c>
      <c r="AM161" s="2">
        <v>6.14</v>
      </c>
      <c r="AN161" s="2">
        <v>0.25</v>
      </c>
      <c r="AO161" s="2">
        <v>30.94</v>
      </c>
      <c r="AP161" s="2">
        <v>0</v>
      </c>
      <c r="AQ161" s="2">
        <v>2.6</v>
      </c>
      <c r="AR161" s="2">
        <v>0</v>
      </c>
      <c r="AS161" s="2">
        <v>0</v>
      </c>
      <c r="AT161" s="2">
        <v>109</v>
      </c>
      <c r="AU161" s="2">
        <v>61</v>
      </c>
      <c r="AV161" s="2">
        <v>1.0669999999999999</v>
      </c>
      <c r="AW161" s="2">
        <v>1</v>
      </c>
      <c r="AX161" s="2"/>
      <c r="AY161" s="2"/>
      <c r="AZ161" s="2">
        <v>1</v>
      </c>
      <c r="BA161" s="2">
        <v>1</v>
      </c>
      <c r="BB161" s="2">
        <v>1</v>
      </c>
      <c r="BC161" s="2">
        <v>1</v>
      </c>
      <c r="BD161" s="2" t="s">
        <v>3</v>
      </c>
      <c r="BE161" s="2" t="s">
        <v>3</v>
      </c>
      <c r="BF161" s="2" t="s">
        <v>3</v>
      </c>
      <c r="BG161" s="2" t="s">
        <v>3</v>
      </c>
      <c r="BH161" s="2">
        <v>0</v>
      </c>
      <c r="BI161" s="2">
        <v>1</v>
      </c>
      <c r="BJ161" s="2" t="s">
        <v>304</v>
      </c>
      <c r="BK161" s="2"/>
      <c r="BL161" s="2"/>
      <c r="BM161" s="2">
        <v>21</v>
      </c>
      <c r="BN161" s="2">
        <v>0</v>
      </c>
      <c r="BO161" s="2" t="s">
        <v>302</v>
      </c>
      <c r="BP161" s="2">
        <v>1</v>
      </c>
      <c r="BQ161" s="2">
        <v>30</v>
      </c>
      <c r="BR161" s="2">
        <v>0</v>
      </c>
      <c r="BS161" s="2">
        <v>1</v>
      </c>
      <c r="BT161" s="2">
        <v>1</v>
      </c>
      <c r="BU161" s="2">
        <v>1</v>
      </c>
      <c r="BV161" s="2">
        <v>1</v>
      </c>
      <c r="BW161" s="2">
        <v>1</v>
      </c>
      <c r="BX161" s="2">
        <v>1</v>
      </c>
      <c r="BY161" s="2" t="s">
        <v>3</v>
      </c>
      <c r="BZ161" s="2">
        <v>109</v>
      </c>
      <c r="CA161" s="2">
        <v>61</v>
      </c>
      <c r="CB161" s="2" t="s">
        <v>3</v>
      </c>
      <c r="CC161" s="2"/>
      <c r="CD161" s="2"/>
      <c r="CE161" s="2">
        <v>1566</v>
      </c>
      <c r="CF161" s="2">
        <v>0</v>
      </c>
      <c r="CG161" s="2">
        <v>0</v>
      </c>
      <c r="CH161" s="2"/>
      <c r="CI161" s="2"/>
      <c r="CJ161" s="2"/>
      <c r="CK161" s="2"/>
      <c r="CL161" s="2"/>
      <c r="CM161" s="2">
        <v>0</v>
      </c>
      <c r="CN161" s="2" t="s">
        <v>907</v>
      </c>
      <c r="CO161" s="2">
        <v>0</v>
      </c>
      <c r="CP161" s="2">
        <f t="shared" si="191"/>
        <v>487.83000000000004</v>
      </c>
      <c r="CQ161" s="2">
        <f t="shared" si="192"/>
        <v>42.18</v>
      </c>
      <c r="CR161" s="2">
        <f>(ROUND((ROUND(((((ET161*1.25)*1.2))*AV161*1),2)*BB161),2)+ROUND((ROUND(((AE161-(((EU161*1.25)*1.2)))*AV161*1),2)*BS161),2))</f>
        <v>9.83</v>
      </c>
      <c r="CS161" s="2">
        <f>(ROUND((ROUND(((((EU161*1.25)*1.2))*AV161*1),2)*BS161),2)+ROUND((ROUND(((AE161-(((EU161*1.25)*1.2)))*AV161*1),2)*BS161),2))</f>
        <v>0.4</v>
      </c>
      <c r="CT161" s="2">
        <f t="shared" si="193"/>
        <v>45.56</v>
      </c>
      <c r="CU161" s="2">
        <f t="shared" si="194"/>
        <v>0</v>
      </c>
      <c r="CV161" s="2">
        <f t="shared" si="195"/>
        <v>3.8283959999999992</v>
      </c>
      <c r="CW161" s="2">
        <f t="shared" si="196"/>
        <v>0</v>
      </c>
      <c r="CX161" s="2">
        <f t="shared" si="197"/>
        <v>0</v>
      </c>
      <c r="CY161" s="2">
        <f>(ROUND((((S161+ROUND((ROUND(((((EU161*1.25)*1.2))*AV161*1),2)*BS161),2))*AT161)/100),2)+ROUND(((ROUND((ROUND(((AE161-(((EU161*1.25)*1.2)))*AV161*1),2)*BS161),2)*AT161)/100),2))</f>
        <v>248.73</v>
      </c>
      <c r="CZ161" s="2">
        <f>(ROUND((((S161+ROUND((ROUND(((((EU161*1.25)*1.2))*AV161*1),2)*BS161),2))*AU161)/100),2)+ROUND(((ROUND((ROUND(((AE161-(((EU161*1.25)*1.2)))*AV161*1),2)*BS161),2)*AU161)/100),2))</f>
        <v>139.19999999999999</v>
      </c>
      <c r="DA161" s="2"/>
      <c r="DB161" s="2">
        <v>59</v>
      </c>
      <c r="DC161" s="2" t="s">
        <v>3</v>
      </c>
      <c r="DD161" s="2" t="s">
        <v>42</v>
      </c>
      <c r="DE161" s="2" t="s">
        <v>140</v>
      </c>
      <c r="DF161" s="2" t="s">
        <v>140</v>
      </c>
      <c r="DG161" s="2" t="s">
        <v>141</v>
      </c>
      <c r="DH161" s="2" t="s">
        <v>3</v>
      </c>
      <c r="DI161" s="2" t="s">
        <v>141</v>
      </c>
      <c r="DJ161" s="2" t="s">
        <v>140</v>
      </c>
      <c r="DK161" s="2" t="s">
        <v>3</v>
      </c>
      <c r="DL161" s="2" t="s">
        <v>3</v>
      </c>
      <c r="DM161" s="2" t="s">
        <v>3</v>
      </c>
      <c r="DN161" s="2">
        <v>0</v>
      </c>
      <c r="DO161" s="2">
        <v>0</v>
      </c>
      <c r="DP161" s="2">
        <v>1</v>
      </c>
      <c r="DQ161" s="2">
        <v>1</v>
      </c>
      <c r="DR161" s="2"/>
      <c r="DS161" s="2"/>
      <c r="DT161" s="2"/>
      <c r="DU161" s="2">
        <v>1013</v>
      </c>
      <c r="DV161" s="2" t="s">
        <v>291</v>
      </c>
      <c r="DW161" s="2" t="s">
        <v>291</v>
      </c>
      <c r="DX161" s="2">
        <v>1</v>
      </c>
      <c r="DY161" s="2"/>
      <c r="DZ161" s="2" t="s">
        <v>3</v>
      </c>
      <c r="EA161" s="2" t="s">
        <v>3</v>
      </c>
      <c r="EB161" s="2" t="s">
        <v>3</v>
      </c>
      <c r="EC161" s="2" t="s">
        <v>3</v>
      </c>
      <c r="ED161" s="2"/>
      <c r="EE161" s="2">
        <v>85133641</v>
      </c>
      <c r="EF161" s="2">
        <v>30</v>
      </c>
      <c r="EG161" s="2" t="s">
        <v>52</v>
      </c>
      <c r="EH161" s="2">
        <v>0</v>
      </c>
      <c r="EI161" s="2" t="s">
        <v>3</v>
      </c>
      <c r="EJ161" s="2">
        <v>1</v>
      </c>
      <c r="EK161" s="2">
        <v>21</v>
      </c>
      <c r="EL161" s="2" t="s">
        <v>53</v>
      </c>
      <c r="EM161" s="2" t="s">
        <v>54</v>
      </c>
      <c r="EN161" s="2"/>
      <c r="EO161" s="2" t="s">
        <v>142</v>
      </c>
      <c r="EP161" s="2"/>
      <c r="EQ161" s="2">
        <v>0</v>
      </c>
      <c r="ER161" s="2">
        <v>79.260000000000005</v>
      </c>
      <c r="ES161" s="2">
        <v>42.18</v>
      </c>
      <c r="ET161" s="2">
        <v>6.14</v>
      </c>
      <c r="EU161" s="2">
        <v>0.25</v>
      </c>
      <c r="EV161" s="2">
        <v>30.94</v>
      </c>
      <c r="EW161" s="2">
        <v>2.6</v>
      </c>
      <c r="EX161" s="2">
        <v>0</v>
      </c>
      <c r="EY161" s="2">
        <v>0</v>
      </c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>
        <v>0</v>
      </c>
      <c r="FR161" s="2">
        <v>0</v>
      </c>
      <c r="FS161" s="2">
        <v>0</v>
      </c>
      <c r="FT161" s="2"/>
      <c r="FU161" s="2"/>
      <c r="FV161" s="2"/>
      <c r="FW161" s="2"/>
      <c r="FX161" s="2">
        <v>109</v>
      </c>
      <c r="FY161" s="2">
        <v>61</v>
      </c>
      <c r="FZ161" s="2"/>
      <c r="GA161" s="2" t="s">
        <v>3</v>
      </c>
      <c r="GB161" s="2"/>
      <c r="GC161" s="2"/>
      <c r="GD161" s="2">
        <v>1</v>
      </c>
      <c r="GE161" s="2"/>
      <c r="GF161" s="2">
        <v>-910498209</v>
      </c>
      <c r="GG161" s="2">
        <v>2</v>
      </c>
      <c r="GH161" s="2">
        <v>1</v>
      </c>
      <c r="GI161" s="2">
        <v>2</v>
      </c>
      <c r="GJ161" s="2">
        <v>0</v>
      </c>
      <c r="GK161" s="2">
        <v>0</v>
      </c>
      <c r="GL161" s="2">
        <f t="shared" si="198"/>
        <v>0</v>
      </c>
      <c r="GM161" s="2">
        <f t="shared" si="199"/>
        <v>878.47</v>
      </c>
      <c r="GN161" s="2">
        <f t="shared" si="200"/>
        <v>878.47</v>
      </c>
      <c r="GO161" s="2">
        <f t="shared" si="201"/>
        <v>0</v>
      </c>
      <c r="GP161" s="2">
        <f t="shared" si="202"/>
        <v>0</v>
      </c>
      <c r="GQ161" s="2"/>
      <c r="GR161" s="2">
        <v>0</v>
      </c>
      <c r="GS161" s="2">
        <v>3</v>
      </c>
      <c r="GT161" s="2">
        <v>0</v>
      </c>
      <c r="GU161" s="2" t="s">
        <v>3</v>
      </c>
      <c r="GV161" s="2">
        <f t="shared" si="203"/>
        <v>0</v>
      </c>
      <c r="GW161" s="2">
        <v>1</v>
      </c>
      <c r="GX161" s="2">
        <f t="shared" si="204"/>
        <v>0</v>
      </c>
      <c r="GY161" s="2"/>
      <c r="GZ161" s="2"/>
      <c r="HA161" s="2">
        <v>0</v>
      </c>
      <c r="HB161" s="2">
        <v>0</v>
      </c>
      <c r="HC161" s="2">
        <f t="shared" si="205"/>
        <v>0</v>
      </c>
      <c r="HD161" s="2"/>
      <c r="HE161" s="2" t="s">
        <v>3</v>
      </c>
      <c r="HF161" s="2" t="s">
        <v>3</v>
      </c>
      <c r="HG161" s="2"/>
      <c r="HH161" s="2"/>
      <c r="HI161" s="2"/>
      <c r="HJ161" s="2"/>
      <c r="HK161" s="2"/>
      <c r="HL161" s="2"/>
      <c r="HM161" s="2" t="s">
        <v>3</v>
      </c>
      <c r="HN161" s="2" t="s">
        <v>3</v>
      </c>
      <c r="HO161" s="2" t="s">
        <v>3</v>
      </c>
      <c r="HP161" s="2" t="s">
        <v>3</v>
      </c>
      <c r="HQ161" s="2" t="s">
        <v>3</v>
      </c>
      <c r="HR161" s="2"/>
      <c r="HS161" s="2">
        <v>0</v>
      </c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>
        <v>0</v>
      </c>
      <c r="IL161" s="2"/>
      <c r="IM161" s="2"/>
      <c r="IN161" s="2"/>
      <c r="IO161" s="2"/>
      <c r="IP161" s="2"/>
      <c r="IQ161" s="2"/>
      <c r="IR161" s="2"/>
      <c r="IS161" s="2"/>
      <c r="IT161" s="2"/>
      <c r="IU161" s="2"/>
    </row>
    <row r="162" spans="1:255" x14ac:dyDescent="0.2">
      <c r="A162" s="4">
        <v>17</v>
      </c>
      <c r="B162" s="4">
        <v>1</v>
      </c>
      <c r="C162" s="4">
        <f>ROW(SmtRes!A330)</f>
        <v>330</v>
      </c>
      <c r="D162" s="4">
        <f>ROW(EtalonRes!A332)</f>
        <v>332</v>
      </c>
      <c r="E162" s="4" t="s">
        <v>301</v>
      </c>
      <c r="F162" s="4" t="s">
        <v>302</v>
      </c>
      <c r="G162" s="4" t="s">
        <v>303</v>
      </c>
      <c r="H162" s="4" t="s">
        <v>291</v>
      </c>
      <c r="I162" s="4">
        <f>ROUND(2+3,9)</f>
        <v>5</v>
      </c>
      <c r="J162" s="4">
        <v>0</v>
      </c>
      <c r="K162" s="4">
        <f>ROUND(2+3,9)</f>
        <v>5</v>
      </c>
      <c r="O162" s="4">
        <f t="shared" si="181"/>
        <v>15308.67</v>
      </c>
      <c r="P162" s="4">
        <f t="shared" si="182"/>
        <v>1763.12</v>
      </c>
      <c r="Q162" s="4">
        <f>(ROUND((ROUND(((((ET162*1.25)*1.2))*AV162*I162),2)*BB162),2)+ROUND((ROUND(((AE162-(((EU162*1.25)*1.2)))*AV162*I162),2)*BS162),2))</f>
        <v>709.58</v>
      </c>
      <c r="R162" s="4">
        <f>(ROUND((ROUND(((((EU162*1.25)*1.2))*AV162*I162),2)*BS162),2)+ROUND((ROUND(((AE162-(((EU162*1.25)*1.2)))*AV162*I162),2)*BS162),2))</f>
        <v>112.7</v>
      </c>
      <c r="S162" s="4">
        <f t="shared" si="183"/>
        <v>12835.97</v>
      </c>
      <c r="T162" s="4">
        <f t="shared" si="184"/>
        <v>0</v>
      </c>
      <c r="U162" s="4">
        <f t="shared" si="185"/>
        <v>19.141979999999997</v>
      </c>
      <c r="V162" s="4">
        <f t="shared" si="186"/>
        <v>0</v>
      </c>
      <c r="W162" s="4">
        <f t="shared" si="187"/>
        <v>0</v>
      </c>
      <c r="X162" s="4">
        <f>(ROUND((((S162+ROUND((ROUND(((((EU162*1.25)*1.2))*AV162*I162),2)*BS162),2))*AT162)/100),2)+ROUND(((ROUND((ROUND(((AE162-(((EU162*1.25)*1.2)))*AV162*I162),2)*BS162),2)*AT162)/100),2))</f>
        <v>14114.05</v>
      </c>
      <c r="Y162" s="4">
        <f>(ROUND((((S162+ROUND((ROUND(((((EU162*1.25)*1.2))*AV162*I162),2)*BS162),2))*AU162)/100),2)+ROUND(((ROUND((ROUND(((AE162-(((EU162*1.25)*1.2)))*AV162*I162),2)*BS162),2)*AU162)/100),2))</f>
        <v>7898.69</v>
      </c>
      <c r="AA162" s="4">
        <v>85736473</v>
      </c>
      <c r="AB162" s="4">
        <f t="shared" si="188"/>
        <v>94.087199999999996</v>
      </c>
      <c r="AC162" s="4">
        <f>ROUND((((ES162*1)*1)),6)</f>
        <v>42.18</v>
      </c>
      <c r="AD162" s="4">
        <f>ROUND((((((ET162*1.25)*1.2))-(((EU162*1.25)*1.2)))+AE162),6)</f>
        <v>9.2100000000000009</v>
      </c>
      <c r="AE162" s="4">
        <f>ROUND((((EU162*1.25)*1.2)),6)</f>
        <v>0.375</v>
      </c>
      <c r="AF162" s="4">
        <f>ROUND((((EV162*1.15)*1.2)),6)</f>
        <v>42.697200000000002</v>
      </c>
      <c r="AG162" s="4">
        <f t="shared" si="189"/>
        <v>0</v>
      </c>
      <c r="AH162" s="4">
        <f>(((EW162*1.15)*1.2))</f>
        <v>3.5879999999999996</v>
      </c>
      <c r="AI162" s="4">
        <f>(((EX162*1.25)*1.2))</f>
        <v>0</v>
      </c>
      <c r="AJ162" s="4">
        <f t="shared" si="190"/>
        <v>0</v>
      </c>
      <c r="AK162" s="4">
        <v>79.260000000000005</v>
      </c>
      <c r="AL162" s="4">
        <v>42.18</v>
      </c>
      <c r="AM162" s="4">
        <v>6.14</v>
      </c>
      <c r="AN162" s="4">
        <v>0.25</v>
      </c>
      <c r="AO162" s="4">
        <v>30.94</v>
      </c>
      <c r="AP162" s="4">
        <v>0</v>
      </c>
      <c r="AQ162" s="4">
        <v>2.6</v>
      </c>
      <c r="AR162" s="4">
        <v>0</v>
      </c>
      <c r="AS162" s="4">
        <v>0</v>
      </c>
      <c r="AT162" s="4">
        <v>109</v>
      </c>
      <c r="AU162" s="4">
        <v>61</v>
      </c>
      <c r="AV162" s="4">
        <v>1.0669999999999999</v>
      </c>
      <c r="AW162" s="4">
        <v>1</v>
      </c>
      <c r="AZ162" s="4">
        <v>1</v>
      </c>
      <c r="BA162" s="4">
        <v>56.35</v>
      </c>
      <c r="BB162" s="4">
        <v>14.44</v>
      </c>
      <c r="BC162" s="4">
        <v>8.36</v>
      </c>
      <c r="BD162" s="4" t="s">
        <v>3</v>
      </c>
      <c r="BE162" s="4" t="s">
        <v>3</v>
      </c>
      <c r="BF162" s="4" t="s">
        <v>3</v>
      </c>
      <c r="BG162" s="4" t="s">
        <v>3</v>
      </c>
      <c r="BH162" s="4">
        <v>0</v>
      </c>
      <c r="BI162" s="4">
        <v>1</v>
      </c>
      <c r="BJ162" s="4" t="s">
        <v>304</v>
      </c>
      <c r="BM162" s="4">
        <v>21</v>
      </c>
      <c r="BN162" s="4">
        <v>0</v>
      </c>
      <c r="BO162" s="4" t="s">
        <v>302</v>
      </c>
      <c r="BP162" s="4">
        <v>1</v>
      </c>
      <c r="BQ162" s="4">
        <v>30</v>
      </c>
      <c r="BR162" s="4">
        <v>0</v>
      </c>
      <c r="BS162" s="4">
        <v>56.35</v>
      </c>
      <c r="BT162" s="4">
        <v>1</v>
      </c>
      <c r="BU162" s="4">
        <v>1</v>
      </c>
      <c r="BV162" s="4">
        <v>1</v>
      </c>
      <c r="BW162" s="4">
        <v>1</v>
      </c>
      <c r="BX162" s="4">
        <v>1</v>
      </c>
      <c r="BY162" s="4" t="s">
        <v>3</v>
      </c>
      <c r="BZ162" s="4">
        <v>109</v>
      </c>
      <c r="CA162" s="4">
        <v>61</v>
      </c>
      <c r="CB162" s="4" t="s">
        <v>3</v>
      </c>
      <c r="CE162" s="4">
        <v>1566</v>
      </c>
      <c r="CF162" s="4">
        <v>0</v>
      </c>
      <c r="CG162" s="4">
        <v>0</v>
      </c>
      <c r="CM162" s="4">
        <v>0</v>
      </c>
      <c r="CN162" s="4" t="s">
        <v>907</v>
      </c>
      <c r="CO162" s="4">
        <v>0</v>
      </c>
      <c r="CP162" s="4">
        <f t="shared" si="191"/>
        <v>15308.669999999998</v>
      </c>
      <c r="CQ162" s="4">
        <f t="shared" si="192"/>
        <v>352.62</v>
      </c>
      <c r="CR162" s="4">
        <f>(ROUND((ROUND(((((ET162*1.25)*1.2))*AV162*1),2)*BB162),2)+ROUND((ROUND(((AE162-(((EU162*1.25)*1.2)))*AV162*1),2)*BS162),2))</f>
        <v>141.94999999999999</v>
      </c>
      <c r="CS162" s="4">
        <f>(ROUND((ROUND(((((EU162*1.25)*1.2))*AV162*1),2)*BS162),2)+ROUND((ROUND(((AE162-(((EU162*1.25)*1.2)))*AV162*1),2)*BS162),2))</f>
        <v>22.54</v>
      </c>
      <c r="CT162" s="4">
        <f t="shared" si="193"/>
        <v>2567.31</v>
      </c>
      <c r="CU162" s="4">
        <f t="shared" si="194"/>
        <v>0</v>
      </c>
      <c r="CV162" s="4">
        <f t="shared" si="195"/>
        <v>3.8283959999999992</v>
      </c>
      <c r="CW162" s="4">
        <f t="shared" si="196"/>
        <v>0</v>
      </c>
      <c r="CX162" s="4">
        <f t="shared" si="197"/>
        <v>0</v>
      </c>
      <c r="CY162" s="4">
        <f>(ROUND((((S162+ROUND((ROUND(((((EU162*1.25)*1.2))*AV162*1),2)*BS162),2))*AT162)/100),2)+ROUND(((ROUND((ROUND(((AE162-(((EU162*1.25)*1.2)))*AV162*1),2)*BS162),2)*AT162)/100),2))</f>
        <v>14015.78</v>
      </c>
      <c r="CZ162" s="4">
        <f>(ROUND((((S162+ROUND((ROUND(((((EU162*1.25)*1.2))*AV162*1),2)*BS162),2))*AU162)/100),2)+ROUND(((ROUND((ROUND(((AE162-(((EU162*1.25)*1.2)))*AV162*1),2)*BS162),2)*AU162)/100),2))</f>
        <v>7843.69</v>
      </c>
      <c r="DB162" s="4">
        <v>61</v>
      </c>
      <c r="DC162" s="4" t="s">
        <v>3</v>
      </c>
      <c r="DD162" s="4" t="s">
        <v>42</v>
      </c>
      <c r="DE162" s="4" t="s">
        <v>140</v>
      </c>
      <c r="DF162" s="4" t="s">
        <v>140</v>
      </c>
      <c r="DG162" s="4" t="s">
        <v>141</v>
      </c>
      <c r="DH162" s="4" t="s">
        <v>3</v>
      </c>
      <c r="DI162" s="4" t="s">
        <v>141</v>
      </c>
      <c r="DJ162" s="4" t="s">
        <v>140</v>
      </c>
      <c r="DK162" s="4" t="s">
        <v>3</v>
      </c>
      <c r="DL162" s="4" t="s">
        <v>3</v>
      </c>
      <c r="DM162" s="4" t="s">
        <v>3</v>
      </c>
      <c r="DN162" s="4">
        <v>0</v>
      </c>
      <c r="DO162" s="4">
        <v>0</v>
      </c>
      <c r="DP162" s="4">
        <v>1</v>
      </c>
      <c r="DQ162" s="4">
        <v>1</v>
      </c>
      <c r="DU162" s="4">
        <v>1013</v>
      </c>
      <c r="DV162" s="4" t="s">
        <v>291</v>
      </c>
      <c r="DW162" s="4" t="s">
        <v>291</v>
      </c>
      <c r="DX162" s="4">
        <v>1</v>
      </c>
      <c r="DZ162" s="4" t="s">
        <v>3</v>
      </c>
      <c r="EA162" s="4" t="s">
        <v>3</v>
      </c>
      <c r="EB162" s="4" t="s">
        <v>3</v>
      </c>
      <c r="EC162" s="4" t="s">
        <v>3</v>
      </c>
      <c r="EE162" s="4">
        <v>85133641</v>
      </c>
      <c r="EF162" s="4">
        <v>30</v>
      </c>
      <c r="EG162" s="4" t="s">
        <v>52</v>
      </c>
      <c r="EH162" s="4">
        <v>0</v>
      </c>
      <c r="EI162" s="4" t="s">
        <v>3</v>
      </c>
      <c r="EJ162" s="4">
        <v>1</v>
      </c>
      <c r="EK162" s="4">
        <v>21</v>
      </c>
      <c r="EL162" s="4" t="s">
        <v>53</v>
      </c>
      <c r="EM162" s="4" t="s">
        <v>54</v>
      </c>
      <c r="EO162" s="4" t="s">
        <v>142</v>
      </c>
      <c r="EQ162" s="4">
        <v>0</v>
      </c>
      <c r="ER162" s="4">
        <v>79.260000000000005</v>
      </c>
      <c r="ES162" s="4">
        <v>42.18</v>
      </c>
      <c r="ET162" s="4">
        <v>6.14</v>
      </c>
      <c r="EU162" s="4">
        <v>0.25</v>
      </c>
      <c r="EV162" s="4">
        <v>30.94</v>
      </c>
      <c r="EW162" s="4">
        <v>2.6</v>
      </c>
      <c r="EX162" s="4">
        <v>0</v>
      </c>
      <c r="EY162" s="4">
        <v>0</v>
      </c>
      <c r="FQ162" s="4">
        <v>0</v>
      </c>
      <c r="FR162" s="4">
        <v>0</v>
      </c>
      <c r="FS162" s="4">
        <v>0</v>
      </c>
      <c r="FX162" s="4">
        <v>109</v>
      </c>
      <c r="FY162" s="4">
        <v>61</v>
      </c>
      <c r="GA162" s="4" t="s">
        <v>3</v>
      </c>
      <c r="GD162" s="4">
        <v>1</v>
      </c>
      <c r="GF162" s="4">
        <v>-910498209</v>
      </c>
      <c r="GG162" s="4">
        <v>2</v>
      </c>
      <c r="GH162" s="4">
        <v>1</v>
      </c>
      <c r="GI162" s="4">
        <v>2</v>
      </c>
      <c r="GJ162" s="4">
        <v>0</v>
      </c>
      <c r="GK162" s="4">
        <v>0</v>
      </c>
      <c r="GL162" s="4">
        <f t="shared" si="198"/>
        <v>0</v>
      </c>
      <c r="GM162" s="4">
        <f t="shared" si="199"/>
        <v>37321.410000000003</v>
      </c>
      <c r="GN162" s="4">
        <f t="shared" si="200"/>
        <v>37321.410000000003</v>
      </c>
      <c r="GO162" s="4">
        <f t="shared" si="201"/>
        <v>0</v>
      </c>
      <c r="GP162" s="4">
        <f t="shared" si="202"/>
        <v>0</v>
      </c>
      <c r="GR162" s="4">
        <v>0</v>
      </c>
      <c r="GS162" s="4">
        <v>3</v>
      </c>
      <c r="GT162" s="4">
        <v>0</v>
      </c>
      <c r="GU162" s="4" t="s">
        <v>3</v>
      </c>
      <c r="GV162" s="4">
        <f t="shared" si="203"/>
        <v>0</v>
      </c>
      <c r="GW162" s="4">
        <v>1</v>
      </c>
      <c r="GX162" s="4">
        <f t="shared" si="204"/>
        <v>0</v>
      </c>
      <c r="HA162" s="4">
        <v>0</v>
      </c>
      <c r="HB162" s="4">
        <v>0</v>
      </c>
      <c r="HC162" s="4">
        <f t="shared" si="205"/>
        <v>0</v>
      </c>
      <c r="HE162" s="4" t="s">
        <v>3</v>
      </c>
      <c r="HF162" s="4" t="s">
        <v>3</v>
      </c>
      <c r="HM162" s="4" t="s">
        <v>3</v>
      </c>
      <c r="HN162" s="4" t="s">
        <v>3</v>
      </c>
      <c r="HO162" s="4" t="s">
        <v>3</v>
      </c>
      <c r="HP162" s="4" t="s">
        <v>3</v>
      </c>
      <c r="HQ162" s="4" t="s">
        <v>3</v>
      </c>
      <c r="HS162" s="4">
        <v>0</v>
      </c>
      <c r="IK162" s="4">
        <v>0</v>
      </c>
    </row>
    <row r="163" spans="1:255" x14ac:dyDescent="0.2">
      <c r="A163" s="2">
        <v>18</v>
      </c>
      <c r="B163" s="2">
        <v>1</v>
      </c>
      <c r="C163" s="2">
        <v>318</v>
      </c>
      <c r="D163" s="2"/>
      <c r="E163" s="2" t="s">
        <v>305</v>
      </c>
      <c r="F163" s="2" t="s">
        <v>306</v>
      </c>
      <c r="G163" s="2" t="s">
        <v>307</v>
      </c>
      <c r="H163" s="2" t="s">
        <v>229</v>
      </c>
      <c r="I163" s="2">
        <f>I161*J163</f>
        <v>5</v>
      </c>
      <c r="J163" s="2">
        <v>1</v>
      </c>
      <c r="K163" s="2">
        <v>1</v>
      </c>
      <c r="L163" s="2"/>
      <c r="M163" s="2"/>
      <c r="N163" s="2"/>
      <c r="O163" s="2">
        <f t="shared" si="181"/>
        <v>773.65</v>
      </c>
      <c r="P163" s="2">
        <f t="shared" si="182"/>
        <v>773.65</v>
      </c>
      <c r="Q163" s="2">
        <f t="shared" ref="Q163:Q168" si="208">(ROUND((ROUND(((ET163)*AV163*I163),2)*BB163),2)+ROUND((ROUND(((AE163-(EU163))*AV163*I163),2)*BS163),2))</f>
        <v>0</v>
      </c>
      <c r="R163" s="2">
        <f t="shared" ref="R163:R168" si="209">(ROUND((ROUND(((EU163)*AV163*I163),2)*BS163),2)+ROUND((ROUND(((AE163-(EU163))*AV163*I163),2)*BS163),2))</f>
        <v>0</v>
      </c>
      <c r="S163" s="2">
        <f t="shared" si="183"/>
        <v>0</v>
      </c>
      <c r="T163" s="2">
        <f t="shared" si="184"/>
        <v>0</v>
      </c>
      <c r="U163" s="2">
        <f t="shared" si="185"/>
        <v>0</v>
      </c>
      <c r="V163" s="2">
        <f t="shared" si="186"/>
        <v>0</v>
      </c>
      <c r="W163" s="2">
        <f t="shared" si="187"/>
        <v>0</v>
      </c>
      <c r="X163" s="2">
        <f t="shared" ref="X163:X168" si="210">(ROUND((((S163+ROUND((ROUND(((EU163)*AV163*I163),2)*BS163),2))*AT163)/100),2)+ROUND(((ROUND((ROUND(((AE163-(EU163))*AV163*I163),2)*BS163),2)*AT163)/100),2))</f>
        <v>0</v>
      </c>
      <c r="Y163" s="2">
        <f t="shared" ref="Y163:Y168" si="211">(ROUND((((S163+ROUND((ROUND(((EU163)*AV163*I163),2)*BS163),2))*AU163)/100),2)+ROUND(((ROUND((ROUND(((AE163-(EU163))*AV163*I163),2)*BS163),2)*AU163)/100),2))</f>
        <v>0</v>
      </c>
      <c r="Z163" s="2"/>
      <c r="AA163" s="2">
        <v>85736471</v>
      </c>
      <c r="AB163" s="2">
        <f t="shared" si="188"/>
        <v>154.72999999999999</v>
      </c>
      <c r="AC163" s="2">
        <f t="shared" ref="AC163:AC168" si="212">ROUND((ES163),6)</f>
        <v>154.72999999999999</v>
      </c>
      <c r="AD163" s="2">
        <f t="shared" ref="AD163:AD168" si="213">ROUND((((ET163)-(EU163))+AE163),6)</f>
        <v>0</v>
      </c>
      <c r="AE163" s="2">
        <f t="shared" ref="AE163:AF168" si="214">ROUND((EU163),6)</f>
        <v>0</v>
      </c>
      <c r="AF163" s="2">
        <f t="shared" si="214"/>
        <v>0</v>
      </c>
      <c r="AG163" s="2">
        <f t="shared" si="189"/>
        <v>0</v>
      </c>
      <c r="AH163" s="2">
        <f t="shared" ref="AH163:AI168" si="215">(EW163)</f>
        <v>0</v>
      </c>
      <c r="AI163" s="2">
        <f t="shared" si="215"/>
        <v>0</v>
      </c>
      <c r="AJ163" s="2">
        <f t="shared" si="190"/>
        <v>0</v>
      </c>
      <c r="AK163" s="2">
        <v>154.72999999999999</v>
      </c>
      <c r="AL163" s="2">
        <v>154.72999999999999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109</v>
      </c>
      <c r="AU163" s="2">
        <v>61</v>
      </c>
      <c r="AV163" s="2">
        <v>1</v>
      </c>
      <c r="AW163" s="2">
        <v>1</v>
      </c>
      <c r="AX163" s="2"/>
      <c r="AY163" s="2"/>
      <c r="AZ163" s="2">
        <v>1</v>
      </c>
      <c r="BA163" s="2">
        <v>1</v>
      </c>
      <c r="BB163" s="2">
        <v>1</v>
      </c>
      <c r="BC163" s="2">
        <v>1</v>
      </c>
      <c r="BD163" s="2" t="s">
        <v>3</v>
      </c>
      <c r="BE163" s="2" t="s">
        <v>3</v>
      </c>
      <c r="BF163" s="2" t="s">
        <v>3</v>
      </c>
      <c r="BG163" s="2" t="s">
        <v>3</v>
      </c>
      <c r="BH163" s="2">
        <v>3</v>
      </c>
      <c r="BI163" s="2">
        <v>1</v>
      </c>
      <c r="BJ163" s="2" t="s">
        <v>308</v>
      </c>
      <c r="BK163" s="2"/>
      <c r="BL163" s="2"/>
      <c r="BM163" s="2">
        <v>21</v>
      </c>
      <c r="BN163" s="2">
        <v>0</v>
      </c>
      <c r="BO163" s="2" t="s">
        <v>3</v>
      </c>
      <c r="BP163" s="2">
        <v>0</v>
      </c>
      <c r="BQ163" s="2">
        <v>30</v>
      </c>
      <c r="BR163" s="2">
        <v>0</v>
      </c>
      <c r="BS163" s="2">
        <v>1</v>
      </c>
      <c r="BT163" s="2">
        <v>1</v>
      </c>
      <c r="BU163" s="2">
        <v>1</v>
      </c>
      <c r="BV163" s="2">
        <v>1</v>
      </c>
      <c r="BW163" s="2">
        <v>1</v>
      </c>
      <c r="BX163" s="2">
        <v>1</v>
      </c>
      <c r="BY163" s="2" t="s">
        <v>3</v>
      </c>
      <c r="BZ163" s="2">
        <v>109</v>
      </c>
      <c r="CA163" s="2">
        <v>61</v>
      </c>
      <c r="CB163" s="2" t="s">
        <v>3</v>
      </c>
      <c r="CC163" s="2"/>
      <c r="CD163" s="2"/>
      <c r="CE163" s="2">
        <v>1566</v>
      </c>
      <c r="CF163" s="2">
        <v>0</v>
      </c>
      <c r="CG163" s="2">
        <v>0</v>
      </c>
      <c r="CH163" s="2"/>
      <c r="CI163" s="2"/>
      <c r="CJ163" s="2"/>
      <c r="CK163" s="2"/>
      <c r="CL163" s="2"/>
      <c r="CM163" s="2">
        <v>0</v>
      </c>
      <c r="CN163" s="2" t="s">
        <v>908</v>
      </c>
      <c r="CO163" s="2">
        <v>0</v>
      </c>
      <c r="CP163" s="2">
        <f t="shared" si="191"/>
        <v>773.65</v>
      </c>
      <c r="CQ163" s="2">
        <f t="shared" si="192"/>
        <v>154.72999999999999</v>
      </c>
      <c r="CR163" s="2">
        <f t="shared" ref="CR163:CR168" si="216">(ROUND((ROUND(((ET163)*AV163*1),2)*BB163),2)+ROUND((ROUND(((AE163-(EU163))*AV163*1),2)*BS163),2))</f>
        <v>0</v>
      </c>
      <c r="CS163" s="2">
        <f t="shared" ref="CS163:CS168" si="217">(ROUND((ROUND(((EU163)*AV163*1),2)*BS163),2)+ROUND((ROUND(((AE163-(EU163))*AV163*1),2)*BS163),2))</f>
        <v>0</v>
      </c>
      <c r="CT163" s="2">
        <f t="shared" si="193"/>
        <v>0</v>
      </c>
      <c r="CU163" s="2">
        <f t="shared" si="194"/>
        <v>0</v>
      </c>
      <c r="CV163" s="2">
        <f t="shared" si="195"/>
        <v>0</v>
      </c>
      <c r="CW163" s="2">
        <f t="shared" si="196"/>
        <v>0</v>
      </c>
      <c r="CX163" s="2">
        <f t="shared" si="197"/>
        <v>0</v>
      </c>
      <c r="CY163" s="2">
        <f t="shared" ref="CY163:CY168" si="218">(ROUND((((S163+ROUND((ROUND(((EU163)*AV163*1),2)*BS163),2))*AT163)/100),2)+ROUND(((ROUND((ROUND(((AE163-(EU163))*AV163*1),2)*BS163),2)*AT163)/100),2))</f>
        <v>0</v>
      </c>
      <c r="CZ163" s="2">
        <f t="shared" ref="CZ163:CZ168" si="219">(ROUND((((S163+ROUND((ROUND(((EU163)*AV163*1),2)*BS163),2))*AU163)/100),2)+ROUND(((ROUND((ROUND(((AE163-(EU163))*AV163*1),2)*BS163),2)*AU163)/100),2))</f>
        <v>0</v>
      </c>
      <c r="DA163" s="2"/>
      <c r="DB163" s="2"/>
      <c r="DC163" s="2" t="s">
        <v>3</v>
      </c>
      <c r="DD163" s="2" t="s">
        <v>3</v>
      </c>
      <c r="DE163" s="2" t="s">
        <v>3</v>
      </c>
      <c r="DF163" s="2" t="s">
        <v>3</v>
      </c>
      <c r="DG163" s="2" t="s">
        <v>3</v>
      </c>
      <c r="DH163" s="2" t="s">
        <v>3</v>
      </c>
      <c r="DI163" s="2" t="s">
        <v>3</v>
      </c>
      <c r="DJ163" s="2" t="s">
        <v>3</v>
      </c>
      <c r="DK163" s="2" t="s">
        <v>3</v>
      </c>
      <c r="DL163" s="2" t="s">
        <v>3</v>
      </c>
      <c r="DM163" s="2" t="s">
        <v>3</v>
      </c>
      <c r="DN163" s="2">
        <v>0</v>
      </c>
      <c r="DO163" s="2">
        <v>0</v>
      </c>
      <c r="DP163" s="2">
        <v>1</v>
      </c>
      <c r="DQ163" s="2">
        <v>1</v>
      </c>
      <c r="DR163" s="2"/>
      <c r="DS163" s="2"/>
      <c r="DT163" s="2"/>
      <c r="DU163" s="2">
        <v>1013</v>
      </c>
      <c r="DV163" s="2" t="s">
        <v>229</v>
      </c>
      <c r="DW163" s="2" t="s">
        <v>229</v>
      </c>
      <c r="DX163" s="2">
        <v>1</v>
      </c>
      <c r="DY163" s="2"/>
      <c r="DZ163" s="2" t="s">
        <v>3</v>
      </c>
      <c r="EA163" s="2" t="s">
        <v>3</v>
      </c>
      <c r="EB163" s="2" t="s">
        <v>3</v>
      </c>
      <c r="EC163" s="2" t="s">
        <v>3</v>
      </c>
      <c r="ED163" s="2"/>
      <c r="EE163" s="2">
        <v>85133641</v>
      </c>
      <c r="EF163" s="2">
        <v>30</v>
      </c>
      <c r="EG163" s="2" t="s">
        <v>52</v>
      </c>
      <c r="EH163" s="2">
        <v>0</v>
      </c>
      <c r="EI163" s="2" t="s">
        <v>3</v>
      </c>
      <c r="EJ163" s="2">
        <v>1</v>
      </c>
      <c r="EK163" s="2">
        <v>21</v>
      </c>
      <c r="EL163" s="2" t="s">
        <v>53</v>
      </c>
      <c r="EM163" s="2" t="s">
        <v>54</v>
      </c>
      <c r="EN163" s="2"/>
      <c r="EO163" s="2" t="s">
        <v>148</v>
      </c>
      <c r="EP163" s="2"/>
      <c r="EQ163" s="2">
        <v>0</v>
      </c>
      <c r="ER163" s="2">
        <v>154.72999999999999</v>
      </c>
      <c r="ES163" s="2">
        <v>154.72999999999999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>
        <v>0</v>
      </c>
      <c r="FR163" s="2">
        <v>0</v>
      </c>
      <c r="FS163" s="2">
        <v>0</v>
      </c>
      <c r="FT163" s="2"/>
      <c r="FU163" s="2"/>
      <c r="FV163" s="2"/>
      <c r="FW163" s="2"/>
      <c r="FX163" s="2">
        <v>109</v>
      </c>
      <c r="FY163" s="2">
        <v>61</v>
      </c>
      <c r="FZ163" s="2"/>
      <c r="GA163" s="2" t="s">
        <v>3</v>
      </c>
      <c r="GB163" s="2"/>
      <c r="GC163" s="2"/>
      <c r="GD163" s="2">
        <v>1</v>
      </c>
      <c r="GE163" s="2"/>
      <c r="GF163" s="2">
        <v>1766770178</v>
      </c>
      <c r="GG163" s="2">
        <v>2</v>
      </c>
      <c r="GH163" s="2">
        <v>1</v>
      </c>
      <c r="GI163" s="2">
        <v>-2</v>
      </c>
      <c r="GJ163" s="2">
        <v>0</v>
      </c>
      <c r="GK163" s="2">
        <v>0</v>
      </c>
      <c r="GL163" s="2">
        <f t="shared" si="198"/>
        <v>0</v>
      </c>
      <c r="GM163" s="2">
        <f t="shared" si="199"/>
        <v>773.65</v>
      </c>
      <c r="GN163" s="2">
        <f t="shared" si="200"/>
        <v>773.65</v>
      </c>
      <c r="GO163" s="2">
        <f t="shared" si="201"/>
        <v>0</v>
      </c>
      <c r="GP163" s="2">
        <f t="shared" si="202"/>
        <v>0</v>
      </c>
      <c r="GQ163" s="2"/>
      <c r="GR163" s="2">
        <v>0</v>
      </c>
      <c r="GS163" s="2">
        <v>3</v>
      </c>
      <c r="GT163" s="2">
        <v>0</v>
      </c>
      <c r="GU163" s="2" t="s">
        <v>3</v>
      </c>
      <c r="GV163" s="2">
        <f t="shared" si="203"/>
        <v>0</v>
      </c>
      <c r="GW163" s="2">
        <v>1</v>
      </c>
      <c r="GX163" s="2">
        <f t="shared" si="204"/>
        <v>0</v>
      </c>
      <c r="GY163" s="2"/>
      <c r="GZ163" s="2"/>
      <c r="HA163" s="2">
        <v>0</v>
      </c>
      <c r="HB163" s="2">
        <v>0</v>
      </c>
      <c r="HC163" s="2">
        <f t="shared" si="205"/>
        <v>0</v>
      </c>
      <c r="HD163" s="2"/>
      <c r="HE163" s="2" t="s">
        <v>3</v>
      </c>
      <c r="HF163" s="2" t="s">
        <v>3</v>
      </c>
      <c r="HG163" s="2"/>
      <c r="HH163" s="2"/>
      <c r="HI163" s="2"/>
      <c r="HJ163" s="2"/>
      <c r="HK163" s="2"/>
      <c r="HL163" s="2"/>
      <c r="HM163" s="2" t="s">
        <v>42</v>
      </c>
      <c r="HN163" s="2" t="s">
        <v>3</v>
      </c>
      <c r="HO163" s="2" t="s">
        <v>3</v>
      </c>
      <c r="HP163" s="2" t="s">
        <v>3</v>
      </c>
      <c r="HQ163" s="2" t="s">
        <v>3</v>
      </c>
      <c r="HR163" s="2"/>
      <c r="HS163" s="2">
        <v>0</v>
      </c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>
        <v>0</v>
      </c>
      <c r="IL163" s="2"/>
      <c r="IM163" s="2"/>
      <c r="IN163" s="2"/>
      <c r="IO163" s="2"/>
      <c r="IP163" s="2"/>
      <c r="IQ163" s="2"/>
      <c r="IR163" s="2"/>
      <c r="IS163" s="2"/>
      <c r="IT163" s="2"/>
      <c r="IU163" s="2"/>
    </row>
    <row r="164" spans="1:255" x14ac:dyDescent="0.2">
      <c r="A164" s="4">
        <v>18</v>
      </c>
      <c r="B164" s="4">
        <v>1</v>
      </c>
      <c r="C164" s="4">
        <v>327</v>
      </c>
      <c r="E164" s="4" t="s">
        <v>305</v>
      </c>
      <c r="F164" s="4" t="s">
        <v>306</v>
      </c>
      <c r="G164" s="4" t="s">
        <v>307</v>
      </c>
      <c r="H164" s="4" t="s">
        <v>229</v>
      </c>
      <c r="I164" s="4">
        <f>I162*J164</f>
        <v>5</v>
      </c>
      <c r="J164" s="4">
        <v>1</v>
      </c>
      <c r="K164" s="4">
        <v>1</v>
      </c>
      <c r="O164" s="4">
        <f t="shared" si="181"/>
        <v>7705.55</v>
      </c>
      <c r="P164" s="4">
        <f t="shared" si="182"/>
        <v>7705.55</v>
      </c>
      <c r="Q164" s="4">
        <f t="shared" si="208"/>
        <v>0</v>
      </c>
      <c r="R164" s="4">
        <f t="shared" si="209"/>
        <v>0</v>
      </c>
      <c r="S164" s="4">
        <f t="shared" si="183"/>
        <v>0</v>
      </c>
      <c r="T164" s="4">
        <f t="shared" si="184"/>
        <v>0</v>
      </c>
      <c r="U164" s="4">
        <f t="shared" si="185"/>
        <v>0</v>
      </c>
      <c r="V164" s="4">
        <f t="shared" si="186"/>
        <v>0</v>
      </c>
      <c r="W164" s="4">
        <f t="shared" si="187"/>
        <v>0</v>
      </c>
      <c r="X164" s="4">
        <f t="shared" si="210"/>
        <v>0</v>
      </c>
      <c r="Y164" s="4">
        <f t="shared" si="211"/>
        <v>0</v>
      </c>
      <c r="AA164" s="4">
        <v>85736473</v>
      </c>
      <c r="AB164" s="4">
        <f t="shared" si="188"/>
        <v>154.72999999999999</v>
      </c>
      <c r="AC164" s="4">
        <f t="shared" si="212"/>
        <v>154.72999999999999</v>
      </c>
      <c r="AD164" s="4">
        <f t="shared" si="213"/>
        <v>0</v>
      </c>
      <c r="AE164" s="4">
        <f t="shared" si="214"/>
        <v>0</v>
      </c>
      <c r="AF164" s="4">
        <f t="shared" si="214"/>
        <v>0</v>
      </c>
      <c r="AG164" s="4">
        <f t="shared" si="189"/>
        <v>0</v>
      </c>
      <c r="AH164" s="4">
        <f t="shared" si="215"/>
        <v>0</v>
      </c>
      <c r="AI164" s="4">
        <f t="shared" si="215"/>
        <v>0</v>
      </c>
      <c r="AJ164" s="4">
        <f t="shared" si="190"/>
        <v>0</v>
      </c>
      <c r="AK164" s="4">
        <v>154.72999999999999</v>
      </c>
      <c r="AL164" s="4">
        <v>154.72999999999999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109</v>
      </c>
      <c r="AU164" s="4">
        <v>61</v>
      </c>
      <c r="AV164" s="4">
        <v>1</v>
      </c>
      <c r="AW164" s="4">
        <v>1</v>
      </c>
      <c r="AZ164" s="4">
        <v>1</v>
      </c>
      <c r="BA164" s="4">
        <v>1</v>
      </c>
      <c r="BB164" s="4">
        <v>1</v>
      </c>
      <c r="BC164" s="4">
        <v>9.9600000000000009</v>
      </c>
      <c r="BD164" s="4" t="s">
        <v>3</v>
      </c>
      <c r="BE164" s="4" t="s">
        <v>3</v>
      </c>
      <c r="BF164" s="4" t="s">
        <v>3</v>
      </c>
      <c r="BG164" s="4" t="s">
        <v>3</v>
      </c>
      <c r="BH164" s="4">
        <v>3</v>
      </c>
      <c r="BI164" s="4">
        <v>1</v>
      </c>
      <c r="BJ164" s="4" t="s">
        <v>308</v>
      </c>
      <c r="BM164" s="4">
        <v>21</v>
      </c>
      <c r="BN164" s="4">
        <v>0</v>
      </c>
      <c r="BO164" s="4" t="s">
        <v>306</v>
      </c>
      <c r="BP164" s="4">
        <v>1</v>
      </c>
      <c r="BQ164" s="4">
        <v>30</v>
      </c>
      <c r="BR164" s="4">
        <v>0</v>
      </c>
      <c r="BS164" s="4">
        <v>1</v>
      </c>
      <c r="BT164" s="4">
        <v>1</v>
      </c>
      <c r="BU164" s="4">
        <v>1</v>
      </c>
      <c r="BV164" s="4">
        <v>1</v>
      </c>
      <c r="BW164" s="4">
        <v>1</v>
      </c>
      <c r="BX164" s="4">
        <v>1</v>
      </c>
      <c r="BY164" s="4" t="s">
        <v>3</v>
      </c>
      <c r="BZ164" s="4">
        <v>109</v>
      </c>
      <c r="CA164" s="4">
        <v>61</v>
      </c>
      <c r="CB164" s="4" t="s">
        <v>3</v>
      </c>
      <c r="CE164" s="4">
        <v>1566</v>
      </c>
      <c r="CF164" s="4">
        <v>0</v>
      </c>
      <c r="CG164" s="4">
        <v>0</v>
      </c>
      <c r="CM164" s="4">
        <v>0</v>
      </c>
      <c r="CN164" s="4" t="s">
        <v>908</v>
      </c>
      <c r="CO164" s="4">
        <v>0</v>
      </c>
      <c r="CP164" s="4">
        <f t="shared" si="191"/>
        <v>7705.55</v>
      </c>
      <c r="CQ164" s="4">
        <f t="shared" si="192"/>
        <v>1541.11</v>
      </c>
      <c r="CR164" s="4">
        <f t="shared" si="216"/>
        <v>0</v>
      </c>
      <c r="CS164" s="4">
        <f t="shared" si="217"/>
        <v>0</v>
      </c>
      <c r="CT164" s="4">
        <f t="shared" si="193"/>
        <v>0</v>
      </c>
      <c r="CU164" s="4">
        <f t="shared" si="194"/>
        <v>0</v>
      </c>
      <c r="CV164" s="4">
        <f t="shared" si="195"/>
        <v>0</v>
      </c>
      <c r="CW164" s="4">
        <f t="shared" si="196"/>
        <v>0</v>
      </c>
      <c r="CX164" s="4">
        <f t="shared" si="197"/>
        <v>0</v>
      </c>
      <c r="CY164" s="4">
        <f t="shared" si="218"/>
        <v>0</v>
      </c>
      <c r="CZ164" s="4">
        <f t="shared" si="219"/>
        <v>0</v>
      </c>
      <c r="DC164" s="4" t="s">
        <v>3</v>
      </c>
      <c r="DD164" s="4" t="s">
        <v>3</v>
      </c>
      <c r="DE164" s="4" t="s">
        <v>3</v>
      </c>
      <c r="DF164" s="4" t="s">
        <v>3</v>
      </c>
      <c r="DG164" s="4" t="s">
        <v>3</v>
      </c>
      <c r="DH164" s="4" t="s">
        <v>3</v>
      </c>
      <c r="DI164" s="4" t="s">
        <v>3</v>
      </c>
      <c r="DJ164" s="4" t="s">
        <v>3</v>
      </c>
      <c r="DK164" s="4" t="s">
        <v>3</v>
      </c>
      <c r="DL164" s="4" t="s">
        <v>3</v>
      </c>
      <c r="DM164" s="4" t="s">
        <v>3</v>
      </c>
      <c r="DN164" s="4">
        <v>0</v>
      </c>
      <c r="DO164" s="4">
        <v>0</v>
      </c>
      <c r="DP164" s="4">
        <v>1</v>
      </c>
      <c r="DQ164" s="4">
        <v>1</v>
      </c>
      <c r="DU164" s="4">
        <v>1013</v>
      </c>
      <c r="DV164" s="4" t="s">
        <v>229</v>
      </c>
      <c r="DW164" s="4" t="s">
        <v>229</v>
      </c>
      <c r="DX164" s="4">
        <v>1</v>
      </c>
      <c r="DZ164" s="4" t="s">
        <v>3</v>
      </c>
      <c r="EA164" s="4" t="s">
        <v>3</v>
      </c>
      <c r="EB164" s="4" t="s">
        <v>3</v>
      </c>
      <c r="EC164" s="4" t="s">
        <v>3</v>
      </c>
      <c r="EE164" s="4">
        <v>85133641</v>
      </c>
      <c r="EF164" s="4">
        <v>30</v>
      </c>
      <c r="EG164" s="4" t="s">
        <v>52</v>
      </c>
      <c r="EH164" s="4">
        <v>0</v>
      </c>
      <c r="EI164" s="4" t="s">
        <v>3</v>
      </c>
      <c r="EJ164" s="4">
        <v>1</v>
      </c>
      <c r="EK164" s="4">
        <v>21</v>
      </c>
      <c r="EL164" s="4" t="s">
        <v>53</v>
      </c>
      <c r="EM164" s="4" t="s">
        <v>54</v>
      </c>
      <c r="EO164" s="4" t="s">
        <v>148</v>
      </c>
      <c r="EQ164" s="4">
        <v>0</v>
      </c>
      <c r="ER164" s="4">
        <v>154.72999999999999</v>
      </c>
      <c r="ES164" s="4">
        <v>154.72999999999999</v>
      </c>
      <c r="ET164" s="4">
        <v>0</v>
      </c>
      <c r="EU164" s="4">
        <v>0</v>
      </c>
      <c r="EV164" s="4">
        <v>0</v>
      </c>
      <c r="EW164" s="4">
        <v>0</v>
      </c>
      <c r="EX164" s="4">
        <v>0</v>
      </c>
      <c r="FQ164" s="4">
        <v>0</v>
      </c>
      <c r="FR164" s="4">
        <v>0</v>
      </c>
      <c r="FS164" s="4">
        <v>0</v>
      </c>
      <c r="FX164" s="4">
        <v>109</v>
      </c>
      <c r="FY164" s="4">
        <v>61</v>
      </c>
      <c r="GA164" s="4" t="s">
        <v>3</v>
      </c>
      <c r="GD164" s="4">
        <v>1</v>
      </c>
      <c r="GF164" s="4">
        <v>1766770178</v>
      </c>
      <c r="GG164" s="4">
        <v>2</v>
      </c>
      <c r="GH164" s="4">
        <v>1</v>
      </c>
      <c r="GI164" s="4">
        <v>2</v>
      </c>
      <c r="GJ164" s="4">
        <v>0</v>
      </c>
      <c r="GK164" s="4">
        <v>0</v>
      </c>
      <c r="GL164" s="4">
        <f t="shared" si="198"/>
        <v>0</v>
      </c>
      <c r="GM164" s="4">
        <f t="shared" si="199"/>
        <v>7705.55</v>
      </c>
      <c r="GN164" s="4">
        <f t="shared" si="200"/>
        <v>7705.55</v>
      </c>
      <c r="GO164" s="4">
        <f t="shared" si="201"/>
        <v>0</v>
      </c>
      <c r="GP164" s="4">
        <f t="shared" si="202"/>
        <v>0</v>
      </c>
      <c r="GR164" s="4">
        <v>0</v>
      </c>
      <c r="GS164" s="4">
        <v>3</v>
      </c>
      <c r="GT164" s="4">
        <v>0</v>
      </c>
      <c r="GU164" s="4" t="s">
        <v>3</v>
      </c>
      <c r="GV164" s="4">
        <f t="shared" si="203"/>
        <v>0</v>
      </c>
      <c r="GW164" s="4">
        <v>1</v>
      </c>
      <c r="GX164" s="4">
        <f t="shared" si="204"/>
        <v>0</v>
      </c>
      <c r="HA164" s="4">
        <v>0</v>
      </c>
      <c r="HB164" s="4">
        <v>0</v>
      </c>
      <c r="HC164" s="4">
        <f t="shared" si="205"/>
        <v>0</v>
      </c>
      <c r="HE164" s="4" t="s">
        <v>3</v>
      </c>
      <c r="HF164" s="4" t="s">
        <v>3</v>
      </c>
      <c r="HM164" s="4" t="s">
        <v>42</v>
      </c>
      <c r="HN164" s="4" t="s">
        <v>3</v>
      </c>
      <c r="HO164" s="4" t="s">
        <v>3</v>
      </c>
      <c r="HP164" s="4" t="s">
        <v>3</v>
      </c>
      <c r="HQ164" s="4" t="s">
        <v>3</v>
      </c>
      <c r="HS164" s="4">
        <v>0</v>
      </c>
      <c r="IK164" s="4">
        <v>0</v>
      </c>
    </row>
    <row r="165" spans="1:255" x14ac:dyDescent="0.2">
      <c r="A165" s="2">
        <v>18</v>
      </c>
      <c r="B165" s="2">
        <v>1</v>
      </c>
      <c r="C165" s="2">
        <v>320</v>
      </c>
      <c r="D165" s="2"/>
      <c r="E165" s="2" t="s">
        <v>309</v>
      </c>
      <c r="F165" s="2" t="s">
        <v>310</v>
      </c>
      <c r="G165" s="2" t="s">
        <v>311</v>
      </c>
      <c r="H165" s="2" t="s">
        <v>146</v>
      </c>
      <c r="I165" s="2">
        <f>I161*J165</f>
        <v>2</v>
      </c>
      <c r="J165" s="2">
        <v>0.4</v>
      </c>
      <c r="K165" s="2">
        <v>0.4</v>
      </c>
      <c r="L165" s="2"/>
      <c r="M165" s="2"/>
      <c r="N165" s="2"/>
      <c r="O165" s="2">
        <f t="shared" si="181"/>
        <v>3411.62</v>
      </c>
      <c r="P165" s="2">
        <f t="shared" si="182"/>
        <v>3411.62</v>
      </c>
      <c r="Q165" s="2">
        <f t="shared" si="208"/>
        <v>0</v>
      </c>
      <c r="R165" s="2">
        <f t="shared" si="209"/>
        <v>0</v>
      </c>
      <c r="S165" s="2">
        <f t="shared" si="183"/>
        <v>0</v>
      </c>
      <c r="T165" s="2">
        <f t="shared" si="184"/>
        <v>0</v>
      </c>
      <c r="U165" s="2">
        <f t="shared" si="185"/>
        <v>0</v>
      </c>
      <c r="V165" s="2">
        <f t="shared" si="186"/>
        <v>0</v>
      </c>
      <c r="W165" s="2">
        <f t="shared" si="187"/>
        <v>0</v>
      </c>
      <c r="X165" s="2">
        <f t="shared" si="210"/>
        <v>0</v>
      </c>
      <c r="Y165" s="2">
        <f t="shared" si="211"/>
        <v>0</v>
      </c>
      <c r="Z165" s="2"/>
      <c r="AA165" s="2">
        <v>85736471</v>
      </c>
      <c r="AB165" s="2">
        <f t="shared" si="188"/>
        <v>1705.81</v>
      </c>
      <c r="AC165" s="2">
        <f t="shared" si="212"/>
        <v>1705.81</v>
      </c>
      <c r="AD165" s="2">
        <f t="shared" si="213"/>
        <v>0</v>
      </c>
      <c r="AE165" s="2">
        <f t="shared" si="214"/>
        <v>0</v>
      </c>
      <c r="AF165" s="2">
        <f t="shared" si="214"/>
        <v>0</v>
      </c>
      <c r="AG165" s="2">
        <f t="shared" si="189"/>
        <v>0</v>
      </c>
      <c r="AH165" s="2">
        <f t="shared" si="215"/>
        <v>0</v>
      </c>
      <c r="AI165" s="2">
        <f t="shared" si="215"/>
        <v>0</v>
      </c>
      <c r="AJ165" s="2">
        <f t="shared" si="190"/>
        <v>0</v>
      </c>
      <c r="AK165" s="2">
        <v>1705.81</v>
      </c>
      <c r="AL165" s="2">
        <v>1705.81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109</v>
      </c>
      <c r="AU165" s="2">
        <v>61</v>
      </c>
      <c r="AV165" s="2">
        <v>1</v>
      </c>
      <c r="AW165" s="2">
        <v>1</v>
      </c>
      <c r="AX165" s="2"/>
      <c r="AY165" s="2"/>
      <c r="AZ165" s="2">
        <v>1</v>
      </c>
      <c r="BA165" s="2">
        <v>1</v>
      </c>
      <c r="BB165" s="2">
        <v>1</v>
      </c>
      <c r="BC165" s="2">
        <v>1</v>
      </c>
      <c r="BD165" s="2" t="s">
        <v>3</v>
      </c>
      <c r="BE165" s="2" t="s">
        <v>3</v>
      </c>
      <c r="BF165" s="2" t="s">
        <v>3</v>
      </c>
      <c r="BG165" s="2" t="s">
        <v>3</v>
      </c>
      <c r="BH165" s="2">
        <v>3</v>
      </c>
      <c r="BI165" s="2">
        <v>1</v>
      </c>
      <c r="BJ165" s="2" t="s">
        <v>312</v>
      </c>
      <c r="BK165" s="2"/>
      <c r="BL165" s="2"/>
      <c r="BM165" s="2">
        <v>21</v>
      </c>
      <c r="BN165" s="2">
        <v>0</v>
      </c>
      <c r="BO165" s="2" t="s">
        <v>3</v>
      </c>
      <c r="BP165" s="2">
        <v>0</v>
      </c>
      <c r="BQ165" s="2">
        <v>30</v>
      </c>
      <c r="BR165" s="2">
        <v>0</v>
      </c>
      <c r="BS165" s="2">
        <v>1</v>
      </c>
      <c r="BT165" s="2">
        <v>1</v>
      </c>
      <c r="BU165" s="2">
        <v>1</v>
      </c>
      <c r="BV165" s="2">
        <v>1</v>
      </c>
      <c r="BW165" s="2">
        <v>1</v>
      </c>
      <c r="BX165" s="2">
        <v>1</v>
      </c>
      <c r="BY165" s="2" t="s">
        <v>3</v>
      </c>
      <c r="BZ165" s="2">
        <v>109</v>
      </c>
      <c r="CA165" s="2">
        <v>61</v>
      </c>
      <c r="CB165" s="2" t="s">
        <v>3</v>
      </c>
      <c r="CC165" s="2"/>
      <c r="CD165" s="2"/>
      <c r="CE165" s="2">
        <v>1566</v>
      </c>
      <c r="CF165" s="2">
        <v>0</v>
      </c>
      <c r="CG165" s="2">
        <v>0</v>
      </c>
      <c r="CH165" s="2"/>
      <c r="CI165" s="2"/>
      <c r="CJ165" s="2"/>
      <c r="CK165" s="2"/>
      <c r="CL165" s="2"/>
      <c r="CM165" s="2">
        <v>0</v>
      </c>
      <c r="CN165" s="2" t="s">
        <v>908</v>
      </c>
      <c r="CO165" s="2">
        <v>0</v>
      </c>
      <c r="CP165" s="2">
        <f t="shared" si="191"/>
        <v>3411.62</v>
      </c>
      <c r="CQ165" s="2">
        <f t="shared" si="192"/>
        <v>1705.81</v>
      </c>
      <c r="CR165" s="2">
        <f t="shared" si="216"/>
        <v>0</v>
      </c>
      <c r="CS165" s="2">
        <f t="shared" si="217"/>
        <v>0</v>
      </c>
      <c r="CT165" s="2">
        <f t="shared" si="193"/>
        <v>0</v>
      </c>
      <c r="CU165" s="2">
        <f t="shared" si="194"/>
        <v>0</v>
      </c>
      <c r="CV165" s="2">
        <f t="shared" si="195"/>
        <v>0</v>
      </c>
      <c r="CW165" s="2">
        <f t="shared" si="196"/>
        <v>0</v>
      </c>
      <c r="CX165" s="2">
        <f t="shared" si="197"/>
        <v>0</v>
      </c>
      <c r="CY165" s="2">
        <f t="shared" si="218"/>
        <v>0</v>
      </c>
      <c r="CZ165" s="2">
        <f t="shared" si="219"/>
        <v>0</v>
      </c>
      <c r="DA165" s="2"/>
      <c r="DB165" s="2"/>
      <c r="DC165" s="2" t="s">
        <v>3</v>
      </c>
      <c r="DD165" s="2" t="s">
        <v>3</v>
      </c>
      <c r="DE165" s="2" t="s">
        <v>3</v>
      </c>
      <c r="DF165" s="2" t="s">
        <v>3</v>
      </c>
      <c r="DG165" s="2" t="s">
        <v>3</v>
      </c>
      <c r="DH165" s="2" t="s">
        <v>3</v>
      </c>
      <c r="DI165" s="2" t="s">
        <v>3</v>
      </c>
      <c r="DJ165" s="2" t="s">
        <v>3</v>
      </c>
      <c r="DK165" s="2" t="s">
        <v>3</v>
      </c>
      <c r="DL165" s="2" t="s">
        <v>3</v>
      </c>
      <c r="DM165" s="2" t="s">
        <v>3</v>
      </c>
      <c r="DN165" s="2">
        <v>0</v>
      </c>
      <c r="DO165" s="2">
        <v>0</v>
      </c>
      <c r="DP165" s="2">
        <v>1</v>
      </c>
      <c r="DQ165" s="2">
        <v>1</v>
      </c>
      <c r="DR165" s="2"/>
      <c r="DS165" s="2"/>
      <c r="DT165" s="2"/>
      <c r="DU165" s="2">
        <v>1010</v>
      </c>
      <c r="DV165" s="2" t="s">
        <v>146</v>
      </c>
      <c r="DW165" s="2" t="s">
        <v>146</v>
      </c>
      <c r="DX165" s="2">
        <v>1</v>
      </c>
      <c r="DY165" s="2"/>
      <c r="DZ165" s="2" t="s">
        <v>3</v>
      </c>
      <c r="EA165" s="2" t="s">
        <v>3</v>
      </c>
      <c r="EB165" s="2" t="s">
        <v>3</v>
      </c>
      <c r="EC165" s="2" t="s">
        <v>3</v>
      </c>
      <c r="ED165" s="2"/>
      <c r="EE165" s="2">
        <v>85133641</v>
      </c>
      <c r="EF165" s="2">
        <v>30</v>
      </c>
      <c r="EG165" s="2" t="s">
        <v>52</v>
      </c>
      <c r="EH165" s="2">
        <v>0</v>
      </c>
      <c r="EI165" s="2" t="s">
        <v>3</v>
      </c>
      <c r="EJ165" s="2">
        <v>1</v>
      </c>
      <c r="EK165" s="2">
        <v>21</v>
      </c>
      <c r="EL165" s="2" t="s">
        <v>53</v>
      </c>
      <c r="EM165" s="2" t="s">
        <v>54</v>
      </c>
      <c r="EN165" s="2"/>
      <c r="EO165" s="2" t="s">
        <v>148</v>
      </c>
      <c r="EP165" s="2"/>
      <c r="EQ165" s="2">
        <v>0</v>
      </c>
      <c r="ER165" s="2">
        <v>1705.81</v>
      </c>
      <c r="ES165" s="2">
        <v>1705.81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>
        <v>0</v>
      </c>
      <c r="FR165" s="2">
        <v>0</v>
      </c>
      <c r="FS165" s="2">
        <v>0</v>
      </c>
      <c r="FT165" s="2"/>
      <c r="FU165" s="2"/>
      <c r="FV165" s="2"/>
      <c r="FW165" s="2"/>
      <c r="FX165" s="2">
        <v>109</v>
      </c>
      <c r="FY165" s="2">
        <v>61</v>
      </c>
      <c r="FZ165" s="2"/>
      <c r="GA165" s="2" t="s">
        <v>3</v>
      </c>
      <c r="GB165" s="2"/>
      <c r="GC165" s="2"/>
      <c r="GD165" s="2">
        <v>1</v>
      </c>
      <c r="GE165" s="2"/>
      <c r="GF165" s="2">
        <v>540530615</v>
      </c>
      <c r="GG165" s="2">
        <v>2</v>
      </c>
      <c r="GH165" s="2">
        <v>1</v>
      </c>
      <c r="GI165" s="2">
        <v>-2</v>
      </c>
      <c r="GJ165" s="2">
        <v>0</v>
      </c>
      <c r="GK165" s="2">
        <v>0</v>
      </c>
      <c r="GL165" s="2">
        <f t="shared" si="198"/>
        <v>0</v>
      </c>
      <c r="GM165" s="2">
        <f t="shared" si="199"/>
        <v>3411.62</v>
      </c>
      <c r="GN165" s="2">
        <f t="shared" si="200"/>
        <v>3411.62</v>
      </c>
      <c r="GO165" s="2">
        <f t="shared" si="201"/>
        <v>0</v>
      </c>
      <c r="GP165" s="2">
        <f t="shared" si="202"/>
        <v>0</v>
      </c>
      <c r="GQ165" s="2"/>
      <c r="GR165" s="2">
        <v>0</v>
      </c>
      <c r="GS165" s="2">
        <v>3</v>
      </c>
      <c r="GT165" s="2">
        <v>0</v>
      </c>
      <c r="GU165" s="2" t="s">
        <v>3</v>
      </c>
      <c r="GV165" s="2">
        <f t="shared" si="203"/>
        <v>0</v>
      </c>
      <c r="GW165" s="2">
        <v>1</v>
      </c>
      <c r="GX165" s="2">
        <f t="shared" si="204"/>
        <v>0</v>
      </c>
      <c r="GY165" s="2"/>
      <c r="GZ165" s="2"/>
      <c r="HA165" s="2">
        <v>0</v>
      </c>
      <c r="HB165" s="2">
        <v>0</v>
      </c>
      <c r="HC165" s="2">
        <f t="shared" si="205"/>
        <v>0</v>
      </c>
      <c r="HD165" s="2"/>
      <c r="HE165" s="2" t="s">
        <v>3</v>
      </c>
      <c r="HF165" s="2" t="s">
        <v>3</v>
      </c>
      <c r="HG165" s="2"/>
      <c r="HH165" s="2"/>
      <c r="HI165" s="2"/>
      <c r="HJ165" s="2"/>
      <c r="HK165" s="2"/>
      <c r="HL165" s="2"/>
      <c r="HM165" s="2" t="s">
        <v>42</v>
      </c>
      <c r="HN165" s="2" t="s">
        <v>3</v>
      </c>
      <c r="HO165" s="2" t="s">
        <v>3</v>
      </c>
      <c r="HP165" s="2" t="s">
        <v>3</v>
      </c>
      <c r="HQ165" s="2" t="s">
        <v>3</v>
      </c>
      <c r="HR165" s="2"/>
      <c r="HS165" s="2">
        <v>0</v>
      </c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>
        <v>0</v>
      </c>
      <c r="IL165" s="2"/>
      <c r="IM165" s="2"/>
      <c r="IN165" s="2"/>
      <c r="IO165" s="2"/>
      <c r="IP165" s="2"/>
      <c r="IQ165" s="2"/>
      <c r="IR165" s="2"/>
      <c r="IS165" s="2"/>
      <c r="IT165" s="2"/>
      <c r="IU165" s="2"/>
    </row>
    <row r="166" spans="1:255" x14ac:dyDescent="0.2">
      <c r="A166" s="4">
        <v>18</v>
      </c>
      <c r="B166" s="4">
        <v>1</v>
      </c>
      <c r="C166" s="4">
        <v>329</v>
      </c>
      <c r="E166" s="4" t="s">
        <v>309</v>
      </c>
      <c r="F166" s="4" t="s">
        <v>310</v>
      </c>
      <c r="G166" s="4" t="s">
        <v>311</v>
      </c>
      <c r="H166" s="4" t="s">
        <v>146</v>
      </c>
      <c r="I166" s="4">
        <f>I162*J166</f>
        <v>2</v>
      </c>
      <c r="J166" s="4">
        <v>0.4</v>
      </c>
      <c r="K166" s="4">
        <v>0.4</v>
      </c>
      <c r="O166" s="4">
        <f t="shared" si="181"/>
        <v>28623.49</v>
      </c>
      <c r="P166" s="4">
        <f t="shared" si="182"/>
        <v>28623.49</v>
      </c>
      <c r="Q166" s="4">
        <f t="shared" si="208"/>
        <v>0</v>
      </c>
      <c r="R166" s="4">
        <f t="shared" si="209"/>
        <v>0</v>
      </c>
      <c r="S166" s="4">
        <f t="shared" si="183"/>
        <v>0</v>
      </c>
      <c r="T166" s="4">
        <f t="shared" si="184"/>
        <v>0</v>
      </c>
      <c r="U166" s="4">
        <f t="shared" si="185"/>
        <v>0</v>
      </c>
      <c r="V166" s="4">
        <f t="shared" si="186"/>
        <v>0</v>
      </c>
      <c r="W166" s="4">
        <f t="shared" si="187"/>
        <v>0</v>
      </c>
      <c r="X166" s="4">
        <f t="shared" si="210"/>
        <v>0</v>
      </c>
      <c r="Y166" s="4">
        <f t="shared" si="211"/>
        <v>0</v>
      </c>
      <c r="AA166" s="4">
        <v>85736473</v>
      </c>
      <c r="AB166" s="4">
        <f t="shared" si="188"/>
        <v>1705.81</v>
      </c>
      <c r="AC166" s="4">
        <f t="shared" si="212"/>
        <v>1705.81</v>
      </c>
      <c r="AD166" s="4">
        <f t="shared" si="213"/>
        <v>0</v>
      </c>
      <c r="AE166" s="4">
        <f t="shared" si="214"/>
        <v>0</v>
      </c>
      <c r="AF166" s="4">
        <f t="shared" si="214"/>
        <v>0</v>
      </c>
      <c r="AG166" s="4">
        <f t="shared" si="189"/>
        <v>0</v>
      </c>
      <c r="AH166" s="4">
        <f t="shared" si="215"/>
        <v>0</v>
      </c>
      <c r="AI166" s="4">
        <f t="shared" si="215"/>
        <v>0</v>
      </c>
      <c r="AJ166" s="4">
        <f t="shared" si="190"/>
        <v>0</v>
      </c>
      <c r="AK166" s="4">
        <v>1705.81</v>
      </c>
      <c r="AL166" s="4">
        <v>1705.81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109</v>
      </c>
      <c r="AU166" s="4">
        <v>61</v>
      </c>
      <c r="AV166" s="4">
        <v>1</v>
      </c>
      <c r="AW166" s="4">
        <v>1</v>
      </c>
      <c r="AZ166" s="4">
        <v>1</v>
      </c>
      <c r="BA166" s="4">
        <v>1</v>
      </c>
      <c r="BB166" s="4">
        <v>1</v>
      </c>
      <c r="BC166" s="4">
        <v>8.39</v>
      </c>
      <c r="BD166" s="4" t="s">
        <v>3</v>
      </c>
      <c r="BE166" s="4" t="s">
        <v>3</v>
      </c>
      <c r="BF166" s="4" t="s">
        <v>3</v>
      </c>
      <c r="BG166" s="4" t="s">
        <v>3</v>
      </c>
      <c r="BH166" s="4">
        <v>3</v>
      </c>
      <c r="BI166" s="4">
        <v>1</v>
      </c>
      <c r="BJ166" s="4" t="s">
        <v>312</v>
      </c>
      <c r="BM166" s="4">
        <v>21</v>
      </c>
      <c r="BN166" s="4">
        <v>0</v>
      </c>
      <c r="BO166" s="4" t="s">
        <v>310</v>
      </c>
      <c r="BP166" s="4">
        <v>1</v>
      </c>
      <c r="BQ166" s="4">
        <v>30</v>
      </c>
      <c r="BR166" s="4">
        <v>0</v>
      </c>
      <c r="BS166" s="4">
        <v>1</v>
      </c>
      <c r="BT166" s="4">
        <v>1</v>
      </c>
      <c r="BU166" s="4">
        <v>1</v>
      </c>
      <c r="BV166" s="4">
        <v>1</v>
      </c>
      <c r="BW166" s="4">
        <v>1</v>
      </c>
      <c r="BX166" s="4">
        <v>1</v>
      </c>
      <c r="BY166" s="4" t="s">
        <v>3</v>
      </c>
      <c r="BZ166" s="4">
        <v>109</v>
      </c>
      <c r="CA166" s="4">
        <v>61</v>
      </c>
      <c r="CB166" s="4" t="s">
        <v>3</v>
      </c>
      <c r="CE166" s="4">
        <v>1566</v>
      </c>
      <c r="CF166" s="4">
        <v>0</v>
      </c>
      <c r="CG166" s="4">
        <v>0</v>
      </c>
      <c r="CM166" s="4">
        <v>0</v>
      </c>
      <c r="CN166" s="4" t="s">
        <v>908</v>
      </c>
      <c r="CO166" s="4">
        <v>0</v>
      </c>
      <c r="CP166" s="4">
        <f t="shared" si="191"/>
        <v>28623.49</v>
      </c>
      <c r="CQ166" s="4">
        <f t="shared" si="192"/>
        <v>14311.75</v>
      </c>
      <c r="CR166" s="4">
        <f t="shared" si="216"/>
        <v>0</v>
      </c>
      <c r="CS166" s="4">
        <f t="shared" si="217"/>
        <v>0</v>
      </c>
      <c r="CT166" s="4">
        <f t="shared" si="193"/>
        <v>0</v>
      </c>
      <c r="CU166" s="4">
        <f t="shared" si="194"/>
        <v>0</v>
      </c>
      <c r="CV166" s="4">
        <f t="shared" si="195"/>
        <v>0</v>
      </c>
      <c r="CW166" s="4">
        <f t="shared" si="196"/>
        <v>0</v>
      </c>
      <c r="CX166" s="4">
        <f t="shared" si="197"/>
        <v>0</v>
      </c>
      <c r="CY166" s="4">
        <f t="shared" si="218"/>
        <v>0</v>
      </c>
      <c r="CZ166" s="4">
        <f t="shared" si="219"/>
        <v>0</v>
      </c>
      <c r="DC166" s="4" t="s">
        <v>3</v>
      </c>
      <c r="DD166" s="4" t="s">
        <v>3</v>
      </c>
      <c r="DE166" s="4" t="s">
        <v>3</v>
      </c>
      <c r="DF166" s="4" t="s">
        <v>3</v>
      </c>
      <c r="DG166" s="4" t="s">
        <v>3</v>
      </c>
      <c r="DH166" s="4" t="s">
        <v>3</v>
      </c>
      <c r="DI166" s="4" t="s">
        <v>3</v>
      </c>
      <c r="DJ166" s="4" t="s">
        <v>3</v>
      </c>
      <c r="DK166" s="4" t="s">
        <v>3</v>
      </c>
      <c r="DL166" s="4" t="s">
        <v>3</v>
      </c>
      <c r="DM166" s="4" t="s">
        <v>3</v>
      </c>
      <c r="DN166" s="4">
        <v>0</v>
      </c>
      <c r="DO166" s="4">
        <v>0</v>
      </c>
      <c r="DP166" s="4">
        <v>1</v>
      </c>
      <c r="DQ166" s="4">
        <v>1</v>
      </c>
      <c r="DU166" s="4">
        <v>1010</v>
      </c>
      <c r="DV166" s="4" t="s">
        <v>146</v>
      </c>
      <c r="DW166" s="4" t="s">
        <v>146</v>
      </c>
      <c r="DX166" s="4">
        <v>1</v>
      </c>
      <c r="DZ166" s="4" t="s">
        <v>3</v>
      </c>
      <c r="EA166" s="4" t="s">
        <v>3</v>
      </c>
      <c r="EB166" s="4" t="s">
        <v>3</v>
      </c>
      <c r="EC166" s="4" t="s">
        <v>3</v>
      </c>
      <c r="EE166" s="4">
        <v>85133641</v>
      </c>
      <c r="EF166" s="4">
        <v>30</v>
      </c>
      <c r="EG166" s="4" t="s">
        <v>52</v>
      </c>
      <c r="EH166" s="4">
        <v>0</v>
      </c>
      <c r="EI166" s="4" t="s">
        <v>3</v>
      </c>
      <c r="EJ166" s="4">
        <v>1</v>
      </c>
      <c r="EK166" s="4">
        <v>21</v>
      </c>
      <c r="EL166" s="4" t="s">
        <v>53</v>
      </c>
      <c r="EM166" s="4" t="s">
        <v>54</v>
      </c>
      <c r="EO166" s="4" t="s">
        <v>148</v>
      </c>
      <c r="EQ166" s="4">
        <v>0</v>
      </c>
      <c r="ER166" s="4">
        <v>1705.81</v>
      </c>
      <c r="ES166" s="4">
        <v>1705.81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FQ166" s="4">
        <v>0</v>
      </c>
      <c r="FR166" s="4">
        <v>0</v>
      </c>
      <c r="FS166" s="4">
        <v>0</v>
      </c>
      <c r="FX166" s="4">
        <v>109</v>
      </c>
      <c r="FY166" s="4">
        <v>61</v>
      </c>
      <c r="GA166" s="4" t="s">
        <v>3</v>
      </c>
      <c r="GD166" s="4">
        <v>1</v>
      </c>
      <c r="GF166" s="4">
        <v>540530615</v>
      </c>
      <c r="GG166" s="4">
        <v>2</v>
      </c>
      <c r="GH166" s="4">
        <v>1</v>
      </c>
      <c r="GI166" s="4">
        <v>2</v>
      </c>
      <c r="GJ166" s="4">
        <v>0</v>
      </c>
      <c r="GK166" s="4">
        <v>0</v>
      </c>
      <c r="GL166" s="4">
        <f t="shared" si="198"/>
        <v>0</v>
      </c>
      <c r="GM166" s="4">
        <f t="shared" si="199"/>
        <v>28623.49</v>
      </c>
      <c r="GN166" s="4">
        <f t="shared" si="200"/>
        <v>28623.49</v>
      </c>
      <c r="GO166" s="4">
        <f t="shared" si="201"/>
        <v>0</v>
      </c>
      <c r="GP166" s="4">
        <f t="shared" si="202"/>
        <v>0</v>
      </c>
      <c r="GR166" s="4">
        <v>0</v>
      </c>
      <c r="GS166" s="4">
        <v>3</v>
      </c>
      <c r="GT166" s="4">
        <v>0</v>
      </c>
      <c r="GU166" s="4" t="s">
        <v>3</v>
      </c>
      <c r="GV166" s="4">
        <f t="shared" si="203"/>
        <v>0</v>
      </c>
      <c r="GW166" s="4">
        <v>1</v>
      </c>
      <c r="GX166" s="4">
        <f t="shared" si="204"/>
        <v>0</v>
      </c>
      <c r="HA166" s="4">
        <v>0</v>
      </c>
      <c r="HB166" s="4">
        <v>0</v>
      </c>
      <c r="HC166" s="4">
        <f t="shared" si="205"/>
        <v>0</v>
      </c>
      <c r="HE166" s="4" t="s">
        <v>3</v>
      </c>
      <c r="HF166" s="4" t="s">
        <v>3</v>
      </c>
      <c r="HM166" s="4" t="s">
        <v>42</v>
      </c>
      <c r="HN166" s="4" t="s">
        <v>3</v>
      </c>
      <c r="HO166" s="4" t="s">
        <v>3</v>
      </c>
      <c r="HP166" s="4" t="s">
        <v>3</v>
      </c>
      <c r="HQ166" s="4" t="s">
        <v>3</v>
      </c>
      <c r="HS166" s="4">
        <v>0</v>
      </c>
      <c r="IK166" s="4">
        <v>0</v>
      </c>
    </row>
    <row r="167" spans="1:255" x14ac:dyDescent="0.2">
      <c r="A167" s="2">
        <v>18</v>
      </c>
      <c r="B167" s="2">
        <v>1</v>
      </c>
      <c r="C167" s="2">
        <v>319</v>
      </c>
      <c r="D167" s="2"/>
      <c r="E167" s="2" t="s">
        <v>313</v>
      </c>
      <c r="F167" s="2" t="s">
        <v>314</v>
      </c>
      <c r="G167" s="2" t="s">
        <v>315</v>
      </c>
      <c r="H167" s="2" t="s">
        <v>146</v>
      </c>
      <c r="I167" s="2">
        <f>I161*J167</f>
        <v>3</v>
      </c>
      <c r="J167" s="2">
        <v>0.6</v>
      </c>
      <c r="K167" s="2">
        <v>0.6</v>
      </c>
      <c r="L167" s="2"/>
      <c r="M167" s="2"/>
      <c r="N167" s="2"/>
      <c r="O167" s="2">
        <f t="shared" si="181"/>
        <v>1455.6</v>
      </c>
      <c r="P167" s="2">
        <f t="shared" si="182"/>
        <v>1455.6</v>
      </c>
      <c r="Q167" s="2">
        <f t="shared" si="208"/>
        <v>0</v>
      </c>
      <c r="R167" s="2">
        <f t="shared" si="209"/>
        <v>0</v>
      </c>
      <c r="S167" s="2">
        <f t="shared" si="183"/>
        <v>0</v>
      </c>
      <c r="T167" s="2">
        <f t="shared" si="184"/>
        <v>0</v>
      </c>
      <c r="U167" s="2">
        <f t="shared" si="185"/>
        <v>0</v>
      </c>
      <c r="V167" s="2">
        <f t="shared" si="186"/>
        <v>0</v>
      </c>
      <c r="W167" s="2">
        <f t="shared" si="187"/>
        <v>0</v>
      </c>
      <c r="X167" s="2">
        <f t="shared" si="210"/>
        <v>0</v>
      </c>
      <c r="Y167" s="2">
        <f t="shared" si="211"/>
        <v>0</v>
      </c>
      <c r="Z167" s="2"/>
      <c r="AA167" s="2">
        <v>85736471</v>
      </c>
      <c r="AB167" s="2">
        <f t="shared" si="188"/>
        <v>485.2</v>
      </c>
      <c r="AC167" s="2">
        <f t="shared" si="212"/>
        <v>485.2</v>
      </c>
      <c r="AD167" s="2">
        <f t="shared" si="213"/>
        <v>0</v>
      </c>
      <c r="AE167" s="2">
        <f t="shared" si="214"/>
        <v>0</v>
      </c>
      <c r="AF167" s="2">
        <f t="shared" si="214"/>
        <v>0</v>
      </c>
      <c r="AG167" s="2">
        <f t="shared" si="189"/>
        <v>0</v>
      </c>
      <c r="AH167" s="2">
        <f t="shared" si="215"/>
        <v>0</v>
      </c>
      <c r="AI167" s="2">
        <f t="shared" si="215"/>
        <v>0</v>
      </c>
      <c r="AJ167" s="2">
        <f t="shared" si="190"/>
        <v>0</v>
      </c>
      <c r="AK167" s="2">
        <v>485.2</v>
      </c>
      <c r="AL167" s="2">
        <v>485.2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109</v>
      </c>
      <c r="AU167" s="2">
        <v>61</v>
      </c>
      <c r="AV167" s="2">
        <v>1</v>
      </c>
      <c r="AW167" s="2">
        <v>1</v>
      </c>
      <c r="AX167" s="2"/>
      <c r="AY167" s="2"/>
      <c r="AZ167" s="2">
        <v>1</v>
      </c>
      <c r="BA167" s="2">
        <v>1</v>
      </c>
      <c r="BB167" s="2">
        <v>1</v>
      </c>
      <c r="BC167" s="2">
        <v>1</v>
      </c>
      <c r="BD167" s="2" t="s">
        <v>3</v>
      </c>
      <c r="BE167" s="2" t="s">
        <v>3</v>
      </c>
      <c r="BF167" s="2" t="s">
        <v>3</v>
      </c>
      <c r="BG167" s="2" t="s">
        <v>3</v>
      </c>
      <c r="BH167" s="2">
        <v>3</v>
      </c>
      <c r="BI167" s="2">
        <v>1</v>
      </c>
      <c r="BJ167" s="2" t="s">
        <v>316</v>
      </c>
      <c r="BK167" s="2"/>
      <c r="BL167" s="2"/>
      <c r="BM167" s="2">
        <v>21</v>
      </c>
      <c r="BN167" s="2">
        <v>0</v>
      </c>
      <c r="BO167" s="2" t="s">
        <v>3</v>
      </c>
      <c r="BP167" s="2">
        <v>0</v>
      </c>
      <c r="BQ167" s="2">
        <v>30</v>
      </c>
      <c r="BR167" s="2">
        <v>0</v>
      </c>
      <c r="BS167" s="2">
        <v>1</v>
      </c>
      <c r="BT167" s="2">
        <v>1</v>
      </c>
      <c r="BU167" s="2">
        <v>1</v>
      </c>
      <c r="BV167" s="2">
        <v>1</v>
      </c>
      <c r="BW167" s="2">
        <v>1</v>
      </c>
      <c r="BX167" s="2">
        <v>1</v>
      </c>
      <c r="BY167" s="2" t="s">
        <v>3</v>
      </c>
      <c r="BZ167" s="2">
        <v>109</v>
      </c>
      <c r="CA167" s="2">
        <v>61</v>
      </c>
      <c r="CB167" s="2" t="s">
        <v>3</v>
      </c>
      <c r="CC167" s="2"/>
      <c r="CD167" s="2"/>
      <c r="CE167" s="2">
        <v>1566</v>
      </c>
      <c r="CF167" s="2">
        <v>0</v>
      </c>
      <c r="CG167" s="2">
        <v>0</v>
      </c>
      <c r="CH167" s="2"/>
      <c r="CI167" s="2"/>
      <c r="CJ167" s="2"/>
      <c r="CK167" s="2"/>
      <c r="CL167" s="2"/>
      <c r="CM167" s="2">
        <v>0</v>
      </c>
      <c r="CN167" s="2" t="s">
        <v>908</v>
      </c>
      <c r="CO167" s="2">
        <v>0</v>
      </c>
      <c r="CP167" s="2">
        <f t="shared" si="191"/>
        <v>1455.6</v>
      </c>
      <c r="CQ167" s="2">
        <f t="shared" si="192"/>
        <v>485.2</v>
      </c>
      <c r="CR167" s="2">
        <f t="shared" si="216"/>
        <v>0</v>
      </c>
      <c r="CS167" s="2">
        <f t="shared" si="217"/>
        <v>0</v>
      </c>
      <c r="CT167" s="2">
        <f t="shared" si="193"/>
        <v>0</v>
      </c>
      <c r="CU167" s="2">
        <f t="shared" si="194"/>
        <v>0</v>
      </c>
      <c r="CV167" s="2">
        <f t="shared" si="195"/>
        <v>0</v>
      </c>
      <c r="CW167" s="2">
        <f t="shared" si="196"/>
        <v>0</v>
      </c>
      <c r="CX167" s="2">
        <f t="shared" si="197"/>
        <v>0</v>
      </c>
      <c r="CY167" s="2">
        <f t="shared" si="218"/>
        <v>0</v>
      </c>
      <c r="CZ167" s="2">
        <f t="shared" si="219"/>
        <v>0</v>
      </c>
      <c r="DA167" s="2"/>
      <c r="DB167" s="2"/>
      <c r="DC167" s="2" t="s">
        <v>3</v>
      </c>
      <c r="DD167" s="2" t="s">
        <v>3</v>
      </c>
      <c r="DE167" s="2" t="s">
        <v>3</v>
      </c>
      <c r="DF167" s="2" t="s">
        <v>3</v>
      </c>
      <c r="DG167" s="2" t="s">
        <v>3</v>
      </c>
      <c r="DH167" s="2" t="s">
        <v>3</v>
      </c>
      <c r="DI167" s="2" t="s">
        <v>3</v>
      </c>
      <c r="DJ167" s="2" t="s">
        <v>3</v>
      </c>
      <c r="DK167" s="2" t="s">
        <v>3</v>
      </c>
      <c r="DL167" s="2" t="s">
        <v>3</v>
      </c>
      <c r="DM167" s="2" t="s">
        <v>3</v>
      </c>
      <c r="DN167" s="2">
        <v>0</v>
      </c>
      <c r="DO167" s="2">
        <v>0</v>
      </c>
      <c r="DP167" s="2">
        <v>1</v>
      </c>
      <c r="DQ167" s="2">
        <v>1</v>
      </c>
      <c r="DR167" s="2"/>
      <c r="DS167" s="2"/>
      <c r="DT167" s="2"/>
      <c r="DU167" s="2">
        <v>1010</v>
      </c>
      <c r="DV167" s="2" t="s">
        <v>146</v>
      </c>
      <c r="DW167" s="2" t="s">
        <v>146</v>
      </c>
      <c r="DX167" s="2">
        <v>1</v>
      </c>
      <c r="DY167" s="2"/>
      <c r="DZ167" s="2" t="s">
        <v>3</v>
      </c>
      <c r="EA167" s="2" t="s">
        <v>3</v>
      </c>
      <c r="EB167" s="2" t="s">
        <v>3</v>
      </c>
      <c r="EC167" s="2" t="s">
        <v>3</v>
      </c>
      <c r="ED167" s="2"/>
      <c r="EE167" s="2">
        <v>85133641</v>
      </c>
      <c r="EF167" s="2">
        <v>30</v>
      </c>
      <c r="EG167" s="2" t="s">
        <v>52</v>
      </c>
      <c r="EH167" s="2">
        <v>0</v>
      </c>
      <c r="EI167" s="2" t="s">
        <v>3</v>
      </c>
      <c r="EJ167" s="2">
        <v>1</v>
      </c>
      <c r="EK167" s="2">
        <v>21</v>
      </c>
      <c r="EL167" s="2" t="s">
        <v>53</v>
      </c>
      <c r="EM167" s="2" t="s">
        <v>54</v>
      </c>
      <c r="EN167" s="2"/>
      <c r="EO167" s="2" t="s">
        <v>148</v>
      </c>
      <c r="EP167" s="2"/>
      <c r="EQ167" s="2">
        <v>0</v>
      </c>
      <c r="ER167" s="2">
        <v>485.2</v>
      </c>
      <c r="ES167" s="2">
        <v>485.2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>
        <v>0</v>
      </c>
      <c r="FR167" s="2">
        <v>0</v>
      </c>
      <c r="FS167" s="2">
        <v>0</v>
      </c>
      <c r="FT167" s="2"/>
      <c r="FU167" s="2"/>
      <c r="FV167" s="2"/>
      <c r="FW167" s="2"/>
      <c r="FX167" s="2">
        <v>109</v>
      </c>
      <c r="FY167" s="2">
        <v>61</v>
      </c>
      <c r="FZ167" s="2"/>
      <c r="GA167" s="2" t="s">
        <v>3</v>
      </c>
      <c r="GB167" s="2"/>
      <c r="GC167" s="2"/>
      <c r="GD167" s="2">
        <v>1</v>
      </c>
      <c r="GE167" s="2"/>
      <c r="GF167" s="2">
        <v>-1532494884</v>
      </c>
      <c r="GG167" s="2">
        <v>2</v>
      </c>
      <c r="GH167" s="2">
        <v>1</v>
      </c>
      <c r="GI167" s="2">
        <v>-2</v>
      </c>
      <c r="GJ167" s="2">
        <v>0</v>
      </c>
      <c r="GK167" s="2">
        <v>0</v>
      </c>
      <c r="GL167" s="2">
        <f t="shared" si="198"/>
        <v>0</v>
      </c>
      <c r="GM167" s="2">
        <f t="shared" si="199"/>
        <v>1455.6</v>
      </c>
      <c r="GN167" s="2">
        <f t="shared" si="200"/>
        <v>1455.6</v>
      </c>
      <c r="GO167" s="2">
        <f t="shared" si="201"/>
        <v>0</v>
      </c>
      <c r="GP167" s="2">
        <f t="shared" si="202"/>
        <v>0</v>
      </c>
      <c r="GQ167" s="2"/>
      <c r="GR167" s="2">
        <v>0</v>
      </c>
      <c r="GS167" s="2">
        <v>3</v>
      </c>
      <c r="GT167" s="2">
        <v>0</v>
      </c>
      <c r="GU167" s="2" t="s">
        <v>3</v>
      </c>
      <c r="GV167" s="2">
        <f t="shared" si="203"/>
        <v>0</v>
      </c>
      <c r="GW167" s="2">
        <v>1</v>
      </c>
      <c r="GX167" s="2">
        <f t="shared" si="204"/>
        <v>0</v>
      </c>
      <c r="GY167" s="2"/>
      <c r="GZ167" s="2"/>
      <c r="HA167" s="2">
        <v>0</v>
      </c>
      <c r="HB167" s="2">
        <v>0</v>
      </c>
      <c r="HC167" s="2">
        <f t="shared" si="205"/>
        <v>0</v>
      </c>
      <c r="HD167" s="2"/>
      <c r="HE167" s="2" t="s">
        <v>3</v>
      </c>
      <c r="HF167" s="2" t="s">
        <v>3</v>
      </c>
      <c r="HG167" s="2"/>
      <c r="HH167" s="2"/>
      <c r="HI167" s="2"/>
      <c r="HJ167" s="2"/>
      <c r="HK167" s="2"/>
      <c r="HL167" s="2"/>
      <c r="HM167" s="2" t="s">
        <v>42</v>
      </c>
      <c r="HN167" s="2" t="s">
        <v>3</v>
      </c>
      <c r="HO167" s="2" t="s">
        <v>3</v>
      </c>
      <c r="HP167" s="2" t="s">
        <v>3</v>
      </c>
      <c r="HQ167" s="2" t="s">
        <v>3</v>
      </c>
      <c r="HR167" s="2"/>
      <c r="HS167" s="2">
        <v>0</v>
      </c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>
        <v>0</v>
      </c>
      <c r="IL167" s="2"/>
      <c r="IM167" s="2"/>
      <c r="IN167" s="2"/>
      <c r="IO167" s="2"/>
      <c r="IP167" s="2"/>
      <c r="IQ167" s="2"/>
      <c r="IR167" s="2"/>
      <c r="IS167" s="2"/>
      <c r="IT167" s="2"/>
      <c r="IU167" s="2"/>
    </row>
    <row r="168" spans="1:255" x14ac:dyDescent="0.2">
      <c r="A168" s="4">
        <v>18</v>
      </c>
      <c r="B168" s="4">
        <v>1</v>
      </c>
      <c r="C168" s="4">
        <v>328</v>
      </c>
      <c r="E168" s="4" t="s">
        <v>313</v>
      </c>
      <c r="F168" s="4" t="s">
        <v>314</v>
      </c>
      <c r="G168" s="4" t="s">
        <v>315</v>
      </c>
      <c r="H168" s="4" t="s">
        <v>146</v>
      </c>
      <c r="I168" s="4">
        <f>I162*J168</f>
        <v>3</v>
      </c>
      <c r="J168" s="4">
        <v>0.6</v>
      </c>
      <c r="K168" s="4">
        <v>0.6</v>
      </c>
      <c r="O168" s="4">
        <f t="shared" si="181"/>
        <v>24206.63</v>
      </c>
      <c r="P168" s="4">
        <f t="shared" si="182"/>
        <v>24206.63</v>
      </c>
      <c r="Q168" s="4">
        <f t="shared" si="208"/>
        <v>0</v>
      </c>
      <c r="R168" s="4">
        <f t="shared" si="209"/>
        <v>0</v>
      </c>
      <c r="S168" s="4">
        <f t="shared" si="183"/>
        <v>0</v>
      </c>
      <c r="T168" s="4">
        <f t="shared" si="184"/>
        <v>0</v>
      </c>
      <c r="U168" s="4">
        <f t="shared" si="185"/>
        <v>0</v>
      </c>
      <c r="V168" s="4">
        <f t="shared" si="186"/>
        <v>0</v>
      </c>
      <c r="W168" s="4">
        <f t="shared" si="187"/>
        <v>0</v>
      </c>
      <c r="X168" s="4">
        <f t="shared" si="210"/>
        <v>0</v>
      </c>
      <c r="Y168" s="4">
        <f t="shared" si="211"/>
        <v>0</v>
      </c>
      <c r="AA168" s="4">
        <v>85736473</v>
      </c>
      <c r="AB168" s="4">
        <f t="shared" si="188"/>
        <v>485.2</v>
      </c>
      <c r="AC168" s="4">
        <f t="shared" si="212"/>
        <v>485.2</v>
      </c>
      <c r="AD168" s="4">
        <f t="shared" si="213"/>
        <v>0</v>
      </c>
      <c r="AE168" s="4">
        <f t="shared" si="214"/>
        <v>0</v>
      </c>
      <c r="AF168" s="4">
        <f t="shared" si="214"/>
        <v>0</v>
      </c>
      <c r="AG168" s="4">
        <f t="shared" si="189"/>
        <v>0</v>
      </c>
      <c r="AH168" s="4">
        <f t="shared" si="215"/>
        <v>0</v>
      </c>
      <c r="AI168" s="4">
        <f t="shared" si="215"/>
        <v>0</v>
      </c>
      <c r="AJ168" s="4">
        <f t="shared" si="190"/>
        <v>0</v>
      </c>
      <c r="AK168" s="4">
        <v>485.2</v>
      </c>
      <c r="AL168" s="4">
        <v>485.2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109</v>
      </c>
      <c r="AU168" s="4">
        <v>61</v>
      </c>
      <c r="AV168" s="4">
        <v>1</v>
      </c>
      <c r="AW168" s="4">
        <v>1</v>
      </c>
      <c r="AZ168" s="4">
        <v>1</v>
      </c>
      <c r="BA168" s="4">
        <v>1</v>
      </c>
      <c r="BB168" s="4">
        <v>1</v>
      </c>
      <c r="BC168" s="4">
        <v>16.63</v>
      </c>
      <c r="BD168" s="4" t="s">
        <v>3</v>
      </c>
      <c r="BE168" s="4" t="s">
        <v>3</v>
      </c>
      <c r="BF168" s="4" t="s">
        <v>3</v>
      </c>
      <c r="BG168" s="4" t="s">
        <v>3</v>
      </c>
      <c r="BH168" s="4">
        <v>3</v>
      </c>
      <c r="BI168" s="4">
        <v>1</v>
      </c>
      <c r="BJ168" s="4" t="s">
        <v>316</v>
      </c>
      <c r="BM168" s="4">
        <v>21</v>
      </c>
      <c r="BN168" s="4">
        <v>0</v>
      </c>
      <c r="BO168" s="4" t="s">
        <v>314</v>
      </c>
      <c r="BP168" s="4">
        <v>1</v>
      </c>
      <c r="BQ168" s="4">
        <v>30</v>
      </c>
      <c r="BR168" s="4">
        <v>0</v>
      </c>
      <c r="BS168" s="4">
        <v>1</v>
      </c>
      <c r="BT168" s="4">
        <v>1</v>
      </c>
      <c r="BU168" s="4">
        <v>1</v>
      </c>
      <c r="BV168" s="4">
        <v>1</v>
      </c>
      <c r="BW168" s="4">
        <v>1</v>
      </c>
      <c r="BX168" s="4">
        <v>1</v>
      </c>
      <c r="BY168" s="4" t="s">
        <v>3</v>
      </c>
      <c r="BZ168" s="4">
        <v>109</v>
      </c>
      <c r="CA168" s="4">
        <v>61</v>
      </c>
      <c r="CB168" s="4" t="s">
        <v>3</v>
      </c>
      <c r="CE168" s="4">
        <v>1566</v>
      </c>
      <c r="CF168" s="4">
        <v>0</v>
      </c>
      <c r="CG168" s="4">
        <v>0</v>
      </c>
      <c r="CM168" s="4">
        <v>0</v>
      </c>
      <c r="CN168" s="4" t="s">
        <v>908</v>
      </c>
      <c r="CO168" s="4">
        <v>0</v>
      </c>
      <c r="CP168" s="4">
        <f t="shared" si="191"/>
        <v>24206.63</v>
      </c>
      <c r="CQ168" s="4">
        <f t="shared" si="192"/>
        <v>8068.88</v>
      </c>
      <c r="CR168" s="4">
        <f t="shared" si="216"/>
        <v>0</v>
      </c>
      <c r="CS168" s="4">
        <f t="shared" si="217"/>
        <v>0</v>
      </c>
      <c r="CT168" s="4">
        <f t="shared" si="193"/>
        <v>0</v>
      </c>
      <c r="CU168" s="4">
        <f t="shared" si="194"/>
        <v>0</v>
      </c>
      <c r="CV168" s="4">
        <f t="shared" si="195"/>
        <v>0</v>
      </c>
      <c r="CW168" s="4">
        <f t="shared" si="196"/>
        <v>0</v>
      </c>
      <c r="CX168" s="4">
        <f t="shared" si="197"/>
        <v>0</v>
      </c>
      <c r="CY168" s="4">
        <f t="shared" si="218"/>
        <v>0</v>
      </c>
      <c r="CZ168" s="4">
        <f t="shared" si="219"/>
        <v>0</v>
      </c>
      <c r="DC168" s="4" t="s">
        <v>3</v>
      </c>
      <c r="DD168" s="4" t="s">
        <v>3</v>
      </c>
      <c r="DE168" s="4" t="s">
        <v>3</v>
      </c>
      <c r="DF168" s="4" t="s">
        <v>3</v>
      </c>
      <c r="DG168" s="4" t="s">
        <v>3</v>
      </c>
      <c r="DH168" s="4" t="s">
        <v>3</v>
      </c>
      <c r="DI168" s="4" t="s">
        <v>3</v>
      </c>
      <c r="DJ168" s="4" t="s">
        <v>3</v>
      </c>
      <c r="DK168" s="4" t="s">
        <v>3</v>
      </c>
      <c r="DL168" s="4" t="s">
        <v>3</v>
      </c>
      <c r="DM168" s="4" t="s">
        <v>3</v>
      </c>
      <c r="DN168" s="4">
        <v>0</v>
      </c>
      <c r="DO168" s="4">
        <v>0</v>
      </c>
      <c r="DP168" s="4">
        <v>1</v>
      </c>
      <c r="DQ168" s="4">
        <v>1</v>
      </c>
      <c r="DU168" s="4">
        <v>1010</v>
      </c>
      <c r="DV168" s="4" t="s">
        <v>146</v>
      </c>
      <c r="DW168" s="4" t="s">
        <v>146</v>
      </c>
      <c r="DX168" s="4">
        <v>1</v>
      </c>
      <c r="DZ168" s="4" t="s">
        <v>3</v>
      </c>
      <c r="EA168" s="4" t="s">
        <v>3</v>
      </c>
      <c r="EB168" s="4" t="s">
        <v>3</v>
      </c>
      <c r="EC168" s="4" t="s">
        <v>3</v>
      </c>
      <c r="EE168" s="4">
        <v>85133641</v>
      </c>
      <c r="EF168" s="4">
        <v>30</v>
      </c>
      <c r="EG168" s="4" t="s">
        <v>52</v>
      </c>
      <c r="EH168" s="4">
        <v>0</v>
      </c>
      <c r="EI168" s="4" t="s">
        <v>3</v>
      </c>
      <c r="EJ168" s="4">
        <v>1</v>
      </c>
      <c r="EK168" s="4">
        <v>21</v>
      </c>
      <c r="EL168" s="4" t="s">
        <v>53</v>
      </c>
      <c r="EM168" s="4" t="s">
        <v>54</v>
      </c>
      <c r="EO168" s="4" t="s">
        <v>148</v>
      </c>
      <c r="EQ168" s="4">
        <v>0</v>
      </c>
      <c r="ER168" s="4">
        <v>485.2</v>
      </c>
      <c r="ES168" s="4">
        <v>485.2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FQ168" s="4">
        <v>0</v>
      </c>
      <c r="FR168" s="4">
        <v>0</v>
      </c>
      <c r="FS168" s="4">
        <v>0</v>
      </c>
      <c r="FX168" s="4">
        <v>109</v>
      </c>
      <c r="FY168" s="4">
        <v>61</v>
      </c>
      <c r="GA168" s="4" t="s">
        <v>3</v>
      </c>
      <c r="GD168" s="4">
        <v>1</v>
      </c>
      <c r="GF168" s="4">
        <v>-1532494884</v>
      </c>
      <c r="GG168" s="4">
        <v>2</v>
      </c>
      <c r="GH168" s="4">
        <v>1</v>
      </c>
      <c r="GI168" s="4">
        <v>2</v>
      </c>
      <c r="GJ168" s="4">
        <v>0</v>
      </c>
      <c r="GK168" s="4">
        <v>0</v>
      </c>
      <c r="GL168" s="4">
        <f t="shared" si="198"/>
        <v>0</v>
      </c>
      <c r="GM168" s="4">
        <f t="shared" si="199"/>
        <v>24206.63</v>
      </c>
      <c r="GN168" s="4">
        <f t="shared" si="200"/>
        <v>24206.63</v>
      </c>
      <c r="GO168" s="4">
        <f t="shared" si="201"/>
        <v>0</v>
      </c>
      <c r="GP168" s="4">
        <f t="shared" si="202"/>
        <v>0</v>
      </c>
      <c r="GR168" s="4">
        <v>0</v>
      </c>
      <c r="GS168" s="4">
        <v>3</v>
      </c>
      <c r="GT168" s="4">
        <v>0</v>
      </c>
      <c r="GU168" s="4" t="s">
        <v>3</v>
      </c>
      <c r="GV168" s="4">
        <f t="shared" si="203"/>
        <v>0</v>
      </c>
      <c r="GW168" s="4">
        <v>1</v>
      </c>
      <c r="GX168" s="4">
        <f t="shared" si="204"/>
        <v>0</v>
      </c>
      <c r="HA168" s="4">
        <v>0</v>
      </c>
      <c r="HB168" s="4">
        <v>0</v>
      </c>
      <c r="HC168" s="4">
        <f t="shared" si="205"/>
        <v>0</v>
      </c>
      <c r="HE168" s="4" t="s">
        <v>3</v>
      </c>
      <c r="HF168" s="4" t="s">
        <v>3</v>
      </c>
      <c r="HM168" s="4" t="s">
        <v>42</v>
      </c>
      <c r="HN168" s="4" t="s">
        <v>3</v>
      </c>
      <c r="HO168" s="4" t="s">
        <v>3</v>
      </c>
      <c r="HP168" s="4" t="s">
        <v>3</v>
      </c>
      <c r="HQ168" s="4" t="s">
        <v>3</v>
      </c>
      <c r="HS168" s="4">
        <v>0</v>
      </c>
      <c r="IK168" s="4">
        <v>0</v>
      </c>
    </row>
    <row r="169" spans="1:255" x14ac:dyDescent="0.2">
      <c r="A169" s="2">
        <v>17</v>
      </c>
      <c r="B169" s="2">
        <v>1</v>
      </c>
      <c r="C169" s="2">
        <f>ROW(SmtRes!A335)</f>
        <v>335</v>
      </c>
      <c r="D169" s="2">
        <f>ROW(EtalonRes!A337)</f>
        <v>337</v>
      </c>
      <c r="E169" s="2" t="s">
        <v>317</v>
      </c>
      <c r="F169" s="2" t="s">
        <v>318</v>
      </c>
      <c r="G169" s="2" t="s">
        <v>319</v>
      </c>
      <c r="H169" s="2" t="s">
        <v>138</v>
      </c>
      <c r="I169" s="2">
        <f>ROUND((28+45+35+22+55+110)/100,9)</f>
        <v>2.95</v>
      </c>
      <c r="J169" s="2">
        <v>0</v>
      </c>
      <c r="K169" s="2">
        <f>ROUND((28+45+35+22+55+110)/100,9)</f>
        <v>2.95</v>
      </c>
      <c r="L169" s="2"/>
      <c r="M169" s="2"/>
      <c r="N169" s="2"/>
      <c r="O169" s="2">
        <f t="shared" si="181"/>
        <v>358.75</v>
      </c>
      <c r="P169" s="2">
        <f t="shared" si="182"/>
        <v>26.67</v>
      </c>
      <c r="Q169" s="2">
        <f t="shared" ref="Q169:Q174" si="220">(ROUND((ROUND(((((ET169*1.25)*1.2))*AV169*I169),2)*BB169),2)+ROUND((ROUND(((AE169-(((EU169*1.25)*1.2)))*AV169*I169),2)*BS169),2))</f>
        <v>0</v>
      </c>
      <c r="R169" s="2">
        <f t="shared" ref="R169:R174" si="221">(ROUND((ROUND(((((EU169*1.25)*1.2))*AV169*I169),2)*BS169),2)+ROUND((ROUND(((AE169-(((EU169*1.25)*1.2)))*AV169*I169),2)*BS169),2))</f>
        <v>0</v>
      </c>
      <c r="S169" s="2">
        <f t="shared" si="183"/>
        <v>332.08</v>
      </c>
      <c r="T169" s="2">
        <f t="shared" si="184"/>
        <v>0</v>
      </c>
      <c r="U169" s="2">
        <f t="shared" si="185"/>
        <v>21.762222569999995</v>
      </c>
      <c r="V169" s="2">
        <f t="shared" si="186"/>
        <v>0</v>
      </c>
      <c r="W169" s="2">
        <f t="shared" si="187"/>
        <v>0</v>
      </c>
      <c r="X169" s="2">
        <f t="shared" ref="X169:X174" si="222">(ROUND((((S169+ROUND((ROUND(((((EU169*1.25)*1.2))*AV169*I169),2)*BS169),2))*AT169)/100),2)+ROUND(((ROUND((ROUND(((AE169-(((EU169*1.25)*1.2)))*AV169*I169),2)*BS169),2)*AT169)/100),2))</f>
        <v>361.97</v>
      </c>
      <c r="Y169" s="2">
        <f t="shared" ref="Y169:Y174" si="223">(ROUND((((S169+ROUND((ROUND(((((EU169*1.25)*1.2))*AV169*I169),2)*BS169),2))*AU169)/100),2)+ROUND(((ROUND((ROUND(((AE169-(((EU169*1.25)*1.2)))*AV169*I169),2)*BS169),2)*AU169)/100),2))</f>
        <v>202.57</v>
      </c>
      <c r="Z169" s="2"/>
      <c r="AA169" s="2">
        <v>85736471</v>
      </c>
      <c r="AB169" s="2">
        <f t="shared" si="188"/>
        <v>114.541</v>
      </c>
      <c r="AC169" s="2">
        <f t="shared" ref="AC169:AC174" si="224">ROUND((((ES169*1)*1)),6)</f>
        <v>9.0399999999999991</v>
      </c>
      <c r="AD169" s="2">
        <f t="shared" ref="AD169:AD174" si="225">ROUND((((((ET169*1.25)*1.2))-(((EU169*1.25)*1.2)))+AE169),6)</f>
        <v>0</v>
      </c>
      <c r="AE169" s="2">
        <f t="shared" ref="AE169:AE174" si="226">ROUND((((EU169*1.25)*1.2)),6)</f>
        <v>0</v>
      </c>
      <c r="AF169" s="2">
        <f t="shared" ref="AF169:AF174" si="227">ROUND((((EV169*1.15)*1.2)),6)</f>
        <v>105.501</v>
      </c>
      <c r="AG169" s="2">
        <f t="shared" si="189"/>
        <v>0</v>
      </c>
      <c r="AH169" s="2">
        <f t="shared" ref="AH169:AH174" si="228">(((EW169*1.15)*1.2))</f>
        <v>6.9137999999999984</v>
      </c>
      <c r="AI169" s="2">
        <f t="shared" ref="AI169:AI174" si="229">(((EX169*1.25)*1.2))</f>
        <v>0</v>
      </c>
      <c r="AJ169" s="2">
        <f t="shared" si="190"/>
        <v>0</v>
      </c>
      <c r="AK169" s="2">
        <v>85.49</v>
      </c>
      <c r="AL169" s="2">
        <v>9.0399999999999991</v>
      </c>
      <c r="AM169" s="2">
        <v>0</v>
      </c>
      <c r="AN169" s="2">
        <v>0</v>
      </c>
      <c r="AO169" s="2">
        <v>76.45</v>
      </c>
      <c r="AP169" s="2">
        <v>0</v>
      </c>
      <c r="AQ169" s="2">
        <v>5.01</v>
      </c>
      <c r="AR169" s="2">
        <v>0</v>
      </c>
      <c r="AS169" s="2">
        <v>0</v>
      </c>
      <c r="AT169" s="2">
        <v>109</v>
      </c>
      <c r="AU169" s="2">
        <v>61</v>
      </c>
      <c r="AV169" s="2">
        <v>1.0669999999999999</v>
      </c>
      <c r="AW169" s="2">
        <v>1</v>
      </c>
      <c r="AX169" s="2"/>
      <c r="AY169" s="2"/>
      <c r="AZ169" s="2">
        <v>1</v>
      </c>
      <c r="BA169" s="2">
        <v>1</v>
      </c>
      <c r="BB169" s="2">
        <v>1</v>
      </c>
      <c r="BC169" s="2">
        <v>1</v>
      </c>
      <c r="BD169" s="2" t="s">
        <v>3</v>
      </c>
      <c r="BE169" s="2" t="s">
        <v>3</v>
      </c>
      <c r="BF169" s="2" t="s">
        <v>3</v>
      </c>
      <c r="BG169" s="2" t="s">
        <v>3</v>
      </c>
      <c r="BH169" s="2">
        <v>0</v>
      </c>
      <c r="BI169" s="2">
        <v>1</v>
      </c>
      <c r="BJ169" s="2" t="s">
        <v>320</v>
      </c>
      <c r="BK169" s="2"/>
      <c r="BL169" s="2"/>
      <c r="BM169" s="2">
        <v>21</v>
      </c>
      <c r="BN169" s="2">
        <v>0</v>
      </c>
      <c r="BO169" s="2" t="s">
        <v>318</v>
      </c>
      <c r="BP169" s="2">
        <v>1</v>
      </c>
      <c r="BQ169" s="2">
        <v>30</v>
      </c>
      <c r="BR169" s="2">
        <v>0</v>
      </c>
      <c r="BS169" s="2">
        <v>1</v>
      </c>
      <c r="BT169" s="2">
        <v>1</v>
      </c>
      <c r="BU169" s="2">
        <v>1</v>
      </c>
      <c r="BV169" s="2">
        <v>1</v>
      </c>
      <c r="BW169" s="2">
        <v>1</v>
      </c>
      <c r="BX169" s="2">
        <v>1</v>
      </c>
      <c r="BY169" s="2" t="s">
        <v>3</v>
      </c>
      <c r="BZ169" s="2">
        <v>109</v>
      </c>
      <c r="CA169" s="2">
        <v>61</v>
      </c>
      <c r="CB169" s="2" t="s">
        <v>3</v>
      </c>
      <c r="CC169" s="2"/>
      <c r="CD169" s="2"/>
      <c r="CE169" s="2">
        <v>1566</v>
      </c>
      <c r="CF169" s="2">
        <v>0</v>
      </c>
      <c r="CG169" s="2">
        <v>0</v>
      </c>
      <c r="CH169" s="2"/>
      <c r="CI169" s="2"/>
      <c r="CJ169" s="2"/>
      <c r="CK169" s="2"/>
      <c r="CL169" s="2"/>
      <c r="CM169" s="2">
        <v>0</v>
      </c>
      <c r="CN169" s="2" t="s">
        <v>907</v>
      </c>
      <c r="CO169" s="2">
        <v>0</v>
      </c>
      <c r="CP169" s="2">
        <f t="shared" si="191"/>
        <v>358.75</v>
      </c>
      <c r="CQ169" s="2">
        <f t="shared" si="192"/>
        <v>9.0399999999999991</v>
      </c>
      <c r="CR169" s="2">
        <f t="shared" ref="CR169:CR174" si="230">(ROUND((ROUND(((((ET169*1.25)*1.2))*AV169*1),2)*BB169),2)+ROUND((ROUND(((AE169-(((EU169*1.25)*1.2)))*AV169*1),2)*BS169),2))</f>
        <v>0</v>
      </c>
      <c r="CS169" s="2">
        <f t="shared" ref="CS169:CS174" si="231">(ROUND((ROUND(((((EU169*1.25)*1.2))*AV169*1),2)*BS169),2)+ROUND((ROUND(((AE169-(((EU169*1.25)*1.2)))*AV169*1),2)*BS169),2))</f>
        <v>0</v>
      </c>
      <c r="CT169" s="2">
        <f t="shared" si="193"/>
        <v>112.57</v>
      </c>
      <c r="CU169" s="2">
        <f t="shared" si="194"/>
        <v>0</v>
      </c>
      <c r="CV169" s="2">
        <f t="shared" si="195"/>
        <v>7.3770245999999977</v>
      </c>
      <c r="CW169" s="2">
        <f t="shared" si="196"/>
        <v>0</v>
      </c>
      <c r="CX169" s="2">
        <f t="shared" si="197"/>
        <v>0</v>
      </c>
      <c r="CY169" s="2">
        <f t="shared" ref="CY169:CY174" si="232">(ROUND((((S169+ROUND((ROUND(((((EU169*1.25)*1.2))*AV169*1),2)*BS169),2))*AT169)/100),2)+ROUND(((ROUND((ROUND(((AE169-(((EU169*1.25)*1.2)))*AV169*1),2)*BS169),2)*AT169)/100),2))</f>
        <v>361.97</v>
      </c>
      <c r="CZ169" s="2">
        <f t="shared" ref="CZ169:CZ174" si="233">(ROUND((((S169+ROUND((ROUND(((((EU169*1.25)*1.2))*AV169*1),2)*BS169),2))*AU169)/100),2)+ROUND(((ROUND((ROUND(((AE169-(((EU169*1.25)*1.2)))*AV169*1),2)*BS169),2)*AU169)/100),2))</f>
        <v>202.57</v>
      </c>
      <c r="DA169" s="2"/>
      <c r="DB169" s="2">
        <v>63</v>
      </c>
      <c r="DC169" s="2" t="s">
        <v>3</v>
      </c>
      <c r="DD169" s="2" t="s">
        <v>42</v>
      </c>
      <c r="DE169" s="2" t="s">
        <v>140</v>
      </c>
      <c r="DF169" s="2" t="s">
        <v>140</v>
      </c>
      <c r="DG169" s="2" t="s">
        <v>141</v>
      </c>
      <c r="DH169" s="2" t="s">
        <v>3</v>
      </c>
      <c r="DI169" s="2" t="s">
        <v>141</v>
      </c>
      <c r="DJ169" s="2" t="s">
        <v>140</v>
      </c>
      <c r="DK169" s="2" t="s">
        <v>3</v>
      </c>
      <c r="DL169" s="2" t="s">
        <v>3</v>
      </c>
      <c r="DM169" s="2" t="s">
        <v>3</v>
      </c>
      <c r="DN169" s="2">
        <v>0</v>
      </c>
      <c r="DO169" s="2">
        <v>0</v>
      </c>
      <c r="DP169" s="2">
        <v>1</v>
      </c>
      <c r="DQ169" s="2">
        <v>1</v>
      </c>
      <c r="DR169" s="2"/>
      <c r="DS169" s="2"/>
      <c r="DT169" s="2"/>
      <c r="DU169" s="2">
        <v>1013</v>
      </c>
      <c r="DV169" s="2" t="s">
        <v>138</v>
      </c>
      <c r="DW169" s="2" t="s">
        <v>138</v>
      </c>
      <c r="DX169" s="2">
        <v>1</v>
      </c>
      <c r="DY169" s="2"/>
      <c r="DZ169" s="2" t="s">
        <v>3</v>
      </c>
      <c r="EA169" s="2" t="s">
        <v>3</v>
      </c>
      <c r="EB169" s="2" t="s">
        <v>3</v>
      </c>
      <c r="EC169" s="2" t="s">
        <v>3</v>
      </c>
      <c r="ED169" s="2"/>
      <c r="EE169" s="2">
        <v>85133641</v>
      </c>
      <c r="EF169" s="2">
        <v>30</v>
      </c>
      <c r="EG169" s="2" t="s">
        <v>52</v>
      </c>
      <c r="EH169" s="2">
        <v>0</v>
      </c>
      <c r="EI169" s="2" t="s">
        <v>3</v>
      </c>
      <c r="EJ169" s="2">
        <v>1</v>
      </c>
      <c r="EK169" s="2">
        <v>21</v>
      </c>
      <c r="EL169" s="2" t="s">
        <v>53</v>
      </c>
      <c r="EM169" s="2" t="s">
        <v>54</v>
      </c>
      <c r="EN169" s="2"/>
      <c r="EO169" s="2" t="s">
        <v>142</v>
      </c>
      <c r="EP169" s="2"/>
      <c r="EQ169" s="2">
        <v>0</v>
      </c>
      <c r="ER169" s="2">
        <v>85.49</v>
      </c>
      <c r="ES169" s="2">
        <v>9.0399999999999991</v>
      </c>
      <c r="ET169" s="2">
        <v>0</v>
      </c>
      <c r="EU169" s="2">
        <v>0</v>
      </c>
      <c r="EV169" s="2">
        <v>76.45</v>
      </c>
      <c r="EW169" s="2">
        <v>5.01</v>
      </c>
      <c r="EX169" s="2">
        <v>0</v>
      </c>
      <c r="EY169" s="2">
        <v>0</v>
      </c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>
        <v>0</v>
      </c>
      <c r="FR169" s="2">
        <v>0</v>
      </c>
      <c r="FS169" s="2">
        <v>0</v>
      </c>
      <c r="FT169" s="2"/>
      <c r="FU169" s="2"/>
      <c r="FV169" s="2"/>
      <c r="FW169" s="2"/>
      <c r="FX169" s="2">
        <v>109</v>
      </c>
      <c r="FY169" s="2">
        <v>61</v>
      </c>
      <c r="FZ169" s="2"/>
      <c r="GA169" s="2" t="s">
        <v>3</v>
      </c>
      <c r="GB169" s="2"/>
      <c r="GC169" s="2"/>
      <c r="GD169" s="2">
        <v>1</v>
      </c>
      <c r="GE169" s="2"/>
      <c r="GF169" s="2">
        <v>332992495</v>
      </c>
      <c r="GG169" s="2">
        <v>2</v>
      </c>
      <c r="GH169" s="2">
        <v>1</v>
      </c>
      <c r="GI169" s="2">
        <v>2</v>
      </c>
      <c r="GJ169" s="2">
        <v>0</v>
      </c>
      <c r="GK169" s="2">
        <v>0</v>
      </c>
      <c r="GL169" s="2">
        <f t="shared" si="198"/>
        <v>0</v>
      </c>
      <c r="GM169" s="2">
        <f t="shared" si="199"/>
        <v>923.29</v>
      </c>
      <c r="GN169" s="2">
        <f t="shared" si="200"/>
        <v>923.29</v>
      </c>
      <c r="GO169" s="2">
        <f t="shared" si="201"/>
        <v>0</v>
      </c>
      <c r="GP169" s="2">
        <f t="shared" si="202"/>
        <v>0</v>
      </c>
      <c r="GQ169" s="2"/>
      <c r="GR169" s="2">
        <v>0</v>
      </c>
      <c r="GS169" s="2">
        <v>3</v>
      </c>
      <c r="GT169" s="2">
        <v>0</v>
      </c>
      <c r="GU169" s="2" t="s">
        <v>3</v>
      </c>
      <c r="GV169" s="2">
        <f t="shared" si="203"/>
        <v>0</v>
      </c>
      <c r="GW169" s="2">
        <v>1</v>
      </c>
      <c r="GX169" s="2">
        <f t="shared" si="204"/>
        <v>0</v>
      </c>
      <c r="GY169" s="2"/>
      <c r="GZ169" s="2"/>
      <c r="HA169" s="2">
        <v>0</v>
      </c>
      <c r="HB169" s="2">
        <v>0</v>
      </c>
      <c r="HC169" s="2">
        <f t="shared" si="205"/>
        <v>0</v>
      </c>
      <c r="HD169" s="2"/>
      <c r="HE169" s="2" t="s">
        <v>3</v>
      </c>
      <c r="HF169" s="2" t="s">
        <v>3</v>
      </c>
      <c r="HG169" s="2"/>
      <c r="HH169" s="2"/>
      <c r="HI169" s="2"/>
      <c r="HJ169" s="2"/>
      <c r="HK169" s="2"/>
      <c r="HL169" s="2"/>
      <c r="HM169" s="2" t="s">
        <v>3</v>
      </c>
      <c r="HN169" s="2" t="s">
        <v>3</v>
      </c>
      <c r="HO169" s="2" t="s">
        <v>3</v>
      </c>
      <c r="HP169" s="2" t="s">
        <v>3</v>
      </c>
      <c r="HQ169" s="2" t="s">
        <v>3</v>
      </c>
      <c r="HR169" s="2"/>
      <c r="HS169" s="2">
        <v>0</v>
      </c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>
        <v>0</v>
      </c>
      <c r="IL169" s="2"/>
      <c r="IM169" s="2"/>
      <c r="IN169" s="2"/>
      <c r="IO169" s="2"/>
      <c r="IP169" s="2"/>
      <c r="IQ169" s="2"/>
      <c r="IR169" s="2"/>
      <c r="IS169" s="2"/>
      <c r="IT169" s="2"/>
      <c r="IU169" s="2"/>
    </row>
    <row r="170" spans="1:255" x14ac:dyDescent="0.2">
      <c r="A170" s="4">
        <v>17</v>
      </c>
      <c r="B170" s="4">
        <v>1</v>
      </c>
      <c r="C170" s="4">
        <f>ROW(SmtRes!A340)</f>
        <v>340</v>
      </c>
      <c r="D170" s="4">
        <f>ROW(EtalonRes!A342)</f>
        <v>342</v>
      </c>
      <c r="E170" s="4" t="s">
        <v>317</v>
      </c>
      <c r="F170" s="4" t="s">
        <v>318</v>
      </c>
      <c r="G170" s="4" t="s">
        <v>319</v>
      </c>
      <c r="H170" s="4" t="s">
        <v>138</v>
      </c>
      <c r="I170" s="4">
        <f>ROUND((28+45+35+22+55+110)/100,9)</f>
        <v>2.95</v>
      </c>
      <c r="J170" s="4">
        <v>0</v>
      </c>
      <c r="K170" s="4">
        <f>ROUND((28+45+35+22+55+110)/100,9)</f>
        <v>2.95</v>
      </c>
      <c r="O170" s="4">
        <f t="shared" si="181"/>
        <v>18906.330000000002</v>
      </c>
      <c r="P170" s="4">
        <f t="shared" si="182"/>
        <v>193.62</v>
      </c>
      <c r="Q170" s="4">
        <f t="shared" si="220"/>
        <v>0</v>
      </c>
      <c r="R170" s="4">
        <f t="shared" si="221"/>
        <v>0</v>
      </c>
      <c r="S170" s="4">
        <f t="shared" si="183"/>
        <v>18712.71</v>
      </c>
      <c r="T170" s="4">
        <f t="shared" si="184"/>
        <v>0</v>
      </c>
      <c r="U170" s="4">
        <f t="shared" si="185"/>
        <v>21.762222569999995</v>
      </c>
      <c r="V170" s="4">
        <f t="shared" si="186"/>
        <v>0</v>
      </c>
      <c r="W170" s="4">
        <f t="shared" si="187"/>
        <v>0</v>
      </c>
      <c r="X170" s="4">
        <f t="shared" si="222"/>
        <v>20396.849999999999</v>
      </c>
      <c r="Y170" s="4">
        <f t="shared" si="223"/>
        <v>11414.75</v>
      </c>
      <c r="AA170" s="4">
        <v>85736473</v>
      </c>
      <c r="AB170" s="4">
        <f t="shared" si="188"/>
        <v>114.541</v>
      </c>
      <c r="AC170" s="4">
        <f t="shared" si="224"/>
        <v>9.0399999999999991</v>
      </c>
      <c r="AD170" s="4">
        <f t="shared" si="225"/>
        <v>0</v>
      </c>
      <c r="AE170" s="4">
        <f t="shared" si="226"/>
        <v>0</v>
      </c>
      <c r="AF170" s="4">
        <f t="shared" si="227"/>
        <v>105.501</v>
      </c>
      <c r="AG170" s="4">
        <f t="shared" si="189"/>
        <v>0</v>
      </c>
      <c r="AH170" s="4">
        <f t="shared" si="228"/>
        <v>6.9137999999999984</v>
      </c>
      <c r="AI170" s="4">
        <f t="shared" si="229"/>
        <v>0</v>
      </c>
      <c r="AJ170" s="4">
        <f t="shared" si="190"/>
        <v>0</v>
      </c>
      <c r="AK170" s="4">
        <v>85.49</v>
      </c>
      <c r="AL170" s="4">
        <v>9.0399999999999991</v>
      </c>
      <c r="AM170" s="4">
        <v>0</v>
      </c>
      <c r="AN170" s="4">
        <v>0</v>
      </c>
      <c r="AO170" s="4">
        <v>76.45</v>
      </c>
      <c r="AP170" s="4">
        <v>0</v>
      </c>
      <c r="AQ170" s="4">
        <v>5.01</v>
      </c>
      <c r="AR170" s="4">
        <v>0</v>
      </c>
      <c r="AS170" s="4">
        <v>0</v>
      </c>
      <c r="AT170" s="4">
        <v>109</v>
      </c>
      <c r="AU170" s="4">
        <v>61</v>
      </c>
      <c r="AV170" s="4">
        <v>1.0669999999999999</v>
      </c>
      <c r="AW170" s="4">
        <v>1</v>
      </c>
      <c r="AZ170" s="4">
        <v>1</v>
      </c>
      <c r="BA170" s="4">
        <v>56.35</v>
      </c>
      <c r="BB170" s="4">
        <v>1</v>
      </c>
      <c r="BC170" s="4">
        <v>7.26</v>
      </c>
      <c r="BD170" s="4" t="s">
        <v>3</v>
      </c>
      <c r="BE170" s="4" t="s">
        <v>3</v>
      </c>
      <c r="BF170" s="4" t="s">
        <v>3</v>
      </c>
      <c r="BG170" s="4" t="s">
        <v>3</v>
      </c>
      <c r="BH170" s="4">
        <v>0</v>
      </c>
      <c r="BI170" s="4">
        <v>1</v>
      </c>
      <c r="BJ170" s="4" t="s">
        <v>320</v>
      </c>
      <c r="BM170" s="4">
        <v>21</v>
      </c>
      <c r="BN170" s="4">
        <v>0</v>
      </c>
      <c r="BO170" s="4" t="s">
        <v>318</v>
      </c>
      <c r="BP170" s="4">
        <v>1</v>
      </c>
      <c r="BQ170" s="4">
        <v>30</v>
      </c>
      <c r="BR170" s="4">
        <v>0</v>
      </c>
      <c r="BS170" s="4">
        <v>56.35</v>
      </c>
      <c r="BT170" s="4">
        <v>1</v>
      </c>
      <c r="BU170" s="4">
        <v>1</v>
      </c>
      <c r="BV170" s="4">
        <v>1</v>
      </c>
      <c r="BW170" s="4">
        <v>1</v>
      </c>
      <c r="BX170" s="4">
        <v>1</v>
      </c>
      <c r="BY170" s="4" t="s">
        <v>3</v>
      </c>
      <c r="BZ170" s="4">
        <v>109</v>
      </c>
      <c r="CA170" s="4">
        <v>61</v>
      </c>
      <c r="CB170" s="4" t="s">
        <v>3</v>
      </c>
      <c r="CE170" s="4">
        <v>1566</v>
      </c>
      <c r="CF170" s="4">
        <v>0</v>
      </c>
      <c r="CG170" s="4">
        <v>0</v>
      </c>
      <c r="CM170" s="4">
        <v>0</v>
      </c>
      <c r="CN170" s="4" t="s">
        <v>907</v>
      </c>
      <c r="CO170" s="4">
        <v>0</v>
      </c>
      <c r="CP170" s="4">
        <f t="shared" si="191"/>
        <v>18906.329999999998</v>
      </c>
      <c r="CQ170" s="4">
        <f t="shared" si="192"/>
        <v>65.63</v>
      </c>
      <c r="CR170" s="4">
        <f t="shared" si="230"/>
        <v>0</v>
      </c>
      <c r="CS170" s="4">
        <f t="shared" si="231"/>
        <v>0</v>
      </c>
      <c r="CT170" s="4">
        <f t="shared" si="193"/>
        <v>6343.32</v>
      </c>
      <c r="CU170" s="4">
        <f t="shared" si="194"/>
        <v>0</v>
      </c>
      <c r="CV170" s="4">
        <f t="shared" si="195"/>
        <v>7.3770245999999977</v>
      </c>
      <c r="CW170" s="4">
        <f t="shared" si="196"/>
        <v>0</v>
      </c>
      <c r="CX170" s="4">
        <f t="shared" si="197"/>
        <v>0</v>
      </c>
      <c r="CY170" s="4">
        <f t="shared" si="232"/>
        <v>20396.849999999999</v>
      </c>
      <c r="CZ170" s="4">
        <f t="shared" si="233"/>
        <v>11414.75</v>
      </c>
      <c r="DB170" s="4">
        <v>65</v>
      </c>
      <c r="DC170" s="4" t="s">
        <v>3</v>
      </c>
      <c r="DD170" s="4" t="s">
        <v>42</v>
      </c>
      <c r="DE170" s="4" t="s">
        <v>140</v>
      </c>
      <c r="DF170" s="4" t="s">
        <v>140</v>
      </c>
      <c r="DG170" s="4" t="s">
        <v>141</v>
      </c>
      <c r="DH170" s="4" t="s">
        <v>3</v>
      </c>
      <c r="DI170" s="4" t="s">
        <v>141</v>
      </c>
      <c r="DJ170" s="4" t="s">
        <v>140</v>
      </c>
      <c r="DK170" s="4" t="s">
        <v>3</v>
      </c>
      <c r="DL170" s="4" t="s">
        <v>3</v>
      </c>
      <c r="DM170" s="4" t="s">
        <v>3</v>
      </c>
      <c r="DN170" s="4">
        <v>0</v>
      </c>
      <c r="DO170" s="4">
        <v>0</v>
      </c>
      <c r="DP170" s="4">
        <v>1</v>
      </c>
      <c r="DQ170" s="4">
        <v>1</v>
      </c>
      <c r="DU170" s="4">
        <v>1013</v>
      </c>
      <c r="DV170" s="4" t="s">
        <v>138</v>
      </c>
      <c r="DW170" s="4" t="s">
        <v>138</v>
      </c>
      <c r="DX170" s="4">
        <v>1</v>
      </c>
      <c r="DZ170" s="4" t="s">
        <v>3</v>
      </c>
      <c r="EA170" s="4" t="s">
        <v>3</v>
      </c>
      <c r="EB170" s="4" t="s">
        <v>3</v>
      </c>
      <c r="EC170" s="4" t="s">
        <v>3</v>
      </c>
      <c r="EE170" s="4">
        <v>85133641</v>
      </c>
      <c r="EF170" s="4">
        <v>30</v>
      </c>
      <c r="EG170" s="4" t="s">
        <v>52</v>
      </c>
      <c r="EH170" s="4">
        <v>0</v>
      </c>
      <c r="EI170" s="4" t="s">
        <v>3</v>
      </c>
      <c r="EJ170" s="4">
        <v>1</v>
      </c>
      <c r="EK170" s="4">
        <v>21</v>
      </c>
      <c r="EL170" s="4" t="s">
        <v>53</v>
      </c>
      <c r="EM170" s="4" t="s">
        <v>54</v>
      </c>
      <c r="EO170" s="4" t="s">
        <v>142</v>
      </c>
      <c r="EQ170" s="4">
        <v>0</v>
      </c>
      <c r="ER170" s="4">
        <v>85.49</v>
      </c>
      <c r="ES170" s="4">
        <v>9.0399999999999991</v>
      </c>
      <c r="ET170" s="4">
        <v>0</v>
      </c>
      <c r="EU170" s="4">
        <v>0</v>
      </c>
      <c r="EV170" s="4">
        <v>76.45</v>
      </c>
      <c r="EW170" s="4">
        <v>5.01</v>
      </c>
      <c r="EX170" s="4">
        <v>0</v>
      </c>
      <c r="EY170" s="4">
        <v>0</v>
      </c>
      <c r="FQ170" s="4">
        <v>0</v>
      </c>
      <c r="FR170" s="4">
        <v>0</v>
      </c>
      <c r="FS170" s="4">
        <v>0</v>
      </c>
      <c r="FX170" s="4">
        <v>109</v>
      </c>
      <c r="FY170" s="4">
        <v>61</v>
      </c>
      <c r="GA170" s="4" t="s">
        <v>3</v>
      </c>
      <c r="GD170" s="4">
        <v>1</v>
      </c>
      <c r="GF170" s="4">
        <v>332992495</v>
      </c>
      <c r="GG170" s="4">
        <v>2</v>
      </c>
      <c r="GH170" s="4">
        <v>1</v>
      </c>
      <c r="GI170" s="4">
        <v>2</v>
      </c>
      <c r="GJ170" s="4">
        <v>0</v>
      </c>
      <c r="GK170" s="4">
        <v>0</v>
      </c>
      <c r="GL170" s="4">
        <f t="shared" si="198"/>
        <v>0</v>
      </c>
      <c r="GM170" s="4">
        <f t="shared" si="199"/>
        <v>50717.93</v>
      </c>
      <c r="GN170" s="4">
        <f t="shared" si="200"/>
        <v>50717.93</v>
      </c>
      <c r="GO170" s="4">
        <f t="shared" si="201"/>
        <v>0</v>
      </c>
      <c r="GP170" s="4">
        <f t="shared" si="202"/>
        <v>0</v>
      </c>
      <c r="GR170" s="4">
        <v>0</v>
      </c>
      <c r="GS170" s="4">
        <v>3</v>
      </c>
      <c r="GT170" s="4">
        <v>0</v>
      </c>
      <c r="GU170" s="4" t="s">
        <v>3</v>
      </c>
      <c r="GV170" s="4">
        <f t="shared" si="203"/>
        <v>0</v>
      </c>
      <c r="GW170" s="4">
        <v>1</v>
      </c>
      <c r="GX170" s="4">
        <f t="shared" si="204"/>
        <v>0</v>
      </c>
      <c r="HA170" s="4">
        <v>0</v>
      </c>
      <c r="HB170" s="4">
        <v>0</v>
      </c>
      <c r="HC170" s="4">
        <f t="shared" si="205"/>
        <v>0</v>
      </c>
      <c r="HE170" s="4" t="s">
        <v>3</v>
      </c>
      <c r="HF170" s="4" t="s">
        <v>3</v>
      </c>
      <c r="HM170" s="4" t="s">
        <v>3</v>
      </c>
      <c r="HN170" s="4" t="s">
        <v>3</v>
      </c>
      <c r="HO170" s="4" t="s">
        <v>3</v>
      </c>
      <c r="HP170" s="4" t="s">
        <v>3</v>
      </c>
      <c r="HQ170" s="4" t="s">
        <v>3</v>
      </c>
      <c r="HS170" s="4">
        <v>0</v>
      </c>
      <c r="IK170" s="4">
        <v>0</v>
      </c>
    </row>
    <row r="171" spans="1:255" x14ac:dyDescent="0.2">
      <c r="A171" s="2">
        <v>17</v>
      </c>
      <c r="B171" s="2">
        <v>1</v>
      </c>
      <c r="C171" s="2">
        <f>ROW(SmtRes!A345)</f>
        <v>345</v>
      </c>
      <c r="D171" s="2">
        <f>ROW(EtalonRes!A347)</f>
        <v>347</v>
      </c>
      <c r="E171" s="2" t="s">
        <v>321</v>
      </c>
      <c r="F171" s="2" t="s">
        <v>322</v>
      </c>
      <c r="G171" s="2" t="s">
        <v>323</v>
      </c>
      <c r="H171" s="2" t="s">
        <v>138</v>
      </c>
      <c r="I171" s="2">
        <f>ROUND((16+16)/100,9)</f>
        <v>0.32</v>
      </c>
      <c r="J171" s="2">
        <v>0</v>
      </c>
      <c r="K171" s="2">
        <f>ROUND((16+16)/100,9)</f>
        <v>0.32</v>
      </c>
      <c r="L171" s="2"/>
      <c r="M171" s="2"/>
      <c r="N171" s="2"/>
      <c r="O171" s="2">
        <f t="shared" si="181"/>
        <v>45.25</v>
      </c>
      <c r="P171" s="2">
        <f t="shared" si="182"/>
        <v>9.23</v>
      </c>
      <c r="Q171" s="2">
        <f t="shared" si="220"/>
        <v>0</v>
      </c>
      <c r="R171" s="2">
        <f t="shared" si="221"/>
        <v>0</v>
      </c>
      <c r="S171" s="2">
        <f t="shared" si="183"/>
        <v>36.020000000000003</v>
      </c>
      <c r="T171" s="2">
        <f t="shared" si="184"/>
        <v>0</v>
      </c>
      <c r="U171" s="2">
        <f t="shared" si="185"/>
        <v>2.3606478719999995</v>
      </c>
      <c r="V171" s="2">
        <f t="shared" si="186"/>
        <v>0</v>
      </c>
      <c r="W171" s="2">
        <f t="shared" si="187"/>
        <v>0</v>
      </c>
      <c r="X171" s="2">
        <f t="shared" si="222"/>
        <v>39.26</v>
      </c>
      <c r="Y171" s="2">
        <f t="shared" si="223"/>
        <v>21.97</v>
      </c>
      <c r="Z171" s="2"/>
      <c r="AA171" s="2">
        <v>85736471</v>
      </c>
      <c r="AB171" s="2">
        <f t="shared" si="188"/>
        <v>134.34100000000001</v>
      </c>
      <c r="AC171" s="2">
        <f t="shared" si="224"/>
        <v>28.84</v>
      </c>
      <c r="AD171" s="2">
        <f t="shared" si="225"/>
        <v>0</v>
      </c>
      <c r="AE171" s="2">
        <f t="shared" si="226"/>
        <v>0</v>
      </c>
      <c r="AF171" s="2">
        <f t="shared" si="227"/>
        <v>105.501</v>
      </c>
      <c r="AG171" s="2">
        <f t="shared" si="189"/>
        <v>0</v>
      </c>
      <c r="AH171" s="2">
        <f t="shared" si="228"/>
        <v>6.9137999999999984</v>
      </c>
      <c r="AI171" s="2">
        <f t="shared" si="229"/>
        <v>0</v>
      </c>
      <c r="AJ171" s="2">
        <f t="shared" si="190"/>
        <v>0</v>
      </c>
      <c r="AK171" s="2">
        <v>105.29</v>
      </c>
      <c r="AL171" s="2">
        <v>28.84</v>
      </c>
      <c r="AM171" s="2">
        <v>0</v>
      </c>
      <c r="AN171" s="2">
        <v>0</v>
      </c>
      <c r="AO171" s="2">
        <v>76.45</v>
      </c>
      <c r="AP171" s="2">
        <v>0</v>
      </c>
      <c r="AQ171" s="2">
        <v>5.01</v>
      </c>
      <c r="AR171" s="2">
        <v>0</v>
      </c>
      <c r="AS171" s="2">
        <v>0</v>
      </c>
      <c r="AT171" s="2">
        <v>109</v>
      </c>
      <c r="AU171" s="2">
        <v>61</v>
      </c>
      <c r="AV171" s="2">
        <v>1.0669999999999999</v>
      </c>
      <c r="AW171" s="2">
        <v>1</v>
      </c>
      <c r="AX171" s="2"/>
      <c r="AY171" s="2"/>
      <c r="AZ171" s="2">
        <v>1</v>
      </c>
      <c r="BA171" s="2">
        <v>1</v>
      </c>
      <c r="BB171" s="2">
        <v>1</v>
      </c>
      <c r="BC171" s="2">
        <v>1</v>
      </c>
      <c r="BD171" s="2" t="s">
        <v>3</v>
      </c>
      <c r="BE171" s="2" t="s">
        <v>3</v>
      </c>
      <c r="BF171" s="2" t="s">
        <v>3</v>
      </c>
      <c r="BG171" s="2" t="s">
        <v>3</v>
      </c>
      <c r="BH171" s="2">
        <v>0</v>
      </c>
      <c r="BI171" s="2">
        <v>1</v>
      </c>
      <c r="BJ171" s="2" t="s">
        <v>324</v>
      </c>
      <c r="BK171" s="2"/>
      <c r="BL171" s="2"/>
      <c r="BM171" s="2">
        <v>21</v>
      </c>
      <c r="BN171" s="2">
        <v>0</v>
      </c>
      <c r="BO171" s="2" t="s">
        <v>322</v>
      </c>
      <c r="BP171" s="2">
        <v>1</v>
      </c>
      <c r="BQ171" s="2">
        <v>30</v>
      </c>
      <c r="BR171" s="2">
        <v>0</v>
      </c>
      <c r="BS171" s="2">
        <v>1</v>
      </c>
      <c r="BT171" s="2">
        <v>1</v>
      </c>
      <c r="BU171" s="2">
        <v>1</v>
      </c>
      <c r="BV171" s="2">
        <v>1</v>
      </c>
      <c r="BW171" s="2">
        <v>1</v>
      </c>
      <c r="BX171" s="2">
        <v>1</v>
      </c>
      <c r="BY171" s="2" t="s">
        <v>3</v>
      </c>
      <c r="BZ171" s="2">
        <v>109</v>
      </c>
      <c r="CA171" s="2">
        <v>61</v>
      </c>
      <c r="CB171" s="2" t="s">
        <v>3</v>
      </c>
      <c r="CC171" s="2"/>
      <c r="CD171" s="2"/>
      <c r="CE171" s="2">
        <v>1566</v>
      </c>
      <c r="CF171" s="2">
        <v>0</v>
      </c>
      <c r="CG171" s="2">
        <v>0</v>
      </c>
      <c r="CH171" s="2"/>
      <c r="CI171" s="2"/>
      <c r="CJ171" s="2"/>
      <c r="CK171" s="2"/>
      <c r="CL171" s="2"/>
      <c r="CM171" s="2">
        <v>0</v>
      </c>
      <c r="CN171" s="2" t="s">
        <v>907</v>
      </c>
      <c r="CO171" s="2">
        <v>0</v>
      </c>
      <c r="CP171" s="2">
        <f t="shared" si="191"/>
        <v>45.25</v>
      </c>
      <c r="CQ171" s="2">
        <f t="shared" si="192"/>
        <v>28.84</v>
      </c>
      <c r="CR171" s="2">
        <f t="shared" si="230"/>
        <v>0</v>
      </c>
      <c r="CS171" s="2">
        <f t="shared" si="231"/>
        <v>0</v>
      </c>
      <c r="CT171" s="2">
        <f t="shared" si="193"/>
        <v>112.57</v>
      </c>
      <c r="CU171" s="2">
        <f t="shared" si="194"/>
        <v>0</v>
      </c>
      <c r="CV171" s="2">
        <f t="shared" si="195"/>
        <v>7.3770245999999977</v>
      </c>
      <c r="CW171" s="2">
        <f t="shared" si="196"/>
        <v>0</v>
      </c>
      <c r="CX171" s="2">
        <f t="shared" si="197"/>
        <v>0</v>
      </c>
      <c r="CY171" s="2">
        <f t="shared" si="232"/>
        <v>39.26</v>
      </c>
      <c r="CZ171" s="2">
        <f t="shared" si="233"/>
        <v>21.97</v>
      </c>
      <c r="DA171" s="2"/>
      <c r="DB171" s="2">
        <v>67</v>
      </c>
      <c r="DC171" s="2" t="s">
        <v>3</v>
      </c>
      <c r="DD171" s="2" t="s">
        <v>42</v>
      </c>
      <c r="DE171" s="2" t="s">
        <v>140</v>
      </c>
      <c r="DF171" s="2" t="s">
        <v>140</v>
      </c>
      <c r="DG171" s="2" t="s">
        <v>141</v>
      </c>
      <c r="DH171" s="2" t="s">
        <v>3</v>
      </c>
      <c r="DI171" s="2" t="s">
        <v>141</v>
      </c>
      <c r="DJ171" s="2" t="s">
        <v>140</v>
      </c>
      <c r="DK171" s="2" t="s">
        <v>3</v>
      </c>
      <c r="DL171" s="2" t="s">
        <v>3</v>
      </c>
      <c r="DM171" s="2" t="s">
        <v>3</v>
      </c>
      <c r="DN171" s="2">
        <v>0</v>
      </c>
      <c r="DO171" s="2">
        <v>0</v>
      </c>
      <c r="DP171" s="2">
        <v>1</v>
      </c>
      <c r="DQ171" s="2">
        <v>1</v>
      </c>
      <c r="DR171" s="2"/>
      <c r="DS171" s="2"/>
      <c r="DT171" s="2"/>
      <c r="DU171" s="2">
        <v>1013</v>
      </c>
      <c r="DV171" s="2" t="s">
        <v>138</v>
      </c>
      <c r="DW171" s="2" t="s">
        <v>138</v>
      </c>
      <c r="DX171" s="2">
        <v>1</v>
      </c>
      <c r="DY171" s="2"/>
      <c r="DZ171" s="2" t="s">
        <v>3</v>
      </c>
      <c r="EA171" s="2" t="s">
        <v>3</v>
      </c>
      <c r="EB171" s="2" t="s">
        <v>3</v>
      </c>
      <c r="EC171" s="2" t="s">
        <v>3</v>
      </c>
      <c r="ED171" s="2"/>
      <c r="EE171" s="2">
        <v>85133641</v>
      </c>
      <c r="EF171" s="2">
        <v>30</v>
      </c>
      <c r="EG171" s="2" t="s">
        <v>52</v>
      </c>
      <c r="EH171" s="2">
        <v>0</v>
      </c>
      <c r="EI171" s="2" t="s">
        <v>3</v>
      </c>
      <c r="EJ171" s="2">
        <v>1</v>
      </c>
      <c r="EK171" s="2">
        <v>21</v>
      </c>
      <c r="EL171" s="2" t="s">
        <v>53</v>
      </c>
      <c r="EM171" s="2" t="s">
        <v>54</v>
      </c>
      <c r="EN171" s="2"/>
      <c r="EO171" s="2" t="s">
        <v>142</v>
      </c>
      <c r="EP171" s="2"/>
      <c r="EQ171" s="2">
        <v>0</v>
      </c>
      <c r="ER171" s="2">
        <v>105.29</v>
      </c>
      <c r="ES171" s="2">
        <v>28.84</v>
      </c>
      <c r="ET171" s="2">
        <v>0</v>
      </c>
      <c r="EU171" s="2">
        <v>0</v>
      </c>
      <c r="EV171" s="2">
        <v>76.45</v>
      </c>
      <c r="EW171" s="2">
        <v>5.01</v>
      </c>
      <c r="EX171" s="2">
        <v>0</v>
      </c>
      <c r="EY171" s="2">
        <v>0</v>
      </c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>
        <v>0</v>
      </c>
      <c r="FR171" s="2">
        <v>0</v>
      </c>
      <c r="FS171" s="2">
        <v>0</v>
      </c>
      <c r="FT171" s="2"/>
      <c r="FU171" s="2"/>
      <c r="FV171" s="2"/>
      <c r="FW171" s="2"/>
      <c r="FX171" s="2">
        <v>109</v>
      </c>
      <c r="FY171" s="2">
        <v>61</v>
      </c>
      <c r="FZ171" s="2"/>
      <c r="GA171" s="2" t="s">
        <v>3</v>
      </c>
      <c r="GB171" s="2"/>
      <c r="GC171" s="2"/>
      <c r="GD171" s="2">
        <v>1</v>
      </c>
      <c r="GE171" s="2"/>
      <c r="GF171" s="2">
        <v>-1217993707</v>
      </c>
      <c r="GG171" s="2">
        <v>2</v>
      </c>
      <c r="GH171" s="2">
        <v>1</v>
      </c>
      <c r="GI171" s="2">
        <v>2</v>
      </c>
      <c r="GJ171" s="2">
        <v>0</v>
      </c>
      <c r="GK171" s="2">
        <v>0</v>
      </c>
      <c r="GL171" s="2">
        <f t="shared" si="198"/>
        <v>0</v>
      </c>
      <c r="GM171" s="2">
        <f t="shared" si="199"/>
        <v>106.48</v>
      </c>
      <c r="GN171" s="2">
        <f t="shared" si="200"/>
        <v>106.48</v>
      </c>
      <c r="GO171" s="2">
        <f t="shared" si="201"/>
        <v>0</v>
      </c>
      <c r="GP171" s="2">
        <f t="shared" si="202"/>
        <v>0</v>
      </c>
      <c r="GQ171" s="2"/>
      <c r="GR171" s="2">
        <v>0</v>
      </c>
      <c r="GS171" s="2">
        <v>3</v>
      </c>
      <c r="GT171" s="2">
        <v>0</v>
      </c>
      <c r="GU171" s="2" t="s">
        <v>3</v>
      </c>
      <c r="GV171" s="2">
        <f t="shared" si="203"/>
        <v>0</v>
      </c>
      <c r="GW171" s="2">
        <v>1</v>
      </c>
      <c r="GX171" s="2">
        <f t="shared" si="204"/>
        <v>0</v>
      </c>
      <c r="GY171" s="2"/>
      <c r="GZ171" s="2"/>
      <c r="HA171" s="2">
        <v>0</v>
      </c>
      <c r="HB171" s="2">
        <v>0</v>
      </c>
      <c r="HC171" s="2">
        <f t="shared" si="205"/>
        <v>0</v>
      </c>
      <c r="HD171" s="2"/>
      <c r="HE171" s="2" t="s">
        <v>3</v>
      </c>
      <c r="HF171" s="2" t="s">
        <v>3</v>
      </c>
      <c r="HG171" s="2"/>
      <c r="HH171" s="2"/>
      <c r="HI171" s="2"/>
      <c r="HJ171" s="2"/>
      <c r="HK171" s="2"/>
      <c r="HL171" s="2"/>
      <c r="HM171" s="2" t="s">
        <v>3</v>
      </c>
      <c r="HN171" s="2" t="s">
        <v>3</v>
      </c>
      <c r="HO171" s="2" t="s">
        <v>3</v>
      </c>
      <c r="HP171" s="2" t="s">
        <v>3</v>
      </c>
      <c r="HQ171" s="2" t="s">
        <v>3</v>
      </c>
      <c r="HR171" s="2"/>
      <c r="HS171" s="2">
        <v>0</v>
      </c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>
        <v>0</v>
      </c>
      <c r="IL171" s="2"/>
      <c r="IM171" s="2"/>
      <c r="IN171" s="2"/>
      <c r="IO171" s="2"/>
      <c r="IP171" s="2"/>
      <c r="IQ171" s="2"/>
      <c r="IR171" s="2"/>
      <c r="IS171" s="2"/>
      <c r="IT171" s="2"/>
      <c r="IU171" s="2"/>
    </row>
    <row r="172" spans="1:255" x14ac:dyDescent="0.2">
      <c r="A172" s="4">
        <v>17</v>
      </c>
      <c r="B172" s="4">
        <v>1</v>
      </c>
      <c r="C172" s="4">
        <f>ROW(SmtRes!A350)</f>
        <v>350</v>
      </c>
      <c r="D172" s="4">
        <f>ROW(EtalonRes!A352)</f>
        <v>352</v>
      </c>
      <c r="E172" s="4" t="s">
        <v>321</v>
      </c>
      <c r="F172" s="4" t="s">
        <v>322</v>
      </c>
      <c r="G172" s="4" t="s">
        <v>323</v>
      </c>
      <c r="H172" s="4" t="s">
        <v>138</v>
      </c>
      <c r="I172" s="4">
        <f>ROUND((16+16)/100,9)</f>
        <v>0.32</v>
      </c>
      <c r="J172" s="4">
        <v>0</v>
      </c>
      <c r="K172" s="4">
        <f>ROUND((16+16)/100,9)</f>
        <v>0.32</v>
      </c>
      <c r="O172" s="4">
        <f t="shared" si="181"/>
        <v>2099.88</v>
      </c>
      <c r="P172" s="4">
        <f t="shared" si="182"/>
        <v>70.150000000000006</v>
      </c>
      <c r="Q172" s="4">
        <f t="shared" si="220"/>
        <v>0</v>
      </c>
      <c r="R172" s="4">
        <f t="shared" si="221"/>
        <v>0</v>
      </c>
      <c r="S172" s="4">
        <f t="shared" si="183"/>
        <v>2029.73</v>
      </c>
      <c r="T172" s="4">
        <f t="shared" si="184"/>
        <v>0</v>
      </c>
      <c r="U172" s="4">
        <f t="shared" si="185"/>
        <v>2.3606478719999995</v>
      </c>
      <c r="V172" s="4">
        <f t="shared" si="186"/>
        <v>0</v>
      </c>
      <c r="W172" s="4">
        <f t="shared" si="187"/>
        <v>0</v>
      </c>
      <c r="X172" s="4">
        <f t="shared" si="222"/>
        <v>2212.41</v>
      </c>
      <c r="Y172" s="4">
        <f t="shared" si="223"/>
        <v>1238.1400000000001</v>
      </c>
      <c r="AA172" s="4">
        <v>85736473</v>
      </c>
      <c r="AB172" s="4">
        <f t="shared" si="188"/>
        <v>134.34100000000001</v>
      </c>
      <c r="AC172" s="4">
        <f t="shared" si="224"/>
        <v>28.84</v>
      </c>
      <c r="AD172" s="4">
        <f t="shared" si="225"/>
        <v>0</v>
      </c>
      <c r="AE172" s="4">
        <f t="shared" si="226"/>
        <v>0</v>
      </c>
      <c r="AF172" s="4">
        <f t="shared" si="227"/>
        <v>105.501</v>
      </c>
      <c r="AG172" s="4">
        <f t="shared" si="189"/>
        <v>0</v>
      </c>
      <c r="AH172" s="4">
        <f t="shared" si="228"/>
        <v>6.9137999999999984</v>
      </c>
      <c r="AI172" s="4">
        <f t="shared" si="229"/>
        <v>0</v>
      </c>
      <c r="AJ172" s="4">
        <f t="shared" si="190"/>
        <v>0</v>
      </c>
      <c r="AK172" s="4">
        <v>105.29</v>
      </c>
      <c r="AL172" s="4">
        <v>28.84</v>
      </c>
      <c r="AM172" s="4">
        <v>0</v>
      </c>
      <c r="AN172" s="4">
        <v>0</v>
      </c>
      <c r="AO172" s="4">
        <v>76.45</v>
      </c>
      <c r="AP172" s="4">
        <v>0</v>
      </c>
      <c r="AQ172" s="4">
        <v>5.01</v>
      </c>
      <c r="AR172" s="4">
        <v>0</v>
      </c>
      <c r="AS172" s="4">
        <v>0</v>
      </c>
      <c r="AT172" s="4">
        <v>109</v>
      </c>
      <c r="AU172" s="4">
        <v>61</v>
      </c>
      <c r="AV172" s="4">
        <v>1.0669999999999999</v>
      </c>
      <c r="AW172" s="4">
        <v>1</v>
      </c>
      <c r="AZ172" s="4">
        <v>1</v>
      </c>
      <c r="BA172" s="4">
        <v>56.35</v>
      </c>
      <c r="BB172" s="4">
        <v>1</v>
      </c>
      <c r="BC172" s="4">
        <v>7.6</v>
      </c>
      <c r="BD172" s="4" t="s">
        <v>3</v>
      </c>
      <c r="BE172" s="4" t="s">
        <v>3</v>
      </c>
      <c r="BF172" s="4" t="s">
        <v>3</v>
      </c>
      <c r="BG172" s="4" t="s">
        <v>3</v>
      </c>
      <c r="BH172" s="4">
        <v>0</v>
      </c>
      <c r="BI172" s="4">
        <v>1</v>
      </c>
      <c r="BJ172" s="4" t="s">
        <v>324</v>
      </c>
      <c r="BM172" s="4">
        <v>21</v>
      </c>
      <c r="BN172" s="4">
        <v>0</v>
      </c>
      <c r="BO172" s="4" t="s">
        <v>322</v>
      </c>
      <c r="BP172" s="4">
        <v>1</v>
      </c>
      <c r="BQ172" s="4">
        <v>30</v>
      </c>
      <c r="BR172" s="4">
        <v>0</v>
      </c>
      <c r="BS172" s="4">
        <v>56.35</v>
      </c>
      <c r="BT172" s="4">
        <v>1</v>
      </c>
      <c r="BU172" s="4">
        <v>1</v>
      </c>
      <c r="BV172" s="4">
        <v>1</v>
      </c>
      <c r="BW172" s="4">
        <v>1</v>
      </c>
      <c r="BX172" s="4">
        <v>1</v>
      </c>
      <c r="BY172" s="4" t="s">
        <v>3</v>
      </c>
      <c r="BZ172" s="4">
        <v>109</v>
      </c>
      <c r="CA172" s="4">
        <v>61</v>
      </c>
      <c r="CB172" s="4" t="s">
        <v>3</v>
      </c>
      <c r="CE172" s="4">
        <v>1566</v>
      </c>
      <c r="CF172" s="4">
        <v>0</v>
      </c>
      <c r="CG172" s="4">
        <v>0</v>
      </c>
      <c r="CM172" s="4">
        <v>0</v>
      </c>
      <c r="CN172" s="4" t="s">
        <v>907</v>
      </c>
      <c r="CO172" s="4">
        <v>0</v>
      </c>
      <c r="CP172" s="4">
        <f t="shared" si="191"/>
        <v>2099.88</v>
      </c>
      <c r="CQ172" s="4">
        <f t="shared" si="192"/>
        <v>219.18</v>
      </c>
      <c r="CR172" s="4">
        <f t="shared" si="230"/>
        <v>0</v>
      </c>
      <c r="CS172" s="4">
        <f t="shared" si="231"/>
        <v>0</v>
      </c>
      <c r="CT172" s="4">
        <f t="shared" si="193"/>
        <v>6343.32</v>
      </c>
      <c r="CU172" s="4">
        <f t="shared" si="194"/>
        <v>0</v>
      </c>
      <c r="CV172" s="4">
        <f t="shared" si="195"/>
        <v>7.3770245999999977</v>
      </c>
      <c r="CW172" s="4">
        <f t="shared" si="196"/>
        <v>0</v>
      </c>
      <c r="CX172" s="4">
        <f t="shared" si="197"/>
        <v>0</v>
      </c>
      <c r="CY172" s="4">
        <f t="shared" si="232"/>
        <v>2212.41</v>
      </c>
      <c r="CZ172" s="4">
        <f t="shared" si="233"/>
        <v>1238.1400000000001</v>
      </c>
      <c r="DB172" s="4">
        <v>69</v>
      </c>
      <c r="DC172" s="4" t="s">
        <v>3</v>
      </c>
      <c r="DD172" s="4" t="s">
        <v>42</v>
      </c>
      <c r="DE172" s="4" t="s">
        <v>140</v>
      </c>
      <c r="DF172" s="4" t="s">
        <v>140</v>
      </c>
      <c r="DG172" s="4" t="s">
        <v>141</v>
      </c>
      <c r="DH172" s="4" t="s">
        <v>3</v>
      </c>
      <c r="DI172" s="4" t="s">
        <v>141</v>
      </c>
      <c r="DJ172" s="4" t="s">
        <v>140</v>
      </c>
      <c r="DK172" s="4" t="s">
        <v>3</v>
      </c>
      <c r="DL172" s="4" t="s">
        <v>3</v>
      </c>
      <c r="DM172" s="4" t="s">
        <v>3</v>
      </c>
      <c r="DN172" s="4">
        <v>0</v>
      </c>
      <c r="DO172" s="4">
        <v>0</v>
      </c>
      <c r="DP172" s="4">
        <v>1</v>
      </c>
      <c r="DQ172" s="4">
        <v>1</v>
      </c>
      <c r="DU172" s="4">
        <v>1013</v>
      </c>
      <c r="DV172" s="4" t="s">
        <v>138</v>
      </c>
      <c r="DW172" s="4" t="s">
        <v>138</v>
      </c>
      <c r="DX172" s="4">
        <v>1</v>
      </c>
      <c r="DZ172" s="4" t="s">
        <v>3</v>
      </c>
      <c r="EA172" s="4" t="s">
        <v>3</v>
      </c>
      <c r="EB172" s="4" t="s">
        <v>3</v>
      </c>
      <c r="EC172" s="4" t="s">
        <v>3</v>
      </c>
      <c r="EE172" s="4">
        <v>85133641</v>
      </c>
      <c r="EF172" s="4">
        <v>30</v>
      </c>
      <c r="EG172" s="4" t="s">
        <v>52</v>
      </c>
      <c r="EH172" s="4">
        <v>0</v>
      </c>
      <c r="EI172" s="4" t="s">
        <v>3</v>
      </c>
      <c r="EJ172" s="4">
        <v>1</v>
      </c>
      <c r="EK172" s="4">
        <v>21</v>
      </c>
      <c r="EL172" s="4" t="s">
        <v>53</v>
      </c>
      <c r="EM172" s="4" t="s">
        <v>54</v>
      </c>
      <c r="EO172" s="4" t="s">
        <v>142</v>
      </c>
      <c r="EQ172" s="4">
        <v>0</v>
      </c>
      <c r="ER172" s="4">
        <v>105.29</v>
      </c>
      <c r="ES172" s="4">
        <v>28.84</v>
      </c>
      <c r="ET172" s="4">
        <v>0</v>
      </c>
      <c r="EU172" s="4">
        <v>0</v>
      </c>
      <c r="EV172" s="4">
        <v>76.45</v>
      </c>
      <c r="EW172" s="4">
        <v>5.01</v>
      </c>
      <c r="EX172" s="4">
        <v>0</v>
      </c>
      <c r="EY172" s="4">
        <v>0</v>
      </c>
      <c r="FQ172" s="4">
        <v>0</v>
      </c>
      <c r="FR172" s="4">
        <v>0</v>
      </c>
      <c r="FS172" s="4">
        <v>0</v>
      </c>
      <c r="FX172" s="4">
        <v>109</v>
      </c>
      <c r="FY172" s="4">
        <v>61</v>
      </c>
      <c r="GA172" s="4" t="s">
        <v>3</v>
      </c>
      <c r="GD172" s="4">
        <v>1</v>
      </c>
      <c r="GF172" s="4">
        <v>-1217993707</v>
      </c>
      <c r="GG172" s="4">
        <v>2</v>
      </c>
      <c r="GH172" s="4">
        <v>1</v>
      </c>
      <c r="GI172" s="4">
        <v>2</v>
      </c>
      <c r="GJ172" s="4">
        <v>0</v>
      </c>
      <c r="GK172" s="4">
        <v>0</v>
      </c>
      <c r="GL172" s="4">
        <f t="shared" si="198"/>
        <v>0</v>
      </c>
      <c r="GM172" s="4">
        <f t="shared" si="199"/>
        <v>5550.43</v>
      </c>
      <c r="GN172" s="4">
        <f t="shared" si="200"/>
        <v>5550.43</v>
      </c>
      <c r="GO172" s="4">
        <f t="shared" si="201"/>
        <v>0</v>
      </c>
      <c r="GP172" s="4">
        <f t="shared" si="202"/>
        <v>0</v>
      </c>
      <c r="GR172" s="4">
        <v>0</v>
      </c>
      <c r="GS172" s="4">
        <v>3</v>
      </c>
      <c r="GT172" s="4">
        <v>0</v>
      </c>
      <c r="GU172" s="4" t="s">
        <v>3</v>
      </c>
      <c r="GV172" s="4">
        <f t="shared" si="203"/>
        <v>0</v>
      </c>
      <c r="GW172" s="4">
        <v>1</v>
      </c>
      <c r="GX172" s="4">
        <f t="shared" si="204"/>
        <v>0</v>
      </c>
      <c r="HA172" s="4">
        <v>0</v>
      </c>
      <c r="HB172" s="4">
        <v>0</v>
      </c>
      <c r="HC172" s="4">
        <f t="shared" si="205"/>
        <v>0</v>
      </c>
      <c r="HE172" s="4" t="s">
        <v>3</v>
      </c>
      <c r="HF172" s="4" t="s">
        <v>3</v>
      </c>
      <c r="HM172" s="4" t="s">
        <v>3</v>
      </c>
      <c r="HN172" s="4" t="s">
        <v>3</v>
      </c>
      <c r="HO172" s="4" t="s">
        <v>3</v>
      </c>
      <c r="HP172" s="4" t="s">
        <v>3</v>
      </c>
      <c r="HQ172" s="4" t="s">
        <v>3</v>
      </c>
      <c r="HS172" s="4">
        <v>0</v>
      </c>
      <c r="IK172" s="4">
        <v>0</v>
      </c>
    </row>
    <row r="173" spans="1:255" x14ac:dyDescent="0.2">
      <c r="A173" s="2">
        <v>17</v>
      </c>
      <c r="B173" s="2">
        <v>1</v>
      </c>
      <c r="C173" s="2">
        <f>ROW(SmtRes!A363)</f>
        <v>363</v>
      </c>
      <c r="D173" s="2">
        <f>ROW(EtalonRes!A361)</f>
        <v>361</v>
      </c>
      <c r="E173" s="2" t="s">
        <v>325</v>
      </c>
      <c r="F173" s="2" t="s">
        <v>326</v>
      </c>
      <c r="G173" s="2" t="s">
        <v>327</v>
      </c>
      <c r="H173" s="2" t="s">
        <v>328</v>
      </c>
      <c r="I173" s="2">
        <f>ROUND((18+40+30+20+55+110+16)/10,9)</f>
        <v>28.9</v>
      </c>
      <c r="J173" s="2">
        <v>0</v>
      </c>
      <c r="K173" s="2">
        <f>ROUND((18+40+30+20+55+110+16)/10,9)</f>
        <v>28.9</v>
      </c>
      <c r="L173" s="2"/>
      <c r="M173" s="2"/>
      <c r="N173" s="2"/>
      <c r="O173" s="2">
        <f t="shared" si="181"/>
        <v>2868</v>
      </c>
      <c r="P173" s="2">
        <f t="shared" si="182"/>
        <v>1639.73</v>
      </c>
      <c r="Q173" s="2">
        <f t="shared" si="220"/>
        <v>34.04</v>
      </c>
      <c r="R173" s="2">
        <f t="shared" si="221"/>
        <v>4.99</v>
      </c>
      <c r="S173" s="2">
        <f t="shared" si="183"/>
        <v>1194.23</v>
      </c>
      <c r="T173" s="2">
        <f t="shared" si="184"/>
        <v>0</v>
      </c>
      <c r="U173" s="2">
        <f t="shared" si="185"/>
        <v>91.864198799999983</v>
      </c>
      <c r="V173" s="2">
        <f t="shared" si="186"/>
        <v>0</v>
      </c>
      <c r="W173" s="2">
        <f t="shared" si="187"/>
        <v>0</v>
      </c>
      <c r="X173" s="2">
        <f t="shared" si="222"/>
        <v>1043.32</v>
      </c>
      <c r="Y173" s="2">
        <f t="shared" si="223"/>
        <v>563.63</v>
      </c>
      <c r="Z173" s="2"/>
      <c r="AA173" s="2">
        <v>85736471</v>
      </c>
      <c r="AB173" s="2">
        <f t="shared" si="188"/>
        <v>96.272999999999996</v>
      </c>
      <c r="AC173" s="2">
        <f t="shared" si="224"/>
        <v>55.68</v>
      </c>
      <c r="AD173" s="2">
        <f t="shared" si="225"/>
        <v>1.125</v>
      </c>
      <c r="AE173" s="2">
        <f t="shared" si="226"/>
        <v>0.16500000000000001</v>
      </c>
      <c r="AF173" s="2">
        <f t="shared" si="227"/>
        <v>39.468000000000004</v>
      </c>
      <c r="AG173" s="2">
        <f t="shared" si="189"/>
        <v>0</v>
      </c>
      <c r="AH173" s="2">
        <f t="shared" si="228"/>
        <v>3.0359999999999996</v>
      </c>
      <c r="AI173" s="2">
        <f t="shared" si="229"/>
        <v>0</v>
      </c>
      <c r="AJ173" s="2">
        <f t="shared" si="190"/>
        <v>0</v>
      </c>
      <c r="AK173" s="2">
        <v>85.03</v>
      </c>
      <c r="AL173" s="2">
        <v>55.68</v>
      </c>
      <c r="AM173" s="2">
        <v>0.75</v>
      </c>
      <c r="AN173" s="2">
        <v>0.11</v>
      </c>
      <c r="AO173" s="2">
        <v>28.6</v>
      </c>
      <c r="AP173" s="2">
        <v>0</v>
      </c>
      <c r="AQ173" s="2">
        <v>2.2000000000000002</v>
      </c>
      <c r="AR173" s="2">
        <v>0</v>
      </c>
      <c r="AS173" s="2">
        <v>0</v>
      </c>
      <c r="AT173" s="2">
        <v>87</v>
      </c>
      <c r="AU173" s="2">
        <v>47</v>
      </c>
      <c r="AV173" s="2">
        <v>1.0469999999999999</v>
      </c>
      <c r="AW173" s="2">
        <v>1.0189999999999999</v>
      </c>
      <c r="AX173" s="2"/>
      <c r="AY173" s="2"/>
      <c r="AZ173" s="2">
        <v>1</v>
      </c>
      <c r="BA173" s="2">
        <v>1</v>
      </c>
      <c r="BB173" s="2">
        <v>1</v>
      </c>
      <c r="BC173" s="2">
        <v>1</v>
      </c>
      <c r="BD173" s="2" t="s">
        <v>3</v>
      </c>
      <c r="BE173" s="2" t="s">
        <v>3</v>
      </c>
      <c r="BF173" s="2" t="s">
        <v>3</v>
      </c>
      <c r="BG173" s="2" t="s">
        <v>3</v>
      </c>
      <c r="BH173" s="2">
        <v>0</v>
      </c>
      <c r="BI173" s="2">
        <v>1</v>
      </c>
      <c r="BJ173" s="2" t="s">
        <v>329</v>
      </c>
      <c r="BK173" s="2"/>
      <c r="BL173" s="2"/>
      <c r="BM173" s="2">
        <v>29</v>
      </c>
      <c r="BN173" s="2">
        <v>0</v>
      </c>
      <c r="BO173" s="2" t="s">
        <v>326</v>
      </c>
      <c r="BP173" s="2">
        <v>1</v>
      </c>
      <c r="BQ173" s="2">
        <v>30</v>
      </c>
      <c r="BR173" s="2">
        <v>0</v>
      </c>
      <c r="BS173" s="2">
        <v>1</v>
      </c>
      <c r="BT173" s="2">
        <v>1</v>
      </c>
      <c r="BU173" s="2">
        <v>1</v>
      </c>
      <c r="BV173" s="2">
        <v>1</v>
      </c>
      <c r="BW173" s="2">
        <v>1</v>
      </c>
      <c r="BX173" s="2">
        <v>1</v>
      </c>
      <c r="BY173" s="2" t="s">
        <v>3</v>
      </c>
      <c r="BZ173" s="2">
        <v>87</v>
      </c>
      <c r="CA173" s="2">
        <v>47</v>
      </c>
      <c r="CB173" s="2" t="s">
        <v>3</v>
      </c>
      <c r="CC173" s="2"/>
      <c r="CD173" s="2"/>
      <c r="CE173" s="2">
        <v>1566</v>
      </c>
      <c r="CF173" s="2">
        <v>0</v>
      </c>
      <c r="CG173" s="2">
        <v>0</v>
      </c>
      <c r="CH173" s="2"/>
      <c r="CI173" s="2"/>
      <c r="CJ173" s="2"/>
      <c r="CK173" s="2"/>
      <c r="CL173" s="2"/>
      <c r="CM173" s="2">
        <v>0</v>
      </c>
      <c r="CN173" s="2" t="s">
        <v>907</v>
      </c>
      <c r="CO173" s="2">
        <v>0</v>
      </c>
      <c r="CP173" s="2">
        <f t="shared" si="191"/>
        <v>2868</v>
      </c>
      <c r="CQ173" s="2">
        <f t="shared" si="192"/>
        <v>56.74</v>
      </c>
      <c r="CR173" s="2">
        <f t="shared" si="230"/>
        <v>1.18</v>
      </c>
      <c r="CS173" s="2">
        <f t="shared" si="231"/>
        <v>0.17</v>
      </c>
      <c r="CT173" s="2">
        <f t="shared" si="193"/>
        <v>41.32</v>
      </c>
      <c r="CU173" s="2">
        <f t="shared" si="194"/>
        <v>0</v>
      </c>
      <c r="CV173" s="2">
        <f t="shared" si="195"/>
        <v>3.1786919999999994</v>
      </c>
      <c r="CW173" s="2">
        <f t="shared" si="196"/>
        <v>0</v>
      </c>
      <c r="CX173" s="2">
        <f t="shared" si="197"/>
        <v>0</v>
      </c>
      <c r="CY173" s="2">
        <f t="shared" si="232"/>
        <v>1039.1300000000001</v>
      </c>
      <c r="CZ173" s="2">
        <f t="shared" si="233"/>
        <v>561.37</v>
      </c>
      <c r="DA173" s="2"/>
      <c r="DB173" s="2">
        <v>71</v>
      </c>
      <c r="DC173" s="2" t="s">
        <v>3</v>
      </c>
      <c r="DD173" s="2" t="s">
        <v>42</v>
      </c>
      <c r="DE173" s="2" t="s">
        <v>140</v>
      </c>
      <c r="DF173" s="2" t="s">
        <v>140</v>
      </c>
      <c r="DG173" s="2" t="s">
        <v>141</v>
      </c>
      <c r="DH173" s="2" t="s">
        <v>3</v>
      </c>
      <c r="DI173" s="2" t="s">
        <v>141</v>
      </c>
      <c r="DJ173" s="2" t="s">
        <v>140</v>
      </c>
      <c r="DK173" s="2" t="s">
        <v>3</v>
      </c>
      <c r="DL173" s="2" t="s">
        <v>3</v>
      </c>
      <c r="DM173" s="2" t="s">
        <v>3</v>
      </c>
      <c r="DN173" s="2">
        <v>0</v>
      </c>
      <c r="DO173" s="2">
        <v>0</v>
      </c>
      <c r="DP173" s="2">
        <v>1</v>
      </c>
      <c r="DQ173" s="2">
        <v>1</v>
      </c>
      <c r="DR173" s="2"/>
      <c r="DS173" s="2"/>
      <c r="DT173" s="2"/>
      <c r="DU173" s="2">
        <v>1013</v>
      </c>
      <c r="DV173" s="2" t="s">
        <v>328</v>
      </c>
      <c r="DW173" s="2" t="s">
        <v>328</v>
      </c>
      <c r="DX173" s="2">
        <v>1</v>
      </c>
      <c r="DY173" s="2"/>
      <c r="DZ173" s="2" t="s">
        <v>3</v>
      </c>
      <c r="EA173" s="2" t="s">
        <v>3</v>
      </c>
      <c r="EB173" s="2" t="s">
        <v>3</v>
      </c>
      <c r="EC173" s="2" t="s">
        <v>3</v>
      </c>
      <c r="ED173" s="2"/>
      <c r="EE173" s="2">
        <v>85133649</v>
      </c>
      <c r="EF173" s="2">
        <v>30</v>
      </c>
      <c r="EG173" s="2" t="s">
        <v>52</v>
      </c>
      <c r="EH173" s="2">
        <v>0</v>
      </c>
      <c r="EI173" s="2" t="s">
        <v>3</v>
      </c>
      <c r="EJ173" s="2">
        <v>1</v>
      </c>
      <c r="EK173" s="2">
        <v>29</v>
      </c>
      <c r="EL173" s="2" t="s">
        <v>330</v>
      </c>
      <c r="EM173" s="2" t="s">
        <v>331</v>
      </c>
      <c r="EN173" s="2"/>
      <c r="EO173" s="2" t="s">
        <v>142</v>
      </c>
      <c r="EP173" s="2"/>
      <c r="EQ173" s="2">
        <v>0</v>
      </c>
      <c r="ER173" s="2">
        <v>85.03</v>
      </c>
      <c r="ES173" s="2">
        <v>55.68</v>
      </c>
      <c r="ET173" s="2">
        <v>0.75</v>
      </c>
      <c r="EU173" s="2">
        <v>0.11</v>
      </c>
      <c r="EV173" s="2">
        <v>28.6</v>
      </c>
      <c r="EW173" s="2">
        <v>2.2000000000000002</v>
      </c>
      <c r="EX173" s="2">
        <v>0</v>
      </c>
      <c r="EY173" s="2">
        <v>0</v>
      </c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>
        <v>0</v>
      </c>
      <c r="FR173" s="2">
        <v>0</v>
      </c>
      <c r="FS173" s="2">
        <v>0</v>
      </c>
      <c r="FT173" s="2"/>
      <c r="FU173" s="2"/>
      <c r="FV173" s="2"/>
      <c r="FW173" s="2"/>
      <c r="FX173" s="2">
        <v>87</v>
      </c>
      <c r="FY173" s="2">
        <v>47</v>
      </c>
      <c r="FZ173" s="2"/>
      <c r="GA173" s="2" t="s">
        <v>3</v>
      </c>
      <c r="GB173" s="2"/>
      <c r="GC173" s="2"/>
      <c r="GD173" s="2">
        <v>1</v>
      </c>
      <c r="GE173" s="2"/>
      <c r="GF173" s="2">
        <v>-2051619664</v>
      </c>
      <c r="GG173" s="2">
        <v>2</v>
      </c>
      <c r="GH173" s="2">
        <v>1</v>
      </c>
      <c r="GI173" s="2">
        <v>2</v>
      </c>
      <c r="GJ173" s="2">
        <v>0</v>
      </c>
      <c r="GK173" s="2">
        <v>0</v>
      </c>
      <c r="GL173" s="2">
        <f t="shared" si="198"/>
        <v>0</v>
      </c>
      <c r="GM173" s="2">
        <f t="shared" si="199"/>
        <v>4474.95</v>
      </c>
      <c r="GN173" s="2">
        <f t="shared" si="200"/>
        <v>4474.95</v>
      </c>
      <c r="GO173" s="2">
        <f t="shared" si="201"/>
        <v>0</v>
      </c>
      <c r="GP173" s="2">
        <f t="shared" si="202"/>
        <v>0</v>
      </c>
      <c r="GQ173" s="2"/>
      <c r="GR173" s="2">
        <v>0</v>
      </c>
      <c r="GS173" s="2">
        <v>3</v>
      </c>
      <c r="GT173" s="2">
        <v>0</v>
      </c>
      <c r="GU173" s="2" t="s">
        <v>3</v>
      </c>
      <c r="GV173" s="2">
        <f t="shared" si="203"/>
        <v>0</v>
      </c>
      <c r="GW173" s="2">
        <v>1</v>
      </c>
      <c r="GX173" s="2">
        <f t="shared" si="204"/>
        <v>0</v>
      </c>
      <c r="GY173" s="2"/>
      <c r="GZ173" s="2"/>
      <c r="HA173" s="2">
        <v>0</v>
      </c>
      <c r="HB173" s="2">
        <v>0</v>
      </c>
      <c r="HC173" s="2">
        <f t="shared" si="205"/>
        <v>0</v>
      </c>
      <c r="HD173" s="2"/>
      <c r="HE173" s="2" t="s">
        <v>3</v>
      </c>
      <c r="HF173" s="2" t="s">
        <v>3</v>
      </c>
      <c r="HG173" s="2"/>
      <c r="HH173" s="2"/>
      <c r="HI173" s="2"/>
      <c r="HJ173" s="2"/>
      <c r="HK173" s="2"/>
      <c r="HL173" s="2"/>
      <c r="HM173" s="2" t="s">
        <v>3</v>
      </c>
      <c r="HN173" s="2" t="s">
        <v>3</v>
      </c>
      <c r="HO173" s="2" t="s">
        <v>3</v>
      </c>
      <c r="HP173" s="2" t="s">
        <v>3</v>
      </c>
      <c r="HQ173" s="2" t="s">
        <v>3</v>
      </c>
      <c r="HR173" s="2"/>
      <c r="HS173" s="2">
        <v>0</v>
      </c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>
        <v>0</v>
      </c>
      <c r="IL173" s="2"/>
      <c r="IM173" s="2"/>
      <c r="IN173" s="2"/>
      <c r="IO173" s="2"/>
      <c r="IP173" s="2"/>
      <c r="IQ173" s="2"/>
      <c r="IR173" s="2"/>
      <c r="IS173" s="2"/>
      <c r="IT173" s="2"/>
      <c r="IU173" s="2"/>
    </row>
    <row r="174" spans="1:255" x14ac:dyDescent="0.2">
      <c r="A174" s="4">
        <v>17</v>
      </c>
      <c r="B174" s="4">
        <v>1</v>
      </c>
      <c r="C174" s="4">
        <f>ROW(SmtRes!A376)</f>
        <v>376</v>
      </c>
      <c r="D174" s="4">
        <f>ROW(EtalonRes!A370)</f>
        <v>370</v>
      </c>
      <c r="E174" s="4" t="s">
        <v>325</v>
      </c>
      <c r="F174" s="4" t="s">
        <v>326</v>
      </c>
      <c r="G174" s="4" t="s">
        <v>327</v>
      </c>
      <c r="H174" s="4" t="s">
        <v>328</v>
      </c>
      <c r="I174" s="4">
        <f>ROUND((18+40+30+20+55+110+16)/10,9)</f>
        <v>28.9</v>
      </c>
      <c r="J174" s="4">
        <v>0</v>
      </c>
      <c r="K174" s="4">
        <f>ROUND((18+40+30+20+55+110+16)/10,9)</f>
        <v>28.9</v>
      </c>
      <c r="O174" s="4">
        <f t="shared" si="181"/>
        <v>100029.67</v>
      </c>
      <c r="P174" s="4">
        <f t="shared" si="182"/>
        <v>32155.11</v>
      </c>
      <c r="Q174" s="4">
        <f t="shared" si="220"/>
        <v>579.70000000000005</v>
      </c>
      <c r="R174" s="4">
        <f t="shared" si="221"/>
        <v>281.19</v>
      </c>
      <c r="S174" s="4">
        <f t="shared" si="183"/>
        <v>67294.86</v>
      </c>
      <c r="T174" s="4">
        <f t="shared" si="184"/>
        <v>0</v>
      </c>
      <c r="U174" s="4">
        <f t="shared" si="185"/>
        <v>91.864198799999983</v>
      </c>
      <c r="V174" s="4">
        <f t="shared" si="186"/>
        <v>0</v>
      </c>
      <c r="W174" s="4">
        <f t="shared" si="187"/>
        <v>0</v>
      </c>
      <c r="X174" s="4">
        <f t="shared" si="222"/>
        <v>58791.16</v>
      </c>
      <c r="Y174" s="4">
        <f t="shared" si="223"/>
        <v>31760.74</v>
      </c>
      <c r="AA174" s="4">
        <v>85736473</v>
      </c>
      <c r="AB174" s="4">
        <f t="shared" si="188"/>
        <v>96.272999999999996</v>
      </c>
      <c r="AC174" s="4">
        <f t="shared" si="224"/>
        <v>55.68</v>
      </c>
      <c r="AD174" s="4">
        <f t="shared" si="225"/>
        <v>1.125</v>
      </c>
      <c r="AE174" s="4">
        <f t="shared" si="226"/>
        <v>0.16500000000000001</v>
      </c>
      <c r="AF174" s="4">
        <f t="shared" si="227"/>
        <v>39.468000000000004</v>
      </c>
      <c r="AG174" s="4">
        <f t="shared" si="189"/>
        <v>0</v>
      </c>
      <c r="AH174" s="4">
        <f t="shared" si="228"/>
        <v>3.0359999999999996</v>
      </c>
      <c r="AI174" s="4">
        <f t="shared" si="229"/>
        <v>0</v>
      </c>
      <c r="AJ174" s="4">
        <f t="shared" si="190"/>
        <v>0</v>
      </c>
      <c r="AK174" s="4">
        <v>85.03</v>
      </c>
      <c r="AL174" s="4">
        <v>55.68</v>
      </c>
      <c r="AM174" s="4">
        <v>0.75</v>
      </c>
      <c r="AN174" s="4">
        <v>0.11</v>
      </c>
      <c r="AO174" s="4">
        <v>28.6</v>
      </c>
      <c r="AP174" s="4">
        <v>0</v>
      </c>
      <c r="AQ174" s="4">
        <v>2.2000000000000002</v>
      </c>
      <c r="AR174" s="4">
        <v>0</v>
      </c>
      <c r="AS174" s="4">
        <v>0</v>
      </c>
      <c r="AT174" s="4">
        <v>87</v>
      </c>
      <c r="AU174" s="4">
        <v>47</v>
      </c>
      <c r="AV174" s="4">
        <v>1.0469999999999999</v>
      </c>
      <c r="AW174" s="4">
        <v>1.0189999999999999</v>
      </c>
      <c r="AZ174" s="4">
        <v>1</v>
      </c>
      <c r="BA174" s="4">
        <v>56.35</v>
      </c>
      <c r="BB174" s="4">
        <v>17.03</v>
      </c>
      <c r="BC174" s="4">
        <v>19.61</v>
      </c>
      <c r="BD174" s="4" t="s">
        <v>3</v>
      </c>
      <c r="BE174" s="4" t="s">
        <v>3</v>
      </c>
      <c r="BF174" s="4" t="s">
        <v>3</v>
      </c>
      <c r="BG174" s="4" t="s">
        <v>3</v>
      </c>
      <c r="BH174" s="4">
        <v>0</v>
      </c>
      <c r="BI174" s="4">
        <v>1</v>
      </c>
      <c r="BJ174" s="4" t="s">
        <v>329</v>
      </c>
      <c r="BM174" s="4">
        <v>29</v>
      </c>
      <c r="BN174" s="4">
        <v>0</v>
      </c>
      <c r="BO174" s="4" t="s">
        <v>326</v>
      </c>
      <c r="BP174" s="4">
        <v>1</v>
      </c>
      <c r="BQ174" s="4">
        <v>30</v>
      </c>
      <c r="BR174" s="4">
        <v>0</v>
      </c>
      <c r="BS174" s="4">
        <v>56.35</v>
      </c>
      <c r="BT174" s="4">
        <v>1</v>
      </c>
      <c r="BU174" s="4">
        <v>1</v>
      </c>
      <c r="BV174" s="4">
        <v>1</v>
      </c>
      <c r="BW174" s="4">
        <v>1</v>
      </c>
      <c r="BX174" s="4">
        <v>1</v>
      </c>
      <c r="BY174" s="4" t="s">
        <v>3</v>
      </c>
      <c r="BZ174" s="4">
        <v>87</v>
      </c>
      <c r="CA174" s="4">
        <v>47</v>
      </c>
      <c r="CB174" s="4" t="s">
        <v>3</v>
      </c>
      <c r="CE174" s="4">
        <v>1566</v>
      </c>
      <c r="CF174" s="4">
        <v>0</v>
      </c>
      <c r="CG174" s="4">
        <v>0</v>
      </c>
      <c r="CM174" s="4">
        <v>0</v>
      </c>
      <c r="CN174" s="4" t="s">
        <v>907</v>
      </c>
      <c r="CO174" s="4">
        <v>0</v>
      </c>
      <c r="CP174" s="4">
        <f t="shared" si="191"/>
        <v>100029.67</v>
      </c>
      <c r="CQ174" s="4">
        <f t="shared" si="192"/>
        <v>1112.67</v>
      </c>
      <c r="CR174" s="4">
        <f t="shared" si="230"/>
        <v>20.100000000000001</v>
      </c>
      <c r="CS174" s="4">
        <f t="shared" si="231"/>
        <v>9.58</v>
      </c>
      <c r="CT174" s="4">
        <f t="shared" si="193"/>
        <v>2328.38</v>
      </c>
      <c r="CU174" s="4">
        <f t="shared" si="194"/>
        <v>0</v>
      </c>
      <c r="CV174" s="4">
        <f t="shared" si="195"/>
        <v>3.1786919999999994</v>
      </c>
      <c r="CW174" s="4">
        <f t="shared" si="196"/>
        <v>0</v>
      </c>
      <c r="CX174" s="4">
        <f t="shared" si="197"/>
        <v>0</v>
      </c>
      <c r="CY174" s="4">
        <f t="shared" si="232"/>
        <v>58554.86</v>
      </c>
      <c r="CZ174" s="4">
        <f t="shared" si="233"/>
        <v>31633.09</v>
      </c>
      <c r="DB174" s="4">
        <v>73</v>
      </c>
      <c r="DC174" s="4" t="s">
        <v>3</v>
      </c>
      <c r="DD174" s="4" t="s">
        <v>42</v>
      </c>
      <c r="DE174" s="4" t="s">
        <v>140</v>
      </c>
      <c r="DF174" s="4" t="s">
        <v>140</v>
      </c>
      <c r="DG174" s="4" t="s">
        <v>141</v>
      </c>
      <c r="DH174" s="4" t="s">
        <v>3</v>
      </c>
      <c r="DI174" s="4" t="s">
        <v>141</v>
      </c>
      <c r="DJ174" s="4" t="s">
        <v>140</v>
      </c>
      <c r="DK174" s="4" t="s">
        <v>3</v>
      </c>
      <c r="DL174" s="4" t="s">
        <v>3</v>
      </c>
      <c r="DM174" s="4" t="s">
        <v>3</v>
      </c>
      <c r="DN174" s="4">
        <v>0</v>
      </c>
      <c r="DO174" s="4">
        <v>0</v>
      </c>
      <c r="DP174" s="4">
        <v>1</v>
      </c>
      <c r="DQ174" s="4">
        <v>1</v>
      </c>
      <c r="DU174" s="4">
        <v>1013</v>
      </c>
      <c r="DV174" s="4" t="s">
        <v>328</v>
      </c>
      <c r="DW174" s="4" t="s">
        <v>328</v>
      </c>
      <c r="DX174" s="4">
        <v>1</v>
      </c>
      <c r="DZ174" s="4" t="s">
        <v>3</v>
      </c>
      <c r="EA174" s="4" t="s">
        <v>3</v>
      </c>
      <c r="EB174" s="4" t="s">
        <v>3</v>
      </c>
      <c r="EC174" s="4" t="s">
        <v>3</v>
      </c>
      <c r="EE174" s="4">
        <v>85133649</v>
      </c>
      <c r="EF174" s="4">
        <v>30</v>
      </c>
      <c r="EG174" s="4" t="s">
        <v>52</v>
      </c>
      <c r="EH174" s="4">
        <v>0</v>
      </c>
      <c r="EI174" s="4" t="s">
        <v>3</v>
      </c>
      <c r="EJ174" s="4">
        <v>1</v>
      </c>
      <c r="EK174" s="4">
        <v>29</v>
      </c>
      <c r="EL174" s="4" t="s">
        <v>330</v>
      </c>
      <c r="EM174" s="4" t="s">
        <v>331</v>
      </c>
      <c r="EO174" s="4" t="s">
        <v>142</v>
      </c>
      <c r="EQ174" s="4">
        <v>0</v>
      </c>
      <c r="ER174" s="4">
        <v>85.03</v>
      </c>
      <c r="ES174" s="4">
        <v>55.68</v>
      </c>
      <c r="ET174" s="4">
        <v>0.75</v>
      </c>
      <c r="EU174" s="4">
        <v>0.11</v>
      </c>
      <c r="EV174" s="4">
        <v>28.6</v>
      </c>
      <c r="EW174" s="4">
        <v>2.2000000000000002</v>
      </c>
      <c r="EX174" s="4">
        <v>0</v>
      </c>
      <c r="EY174" s="4">
        <v>0</v>
      </c>
      <c r="FQ174" s="4">
        <v>0</v>
      </c>
      <c r="FR174" s="4">
        <v>0</v>
      </c>
      <c r="FS174" s="4">
        <v>0</v>
      </c>
      <c r="FX174" s="4">
        <v>87</v>
      </c>
      <c r="FY174" s="4">
        <v>47</v>
      </c>
      <c r="GA174" s="4" t="s">
        <v>3</v>
      </c>
      <c r="GD174" s="4">
        <v>1</v>
      </c>
      <c r="GF174" s="4">
        <v>-2051619664</v>
      </c>
      <c r="GG174" s="4">
        <v>2</v>
      </c>
      <c r="GH174" s="4">
        <v>1</v>
      </c>
      <c r="GI174" s="4">
        <v>2</v>
      </c>
      <c r="GJ174" s="4">
        <v>0</v>
      </c>
      <c r="GK174" s="4">
        <v>0</v>
      </c>
      <c r="GL174" s="4">
        <f t="shared" si="198"/>
        <v>0</v>
      </c>
      <c r="GM174" s="4">
        <f t="shared" si="199"/>
        <v>190581.57</v>
      </c>
      <c r="GN174" s="4">
        <f t="shared" si="200"/>
        <v>190581.57</v>
      </c>
      <c r="GO174" s="4">
        <f t="shared" si="201"/>
        <v>0</v>
      </c>
      <c r="GP174" s="4">
        <f t="shared" si="202"/>
        <v>0</v>
      </c>
      <c r="GR174" s="4">
        <v>0</v>
      </c>
      <c r="GS174" s="4">
        <v>3</v>
      </c>
      <c r="GT174" s="4">
        <v>0</v>
      </c>
      <c r="GU174" s="4" t="s">
        <v>3</v>
      </c>
      <c r="GV174" s="4">
        <f t="shared" si="203"/>
        <v>0</v>
      </c>
      <c r="GW174" s="4">
        <v>1</v>
      </c>
      <c r="GX174" s="4">
        <f t="shared" si="204"/>
        <v>0</v>
      </c>
      <c r="HA174" s="4">
        <v>0</v>
      </c>
      <c r="HB174" s="4">
        <v>0</v>
      </c>
      <c r="HC174" s="4">
        <f t="shared" si="205"/>
        <v>0</v>
      </c>
      <c r="HE174" s="4" t="s">
        <v>3</v>
      </c>
      <c r="HF174" s="4" t="s">
        <v>3</v>
      </c>
      <c r="HM174" s="4" t="s">
        <v>3</v>
      </c>
      <c r="HN174" s="4" t="s">
        <v>3</v>
      </c>
      <c r="HO174" s="4" t="s">
        <v>3</v>
      </c>
      <c r="HP174" s="4" t="s">
        <v>3</v>
      </c>
      <c r="HQ174" s="4" t="s">
        <v>3</v>
      </c>
      <c r="HS174" s="4">
        <v>0</v>
      </c>
      <c r="IK174" s="4">
        <v>0</v>
      </c>
    </row>
    <row r="175" spans="1:255" x14ac:dyDescent="0.2">
      <c r="A175" s="2">
        <v>18</v>
      </c>
      <c r="B175" s="2">
        <v>1</v>
      </c>
      <c r="C175" s="2">
        <v>363</v>
      </c>
      <c r="D175" s="2"/>
      <c r="E175" s="2" t="s">
        <v>332</v>
      </c>
      <c r="F175" s="2" t="s">
        <v>333</v>
      </c>
      <c r="G175" s="2" t="s">
        <v>334</v>
      </c>
      <c r="H175" s="2" t="s">
        <v>156</v>
      </c>
      <c r="I175" s="2">
        <f>I173*J175</f>
        <v>433.5</v>
      </c>
      <c r="J175" s="2">
        <v>15</v>
      </c>
      <c r="K175" s="2">
        <v>15</v>
      </c>
      <c r="L175" s="2"/>
      <c r="M175" s="2"/>
      <c r="N175" s="2"/>
      <c r="O175" s="2">
        <f t="shared" si="181"/>
        <v>1038.08</v>
      </c>
      <c r="P175" s="2">
        <f t="shared" si="182"/>
        <v>1038.08</v>
      </c>
      <c r="Q175" s="2">
        <f t="shared" ref="Q175:Q192" si="234">(ROUND((ROUND(((ET175)*AV175*I175),2)*BB175),2)+ROUND((ROUND(((AE175-(EU175))*AV175*I175),2)*BS175),2))</f>
        <v>0</v>
      </c>
      <c r="R175" s="2">
        <f t="shared" ref="R175:R192" si="235">(ROUND((ROUND(((EU175)*AV175*I175),2)*BS175),2)+ROUND((ROUND(((AE175-(EU175))*AV175*I175),2)*BS175),2))</f>
        <v>0</v>
      </c>
      <c r="S175" s="2">
        <f t="shared" si="183"/>
        <v>0</v>
      </c>
      <c r="T175" s="2">
        <f t="shared" si="184"/>
        <v>0</v>
      </c>
      <c r="U175" s="2">
        <f t="shared" si="185"/>
        <v>0</v>
      </c>
      <c r="V175" s="2">
        <f t="shared" si="186"/>
        <v>0</v>
      </c>
      <c r="W175" s="2">
        <f t="shared" si="187"/>
        <v>0</v>
      </c>
      <c r="X175" s="2">
        <f t="shared" ref="X175:X192" si="236">(ROUND((((S175+ROUND((ROUND(((EU175)*AV175*I175),2)*BS175),2))*AT175)/100),2)+ROUND(((ROUND((ROUND(((AE175-(EU175))*AV175*I175),2)*BS175),2)*AT175)/100),2))</f>
        <v>0</v>
      </c>
      <c r="Y175" s="2">
        <f t="shared" ref="Y175:Y192" si="237">(ROUND((((S175+ROUND((ROUND(((EU175)*AV175*I175),2)*BS175),2))*AU175)/100),2)+ROUND(((ROUND((ROUND(((AE175-(EU175))*AV175*I175),2)*BS175),2)*AU175)/100),2))</f>
        <v>0</v>
      </c>
      <c r="Z175" s="2"/>
      <c r="AA175" s="2">
        <v>85736471</v>
      </c>
      <c r="AB175" s="2">
        <f t="shared" si="188"/>
        <v>2.35</v>
      </c>
      <c r="AC175" s="2">
        <f t="shared" ref="AC175:AC192" si="238">ROUND((ES175),6)</f>
        <v>2.35</v>
      </c>
      <c r="AD175" s="2">
        <f t="shared" ref="AD175:AD192" si="239">ROUND((((ET175)-(EU175))+AE175),6)</f>
        <v>0</v>
      </c>
      <c r="AE175" s="2">
        <f t="shared" ref="AE175:AE192" si="240">ROUND((EU175),6)</f>
        <v>0</v>
      </c>
      <c r="AF175" s="2">
        <f t="shared" ref="AF175:AF192" si="241">ROUND((EV175),6)</f>
        <v>0</v>
      </c>
      <c r="AG175" s="2">
        <f t="shared" si="189"/>
        <v>0</v>
      </c>
      <c r="AH175" s="2">
        <f t="shared" ref="AH175:AH192" si="242">(EW175)</f>
        <v>0</v>
      </c>
      <c r="AI175" s="2">
        <f t="shared" ref="AI175:AI192" si="243">(EX175)</f>
        <v>0</v>
      </c>
      <c r="AJ175" s="2">
        <f t="shared" si="190"/>
        <v>0</v>
      </c>
      <c r="AK175" s="2">
        <v>2.35</v>
      </c>
      <c r="AL175" s="2">
        <v>2.35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87</v>
      </c>
      <c r="AU175" s="2">
        <v>47</v>
      </c>
      <c r="AV175" s="2">
        <v>1</v>
      </c>
      <c r="AW175" s="2">
        <v>1.0189999999999999</v>
      </c>
      <c r="AX175" s="2"/>
      <c r="AY175" s="2"/>
      <c r="AZ175" s="2">
        <v>1</v>
      </c>
      <c r="BA175" s="2">
        <v>1</v>
      </c>
      <c r="BB175" s="2">
        <v>1</v>
      </c>
      <c r="BC175" s="2">
        <v>1</v>
      </c>
      <c r="BD175" s="2" t="s">
        <v>3</v>
      </c>
      <c r="BE175" s="2" t="s">
        <v>3</v>
      </c>
      <c r="BF175" s="2" t="s">
        <v>3</v>
      </c>
      <c r="BG175" s="2" t="s">
        <v>3</v>
      </c>
      <c r="BH175" s="2">
        <v>3</v>
      </c>
      <c r="BI175" s="2">
        <v>1</v>
      </c>
      <c r="BJ175" s="2" t="s">
        <v>335</v>
      </c>
      <c r="BK175" s="2"/>
      <c r="BL175" s="2"/>
      <c r="BM175" s="2">
        <v>29</v>
      </c>
      <c r="BN175" s="2">
        <v>0</v>
      </c>
      <c r="BO175" s="2" t="s">
        <v>3</v>
      </c>
      <c r="BP175" s="2">
        <v>0</v>
      </c>
      <c r="BQ175" s="2">
        <v>30</v>
      </c>
      <c r="BR175" s="2">
        <v>0</v>
      </c>
      <c r="BS175" s="2">
        <v>1</v>
      </c>
      <c r="BT175" s="2">
        <v>1</v>
      </c>
      <c r="BU175" s="2">
        <v>1</v>
      </c>
      <c r="BV175" s="2">
        <v>1</v>
      </c>
      <c r="BW175" s="2">
        <v>1</v>
      </c>
      <c r="BX175" s="2">
        <v>1</v>
      </c>
      <c r="BY175" s="2" t="s">
        <v>3</v>
      </c>
      <c r="BZ175" s="2">
        <v>87</v>
      </c>
      <c r="CA175" s="2">
        <v>47</v>
      </c>
      <c r="CB175" s="2" t="s">
        <v>3</v>
      </c>
      <c r="CC175" s="2"/>
      <c r="CD175" s="2"/>
      <c r="CE175" s="2">
        <v>1566</v>
      </c>
      <c r="CF175" s="2">
        <v>0</v>
      </c>
      <c r="CG175" s="2">
        <v>0</v>
      </c>
      <c r="CH175" s="2"/>
      <c r="CI175" s="2"/>
      <c r="CJ175" s="2"/>
      <c r="CK175" s="2"/>
      <c r="CL175" s="2"/>
      <c r="CM175" s="2">
        <v>0</v>
      </c>
      <c r="CN175" s="2" t="s">
        <v>908</v>
      </c>
      <c r="CO175" s="2">
        <v>0</v>
      </c>
      <c r="CP175" s="2">
        <f t="shared" si="191"/>
        <v>1038.08</v>
      </c>
      <c r="CQ175" s="2">
        <f t="shared" si="192"/>
        <v>2.39</v>
      </c>
      <c r="CR175" s="2">
        <f t="shared" ref="CR175:CR192" si="244">(ROUND((ROUND(((ET175)*AV175*1),2)*BB175),2)+ROUND((ROUND(((AE175-(EU175))*AV175*1),2)*BS175),2))</f>
        <v>0</v>
      </c>
      <c r="CS175" s="2">
        <f t="shared" ref="CS175:CS192" si="245">(ROUND((ROUND(((EU175)*AV175*1),2)*BS175),2)+ROUND((ROUND(((AE175-(EU175))*AV175*1),2)*BS175),2))</f>
        <v>0</v>
      </c>
      <c r="CT175" s="2">
        <f t="shared" si="193"/>
        <v>0</v>
      </c>
      <c r="CU175" s="2">
        <f t="shared" si="194"/>
        <v>0</v>
      </c>
      <c r="CV175" s="2">
        <f t="shared" si="195"/>
        <v>0</v>
      </c>
      <c r="CW175" s="2">
        <f t="shared" si="196"/>
        <v>0</v>
      </c>
      <c r="CX175" s="2">
        <f t="shared" si="197"/>
        <v>0</v>
      </c>
      <c r="CY175" s="2">
        <f t="shared" ref="CY175:CY192" si="246">(ROUND((((S175+ROUND((ROUND(((EU175)*AV175*1),2)*BS175),2))*AT175)/100),2)+ROUND(((ROUND((ROUND(((AE175-(EU175))*AV175*1),2)*BS175),2)*AT175)/100),2))</f>
        <v>0</v>
      </c>
      <c r="CZ175" s="2">
        <f t="shared" ref="CZ175:CZ192" si="247">(ROUND((((S175+ROUND((ROUND(((EU175)*AV175*1),2)*BS175),2))*AU175)/100),2)+ROUND(((ROUND((ROUND(((AE175-(EU175))*AV175*1),2)*BS175),2)*AU175)/100),2))</f>
        <v>0</v>
      </c>
      <c r="DA175" s="2"/>
      <c r="DB175" s="2"/>
      <c r="DC175" s="2" t="s">
        <v>3</v>
      </c>
      <c r="DD175" s="2" t="s">
        <v>3</v>
      </c>
      <c r="DE175" s="2" t="s">
        <v>3</v>
      </c>
      <c r="DF175" s="2" t="s">
        <v>3</v>
      </c>
      <c r="DG175" s="2" t="s">
        <v>3</v>
      </c>
      <c r="DH175" s="2" t="s">
        <v>3</v>
      </c>
      <c r="DI175" s="2" t="s">
        <v>3</v>
      </c>
      <c r="DJ175" s="2" t="s">
        <v>3</v>
      </c>
      <c r="DK175" s="2" t="s">
        <v>3</v>
      </c>
      <c r="DL175" s="2" t="s">
        <v>3</v>
      </c>
      <c r="DM175" s="2" t="s">
        <v>3</v>
      </c>
      <c r="DN175" s="2">
        <v>0</v>
      </c>
      <c r="DO175" s="2">
        <v>0</v>
      </c>
      <c r="DP175" s="2">
        <v>1</v>
      </c>
      <c r="DQ175" s="2">
        <v>1</v>
      </c>
      <c r="DR175" s="2"/>
      <c r="DS175" s="2"/>
      <c r="DT175" s="2"/>
      <c r="DU175" s="2">
        <v>1003</v>
      </c>
      <c r="DV175" s="2" t="s">
        <v>156</v>
      </c>
      <c r="DW175" s="2" t="s">
        <v>156</v>
      </c>
      <c r="DX175" s="2">
        <v>1</v>
      </c>
      <c r="DY175" s="2"/>
      <c r="DZ175" s="2" t="s">
        <v>3</v>
      </c>
      <c r="EA175" s="2" t="s">
        <v>3</v>
      </c>
      <c r="EB175" s="2" t="s">
        <v>3</v>
      </c>
      <c r="EC175" s="2" t="s">
        <v>3</v>
      </c>
      <c r="ED175" s="2"/>
      <c r="EE175" s="2">
        <v>85133649</v>
      </c>
      <c r="EF175" s="2">
        <v>30</v>
      </c>
      <c r="EG175" s="2" t="s">
        <v>52</v>
      </c>
      <c r="EH175" s="2">
        <v>0</v>
      </c>
      <c r="EI175" s="2" t="s">
        <v>3</v>
      </c>
      <c r="EJ175" s="2">
        <v>1</v>
      </c>
      <c r="EK175" s="2">
        <v>29</v>
      </c>
      <c r="EL175" s="2" t="s">
        <v>330</v>
      </c>
      <c r="EM175" s="2" t="s">
        <v>331</v>
      </c>
      <c r="EN175" s="2"/>
      <c r="EO175" s="2" t="s">
        <v>148</v>
      </c>
      <c r="EP175" s="2"/>
      <c r="EQ175" s="2">
        <v>0</v>
      </c>
      <c r="ER175" s="2">
        <v>2.35</v>
      </c>
      <c r="ES175" s="2">
        <v>2.35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>
        <v>0</v>
      </c>
      <c r="FR175" s="2">
        <v>0</v>
      </c>
      <c r="FS175" s="2">
        <v>0</v>
      </c>
      <c r="FT175" s="2"/>
      <c r="FU175" s="2"/>
      <c r="FV175" s="2"/>
      <c r="FW175" s="2"/>
      <c r="FX175" s="2">
        <v>87</v>
      </c>
      <c r="FY175" s="2">
        <v>47</v>
      </c>
      <c r="FZ175" s="2"/>
      <c r="GA175" s="2" t="s">
        <v>3</v>
      </c>
      <c r="GB175" s="2"/>
      <c r="GC175" s="2"/>
      <c r="GD175" s="2">
        <v>1</v>
      </c>
      <c r="GE175" s="2"/>
      <c r="GF175" s="2">
        <v>1628137600</v>
      </c>
      <c r="GG175" s="2">
        <v>2</v>
      </c>
      <c r="GH175" s="2">
        <v>1</v>
      </c>
      <c r="GI175" s="2">
        <v>-2</v>
      </c>
      <c r="GJ175" s="2">
        <v>0</v>
      </c>
      <c r="GK175" s="2">
        <v>0</v>
      </c>
      <c r="GL175" s="2">
        <f t="shared" si="198"/>
        <v>0</v>
      </c>
      <c r="GM175" s="2">
        <f t="shared" si="199"/>
        <v>1038.08</v>
      </c>
      <c r="GN175" s="2">
        <f t="shared" si="200"/>
        <v>1038.08</v>
      </c>
      <c r="GO175" s="2">
        <f t="shared" si="201"/>
        <v>0</v>
      </c>
      <c r="GP175" s="2">
        <f t="shared" si="202"/>
        <v>0</v>
      </c>
      <c r="GQ175" s="2"/>
      <c r="GR175" s="2">
        <v>0</v>
      </c>
      <c r="GS175" s="2">
        <v>3</v>
      </c>
      <c r="GT175" s="2">
        <v>0</v>
      </c>
      <c r="GU175" s="2" t="s">
        <v>3</v>
      </c>
      <c r="GV175" s="2">
        <f t="shared" si="203"/>
        <v>0</v>
      </c>
      <c r="GW175" s="2">
        <v>1</v>
      </c>
      <c r="GX175" s="2">
        <f t="shared" si="204"/>
        <v>0</v>
      </c>
      <c r="GY175" s="2"/>
      <c r="GZ175" s="2"/>
      <c r="HA175" s="2">
        <v>0</v>
      </c>
      <c r="HB175" s="2">
        <v>0</v>
      </c>
      <c r="HC175" s="2">
        <f t="shared" si="205"/>
        <v>0</v>
      </c>
      <c r="HD175" s="2"/>
      <c r="HE175" s="2" t="s">
        <v>3</v>
      </c>
      <c r="HF175" s="2" t="s">
        <v>3</v>
      </c>
      <c r="HG175" s="2"/>
      <c r="HH175" s="2"/>
      <c r="HI175" s="2"/>
      <c r="HJ175" s="2"/>
      <c r="HK175" s="2"/>
      <c r="HL175" s="2"/>
      <c r="HM175" s="2" t="s">
        <v>42</v>
      </c>
      <c r="HN175" s="2" t="s">
        <v>3</v>
      </c>
      <c r="HO175" s="2" t="s">
        <v>3</v>
      </c>
      <c r="HP175" s="2" t="s">
        <v>3</v>
      </c>
      <c r="HQ175" s="2" t="s">
        <v>3</v>
      </c>
      <c r="HR175" s="2"/>
      <c r="HS175" s="2">
        <v>0</v>
      </c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>
        <v>0</v>
      </c>
      <c r="IL175" s="2"/>
      <c r="IM175" s="2"/>
      <c r="IN175" s="2"/>
      <c r="IO175" s="2"/>
      <c r="IP175" s="2"/>
      <c r="IQ175" s="2"/>
      <c r="IR175" s="2"/>
      <c r="IS175" s="2"/>
      <c r="IT175" s="2"/>
      <c r="IU175" s="2"/>
    </row>
    <row r="176" spans="1:255" x14ac:dyDescent="0.2">
      <c r="A176" s="4">
        <v>18</v>
      </c>
      <c r="B176" s="4">
        <v>1</v>
      </c>
      <c r="C176" s="4">
        <v>376</v>
      </c>
      <c r="E176" s="4" t="s">
        <v>332</v>
      </c>
      <c r="F176" s="4" t="s">
        <v>333</v>
      </c>
      <c r="G176" s="4" t="s">
        <v>334</v>
      </c>
      <c r="H176" s="4" t="s">
        <v>156</v>
      </c>
      <c r="I176" s="4">
        <f>I174*J176</f>
        <v>433.5</v>
      </c>
      <c r="J176" s="4">
        <v>15</v>
      </c>
      <c r="K176" s="4">
        <v>15</v>
      </c>
      <c r="O176" s="4">
        <f t="shared" si="181"/>
        <v>16183.67</v>
      </c>
      <c r="P176" s="4">
        <f t="shared" si="182"/>
        <v>16183.67</v>
      </c>
      <c r="Q176" s="4">
        <f t="shared" si="234"/>
        <v>0</v>
      </c>
      <c r="R176" s="4">
        <f t="shared" si="235"/>
        <v>0</v>
      </c>
      <c r="S176" s="4">
        <f t="shared" si="183"/>
        <v>0</v>
      </c>
      <c r="T176" s="4">
        <f t="shared" si="184"/>
        <v>0</v>
      </c>
      <c r="U176" s="4">
        <f t="shared" si="185"/>
        <v>0</v>
      </c>
      <c r="V176" s="4">
        <f t="shared" si="186"/>
        <v>0</v>
      </c>
      <c r="W176" s="4">
        <f t="shared" si="187"/>
        <v>0</v>
      </c>
      <c r="X176" s="4">
        <f t="shared" si="236"/>
        <v>0</v>
      </c>
      <c r="Y176" s="4">
        <f t="shared" si="237"/>
        <v>0</v>
      </c>
      <c r="AA176" s="4">
        <v>85736473</v>
      </c>
      <c r="AB176" s="4">
        <f t="shared" si="188"/>
        <v>2.35</v>
      </c>
      <c r="AC176" s="4">
        <f t="shared" si="238"/>
        <v>2.35</v>
      </c>
      <c r="AD176" s="4">
        <f t="shared" si="239"/>
        <v>0</v>
      </c>
      <c r="AE176" s="4">
        <f t="shared" si="240"/>
        <v>0</v>
      </c>
      <c r="AF176" s="4">
        <f t="shared" si="241"/>
        <v>0</v>
      </c>
      <c r="AG176" s="4">
        <f t="shared" si="189"/>
        <v>0</v>
      </c>
      <c r="AH176" s="4">
        <f t="shared" si="242"/>
        <v>0</v>
      </c>
      <c r="AI176" s="4">
        <f t="shared" si="243"/>
        <v>0</v>
      </c>
      <c r="AJ176" s="4">
        <f t="shared" si="190"/>
        <v>0</v>
      </c>
      <c r="AK176" s="4">
        <v>2.35</v>
      </c>
      <c r="AL176" s="4">
        <v>2.35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87</v>
      </c>
      <c r="AU176" s="4">
        <v>47</v>
      </c>
      <c r="AV176" s="4">
        <v>1</v>
      </c>
      <c r="AW176" s="4">
        <v>1.0189999999999999</v>
      </c>
      <c r="AZ176" s="4">
        <v>1</v>
      </c>
      <c r="BA176" s="4">
        <v>1</v>
      </c>
      <c r="BB176" s="4">
        <v>1</v>
      </c>
      <c r="BC176" s="4">
        <v>15.59</v>
      </c>
      <c r="BD176" s="4" t="s">
        <v>3</v>
      </c>
      <c r="BE176" s="4" t="s">
        <v>3</v>
      </c>
      <c r="BF176" s="4" t="s">
        <v>3</v>
      </c>
      <c r="BG176" s="4" t="s">
        <v>3</v>
      </c>
      <c r="BH176" s="4">
        <v>3</v>
      </c>
      <c r="BI176" s="4">
        <v>1</v>
      </c>
      <c r="BJ176" s="4" t="s">
        <v>335</v>
      </c>
      <c r="BM176" s="4">
        <v>29</v>
      </c>
      <c r="BN176" s="4">
        <v>0</v>
      </c>
      <c r="BO176" s="4" t="s">
        <v>333</v>
      </c>
      <c r="BP176" s="4">
        <v>1</v>
      </c>
      <c r="BQ176" s="4">
        <v>30</v>
      </c>
      <c r="BR176" s="4">
        <v>0</v>
      </c>
      <c r="BS176" s="4">
        <v>1</v>
      </c>
      <c r="BT176" s="4">
        <v>1</v>
      </c>
      <c r="BU176" s="4">
        <v>1</v>
      </c>
      <c r="BV176" s="4">
        <v>1</v>
      </c>
      <c r="BW176" s="4">
        <v>1</v>
      </c>
      <c r="BX176" s="4">
        <v>1</v>
      </c>
      <c r="BY176" s="4" t="s">
        <v>3</v>
      </c>
      <c r="BZ176" s="4">
        <v>87</v>
      </c>
      <c r="CA176" s="4">
        <v>47</v>
      </c>
      <c r="CB176" s="4" t="s">
        <v>3</v>
      </c>
      <c r="CE176" s="4">
        <v>1566</v>
      </c>
      <c r="CF176" s="4">
        <v>0</v>
      </c>
      <c r="CG176" s="4">
        <v>0</v>
      </c>
      <c r="CM176" s="4">
        <v>0</v>
      </c>
      <c r="CN176" s="4" t="s">
        <v>908</v>
      </c>
      <c r="CO176" s="4">
        <v>0</v>
      </c>
      <c r="CP176" s="4">
        <f t="shared" si="191"/>
        <v>16183.67</v>
      </c>
      <c r="CQ176" s="4">
        <f t="shared" si="192"/>
        <v>37.26</v>
      </c>
      <c r="CR176" s="4">
        <f t="shared" si="244"/>
        <v>0</v>
      </c>
      <c r="CS176" s="4">
        <f t="shared" si="245"/>
        <v>0</v>
      </c>
      <c r="CT176" s="4">
        <f t="shared" si="193"/>
        <v>0</v>
      </c>
      <c r="CU176" s="4">
        <f t="shared" si="194"/>
        <v>0</v>
      </c>
      <c r="CV176" s="4">
        <f t="shared" si="195"/>
        <v>0</v>
      </c>
      <c r="CW176" s="4">
        <f t="shared" si="196"/>
        <v>0</v>
      </c>
      <c r="CX176" s="4">
        <f t="shared" si="197"/>
        <v>0</v>
      </c>
      <c r="CY176" s="4">
        <f t="shared" si="246"/>
        <v>0</v>
      </c>
      <c r="CZ176" s="4">
        <f t="shared" si="247"/>
        <v>0</v>
      </c>
      <c r="DC176" s="4" t="s">
        <v>3</v>
      </c>
      <c r="DD176" s="4" t="s">
        <v>3</v>
      </c>
      <c r="DE176" s="4" t="s">
        <v>3</v>
      </c>
      <c r="DF176" s="4" t="s">
        <v>3</v>
      </c>
      <c r="DG176" s="4" t="s">
        <v>3</v>
      </c>
      <c r="DH176" s="4" t="s">
        <v>3</v>
      </c>
      <c r="DI176" s="4" t="s">
        <v>3</v>
      </c>
      <c r="DJ176" s="4" t="s">
        <v>3</v>
      </c>
      <c r="DK176" s="4" t="s">
        <v>3</v>
      </c>
      <c r="DL176" s="4" t="s">
        <v>3</v>
      </c>
      <c r="DM176" s="4" t="s">
        <v>3</v>
      </c>
      <c r="DN176" s="4">
        <v>0</v>
      </c>
      <c r="DO176" s="4">
        <v>0</v>
      </c>
      <c r="DP176" s="4">
        <v>1</v>
      </c>
      <c r="DQ176" s="4">
        <v>1</v>
      </c>
      <c r="DU176" s="4">
        <v>1003</v>
      </c>
      <c r="DV176" s="4" t="s">
        <v>156</v>
      </c>
      <c r="DW176" s="4" t="s">
        <v>156</v>
      </c>
      <c r="DX176" s="4">
        <v>1</v>
      </c>
      <c r="DZ176" s="4" t="s">
        <v>3</v>
      </c>
      <c r="EA176" s="4" t="s">
        <v>3</v>
      </c>
      <c r="EB176" s="4" t="s">
        <v>3</v>
      </c>
      <c r="EC176" s="4" t="s">
        <v>3</v>
      </c>
      <c r="EE176" s="4">
        <v>85133649</v>
      </c>
      <c r="EF176" s="4">
        <v>30</v>
      </c>
      <c r="EG176" s="4" t="s">
        <v>52</v>
      </c>
      <c r="EH176" s="4">
        <v>0</v>
      </c>
      <c r="EI176" s="4" t="s">
        <v>3</v>
      </c>
      <c r="EJ176" s="4">
        <v>1</v>
      </c>
      <c r="EK176" s="4">
        <v>29</v>
      </c>
      <c r="EL176" s="4" t="s">
        <v>330</v>
      </c>
      <c r="EM176" s="4" t="s">
        <v>331</v>
      </c>
      <c r="EO176" s="4" t="s">
        <v>148</v>
      </c>
      <c r="EQ176" s="4">
        <v>0</v>
      </c>
      <c r="ER176" s="4">
        <v>2.35</v>
      </c>
      <c r="ES176" s="4">
        <v>2.35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FQ176" s="4">
        <v>0</v>
      </c>
      <c r="FR176" s="4">
        <v>0</v>
      </c>
      <c r="FS176" s="4">
        <v>0</v>
      </c>
      <c r="FX176" s="4">
        <v>87</v>
      </c>
      <c r="FY176" s="4">
        <v>47</v>
      </c>
      <c r="GA176" s="4" t="s">
        <v>3</v>
      </c>
      <c r="GD176" s="4">
        <v>1</v>
      </c>
      <c r="GF176" s="4">
        <v>1628137600</v>
      </c>
      <c r="GG176" s="4">
        <v>2</v>
      </c>
      <c r="GH176" s="4">
        <v>1</v>
      </c>
      <c r="GI176" s="4">
        <v>2</v>
      </c>
      <c r="GJ176" s="4">
        <v>0</v>
      </c>
      <c r="GK176" s="4">
        <v>0</v>
      </c>
      <c r="GL176" s="4">
        <f t="shared" si="198"/>
        <v>0</v>
      </c>
      <c r="GM176" s="4">
        <f t="shared" si="199"/>
        <v>16183.67</v>
      </c>
      <c r="GN176" s="4">
        <f t="shared" si="200"/>
        <v>16183.67</v>
      </c>
      <c r="GO176" s="4">
        <f t="shared" si="201"/>
        <v>0</v>
      </c>
      <c r="GP176" s="4">
        <f t="shared" si="202"/>
        <v>0</v>
      </c>
      <c r="GR176" s="4">
        <v>0</v>
      </c>
      <c r="GS176" s="4">
        <v>3</v>
      </c>
      <c r="GT176" s="4">
        <v>0</v>
      </c>
      <c r="GU176" s="4" t="s">
        <v>3</v>
      </c>
      <c r="GV176" s="4">
        <f t="shared" si="203"/>
        <v>0</v>
      </c>
      <c r="GW176" s="4">
        <v>1</v>
      </c>
      <c r="GX176" s="4">
        <f t="shared" si="204"/>
        <v>0</v>
      </c>
      <c r="HA176" s="4">
        <v>0</v>
      </c>
      <c r="HB176" s="4">
        <v>0</v>
      </c>
      <c r="HC176" s="4">
        <f t="shared" si="205"/>
        <v>0</v>
      </c>
      <c r="HE176" s="4" t="s">
        <v>3</v>
      </c>
      <c r="HF176" s="4" t="s">
        <v>3</v>
      </c>
      <c r="HM176" s="4" t="s">
        <v>42</v>
      </c>
      <c r="HN176" s="4" t="s">
        <v>3</v>
      </c>
      <c r="HO176" s="4" t="s">
        <v>3</v>
      </c>
      <c r="HP176" s="4" t="s">
        <v>3</v>
      </c>
      <c r="HQ176" s="4" t="s">
        <v>3</v>
      </c>
      <c r="HS176" s="4">
        <v>0</v>
      </c>
      <c r="IK176" s="4">
        <v>0</v>
      </c>
    </row>
    <row r="177" spans="1:255" x14ac:dyDescent="0.2">
      <c r="A177" s="2">
        <v>18</v>
      </c>
      <c r="B177" s="2">
        <v>1</v>
      </c>
      <c r="C177" s="2">
        <v>358</v>
      </c>
      <c r="D177" s="2"/>
      <c r="E177" s="2" t="s">
        <v>336</v>
      </c>
      <c r="F177" s="2" t="s">
        <v>337</v>
      </c>
      <c r="G177" s="2" t="s">
        <v>913</v>
      </c>
      <c r="H177" s="2" t="s">
        <v>156</v>
      </c>
      <c r="I177" s="2">
        <f>I173*J177</f>
        <v>60.9</v>
      </c>
      <c r="J177" s="2">
        <v>2.1072664359861593</v>
      </c>
      <c r="K177" s="2">
        <v>2.1072664400000001</v>
      </c>
      <c r="L177" s="2"/>
      <c r="M177" s="2"/>
      <c r="N177" s="2"/>
      <c r="O177" s="2">
        <f t="shared" si="181"/>
        <v>304.08</v>
      </c>
      <c r="P177" s="2">
        <f t="shared" si="182"/>
        <v>304.08</v>
      </c>
      <c r="Q177" s="2">
        <f t="shared" si="234"/>
        <v>0</v>
      </c>
      <c r="R177" s="2">
        <f t="shared" si="235"/>
        <v>0</v>
      </c>
      <c r="S177" s="2">
        <f t="shared" si="183"/>
        <v>0</v>
      </c>
      <c r="T177" s="2">
        <f t="shared" si="184"/>
        <v>0</v>
      </c>
      <c r="U177" s="2">
        <f t="shared" si="185"/>
        <v>0</v>
      </c>
      <c r="V177" s="2">
        <f t="shared" si="186"/>
        <v>0</v>
      </c>
      <c r="W177" s="2">
        <f t="shared" si="187"/>
        <v>0</v>
      </c>
      <c r="X177" s="2">
        <f t="shared" si="236"/>
        <v>0</v>
      </c>
      <c r="Y177" s="2">
        <f t="shared" si="237"/>
        <v>0</v>
      </c>
      <c r="Z177" s="2"/>
      <c r="AA177" s="2">
        <v>85736471</v>
      </c>
      <c r="AB177" s="2">
        <f t="shared" si="188"/>
        <v>4.9000000000000004</v>
      </c>
      <c r="AC177" s="2">
        <f t="shared" si="238"/>
        <v>4.9000000000000004</v>
      </c>
      <c r="AD177" s="2">
        <f t="shared" si="239"/>
        <v>0</v>
      </c>
      <c r="AE177" s="2">
        <f t="shared" si="240"/>
        <v>0</v>
      </c>
      <c r="AF177" s="2">
        <f t="shared" si="241"/>
        <v>0</v>
      </c>
      <c r="AG177" s="2">
        <f t="shared" si="189"/>
        <v>0</v>
      </c>
      <c r="AH177" s="2">
        <f t="shared" si="242"/>
        <v>0</v>
      </c>
      <c r="AI177" s="2">
        <f t="shared" si="243"/>
        <v>0</v>
      </c>
      <c r="AJ177" s="2">
        <f t="shared" si="190"/>
        <v>0</v>
      </c>
      <c r="AK177" s="2">
        <v>4.9000000000000004</v>
      </c>
      <c r="AL177" s="2">
        <v>4.9000000000000004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87</v>
      </c>
      <c r="AU177" s="2">
        <v>47</v>
      </c>
      <c r="AV177" s="2">
        <v>1</v>
      </c>
      <c r="AW177" s="2">
        <v>1.0189999999999999</v>
      </c>
      <c r="AX177" s="2"/>
      <c r="AY177" s="2"/>
      <c r="AZ177" s="2">
        <v>1</v>
      </c>
      <c r="BA177" s="2">
        <v>1</v>
      </c>
      <c r="BB177" s="2">
        <v>1</v>
      </c>
      <c r="BC177" s="2">
        <v>1</v>
      </c>
      <c r="BD177" s="2" t="s">
        <v>3</v>
      </c>
      <c r="BE177" s="2" t="s">
        <v>3</v>
      </c>
      <c r="BF177" s="2" t="s">
        <v>3</v>
      </c>
      <c r="BG177" s="2" t="s">
        <v>3</v>
      </c>
      <c r="BH177" s="2">
        <v>3</v>
      </c>
      <c r="BI177" s="2">
        <v>1</v>
      </c>
      <c r="BJ177" s="2" t="s">
        <v>338</v>
      </c>
      <c r="BK177" s="2"/>
      <c r="BL177" s="2"/>
      <c r="BM177" s="2">
        <v>29</v>
      </c>
      <c r="BN177" s="2">
        <v>0</v>
      </c>
      <c r="BO177" s="2" t="s">
        <v>3</v>
      </c>
      <c r="BP177" s="2">
        <v>0</v>
      </c>
      <c r="BQ177" s="2">
        <v>30</v>
      </c>
      <c r="BR177" s="2">
        <v>0</v>
      </c>
      <c r="BS177" s="2">
        <v>1</v>
      </c>
      <c r="BT177" s="2">
        <v>1</v>
      </c>
      <c r="BU177" s="2">
        <v>1</v>
      </c>
      <c r="BV177" s="2">
        <v>1</v>
      </c>
      <c r="BW177" s="2">
        <v>1</v>
      </c>
      <c r="BX177" s="2">
        <v>1</v>
      </c>
      <c r="BY177" s="2" t="s">
        <v>3</v>
      </c>
      <c r="BZ177" s="2">
        <v>87</v>
      </c>
      <c r="CA177" s="2">
        <v>47</v>
      </c>
      <c r="CB177" s="2" t="s">
        <v>3</v>
      </c>
      <c r="CC177" s="2"/>
      <c r="CD177" s="2"/>
      <c r="CE177" s="2">
        <v>1566</v>
      </c>
      <c r="CF177" s="2">
        <v>0</v>
      </c>
      <c r="CG177" s="2">
        <v>0</v>
      </c>
      <c r="CH177" s="2"/>
      <c r="CI177" s="2"/>
      <c r="CJ177" s="2"/>
      <c r="CK177" s="2"/>
      <c r="CL177" s="2"/>
      <c r="CM177" s="2">
        <v>0</v>
      </c>
      <c r="CN177" s="2" t="s">
        <v>908</v>
      </c>
      <c r="CO177" s="2">
        <v>0</v>
      </c>
      <c r="CP177" s="2">
        <f t="shared" si="191"/>
        <v>304.08</v>
      </c>
      <c r="CQ177" s="2">
        <f t="shared" si="192"/>
        <v>4.99</v>
      </c>
      <c r="CR177" s="2">
        <f t="shared" si="244"/>
        <v>0</v>
      </c>
      <c r="CS177" s="2">
        <f t="shared" si="245"/>
        <v>0</v>
      </c>
      <c r="CT177" s="2">
        <f t="shared" si="193"/>
        <v>0</v>
      </c>
      <c r="CU177" s="2">
        <f t="shared" si="194"/>
        <v>0</v>
      </c>
      <c r="CV177" s="2">
        <f t="shared" si="195"/>
        <v>0</v>
      </c>
      <c r="CW177" s="2">
        <f t="shared" si="196"/>
        <v>0</v>
      </c>
      <c r="CX177" s="2">
        <f t="shared" si="197"/>
        <v>0</v>
      </c>
      <c r="CY177" s="2">
        <f t="shared" si="246"/>
        <v>0</v>
      </c>
      <c r="CZ177" s="2">
        <f t="shared" si="247"/>
        <v>0</v>
      </c>
      <c r="DA177" s="2"/>
      <c r="DB177" s="2"/>
      <c r="DC177" s="2" t="s">
        <v>3</v>
      </c>
      <c r="DD177" s="2" t="s">
        <v>3</v>
      </c>
      <c r="DE177" s="2" t="s">
        <v>3</v>
      </c>
      <c r="DF177" s="2" t="s">
        <v>3</v>
      </c>
      <c r="DG177" s="2" t="s">
        <v>3</v>
      </c>
      <c r="DH177" s="2" t="s">
        <v>3</v>
      </c>
      <c r="DI177" s="2" t="s">
        <v>3</v>
      </c>
      <c r="DJ177" s="2" t="s">
        <v>3</v>
      </c>
      <c r="DK177" s="2" t="s">
        <v>3</v>
      </c>
      <c r="DL177" s="2" t="s">
        <v>3</v>
      </c>
      <c r="DM177" s="2" t="s">
        <v>3</v>
      </c>
      <c r="DN177" s="2">
        <v>0</v>
      </c>
      <c r="DO177" s="2">
        <v>0</v>
      </c>
      <c r="DP177" s="2">
        <v>1</v>
      </c>
      <c r="DQ177" s="2">
        <v>1</v>
      </c>
      <c r="DR177" s="2"/>
      <c r="DS177" s="2"/>
      <c r="DT177" s="2"/>
      <c r="DU177" s="2">
        <v>1003</v>
      </c>
      <c r="DV177" s="2" t="s">
        <v>156</v>
      </c>
      <c r="DW177" s="2" t="s">
        <v>156</v>
      </c>
      <c r="DX177" s="2">
        <v>1</v>
      </c>
      <c r="DY177" s="2"/>
      <c r="DZ177" s="2" t="s">
        <v>3</v>
      </c>
      <c r="EA177" s="2" t="s">
        <v>3</v>
      </c>
      <c r="EB177" s="2" t="s">
        <v>3</v>
      </c>
      <c r="EC177" s="2" t="s">
        <v>3</v>
      </c>
      <c r="ED177" s="2"/>
      <c r="EE177" s="2">
        <v>85133649</v>
      </c>
      <c r="EF177" s="2">
        <v>30</v>
      </c>
      <c r="EG177" s="2" t="s">
        <v>52</v>
      </c>
      <c r="EH177" s="2">
        <v>0</v>
      </c>
      <c r="EI177" s="2" t="s">
        <v>3</v>
      </c>
      <c r="EJ177" s="2">
        <v>1</v>
      </c>
      <c r="EK177" s="2">
        <v>29</v>
      </c>
      <c r="EL177" s="2" t="s">
        <v>330</v>
      </c>
      <c r="EM177" s="2" t="s">
        <v>331</v>
      </c>
      <c r="EN177" s="2"/>
      <c r="EO177" s="2" t="s">
        <v>148</v>
      </c>
      <c r="EP177" s="2"/>
      <c r="EQ177" s="2">
        <v>0</v>
      </c>
      <c r="ER177" s="2">
        <v>4.9000000000000004</v>
      </c>
      <c r="ES177" s="2">
        <v>4.9000000000000004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>
        <v>0</v>
      </c>
      <c r="FR177" s="2">
        <v>0</v>
      </c>
      <c r="FS177" s="2">
        <v>0</v>
      </c>
      <c r="FT177" s="2"/>
      <c r="FU177" s="2"/>
      <c r="FV177" s="2"/>
      <c r="FW177" s="2"/>
      <c r="FX177" s="2">
        <v>87</v>
      </c>
      <c r="FY177" s="2">
        <v>47</v>
      </c>
      <c r="FZ177" s="2"/>
      <c r="GA177" s="2" t="s">
        <v>3</v>
      </c>
      <c r="GB177" s="2"/>
      <c r="GC177" s="2"/>
      <c r="GD177" s="2">
        <v>1</v>
      </c>
      <c r="GE177" s="2"/>
      <c r="GF177" s="2">
        <v>-690988545</v>
      </c>
      <c r="GG177" s="2">
        <v>2</v>
      </c>
      <c r="GH177" s="2">
        <v>1</v>
      </c>
      <c r="GI177" s="2">
        <v>-2</v>
      </c>
      <c r="GJ177" s="2">
        <v>0</v>
      </c>
      <c r="GK177" s="2">
        <v>0</v>
      </c>
      <c r="GL177" s="2">
        <f t="shared" si="198"/>
        <v>0</v>
      </c>
      <c r="GM177" s="2">
        <f t="shared" si="199"/>
        <v>304.08</v>
      </c>
      <c r="GN177" s="2">
        <f t="shared" si="200"/>
        <v>304.08</v>
      </c>
      <c r="GO177" s="2">
        <f t="shared" si="201"/>
        <v>0</v>
      </c>
      <c r="GP177" s="2">
        <f t="shared" si="202"/>
        <v>0</v>
      </c>
      <c r="GQ177" s="2"/>
      <c r="GR177" s="2">
        <v>0</v>
      </c>
      <c r="GS177" s="2">
        <v>3</v>
      </c>
      <c r="GT177" s="2">
        <v>0</v>
      </c>
      <c r="GU177" s="2" t="s">
        <v>3</v>
      </c>
      <c r="GV177" s="2">
        <f t="shared" si="203"/>
        <v>0</v>
      </c>
      <c r="GW177" s="2">
        <v>1</v>
      </c>
      <c r="GX177" s="2">
        <f t="shared" si="204"/>
        <v>0</v>
      </c>
      <c r="GY177" s="2"/>
      <c r="GZ177" s="2"/>
      <c r="HA177" s="2">
        <v>0</v>
      </c>
      <c r="HB177" s="2">
        <v>0</v>
      </c>
      <c r="HC177" s="2">
        <f t="shared" si="205"/>
        <v>0</v>
      </c>
      <c r="HD177" s="2"/>
      <c r="HE177" s="2" t="s">
        <v>3</v>
      </c>
      <c r="HF177" s="2" t="s">
        <v>3</v>
      </c>
      <c r="HG177" s="2"/>
      <c r="HH177" s="2"/>
      <c r="HI177" s="2"/>
      <c r="HJ177" s="2"/>
      <c r="HK177" s="2"/>
      <c r="HL177" s="2"/>
      <c r="HM177" s="2" t="s">
        <v>42</v>
      </c>
      <c r="HN177" s="2" t="s">
        <v>3</v>
      </c>
      <c r="HO177" s="2" t="s">
        <v>3</v>
      </c>
      <c r="HP177" s="2" t="s">
        <v>3</v>
      </c>
      <c r="HQ177" s="2" t="s">
        <v>3</v>
      </c>
      <c r="HR177" s="2"/>
      <c r="HS177" s="2">
        <v>0</v>
      </c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>
        <v>0</v>
      </c>
      <c r="IL177" s="2"/>
      <c r="IM177" s="2"/>
      <c r="IN177" s="2"/>
      <c r="IO177" s="2"/>
      <c r="IP177" s="2"/>
      <c r="IQ177" s="2"/>
      <c r="IR177" s="2"/>
      <c r="IS177" s="2"/>
      <c r="IT177" s="2"/>
      <c r="IU177" s="2"/>
    </row>
    <row r="178" spans="1:255" x14ac:dyDescent="0.2">
      <c r="A178" s="4">
        <v>18</v>
      </c>
      <c r="B178" s="4">
        <v>1</v>
      </c>
      <c r="C178" s="4">
        <v>371</v>
      </c>
      <c r="E178" s="4" t="s">
        <v>336</v>
      </c>
      <c r="F178" s="4" t="s">
        <v>337</v>
      </c>
      <c r="G178" s="4" t="s">
        <v>913</v>
      </c>
      <c r="H178" s="4" t="s">
        <v>156</v>
      </c>
      <c r="I178" s="4">
        <f>I174*J178</f>
        <v>60.9</v>
      </c>
      <c r="J178" s="4">
        <v>2.1072664359861593</v>
      </c>
      <c r="K178" s="4">
        <v>2.1072664400000001</v>
      </c>
      <c r="O178" s="4">
        <f t="shared" si="181"/>
        <v>1870.09</v>
      </c>
      <c r="P178" s="4">
        <f t="shared" si="182"/>
        <v>1870.09</v>
      </c>
      <c r="Q178" s="4">
        <f t="shared" si="234"/>
        <v>0</v>
      </c>
      <c r="R178" s="4">
        <f t="shared" si="235"/>
        <v>0</v>
      </c>
      <c r="S178" s="4">
        <f t="shared" si="183"/>
        <v>0</v>
      </c>
      <c r="T178" s="4">
        <f t="shared" si="184"/>
        <v>0</v>
      </c>
      <c r="U178" s="4">
        <f t="shared" si="185"/>
        <v>0</v>
      </c>
      <c r="V178" s="4">
        <f t="shared" si="186"/>
        <v>0</v>
      </c>
      <c r="W178" s="4">
        <f t="shared" si="187"/>
        <v>0</v>
      </c>
      <c r="X178" s="4">
        <f t="shared" si="236"/>
        <v>0</v>
      </c>
      <c r="Y178" s="4">
        <f t="shared" si="237"/>
        <v>0</v>
      </c>
      <c r="AA178" s="4">
        <v>85736473</v>
      </c>
      <c r="AB178" s="4">
        <f t="shared" si="188"/>
        <v>4.9000000000000004</v>
      </c>
      <c r="AC178" s="4">
        <f t="shared" si="238"/>
        <v>4.9000000000000004</v>
      </c>
      <c r="AD178" s="4">
        <f t="shared" si="239"/>
        <v>0</v>
      </c>
      <c r="AE178" s="4">
        <f t="shared" si="240"/>
        <v>0</v>
      </c>
      <c r="AF178" s="4">
        <f t="shared" si="241"/>
        <v>0</v>
      </c>
      <c r="AG178" s="4">
        <f t="shared" si="189"/>
        <v>0</v>
      </c>
      <c r="AH178" s="4">
        <f t="shared" si="242"/>
        <v>0</v>
      </c>
      <c r="AI178" s="4">
        <f t="shared" si="243"/>
        <v>0</v>
      </c>
      <c r="AJ178" s="4">
        <f t="shared" si="190"/>
        <v>0</v>
      </c>
      <c r="AK178" s="4">
        <v>4.9000000000000004</v>
      </c>
      <c r="AL178" s="4">
        <v>4.9000000000000004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87</v>
      </c>
      <c r="AU178" s="4">
        <v>47</v>
      </c>
      <c r="AV178" s="4">
        <v>1</v>
      </c>
      <c r="AW178" s="4">
        <v>1.0189999999999999</v>
      </c>
      <c r="AZ178" s="4">
        <v>1</v>
      </c>
      <c r="BA178" s="4">
        <v>1</v>
      </c>
      <c r="BB178" s="4">
        <v>1</v>
      </c>
      <c r="BC178" s="4">
        <v>6.15</v>
      </c>
      <c r="BD178" s="4" t="s">
        <v>3</v>
      </c>
      <c r="BE178" s="4" t="s">
        <v>3</v>
      </c>
      <c r="BF178" s="4" t="s">
        <v>3</v>
      </c>
      <c r="BG178" s="4" t="s">
        <v>3</v>
      </c>
      <c r="BH178" s="4">
        <v>3</v>
      </c>
      <c r="BI178" s="4">
        <v>1</v>
      </c>
      <c r="BJ178" s="4" t="s">
        <v>338</v>
      </c>
      <c r="BM178" s="4">
        <v>29</v>
      </c>
      <c r="BN178" s="4">
        <v>0</v>
      </c>
      <c r="BO178" s="4" t="s">
        <v>337</v>
      </c>
      <c r="BP178" s="4">
        <v>1</v>
      </c>
      <c r="BQ178" s="4">
        <v>30</v>
      </c>
      <c r="BR178" s="4">
        <v>0</v>
      </c>
      <c r="BS178" s="4">
        <v>1</v>
      </c>
      <c r="BT178" s="4">
        <v>1</v>
      </c>
      <c r="BU178" s="4">
        <v>1</v>
      </c>
      <c r="BV178" s="4">
        <v>1</v>
      </c>
      <c r="BW178" s="4">
        <v>1</v>
      </c>
      <c r="BX178" s="4">
        <v>1</v>
      </c>
      <c r="BY178" s="4" t="s">
        <v>3</v>
      </c>
      <c r="BZ178" s="4">
        <v>87</v>
      </c>
      <c r="CA178" s="4">
        <v>47</v>
      </c>
      <c r="CB178" s="4" t="s">
        <v>3</v>
      </c>
      <c r="CE178" s="4">
        <v>1566</v>
      </c>
      <c r="CF178" s="4">
        <v>0</v>
      </c>
      <c r="CG178" s="4">
        <v>0</v>
      </c>
      <c r="CM178" s="4">
        <v>0</v>
      </c>
      <c r="CN178" s="4" t="s">
        <v>908</v>
      </c>
      <c r="CO178" s="4">
        <v>0</v>
      </c>
      <c r="CP178" s="4">
        <f t="shared" si="191"/>
        <v>1870.09</v>
      </c>
      <c r="CQ178" s="4">
        <f t="shared" si="192"/>
        <v>30.69</v>
      </c>
      <c r="CR178" s="4">
        <f t="shared" si="244"/>
        <v>0</v>
      </c>
      <c r="CS178" s="4">
        <f t="shared" si="245"/>
        <v>0</v>
      </c>
      <c r="CT178" s="4">
        <f t="shared" si="193"/>
        <v>0</v>
      </c>
      <c r="CU178" s="4">
        <f t="shared" si="194"/>
        <v>0</v>
      </c>
      <c r="CV178" s="4">
        <f t="shared" si="195"/>
        <v>0</v>
      </c>
      <c r="CW178" s="4">
        <f t="shared" si="196"/>
        <v>0</v>
      </c>
      <c r="CX178" s="4">
        <f t="shared" si="197"/>
        <v>0</v>
      </c>
      <c r="CY178" s="4">
        <f t="shared" si="246"/>
        <v>0</v>
      </c>
      <c r="CZ178" s="4">
        <f t="shared" si="247"/>
        <v>0</v>
      </c>
      <c r="DC178" s="4" t="s">
        <v>3</v>
      </c>
      <c r="DD178" s="4" t="s">
        <v>3</v>
      </c>
      <c r="DE178" s="4" t="s">
        <v>3</v>
      </c>
      <c r="DF178" s="4" t="s">
        <v>3</v>
      </c>
      <c r="DG178" s="4" t="s">
        <v>3</v>
      </c>
      <c r="DH178" s="4" t="s">
        <v>3</v>
      </c>
      <c r="DI178" s="4" t="s">
        <v>3</v>
      </c>
      <c r="DJ178" s="4" t="s">
        <v>3</v>
      </c>
      <c r="DK178" s="4" t="s">
        <v>3</v>
      </c>
      <c r="DL178" s="4" t="s">
        <v>3</v>
      </c>
      <c r="DM178" s="4" t="s">
        <v>3</v>
      </c>
      <c r="DN178" s="4">
        <v>0</v>
      </c>
      <c r="DO178" s="4">
        <v>0</v>
      </c>
      <c r="DP178" s="4">
        <v>1</v>
      </c>
      <c r="DQ178" s="4">
        <v>1</v>
      </c>
      <c r="DU178" s="4">
        <v>1003</v>
      </c>
      <c r="DV178" s="4" t="s">
        <v>156</v>
      </c>
      <c r="DW178" s="4" t="s">
        <v>156</v>
      </c>
      <c r="DX178" s="4">
        <v>1</v>
      </c>
      <c r="DZ178" s="4" t="s">
        <v>3</v>
      </c>
      <c r="EA178" s="4" t="s">
        <v>3</v>
      </c>
      <c r="EB178" s="4" t="s">
        <v>3</v>
      </c>
      <c r="EC178" s="4" t="s">
        <v>3</v>
      </c>
      <c r="EE178" s="4">
        <v>85133649</v>
      </c>
      <c r="EF178" s="4">
        <v>30</v>
      </c>
      <c r="EG178" s="4" t="s">
        <v>52</v>
      </c>
      <c r="EH178" s="4">
        <v>0</v>
      </c>
      <c r="EI178" s="4" t="s">
        <v>3</v>
      </c>
      <c r="EJ178" s="4">
        <v>1</v>
      </c>
      <c r="EK178" s="4">
        <v>29</v>
      </c>
      <c r="EL178" s="4" t="s">
        <v>330</v>
      </c>
      <c r="EM178" s="4" t="s">
        <v>331</v>
      </c>
      <c r="EO178" s="4" t="s">
        <v>148</v>
      </c>
      <c r="EQ178" s="4">
        <v>0</v>
      </c>
      <c r="ER178" s="4">
        <v>4.9000000000000004</v>
      </c>
      <c r="ES178" s="4">
        <v>4.9000000000000004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FQ178" s="4">
        <v>0</v>
      </c>
      <c r="FR178" s="4">
        <v>0</v>
      </c>
      <c r="FS178" s="4">
        <v>0</v>
      </c>
      <c r="FX178" s="4">
        <v>87</v>
      </c>
      <c r="FY178" s="4">
        <v>47</v>
      </c>
      <c r="GA178" s="4" t="s">
        <v>3</v>
      </c>
      <c r="GD178" s="4">
        <v>1</v>
      </c>
      <c r="GF178" s="4">
        <v>-690988545</v>
      </c>
      <c r="GG178" s="4">
        <v>2</v>
      </c>
      <c r="GH178" s="4">
        <v>1</v>
      </c>
      <c r="GI178" s="4">
        <v>2</v>
      </c>
      <c r="GJ178" s="4">
        <v>0</v>
      </c>
      <c r="GK178" s="4">
        <v>0</v>
      </c>
      <c r="GL178" s="4">
        <f t="shared" si="198"/>
        <v>0</v>
      </c>
      <c r="GM178" s="4">
        <f t="shared" si="199"/>
        <v>1870.09</v>
      </c>
      <c r="GN178" s="4">
        <f t="shared" si="200"/>
        <v>1870.09</v>
      </c>
      <c r="GO178" s="4">
        <f t="shared" si="201"/>
        <v>0</v>
      </c>
      <c r="GP178" s="4">
        <f t="shared" si="202"/>
        <v>0</v>
      </c>
      <c r="GR178" s="4">
        <v>0</v>
      </c>
      <c r="GS178" s="4">
        <v>3</v>
      </c>
      <c r="GT178" s="4">
        <v>0</v>
      </c>
      <c r="GU178" s="4" t="s">
        <v>3</v>
      </c>
      <c r="GV178" s="4">
        <f t="shared" si="203"/>
        <v>0</v>
      </c>
      <c r="GW178" s="4">
        <v>1</v>
      </c>
      <c r="GX178" s="4">
        <f t="shared" si="204"/>
        <v>0</v>
      </c>
      <c r="HA178" s="4">
        <v>0</v>
      </c>
      <c r="HB178" s="4">
        <v>0</v>
      </c>
      <c r="HC178" s="4">
        <f t="shared" si="205"/>
        <v>0</v>
      </c>
      <c r="HE178" s="4" t="s">
        <v>3</v>
      </c>
      <c r="HF178" s="4" t="s">
        <v>3</v>
      </c>
      <c r="HM178" s="4" t="s">
        <v>42</v>
      </c>
      <c r="HN178" s="4" t="s">
        <v>3</v>
      </c>
      <c r="HO178" s="4" t="s">
        <v>3</v>
      </c>
      <c r="HP178" s="4" t="s">
        <v>3</v>
      </c>
      <c r="HQ178" s="4" t="s">
        <v>3</v>
      </c>
      <c r="HS178" s="4">
        <v>0</v>
      </c>
      <c r="IK178" s="4">
        <v>0</v>
      </c>
    </row>
    <row r="179" spans="1:255" x14ac:dyDescent="0.2">
      <c r="A179" s="2">
        <v>18</v>
      </c>
      <c r="B179" s="2">
        <v>1</v>
      </c>
      <c r="C179" s="2">
        <v>353</v>
      </c>
      <c r="D179" s="2"/>
      <c r="E179" s="2" t="s">
        <v>339</v>
      </c>
      <c r="F179" s="2" t="s">
        <v>340</v>
      </c>
      <c r="G179" s="2" t="s">
        <v>909</v>
      </c>
      <c r="H179" s="2" t="s">
        <v>156</v>
      </c>
      <c r="I179" s="2">
        <f>I173*J179</f>
        <v>31.5</v>
      </c>
      <c r="J179" s="2">
        <v>1.0899653979238755</v>
      </c>
      <c r="K179" s="2">
        <v>1.0899654000000001</v>
      </c>
      <c r="L179" s="2"/>
      <c r="M179" s="2"/>
      <c r="N179" s="2"/>
      <c r="O179" s="2">
        <f t="shared" ref="O179:O198" si="248">ROUND(CP179,2)</f>
        <v>173.33</v>
      </c>
      <c r="P179" s="2">
        <f t="shared" ref="P179:P198" si="249">ROUND((ROUND((AC179*AW179*I179),2)*BC179),2)</f>
        <v>173.33</v>
      </c>
      <c r="Q179" s="2">
        <f t="shared" si="234"/>
        <v>0</v>
      </c>
      <c r="R179" s="2">
        <f t="shared" si="235"/>
        <v>0</v>
      </c>
      <c r="S179" s="2">
        <f t="shared" ref="S179:S198" si="250">ROUND((ROUND((AF179*AV179*I179),2)*BA179),2)</f>
        <v>0</v>
      </c>
      <c r="T179" s="2">
        <f t="shared" ref="T179:T198" si="251">ROUND(CU179*I179,2)</f>
        <v>0</v>
      </c>
      <c r="U179" s="2">
        <f t="shared" ref="U179:U198" si="252">CV179*I179</f>
        <v>0</v>
      </c>
      <c r="V179" s="2">
        <f t="shared" ref="V179:V198" si="253">CW179*I179</f>
        <v>0</v>
      </c>
      <c r="W179" s="2">
        <f t="shared" ref="W179:W198" si="254">ROUND(CX179*I179,2)</f>
        <v>0</v>
      </c>
      <c r="X179" s="2">
        <f t="shared" si="236"/>
        <v>0</v>
      </c>
      <c r="Y179" s="2">
        <f t="shared" si="237"/>
        <v>0</v>
      </c>
      <c r="Z179" s="2"/>
      <c r="AA179" s="2">
        <v>85736471</v>
      </c>
      <c r="AB179" s="2">
        <f t="shared" ref="AB179:AB198" si="255">ROUND((AC179+AD179+AF179),6)</f>
        <v>5.4</v>
      </c>
      <c r="AC179" s="2">
        <f t="shared" si="238"/>
        <v>5.4</v>
      </c>
      <c r="AD179" s="2">
        <f t="shared" si="239"/>
        <v>0</v>
      </c>
      <c r="AE179" s="2">
        <f t="shared" si="240"/>
        <v>0</v>
      </c>
      <c r="AF179" s="2">
        <f t="shared" si="241"/>
        <v>0</v>
      </c>
      <c r="AG179" s="2">
        <f t="shared" ref="AG179:AG198" si="256">ROUND((AP179),6)</f>
        <v>0</v>
      </c>
      <c r="AH179" s="2">
        <f t="shared" si="242"/>
        <v>0</v>
      </c>
      <c r="AI179" s="2">
        <f t="shared" si="243"/>
        <v>0</v>
      </c>
      <c r="AJ179" s="2">
        <f t="shared" ref="AJ179:AJ198" si="257">(AS179)</f>
        <v>0</v>
      </c>
      <c r="AK179" s="2">
        <v>5.4</v>
      </c>
      <c r="AL179" s="2">
        <v>5.4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87</v>
      </c>
      <c r="AU179" s="2">
        <v>47</v>
      </c>
      <c r="AV179" s="2">
        <v>1</v>
      </c>
      <c r="AW179" s="2">
        <v>1.0189999999999999</v>
      </c>
      <c r="AX179" s="2"/>
      <c r="AY179" s="2"/>
      <c r="AZ179" s="2">
        <v>1</v>
      </c>
      <c r="BA179" s="2">
        <v>1</v>
      </c>
      <c r="BB179" s="2">
        <v>1</v>
      </c>
      <c r="BC179" s="2">
        <v>1</v>
      </c>
      <c r="BD179" s="2" t="s">
        <v>3</v>
      </c>
      <c r="BE179" s="2" t="s">
        <v>3</v>
      </c>
      <c r="BF179" s="2" t="s">
        <v>3</v>
      </c>
      <c r="BG179" s="2" t="s">
        <v>3</v>
      </c>
      <c r="BH179" s="2">
        <v>3</v>
      </c>
      <c r="BI179" s="2">
        <v>1</v>
      </c>
      <c r="BJ179" s="2" t="s">
        <v>341</v>
      </c>
      <c r="BK179" s="2"/>
      <c r="BL179" s="2"/>
      <c r="BM179" s="2">
        <v>29</v>
      </c>
      <c r="BN179" s="2">
        <v>0</v>
      </c>
      <c r="BO179" s="2" t="s">
        <v>3</v>
      </c>
      <c r="BP179" s="2">
        <v>0</v>
      </c>
      <c r="BQ179" s="2">
        <v>30</v>
      </c>
      <c r="BR179" s="2">
        <v>0</v>
      </c>
      <c r="BS179" s="2">
        <v>1</v>
      </c>
      <c r="BT179" s="2">
        <v>1</v>
      </c>
      <c r="BU179" s="2">
        <v>1</v>
      </c>
      <c r="BV179" s="2">
        <v>1</v>
      </c>
      <c r="BW179" s="2">
        <v>1</v>
      </c>
      <c r="BX179" s="2">
        <v>1</v>
      </c>
      <c r="BY179" s="2" t="s">
        <v>3</v>
      </c>
      <c r="BZ179" s="2">
        <v>87</v>
      </c>
      <c r="CA179" s="2">
        <v>47</v>
      </c>
      <c r="CB179" s="2" t="s">
        <v>3</v>
      </c>
      <c r="CC179" s="2"/>
      <c r="CD179" s="2"/>
      <c r="CE179" s="2">
        <v>1566</v>
      </c>
      <c r="CF179" s="2">
        <v>0</v>
      </c>
      <c r="CG179" s="2">
        <v>0</v>
      </c>
      <c r="CH179" s="2"/>
      <c r="CI179" s="2"/>
      <c r="CJ179" s="2"/>
      <c r="CK179" s="2"/>
      <c r="CL179" s="2"/>
      <c r="CM179" s="2">
        <v>0</v>
      </c>
      <c r="CN179" s="2" t="s">
        <v>908</v>
      </c>
      <c r="CO179" s="2">
        <v>0</v>
      </c>
      <c r="CP179" s="2">
        <f t="shared" ref="CP179:CP198" si="258">(P179+Q179+S179)</f>
        <v>173.33</v>
      </c>
      <c r="CQ179" s="2">
        <f t="shared" ref="CQ179:CQ198" si="259">ROUND((ROUND((AC179*AW179*1),2)*BC179),2)</f>
        <v>5.5</v>
      </c>
      <c r="CR179" s="2">
        <f t="shared" si="244"/>
        <v>0</v>
      </c>
      <c r="CS179" s="2">
        <f t="shared" si="245"/>
        <v>0</v>
      </c>
      <c r="CT179" s="2">
        <f t="shared" ref="CT179:CT198" si="260">ROUND((ROUND((AF179*AV179*1),2)*BA179),2)</f>
        <v>0</v>
      </c>
      <c r="CU179" s="2">
        <f t="shared" ref="CU179:CU198" si="261">AG179</f>
        <v>0</v>
      </c>
      <c r="CV179" s="2">
        <f t="shared" ref="CV179:CV198" si="262">(AH179*AV179)</f>
        <v>0</v>
      </c>
      <c r="CW179" s="2">
        <f t="shared" ref="CW179:CW198" si="263">AI179</f>
        <v>0</v>
      </c>
      <c r="CX179" s="2">
        <f t="shared" ref="CX179:CX198" si="264">AJ179</f>
        <v>0</v>
      </c>
      <c r="CY179" s="2">
        <f t="shared" si="246"/>
        <v>0</v>
      </c>
      <c r="CZ179" s="2">
        <f t="shared" si="247"/>
        <v>0</v>
      </c>
      <c r="DA179" s="2"/>
      <c r="DB179" s="2"/>
      <c r="DC179" s="2" t="s">
        <v>3</v>
      </c>
      <c r="DD179" s="2" t="s">
        <v>3</v>
      </c>
      <c r="DE179" s="2" t="s">
        <v>3</v>
      </c>
      <c r="DF179" s="2" t="s">
        <v>3</v>
      </c>
      <c r="DG179" s="2" t="s">
        <v>3</v>
      </c>
      <c r="DH179" s="2" t="s">
        <v>3</v>
      </c>
      <c r="DI179" s="2" t="s">
        <v>3</v>
      </c>
      <c r="DJ179" s="2" t="s">
        <v>3</v>
      </c>
      <c r="DK179" s="2" t="s">
        <v>3</v>
      </c>
      <c r="DL179" s="2" t="s">
        <v>3</v>
      </c>
      <c r="DM179" s="2" t="s">
        <v>3</v>
      </c>
      <c r="DN179" s="2">
        <v>0</v>
      </c>
      <c r="DO179" s="2">
        <v>0</v>
      </c>
      <c r="DP179" s="2">
        <v>1</v>
      </c>
      <c r="DQ179" s="2">
        <v>1</v>
      </c>
      <c r="DR179" s="2"/>
      <c r="DS179" s="2"/>
      <c r="DT179" s="2"/>
      <c r="DU179" s="2">
        <v>1003</v>
      </c>
      <c r="DV179" s="2" t="s">
        <v>156</v>
      </c>
      <c r="DW179" s="2" t="s">
        <v>156</v>
      </c>
      <c r="DX179" s="2">
        <v>1</v>
      </c>
      <c r="DY179" s="2"/>
      <c r="DZ179" s="2" t="s">
        <v>3</v>
      </c>
      <c r="EA179" s="2" t="s">
        <v>3</v>
      </c>
      <c r="EB179" s="2" t="s">
        <v>3</v>
      </c>
      <c r="EC179" s="2" t="s">
        <v>3</v>
      </c>
      <c r="ED179" s="2"/>
      <c r="EE179" s="2">
        <v>85133649</v>
      </c>
      <c r="EF179" s="2">
        <v>30</v>
      </c>
      <c r="EG179" s="2" t="s">
        <v>52</v>
      </c>
      <c r="EH179" s="2">
        <v>0</v>
      </c>
      <c r="EI179" s="2" t="s">
        <v>3</v>
      </c>
      <c r="EJ179" s="2">
        <v>1</v>
      </c>
      <c r="EK179" s="2">
        <v>29</v>
      </c>
      <c r="EL179" s="2" t="s">
        <v>330</v>
      </c>
      <c r="EM179" s="2" t="s">
        <v>331</v>
      </c>
      <c r="EN179" s="2"/>
      <c r="EO179" s="2" t="s">
        <v>148</v>
      </c>
      <c r="EP179" s="2"/>
      <c r="EQ179" s="2">
        <v>0</v>
      </c>
      <c r="ER179" s="2">
        <v>5.4</v>
      </c>
      <c r="ES179" s="2">
        <v>5.4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>
        <v>0</v>
      </c>
      <c r="FR179" s="2">
        <v>0</v>
      </c>
      <c r="FS179" s="2">
        <v>0</v>
      </c>
      <c r="FT179" s="2"/>
      <c r="FU179" s="2"/>
      <c r="FV179" s="2"/>
      <c r="FW179" s="2"/>
      <c r="FX179" s="2">
        <v>87</v>
      </c>
      <c r="FY179" s="2">
        <v>47</v>
      </c>
      <c r="FZ179" s="2"/>
      <c r="GA179" s="2" t="s">
        <v>3</v>
      </c>
      <c r="GB179" s="2"/>
      <c r="GC179" s="2"/>
      <c r="GD179" s="2">
        <v>1</v>
      </c>
      <c r="GE179" s="2"/>
      <c r="GF179" s="2">
        <v>-1923510361</v>
      </c>
      <c r="GG179" s="2">
        <v>2</v>
      </c>
      <c r="GH179" s="2">
        <v>1</v>
      </c>
      <c r="GI179" s="2">
        <v>-2</v>
      </c>
      <c r="GJ179" s="2">
        <v>0</v>
      </c>
      <c r="GK179" s="2">
        <v>0</v>
      </c>
      <c r="GL179" s="2">
        <f t="shared" ref="GL179:GL198" si="265">ROUND(IF(AND(BH179=3,BI179=3,FS179&lt;&gt;0),P179,0),2)</f>
        <v>0</v>
      </c>
      <c r="GM179" s="2">
        <f t="shared" ref="GM179:GM198" si="266">ROUND(O179+X179+Y179,2)+GX179</f>
        <v>173.33</v>
      </c>
      <c r="GN179" s="2">
        <f t="shared" ref="GN179:GN198" si="267">IF(OR(BI179=0,BI179=1),GM179-GX179,0)</f>
        <v>173.33</v>
      </c>
      <c r="GO179" s="2">
        <f t="shared" ref="GO179:GO198" si="268">IF(BI179=2,GM179-GX179,0)</f>
        <v>0</v>
      </c>
      <c r="GP179" s="2">
        <f t="shared" ref="GP179:GP198" si="269">IF(BI179=4,GM179-GX179,0)</f>
        <v>0</v>
      </c>
      <c r="GQ179" s="2"/>
      <c r="GR179" s="2">
        <v>0</v>
      </c>
      <c r="GS179" s="2">
        <v>3</v>
      </c>
      <c r="GT179" s="2">
        <v>0</v>
      </c>
      <c r="GU179" s="2" t="s">
        <v>3</v>
      </c>
      <c r="GV179" s="2">
        <f t="shared" ref="GV179:GV198" si="270">ROUND((GT179),6)</f>
        <v>0</v>
      </c>
      <c r="GW179" s="2">
        <v>1</v>
      </c>
      <c r="GX179" s="2">
        <f t="shared" ref="GX179:GX198" si="271">ROUND(HC179*I179,2)</f>
        <v>0</v>
      </c>
      <c r="GY179" s="2"/>
      <c r="GZ179" s="2"/>
      <c r="HA179" s="2">
        <v>0</v>
      </c>
      <c r="HB179" s="2">
        <v>0</v>
      </c>
      <c r="HC179" s="2">
        <f t="shared" ref="HC179:HC198" si="272">GV179*GW179</f>
        <v>0</v>
      </c>
      <c r="HD179" s="2"/>
      <c r="HE179" s="2" t="s">
        <v>3</v>
      </c>
      <c r="HF179" s="2" t="s">
        <v>3</v>
      </c>
      <c r="HG179" s="2"/>
      <c r="HH179" s="2"/>
      <c r="HI179" s="2"/>
      <c r="HJ179" s="2"/>
      <c r="HK179" s="2"/>
      <c r="HL179" s="2"/>
      <c r="HM179" s="2" t="s">
        <v>42</v>
      </c>
      <c r="HN179" s="2" t="s">
        <v>3</v>
      </c>
      <c r="HO179" s="2" t="s">
        <v>3</v>
      </c>
      <c r="HP179" s="2" t="s">
        <v>3</v>
      </c>
      <c r="HQ179" s="2" t="s">
        <v>3</v>
      </c>
      <c r="HR179" s="2"/>
      <c r="HS179" s="2">
        <v>0</v>
      </c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>
        <v>0</v>
      </c>
      <c r="IL179" s="2"/>
      <c r="IM179" s="2"/>
      <c r="IN179" s="2"/>
      <c r="IO179" s="2"/>
      <c r="IP179" s="2"/>
      <c r="IQ179" s="2"/>
      <c r="IR179" s="2"/>
      <c r="IS179" s="2"/>
      <c r="IT179" s="2"/>
      <c r="IU179" s="2"/>
    </row>
    <row r="180" spans="1:255" x14ac:dyDescent="0.2">
      <c r="A180" s="4">
        <v>18</v>
      </c>
      <c r="B180" s="4">
        <v>1</v>
      </c>
      <c r="C180" s="4">
        <v>366</v>
      </c>
      <c r="E180" s="4" t="s">
        <v>339</v>
      </c>
      <c r="F180" s="4" t="s">
        <v>340</v>
      </c>
      <c r="G180" s="4" t="s">
        <v>909</v>
      </c>
      <c r="H180" s="4" t="s">
        <v>156</v>
      </c>
      <c r="I180" s="4">
        <f>I174*J180</f>
        <v>31.5</v>
      </c>
      <c r="J180" s="4">
        <v>1.0899653979238755</v>
      </c>
      <c r="K180" s="4">
        <v>1.0899654000000001</v>
      </c>
      <c r="O180" s="4">
        <f t="shared" si="248"/>
        <v>1154.3800000000001</v>
      </c>
      <c r="P180" s="4">
        <f t="shared" si="249"/>
        <v>1154.3800000000001</v>
      </c>
      <c r="Q180" s="4">
        <f t="shared" si="234"/>
        <v>0</v>
      </c>
      <c r="R180" s="4">
        <f t="shared" si="235"/>
        <v>0</v>
      </c>
      <c r="S180" s="4">
        <f t="shared" si="250"/>
        <v>0</v>
      </c>
      <c r="T180" s="4">
        <f t="shared" si="251"/>
        <v>0</v>
      </c>
      <c r="U180" s="4">
        <f t="shared" si="252"/>
        <v>0</v>
      </c>
      <c r="V180" s="4">
        <f t="shared" si="253"/>
        <v>0</v>
      </c>
      <c r="W180" s="4">
        <f t="shared" si="254"/>
        <v>0</v>
      </c>
      <c r="X180" s="4">
        <f t="shared" si="236"/>
        <v>0</v>
      </c>
      <c r="Y180" s="4">
        <f t="shared" si="237"/>
        <v>0</v>
      </c>
      <c r="AA180" s="4">
        <v>85736473</v>
      </c>
      <c r="AB180" s="4">
        <f t="shared" si="255"/>
        <v>5.4</v>
      </c>
      <c r="AC180" s="4">
        <f t="shared" si="238"/>
        <v>5.4</v>
      </c>
      <c r="AD180" s="4">
        <f t="shared" si="239"/>
        <v>0</v>
      </c>
      <c r="AE180" s="4">
        <f t="shared" si="240"/>
        <v>0</v>
      </c>
      <c r="AF180" s="4">
        <f t="shared" si="241"/>
        <v>0</v>
      </c>
      <c r="AG180" s="4">
        <f t="shared" si="256"/>
        <v>0</v>
      </c>
      <c r="AH180" s="4">
        <f t="shared" si="242"/>
        <v>0</v>
      </c>
      <c r="AI180" s="4">
        <f t="shared" si="243"/>
        <v>0</v>
      </c>
      <c r="AJ180" s="4">
        <f t="shared" si="257"/>
        <v>0</v>
      </c>
      <c r="AK180" s="4">
        <v>5.4</v>
      </c>
      <c r="AL180" s="4">
        <v>5.4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87</v>
      </c>
      <c r="AU180" s="4">
        <v>47</v>
      </c>
      <c r="AV180" s="4">
        <v>1</v>
      </c>
      <c r="AW180" s="4">
        <v>1.0189999999999999</v>
      </c>
      <c r="AZ180" s="4">
        <v>1</v>
      </c>
      <c r="BA180" s="4">
        <v>1</v>
      </c>
      <c r="BB180" s="4">
        <v>1</v>
      </c>
      <c r="BC180" s="4">
        <v>6.66</v>
      </c>
      <c r="BD180" s="4" t="s">
        <v>3</v>
      </c>
      <c r="BE180" s="4" t="s">
        <v>3</v>
      </c>
      <c r="BF180" s="4" t="s">
        <v>3</v>
      </c>
      <c r="BG180" s="4" t="s">
        <v>3</v>
      </c>
      <c r="BH180" s="4">
        <v>3</v>
      </c>
      <c r="BI180" s="4">
        <v>1</v>
      </c>
      <c r="BJ180" s="4" t="s">
        <v>341</v>
      </c>
      <c r="BM180" s="4">
        <v>29</v>
      </c>
      <c r="BN180" s="4">
        <v>0</v>
      </c>
      <c r="BO180" s="4" t="s">
        <v>340</v>
      </c>
      <c r="BP180" s="4">
        <v>1</v>
      </c>
      <c r="BQ180" s="4">
        <v>30</v>
      </c>
      <c r="BR180" s="4">
        <v>0</v>
      </c>
      <c r="BS180" s="4">
        <v>1</v>
      </c>
      <c r="BT180" s="4">
        <v>1</v>
      </c>
      <c r="BU180" s="4">
        <v>1</v>
      </c>
      <c r="BV180" s="4">
        <v>1</v>
      </c>
      <c r="BW180" s="4">
        <v>1</v>
      </c>
      <c r="BX180" s="4">
        <v>1</v>
      </c>
      <c r="BY180" s="4" t="s">
        <v>3</v>
      </c>
      <c r="BZ180" s="4">
        <v>87</v>
      </c>
      <c r="CA180" s="4">
        <v>47</v>
      </c>
      <c r="CB180" s="4" t="s">
        <v>3</v>
      </c>
      <c r="CE180" s="4">
        <v>1566</v>
      </c>
      <c r="CF180" s="4">
        <v>0</v>
      </c>
      <c r="CG180" s="4">
        <v>0</v>
      </c>
      <c r="CM180" s="4">
        <v>0</v>
      </c>
      <c r="CN180" s="4" t="s">
        <v>908</v>
      </c>
      <c r="CO180" s="4">
        <v>0</v>
      </c>
      <c r="CP180" s="4">
        <f t="shared" si="258"/>
        <v>1154.3800000000001</v>
      </c>
      <c r="CQ180" s="4">
        <f t="shared" si="259"/>
        <v>36.630000000000003</v>
      </c>
      <c r="CR180" s="4">
        <f t="shared" si="244"/>
        <v>0</v>
      </c>
      <c r="CS180" s="4">
        <f t="shared" si="245"/>
        <v>0</v>
      </c>
      <c r="CT180" s="4">
        <f t="shared" si="260"/>
        <v>0</v>
      </c>
      <c r="CU180" s="4">
        <f t="shared" si="261"/>
        <v>0</v>
      </c>
      <c r="CV180" s="4">
        <f t="shared" si="262"/>
        <v>0</v>
      </c>
      <c r="CW180" s="4">
        <f t="shared" si="263"/>
        <v>0</v>
      </c>
      <c r="CX180" s="4">
        <f t="shared" si="264"/>
        <v>0</v>
      </c>
      <c r="CY180" s="4">
        <f t="shared" si="246"/>
        <v>0</v>
      </c>
      <c r="CZ180" s="4">
        <f t="shared" si="247"/>
        <v>0</v>
      </c>
      <c r="DC180" s="4" t="s">
        <v>3</v>
      </c>
      <c r="DD180" s="4" t="s">
        <v>3</v>
      </c>
      <c r="DE180" s="4" t="s">
        <v>3</v>
      </c>
      <c r="DF180" s="4" t="s">
        <v>3</v>
      </c>
      <c r="DG180" s="4" t="s">
        <v>3</v>
      </c>
      <c r="DH180" s="4" t="s">
        <v>3</v>
      </c>
      <c r="DI180" s="4" t="s">
        <v>3</v>
      </c>
      <c r="DJ180" s="4" t="s">
        <v>3</v>
      </c>
      <c r="DK180" s="4" t="s">
        <v>3</v>
      </c>
      <c r="DL180" s="4" t="s">
        <v>3</v>
      </c>
      <c r="DM180" s="4" t="s">
        <v>3</v>
      </c>
      <c r="DN180" s="4">
        <v>0</v>
      </c>
      <c r="DO180" s="4">
        <v>0</v>
      </c>
      <c r="DP180" s="4">
        <v>1</v>
      </c>
      <c r="DQ180" s="4">
        <v>1</v>
      </c>
      <c r="DU180" s="4">
        <v>1003</v>
      </c>
      <c r="DV180" s="4" t="s">
        <v>156</v>
      </c>
      <c r="DW180" s="4" t="s">
        <v>156</v>
      </c>
      <c r="DX180" s="4">
        <v>1</v>
      </c>
      <c r="DZ180" s="4" t="s">
        <v>3</v>
      </c>
      <c r="EA180" s="4" t="s">
        <v>3</v>
      </c>
      <c r="EB180" s="4" t="s">
        <v>3</v>
      </c>
      <c r="EC180" s="4" t="s">
        <v>3</v>
      </c>
      <c r="EE180" s="4">
        <v>85133649</v>
      </c>
      <c r="EF180" s="4">
        <v>30</v>
      </c>
      <c r="EG180" s="4" t="s">
        <v>52</v>
      </c>
      <c r="EH180" s="4">
        <v>0</v>
      </c>
      <c r="EI180" s="4" t="s">
        <v>3</v>
      </c>
      <c r="EJ180" s="4">
        <v>1</v>
      </c>
      <c r="EK180" s="4">
        <v>29</v>
      </c>
      <c r="EL180" s="4" t="s">
        <v>330</v>
      </c>
      <c r="EM180" s="4" t="s">
        <v>331</v>
      </c>
      <c r="EO180" s="4" t="s">
        <v>148</v>
      </c>
      <c r="EQ180" s="4">
        <v>0</v>
      </c>
      <c r="ER180" s="4">
        <v>5.4</v>
      </c>
      <c r="ES180" s="4">
        <v>5.4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FQ180" s="4">
        <v>0</v>
      </c>
      <c r="FR180" s="4">
        <v>0</v>
      </c>
      <c r="FS180" s="4">
        <v>0</v>
      </c>
      <c r="FX180" s="4">
        <v>87</v>
      </c>
      <c r="FY180" s="4">
        <v>47</v>
      </c>
      <c r="GA180" s="4" t="s">
        <v>3</v>
      </c>
      <c r="GD180" s="4">
        <v>1</v>
      </c>
      <c r="GF180" s="4">
        <v>-1923510361</v>
      </c>
      <c r="GG180" s="4">
        <v>2</v>
      </c>
      <c r="GH180" s="4">
        <v>1</v>
      </c>
      <c r="GI180" s="4">
        <v>2</v>
      </c>
      <c r="GJ180" s="4">
        <v>0</v>
      </c>
      <c r="GK180" s="4">
        <v>0</v>
      </c>
      <c r="GL180" s="4">
        <f t="shared" si="265"/>
        <v>0</v>
      </c>
      <c r="GM180" s="4">
        <f t="shared" si="266"/>
        <v>1154.3800000000001</v>
      </c>
      <c r="GN180" s="4">
        <f t="shared" si="267"/>
        <v>1154.3800000000001</v>
      </c>
      <c r="GO180" s="4">
        <f t="shared" si="268"/>
        <v>0</v>
      </c>
      <c r="GP180" s="4">
        <f t="shared" si="269"/>
        <v>0</v>
      </c>
      <c r="GR180" s="4">
        <v>0</v>
      </c>
      <c r="GS180" s="4">
        <v>3</v>
      </c>
      <c r="GT180" s="4">
        <v>0</v>
      </c>
      <c r="GU180" s="4" t="s">
        <v>3</v>
      </c>
      <c r="GV180" s="4">
        <f t="shared" si="270"/>
        <v>0</v>
      </c>
      <c r="GW180" s="4">
        <v>1</v>
      </c>
      <c r="GX180" s="4">
        <f t="shared" si="271"/>
        <v>0</v>
      </c>
      <c r="HA180" s="4">
        <v>0</v>
      </c>
      <c r="HB180" s="4">
        <v>0</v>
      </c>
      <c r="HC180" s="4">
        <f t="shared" si="272"/>
        <v>0</v>
      </c>
      <c r="HE180" s="4" t="s">
        <v>3</v>
      </c>
      <c r="HF180" s="4" t="s">
        <v>3</v>
      </c>
      <c r="HM180" s="4" t="s">
        <v>42</v>
      </c>
      <c r="HN180" s="4" t="s">
        <v>3</v>
      </c>
      <c r="HO180" s="4" t="s">
        <v>3</v>
      </c>
      <c r="HP180" s="4" t="s">
        <v>3</v>
      </c>
      <c r="HQ180" s="4" t="s">
        <v>3</v>
      </c>
      <c r="HS180" s="4">
        <v>0</v>
      </c>
      <c r="IK180" s="4">
        <v>0</v>
      </c>
    </row>
    <row r="181" spans="1:255" x14ac:dyDescent="0.2">
      <c r="A181" s="2">
        <v>18</v>
      </c>
      <c r="B181" s="2">
        <v>1</v>
      </c>
      <c r="C181" s="2">
        <v>354</v>
      </c>
      <c r="D181" s="2"/>
      <c r="E181" s="2" t="s">
        <v>342</v>
      </c>
      <c r="F181" s="2" t="s">
        <v>343</v>
      </c>
      <c r="G181" s="2" t="s">
        <v>910</v>
      </c>
      <c r="H181" s="2" t="s">
        <v>156</v>
      </c>
      <c r="I181" s="2">
        <f>I173*J181</f>
        <v>21</v>
      </c>
      <c r="J181" s="2">
        <v>0.72664359861591699</v>
      </c>
      <c r="K181" s="2">
        <v>0.72664359999999995</v>
      </c>
      <c r="L181" s="2"/>
      <c r="M181" s="2"/>
      <c r="N181" s="2"/>
      <c r="O181" s="2">
        <f t="shared" si="248"/>
        <v>148.30000000000001</v>
      </c>
      <c r="P181" s="2">
        <f t="shared" si="249"/>
        <v>148.30000000000001</v>
      </c>
      <c r="Q181" s="2">
        <f t="shared" si="234"/>
        <v>0</v>
      </c>
      <c r="R181" s="2">
        <f t="shared" si="235"/>
        <v>0</v>
      </c>
      <c r="S181" s="2">
        <f t="shared" si="250"/>
        <v>0</v>
      </c>
      <c r="T181" s="2">
        <f t="shared" si="251"/>
        <v>0</v>
      </c>
      <c r="U181" s="2">
        <f t="shared" si="252"/>
        <v>0</v>
      </c>
      <c r="V181" s="2">
        <f t="shared" si="253"/>
        <v>0</v>
      </c>
      <c r="W181" s="2">
        <f t="shared" si="254"/>
        <v>0</v>
      </c>
      <c r="X181" s="2">
        <f t="shared" si="236"/>
        <v>0</v>
      </c>
      <c r="Y181" s="2">
        <f t="shared" si="237"/>
        <v>0</v>
      </c>
      <c r="Z181" s="2"/>
      <c r="AA181" s="2">
        <v>85736471</v>
      </c>
      <c r="AB181" s="2">
        <f t="shared" si="255"/>
        <v>6.93</v>
      </c>
      <c r="AC181" s="2">
        <f t="shared" si="238"/>
        <v>6.93</v>
      </c>
      <c r="AD181" s="2">
        <f t="shared" si="239"/>
        <v>0</v>
      </c>
      <c r="AE181" s="2">
        <f t="shared" si="240"/>
        <v>0</v>
      </c>
      <c r="AF181" s="2">
        <f t="shared" si="241"/>
        <v>0</v>
      </c>
      <c r="AG181" s="2">
        <f t="shared" si="256"/>
        <v>0</v>
      </c>
      <c r="AH181" s="2">
        <f t="shared" si="242"/>
        <v>0</v>
      </c>
      <c r="AI181" s="2">
        <f t="shared" si="243"/>
        <v>0</v>
      </c>
      <c r="AJ181" s="2">
        <f t="shared" si="257"/>
        <v>0</v>
      </c>
      <c r="AK181" s="2">
        <v>6.93</v>
      </c>
      <c r="AL181" s="2">
        <v>6.93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87</v>
      </c>
      <c r="AU181" s="2">
        <v>47</v>
      </c>
      <c r="AV181" s="2">
        <v>1</v>
      </c>
      <c r="AW181" s="2">
        <v>1.0189999999999999</v>
      </c>
      <c r="AX181" s="2"/>
      <c r="AY181" s="2"/>
      <c r="AZ181" s="2">
        <v>1</v>
      </c>
      <c r="BA181" s="2">
        <v>1</v>
      </c>
      <c r="BB181" s="2">
        <v>1</v>
      </c>
      <c r="BC181" s="2">
        <v>1</v>
      </c>
      <c r="BD181" s="2" t="s">
        <v>3</v>
      </c>
      <c r="BE181" s="2" t="s">
        <v>3</v>
      </c>
      <c r="BF181" s="2" t="s">
        <v>3</v>
      </c>
      <c r="BG181" s="2" t="s">
        <v>3</v>
      </c>
      <c r="BH181" s="2">
        <v>3</v>
      </c>
      <c r="BI181" s="2">
        <v>1</v>
      </c>
      <c r="BJ181" s="2" t="s">
        <v>344</v>
      </c>
      <c r="BK181" s="2"/>
      <c r="BL181" s="2"/>
      <c r="BM181" s="2">
        <v>29</v>
      </c>
      <c r="BN181" s="2">
        <v>0</v>
      </c>
      <c r="BO181" s="2" t="s">
        <v>3</v>
      </c>
      <c r="BP181" s="2">
        <v>0</v>
      </c>
      <c r="BQ181" s="2">
        <v>30</v>
      </c>
      <c r="BR181" s="2">
        <v>0</v>
      </c>
      <c r="BS181" s="2">
        <v>1</v>
      </c>
      <c r="BT181" s="2">
        <v>1</v>
      </c>
      <c r="BU181" s="2">
        <v>1</v>
      </c>
      <c r="BV181" s="2">
        <v>1</v>
      </c>
      <c r="BW181" s="2">
        <v>1</v>
      </c>
      <c r="BX181" s="2">
        <v>1</v>
      </c>
      <c r="BY181" s="2" t="s">
        <v>3</v>
      </c>
      <c r="BZ181" s="2">
        <v>87</v>
      </c>
      <c r="CA181" s="2">
        <v>47</v>
      </c>
      <c r="CB181" s="2" t="s">
        <v>3</v>
      </c>
      <c r="CC181" s="2"/>
      <c r="CD181" s="2"/>
      <c r="CE181" s="2">
        <v>1566</v>
      </c>
      <c r="CF181" s="2">
        <v>0</v>
      </c>
      <c r="CG181" s="2">
        <v>0</v>
      </c>
      <c r="CH181" s="2"/>
      <c r="CI181" s="2"/>
      <c r="CJ181" s="2"/>
      <c r="CK181" s="2"/>
      <c r="CL181" s="2"/>
      <c r="CM181" s="2">
        <v>0</v>
      </c>
      <c r="CN181" s="2" t="s">
        <v>908</v>
      </c>
      <c r="CO181" s="2">
        <v>0</v>
      </c>
      <c r="CP181" s="2">
        <f t="shared" si="258"/>
        <v>148.30000000000001</v>
      </c>
      <c r="CQ181" s="2">
        <f t="shared" si="259"/>
        <v>7.06</v>
      </c>
      <c r="CR181" s="2">
        <f t="shared" si="244"/>
        <v>0</v>
      </c>
      <c r="CS181" s="2">
        <f t="shared" si="245"/>
        <v>0</v>
      </c>
      <c r="CT181" s="2">
        <f t="shared" si="260"/>
        <v>0</v>
      </c>
      <c r="CU181" s="2">
        <f t="shared" si="261"/>
        <v>0</v>
      </c>
      <c r="CV181" s="2">
        <f t="shared" si="262"/>
        <v>0</v>
      </c>
      <c r="CW181" s="2">
        <f t="shared" si="263"/>
        <v>0</v>
      </c>
      <c r="CX181" s="2">
        <f t="shared" si="264"/>
        <v>0</v>
      </c>
      <c r="CY181" s="2">
        <f t="shared" si="246"/>
        <v>0</v>
      </c>
      <c r="CZ181" s="2">
        <f t="shared" si="247"/>
        <v>0</v>
      </c>
      <c r="DA181" s="2"/>
      <c r="DB181" s="2"/>
      <c r="DC181" s="2" t="s">
        <v>3</v>
      </c>
      <c r="DD181" s="2" t="s">
        <v>3</v>
      </c>
      <c r="DE181" s="2" t="s">
        <v>3</v>
      </c>
      <c r="DF181" s="2" t="s">
        <v>3</v>
      </c>
      <c r="DG181" s="2" t="s">
        <v>3</v>
      </c>
      <c r="DH181" s="2" t="s">
        <v>3</v>
      </c>
      <c r="DI181" s="2" t="s">
        <v>3</v>
      </c>
      <c r="DJ181" s="2" t="s">
        <v>3</v>
      </c>
      <c r="DK181" s="2" t="s">
        <v>3</v>
      </c>
      <c r="DL181" s="2" t="s">
        <v>3</v>
      </c>
      <c r="DM181" s="2" t="s">
        <v>3</v>
      </c>
      <c r="DN181" s="2">
        <v>0</v>
      </c>
      <c r="DO181" s="2">
        <v>0</v>
      </c>
      <c r="DP181" s="2">
        <v>1</v>
      </c>
      <c r="DQ181" s="2">
        <v>1</v>
      </c>
      <c r="DR181" s="2"/>
      <c r="DS181" s="2"/>
      <c r="DT181" s="2"/>
      <c r="DU181" s="2">
        <v>1003</v>
      </c>
      <c r="DV181" s="2" t="s">
        <v>156</v>
      </c>
      <c r="DW181" s="2" t="s">
        <v>156</v>
      </c>
      <c r="DX181" s="2">
        <v>1</v>
      </c>
      <c r="DY181" s="2"/>
      <c r="DZ181" s="2" t="s">
        <v>3</v>
      </c>
      <c r="EA181" s="2" t="s">
        <v>3</v>
      </c>
      <c r="EB181" s="2" t="s">
        <v>3</v>
      </c>
      <c r="EC181" s="2" t="s">
        <v>3</v>
      </c>
      <c r="ED181" s="2"/>
      <c r="EE181" s="2">
        <v>85133649</v>
      </c>
      <c r="EF181" s="2">
        <v>30</v>
      </c>
      <c r="EG181" s="2" t="s">
        <v>52</v>
      </c>
      <c r="EH181" s="2">
        <v>0</v>
      </c>
      <c r="EI181" s="2" t="s">
        <v>3</v>
      </c>
      <c r="EJ181" s="2">
        <v>1</v>
      </c>
      <c r="EK181" s="2">
        <v>29</v>
      </c>
      <c r="EL181" s="2" t="s">
        <v>330</v>
      </c>
      <c r="EM181" s="2" t="s">
        <v>331</v>
      </c>
      <c r="EN181" s="2"/>
      <c r="EO181" s="2" t="s">
        <v>148</v>
      </c>
      <c r="EP181" s="2"/>
      <c r="EQ181" s="2">
        <v>0</v>
      </c>
      <c r="ER181" s="2">
        <v>6.93</v>
      </c>
      <c r="ES181" s="2">
        <v>6.93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>
        <v>0</v>
      </c>
      <c r="FR181" s="2">
        <v>0</v>
      </c>
      <c r="FS181" s="2">
        <v>0</v>
      </c>
      <c r="FT181" s="2"/>
      <c r="FU181" s="2"/>
      <c r="FV181" s="2"/>
      <c r="FW181" s="2"/>
      <c r="FX181" s="2">
        <v>87</v>
      </c>
      <c r="FY181" s="2">
        <v>47</v>
      </c>
      <c r="FZ181" s="2"/>
      <c r="GA181" s="2" t="s">
        <v>3</v>
      </c>
      <c r="GB181" s="2"/>
      <c r="GC181" s="2"/>
      <c r="GD181" s="2">
        <v>1</v>
      </c>
      <c r="GE181" s="2"/>
      <c r="GF181" s="2">
        <v>-938323832</v>
      </c>
      <c r="GG181" s="2">
        <v>2</v>
      </c>
      <c r="GH181" s="2">
        <v>1</v>
      </c>
      <c r="GI181" s="2">
        <v>-2</v>
      </c>
      <c r="GJ181" s="2">
        <v>0</v>
      </c>
      <c r="GK181" s="2">
        <v>0</v>
      </c>
      <c r="GL181" s="2">
        <f t="shared" si="265"/>
        <v>0</v>
      </c>
      <c r="GM181" s="2">
        <f t="shared" si="266"/>
        <v>148.30000000000001</v>
      </c>
      <c r="GN181" s="2">
        <f t="shared" si="267"/>
        <v>148.30000000000001</v>
      </c>
      <c r="GO181" s="2">
        <f t="shared" si="268"/>
        <v>0</v>
      </c>
      <c r="GP181" s="2">
        <f t="shared" si="269"/>
        <v>0</v>
      </c>
      <c r="GQ181" s="2"/>
      <c r="GR181" s="2">
        <v>0</v>
      </c>
      <c r="GS181" s="2">
        <v>3</v>
      </c>
      <c r="GT181" s="2">
        <v>0</v>
      </c>
      <c r="GU181" s="2" t="s">
        <v>3</v>
      </c>
      <c r="GV181" s="2">
        <f t="shared" si="270"/>
        <v>0</v>
      </c>
      <c r="GW181" s="2">
        <v>1</v>
      </c>
      <c r="GX181" s="2">
        <f t="shared" si="271"/>
        <v>0</v>
      </c>
      <c r="GY181" s="2"/>
      <c r="GZ181" s="2"/>
      <c r="HA181" s="2">
        <v>0</v>
      </c>
      <c r="HB181" s="2">
        <v>0</v>
      </c>
      <c r="HC181" s="2">
        <f t="shared" si="272"/>
        <v>0</v>
      </c>
      <c r="HD181" s="2"/>
      <c r="HE181" s="2" t="s">
        <v>3</v>
      </c>
      <c r="HF181" s="2" t="s">
        <v>3</v>
      </c>
      <c r="HG181" s="2"/>
      <c r="HH181" s="2"/>
      <c r="HI181" s="2"/>
      <c r="HJ181" s="2"/>
      <c r="HK181" s="2"/>
      <c r="HL181" s="2"/>
      <c r="HM181" s="2" t="s">
        <v>42</v>
      </c>
      <c r="HN181" s="2" t="s">
        <v>3</v>
      </c>
      <c r="HO181" s="2" t="s">
        <v>3</v>
      </c>
      <c r="HP181" s="2" t="s">
        <v>3</v>
      </c>
      <c r="HQ181" s="2" t="s">
        <v>3</v>
      </c>
      <c r="HR181" s="2"/>
      <c r="HS181" s="2">
        <v>0</v>
      </c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>
        <v>0</v>
      </c>
      <c r="IL181" s="2"/>
      <c r="IM181" s="2"/>
      <c r="IN181" s="2"/>
      <c r="IO181" s="2"/>
      <c r="IP181" s="2"/>
      <c r="IQ181" s="2"/>
      <c r="IR181" s="2"/>
      <c r="IS181" s="2"/>
      <c r="IT181" s="2"/>
      <c r="IU181" s="2"/>
    </row>
    <row r="182" spans="1:255" x14ac:dyDescent="0.2">
      <c r="A182" s="4">
        <v>18</v>
      </c>
      <c r="B182" s="4">
        <v>1</v>
      </c>
      <c r="C182" s="4">
        <v>367</v>
      </c>
      <c r="E182" s="4" t="s">
        <v>342</v>
      </c>
      <c r="F182" s="4" t="s">
        <v>343</v>
      </c>
      <c r="G182" s="4" t="s">
        <v>910</v>
      </c>
      <c r="H182" s="4" t="s">
        <v>156</v>
      </c>
      <c r="I182" s="4">
        <f>I174*J182</f>
        <v>21</v>
      </c>
      <c r="J182" s="4">
        <v>0.72664359861591699</v>
      </c>
      <c r="K182" s="4">
        <v>0.72664359999999995</v>
      </c>
      <c r="O182" s="4">
        <f t="shared" si="248"/>
        <v>983.23</v>
      </c>
      <c r="P182" s="4">
        <f t="shared" si="249"/>
        <v>983.23</v>
      </c>
      <c r="Q182" s="4">
        <f t="shared" si="234"/>
        <v>0</v>
      </c>
      <c r="R182" s="4">
        <f t="shared" si="235"/>
        <v>0</v>
      </c>
      <c r="S182" s="4">
        <f t="shared" si="250"/>
        <v>0</v>
      </c>
      <c r="T182" s="4">
        <f t="shared" si="251"/>
        <v>0</v>
      </c>
      <c r="U182" s="4">
        <f t="shared" si="252"/>
        <v>0</v>
      </c>
      <c r="V182" s="4">
        <f t="shared" si="253"/>
        <v>0</v>
      </c>
      <c r="W182" s="4">
        <f t="shared" si="254"/>
        <v>0</v>
      </c>
      <c r="X182" s="4">
        <f t="shared" si="236"/>
        <v>0</v>
      </c>
      <c r="Y182" s="4">
        <f t="shared" si="237"/>
        <v>0</v>
      </c>
      <c r="AA182" s="4">
        <v>85736473</v>
      </c>
      <c r="AB182" s="4">
        <f t="shared" si="255"/>
        <v>6.93</v>
      </c>
      <c r="AC182" s="4">
        <f t="shared" si="238"/>
        <v>6.93</v>
      </c>
      <c r="AD182" s="4">
        <f t="shared" si="239"/>
        <v>0</v>
      </c>
      <c r="AE182" s="4">
        <f t="shared" si="240"/>
        <v>0</v>
      </c>
      <c r="AF182" s="4">
        <f t="shared" si="241"/>
        <v>0</v>
      </c>
      <c r="AG182" s="4">
        <f t="shared" si="256"/>
        <v>0</v>
      </c>
      <c r="AH182" s="4">
        <f t="shared" si="242"/>
        <v>0</v>
      </c>
      <c r="AI182" s="4">
        <f t="shared" si="243"/>
        <v>0</v>
      </c>
      <c r="AJ182" s="4">
        <f t="shared" si="257"/>
        <v>0</v>
      </c>
      <c r="AK182" s="4">
        <v>6.93</v>
      </c>
      <c r="AL182" s="4">
        <v>6.93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87</v>
      </c>
      <c r="AU182" s="4">
        <v>47</v>
      </c>
      <c r="AV182" s="4">
        <v>1</v>
      </c>
      <c r="AW182" s="4">
        <v>1.0189999999999999</v>
      </c>
      <c r="AZ182" s="4">
        <v>1</v>
      </c>
      <c r="BA182" s="4">
        <v>1</v>
      </c>
      <c r="BB182" s="4">
        <v>1</v>
      </c>
      <c r="BC182" s="4">
        <v>6.63</v>
      </c>
      <c r="BD182" s="4" t="s">
        <v>3</v>
      </c>
      <c r="BE182" s="4" t="s">
        <v>3</v>
      </c>
      <c r="BF182" s="4" t="s">
        <v>3</v>
      </c>
      <c r="BG182" s="4" t="s">
        <v>3</v>
      </c>
      <c r="BH182" s="4">
        <v>3</v>
      </c>
      <c r="BI182" s="4">
        <v>1</v>
      </c>
      <c r="BJ182" s="4" t="s">
        <v>344</v>
      </c>
      <c r="BM182" s="4">
        <v>29</v>
      </c>
      <c r="BN182" s="4">
        <v>0</v>
      </c>
      <c r="BO182" s="4" t="s">
        <v>343</v>
      </c>
      <c r="BP182" s="4">
        <v>1</v>
      </c>
      <c r="BQ182" s="4">
        <v>30</v>
      </c>
      <c r="BR182" s="4">
        <v>0</v>
      </c>
      <c r="BS182" s="4">
        <v>1</v>
      </c>
      <c r="BT182" s="4">
        <v>1</v>
      </c>
      <c r="BU182" s="4">
        <v>1</v>
      </c>
      <c r="BV182" s="4">
        <v>1</v>
      </c>
      <c r="BW182" s="4">
        <v>1</v>
      </c>
      <c r="BX182" s="4">
        <v>1</v>
      </c>
      <c r="BY182" s="4" t="s">
        <v>3</v>
      </c>
      <c r="BZ182" s="4">
        <v>87</v>
      </c>
      <c r="CA182" s="4">
        <v>47</v>
      </c>
      <c r="CB182" s="4" t="s">
        <v>3</v>
      </c>
      <c r="CE182" s="4">
        <v>1566</v>
      </c>
      <c r="CF182" s="4">
        <v>0</v>
      </c>
      <c r="CG182" s="4">
        <v>0</v>
      </c>
      <c r="CM182" s="4">
        <v>0</v>
      </c>
      <c r="CN182" s="4" t="s">
        <v>908</v>
      </c>
      <c r="CO182" s="4">
        <v>0</v>
      </c>
      <c r="CP182" s="4">
        <f t="shared" si="258"/>
        <v>983.23</v>
      </c>
      <c r="CQ182" s="4">
        <f t="shared" si="259"/>
        <v>46.81</v>
      </c>
      <c r="CR182" s="4">
        <f t="shared" si="244"/>
        <v>0</v>
      </c>
      <c r="CS182" s="4">
        <f t="shared" si="245"/>
        <v>0</v>
      </c>
      <c r="CT182" s="4">
        <f t="shared" si="260"/>
        <v>0</v>
      </c>
      <c r="CU182" s="4">
        <f t="shared" si="261"/>
        <v>0</v>
      </c>
      <c r="CV182" s="4">
        <f t="shared" si="262"/>
        <v>0</v>
      </c>
      <c r="CW182" s="4">
        <f t="shared" si="263"/>
        <v>0</v>
      </c>
      <c r="CX182" s="4">
        <f t="shared" si="264"/>
        <v>0</v>
      </c>
      <c r="CY182" s="4">
        <f t="shared" si="246"/>
        <v>0</v>
      </c>
      <c r="CZ182" s="4">
        <f t="shared" si="247"/>
        <v>0</v>
      </c>
      <c r="DC182" s="4" t="s">
        <v>3</v>
      </c>
      <c r="DD182" s="4" t="s">
        <v>3</v>
      </c>
      <c r="DE182" s="4" t="s">
        <v>3</v>
      </c>
      <c r="DF182" s="4" t="s">
        <v>3</v>
      </c>
      <c r="DG182" s="4" t="s">
        <v>3</v>
      </c>
      <c r="DH182" s="4" t="s">
        <v>3</v>
      </c>
      <c r="DI182" s="4" t="s">
        <v>3</v>
      </c>
      <c r="DJ182" s="4" t="s">
        <v>3</v>
      </c>
      <c r="DK182" s="4" t="s">
        <v>3</v>
      </c>
      <c r="DL182" s="4" t="s">
        <v>3</v>
      </c>
      <c r="DM182" s="4" t="s">
        <v>3</v>
      </c>
      <c r="DN182" s="4">
        <v>0</v>
      </c>
      <c r="DO182" s="4">
        <v>0</v>
      </c>
      <c r="DP182" s="4">
        <v>1</v>
      </c>
      <c r="DQ182" s="4">
        <v>1</v>
      </c>
      <c r="DU182" s="4">
        <v>1003</v>
      </c>
      <c r="DV182" s="4" t="s">
        <v>156</v>
      </c>
      <c r="DW182" s="4" t="s">
        <v>156</v>
      </c>
      <c r="DX182" s="4">
        <v>1</v>
      </c>
      <c r="DZ182" s="4" t="s">
        <v>3</v>
      </c>
      <c r="EA182" s="4" t="s">
        <v>3</v>
      </c>
      <c r="EB182" s="4" t="s">
        <v>3</v>
      </c>
      <c r="EC182" s="4" t="s">
        <v>3</v>
      </c>
      <c r="EE182" s="4">
        <v>85133649</v>
      </c>
      <c r="EF182" s="4">
        <v>30</v>
      </c>
      <c r="EG182" s="4" t="s">
        <v>52</v>
      </c>
      <c r="EH182" s="4">
        <v>0</v>
      </c>
      <c r="EI182" s="4" t="s">
        <v>3</v>
      </c>
      <c r="EJ182" s="4">
        <v>1</v>
      </c>
      <c r="EK182" s="4">
        <v>29</v>
      </c>
      <c r="EL182" s="4" t="s">
        <v>330</v>
      </c>
      <c r="EM182" s="4" t="s">
        <v>331</v>
      </c>
      <c r="EO182" s="4" t="s">
        <v>148</v>
      </c>
      <c r="EQ182" s="4">
        <v>0</v>
      </c>
      <c r="ER182" s="4">
        <v>6.93</v>
      </c>
      <c r="ES182" s="4">
        <v>6.93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FQ182" s="4">
        <v>0</v>
      </c>
      <c r="FR182" s="4">
        <v>0</v>
      </c>
      <c r="FS182" s="4">
        <v>0</v>
      </c>
      <c r="FX182" s="4">
        <v>87</v>
      </c>
      <c r="FY182" s="4">
        <v>47</v>
      </c>
      <c r="GA182" s="4" t="s">
        <v>3</v>
      </c>
      <c r="GD182" s="4">
        <v>1</v>
      </c>
      <c r="GF182" s="4">
        <v>-938323832</v>
      </c>
      <c r="GG182" s="4">
        <v>2</v>
      </c>
      <c r="GH182" s="4">
        <v>1</v>
      </c>
      <c r="GI182" s="4">
        <v>2</v>
      </c>
      <c r="GJ182" s="4">
        <v>0</v>
      </c>
      <c r="GK182" s="4">
        <v>0</v>
      </c>
      <c r="GL182" s="4">
        <f t="shared" si="265"/>
        <v>0</v>
      </c>
      <c r="GM182" s="4">
        <f t="shared" si="266"/>
        <v>983.23</v>
      </c>
      <c r="GN182" s="4">
        <f t="shared" si="267"/>
        <v>983.23</v>
      </c>
      <c r="GO182" s="4">
        <f t="shared" si="268"/>
        <v>0</v>
      </c>
      <c r="GP182" s="4">
        <f t="shared" si="269"/>
        <v>0</v>
      </c>
      <c r="GR182" s="4">
        <v>0</v>
      </c>
      <c r="GS182" s="4">
        <v>3</v>
      </c>
      <c r="GT182" s="4">
        <v>0</v>
      </c>
      <c r="GU182" s="4" t="s">
        <v>3</v>
      </c>
      <c r="GV182" s="4">
        <f t="shared" si="270"/>
        <v>0</v>
      </c>
      <c r="GW182" s="4">
        <v>1</v>
      </c>
      <c r="GX182" s="4">
        <f t="shared" si="271"/>
        <v>0</v>
      </c>
      <c r="HA182" s="4">
        <v>0</v>
      </c>
      <c r="HB182" s="4">
        <v>0</v>
      </c>
      <c r="HC182" s="4">
        <f t="shared" si="272"/>
        <v>0</v>
      </c>
      <c r="HE182" s="4" t="s">
        <v>3</v>
      </c>
      <c r="HF182" s="4" t="s">
        <v>3</v>
      </c>
      <c r="HM182" s="4" t="s">
        <v>42</v>
      </c>
      <c r="HN182" s="4" t="s">
        <v>3</v>
      </c>
      <c r="HO182" s="4" t="s">
        <v>3</v>
      </c>
      <c r="HP182" s="4" t="s">
        <v>3</v>
      </c>
      <c r="HQ182" s="4" t="s">
        <v>3</v>
      </c>
      <c r="HS182" s="4">
        <v>0</v>
      </c>
      <c r="IK182" s="4">
        <v>0</v>
      </c>
    </row>
    <row r="183" spans="1:255" x14ac:dyDescent="0.2">
      <c r="A183" s="2">
        <v>18</v>
      </c>
      <c r="B183" s="2">
        <v>1</v>
      </c>
      <c r="C183" s="2">
        <v>355</v>
      </c>
      <c r="D183" s="2"/>
      <c r="E183" s="2" t="s">
        <v>345</v>
      </c>
      <c r="F183" s="2" t="s">
        <v>346</v>
      </c>
      <c r="G183" s="2" t="s">
        <v>911</v>
      </c>
      <c r="H183" s="2" t="s">
        <v>156</v>
      </c>
      <c r="I183" s="2">
        <f>I173*J183</f>
        <v>57.75</v>
      </c>
      <c r="J183" s="2">
        <v>1.9982698961937717</v>
      </c>
      <c r="K183" s="2">
        <v>1.9982698999999999</v>
      </c>
      <c r="L183" s="2"/>
      <c r="M183" s="2"/>
      <c r="N183" s="2"/>
      <c r="O183" s="2">
        <f t="shared" si="248"/>
        <v>510.21</v>
      </c>
      <c r="P183" s="2">
        <f t="shared" si="249"/>
        <v>510.21</v>
      </c>
      <c r="Q183" s="2">
        <f t="shared" si="234"/>
        <v>0</v>
      </c>
      <c r="R183" s="2">
        <f t="shared" si="235"/>
        <v>0</v>
      </c>
      <c r="S183" s="2">
        <f t="shared" si="250"/>
        <v>0</v>
      </c>
      <c r="T183" s="2">
        <f t="shared" si="251"/>
        <v>0</v>
      </c>
      <c r="U183" s="2">
        <f t="shared" si="252"/>
        <v>0</v>
      </c>
      <c r="V183" s="2">
        <f t="shared" si="253"/>
        <v>0</v>
      </c>
      <c r="W183" s="2">
        <f t="shared" si="254"/>
        <v>0</v>
      </c>
      <c r="X183" s="2">
        <f t="shared" si="236"/>
        <v>0</v>
      </c>
      <c r="Y183" s="2">
        <f t="shared" si="237"/>
        <v>0</v>
      </c>
      <c r="Z183" s="2"/>
      <c r="AA183" s="2">
        <v>85736471</v>
      </c>
      <c r="AB183" s="2">
        <f t="shared" si="255"/>
        <v>8.67</v>
      </c>
      <c r="AC183" s="2">
        <f t="shared" si="238"/>
        <v>8.67</v>
      </c>
      <c r="AD183" s="2">
        <f t="shared" si="239"/>
        <v>0</v>
      </c>
      <c r="AE183" s="2">
        <f t="shared" si="240"/>
        <v>0</v>
      </c>
      <c r="AF183" s="2">
        <f t="shared" si="241"/>
        <v>0</v>
      </c>
      <c r="AG183" s="2">
        <f t="shared" si="256"/>
        <v>0</v>
      </c>
      <c r="AH183" s="2">
        <f t="shared" si="242"/>
        <v>0</v>
      </c>
      <c r="AI183" s="2">
        <f t="shared" si="243"/>
        <v>0</v>
      </c>
      <c r="AJ183" s="2">
        <f t="shared" si="257"/>
        <v>0</v>
      </c>
      <c r="AK183" s="2">
        <v>8.67</v>
      </c>
      <c r="AL183" s="2">
        <v>8.67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87</v>
      </c>
      <c r="AU183" s="2">
        <v>47</v>
      </c>
      <c r="AV183" s="2">
        <v>1</v>
      </c>
      <c r="AW183" s="2">
        <v>1.0189999999999999</v>
      </c>
      <c r="AX183" s="2"/>
      <c r="AY183" s="2"/>
      <c r="AZ183" s="2">
        <v>1</v>
      </c>
      <c r="BA183" s="2">
        <v>1</v>
      </c>
      <c r="BB183" s="2">
        <v>1</v>
      </c>
      <c r="BC183" s="2">
        <v>1</v>
      </c>
      <c r="BD183" s="2" t="s">
        <v>3</v>
      </c>
      <c r="BE183" s="2" t="s">
        <v>3</v>
      </c>
      <c r="BF183" s="2" t="s">
        <v>3</v>
      </c>
      <c r="BG183" s="2" t="s">
        <v>3</v>
      </c>
      <c r="BH183" s="2">
        <v>3</v>
      </c>
      <c r="BI183" s="2">
        <v>1</v>
      </c>
      <c r="BJ183" s="2" t="s">
        <v>347</v>
      </c>
      <c r="BK183" s="2"/>
      <c r="BL183" s="2"/>
      <c r="BM183" s="2">
        <v>29</v>
      </c>
      <c r="BN183" s="2">
        <v>0</v>
      </c>
      <c r="BO183" s="2" t="s">
        <v>3</v>
      </c>
      <c r="BP183" s="2">
        <v>0</v>
      </c>
      <c r="BQ183" s="2">
        <v>30</v>
      </c>
      <c r="BR183" s="2">
        <v>0</v>
      </c>
      <c r="BS183" s="2">
        <v>1</v>
      </c>
      <c r="BT183" s="2">
        <v>1</v>
      </c>
      <c r="BU183" s="2">
        <v>1</v>
      </c>
      <c r="BV183" s="2">
        <v>1</v>
      </c>
      <c r="BW183" s="2">
        <v>1</v>
      </c>
      <c r="BX183" s="2">
        <v>1</v>
      </c>
      <c r="BY183" s="2" t="s">
        <v>3</v>
      </c>
      <c r="BZ183" s="2">
        <v>87</v>
      </c>
      <c r="CA183" s="2">
        <v>47</v>
      </c>
      <c r="CB183" s="2" t="s">
        <v>3</v>
      </c>
      <c r="CC183" s="2"/>
      <c r="CD183" s="2"/>
      <c r="CE183" s="2">
        <v>1566</v>
      </c>
      <c r="CF183" s="2">
        <v>0</v>
      </c>
      <c r="CG183" s="2">
        <v>0</v>
      </c>
      <c r="CH183" s="2"/>
      <c r="CI183" s="2"/>
      <c r="CJ183" s="2"/>
      <c r="CK183" s="2"/>
      <c r="CL183" s="2"/>
      <c r="CM183" s="2">
        <v>0</v>
      </c>
      <c r="CN183" s="2" t="s">
        <v>908</v>
      </c>
      <c r="CO183" s="2">
        <v>0</v>
      </c>
      <c r="CP183" s="2">
        <f t="shared" si="258"/>
        <v>510.21</v>
      </c>
      <c r="CQ183" s="2">
        <f t="shared" si="259"/>
        <v>8.83</v>
      </c>
      <c r="CR183" s="2">
        <f t="shared" si="244"/>
        <v>0</v>
      </c>
      <c r="CS183" s="2">
        <f t="shared" si="245"/>
        <v>0</v>
      </c>
      <c r="CT183" s="2">
        <f t="shared" si="260"/>
        <v>0</v>
      </c>
      <c r="CU183" s="2">
        <f t="shared" si="261"/>
        <v>0</v>
      </c>
      <c r="CV183" s="2">
        <f t="shared" si="262"/>
        <v>0</v>
      </c>
      <c r="CW183" s="2">
        <f t="shared" si="263"/>
        <v>0</v>
      </c>
      <c r="CX183" s="2">
        <f t="shared" si="264"/>
        <v>0</v>
      </c>
      <c r="CY183" s="2">
        <f t="shared" si="246"/>
        <v>0</v>
      </c>
      <c r="CZ183" s="2">
        <f t="shared" si="247"/>
        <v>0</v>
      </c>
      <c r="DA183" s="2"/>
      <c r="DB183" s="2"/>
      <c r="DC183" s="2" t="s">
        <v>3</v>
      </c>
      <c r="DD183" s="2" t="s">
        <v>3</v>
      </c>
      <c r="DE183" s="2" t="s">
        <v>3</v>
      </c>
      <c r="DF183" s="2" t="s">
        <v>3</v>
      </c>
      <c r="DG183" s="2" t="s">
        <v>3</v>
      </c>
      <c r="DH183" s="2" t="s">
        <v>3</v>
      </c>
      <c r="DI183" s="2" t="s">
        <v>3</v>
      </c>
      <c r="DJ183" s="2" t="s">
        <v>3</v>
      </c>
      <c r="DK183" s="2" t="s">
        <v>3</v>
      </c>
      <c r="DL183" s="2" t="s">
        <v>3</v>
      </c>
      <c r="DM183" s="2" t="s">
        <v>3</v>
      </c>
      <c r="DN183" s="2">
        <v>0</v>
      </c>
      <c r="DO183" s="2">
        <v>0</v>
      </c>
      <c r="DP183" s="2">
        <v>1</v>
      </c>
      <c r="DQ183" s="2">
        <v>1</v>
      </c>
      <c r="DR183" s="2"/>
      <c r="DS183" s="2"/>
      <c r="DT183" s="2"/>
      <c r="DU183" s="2">
        <v>1003</v>
      </c>
      <c r="DV183" s="2" t="s">
        <v>156</v>
      </c>
      <c r="DW183" s="2" t="s">
        <v>156</v>
      </c>
      <c r="DX183" s="2">
        <v>1</v>
      </c>
      <c r="DY183" s="2"/>
      <c r="DZ183" s="2" t="s">
        <v>3</v>
      </c>
      <c r="EA183" s="2" t="s">
        <v>3</v>
      </c>
      <c r="EB183" s="2" t="s">
        <v>3</v>
      </c>
      <c r="EC183" s="2" t="s">
        <v>3</v>
      </c>
      <c r="ED183" s="2"/>
      <c r="EE183" s="2">
        <v>85133649</v>
      </c>
      <c r="EF183" s="2">
        <v>30</v>
      </c>
      <c r="EG183" s="2" t="s">
        <v>52</v>
      </c>
      <c r="EH183" s="2">
        <v>0</v>
      </c>
      <c r="EI183" s="2" t="s">
        <v>3</v>
      </c>
      <c r="EJ183" s="2">
        <v>1</v>
      </c>
      <c r="EK183" s="2">
        <v>29</v>
      </c>
      <c r="EL183" s="2" t="s">
        <v>330</v>
      </c>
      <c r="EM183" s="2" t="s">
        <v>331</v>
      </c>
      <c r="EN183" s="2"/>
      <c r="EO183" s="2" t="s">
        <v>148</v>
      </c>
      <c r="EP183" s="2"/>
      <c r="EQ183" s="2">
        <v>0</v>
      </c>
      <c r="ER183" s="2">
        <v>8.67</v>
      </c>
      <c r="ES183" s="2">
        <v>8.67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>
        <v>0</v>
      </c>
      <c r="FR183" s="2">
        <v>0</v>
      </c>
      <c r="FS183" s="2">
        <v>0</v>
      </c>
      <c r="FT183" s="2"/>
      <c r="FU183" s="2"/>
      <c r="FV183" s="2"/>
      <c r="FW183" s="2"/>
      <c r="FX183" s="2">
        <v>87</v>
      </c>
      <c r="FY183" s="2">
        <v>47</v>
      </c>
      <c r="FZ183" s="2"/>
      <c r="GA183" s="2" t="s">
        <v>3</v>
      </c>
      <c r="GB183" s="2"/>
      <c r="GC183" s="2"/>
      <c r="GD183" s="2">
        <v>1</v>
      </c>
      <c r="GE183" s="2"/>
      <c r="GF183" s="2">
        <v>1626070983</v>
      </c>
      <c r="GG183" s="2">
        <v>2</v>
      </c>
      <c r="GH183" s="2">
        <v>1</v>
      </c>
      <c r="GI183" s="2">
        <v>-2</v>
      </c>
      <c r="GJ183" s="2">
        <v>0</v>
      </c>
      <c r="GK183" s="2">
        <v>0</v>
      </c>
      <c r="GL183" s="2">
        <f t="shared" si="265"/>
        <v>0</v>
      </c>
      <c r="GM183" s="2">
        <f t="shared" si="266"/>
        <v>510.21</v>
      </c>
      <c r="GN183" s="2">
        <f t="shared" si="267"/>
        <v>510.21</v>
      </c>
      <c r="GO183" s="2">
        <f t="shared" si="268"/>
        <v>0</v>
      </c>
      <c r="GP183" s="2">
        <f t="shared" si="269"/>
        <v>0</v>
      </c>
      <c r="GQ183" s="2"/>
      <c r="GR183" s="2">
        <v>0</v>
      </c>
      <c r="GS183" s="2">
        <v>3</v>
      </c>
      <c r="GT183" s="2">
        <v>0</v>
      </c>
      <c r="GU183" s="2" t="s">
        <v>3</v>
      </c>
      <c r="GV183" s="2">
        <f t="shared" si="270"/>
        <v>0</v>
      </c>
      <c r="GW183" s="2">
        <v>1</v>
      </c>
      <c r="GX183" s="2">
        <f t="shared" si="271"/>
        <v>0</v>
      </c>
      <c r="GY183" s="2"/>
      <c r="GZ183" s="2"/>
      <c r="HA183" s="2">
        <v>0</v>
      </c>
      <c r="HB183" s="2">
        <v>0</v>
      </c>
      <c r="HC183" s="2">
        <f t="shared" si="272"/>
        <v>0</v>
      </c>
      <c r="HD183" s="2"/>
      <c r="HE183" s="2" t="s">
        <v>3</v>
      </c>
      <c r="HF183" s="2" t="s">
        <v>3</v>
      </c>
      <c r="HG183" s="2"/>
      <c r="HH183" s="2"/>
      <c r="HI183" s="2"/>
      <c r="HJ183" s="2"/>
      <c r="HK183" s="2"/>
      <c r="HL183" s="2"/>
      <c r="HM183" s="2" t="s">
        <v>42</v>
      </c>
      <c r="HN183" s="2" t="s">
        <v>3</v>
      </c>
      <c r="HO183" s="2" t="s">
        <v>3</v>
      </c>
      <c r="HP183" s="2" t="s">
        <v>3</v>
      </c>
      <c r="HQ183" s="2" t="s">
        <v>3</v>
      </c>
      <c r="HR183" s="2"/>
      <c r="HS183" s="2">
        <v>0</v>
      </c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>
        <v>0</v>
      </c>
      <c r="IL183" s="2"/>
      <c r="IM183" s="2"/>
      <c r="IN183" s="2"/>
      <c r="IO183" s="2"/>
      <c r="IP183" s="2"/>
      <c r="IQ183" s="2"/>
      <c r="IR183" s="2"/>
      <c r="IS183" s="2"/>
      <c r="IT183" s="2"/>
      <c r="IU183" s="2"/>
    </row>
    <row r="184" spans="1:255" x14ac:dyDescent="0.2">
      <c r="A184" s="4">
        <v>18</v>
      </c>
      <c r="B184" s="4">
        <v>1</v>
      </c>
      <c r="C184" s="4">
        <v>368</v>
      </c>
      <c r="E184" s="4" t="s">
        <v>345</v>
      </c>
      <c r="F184" s="4" t="s">
        <v>346</v>
      </c>
      <c r="G184" s="4" t="s">
        <v>911</v>
      </c>
      <c r="H184" s="4" t="s">
        <v>156</v>
      </c>
      <c r="I184" s="4">
        <f>I174*J184</f>
        <v>57.75</v>
      </c>
      <c r="J184" s="4">
        <v>1.9982698961937717</v>
      </c>
      <c r="K184" s="4">
        <v>1.9982698999999999</v>
      </c>
      <c r="O184" s="4">
        <f t="shared" si="248"/>
        <v>3398</v>
      </c>
      <c r="P184" s="4">
        <f t="shared" si="249"/>
        <v>3398</v>
      </c>
      <c r="Q184" s="4">
        <f t="shared" si="234"/>
        <v>0</v>
      </c>
      <c r="R184" s="4">
        <f t="shared" si="235"/>
        <v>0</v>
      </c>
      <c r="S184" s="4">
        <f t="shared" si="250"/>
        <v>0</v>
      </c>
      <c r="T184" s="4">
        <f t="shared" si="251"/>
        <v>0</v>
      </c>
      <c r="U184" s="4">
        <f t="shared" si="252"/>
        <v>0</v>
      </c>
      <c r="V184" s="4">
        <f t="shared" si="253"/>
        <v>0</v>
      </c>
      <c r="W184" s="4">
        <f t="shared" si="254"/>
        <v>0</v>
      </c>
      <c r="X184" s="4">
        <f t="shared" si="236"/>
        <v>0</v>
      </c>
      <c r="Y184" s="4">
        <f t="shared" si="237"/>
        <v>0</v>
      </c>
      <c r="AA184" s="4">
        <v>85736473</v>
      </c>
      <c r="AB184" s="4">
        <f t="shared" si="255"/>
        <v>8.67</v>
      </c>
      <c r="AC184" s="4">
        <f t="shared" si="238"/>
        <v>8.67</v>
      </c>
      <c r="AD184" s="4">
        <f t="shared" si="239"/>
        <v>0</v>
      </c>
      <c r="AE184" s="4">
        <f t="shared" si="240"/>
        <v>0</v>
      </c>
      <c r="AF184" s="4">
        <f t="shared" si="241"/>
        <v>0</v>
      </c>
      <c r="AG184" s="4">
        <f t="shared" si="256"/>
        <v>0</v>
      </c>
      <c r="AH184" s="4">
        <f t="shared" si="242"/>
        <v>0</v>
      </c>
      <c r="AI184" s="4">
        <f t="shared" si="243"/>
        <v>0</v>
      </c>
      <c r="AJ184" s="4">
        <f t="shared" si="257"/>
        <v>0</v>
      </c>
      <c r="AK184" s="4">
        <v>8.67</v>
      </c>
      <c r="AL184" s="4">
        <v>8.67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87</v>
      </c>
      <c r="AU184" s="4">
        <v>47</v>
      </c>
      <c r="AV184" s="4">
        <v>1</v>
      </c>
      <c r="AW184" s="4">
        <v>1.0189999999999999</v>
      </c>
      <c r="AZ184" s="4">
        <v>1</v>
      </c>
      <c r="BA184" s="4">
        <v>1</v>
      </c>
      <c r="BB184" s="4">
        <v>1</v>
      </c>
      <c r="BC184" s="4">
        <v>6.66</v>
      </c>
      <c r="BD184" s="4" t="s">
        <v>3</v>
      </c>
      <c r="BE184" s="4" t="s">
        <v>3</v>
      </c>
      <c r="BF184" s="4" t="s">
        <v>3</v>
      </c>
      <c r="BG184" s="4" t="s">
        <v>3</v>
      </c>
      <c r="BH184" s="4">
        <v>3</v>
      </c>
      <c r="BI184" s="4">
        <v>1</v>
      </c>
      <c r="BJ184" s="4" t="s">
        <v>347</v>
      </c>
      <c r="BM184" s="4">
        <v>29</v>
      </c>
      <c r="BN184" s="4">
        <v>0</v>
      </c>
      <c r="BO184" s="4" t="s">
        <v>346</v>
      </c>
      <c r="BP184" s="4">
        <v>1</v>
      </c>
      <c r="BQ184" s="4">
        <v>30</v>
      </c>
      <c r="BR184" s="4">
        <v>0</v>
      </c>
      <c r="BS184" s="4">
        <v>1</v>
      </c>
      <c r="BT184" s="4">
        <v>1</v>
      </c>
      <c r="BU184" s="4">
        <v>1</v>
      </c>
      <c r="BV184" s="4">
        <v>1</v>
      </c>
      <c r="BW184" s="4">
        <v>1</v>
      </c>
      <c r="BX184" s="4">
        <v>1</v>
      </c>
      <c r="BY184" s="4" t="s">
        <v>3</v>
      </c>
      <c r="BZ184" s="4">
        <v>87</v>
      </c>
      <c r="CA184" s="4">
        <v>47</v>
      </c>
      <c r="CB184" s="4" t="s">
        <v>3</v>
      </c>
      <c r="CE184" s="4">
        <v>1566</v>
      </c>
      <c r="CF184" s="4">
        <v>0</v>
      </c>
      <c r="CG184" s="4">
        <v>0</v>
      </c>
      <c r="CM184" s="4">
        <v>0</v>
      </c>
      <c r="CN184" s="4" t="s">
        <v>908</v>
      </c>
      <c r="CO184" s="4">
        <v>0</v>
      </c>
      <c r="CP184" s="4">
        <f t="shared" si="258"/>
        <v>3398</v>
      </c>
      <c r="CQ184" s="4">
        <f t="shared" si="259"/>
        <v>58.81</v>
      </c>
      <c r="CR184" s="4">
        <f t="shared" si="244"/>
        <v>0</v>
      </c>
      <c r="CS184" s="4">
        <f t="shared" si="245"/>
        <v>0</v>
      </c>
      <c r="CT184" s="4">
        <f t="shared" si="260"/>
        <v>0</v>
      </c>
      <c r="CU184" s="4">
        <f t="shared" si="261"/>
        <v>0</v>
      </c>
      <c r="CV184" s="4">
        <f t="shared" si="262"/>
        <v>0</v>
      </c>
      <c r="CW184" s="4">
        <f t="shared" si="263"/>
        <v>0</v>
      </c>
      <c r="CX184" s="4">
        <f t="shared" si="264"/>
        <v>0</v>
      </c>
      <c r="CY184" s="4">
        <f t="shared" si="246"/>
        <v>0</v>
      </c>
      <c r="CZ184" s="4">
        <f t="shared" si="247"/>
        <v>0</v>
      </c>
      <c r="DC184" s="4" t="s">
        <v>3</v>
      </c>
      <c r="DD184" s="4" t="s">
        <v>3</v>
      </c>
      <c r="DE184" s="4" t="s">
        <v>3</v>
      </c>
      <c r="DF184" s="4" t="s">
        <v>3</v>
      </c>
      <c r="DG184" s="4" t="s">
        <v>3</v>
      </c>
      <c r="DH184" s="4" t="s">
        <v>3</v>
      </c>
      <c r="DI184" s="4" t="s">
        <v>3</v>
      </c>
      <c r="DJ184" s="4" t="s">
        <v>3</v>
      </c>
      <c r="DK184" s="4" t="s">
        <v>3</v>
      </c>
      <c r="DL184" s="4" t="s">
        <v>3</v>
      </c>
      <c r="DM184" s="4" t="s">
        <v>3</v>
      </c>
      <c r="DN184" s="4">
        <v>0</v>
      </c>
      <c r="DO184" s="4">
        <v>0</v>
      </c>
      <c r="DP184" s="4">
        <v>1</v>
      </c>
      <c r="DQ184" s="4">
        <v>1</v>
      </c>
      <c r="DU184" s="4">
        <v>1003</v>
      </c>
      <c r="DV184" s="4" t="s">
        <v>156</v>
      </c>
      <c r="DW184" s="4" t="s">
        <v>156</v>
      </c>
      <c r="DX184" s="4">
        <v>1</v>
      </c>
      <c r="DZ184" s="4" t="s">
        <v>3</v>
      </c>
      <c r="EA184" s="4" t="s">
        <v>3</v>
      </c>
      <c r="EB184" s="4" t="s">
        <v>3</v>
      </c>
      <c r="EC184" s="4" t="s">
        <v>3</v>
      </c>
      <c r="EE184" s="4">
        <v>85133649</v>
      </c>
      <c r="EF184" s="4">
        <v>30</v>
      </c>
      <c r="EG184" s="4" t="s">
        <v>52</v>
      </c>
      <c r="EH184" s="4">
        <v>0</v>
      </c>
      <c r="EI184" s="4" t="s">
        <v>3</v>
      </c>
      <c r="EJ184" s="4">
        <v>1</v>
      </c>
      <c r="EK184" s="4">
        <v>29</v>
      </c>
      <c r="EL184" s="4" t="s">
        <v>330</v>
      </c>
      <c r="EM184" s="4" t="s">
        <v>331</v>
      </c>
      <c r="EO184" s="4" t="s">
        <v>148</v>
      </c>
      <c r="EQ184" s="4">
        <v>0</v>
      </c>
      <c r="ER184" s="4">
        <v>8.67</v>
      </c>
      <c r="ES184" s="4">
        <v>8.67</v>
      </c>
      <c r="ET184" s="4">
        <v>0</v>
      </c>
      <c r="EU184" s="4">
        <v>0</v>
      </c>
      <c r="EV184" s="4">
        <v>0</v>
      </c>
      <c r="EW184" s="4">
        <v>0</v>
      </c>
      <c r="EX184" s="4">
        <v>0</v>
      </c>
      <c r="FQ184" s="4">
        <v>0</v>
      </c>
      <c r="FR184" s="4">
        <v>0</v>
      </c>
      <c r="FS184" s="4">
        <v>0</v>
      </c>
      <c r="FX184" s="4">
        <v>87</v>
      </c>
      <c r="FY184" s="4">
        <v>47</v>
      </c>
      <c r="GA184" s="4" t="s">
        <v>3</v>
      </c>
      <c r="GD184" s="4">
        <v>1</v>
      </c>
      <c r="GF184" s="4">
        <v>1626070983</v>
      </c>
      <c r="GG184" s="4">
        <v>2</v>
      </c>
      <c r="GH184" s="4">
        <v>1</v>
      </c>
      <c r="GI184" s="4">
        <v>2</v>
      </c>
      <c r="GJ184" s="4">
        <v>0</v>
      </c>
      <c r="GK184" s="4">
        <v>0</v>
      </c>
      <c r="GL184" s="4">
        <f t="shared" si="265"/>
        <v>0</v>
      </c>
      <c r="GM184" s="4">
        <f t="shared" si="266"/>
        <v>3398</v>
      </c>
      <c r="GN184" s="4">
        <f t="shared" si="267"/>
        <v>3398</v>
      </c>
      <c r="GO184" s="4">
        <f t="shared" si="268"/>
        <v>0</v>
      </c>
      <c r="GP184" s="4">
        <f t="shared" si="269"/>
        <v>0</v>
      </c>
      <c r="GR184" s="4">
        <v>0</v>
      </c>
      <c r="GS184" s="4">
        <v>3</v>
      </c>
      <c r="GT184" s="4">
        <v>0</v>
      </c>
      <c r="GU184" s="4" t="s">
        <v>3</v>
      </c>
      <c r="GV184" s="4">
        <f t="shared" si="270"/>
        <v>0</v>
      </c>
      <c r="GW184" s="4">
        <v>1</v>
      </c>
      <c r="GX184" s="4">
        <f t="shared" si="271"/>
        <v>0</v>
      </c>
      <c r="HA184" s="4">
        <v>0</v>
      </c>
      <c r="HB184" s="4">
        <v>0</v>
      </c>
      <c r="HC184" s="4">
        <f t="shared" si="272"/>
        <v>0</v>
      </c>
      <c r="HE184" s="4" t="s">
        <v>3</v>
      </c>
      <c r="HF184" s="4" t="s">
        <v>3</v>
      </c>
      <c r="HM184" s="4" t="s">
        <v>42</v>
      </c>
      <c r="HN184" s="4" t="s">
        <v>3</v>
      </c>
      <c r="HO184" s="4" t="s">
        <v>3</v>
      </c>
      <c r="HP184" s="4" t="s">
        <v>3</v>
      </c>
      <c r="HQ184" s="4" t="s">
        <v>3</v>
      </c>
      <c r="HS184" s="4">
        <v>0</v>
      </c>
      <c r="IK184" s="4">
        <v>0</v>
      </c>
    </row>
    <row r="185" spans="1:255" x14ac:dyDescent="0.2">
      <c r="A185" s="2">
        <v>18</v>
      </c>
      <c r="B185" s="2">
        <v>1</v>
      </c>
      <c r="C185" s="2">
        <v>356</v>
      </c>
      <c r="D185" s="2"/>
      <c r="E185" s="2" t="s">
        <v>348</v>
      </c>
      <c r="F185" s="2" t="s">
        <v>349</v>
      </c>
      <c r="G185" s="2" t="s">
        <v>912</v>
      </c>
      <c r="H185" s="2" t="s">
        <v>156</v>
      </c>
      <c r="I185" s="2">
        <f>I173*J185</f>
        <v>115.5</v>
      </c>
      <c r="J185" s="2">
        <v>3.9965397923875434</v>
      </c>
      <c r="K185" s="2">
        <v>3.9965397999999999</v>
      </c>
      <c r="L185" s="2"/>
      <c r="M185" s="2"/>
      <c r="N185" s="2"/>
      <c r="O185" s="2">
        <f t="shared" si="248"/>
        <v>1848.98</v>
      </c>
      <c r="P185" s="2">
        <f t="shared" si="249"/>
        <v>1848.98</v>
      </c>
      <c r="Q185" s="2">
        <f t="shared" si="234"/>
        <v>0</v>
      </c>
      <c r="R185" s="2">
        <f t="shared" si="235"/>
        <v>0</v>
      </c>
      <c r="S185" s="2">
        <f t="shared" si="250"/>
        <v>0</v>
      </c>
      <c r="T185" s="2">
        <f t="shared" si="251"/>
        <v>0</v>
      </c>
      <c r="U185" s="2">
        <f t="shared" si="252"/>
        <v>0</v>
      </c>
      <c r="V185" s="2">
        <f t="shared" si="253"/>
        <v>0</v>
      </c>
      <c r="W185" s="2">
        <f t="shared" si="254"/>
        <v>0</v>
      </c>
      <c r="X185" s="2">
        <f t="shared" si="236"/>
        <v>0</v>
      </c>
      <c r="Y185" s="2">
        <f t="shared" si="237"/>
        <v>0</v>
      </c>
      <c r="Z185" s="2"/>
      <c r="AA185" s="2">
        <v>85736471</v>
      </c>
      <c r="AB185" s="2">
        <f t="shared" si="255"/>
        <v>15.71</v>
      </c>
      <c r="AC185" s="2">
        <f t="shared" si="238"/>
        <v>15.71</v>
      </c>
      <c r="AD185" s="2">
        <f t="shared" si="239"/>
        <v>0</v>
      </c>
      <c r="AE185" s="2">
        <f t="shared" si="240"/>
        <v>0</v>
      </c>
      <c r="AF185" s="2">
        <f t="shared" si="241"/>
        <v>0</v>
      </c>
      <c r="AG185" s="2">
        <f t="shared" si="256"/>
        <v>0</v>
      </c>
      <c r="AH185" s="2">
        <f t="shared" si="242"/>
        <v>0</v>
      </c>
      <c r="AI185" s="2">
        <f t="shared" si="243"/>
        <v>0</v>
      </c>
      <c r="AJ185" s="2">
        <f t="shared" si="257"/>
        <v>0</v>
      </c>
      <c r="AK185" s="2">
        <v>15.71</v>
      </c>
      <c r="AL185" s="2">
        <v>15.71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87</v>
      </c>
      <c r="AU185" s="2">
        <v>47</v>
      </c>
      <c r="AV185" s="2">
        <v>1</v>
      </c>
      <c r="AW185" s="2">
        <v>1.0189999999999999</v>
      </c>
      <c r="AX185" s="2"/>
      <c r="AY185" s="2"/>
      <c r="AZ185" s="2">
        <v>1</v>
      </c>
      <c r="BA185" s="2">
        <v>1</v>
      </c>
      <c r="BB185" s="2">
        <v>1</v>
      </c>
      <c r="BC185" s="2">
        <v>1</v>
      </c>
      <c r="BD185" s="2" t="s">
        <v>3</v>
      </c>
      <c r="BE185" s="2" t="s">
        <v>3</v>
      </c>
      <c r="BF185" s="2" t="s">
        <v>3</v>
      </c>
      <c r="BG185" s="2" t="s">
        <v>3</v>
      </c>
      <c r="BH185" s="2">
        <v>3</v>
      </c>
      <c r="BI185" s="2">
        <v>1</v>
      </c>
      <c r="BJ185" s="2" t="s">
        <v>350</v>
      </c>
      <c r="BK185" s="2"/>
      <c r="BL185" s="2"/>
      <c r="BM185" s="2">
        <v>29</v>
      </c>
      <c r="BN185" s="2">
        <v>0</v>
      </c>
      <c r="BO185" s="2" t="s">
        <v>3</v>
      </c>
      <c r="BP185" s="2">
        <v>0</v>
      </c>
      <c r="BQ185" s="2">
        <v>30</v>
      </c>
      <c r="BR185" s="2">
        <v>0</v>
      </c>
      <c r="BS185" s="2">
        <v>1</v>
      </c>
      <c r="BT185" s="2">
        <v>1</v>
      </c>
      <c r="BU185" s="2">
        <v>1</v>
      </c>
      <c r="BV185" s="2">
        <v>1</v>
      </c>
      <c r="BW185" s="2">
        <v>1</v>
      </c>
      <c r="BX185" s="2">
        <v>1</v>
      </c>
      <c r="BY185" s="2" t="s">
        <v>3</v>
      </c>
      <c r="BZ185" s="2">
        <v>87</v>
      </c>
      <c r="CA185" s="2">
        <v>47</v>
      </c>
      <c r="CB185" s="2" t="s">
        <v>3</v>
      </c>
      <c r="CC185" s="2"/>
      <c r="CD185" s="2"/>
      <c r="CE185" s="2">
        <v>1566</v>
      </c>
      <c r="CF185" s="2">
        <v>0</v>
      </c>
      <c r="CG185" s="2">
        <v>0</v>
      </c>
      <c r="CH185" s="2"/>
      <c r="CI185" s="2"/>
      <c r="CJ185" s="2"/>
      <c r="CK185" s="2"/>
      <c r="CL185" s="2"/>
      <c r="CM185" s="2">
        <v>0</v>
      </c>
      <c r="CN185" s="2" t="s">
        <v>908</v>
      </c>
      <c r="CO185" s="2">
        <v>0</v>
      </c>
      <c r="CP185" s="2">
        <f t="shared" si="258"/>
        <v>1848.98</v>
      </c>
      <c r="CQ185" s="2">
        <f t="shared" si="259"/>
        <v>16.010000000000002</v>
      </c>
      <c r="CR185" s="2">
        <f t="shared" si="244"/>
        <v>0</v>
      </c>
      <c r="CS185" s="2">
        <f t="shared" si="245"/>
        <v>0</v>
      </c>
      <c r="CT185" s="2">
        <f t="shared" si="260"/>
        <v>0</v>
      </c>
      <c r="CU185" s="2">
        <f t="shared" si="261"/>
        <v>0</v>
      </c>
      <c r="CV185" s="2">
        <f t="shared" si="262"/>
        <v>0</v>
      </c>
      <c r="CW185" s="2">
        <f t="shared" si="263"/>
        <v>0</v>
      </c>
      <c r="CX185" s="2">
        <f t="shared" si="264"/>
        <v>0</v>
      </c>
      <c r="CY185" s="2">
        <f t="shared" si="246"/>
        <v>0</v>
      </c>
      <c r="CZ185" s="2">
        <f t="shared" si="247"/>
        <v>0</v>
      </c>
      <c r="DA185" s="2"/>
      <c r="DB185" s="2"/>
      <c r="DC185" s="2" t="s">
        <v>3</v>
      </c>
      <c r="DD185" s="2" t="s">
        <v>3</v>
      </c>
      <c r="DE185" s="2" t="s">
        <v>3</v>
      </c>
      <c r="DF185" s="2" t="s">
        <v>3</v>
      </c>
      <c r="DG185" s="2" t="s">
        <v>3</v>
      </c>
      <c r="DH185" s="2" t="s">
        <v>3</v>
      </c>
      <c r="DI185" s="2" t="s">
        <v>3</v>
      </c>
      <c r="DJ185" s="2" t="s">
        <v>3</v>
      </c>
      <c r="DK185" s="2" t="s">
        <v>3</v>
      </c>
      <c r="DL185" s="2" t="s">
        <v>3</v>
      </c>
      <c r="DM185" s="2" t="s">
        <v>3</v>
      </c>
      <c r="DN185" s="2">
        <v>0</v>
      </c>
      <c r="DO185" s="2">
        <v>0</v>
      </c>
      <c r="DP185" s="2">
        <v>1</v>
      </c>
      <c r="DQ185" s="2">
        <v>1</v>
      </c>
      <c r="DR185" s="2"/>
      <c r="DS185" s="2"/>
      <c r="DT185" s="2"/>
      <c r="DU185" s="2">
        <v>1003</v>
      </c>
      <c r="DV185" s="2" t="s">
        <v>156</v>
      </c>
      <c r="DW185" s="2" t="s">
        <v>156</v>
      </c>
      <c r="DX185" s="2">
        <v>1</v>
      </c>
      <c r="DY185" s="2"/>
      <c r="DZ185" s="2" t="s">
        <v>3</v>
      </c>
      <c r="EA185" s="2" t="s">
        <v>3</v>
      </c>
      <c r="EB185" s="2" t="s">
        <v>3</v>
      </c>
      <c r="EC185" s="2" t="s">
        <v>3</v>
      </c>
      <c r="ED185" s="2"/>
      <c r="EE185" s="2">
        <v>85133649</v>
      </c>
      <c r="EF185" s="2">
        <v>30</v>
      </c>
      <c r="EG185" s="2" t="s">
        <v>52</v>
      </c>
      <c r="EH185" s="2">
        <v>0</v>
      </c>
      <c r="EI185" s="2" t="s">
        <v>3</v>
      </c>
      <c r="EJ185" s="2">
        <v>1</v>
      </c>
      <c r="EK185" s="2">
        <v>29</v>
      </c>
      <c r="EL185" s="2" t="s">
        <v>330</v>
      </c>
      <c r="EM185" s="2" t="s">
        <v>331</v>
      </c>
      <c r="EN185" s="2"/>
      <c r="EO185" s="2" t="s">
        <v>148</v>
      </c>
      <c r="EP185" s="2"/>
      <c r="EQ185" s="2">
        <v>0</v>
      </c>
      <c r="ER185" s="2">
        <v>15.71</v>
      </c>
      <c r="ES185" s="2">
        <v>15.71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>
        <v>0</v>
      </c>
      <c r="FR185" s="2">
        <v>0</v>
      </c>
      <c r="FS185" s="2">
        <v>0</v>
      </c>
      <c r="FT185" s="2"/>
      <c r="FU185" s="2"/>
      <c r="FV185" s="2"/>
      <c r="FW185" s="2"/>
      <c r="FX185" s="2">
        <v>87</v>
      </c>
      <c r="FY185" s="2">
        <v>47</v>
      </c>
      <c r="FZ185" s="2"/>
      <c r="GA185" s="2" t="s">
        <v>3</v>
      </c>
      <c r="GB185" s="2"/>
      <c r="GC185" s="2"/>
      <c r="GD185" s="2">
        <v>1</v>
      </c>
      <c r="GE185" s="2"/>
      <c r="GF185" s="2">
        <v>-872578739</v>
      </c>
      <c r="GG185" s="2">
        <v>2</v>
      </c>
      <c r="GH185" s="2">
        <v>1</v>
      </c>
      <c r="GI185" s="2">
        <v>-2</v>
      </c>
      <c r="GJ185" s="2">
        <v>0</v>
      </c>
      <c r="GK185" s="2">
        <v>0</v>
      </c>
      <c r="GL185" s="2">
        <f t="shared" si="265"/>
        <v>0</v>
      </c>
      <c r="GM185" s="2">
        <f t="shared" si="266"/>
        <v>1848.98</v>
      </c>
      <c r="GN185" s="2">
        <f t="shared" si="267"/>
        <v>1848.98</v>
      </c>
      <c r="GO185" s="2">
        <f t="shared" si="268"/>
        <v>0</v>
      </c>
      <c r="GP185" s="2">
        <f t="shared" si="269"/>
        <v>0</v>
      </c>
      <c r="GQ185" s="2"/>
      <c r="GR185" s="2">
        <v>0</v>
      </c>
      <c r="GS185" s="2">
        <v>3</v>
      </c>
      <c r="GT185" s="2">
        <v>0</v>
      </c>
      <c r="GU185" s="2" t="s">
        <v>3</v>
      </c>
      <c r="GV185" s="2">
        <f t="shared" si="270"/>
        <v>0</v>
      </c>
      <c r="GW185" s="2">
        <v>1</v>
      </c>
      <c r="GX185" s="2">
        <f t="shared" si="271"/>
        <v>0</v>
      </c>
      <c r="GY185" s="2"/>
      <c r="GZ185" s="2"/>
      <c r="HA185" s="2">
        <v>0</v>
      </c>
      <c r="HB185" s="2">
        <v>0</v>
      </c>
      <c r="HC185" s="2">
        <f t="shared" si="272"/>
        <v>0</v>
      </c>
      <c r="HD185" s="2"/>
      <c r="HE185" s="2" t="s">
        <v>3</v>
      </c>
      <c r="HF185" s="2" t="s">
        <v>3</v>
      </c>
      <c r="HG185" s="2"/>
      <c r="HH185" s="2"/>
      <c r="HI185" s="2"/>
      <c r="HJ185" s="2"/>
      <c r="HK185" s="2"/>
      <c r="HL185" s="2"/>
      <c r="HM185" s="2" t="s">
        <v>42</v>
      </c>
      <c r="HN185" s="2" t="s">
        <v>3</v>
      </c>
      <c r="HO185" s="2" t="s">
        <v>3</v>
      </c>
      <c r="HP185" s="2" t="s">
        <v>3</v>
      </c>
      <c r="HQ185" s="2" t="s">
        <v>3</v>
      </c>
      <c r="HR185" s="2"/>
      <c r="HS185" s="2">
        <v>0</v>
      </c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>
        <v>0</v>
      </c>
      <c r="IL185" s="2"/>
      <c r="IM185" s="2"/>
      <c r="IN185" s="2"/>
      <c r="IO185" s="2"/>
      <c r="IP185" s="2"/>
      <c r="IQ185" s="2"/>
      <c r="IR185" s="2"/>
      <c r="IS185" s="2"/>
      <c r="IT185" s="2"/>
      <c r="IU185" s="2"/>
    </row>
    <row r="186" spans="1:255" x14ac:dyDescent="0.2">
      <c r="A186" s="4">
        <v>18</v>
      </c>
      <c r="B186" s="4">
        <v>1</v>
      </c>
      <c r="C186" s="4">
        <v>369</v>
      </c>
      <c r="E186" s="4" t="s">
        <v>348</v>
      </c>
      <c r="F186" s="4" t="s">
        <v>349</v>
      </c>
      <c r="G186" s="4" t="s">
        <v>912</v>
      </c>
      <c r="H186" s="4" t="s">
        <v>156</v>
      </c>
      <c r="I186" s="4">
        <f>I174*J186</f>
        <v>115.5</v>
      </c>
      <c r="J186" s="4">
        <v>3.9965397923875434</v>
      </c>
      <c r="K186" s="4">
        <v>3.9965397999999999</v>
      </c>
      <c r="O186" s="4">
        <f t="shared" si="248"/>
        <v>12295.72</v>
      </c>
      <c r="P186" s="4">
        <f t="shared" si="249"/>
        <v>12295.72</v>
      </c>
      <c r="Q186" s="4">
        <f t="shared" si="234"/>
        <v>0</v>
      </c>
      <c r="R186" s="4">
        <f t="shared" si="235"/>
        <v>0</v>
      </c>
      <c r="S186" s="4">
        <f t="shared" si="250"/>
        <v>0</v>
      </c>
      <c r="T186" s="4">
        <f t="shared" si="251"/>
        <v>0</v>
      </c>
      <c r="U186" s="4">
        <f t="shared" si="252"/>
        <v>0</v>
      </c>
      <c r="V186" s="4">
        <f t="shared" si="253"/>
        <v>0</v>
      </c>
      <c r="W186" s="4">
        <f t="shared" si="254"/>
        <v>0</v>
      </c>
      <c r="X186" s="4">
        <f t="shared" si="236"/>
        <v>0</v>
      </c>
      <c r="Y186" s="4">
        <f t="shared" si="237"/>
        <v>0</v>
      </c>
      <c r="AA186" s="4">
        <v>85736473</v>
      </c>
      <c r="AB186" s="4">
        <f t="shared" si="255"/>
        <v>15.71</v>
      </c>
      <c r="AC186" s="4">
        <f t="shared" si="238"/>
        <v>15.71</v>
      </c>
      <c r="AD186" s="4">
        <f t="shared" si="239"/>
        <v>0</v>
      </c>
      <c r="AE186" s="4">
        <f t="shared" si="240"/>
        <v>0</v>
      </c>
      <c r="AF186" s="4">
        <f t="shared" si="241"/>
        <v>0</v>
      </c>
      <c r="AG186" s="4">
        <f t="shared" si="256"/>
        <v>0</v>
      </c>
      <c r="AH186" s="4">
        <f t="shared" si="242"/>
        <v>0</v>
      </c>
      <c r="AI186" s="4">
        <f t="shared" si="243"/>
        <v>0</v>
      </c>
      <c r="AJ186" s="4">
        <f t="shared" si="257"/>
        <v>0</v>
      </c>
      <c r="AK186" s="4">
        <v>15.71</v>
      </c>
      <c r="AL186" s="4">
        <v>15.71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87</v>
      </c>
      <c r="AU186" s="4">
        <v>47</v>
      </c>
      <c r="AV186" s="4">
        <v>1</v>
      </c>
      <c r="AW186" s="4">
        <v>1.0189999999999999</v>
      </c>
      <c r="AZ186" s="4">
        <v>1</v>
      </c>
      <c r="BA186" s="4">
        <v>1</v>
      </c>
      <c r="BB186" s="4">
        <v>1</v>
      </c>
      <c r="BC186" s="4">
        <v>6.65</v>
      </c>
      <c r="BD186" s="4" t="s">
        <v>3</v>
      </c>
      <c r="BE186" s="4" t="s">
        <v>3</v>
      </c>
      <c r="BF186" s="4" t="s">
        <v>3</v>
      </c>
      <c r="BG186" s="4" t="s">
        <v>3</v>
      </c>
      <c r="BH186" s="4">
        <v>3</v>
      </c>
      <c r="BI186" s="4">
        <v>1</v>
      </c>
      <c r="BJ186" s="4" t="s">
        <v>350</v>
      </c>
      <c r="BM186" s="4">
        <v>29</v>
      </c>
      <c r="BN186" s="4">
        <v>0</v>
      </c>
      <c r="BO186" s="4" t="s">
        <v>349</v>
      </c>
      <c r="BP186" s="4">
        <v>1</v>
      </c>
      <c r="BQ186" s="4">
        <v>30</v>
      </c>
      <c r="BR186" s="4">
        <v>0</v>
      </c>
      <c r="BS186" s="4">
        <v>1</v>
      </c>
      <c r="BT186" s="4">
        <v>1</v>
      </c>
      <c r="BU186" s="4">
        <v>1</v>
      </c>
      <c r="BV186" s="4">
        <v>1</v>
      </c>
      <c r="BW186" s="4">
        <v>1</v>
      </c>
      <c r="BX186" s="4">
        <v>1</v>
      </c>
      <c r="BY186" s="4" t="s">
        <v>3</v>
      </c>
      <c r="BZ186" s="4">
        <v>87</v>
      </c>
      <c r="CA186" s="4">
        <v>47</v>
      </c>
      <c r="CB186" s="4" t="s">
        <v>3</v>
      </c>
      <c r="CE186" s="4">
        <v>1566</v>
      </c>
      <c r="CF186" s="4">
        <v>0</v>
      </c>
      <c r="CG186" s="4">
        <v>0</v>
      </c>
      <c r="CM186" s="4">
        <v>0</v>
      </c>
      <c r="CN186" s="4" t="s">
        <v>908</v>
      </c>
      <c r="CO186" s="4">
        <v>0</v>
      </c>
      <c r="CP186" s="4">
        <f t="shared" si="258"/>
        <v>12295.72</v>
      </c>
      <c r="CQ186" s="4">
        <f t="shared" si="259"/>
        <v>106.47</v>
      </c>
      <c r="CR186" s="4">
        <f t="shared" si="244"/>
        <v>0</v>
      </c>
      <c r="CS186" s="4">
        <f t="shared" si="245"/>
        <v>0</v>
      </c>
      <c r="CT186" s="4">
        <f t="shared" si="260"/>
        <v>0</v>
      </c>
      <c r="CU186" s="4">
        <f t="shared" si="261"/>
        <v>0</v>
      </c>
      <c r="CV186" s="4">
        <f t="shared" si="262"/>
        <v>0</v>
      </c>
      <c r="CW186" s="4">
        <f t="shared" si="263"/>
        <v>0</v>
      </c>
      <c r="CX186" s="4">
        <f t="shared" si="264"/>
        <v>0</v>
      </c>
      <c r="CY186" s="4">
        <f t="shared" si="246"/>
        <v>0</v>
      </c>
      <c r="CZ186" s="4">
        <f t="shared" si="247"/>
        <v>0</v>
      </c>
      <c r="DC186" s="4" t="s">
        <v>3</v>
      </c>
      <c r="DD186" s="4" t="s">
        <v>3</v>
      </c>
      <c r="DE186" s="4" t="s">
        <v>3</v>
      </c>
      <c r="DF186" s="4" t="s">
        <v>3</v>
      </c>
      <c r="DG186" s="4" t="s">
        <v>3</v>
      </c>
      <c r="DH186" s="4" t="s">
        <v>3</v>
      </c>
      <c r="DI186" s="4" t="s">
        <v>3</v>
      </c>
      <c r="DJ186" s="4" t="s">
        <v>3</v>
      </c>
      <c r="DK186" s="4" t="s">
        <v>3</v>
      </c>
      <c r="DL186" s="4" t="s">
        <v>3</v>
      </c>
      <c r="DM186" s="4" t="s">
        <v>3</v>
      </c>
      <c r="DN186" s="4">
        <v>0</v>
      </c>
      <c r="DO186" s="4">
        <v>0</v>
      </c>
      <c r="DP186" s="4">
        <v>1</v>
      </c>
      <c r="DQ186" s="4">
        <v>1</v>
      </c>
      <c r="DU186" s="4">
        <v>1003</v>
      </c>
      <c r="DV186" s="4" t="s">
        <v>156</v>
      </c>
      <c r="DW186" s="4" t="s">
        <v>156</v>
      </c>
      <c r="DX186" s="4">
        <v>1</v>
      </c>
      <c r="DZ186" s="4" t="s">
        <v>3</v>
      </c>
      <c r="EA186" s="4" t="s">
        <v>3</v>
      </c>
      <c r="EB186" s="4" t="s">
        <v>3</v>
      </c>
      <c r="EC186" s="4" t="s">
        <v>3</v>
      </c>
      <c r="EE186" s="4">
        <v>85133649</v>
      </c>
      <c r="EF186" s="4">
        <v>30</v>
      </c>
      <c r="EG186" s="4" t="s">
        <v>52</v>
      </c>
      <c r="EH186" s="4">
        <v>0</v>
      </c>
      <c r="EI186" s="4" t="s">
        <v>3</v>
      </c>
      <c r="EJ186" s="4">
        <v>1</v>
      </c>
      <c r="EK186" s="4">
        <v>29</v>
      </c>
      <c r="EL186" s="4" t="s">
        <v>330</v>
      </c>
      <c r="EM186" s="4" t="s">
        <v>331</v>
      </c>
      <c r="EO186" s="4" t="s">
        <v>148</v>
      </c>
      <c r="EQ186" s="4">
        <v>0</v>
      </c>
      <c r="ER186" s="4">
        <v>15.71</v>
      </c>
      <c r="ES186" s="4">
        <v>15.71</v>
      </c>
      <c r="ET186" s="4">
        <v>0</v>
      </c>
      <c r="EU186" s="4">
        <v>0</v>
      </c>
      <c r="EV186" s="4">
        <v>0</v>
      </c>
      <c r="EW186" s="4">
        <v>0</v>
      </c>
      <c r="EX186" s="4">
        <v>0</v>
      </c>
      <c r="FQ186" s="4">
        <v>0</v>
      </c>
      <c r="FR186" s="4">
        <v>0</v>
      </c>
      <c r="FS186" s="4">
        <v>0</v>
      </c>
      <c r="FX186" s="4">
        <v>87</v>
      </c>
      <c r="FY186" s="4">
        <v>47</v>
      </c>
      <c r="GA186" s="4" t="s">
        <v>3</v>
      </c>
      <c r="GD186" s="4">
        <v>1</v>
      </c>
      <c r="GF186" s="4">
        <v>-872578739</v>
      </c>
      <c r="GG186" s="4">
        <v>2</v>
      </c>
      <c r="GH186" s="4">
        <v>1</v>
      </c>
      <c r="GI186" s="4">
        <v>2</v>
      </c>
      <c r="GJ186" s="4">
        <v>0</v>
      </c>
      <c r="GK186" s="4">
        <v>0</v>
      </c>
      <c r="GL186" s="4">
        <f t="shared" si="265"/>
        <v>0</v>
      </c>
      <c r="GM186" s="4">
        <f t="shared" si="266"/>
        <v>12295.72</v>
      </c>
      <c r="GN186" s="4">
        <f t="shared" si="267"/>
        <v>12295.72</v>
      </c>
      <c r="GO186" s="4">
        <f t="shared" si="268"/>
        <v>0</v>
      </c>
      <c r="GP186" s="4">
        <f t="shared" si="269"/>
        <v>0</v>
      </c>
      <c r="GR186" s="4">
        <v>0</v>
      </c>
      <c r="GS186" s="4">
        <v>3</v>
      </c>
      <c r="GT186" s="4">
        <v>0</v>
      </c>
      <c r="GU186" s="4" t="s">
        <v>3</v>
      </c>
      <c r="GV186" s="4">
        <f t="shared" si="270"/>
        <v>0</v>
      </c>
      <c r="GW186" s="4">
        <v>1</v>
      </c>
      <c r="GX186" s="4">
        <f t="shared" si="271"/>
        <v>0</v>
      </c>
      <c r="HA186" s="4">
        <v>0</v>
      </c>
      <c r="HB186" s="4">
        <v>0</v>
      </c>
      <c r="HC186" s="4">
        <f t="shared" si="272"/>
        <v>0</v>
      </c>
      <c r="HE186" s="4" t="s">
        <v>3</v>
      </c>
      <c r="HF186" s="4" t="s">
        <v>3</v>
      </c>
      <c r="HM186" s="4" t="s">
        <v>42</v>
      </c>
      <c r="HN186" s="4" t="s">
        <v>3</v>
      </c>
      <c r="HO186" s="4" t="s">
        <v>3</v>
      </c>
      <c r="HP186" s="4" t="s">
        <v>3</v>
      </c>
      <c r="HQ186" s="4" t="s">
        <v>3</v>
      </c>
      <c r="HS186" s="4">
        <v>0</v>
      </c>
      <c r="IK186" s="4">
        <v>0</v>
      </c>
    </row>
    <row r="187" spans="1:255" x14ac:dyDescent="0.2">
      <c r="A187" s="2">
        <v>18</v>
      </c>
      <c r="B187" s="2">
        <v>1</v>
      </c>
      <c r="C187" s="2">
        <v>359</v>
      </c>
      <c r="D187" s="2"/>
      <c r="E187" s="2" t="s">
        <v>351</v>
      </c>
      <c r="F187" s="2" t="s">
        <v>352</v>
      </c>
      <c r="G187" s="2" t="s">
        <v>914</v>
      </c>
      <c r="H187" s="2" t="s">
        <v>156</v>
      </c>
      <c r="I187" s="2">
        <f>I173*J187</f>
        <v>16.8</v>
      </c>
      <c r="J187" s="2">
        <v>0.58131487889273359</v>
      </c>
      <c r="K187" s="2">
        <v>0.58131487999999998</v>
      </c>
      <c r="L187" s="2"/>
      <c r="M187" s="2"/>
      <c r="N187" s="2"/>
      <c r="O187" s="2">
        <f t="shared" si="248"/>
        <v>392.89</v>
      </c>
      <c r="P187" s="2">
        <f t="shared" si="249"/>
        <v>392.89</v>
      </c>
      <c r="Q187" s="2">
        <f t="shared" si="234"/>
        <v>0</v>
      </c>
      <c r="R187" s="2">
        <f t="shared" si="235"/>
        <v>0</v>
      </c>
      <c r="S187" s="2">
        <f t="shared" si="250"/>
        <v>0</v>
      </c>
      <c r="T187" s="2">
        <f t="shared" si="251"/>
        <v>0</v>
      </c>
      <c r="U187" s="2">
        <f t="shared" si="252"/>
        <v>0</v>
      </c>
      <c r="V187" s="2">
        <f t="shared" si="253"/>
        <v>0</v>
      </c>
      <c r="W187" s="2">
        <f t="shared" si="254"/>
        <v>0</v>
      </c>
      <c r="X187" s="2">
        <f t="shared" si="236"/>
        <v>0</v>
      </c>
      <c r="Y187" s="2">
        <f t="shared" si="237"/>
        <v>0</v>
      </c>
      <c r="Z187" s="2"/>
      <c r="AA187" s="2">
        <v>85736471</v>
      </c>
      <c r="AB187" s="2">
        <f t="shared" si="255"/>
        <v>22.95</v>
      </c>
      <c r="AC187" s="2">
        <f t="shared" si="238"/>
        <v>22.95</v>
      </c>
      <c r="AD187" s="2">
        <f t="shared" si="239"/>
        <v>0</v>
      </c>
      <c r="AE187" s="2">
        <f t="shared" si="240"/>
        <v>0</v>
      </c>
      <c r="AF187" s="2">
        <f t="shared" si="241"/>
        <v>0</v>
      </c>
      <c r="AG187" s="2">
        <f t="shared" si="256"/>
        <v>0</v>
      </c>
      <c r="AH187" s="2">
        <f t="shared" si="242"/>
        <v>0</v>
      </c>
      <c r="AI187" s="2">
        <f t="shared" si="243"/>
        <v>0</v>
      </c>
      <c r="AJ187" s="2">
        <f t="shared" si="257"/>
        <v>0</v>
      </c>
      <c r="AK187" s="2">
        <v>22.95</v>
      </c>
      <c r="AL187" s="2">
        <v>22.95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87</v>
      </c>
      <c r="AU187" s="2">
        <v>47</v>
      </c>
      <c r="AV187" s="2">
        <v>1</v>
      </c>
      <c r="AW187" s="2">
        <v>1.0189999999999999</v>
      </c>
      <c r="AX187" s="2"/>
      <c r="AY187" s="2"/>
      <c r="AZ187" s="2">
        <v>1</v>
      </c>
      <c r="BA187" s="2">
        <v>1</v>
      </c>
      <c r="BB187" s="2">
        <v>1</v>
      </c>
      <c r="BC187" s="2">
        <v>1</v>
      </c>
      <c r="BD187" s="2" t="s">
        <v>3</v>
      </c>
      <c r="BE187" s="2" t="s">
        <v>3</v>
      </c>
      <c r="BF187" s="2" t="s">
        <v>3</v>
      </c>
      <c r="BG187" s="2" t="s">
        <v>3</v>
      </c>
      <c r="BH187" s="2">
        <v>3</v>
      </c>
      <c r="BI187" s="2">
        <v>1</v>
      </c>
      <c r="BJ187" s="2" t="s">
        <v>353</v>
      </c>
      <c r="BK187" s="2"/>
      <c r="BL187" s="2"/>
      <c r="BM187" s="2">
        <v>29</v>
      </c>
      <c r="BN187" s="2">
        <v>0</v>
      </c>
      <c r="BO187" s="2" t="s">
        <v>3</v>
      </c>
      <c r="BP187" s="2">
        <v>0</v>
      </c>
      <c r="BQ187" s="2">
        <v>30</v>
      </c>
      <c r="BR187" s="2">
        <v>0</v>
      </c>
      <c r="BS187" s="2">
        <v>1</v>
      </c>
      <c r="BT187" s="2">
        <v>1</v>
      </c>
      <c r="BU187" s="2">
        <v>1</v>
      </c>
      <c r="BV187" s="2">
        <v>1</v>
      </c>
      <c r="BW187" s="2">
        <v>1</v>
      </c>
      <c r="BX187" s="2">
        <v>1</v>
      </c>
      <c r="BY187" s="2" t="s">
        <v>3</v>
      </c>
      <c r="BZ187" s="2">
        <v>87</v>
      </c>
      <c r="CA187" s="2">
        <v>47</v>
      </c>
      <c r="CB187" s="2" t="s">
        <v>3</v>
      </c>
      <c r="CC187" s="2"/>
      <c r="CD187" s="2"/>
      <c r="CE187" s="2">
        <v>1566</v>
      </c>
      <c r="CF187" s="2">
        <v>0</v>
      </c>
      <c r="CG187" s="2">
        <v>0</v>
      </c>
      <c r="CH187" s="2"/>
      <c r="CI187" s="2"/>
      <c r="CJ187" s="2"/>
      <c r="CK187" s="2"/>
      <c r="CL187" s="2"/>
      <c r="CM187" s="2">
        <v>0</v>
      </c>
      <c r="CN187" s="2" t="s">
        <v>908</v>
      </c>
      <c r="CO187" s="2">
        <v>0</v>
      </c>
      <c r="CP187" s="2">
        <f t="shared" si="258"/>
        <v>392.89</v>
      </c>
      <c r="CQ187" s="2">
        <f t="shared" si="259"/>
        <v>23.39</v>
      </c>
      <c r="CR187" s="2">
        <f t="shared" si="244"/>
        <v>0</v>
      </c>
      <c r="CS187" s="2">
        <f t="shared" si="245"/>
        <v>0</v>
      </c>
      <c r="CT187" s="2">
        <f t="shared" si="260"/>
        <v>0</v>
      </c>
      <c r="CU187" s="2">
        <f t="shared" si="261"/>
        <v>0</v>
      </c>
      <c r="CV187" s="2">
        <f t="shared" si="262"/>
        <v>0</v>
      </c>
      <c r="CW187" s="2">
        <f t="shared" si="263"/>
        <v>0</v>
      </c>
      <c r="CX187" s="2">
        <f t="shared" si="264"/>
        <v>0</v>
      </c>
      <c r="CY187" s="2">
        <f t="shared" si="246"/>
        <v>0</v>
      </c>
      <c r="CZ187" s="2">
        <f t="shared" si="247"/>
        <v>0</v>
      </c>
      <c r="DA187" s="2"/>
      <c r="DB187" s="2"/>
      <c r="DC187" s="2" t="s">
        <v>3</v>
      </c>
      <c r="DD187" s="2" t="s">
        <v>3</v>
      </c>
      <c r="DE187" s="2" t="s">
        <v>3</v>
      </c>
      <c r="DF187" s="2" t="s">
        <v>3</v>
      </c>
      <c r="DG187" s="2" t="s">
        <v>3</v>
      </c>
      <c r="DH187" s="2" t="s">
        <v>3</v>
      </c>
      <c r="DI187" s="2" t="s">
        <v>3</v>
      </c>
      <c r="DJ187" s="2" t="s">
        <v>3</v>
      </c>
      <c r="DK187" s="2" t="s">
        <v>3</v>
      </c>
      <c r="DL187" s="2" t="s">
        <v>3</v>
      </c>
      <c r="DM187" s="2" t="s">
        <v>3</v>
      </c>
      <c r="DN187" s="2">
        <v>0</v>
      </c>
      <c r="DO187" s="2">
        <v>0</v>
      </c>
      <c r="DP187" s="2">
        <v>1</v>
      </c>
      <c r="DQ187" s="2">
        <v>1</v>
      </c>
      <c r="DR187" s="2"/>
      <c r="DS187" s="2"/>
      <c r="DT187" s="2"/>
      <c r="DU187" s="2">
        <v>1003</v>
      </c>
      <c r="DV187" s="2" t="s">
        <v>156</v>
      </c>
      <c r="DW187" s="2" t="s">
        <v>156</v>
      </c>
      <c r="DX187" s="2">
        <v>1</v>
      </c>
      <c r="DY187" s="2"/>
      <c r="DZ187" s="2" t="s">
        <v>3</v>
      </c>
      <c r="EA187" s="2" t="s">
        <v>3</v>
      </c>
      <c r="EB187" s="2" t="s">
        <v>3</v>
      </c>
      <c r="EC187" s="2" t="s">
        <v>3</v>
      </c>
      <c r="ED187" s="2"/>
      <c r="EE187" s="2">
        <v>85133649</v>
      </c>
      <c r="EF187" s="2">
        <v>30</v>
      </c>
      <c r="EG187" s="2" t="s">
        <v>52</v>
      </c>
      <c r="EH187" s="2">
        <v>0</v>
      </c>
      <c r="EI187" s="2" t="s">
        <v>3</v>
      </c>
      <c r="EJ187" s="2">
        <v>1</v>
      </c>
      <c r="EK187" s="2">
        <v>29</v>
      </c>
      <c r="EL187" s="2" t="s">
        <v>330</v>
      </c>
      <c r="EM187" s="2" t="s">
        <v>331</v>
      </c>
      <c r="EN187" s="2"/>
      <c r="EO187" s="2" t="s">
        <v>148</v>
      </c>
      <c r="EP187" s="2"/>
      <c r="EQ187" s="2">
        <v>0</v>
      </c>
      <c r="ER187" s="2">
        <v>22.95</v>
      </c>
      <c r="ES187" s="2">
        <v>22.95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>
        <v>0</v>
      </c>
      <c r="FR187" s="2">
        <v>0</v>
      </c>
      <c r="FS187" s="2">
        <v>0</v>
      </c>
      <c r="FT187" s="2"/>
      <c r="FU187" s="2"/>
      <c r="FV187" s="2"/>
      <c r="FW187" s="2"/>
      <c r="FX187" s="2">
        <v>87</v>
      </c>
      <c r="FY187" s="2">
        <v>47</v>
      </c>
      <c r="FZ187" s="2"/>
      <c r="GA187" s="2" t="s">
        <v>3</v>
      </c>
      <c r="GB187" s="2"/>
      <c r="GC187" s="2"/>
      <c r="GD187" s="2">
        <v>1</v>
      </c>
      <c r="GE187" s="2"/>
      <c r="GF187" s="2">
        <v>-405410766</v>
      </c>
      <c r="GG187" s="2">
        <v>2</v>
      </c>
      <c r="GH187" s="2">
        <v>1</v>
      </c>
      <c r="GI187" s="2">
        <v>-2</v>
      </c>
      <c r="GJ187" s="2">
        <v>0</v>
      </c>
      <c r="GK187" s="2">
        <v>0</v>
      </c>
      <c r="GL187" s="2">
        <f t="shared" si="265"/>
        <v>0</v>
      </c>
      <c r="GM187" s="2">
        <f t="shared" si="266"/>
        <v>392.89</v>
      </c>
      <c r="GN187" s="2">
        <f t="shared" si="267"/>
        <v>392.89</v>
      </c>
      <c r="GO187" s="2">
        <f t="shared" si="268"/>
        <v>0</v>
      </c>
      <c r="GP187" s="2">
        <f t="shared" si="269"/>
        <v>0</v>
      </c>
      <c r="GQ187" s="2"/>
      <c r="GR187" s="2">
        <v>0</v>
      </c>
      <c r="GS187" s="2">
        <v>3</v>
      </c>
      <c r="GT187" s="2">
        <v>0</v>
      </c>
      <c r="GU187" s="2" t="s">
        <v>3</v>
      </c>
      <c r="GV187" s="2">
        <f t="shared" si="270"/>
        <v>0</v>
      </c>
      <c r="GW187" s="2">
        <v>1</v>
      </c>
      <c r="GX187" s="2">
        <f t="shared" si="271"/>
        <v>0</v>
      </c>
      <c r="GY187" s="2"/>
      <c r="GZ187" s="2"/>
      <c r="HA187" s="2">
        <v>0</v>
      </c>
      <c r="HB187" s="2">
        <v>0</v>
      </c>
      <c r="HC187" s="2">
        <f t="shared" si="272"/>
        <v>0</v>
      </c>
      <c r="HD187" s="2"/>
      <c r="HE187" s="2" t="s">
        <v>3</v>
      </c>
      <c r="HF187" s="2" t="s">
        <v>3</v>
      </c>
      <c r="HG187" s="2"/>
      <c r="HH187" s="2"/>
      <c r="HI187" s="2"/>
      <c r="HJ187" s="2"/>
      <c r="HK187" s="2"/>
      <c r="HL187" s="2"/>
      <c r="HM187" s="2" t="s">
        <v>42</v>
      </c>
      <c r="HN187" s="2" t="s">
        <v>3</v>
      </c>
      <c r="HO187" s="2" t="s">
        <v>3</v>
      </c>
      <c r="HP187" s="2" t="s">
        <v>3</v>
      </c>
      <c r="HQ187" s="2" t="s">
        <v>3</v>
      </c>
      <c r="HR187" s="2"/>
      <c r="HS187" s="2">
        <v>0</v>
      </c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>
        <v>0</v>
      </c>
      <c r="IL187" s="2"/>
      <c r="IM187" s="2"/>
      <c r="IN187" s="2"/>
      <c r="IO187" s="2"/>
      <c r="IP187" s="2"/>
      <c r="IQ187" s="2"/>
      <c r="IR187" s="2"/>
      <c r="IS187" s="2"/>
      <c r="IT187" s="2"/>
      <c r="IU187" s="2"/>
    </row>
    <row r="188" spans="1:255" x14ac:dyDescent="0.2">
      <c r="A188" s="4">
        <v>18</v>
      </c>
      <c r="B188" s="4">
        <v>1</v>
      </c>
      <c r="C188" s="4">
        <v>372</v>
      </c>
      <c r="E188" s="4" t="s">
        <v>351</v>
      </c>
      <c r="F188" s="4" t="s">
        <v>352</v>
      </c>
      <c r="G188" s="4" t="s">
        <v>914</v>
      </c>
      <c r="H188" s="4" t="s">
        <v>156</v>
      </c>
      <c r="I188" s="4">
        <f>I174*J188</f>
        <v>16.8</v>
      </c>
      <c r="J188" s="4">
        <v>0.58131487889273359</v>
      </c>
      <c r="K188" s="4">
        <v>0.58131487999999998</v>
      </c>
      <c r="O188" s="4">
        <f t="shared" si="248"/>
        <v>2416.27</v>
      </c>
      <c r="P188" s="4">
        <f t="shared" si="249"/>
        <v>2416.27</v>
      </c>
      <c r="Q188" s="4">
        <f t="shared" si="234"/>
        <v>0</v>
      </c>
      <c r="R188" s="4">
        <f t="shared" si="235"/>
        <v>0</v>
      </c>
      <c r="S188" s="4">
        <f t="shared" si="250"/>
        <v>0</v>
      </c>
      <c r="T188" s="4">
        <f t="shared" si="251"/>
        <v>0</v>
      </c>
      <c r="U188" s="4">
        <f t="shared" si="252"/>
        <v>0</v>
      </c>
      <c r="V188" s="4">
        <f t="shared" si="253"/>
        <v>0</v>
      </c>
      <c r="W188" s="4">
        <f t="shared" si="254"/>
        <v>0</v>
      </c>
      <c r="X188" s="4">
        <f t="shared" si="236"/>
        <v>0</v>
      </c>
      <c r="Y188" s="4">
        <f t="shared" si="237"/>
        <v>0</v>
      </c>
      <c r="AA188" s="4">
        <v>85736473</v>
      </c>
      <c r="AB188" s="4">
        <f t="shared" si="255"/>
        <v>22.95</v>
      </c>
      <c r="AC188" s="4">
        <f t="shared" si="238"/>
        <v>22.95</v>
      </c>
      <c r="AD188" s="4">
        <f t="shared" si="239"/>
        <v>0</v>
      </c>
      <c r="AE188" s="4">
        <f t="shared" si="240"/>
        <v>0</v>
      </c>
      <c r="AF188" s="4">
        <f t="shared" si="241"/>
        <v>0</v>
      </c>
      <c r="AG188" s="4">
        <f t="shared" si="256"/>
        <v>0</v>
      </c>
      <c r="AH188" s="4">
        <f t="shared" si="242"/>
        <v>0</v>
      </c>
      <c r="AI188" s="4">
        <f t="shared" si="243"/>
        <v>0</v>
      </c>
      <c r="AJ188" s="4">
        <f t="shared" si="257"/>
        <v>0</v>
      </c>
      <c r="AK188" s="4">
        <v>22.95</v>
      </c>
      <c r="AL188" s="4">
        <v>22.95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87</v>
      </c>
      <c r="AU188" s="4">
        <v>47</v>
      </c>
      <c r="AV188" s="4">
        <v>1</v>
      </c>
      <c r="AW188" s="4">
        <v>1.0189999999999999</v>
      </c>
      <c r="AZ188" s="4">
        <v>1</v>
      </c>
      <c r="BA188" s="4">
        <v>1</v>
      </c>
      <c r="BB188" s="4">
        <v>1</v>
      </c>
      <c r="BC188" s="4">
        <v>6.15</v>
      </c>
      <c r="BD188" s="4" t="s">
        <v>3</v>
      </c>
      <c r="BE188" s="4" t="s">
        <v>3</v>
      </c>
      <c r="BF188" s="4" t="s">
        <v>3</v>
      </c>
      <c r="BG188" s="4" t="s">
        <v>3</v>
      </c>
      <c r="BH188" s="4">
        <v>3</v>
      </c>
      <c r="BI188" s="4">
        <v>1</v>
      </c>
      <c r="BJ188" s="4" t="s">
        <v>353</v>
      </c>
      <c r="BM188" s="4">
        <v>29</v>
      </c>
      <c r="BN188" s="4">
        <v>0</v>
      </c>
      <c r="BO188" s="4" t="s">
        <v>352</v>
      </c>
      <c r="BP188" s="4">
        <v>1</v>
      </c>
      <c r="BQ188" s="4">
        <v>30</v>
      </c>
      <c r="BR188" s="4">
        <v>0</v>
      </c>
      <c r="BS188" s="4">
        <v>1</v>
      </c>
      <c r="BT188" s="4">
        <v>1</v>
      </c>
      <c r="BU188" s="4">
        <v>1</v>
      </c>
      <c r="BV188" s="4">
        <v>1</v>
      </c>
      <c r="BW188" s="4">
        <v>1</v>
      </c>
      <c r="BX188" s="4">
        <v>1</v>
      </c>
      <c r="BY188" s="4" t="s">
        <v>3</v>
      </c>
      <c r="BZ188" s="4">
        <v>87</v>
      </c>
      <c r="CA188" s="4">
        <v>47</v>
      </c>
      <c r="CB188" s="4" t="s">
        <v>3</v>
      </c>
      <c r="CE188" s="4">
        <v>1566</v>
      </c>
      <c r="CF188" s="4">
        <v>0</v>
      </c>
      <c r="CG188" s="4">
        <v>0</v>
      </c>
      <c r="CM188" s="4">
        <v>0</v>
      </c>
      <c r="CN188" s="4" t="s">
        <v>908</v>
      </c>
      <c r="CO188" s="4">
        <v>0</v>
      </c>
      <c r="CP188" s="4">
        <f t="shared" si="258"/>
        <v>2416.27</v>
      </c>
      <c r="CQ188" s="4">
        <f t="shared" si="259"/>
        <v>143.85</v>
      </c>
      <c r="CR188" s="4">
        <f t="shared" si="244"/>
        <v>0</v>
      </c>
      <c r="CS188" s="4">
        <f t="shared" si="245"/>
        <v>0</v>
      </c>
      <c r="CT188" s="4">
        <f t="shared" si="260"/>
        <v>0</v>
      </c>
      <c r="CU188" s="4">
        <f t="shared" si="261"/>
        <v>0</v>
      </c>
      <c r="CV188" s="4">
        <f t="shared" si="262"/>
        <v>0</v>
      </c>
      <c r="CW188" s="4">
        <f t="shared" si="263"/>
        <v>0</v>
      </c>
      <c r="CX188" s="4">
        <f t="shared" si="264"/>
        <v>0</v>
      </c>
      <c r="CY188" s="4">
        <f t="shared" si="246"/>
        <v>0</v>
      </c>
      <c r="CZ188" s="4">
        <f t="shared" si="247"/>
        <v>0</v>
      </c>
      <c r="DC188" s="4" t="s">
        <v>3</v>
      </c>
      <c r="DD188" s="4" t="s">
        <v>3</v>
      </c>
      <c r="DE188" s="4" t="s">
        <v>3</v>
      </c>
      <c r="DF188" s="4" t="s">
        <v>3</v>
      </c>
      <c r="DG188" s="4" t="s">
        <v>3</v>
      </c>
      <c r="DH188" s="4" t="s">
        <v>3</v>
      </c>
      <c r="DI188" s="4" t="s">
        <v>3</v>
      </c>
      <c r="DJ188" s="4" t="s">
        <v>3</v>
      </c>
      <c r="DK188" s="4" t="s">
        <v>3</v>
      </c>
      <c r="DL188" s="4" t="s">
        <v>3</v>
      </c>
      <c r="DM188" s="4" t="s">
        <v>3</v>
      </c>
      <c r="DN188" s="4">
        <v>0</v>
      </c>
      <c r="DO188" s="4">
        <v>0</v>
      </c>
      <c r="DP188" s="4">
        <v>1</v>
      </c>
      <c r="DQ188" s="4">
        <v>1</v>
      </c>
      <c r="DU188" s="4">
        <v>1003</v>
      </c>
      <c r="DV188" s="4" t="s">
        <v>156</v>
      </c>
      <c r="DW188" s="4" t="s">
        <v>156</v>
      </c>
      <c r="DX188" s="4">
        <v>1</v>
      </c>
      <c r="DZ188" s="4" t="s">
        <v>3</v>
      </c>
      <c r="EA188" s="4" t="s">
        <v>3</v>
      </c>
      <c r="EB188" s="4" t="s">
        <v>3</v>
      </c>
      <c r="EC188" s="4" t="s">
        <v>3</v>
      </c>
      <c r="EE188" s="4">
        <v>85133649</v>
      </c>
      <c r="EF188" s="4">
        <v>30</v>
      </c>
      <c r="EG188" s="4" t="s">
        <v>52</v>
      </c>
      <c r="EH188" s="4">
        <v>0</v>
      </c>
      <c r="EI188" s="4" t="s">
        <v>3</v>
      </c>
      <c r="EJ188" s="4">
        <v>1</v>
      </c>
      <c r="EK188" s="4">
        <v>29</v>
      </c>
      <c r="EL188" s="4" t="s">
        <v>330</v>
      </c>
      <c r="EM188" s="4" t="s">
        <v>331</v>
      </c>
      <c r="EO188" s="4" t="s">
        <v>148</v>
      </c>
      <c r="EQ188" s="4">
        <v>0</v>
      </c>
      <c r="ER188" s="4">
        <v>22.95</v>
      </c>
      <c r="ES188" s="4">
        <v>22.95</v>
      </c>
      <c r="ET188" s="4">
        <v>0</v>
      </c>
      <c r="EU188" s="4">
        <v>0</v>
      </c>
      <c r="EV188" s="4">
        <v>0</v>
      </c>
      <c r="EW188" s="4">
        <v>0</v>
      </c>
      <c r="EX188" s="4">
        <v>0</v>
      </c>
      <c r="FQ188" s="4">
        <v>0</v>
      </c>
      <c r="FR188" s="4">
        <v>0</v>
      </c>
      <c r="FS188" s="4">
        <v>0</v>
      </c>
      <c r="FX188" s="4">
        <v>87</v>
      </c>
      <c r="FY188" s="4">
        <v>47</v>
      </c>
      <c r="GA188" s="4" t="s">
        <v>3</v>
      </c>
      <c r="GD188" s="4">
        <v>1</v>
      </c>
      <c r="GF188" s="4">
        <v>-405410766</v>
      </c>
      <c r="GG188" s="4">
        <v>2</v>
      </c>
      <c r="GH188" s="4">
        <v>1</v>
      </c>
      <c r="GI188" s="4">
        <v>2</v>
      </c>
      <c r="GJ188" s="4">
        <v>0</v>
      </c>
      <c r="GK188" s="4">
        <v>0</v>
      </c>
      <c r="GL188" s="4">
        <f t="shared" si="265"/>
        <v>0</v>
      </c>
      <c r="GM188" s="4">
        <f t="shared" si="266"/>
        <v>2416.27</v>
      </c>
      <c r="GN188" s="4">
        <f t="shared" si="267"/>
        <v>2416.27</v>
      </c>
      <c r="GO188" s="4">
        <f t="shared" si="268"/>
        <v>0</v>
      </c>
      <c r="GP188" s="4">
        <f t="shared" si="269"/>
        <v>0</v>
      </c>
      <c r="GR188" s="4">
        <v>0</v>
      </c>
      <c r="GS188" s="4">
        <v>3</v>
      </c>
      <c r="GT188" s="4">
        <v>0</v>
      </c>
      <c r="GU188" s="4" t="s">
        <v>3</v>
      </c>
      <c r="GV188" s="4">
        <f t="shared" si="270"/>
        <v>0</v>
      </c>
      <c r="GW188" s="4">
        <v>1</v>
      </c>
      <c r="GX188" s="4">
        <f t="shared" si="271"/>
        <v>0</v>
      </c>
      <c r="HA188" s="4">
        <v>0</v>
      </c>
      <c r="HB188" s="4">
        <v>0</v>
      </c>
      <c r="HC188" s="4">
        <f t="shared" si="272"/>
        <v>0</v>
      </c>
      <c r="HE188" s="4" t="s">
        <v>3</v>
      </c>
      <c r="HF188" s="4" t="s">
        <v>3</v>
      </c>
      <c r="HM188" s="4" t="s">
        <v>42</v>
      </c>
      <c r="HN188" s="4" t="s">
        <v>3</v>
      </c>
      <c r="HO188" s="4" t="s">
        <v>3</v>
      </c>
      <c r="HP188" s="4" t="s">
        <v>3</v>
      </c>
      <c r="HQ188" s="4" t="s">
        <v>3</v>
      </c>
      <c r="HS188" s="4">
        <v>0</v>
      </c>
      <c r="IK188" s="4">
        <v>0</v>
      </c>
    </row>
    <row r="189" spans="1:255" x14ac:dyDescent="0.2">
      <c r="A189" s="2">
        <v>18</v>
      </c>
      <c r="B189" s="2">
        <v>1</v>
      </c>
      <c r="C189" s="2">
        <v>357</v>
      </c>
      <c r="D189" s="2"/>
      <c r="E189" s="2" t="s">
        <v>354</v>
      </c>
      <c r="F189" s="2" t="s">
        <v>355</v>
      </c>
      <c r="G189" s="2" t="s">
        <v>356</v>
      </c>
      <c r="H189" s="2" t="s">
        <v>357</v>
      </c>
      <c r="I189" s="2">
        <f>I173*J189</f>
        <v>3.6124999999999998</v>
      </c>
      <c r="J189" s="2">
        <v>0.125</v>
      </c>
      <c r="K189" s="2">
        <v>0.125</v>
      </c>
      <c r="L189" s="2"/>
      <c r="M189" s="2"/>
      <c r="N189" s="2"/>
      <c r="O189" s="2">
        <f t="shared" si="248"/>
        <v>418.29</v>
      </c>
      <c r="P189" s="2">
        <f t="shared" si="249"/>
        <v>418.29</v>
      </c>
      <c r="Q189" s="2">
        <f t="shared" si="234"/>
        <v>0</v>
      </c>
      <c r="R189" s="2">
        <f t="shared" si="235"/>
        <v>0</v>
      </c>
      <c r="S189" s="2">
        <f t="shared" si="250"/>
        <v>0</v>
      </c>
      <c r="T189" s="2">
        <f t="shared" si="251"/>
        <v>0</v>
      </c>
      <c r="U189" s="2">
        <f t="shared" si="252"/>
        <v>0</v>
      </c>
      <c r="V189" s="2">
        <f t="shared" si="253"/>
        <v>0</v>
      </c>
      <c r="W189" s="2">
        <f t="shared" si="254"/>
        <v>0</v>
      </c>
      <c r="X189" s="2">
        <f t="shared" si="236"/>
        <v>0</v>
      </c>
      <c r="Y189" s="2">
        <f t="shared" si="237"/>
        <v>0</v>
      </c>
      <c r="Z189" s="2"/>
      <c r="AA189" s="2">
        <v>85736471</v>
      </c>
      <c r="AB189" s="2">
        <f t="shared" si="255"/>
        <v>113.63</v>
      </c>
      <c r="AC189" s="2">
        <f t="shared" si="238"/>
        <v>113.63</v>
      </c>
      <c r="AD189" s="2">
        <f t="shared" si="239"/>
        <v>0</v>
      </c>
      <c r="AE189" s="2">
        <f t="shared" si="240"/>
        <v>0</v>
      </c>
      <c r="AF189" s="2">
        <f t="shared" si="241"/>
        <v>0</v>
      </c>
      <c r="AG189" s="2">
        <f t="shared" si="256"/>
        <v>0</v>
      </c>
      <c r="AH189" s="2">
        <f t="shared" si="242"/>
        <v>0</v>
      </c>
      <c r="AI189" s="2">
        <f t="shared" si="243"/>
        <v>0</v>
      </c>
      <c r="AJ189" s="2">
        <f t="shared" si="257"/>
        <v>0</v>
      </c>
      <c r="AK189" s="2">
        <v>113.63</v>
      </c>
      <c r="AL189" s="2">
        <v>113.63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87</v>
      </c>
      <c r="AU189" s="2">
        <v>47</v>
      </c>
      <c r="AV189" s="2">
        <v>1</v>
      </c>
      <c r="AW189" s="2">
        <v>1.0189999999999999</v>
      </c>
      <c r="AX189" s="2"/>
      <c r="AY189" s="2"/>
      <c r="AZ189" s="2">
        <v>1</v>
      </c>
      <c r="BA189" s="2">
        <v>1</v>
      </c>
      <c r="BB189" s="2">
        <v>1</v>
      </c>
      <c r="BC189" s="2">
        <v>1</v>
      </c>
      <c r="BD189" s="2" t="s">
        <v>3</v>
      </c>
      <c r="BE189" s="2" t="s">
        <v>3</v>
      </c>
      <c r="BF189" s="2" t="s">
        <v>3</v>
      </c>
      <c r="BG189" s="2" t="s">
        <v>3</v>
      </c>
      <c r="BH189" s="2">
        <v>3</v>
      </c>
      <c r="BI189" s="2">
        <v>1</v>
      </c>
      <c r="BJ189" s="2" t="s">
        <v>358</v>
      </c>
      <c r="BK189" s="2"/>
      <c r="BL189" s="2"/>
      <c r="BM189" s="2">
        <v>29</v>
      </c>
      <c r="BN189" s="2">
        <v>0</v>
      </c>
      <c r="BO189" s="2" t="s">
        <v>3</v>
      </c>
      <c r="BP189" s="2">
        <v>0</v>
      </c>
      <c r="BQ189" s="2">
        <v>30</v>
      </c>
      <c r="BR189" s="2">
        <v>0</v>
      </c>
      <c r="BS189" s="2">
        <v>1</v>
      </c>
      <c r="BT189" s="2">
        <v>1</v>
      </c>
      <c r="BU189" s="2">
        <v>1</v>
      </c>
      <c r="BV189" s="2">
        <v>1</v>
      </c>
      <c r="BW189" s="2">
        <v>1</v>
      </c>
      <c r="BX189" s="2">
        <v>1</v>
      </c>
      <c r="BY189" s="2" t="s">
        <v>3</v>
      </c>
      <c r="BZ189" s="2">
        <v>87</v>
      </c>
      <c r="CA189" s="2">
        <v>47</v>
      </c>
      <c r="CB189" s="2" t="s">
        <v>3</v>
      </c>
      <c r="CC189" s="2"/>
      <c r="CD189" s="2"/>
      <c r="CE189" s="2">
        <v>1566</v>
      </c>
      <c r="CF189" s="2">
        <v>0</v>
      </c>
      <c r="CG189" s="2">
        <v>0</v>
      </c>
      <c r="CH189" s="2"/>
      <c r="CI189" s="2"/>
      <c r="CJ189" s="2"/>
      <c r="CK189" s="2"/>
      <c r="CL189" s="2"/>
      <c r="CM189" s="2">
        <v>0</v>
      </c>
      <c r="CN189" s="2" t="s">
        <v>908</v>
      </c>
      <c r="CO189" s="2">
        <v>0</v>
      </c>
      <c r="CP189" s="2">
        <f t="shared" si="258"/>
        <v>418.29</v>
      </c>
      <c r="CQ189" s="2">
        <f t="shared" si="259"/>
        <v>115.79</v>
      </c>
      <c r="CR189" s="2">
        <f t="shared" si="244"/>
        <v>0</v>
      </c>
      <c r="CS189" s="2">
        <f t="shared" si="245"/>
        <v>0</v>
      </c>
      <c r="CT189" s="2">
        <f t="shared" si="260"/>
        <v>0</v>
      </c>
      <c r="CU189" s="2">
        <f t="shared" si="261"/>
        <v>0</v>
      </c>
      <c r="CV189" s="2">
        <f t="shared" si="262"/>
        <v>0</v>
      </c>
      <c r="CW189" s="2">
        <f t="shared" si="263"/>
        <v>0</v>
      </c>
      <c r="CX189" s="2">
        <f t="shared" si="264"/>
        <v>0</v>
      </c>
      <c r="CY189" s="2">
        <f t="shared" si="246"/>
        <v>0</v>
      </c>
      <c r="CZ189" s="2">
        <f t="shared" si="247"/>
        <v>0</v>
      </c>
      <c r="DA189" s="2"/>
      <c r="DB189" s="2"/>
      <c r="DC189" s="2" t="s">
        <v>3</v>
      </c>
      <c r="DD189" s="2" t="s">
        <v>3</v>
      </c>
      <c r="DE189" s="2" t="s">
        <v>3</v>
      </c>
      <c r="DF189" s="2" t="s">
        <v>3</v>
      </c>
      <c r="DG189" s="2" t="s">
        <v>3</v>
      </c>
      <c r="DH189" s="2" t="s">
        <v>3</v>
      </c>
      <c r="DI189" s="2" t="s">
        <v>3</v>
      </c>
      <c r="DJ189" s="2" t="s">
        <v>3</v>
      </c>
      <c r="DK189" s="2" t="s">
        <v>3</v>
      </c>
      <c r="DL189" s="2" t="s">
        <v>3</v>
      </c>
      <c r="DM189" s="2" t="s">
        <v>3</v>
      </c>
      <c r="DN189" s="2">
        <v>0</v>
      </c>
      <c r="DO189" s="2">
        <v>0</v>
      </c>
      <c r="DP189" s="2">
        <v>1</v>
      </c>
      <c r="DQ189" s="2">
        <v>1</v>
      </c>
      <c r="DR189" s="2"/>
      <c r="DS189" s="2"/>
      <c r="DT189" s="2"/>
      <c r="DU189" s="2">
        <v>1002</v>
      </c>
      <c r="DV189" s="2" t="s">
        <v>357</v>
      </c>
      <c r="DW189" s="2" t="s">
        <v>357</v>
      </c>
      <c r="DX189" s="2">
        <v>1</v>
      </c>
      <c r="DY189" s="2"/>
      <c r="DZ189" s="2" t="s">
        <v>3</v>
      </c>
      <c r="EA189" s="2" t="s">
        <v>3</v>
      </c>
      <c r="EB189" s="2" t="s">
        <v>3</v>
      </c>
      <c r="EC189" s="2" t="s">
        <v>3</v>
      </c>
      <c r="ED189" s="2"/>
      <c r="EE189" s="2">
        <v>85133649</v>
      </c>
      <c r="EF189" s="2">
        <v>30</v>
      </c>
      <c r="EG189" s="2" t="s">
        <v>52</v>
      </c>
      <c r="EH189" s="2">
        <v>0</v>
      </c>
      <c r="EI189" s="2" t="s">
        <v>3</v>
      </c>
      <c r="EJ189" s="2">
        <v>1</v>
      </c>
      <c r="EK189" s="2">
        <v>29</v>
      </c>
      <c r="EL189" s="2" t="s">
        <v>330</v>
      </c>
      <c r="EM189" s="2" t="s">
        <v>331</v>
      </c>
      <c r="EN189" s="2"/>
      <c r="EO189" s="2" t="s">
        <v>148</v>
      </c>
      <c r="EP189" s="2"/>
      <c r="EQ189" s="2">
        <v>0</v>
      </c>
      <c r="ER189" s="2">
        <v>113.63</v>
      </c>
      <c r="ES189" s="2">
        <v>113.63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>
        <v>0</v>
      </c>
      <c r="FR189" s="2">
        <v>0</v>
      </c>
      <c r="FS189" s="2">
        <v>0</v>
      </c>
      <c r="FT189" s="2"/>
      <c r="FU189" s="2"/>
      <c r="FV189" s="2"/>
      <c r="FW189" s="2"/>
      <c r="FX189" s="2">
        <v>87</v>
      </c>
      <c r="FY189" s="2">
        <v>47</v>
      </c>
      <c r="FZ189" s="2"/>
      <c r="GA189" s="2" t="s">
        <v>3</v>
      </c>
      <c r="GB189" s="2"/>
      <c r="GC189" s="2"/>
      <c r="GD189" s="2">
        <v>1</v>
      </c>
      <c r="GE189" s="2"/>
      <c r="GF189" s="2">
        <v>821607356</v>
      </c>
      <c r="GG189" s="2">
        <v>2</v>
      </c>
      <c r="GH189" s="2">
        <v>1</v>
      </c>
      <c r="GI189" s="2">
        <v>-2</v>
      </c>
      <c r="GJ189" s="2">
        <v>0</v>
      </c>
      <c r="GK189" s="2">
        <v>0</v>
      </c>
      <c r="GL189" s="2">
        <f t="shared" si="265"/>
        <v>0</v>
      </c>
      <c r="GM189" s="2">
        <f t="shared" si="266"/>
        <v>418.29</v>
      </c>
      <c r="GN189" s="2">
        <f t="shared" si="267"/>
        <v>418.29</v>
      </c>
      <c r="GO189" s="2">
        <f t="shared" si="268"/>
        <v>0</v>
      </c>
      <c r="GP189" s="2">
        <f t="shared" si="269"/>
        <v>0</v>
      </c>
      <c r="GQ189" s="2"/>
      <c r="GR189" s="2">
        <v>0</v>
      </c>
      <c r="GS189" s="2">
        <v>3</v>
      </c>
      <c r="GT189" s="2">
        <v>0</v>
      </c>
      <c r="GU189" s="2" t="s">
        <v>3</v>
      </c>
      <c r="GV189" s="2">
        <f t="shared" si="270"/>
        <v>0</v>
      </c>
      <c r="GW189" s="2">
        <v>1</v>
      </c>
      <c r="GX189" s="2">
        <f t="shared" si="271"/>
        <v>0</v>
      </c>
      <c r="GY189" s="2"/>
      <c r="GZ189" s="2"/>
      <c r="HA189" s="2">
        <v>0</v>
      </c>
      <c r="HB189" s="2">
        <v>0</v>
      </c>
      <c r="HC189" s="2">
        <f t="shared" si="272"/>
        <v>0</v>
      </c>
      <c r="HD189" s="2"/>
      <c r="HE189" s="2" t="s">
        <v>3</v>
      </c>
      <c r="HF189" s="2" t="s">
        <v>3</v>
      </c>
      <c r="HG189" s="2"/>
      <c r="HH189" s="2"/>
      <c r="HI189" s="2"/>
      <c r="HJ189" s="2"/>
      <c r="HK189" s="2"/>
      <c r="HL189" s="2"/>
      <c r="HM189" s="2" t="s">
        <v>42</v>
      </c>
      <c r="HN189" s="2" t="s">
        <v>3</v>
      </c>
      <c r="HO189" s="2" t="s">
        <v>3</v>
      </c>
      <c r="HP189" s="2" t="s">
        <v>3</v>
      </c>
      <c r="HQ189" s="2" t="s">
        <v>3</v>
      </c>
      <c r="HR189" s="2"/>
      <c r="HS189" s="2">
        <v>0</v>
      </c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>
        <v>0</v>
      </c>
      <c r="IL189" s="2"/>
      <c r="IM189" s="2"/>
      <c r="IN189" s="2"/>
      <c r="IO189" s="2"/>
      <c r="IP189" s="2"/>
      <c r="IQ189" s="2"/>
      <c r="IR189" s="2"/>
      <c r="IS189" s="2"/>
      <c r="IT189" s="2"/>
      <c r="IU189" s="2"/>
    </row>
    <row r="190" spans="1:255" x14ac:dyDescent="0.2">
      <c r="A190" s="4">
        <v>18</v>
      </c>
      <c r="B190" s="4">
        <v>1</v>
      </c>
      <c r="C190" s="4">
        <v>370</v>
      </c>
      <c r="E190" s="4" t="s">
        <v>354</v>
      </c>
      <c r="F190" s="4" t="s">
        <v>355</v>
      </c>
      <c r="G190" s="4" t="s">
        <v>356</v>
      </c>
      <c r="H190" s="4" t="s">
        <v>357</v>
      </c>
      <c r="I190" s="4">
        <f>I174*J190</f>
        <v>3.6124999999999998</v>
      </c>
      <c r="J190" s="4">
        <v>0.125</v>
      </c>
      <c r="K190" s="4">
        <v>0.125</v>
      </c>
      <c r="O190" s="4">
        <f t="shared" si="248"/>
        <v>3710.23</v>
      </c>
      <c r="P190" s="4">
        <f t="shared" si="249"/>
        <v>3710.23</v>
      </c>
      <c r="Q190" s="4">
        <f t="shared" si="234"/>
        <v>0</v>
      </c>
      <c r="R190" s="4">
        <f t="shared" si="235"/>
        <v>0</v>
      </c>
      <c r="S190" s="4">
        <f t="shared" si="250"/>
        <v>0</v>
      </c>
      <c r="T190" s="4">
        <f t="shared" si="251"/>
        <v>0</v>
      </c>
      <c r="U190" s="4">
        <f t="shared" si="252"/>
        <v>0</v>
      </c>
      <c r="V190" s="4">
        <f t="shared" si="253"/>
        <v>0</v>
      </c>
      <c r="W190" s="4">
        <f t="shared" si="254"/>
        <v>0</v>
      </c>
      <c r="X190" s="4">
        <f t="shared" si="236"/>
        <v>0</v>
      </c>
      <c r="Y190" s="4">
        <f t="shared" si="237"/>
        <v>0</v>
      </c>
      <c r="AA190" s="4">
        <v>85736473</v>
      </c>
      <c r="AB190" s="4">
        <f t="shared" si="255"/>
        <v>113.63</v>
      </c>
      <c r="AC190" s="4">
        <f t="shared" si="238"/>
        <v>113.63</v>
      </c>
      <c r="AD190" s="4">
        <f t="shared" si="239"/>
        <v>0</v>
      </c>
      <c r="AE190" s="4">
        <f t="shared" si="240"/>
        <v>0</v>
      </c>
      <c r="AF190" s="4">
        <f t="shared" si="241"/>
        <v>0</v>
      </c>
      <c r="AG190" s="4">
        <f t="shared" si="256"/>
        <v>0</v>
      </c>
      <c r="AH190" s="4">
        <f t="shared" si="242"/>
        <v>0</v>
      </c>
      <c r="AI190" s="4">
        <f t="shared" si="243"/>
        <v>0</v>
      </c>
      <c r="AJ190" s="4">
        <f t="shared" si="257"/>
        <v>0</v>
      </c>
      <c r="AK190" s="4">
        <v>113.63</v>
      </c>
      <c r="AL190" s="4">
        <v>113.63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87</v>
      </c>
      <c r="AU190" s="4">
        <v>47</v>
      </c>
      <c r="AV190" s="4">
        <v>1</v>
      </c>
      <c r="AW190" s="4">
        <v>1.0189999999999999</v>
      </c>
      <c r="AZ190" s="4">
        <v>1</v>
      </c>
      <c r="BA190" s="4">
        <v>1</v>
      </c>
      <c r="BB190" s="4">
        <v>1</v>
      </c>
      <c r="BC190" s="4">
        <v>8.8699999999999992</v>
      </c>
      <c r="BD190" s="4" t="s">
        <v>3</v>
      </c>
      <c r="BE190" s="4" t="s">
        <v>3</v>
      </c>
      <c r="BF190" s="4" t="s">
        <v>3</v>
      </c>
      <c r="BG190" s="4" t="s">
        <v>3</v>
      </c>
      <c r="BH190" s="4">
        <v>3</v>
      </c>
      <c r="BI190" s="4">
        <v>1</v>
      </c>
      <c r="BJ190" s="4" t="s">
        <v>358</v>
      </c>
      <c r="BM190" s="4">
        <v>29</v>
      </c>
      <c r="BN190" s="4">
        <v>0</v>
      </c>
      <c r="BO190" s="4" t="s">
        <v>355</v>
      </c>
      <c r="BP190" s="4">
        <v>1</v>
      </c>
      <c r="BQ190" s="4">
        <v>30</v>
      </c>
      <c r="BR190" s="4">
        <v>0</v>
      </c>
      <c r="BS190" s="4">
        <v>1</v>
      </c>
      <c r="BT190" s="4">
        <v>1</v>
      </c>
      <c r="BU190" s="4">
        <v>1</v>
      </c>
      <c r="BV190" s="4">
        <v>1</v>
      </c>
      <c r="BW190" s="4">
        <v>1</v>
      </c>
      <c r="BX190" s="4">
        <v>1</v>
      </c>
      <c r="BY190" s="4" t="s">
        <v>3</v>
      </c>
      <c r="BZ190" s="4">
        <v>87</v>
      </c>
      <c r="CA190" s="4">
        <v>47</v>
      </c>
      <c r="CB190" s="4" t="s">
        <v>3</v>
      </c>
      <c r="CE190" s="4">
        <v>1566</v>
      </c>
      <c r="CF190" s="4">
        <v>0</v>
      </c>
      <c r="CG190" s="4">
        <v>0</v>
      </c>
      <c r="CM190" s="4">
        <v>0</v>
      </c>
      <c r="CN190" s="4" t="s">
        <v>908</v>
      </c>
      <c r="CO190" s="4">
        <v>0</v>
      </c>
      <c r="CP190" s="4">
        <f t="shared" si="258"/>
        <v>3710.23</v>
      </c>
      <c r="CQ190" s="4">
        <f t="shared" si="259"/>
        <v>1027.06</v>
      </c>
      <c r="CR190" s="4">
        <f t="shared" si="244"/>
        <v>0</v>
      </c>
      <c r="CS190" s="4">
        <f t="shared" si="245"/>
        <v>0</v>
      </c>
      <c r="CT190" s="4">
        <f t="shared" si="260"/>
        <v>0</v>
      </c>
      <c r="CU190" s="4">
        <f t="shared" si="261"/>
        <v>0</v>
      </c>
      <c r="CV190" s="4">
        <f t="shared" si="262"/>
        <v>0</v>
      </c>
      <c r="CW190" s="4">
        <f t="shared" si="263"/>
        <v>0</v>
      </c>
      <c r="CX190" s="4">
        <f t="shared" si="264"/>
        <v>0</v>
      </c>
      <c r="CY190" s="4">
        <f t="shared" si="246"/>
        <v>0</v>
      </c>
      <c r="CZ190" s="4">
        <f t="shared" si="247"/>
        <v>0</v>
      </c>
      <c r="DC190" s="4" t="s">
        <v>3</v>
      </c>
      <c r="DD190" s="4" t="s">
        <v>3</v>
      </c>
      <c r="DE190" s="4" t="s">
        <v>3</v>
      </c>
      <c r="DF190" s="4" t="s">
        <v>3</v>
      </c>
      <c r="DG190" s="4" t="s">
        <v>3</v>
      </c>
      <c r="DH190" s="4" t="s">
        <v>3</v>
      </c>
      <c r="DI190" s="4" t="s">
        <v>3</v>
      </c>
      <c r="DJ190" s="4" t="s">
        <v>3</v>
      </c>
      <c r="DK190" s="4" t="s">
        <v>3</v>
      </c>
      <c r="DL190" s="4" t="s">
        <v>3</v>
      </c>
      <c r="DM190" s="4" t="s">
        <v>3</v>
      </c>
      <c r="DN190" s="4">
        <v>0</v>
      </c>
      <c r="DO190" s="4">
        <v>0</v>
      </c>
      <c r="DP190" s="4">
        <v>1</v>
      </c>
      <c r="DQ190" s="4">
        <v>1</v>
      </c>
      <c r="DU190" s="4">
        <v>1002</v>
      </c>
      <c r="DV190" s="4" t="s">
        <v>357</v>
      </c>
      <c r="DW190" s="4" t="s">
        <v>357</v>
      </c>
      <c r="DX190" s="4">
        <v>1</v>
      </c>
      <c r="DZ190" s="4" t="s">
        <v>3</v>
      </c>
      <c r="EA190" s="4" t="s">
        <v>3</v>
      </c>
      <c r="EB190" s="4" t="s">
        <v>3</v>
      </c>
      <c r="EC190" s="4" t="s">
        <v>3</v>
      </c>
      <c r="EE190" s="4">
        <v>85133649</v>
      </c>
      <c r="EF190" s="4">
        <v>30</v>
      </c>
      <c r="EG190" s="4" t="s">
        <v>52</v>
      </c>
      <c r="EH190" s="4">
        <v>0</v>
      </c>
      <c r="EI190" s="4" t="s">
        <v>3</v>
      </c>
      <c r="EJ190" s="4">
        <v>1</v>
      </c>
      <c r="EK190" s="4">
        <v>29</v>
      </c>
      <c r="EL190" s="4" t="s">
        <v>330</v>
      </c>
      <c r="EM190" s="4" t="s">
        <v>331</v>
      </c>
      <c r="EO190" s="4" t="s">
        <v>148</v>
      </c>
      <c r="EQ190" s="4">
        <v>0</v>
      </c>
      <c r="ER190" s="4">
        <v>113.63</v>
      </c>
      <c r="ES190" s="4">
        <v>113.63</v>
      </c>
      <c r="ET190" s="4">
        <v>0</v>
      </c>
      <c r="EU190" s="4">
        <v>0</v>
      </c>
      <c r="EV190" s="4">
        <v>0</v>
      </c>
      <c r="EW190" s="4">
        <v>0</v>
      </c>
      <c r="EX190" s="4">
        <v>0</v>
      </c>
      <c r="FQ190" s="4">
        <v>0</v>
      </c>
      <c r="FR190" s="4">
        <v>0</v>
      </c>
      <c r="FS190" s="4">
        <v>0</v>
      </c>
      <c r="FX190" s="4">
        <v>87</v>
      </c>
      <c r="FY190" s="4">
        <v>47</v>
      </c>
      <c r="GA190" s="4" t="s">
        <v>3</v>
      </c>
      <c r="GD190" s="4">
        <v>1</v>
      </c>
      <c r="GF190" s="4">
        <v>821607356</v>
      </c>
      <c r="GG190" s="4">
        <v>2</v>
      </c>
      <c r="GH190" s="4">
        <v>1</v>
      </c>
      <c r="GI190" s="4">
        <v>2</v>
      </c>
      <c r="GJ190" s="4">
        <v>0</v>
      </c>
      <c r="GK190" s="4">
        <v>0</v>
      </c>
      <c r="GL190" s="4">
        <f t="shared" si="265"/>
        <v>0</v>
      </c>
      <c r="GM190" s="4">
        <f t="shared" si="266"/>
        <v>3710.23</v>
      </c>
      <c r="GN190" s="4">
        <f t="shared" si="267"/>
        <v>3710.23</v>
      </c>
      <c r="GO190" s="4">
        <f t="shared" si="268"/>
        <v>0</v>
      </c>
      <c r="GP190" s="4">
        <f t="shared" si="269"/>
        <v>0</v>
      </c>
      <c r="GR190" s="4">
        <v>0</v>
      </c>
      <c r="GS190" s="4">
        <v>3</v>
      </c>
      <c r="GT190" s="4">
        <v>0</v>
      </c>
      <c r="GU190" s="4" t="s">
        <v>3</v>
      </c>
      <c r="GV190" s="4">
        <f t="shared" si="270"/>
        <v>0</v>
      </c>
      <c r="GW190" s="4">
        <v>1</v>
      </c>
      <c r="GX190" s="4">
        <f t="shared" si="271"/>
        <v>0</v>
      </c>
      <c r="HA190" s="4">
        <v>0</v>
      </c>
      <c r="HB190" s="4">
        <v>0</v>
      </c>
      <c r="HC190" s="4">
        <f t="shared" si="272"/>
        <v>0</v>
      </c>
      <c r="HE190" s="4" t="s">
        <v>3</v>
      </c>
      <c r="HF190" s="4" t="s">
        <v>3</v>
      </c>
      <c r="HM190" s="4" t="s">
        <v>42</v>
      </c>
      <c r="HN190" s="4" t="s">
        <v>3</v>
      </c>
      <c r="HO190" s="4" t="s">
        <v>3</v>
      </c>
      <c r="HP190" s="4" t="s">
        <v>3</v>
      </c>
      <c r="HQ190" s="4" t="s">
        <v>3</v>
      </c>
      <c r="HS190" s="4">
        <v>0</v>
      </c>
      <c r="IK190" s="4">
        <v>0</v>
      </c>
    </row>
    <row r="191" spans="1:255" x14ac:dyDescent="0.2">
      <c r="A191" s="2">
        <v>18</v>
      </c>
      <c r="B191" s="2">
        <v>1</v>
      </c>
      <c r="C191" s="2">
        <v>362</v>
      </c>
      <c r="D191" s="2"/>
      <c r="E191" s="2" t="s">
        <v>359</v>
      </c>
      <c r="F191" s="2" t="s">
        <v>360</v>
      </c>
      <c r="G191" s="2" t="s">
        <v>361</v>
      </c>
      <c r="H191" s="2" t="s">
        <v>357</v>
      </c>
      <c r="I191" s="2">
        <f>I173*J191</f>
        <v>-26.876999999999999</v>
      </c>
      <c r="J191" s="2">
        <v>-0.93</v>
      </c>
      <c r="K191" s="2">
        <v>-0.93</v>
      </c>
      <c r="L191" s="2"/>
      <c r="M191" s="2"/>
      <c r="N191" s="2"/>
      <c r="O191" s="2">
        <f t="shared" si="248"/>
        <v>-951.45</v>
      </c>
      <c r="P191" s="2">
        <f t="shared" si="249"/>
        <v>-951.45</v>
      </c>
      <c r="Q191" s="2">
        <f t="shared" si="234"/>
        <v>0</v>
      </c>
      <c r="R191" s="2">
        <f t="shared" si="235"/>
        <v>0</v>
      </c>
      <c r="S191" s="2">
        <f t="shared" si="250"/>
        <v>0</v>
      </c>
      <c r="T191" s="2">
        <f t="shared" si="251"/>
        <v>0</v>
      </c>
      <c r="U191" s="2">
        <f t="shared" si="252"/>
        <v>0</v>
      </c>
      <c r="V191" s="2">
        <f t="shared" si="253"/>
        <v>0</v>
      </c>
      <c r="W191" s="2">
        <f t="shared" si="254"/>
        <v>0</v>
      </c>
      <c r="X191" s="2">
        <f t="shared" si="236"/>
        <v>0</v>
      </c>
      <c r="Y191" s="2">
        <f t="shared" si="237"/>
        <v>0</v>
      </c>
      <c r="Z191" s="2"/>
      <c r="AA191" s="2">
        <v>85736471</v>
      </c>
      <c r="AB191" s="2">
        <f t="shared" si="255"/>
        <v>34.74</v>
      </c>
      <c r="AC191" s="2">
        <f t="shared" si="238"/>
        <v>34.74</v>
      </c>
      <c r="AD191" s="2">
        <f t="shared" si="239"/>
        <v>0</v>
      </c>
      <c r="AE191" s="2">
        <f t="shared" si="240"/>
        <v>0</v>
      </c>
      <c r="AF191" s="2">
        <f t="shared" si="241"/>
        <v>0</v>
      </c>
      <c r="AG191" s="2">
        <f t="shared" si="256"/>
        <v>0</v>
      </c>
      <c r="AH191" s="2">
        <f t="shared" si="242"/>
        <v>0</v>
      </c>
      <c r="AI191" s="2">
        <f t="shared" si="243"/>
        <v>0</v>
      </c>
      <c r="AJ191" s="2">
        <f t="shared" si="257"/>
        <v>0</v>
      </c>
      <c r="AK191" s="2">
        <v>34.74</v>
      </c>
      <c r="AL191" s="2">
        <v>34.74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87</v>
      </c>
      <c r="AU191" s="2">
        <v>47</v>
      </c>
      <c r="AV191" s="2">
        <v>1.0469999999999999</v>
      </c>
      <c r="AW191" s="2">
        <v>1.0189999999999999</v>
      </c>
      <c r="AX191" s="2"/>
      <c r="AY191" s="2"/>
      <c r="AZ191" s="2">
        <v>1</v>
      </c>
      <c r="BA191" s="2">
        <v>1</v>
      </c>
      <c r="BB191" s="2">
        <v>1</v>
      </c>
      <c r="BC191" s="2">
        <v>1</v>
      </c>
      <c r="BD191" s="2" t="s">
        <v>3</v>
      </c>
      <c r="BE191" s="2" t="s">
        <v>3</v>
      </c>
      <c r="BF191" s="2" t="s">
        <v>3</v>
      </c>
      <c r="BG191" s="2" t="s">
        <v>3</v>
      </c>
      <c r="BH191" s="2">
        <v>3</v>
      </c>
      <c r="BI191" s="2">
        <v>1</v>
      </c>
      <c r="BJ191" s="2" t="s">
        <v>362</v>
      </c>
      <c r="BK191" s="2"/>
      <c r="BL191" s="2"/>
      <c r="BM191" s="2">
        <v>29</v>
      </c>
      <c r="BN191" s="2">
        <v>0</v>
      </c>
      <c r="BO191" s="2" t="s">
        <v>3</v>
      </c>
      <c r="BP191" s="2">
        <v>0</v>
      </c>
      <c r="BQ191" s="2">
        <v>30</v>
      </c>
      <c r="BR191" s="2">
        <v>1</v>
      </c>
      <c r="BS191" s="2">
        <v>1</v>
      </c>
      <c r="BT191" s="2">
        <v>1</v>
      </c>
      <c r="BU191" s="2">
        <v>1</v>
      </c>
      <c r="BV191" s="2">
        <v>1</v>
      </c>
      <c r="BW191" s="2">
        <v>1</v>
      </c>
      <c r="BX191" s="2">
        <v>1</v>
      </c>
      <c r="BY191" s="2" t="s">
        <v>3</v>
      </c>
      <c r="BZ191" s="2">
        <v>87</v>
      </c>
      <c r="CA191" s="2">
        <v>47</v>
      </c>
      <c r="CB191" s="2" t="s">
        <v>3</v>
      </c>
      <c r="CC191" s="2"/>
      <c r="CD191" s="2"/>
      <c r="CE191" s="2">
        <v>1566</v>
      </c>
      <c r="CF191" s="2">
        <v>0</v>
      </c>
      <c r="CG191" s="2">
        <v>0</v>
      </c>
      <c r="CH191" s="2"/>
      <c r="CI191" s="2"/>
      <c r="CJ191" s="2"/>
      <c r="CK191" s="2"/>
      <c r="CL191" s="2"/>
      <c r="CM191" s="2">
        <v>0</v>
      </c>
      <c r="CN191" s="2" t="s">
        <v>915</v>
      </c>
      <c r="CO191" s="2">
        <v>0</v>
      </c>
      <c r="CP191" s="2">
        <f t="shared" si="258"/>
        <v>-951.45</v>
      </c>
      <c r="CQ191" s="2">
        <f t="shared" si="259"/>
        <v>35.4</v>
      </c>
      <c r="CR191" s="2">
        <f t="shared" si="244"/>
        <v>0</v>
      </c>
      <c r="CS191" s="2">
        <f t="shared" si="245"/>
        <v>0</v>
      </c>
      <c r="CT191" s="2">
        <f t="shared" si="260"/>
        <v>0</v>
      </c>
      <c r="CU191" s="2">
        <f t="shared" si="261"/>
        <v>0</v>
      </c>
      <c r="CV191" s="2">
        <f t="shared" si="262"/>
        <v>0</v>
      </c>
      <c r="CW191" s="2">
        <f t="shared" si="263"/>
        <v>0</v>
      </c>
      <c r="CX191" s="2">
        <f t="shared" si="264"/>
        <v>0</v>
      </c>
      <c r="CY191" s="2">
        <f t="shared" si="246"/>
        <v>0</v>
      </c>
      <c r="CZ191" s="2">
        <f t="shared" si="247"/>
        <v>0</v>
      </c>
      <c r="DA191" s="2"/>
      <c r="DB191" s="2"/>
      <c r="DC191" s="2" t="s">
        <v>3</v>
      </c>
      <c r="DD191" s="2" t="s">
        <v>3</v>
      </c>
      <c r="DE191" s="2" t="s">
        <v>3</v>
      </c>
      <c r="DF191" s="2" t="s">
        <v>3</v>
      </c>
      <c r="DG191" s="2" t="s">
        <v>3</v>
      </c>
      <c r="DH191" s="2" t="s">
        <v>3</v>
      </c>
      <c r="DI191" s="2" t="s">
        <v>3</v>
      </c>
      <c r="DJ191" s="2" t="s">
        <v>3</v>
      </c>
      <c r="DK191" s="2" t="s">
        <v>3</v>
      </c>
      <c r="DL191" s="2" t="s">
        <v>3</v>
      </c>
      <c r="DM191" s="2" t="s">
        <v>3</v>
      </c>
      <c r="DN191" s="2">
        <v>0</v>
      </c>
      <c r="DO191" s="2">
        <v>0</v>
      </c>
      <c r="DP191" s="2">
        <v>1</v>
      </c>
      <c r="DQ191" s="2">
        <v>1</v>
      </c>
      <c r="DR191" s="2"/>
      <c r="DS191" s="2"/>
      <c r="DT191" s="2"/>
      <c r="DU191" s="2">
        <v>1002</v>
      </c>
      <c r="DV191" s="2" t="s">
        <v>357</v>
      </c>
      <c r="DW191" s="2" t="s">
        <v>357</v>
      </c>
      <c r="DX191" s="2">
        <v>1</v>
      </c>
      <c r="DY191" s="2"/>
      <c r="DZ191" s="2" t="s">
        <v>3</v>
      </c>
      <c r="EA191" s="2" t="s">
        <v>3</v>
      </c>
      <c r="EB191" s="2" t="s">
        <v>3</v>
      </c>
      <c r="EC191" s="2" t="s">
        <v>3</v>
      </c>
      <c r="ED191" s="2"/>
      <c r="EE191" s="2">
        <v>85133649</v>
      </c>
      <c r="EF191" s="2">
        <v>30</v>
      </c>
      <c r="EG191" s="2" t="s">
        <v>52</v>
      </c>
      <c r="EH191" s="2">
        <v>0</v>
      </c>
      <c r="EI191" s="2" t="s">
        <v>3</v>
      </c>
      <c r="EJ191" s="2">
        <v>1</v>
      </c>
      <c r="EK191" s="2">
        <v>29</v>
      </c>
      <c r="EL191" s="2" t="s">
        <v>330</v>
      </c>
      <c r="EM191" s="2" t="s">
        <v>331</v>
      </c>
      <c r="EN191" s="2"/>
      <c r="EO191" s="2" t="s">
        <v>29</v>
      </c>
      <c r="EP191" s="2"/>
      <c r="EQ191" s="2">
        <v>0</v>
      </c>
      <c r="ER191" s="2">
        <v>34.74</v>
      </c>
      <c r="ES191" s="2">
        <v>34.74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>
        <v>0</v>
      </c>
      <c r="FR191" s="2">
        <v>0</v>
      </c>
      <c r="FS191" s="2">
        <v>0</v>
      </c>
      <c r="FT191" s="2"/>
      <c r="FU191" s="2"/>
      <c r="FV191" s="2"/>
      <c r="FW191" s="2"/>
      <c r="FX191" s="2">
        <v>87</v>
      </c>
      <c r="FY191" s="2">
        <v>47</v>
      </c>
      <c r="FZ191" s="2"/>
      <c r="GA191" s="2" t="s">
        <v>3</v>
      </c>
      <c r="GB191" s="2"/>
      <c r="GC191" s="2"/>
      <c r="GD191" s="2">
        <v>1</v>
      </c>
      <c r="GE191" s="2"/>
      <c r="GF191" s="2">
        <v>1871464502</v>
      </c>
      <c r="GG191" s="2">
        <v>2</v>
      </c>
      <c r="GH191" s="2">
        <v>1</v>
      </c>
      <c r="GI191" s="2">
        <v>-2</v>
      </c>
      <c r="GJ191" s="2">
        <v>0</v>
      </c>
      <c r="GK191" s="2">
        <v>0</v>
      </c>
      <c r="GL191" s="2">
        <f t="shared" si="265"/>
        <v>0</v>
      </c>
      <c r="GM191" s="2">
        <f t="shared" si="266"/>
        <v>-951.45</v>
      </c>
      <c r="GN191" s="2">
        <f t="shared" si="267"/>
        <v>-951.45</v>
      </c>
      <c r="GO191" s="2">
        <f t="shared" si="268"/>
        <v>0</v>
      </c>
      <c r="GP191" s="2">
        <f t="shared" si="269"/>
        <v>0</v>
      </c>
      <c r="GQ191" s="2"/>
      <c r="GR191" s="2">
        <v>0</v>
      </c>
      <c r="GS191" s="2">
        <v>3</v>
      </c>
      <c r="GT191" s="2">
        <v>0</v>
      </c>
      <c r="GU191" s="2" t="s">
        <v>3</v>
      </c>
      <c r="GV191" s="2">
        <f t="shared" si="270"/>
        <v>0</v>
      </c>
      <c r="GW191" s="2">
        <v>1</v>
      </c>
      <c r="GX191" s="2">
        <f t="shared" si="271"/>
        <v>0</v>
      </c>
      <c r="GY191" s="2"/>
      <c r="GZ191" s="2"/>
      <c r="HA191" s="2">
        <v>0</v>
      </c>
      <c r="HB191" s="2">
        <v>0</v>
      </c>
      <c r="HC191" s="2">
        <f t="shared" si="272"/>
        <v>0</v>
      </c>
      <c r="HD191" s="2"/>
      <c r="HE191" s="2" t="s">
        <v>3</v>
      </c>
      <c r="HF191" s="2" t="s">
        <v>3</v>
      </c>
      <c r="HG191" s="2"/>
      <c r="HH191" s="2"/>
      <c r="HI191" s="2"/>
      <c r="HJ191" s="2"/>
      <c r="HK191" s="2"/>
      <c r="HL191" s="2"/>
      <c r="HM191" s="2" t="s">
        <v>42</v>
      </c>
      <c r="HN191" s="2" t="s">
        <v>3</v>
      </c>
      <c r="HO191" s="2" t="s">
        <v>3</v>
      </c>
      <c r="HP191" s="2" t="s">
        <v>3</v>
      </c>
      <c r="HQ191" s="2" t="s">
        <v>3</v>
      </c>
      <c r="HR191" s="2"/>
      <c r="HS191" s="2">
        <v>0</v>
      </c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>
        <v>0</v>
      </c>
      <c r="IL191" s="2"/>
      <c r="IM191" s="2"/>
      <c r="IN191" s="2"/>
      <c r="IO191" s="2"/>
      <c r="IP191" s="2"/>
      <c r="IQ191" s="2"/>
      <c r="IR191" s="2"/>
      <c r="IS191" s="2"/>
      <c r="IT191" s="2"/>
      <c r="IU191" s="2"/>
    </row>
    <row r="192" spans="1:255" x14ac:dyDescent="0.2">
      <c r="A192" s="4">
        <v>18</v>
      </c>
      <c r="B192" s="4">
        <v>1</v>
      </c>
      <c r="C192" s="4">
        <v>375</v>
      </c>
      <c r="E192" s="4" t="s">
        <v>359</v>
      </c>
      <c r="F192" s="4" t="s">
        <v>360</v>
      </c>
      <c r="G192" s="4" t="s">
        <v>361</v>
      </c>
      <c r="H192" s="4" t="s">
        <v>357</v>
      </c>
      <c r="I192" s="4">
        <f>I174*J192</f>
        <v>-26.876999999999999</v>
      </c>
      <c r="J192" s="4">
        <v>-0.93</v>
      </c>
      <c r="K192" s="4">
        <v>-0.93</v>
      </c>
      <c r="O192" s="4">
        <f t="shared" si="248"/>
        <v>-28981.17</v>
      </c>
      <c r="P192" s="4">
        <f t="shared" si="249"/>
        <v>-28981.17</v>
      </c>
      <c r="Q192" s="4">
        <f t="shared" si="234"/>
        <v>0</v>
      </c>
      <c r="R192" s="4">
        <f t="shared" si="235"/>
        <v>0</v>
      </c>
      <c r="S192" s="4">
        <f t="shared" si="250"/>
        <v>0</v>
      </c>
      <c r="T192" s="4">
        <f t="shared" si="251"/>
        <v>0</v>
      </c>
      <c r="U192" s="4">
        <f t="shared" si="252"/>
        <v>0</v>
      </c>
      <c r="V192" s="4">
        <f t="shared" si="253"/>
        <v>0</v>
      </c>
      <c r="W192" s="4">
        <f t="shared" si="254"/>
        <v>0</v>
      </c>
      <c r="X192" s="4">
        <f t="shared" si="236"/>
        <v>0</v>
      </c>
      <c r="Y192" s="4">
        <f t="shared" si="237"/>
        <v>0</v>
      </c>
      <c r="AA192" s="4">
        <v>85736473</v>
      </c>
      <c r="AB192" s="4">
        <f t="shared" si="255"/>
        <v>34.74</v>
      </c>
      <c r="AC192" s="4">
        <f t="shared" si="238"/>
        <v>34.74</v>
      </c>
      <c r="AD192" s="4">
        <f t="shared" si="239"/>
        <v>0</v>
      </c>
      <c r="AE192" s="4">
        <f t="shared" si="240"/>
        <v>0</v>
      </c>
      <c r="AF192" s="4">
        <f t="shared" si="241"/>
        <v>0</v>
      </c>
      <c r="AG192" s="4">
        <f t="shared" si="256"/>
        <v>0</v>
      </c>
      <c r="AH192" s="4">
        <f t="shared" si="242"/>
        <v>0</v>
      </c>
      <c r="AI192" s="4">
        <f t="shared" si="243"/>
        <v>0</v>
      </c>
      <c r="AJ192" s="4">
        <f t="shared" si="257"/>
        <v>0</v>
      </c>
      <c r="AK192" s="4">
        <v>34.74</v>
      </c>
      <c r="AL192" s="4">
        <v>34.74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87</v>
      </c>
      <c r="AU192" s="4">
        <v>47</v>
      </c>
      <c r="AV192" s="4">
        <v>1.0469999999999999</v>
      </c>
      <c r="AW192" s="4">
        <v>1.0189999999999999</v>
      </c>
      <c r="AZ192" s="4">
        <v>1</v>
      </c>
      <c r="BA192" s="4">
        <v>1</v>
      </c>
      <c r="BB192" s="4">
        <v>1</v>
      </c>
      <c r="BC192" s="4">
        <v>30.46</v>
      </c>
      <c r="BD192" s="4" t="s">
        <v>3</v>
      </c>
      <c r="BE192" s="4" t="s">
        <v>3</v>
      </c>
      <c r="BF192" s="4" t="s">
        <v>3</v>
      </c>
      <c r="BG192" s="4" t="s">
        <v>3</v>
      </c>
      <c r="BH192" s="4">
        <v>3</v>
      </c>
      <c r="BI192" s="4">
        <v>1</v>
      </c>
      <c r="BJ192" s="4" t="s">
        <v>362</v>
      </c>
      <c r="BM192" s="4">
        <v>29</v>
      </c>
      <c r="BN192" s="4">
        <v>0</v>
      </c>
      <c r="BO192" s="4" t="s">
        <v>360</v>
      </c>
      <c r="BP192" s="4">
        <v>1</v>
      </c>
      <c r="BQ192" s="4">
        <v>30</v>
      </c>
      <c r="BR192" s="4">
        <v>1</v>
      </c>
      <c r="BS192" s="4">
        <v>1</v>
      </c>
      <c r="BT192" s="4">
        <v>1</v>
      </c>
      <c r="BU192" s="4">
        <v>1</v>
      </c>
      <c r="BV192" s="4">
        <v>1</v>
      </c>
      <c r="BW192" s="4">
        <v>1</v>
      </c>
      <c r="BX192" s="4">
        <v>1</v>
      </c>
      <c r="BY192" s="4" t="s">
        <v>3</v>
      </c>
      <c r="BZ192" s="4">
        <v>87</v>
      </c>
      <c r="CA192" s="4">
        <v>47</v>
      </c>
      <c r="CB192" s="4" t="s">
        <v>3</v>
      </c>
      <c r="CE192" s="4">
        <v>1566</v>
      </c>
      <c r="CF192" s="4">
        <v>0</v>
      </c>
      <c r="CG192" s="4">
        <v>0</v>
      </c>
      <c r="CM192" s="4">
        <v>0</v>
      </c>
      <c r="CN192" s="4" t="s">
        <v>915</v>
      </c>
      <c r="CO192" s="4">
        <v>0</v>
      </c>
      <c r="CP192" s="4">
        <f t="shared" si="258"/>
        <v>-28981.17</v>
      </c>
      <c r="CQ192" s="4">
        <f t="shared" si="259"/>
        <v>1078.28</v>
      </c>
      <c r="CR192" s="4">
        <f t="shared" si="244"/>
        <v>0</v>
      </c>
      <c r="CS192" s="4">
        <f t="shared" si="245"/>
        <v>0</v>
      </c>
      <c r="CT192" s="4">
        <f t="shared" si="260"/>
        <v>0</v>
      </c>
      <c r="CU192" s="4">
        <f t="shared" si="261"/>
        <v>0</v>
      </c>
      <c r="CV192" s="4">
        <f t="shared" si="262"/>
        <v>0</v>
      </c>
      <c r="CW192" s="4">
        <f t="shared" si="263"/>
        <v>0</v>
      </c>
      <c r="CX192" s="4">
        <f t="shared" si="264"/>
        <v>0</v>
      </c>
      <c r="CY192" s="4">
        <f t="shared" si="246"/>
        <v>0</v>
      </c>
      <c r="CZ192" s="4">
        <f t="shared" si="247"/>
        <v>0</v>
      </c>
      <c r="DC192" s="4" t="s">
        <v>3</v>
      </c>
      <c r="DD192" s="4" t="s">
        <v>3</v>
      </c>
      <c r="DE192" s="4" t="s">
        <v>3</v>
      </c>
      <c r="DF192" s="4" t="s">
        <v>3</v>
      </c>
      <c r="DG192" s="4" t="s">
        <v>3</v>
      </c>
      <c r="DH192" s="4" t="s">
        <v>3</v>
      </c>
      <c r="DI192" s="4" t="s">
        <v>3</v>
      </c>
      <c r="DJ192" s="4" t="s">
        <v>3</v>
      </c>
      <c r="DK192" s="4" t="s">
        <v>3</v>
      </c>
      <c r="DL192" s="4" t="s">
        <v>3</v>
      </c>
      <c r="DM192" s="4" t="s">
        <v>3</v>
      </c>
      <c r="DN192" s="4">
        <v>0</v>
      </c>
      <c r="DO192" s="4">
        <v>0</v>
      </c>
      <c r="DP192" s="4">
        <v>1</v>
      </c>
      <c r="DQ192" s="4">
        <v>1</v>
      </c>
      <c r="DU192" s="4">
        <v>1002</v>
      </c>
      <c r="DV192" s="4" t="s">
        <v>357</v>
      </c>
      <c r="DW192" s="4" t="s">
        <v>357</v>
      </c>
      <c r="DX192" s="4">
        <v>1</v>
      </c>
      <c r="DZ192" s="4" t="s">
        <v>3</v>
      </c>
      <c r="EA192" s="4" t="s">
        <v>3</v>
      </c>
      <c r="EB192" s="4" t="s">
        <v>3</v>
      </c>
      <c r="EC192" s="4" t="s">
        <v>3</v>
      </c>
      <c r="EE192" s="4">
        <v>85133649</v>
      </c>
      <c r="EF192" s="4">
        <v>30</v>
      </c>
      <c r="EG192" s="4" t="s">
        <v>52</v>
      </c>
      <c r="EH192" s="4">
        <v>0</v>
      </c>
      <c r="EI192" s="4" t="s">
        <v>3</v>
      </c>
      <c r="EJ192" s="4">
        <v>1</v>
      </c>
      <c r="EK192" s="4">
        <v>29</v>
      </c>
      <c r="EL192" s="4" t="s">
        <v>330</v>
      </c>
      <c r="EM192" s="4" t="s">
        <v>331</v>
      </c>
      <c r="EO192" s="4" t="s">
        <v>29</v>
      </c>
      <c r="EQ192" s="4">
        <v>0</v>
      </c>
      <c r="ER192" s="4">
        <v>34.74</v>
      </c>
      <c r="ES192" s="4">
        <v>34.74</v>
      </c>
      <c r="ET192" s="4">
        <v>0</v>
      </c>
      <c r="EU192" s="4">
        <v>0</v>
      </c>
      <c r="EV192" s="4">
        <v>0</v>
      </c>
      <c r="EW192" s="4">
        <v>0</v>
      </c>
      <c r="EX192" s="4">
        <v>0</v>
      </c>
      <c r="FQ192" s="4">
        <v>0</v>
      </c>
      <c r="FR192" s="4">
        <v>0</v>
      </c>
      <c r="FS192" s="4">
        <v>0</v>
      </c>
      <c r="FX192" s="4">
        <v>87</v>
      </c>
      <c r="FY192" s="4">
        <v>47</v>
      </c>
      <c r="GA192" s="4" t="s">
        <v>3</v>
      </c>
      <c r="GD192" s="4">
        <v>1</v>
      </c>
      <c r="GF192" s="4">
        <v>1871464502</v>
      </c>
      <c r="GG192" s="4">
        <v>2</v>
      </c>
      <c r="GH192" s="4">
        <v>1</v>
      </c>
      <c r="GI192" s="4">
        <v>2</v>
      </c>
      <c r="GJ192" s="4">
        <v>0</v>
      </c>
      <c r="GK192" s="4">
        <v>0</v>
      </c>
      <c r="GL192" s="4">
        <f t="shared" si="265"/>
        <v>0</v>
      </c>
      <c r="GM192" s="4">
        <f t="shared" si="266"/>
        <v>-28981.17</v>
      </c>
      <c r="GN192" s="4">
        <f t="shared" si="267"/>
        <v>-28981.17</v>
      </c>
      <c r="GO192" s="4">
        <f t="shared" si="268"/>
        <v>0</v>
      </c>
      <c r="GP192" s="4">
        <f t="shared" si="269"/>
        <v>0</v>
      </c>
      <c r="GR192" s="4">
        <v>0</v>
      </c>
      <c r="GS192" s="4">
        <v>3</v>
      </c>
      <c r="GT192" s="4">
        <v>0</v>
      </c>
      <c r="GU192" s="4" t="s">
        <v>3</v>
      </c>
      <c r="GV192" s="4">
        <f t="shared" si="270"/>
        <v>0</v>
      </c>
      <c r="GW192" s="4">
        <v>1</v>
      </c>
      <c r="GX192" s="4">
        <f t="shared" si="271"/>
        <v>0</v>
      </c>
      <c r="HA192" s="4">
        <v>0</v>
      </c>
      <c r="HB192" s="4">
        <v>0</v>
      </c>
      <c r="HC192" s="4">
        <f t="shared" si="272"/>
        <v>0</v>
      </c>
      <c r="HE192" s="4" t="s">
        <v>3</v>
      </c>
      <c r="HF192" s="4" t="s">
        <v>3</v>
      </c>
      <c r="HM192" s="4" t="s">
        <v>42</v>
      </c>
      <c r="HN192" s="4" t="s">
        <v>3</v>
      </c>
      <c r="HO192" s="4" t="s">
        <v>3</v>
      </c>
      <c r="HP192" s="4" t="s">
        <v>3</v>
      </c>
      <c r="HQ192" s="4" t="s">
        <v>3</v>
      </c>
      <c r="HS192" s="4">
        <v>0</v>
      </c>
      <c r="IK192" s="4">
        <v>0</v>
      </c>
    </row>
    <row r="193" spans="1:255" x14ac:dyDescent="0.2">
      <c r="A193" s="2">
        <v>17</v>
      </c>
      <c r="B193" s="2">
        <v>1</v>
      </c>
      <c r="C193" s="2">
        <f>ROW(SmtRes!A384)</f>
        <v>384</v>
      </c>
      <c r="D193" s="2">
        <f>ROW(EtalonRes!A378)</f>
        <v>378</v>
      </c>
      <c r="E193" s="2" t="s">
        <v>363</v>
      </c>
      <c r="F193" s="2" t="s">
        <v>364</v>
      </c>
      <c r="G193" s="2" t="s">
        <v>365</v>
      </c>
      <c r="H193" s="2" t="s">
        <v>366</v>
      </c>
      <c r="I193" s="2">
        <f>ROUND(4,9)</f>
        <v>4</v>
      </c>
      <c r="J193" s="2">
        <v>0</v>
      </c>
      <c r="K193" s="2">
        <f>ROUND(4,9)</f>
        <v>4</v>
      </c>
      <c r="L193" s="2"/>
      <c r="M193" s="2"/>
      <c r="N193" s="2"/>
      <c r="O193" s="2">
        <f t="shared" si="248"/>
        <v>130.32</v>
      </c>
      <c r="P193" s="2">
        <f t="shared" si="249"/>
        <v>102.92</v>
      </c>
      <c r="Q193" s="2">
        <f>(ROUND((ROUND(((((ET193*1.25)*1.2))*AV193*I193),2)*BB193),2)+ROUND((ROUND(((AE193-(((EU193*1.25)*1.2)))*AV193*I193),2)*BS193),2))</f>
        <v>5.31</v>
      </c>
      <c r="R193" s="2">
        <f>(ROUND((ROUND(((((EU193*1.25)*1.2))*AV193*I193),2)*BS193),2)+ROUND((ROUND(((AE193-(((EU193*1.25)*1.2)))*AV193*I193),2)*BS193),2))</f>
        <v>0.83</v>
      </c>
      <c r="S193" s="2">
        <f t="shared" si="250"/>
        <v>22.09</v>
      </c>
      <c r="T193" s="2">
        <f t="shared" si="251"/>
        <v>0</v>
      </c>
      <c r="U193" s="2">
        <f t="shared" si="252"/>
        <v>1.7669519999999999</v>
      </c>
      <c r="V193" s="2">
        <f t="shared" si="253"/>
        <v>0</v>
      </c>
      <c r="W193" s="2">
        <f t="shared" si="254"/>
        <v>0</v>
      </c>
      <c r="X193" s="2">
        <f>(ROUND((((S193+ROUND((ROUND(((((EU193*1.25)*1.2))*AV193*I193),2)*BS193),2))*AT193)/100),2)+ROUND(((ROUND((ROUND(((AE193-(((EU193*1.25)*1.2)))*AV193*I193),2)*BS193),2)*AT193)/100),2))</f>
        <v>24.98</v>
      </c>
      <c r="Y193" s="2">
        <f>(ROUND((((S193+ROUND((ROUND(((((EU193*1.25)*1.2))*AV193*I193),2)*BS193),2))*AU193)/100),2)+ROUND(((ROUND((ROUND(((AE193-(((EU193*1.25)*1.2)))*AV193*I193),2)*BS193),2)*AU193)/100),2))</f>
        <v>13.98</v>
      </c>
      <c r="Z193" s="2"/>
      <c r="AA193" s="2">
        <v>85736471</v>
      </c>
      <c r="AB193" s="2">
        <f t="shared" si="255"/>
        <v>32.15</v>
      </c>
      <c r="AC193" s="2">
        <f>ROUND((((ES193*1)*1)),6)</f>
        <v>25.73</v>
      </c>
      <c r="AD193" s="2">
        <f>ROUND((((((ET193*1.25)*1.2))-(((EU193*1.25)*1.2)))+AE193),6)</f>
        <v>1.2450000000000001</v>
      </c>
      <c r="AE193" s="2">
        <f>ROUND((((EU193*1.25)*1.2)),6)</f>
        <v>0.19500000000000001</v>
      </c>
      <c r="AF193" s="2">
        <f>ROUND((((EV193*1.15)*1.2)),6)</f>
        <v>5.1749999999999998</v>
      </c>
      <c r="AG193" s="2">
        <f t="shared" si="256"/>
        <v>0</v>
      </c>
      <c r="AH193" s="2">
        <f>(((EW193*1.15)*1.2))</f>
        <v>0.41399999999999998</v>
      </c>
      <c r="AI193" s="2">
        <f>(((EX193*1.25)*1.2))</f>
        <v>0</v>
      </c>
      <c r="AJ193" s="2">
        <f t="shared" si="257"/>
        <v>0</v>
      </c>
      <c r="AK193" s="2">
        <v>30.31</v>
      </c>
      <c r="AL193" s="2">
        <v>25.73</v>
      </c>
      <c r="AM193" s="2">
        <v>0.83</v>
      </c>
      <c r="AN193" s="2">
        <v>0.13</v>
      </c>
      <c r="AO193" s="2">
        <v>3.75</v>
      </c>
      <c r="AP193" s="2">
        <v>0</v>
      </c>
      <c r="AQ193" s="2">
        <v>0.3</v>
      </c>
      <c r="AR193" s="2">
        <v>0</v>
      </c>
      <c r="AS193" s="2">
        <v>0</v>
      </c>
      <c r="AT193" s="2">
        <v>109</v>
      </c>
      <c r="AU193" s="2">
        <v>61</v>
      </c>
      <c r="AV193" s="2">
        <v>1.0669999999999999</v>
      </c>
      <c r="AW193" s="2">
        <v>1</v>
      </c>
      <c r="AX193" s="2"/>
      <c r="AY193" s="2"/>
      <c r="AZ193" s="2">
        <v>1</v>
      </c>
      <c r="BA193" s="2">
        <v>1</v>
      </c>
      <c r="BB193" s="2">
        <v>1</v>
      </c>
      <c r="BC193" s="2">
        <v>1</v>
      </c>
      <c r="BD193" s="2" t="s">
        <v>3</v>
      </c>
      <c r="BE193" s="2" t="s">
        <v>3</v>
      </c>
      <c r="BF193" s="2" t="s">
        <v>3</v>
      </c>
      <c r="BG193" s="2" t="s">
        <v>3</v>
      </c>
      <c r="BH193" s="2">
        <v>0</v>
      </c>
      <c r="BI193" s="2">
        <v>1</v>
      </c>
      <c r="BJ193" s="2" t="s">
        <v>367</v>
      </c>
      <c r="BK193" s="2"/>
      <c r="BL193" s="2"/>
      <c r="BM193" s="2">
        <v>21</v>
      </c>
      <c r="BN193" s="2">
        <v>0</v>
      </c>
      <c r="BO193" s="2" t="s">
        <v>364</v>
      </c>
      <c r="BP193" s="2">
        <v>1</v>
      </c>
      <c r="BQ193" s="2">
        <v>30</v>
      </c>
      <c r="BR193" s="2">
        <v>0</v>
      </c>
      <c r="BS193" s="2">
        <v>1</v>
      </c>
      <c r="BT193" s="2">
        <v>1</v>
      </c>
      <c r="BU193" s="2">
        <v>1</v>
      </c>
      <c r="BV193" s="2">
        <v>1</v>
      </c>
      <c r="BW193" s="2">
        <v>1</v>
      </c>
      <c r="BX193" s="2">
        <v>1</v>
      </c>
      <c r="BY193" s="2" t="s">
        <v>3</v>
      </c>
      <c r="BZ193" s="2">
        <v>109</v>
      </c>
      <c r="CA193" s="2">
        <v>61</v>
      </c>
      <c r="CB193" s="2" t="s">
        <v>3</v>
      </c>
      <c r="CC193" s="2"/>
      <c r="CD193" s="2"/>
      <c r="CE193" s="2">
        <v>1566</v>
      </c>
      <c r="CF193" s="2">
        <v>0</v>
      </c>
      <c r="CG193" s="2">
        <v>0</v>
      </c>
      <c r="CH193" s="2"/>
      <c r="CI193" s="2"/>
      <c r="CJ193" s="2"/>
      <c r="CK193" s="2"/>
      <c r="CL193" s="2"/>
      <c r="CM193" s="2">
        <v>0</v>
      </c>
      <c r="CN193" s="2" t="s">
        <v>907</v>
      </c>
      <c r="CO193" s="2">
        <v>0</v>
      </c>
      <c r="CP193" s="2">
        <f t="shared" si="258"/>
        <v>130.32</v>
      </c>
      <c r="CQ193" s="2">
        <f t="shared" si="259"/>
        <v>25.73</v>
      </c>
      <c r="CR193" s="2">
        <f>(ROUND((ROUND(((((ET193*1.25)*1.2))*AV193*1),2)*BB193),2)+ROUND((ROUND(((AE193-(((EU193*1.25)*1.2)))*AV193*1),2)*BS193),2))</f>
        <v>1.33</v>
      </c>
      <c r="CS193" s="2">
        <f>(ROUND((ROUND(((((EU193*1.25)*1.2))*AV193*1),2)*BS193),2)+ROUND((ROUND(((AE193-(((EU193*1.25)*1.2)))*AV193*1),2)*BS193),2))</f>
        <v>0.21</v>
      </c>
      <c r="CT193" s="2">
        <f t="shared" si="260"/>
        <v>5.52</v>
      </c>
      <c r="CU193" s="2">
        <f t="shared" si="261"/>
        <v>0</v>
      </c>
      <c r="CV193" s="2">
        <f t="shared" si="262"/>
        <v>0.44173799999999996</v>
      </c>
      <c r="CW193" s="2">
        <f t="shared" si="263"/>
        <v>0</v>
      </c>
      <c r="CX193" s="2">
        <f t="shared" si="264"/>
        <v>0</v>
      </c>
      <c r="CY193" s="2">
        <f>(ROUND((((S193+ROUND((ROUND(((((EU193*1.25)*1.2))*AV193*1),2)*BS193),2))*AT193)/100),2)+ROUND(((ROUND((ROUND(((AE193-(((EU193*1.25)*1.2)))*AV193*1),2)*BS193),2)*AT193)/100),2))</f>
        <v>24.31</v>
      </c>
      <c r="CZ193" s="2">
        <f>(ROUND((((S193+ROUND((ROUND(((((EU193*1.25)*1.2))*AV193*1),2)*BS193),2))*AU193)/100),2)+ROUND(((ROUND((ROUND(((AE193-(((EU193*1.25)*1.2)))*AV193*1),2)*BS193),2)*AU193)/100),2))</f>
        <v>13.6</v>
      </c>
      <c r="DA193" s="2"/>
      <c r="DB193" s="2">
        <v>75</v>
      </c>
      <c r="DC193" s="2" t="s">
        <v>3</v>
      </c>
      <c r="DD193" s="2" t="s">
        <v>42</v>
      </c>
      <c r="DE193" s="2" t="s">
        <v>140</v>
      </c>
      <c r="DF193" s="2" t="s">
        <v>140</v>
      </c>
      <c r="DG193" s="2" t="s">
        <v>141</v>
      </c>
      <c r="DH193" s="2" t="s">
        <v>3</v>
      </c>
      <c r="DI193" s="2" t="s">
        <v>141</v>
      </c>
      <c r="DJ193" s="2" t="s">
        <v>140</v>
      </c>
      <c r="DK193" s="2" t="s">
        <v>3</v>
      </c>
      <c r="DL193" s="2" t="s">
        <v>3</v>
      </c>
      <c r="DM193" s="2" t="s">
        <v>3</v>
      </c>
      <c r="DN193" s="2">
        <v>0</v>
      </c>
      <c r="DO193" s="2">
        <v>0</v>
      </c>
      <c r="DP193" s="2">
        <v>1</v>
      </c>
      <c r="DQ193" s="2">
        <v>1</v>
      </c>
      <c r="DR193" s="2"/>
      <c r="DS193" s="2"/>
      <c r="DT193" s="2"/>
      <c r="DU193" s="2">
        <v>1013</v>
      </c>
      <c r="DV193" s="2" t="s">
        <v>366</v>
      </c>
      <c r="DW193" s="2" t="s">
        <v>366</v>
      </c>
      <c r="DX193" s="2">
        <v>1</v>
      </c>
      <c r="DY193" s="2"/>
      <c r="DZ193" s="2" t="s">
        <v>3</v>
      </c>
      <c r="EA193" s="2" t="s">
        <v>3</v>
      </c>
      <c r="EB193" s="2" t="s">
        <v>3</v>
      </c>
      <c r="EC193" s="2" t="s">
        <v>3</v>
      </c>
      <c r="ED193" s="2"/>
      <c r="EE193" s="2">
        <v>85133641</v>
      </c>
      <c r="EF193" s="2">
        <v>30</v>
      </c>
      <c r="EG193" s="2" t="s">
        <v>52</v>
      </c>
      <c r="EH193" s="2">
        <v>0</v>
      </c>
      <c r="EI193" s="2" t="s">
        <v>3</v>
      </c>
      <c r="EJ193" s="2">
        <v>1</v>
      </c>
      <c r="EK193" s="2">
        <v>21</v>
      </c>
      <c r="EL193" s="2" t="s">
        <v>53</v>
      </c>
      <c r="EM193" s="2" t="s">
        <v>54</v>
      </c>
      <c r="EN193" s="2"/>
      <c r="EO193" s="2" t="s">
        <v>142</v>
      </c>
      <c r="EP193" s="2"/>
      <c r="EQ193" s="2">
        <v>0</v>
      </c>
      <c r="ER193" s="2">
        <v>30.31</v>
      </c>
      <c r="ES193" s="2">
        <v>25.73</v>
      </c>
      <c r="ET193" s="2">
        <v>0.83</v>
      </c>
      <c r="EU193" s="2">
        <v>0.13</v>
      </c>
      <c r="EV193" s="2">
        <v>3.75</v>
      </c>
      <c r="EW193" s="2">
        <v>0.3</v>
      </c>
      <c r="EX193" s="2">
        <v>0</v>
      </c>
      <c r="EY193" s="2">
        <v>0</v>
      </c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>
        <v>0</v>
      </c>
      <c r="FR193" s="2">
        <v>0</v>
      </c>
      <c r="FS193" s="2">
        <v>0</v>
      </c>
      <c r="FT193" s="2"/>
      <c r="FU193" s="2"/>
      <c r="FV193" s="2"/>
      <c r="FW193" s="2"/>
      <c r="FX193" s="2">
        <v>109</v>
      </c>
      <c r="FY193" s="2">
        <v>61</v>
      </c>
      <c r="FZ193" s="2"/>
      <c r="GA193" s="2" t="s">
        <v>3</v>
      </c>
      <c r="GB193" s="2"/>
      <c r="GC193" s="2"/>
      <c r="GD193" s="2">
        <v>1</v>
      </c>
      <c r="GE193" s="2"/>
      <c r="GF193" s="2">
        <v>-1387518545</v>
      </c>
      <c r="GG193" s="2">
        <v>2</v>
      </c>
      <c r="GH193" s="2">
        <v>1</v>
      </c>
      <c r="GI193" s="2">
        <v>2</v>
      </c>
      <c r="GJ193" s="2">
        <v>0</v>
      </c>
      <c r="GK193" s="2">
        <v>0</v>
      </c>
      <c r="GL193" s="2">
        <f t="shared" si="265"/>
        <v>0</v>
      </c>
      <c r="GM193" s="2">
        <f t="shared" si="266"/>
        <v>169.28</v>
      </c>
      <c r="GN193" s="2">
        <f t="shared" si="267"/>
        <v>169.28</v>
      </c>
      <c r="GO193" s="2">
        <f t="shared" si="268"/>
        <v>0</v>
      </c>
      <c r="GP193" s="2">
        <f t="shared" si="269"/>
        <v>0</v>
      </c>
      <c r="GQ193" s="2"/>
      <c r="GR193" s="2">
        <v>0</v>
      </c>
      <c r="GS193" s="2">
        <v>3</v>
      </c>
      <c r="GT193" s="2">
        <v>0</v>
      </c>
      <c r="GU193" s="2" t="s">
        <v>3</v>
      </c>
      <c r="GV193" s="2">
        <f t="shared" si="270"/>
        <v>0</v>
      </c>
      <c r="GW193" s="2">
        <v>1</v>
      </c>
      <c r="GX193" s="2">
        <f t="shared" si="271"/>
        <v>0</v>
      </c>
      <c r="GY193" s="2"/>
      <c r="GZ193" s="2"/>
      <c r="HA193" s="2">
        <v>0</v>
      </c>
      <c r="HB193" s="2">
        <v>0</v>
      </c>
      <c r="HC193" s="2">
        <f t="shared" si="272"/>
        <v>0</v>
      </c>
      <c r="HD193" s="2"/>
      <c r="HE193" s="2" t="s">
        <v>3</v>
      </c>
      <c r="HF193" s="2" t="s">
        <v>3</v>
      </c>
      <c r="HG193" s="2"/>
      <c r="HH193" s="2"/>
      <c r="HI193" s="2"/>
      <c r="HJ193" s="2"/>
      <c r="HK193" s="2"/>
      <c r="HL193" s="2"/>
      <c r="HM193" s="2" t="s">
        <v>3</v>
      </c>
      <c r="HN193" s="2" t="s">
        <v>3</v>
      </c>
      <c r="HO193" s="2" t="s">
        <v>3</v>
      </c>
      <c r="HP193" s="2" t="s">
        <v>3</v>
      </c>
      <c r="HQ193" s="2" t="s">
        <v>3</v>
      </c>
      <c r="HR193" s="2"/>
      <c r="HS193" s="2">
        <v>0</v>
      </c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>
        <v>0</v>
      </c>
      <c r="IL193" s="2"/>
      <c r="IM193" s="2"/>
      <c r="IN193" s="2"/>
      <c r="IO193" s="2"/>
      <c r="IP193" s="2"/>
      <c r="IQ193" s="2"/>
      <c r="IR193" s="2"/>
      <c r="IS193" s="2"/>
      <c r="IT193" s="2"/>
      <c r="IU193" s="2"/>
    </row>
    <row r="194" spans="1:255" x14ac:dyDescent="0.2">
      <c r="A194" s="4">
        <v>17</v>
      </c>
      <c r="B194" s="4">
        <v>1</v>
      </c>
      <c r="C194" s="4">
        <f>ROW(SmtRes!A392)</f>
        <v>392</v>
      </c>
      <c r="D194" s="4">
        <f>ROW(EtalonRes!A386)</f>
        <v>386</v>
      </c>
      <c r="E194" s="4" t="s">
        <v>363</v>
      </c>
      <c r="F194" s="4" t="s">
        <v>364</v>
      </c>
      <c r="G194" s="4" t="s">
        <v>365</v>
      </c>
      <c r="H194" s="4" t="s">
        <v>366</v>
      </c>
      <c r="I194" s="4">
        <f>ROUND(4,9)</f>
        <v>4</v>
      </c>
      <c r="J194" s="4">
        <v>0</v>
      </c>
      <c r="K194" s="4">
        <f>ROUND(4,9)</f>
        <v>4</v>
      </c>
      <c r="O194" s="4">
        <f t="shared" si="248"/>
        <v>2328.75</v>
      </c>
      <c r="P194" s="4">
        <f t="shared" si="249"/>
        <v>993.18</v>
      </c>
      <c r="Q194" s="4">
        <f>(ROUND((ROUND(((((ET194*1.25)*1.2))*AV194*I194),2)*BB194),2)+ROUND((ROUND(((AE194-(((EU194*1.25)*1.2)))*AV194*I194),2)*BS194),2))</f>
        <v>90.8</v>
      </c>
      <c r="R194" s="4">
        <f>(ROUND((ROUND(((((EU194*1.25)*1.2))*AV194*I194),2)*BS194),2)+ROUND((ROUND(((AE194-(((EU194*1.25)*1.2)))*AV194*I194),2)*BS194),2))</f>
        <v>46.77</v>
      </c>
      <c r="S194" s="4">
        <f t="shared" si="250"/>
        <v>1244.77</v>
      </c>
      <c r="T194" s="4">
        <f t="shared" si="251"/>
        <v>0</v>
      </c>
      <c r="U194" s="4">
        <f t="shared" si="252"/>
        <v>1.7669519999999999</v>
      </c>
      <c r="V194" s="4">
        <f t="shared" si="253"/>
        <v>0</v>
      </c>
      <c r="W194" s="4">
        <f t="shared" si="254"/>
        <v>0</v>
      </c>
      <c r="X194" s="4">
        <f>(ROUND((((S194+ROUND((ROUND(((((EU194*1.25)*1.2))*AV194*I194),2)*BS194),2))*AT194)/100),2)+ROUND(((ROUND((ROUND(((AE194-(((EU194*1.25)*1.2)))*AV194*I194),2)*BS194),2)*AT194)/100),2))</f>
        <v>1407.78</v>
      </c>
      <c r="Y194" s="4">
        <f>(ROUND((((S194+ROUND((ROUND(((((EU194*1.25)*1.2))*AV194*I194),2)*BS194),2))*AU194)/100),2)+ROUND(((ROUND((ROUND(((AE194-(((EU194*1.25)*1.2)))*AV194*I194),2)*BS194),2)*AU194)/100),2))</f>
        <v>787.84</v>
      </c>
      <c r="AA194" s="4">
        <v>85736473</v>
      </c>
      <c r="AB194" s="4">
        <f t="shared" si="255"/>
        <v>32.15</v>
      </c>
      <c r="AC194" s="4">
        <f>ROUND((((ES194*1)*1)),6)</f>
        <v>25.73</v>
      </c>
      <c r="AD194" s="4">
        <f>ROUND((((((ET194*1.25)*1.2))-(((EU194*1.25)*1.2)))+AE194),6)</f>
        <v>1.2450000000000001</v>
      </c>
      <c r="AE194" s="4">
        <f>ROUND((((EU194*1.25)*1.2)),6)</f>
        <v>0.19500000000000001</v>
      </c>
      <c r="AF194" s="4">
        <f>ROUND((((EV194*1.15)*1.2)),6)</f>
        <v>5.1749999999999998</v>
      </c>
      <c r="AG194" s="4">
        <f t="shared" si="256"/>
        <v>0</v>
      </c>
      <c r="AH194" s="4">
        <f>(((EW194*1.15)*1.2))</f>
        <v>0.41399999999999998</v>
      </c>
      <c r="AI194" s="4">
        <f>(((EX194*1.25)*1.2))</f>
        <v>0</v>
      </c>
      <c r="AJ194" s="4">
        <f t="shared" si="257"/>
        <v>0</v>
      </c>
      <c r="AK194" s="4">
        <v>30.31</v>
      </c>
      <c r="AL194" s="4">
        <v>25.73</v>
      </c>
      <c r="AM194" s="4">
        <v>0.83</v>
      </c>
      <c r="AN194" s="4">
        <v>0.13</v>
      </c>
      <c r="AO194" s="4">
        <v>3.75</v>
      </c>
      <c r="AP194" s="4">
        <v>0</v>
      </c>
      <c r="AQ194" s="4">
        <v>0.3</v>
      </c>
      <c r="AR194" s="4">
        <v>0</v>
      </c>
      <c r="AS194" s="4">
        <v>0</v>
      </c>
      <c r="AT194" s="4">
        <v>109</v>
      </c>
      <c r="AU194" s="4">
        <v>61</v>
      </c>
      <c r="AV194" s="4">
        <v>1.0669999999999999</v>
      </c>
      <c r="AW194" s="4">
        <v>1</v>
      </c>
      <c r="AZ194" s="4">
        <v>1</v>
      </c>
      <c r="BA194" s="4">
        <v>56.35</v>
      </c>
      <c r="BB194" s="4">
        <v>17.100000000000001</v>
      </c>
      <c r="BC194" s="4">
        <v>9.65</v>
      </c>
      <c r="BD194" s="4" t="s">
        <v>3</v>
      </c>
      <c r="BE194" s="4" t="s">
        <v>3</v>
      </c>
      <c r="BF194" s="4" t="s">
        <v>3</v>
      </c>
      <c r="BG194" s="4" t="s">
        <v>3</v>
      </c>
      <c r="BH194" s="4">
        <v>0</v>
      </c>
      <c r="BI194" s="4">
        <v>1</v>
      </c>
      <c r="BJ194" s="4" t="s">
        <v>367</v>
      </c>
      <c r="BM194" s="4">
        <v>21</v>
      </c>
      <c r="BN194" s="4">
        <v>0</v>
      </c>
      <c r="BO194" s="4" t="s">
        <v>364</v>
      </c>
      <c r="BP194" s="4">
        <v>1</v>
      </c>
      <c r="BQ194" s="4">
        <v>30</v>
      </c>
      <c r="BR194" s="4">
        <v>0</v>
      </c>
      <c r="BS194" s="4">
        <v>56.35</v>
      </c>
      <c r="BT194" s="4">
        <v>1</v>
      </c>
      <c r="BU194" s="4">
        <v>1</v>
      </c>
      <c r="BV194" s="4">
        <v>1</v>
      </c>
      <c r="BW194" s="4">
        <v>1</v>
      </c>
      <c r="BX194" s="4">
        <v>1</v>
      </c>
      <c r="BY194" s="4" t="s">
        <v>3</v>
      </c>
      <c r="BZ194" s="4">
        <v>109</v>
      </c>
      <c r="CA194" s="4">
        <v>61</v>
      </c>
      <c r="CB194" s="4" t="s">
        <v>3</v>
      </c>
      <c r="CE194" s="4">
        <v>1566</v>
      </c>
      <c r="CF194" s="4">
        <v>0</v>
      </c>
      <c r="CG194" s="4">
        <v>0</v>
      </c>
      <c r="CM194" s="4">
        <v>0</v>
      </c>
      <c r="CN194" s="4" t="s">
        <v>907</v>
      </c>
      <c r="CO194" s="4">
        <v>0</v>
      </c>
      <c r="CP194" s="4">
        <f t="shared" si="258"/>
        <v>2328.75</v>
      </c>
      <c r="CQ194" s="4">
        <f t="shared" si="259"/>
        <v>248.29</v>
      </c>
      <c r="CR194" s="4">
        <f>(ROUND((ROUND(((((ET194*1.25)*1.2))*AV194*1),2)*BB194),2)+ROUND((ROUND(((AE194-(((EU194*1.25)*1.2)))*AV194*1),2)*BS194),2))</f>
        <v>22.74</v>
      </c>
      <c r="CS194" s="4">
        <f>(ROUND((ROUND(((((EU194*1.25)*1.2))*AV194*1),2)*BS194),2)+ROUND((ROUND(((AE194-(((EU194*1.25)*1.2)))*AV194*1),2)*BS194),2))</f>
        <v>11.83</v>
      </c>
      <c r="CT194" s="4">
        <f t="shared" si="260"/>
        <v>311.05</v>
      </c>
      <c r="CU194" s="4">
        <f t="shared" si="261"/>
        <v>0</v>
      </c>
      <c r="CV194" s="4">
        <f t="shared" si="262"/>
        <v>0.44173799999999996</v>
      </c>
      <c r="CW194" s="4">
        <f t="shared" si="263"/>
        <v>0</v>
      </c>
      <c r="CX194" s="4">
        <f t="shared" si="264"/>
        <v>0</v>
      </c>
      <c r="CY194" s="4">
        <f>(ROUND((((S194+ROUND((ROUND(((((EU194*1.25)*1.2))*AV194*1),2)*BS194),2))*AT194)/100),2)+ROUND(((ROUND((ROUND(((AE194-(((EU194*1.25)*1.2)))*AV194*1),2)*BS194),2)*AT194)/100),2))</f>
        <v>1369.69</v>
      </c>
      <c r="CZ194" s="4">
        <f>(ROUND((((S194+ROUND((ROUND(((((EU194*1.25)*1.2))*AV194*1),2)*BS194),2))*AU194)/100),2)+ROUND(((ROUND((ROUND(((AE194-(((EU194*1.25)*1.2)))*AV194*1),2)*BS194),2)*AU194)/100),2))</f>
        <v>766.53</v>
      </c>
      <c r="DB194" s="4">
        <v>77</v>
      </c>
      <c r="DC194" s="4" t="s">
        <v>3</v>
      </c>
      <c r="DD194" s="4" t="s">
        <v>42</v>
      </c>
      <c r="DE194" s="4" t="s">
        <v>140</v>
      </c>
      <c r="DF194" s="4" t="s">
        <v>140</v>
      </c>
      <c r="DG194" s="4" t="s">
        <v>141</v>
      </c>
      <c r="DH194" s="4" t="s">
        <v>3</v>
      </c>
      <c r="DI194" s="4" t="s">
        <v>141</v>
      </c>
      <c r="DJ194" s="4" t="s">
        <v>140</v>
      </c>
      <c r="DK194" s="4" t="s">
        <v>3</v>
      </c>
      <c r="DL194" s="4" t="s">
        <v>3</v>
      </c>
      <c r="DM194" s="4" t="s">
        <v>3</v>
      </c>
      <c r="DN194" s="4">
        <v>0</v>
      </c>
      <c r="DO194" s="4">
        <v>0</v>
      </c>
      <c r="DP194" s="4">
        <v>1</v>
      </c>
      <c r="DQ194" s="4">
        <v>1</v>
      </c>
      <c r="DU194" s="4">
        <v>1013</v>
      </c>
      <c r="DV194" s="4" t="s">
        <v>366</v>
      </c>
      <c r="DW194" s="4" t="s">
        <v>366</v>
      </c>
      <c r="DX194" s="4">
        <v>1</v>
      </c>
      <c r="DZ194" s="4" t="s">
        <v>3</v>
      </c>
      <c r="EA194" s="4" t="s">
        <v>3</v>
      </c>
      <c r="EB194" s="4" t="s">
        <v>3</v>
      </c>
      <c r="EC194" s="4" t="s">
        <v>3</v>
      </c>
      <c r="EE194" s="4">
        <v>85133641</v>
      </c>
      <c r="EF194" s="4">
        <v>30</v>
      </c>
      <c r="EG194" s="4" t="s">
        <v>52</v>
      </c>
      <c r="EH194" s="4">
        <v>0</v>
      </c>
      <c r="EI194" s="4" t="s">
        <v>3</v>
      </c>
      <c r="EJ194" s="4">
        <v>1</v>
      </c>
      <c r="EK194" s="4">
        <v>21</v>
      </c>
      <c r="EL194" s="4" t="s">
        <v>53</v>
      </c>
      <c r="EM194" s="4" t="s">
        <v>54</v>
      </c>
      <c r="EO194" s="4" t="s">
        <v>142</v>
      </c>
      <c r="EQ194" s="4">
        <v>0</v>
      </c>
      <c r="ER194" s="4">
        <v>30.31</v>
      </c>
      <c r="ES194" s="4">
        <v>25.73</v>
      </c>
      <c r="ET194" s="4">
        <v>0.83</v>
      </c>
      <c r="EU194" s="4">
        <v>0.13</v>
      </c>
      <c r="EV194" s="4">
        <v>3.75</v>
      </c>
      <c r="EW194" s="4">
        <v>0.3</v>
      </c>
      <c r="EX194" s="4">
        <v>0</v>
      </c>
      <c r="EY194" s="4">
        <v>0</v>
      </c>
      <c r="FQ194" s="4">
        <v>0</v>
      </c>
      <c r="FR194" s="4">
        <v>0</v>
      </c>
      <c r="FS194" s="4">
        <v>0</v>
      </c>
      <c r="FX194" s="4">
        <v>109</v>
      </c>
      <c r="FY194" s="4">
        <v>61</v>
      </c>
      <c r="GA194" s="4" t="s">
        <v>3</v>
      </c>
      <c r="GD194" s="4">
        <v>1</v>
      </c>
      <c r="GF194" s="4">
        <v>-1387518545</v>
      </c>
      <c r="GG194" s="4">
        <v>2</v>
      </c>
      <c r="GH194" s="4">
        <v>1</v>
      </c>
      <c r="GI194" s="4">
        <v>2</v>
      </c>
      <c r="GJ194" s="4">
        <v>0</v>
      </c>
      <c r="GK194" s="4">
        <v>0</v>
      </c>
      <c r="GL194" s="4">
        <f t="shared" si="265"/>
        <v>0</v>
      </c>
      <c r="GM194" s="4">
        <f t="shared" si="266"/>
        <v>4524.37</v>
      </c>
      <c r="GN194" s="4">
        <f t="shared" si="267"/>
        <v>4524.37</v>
      </c>
      <c r="GO194" s="4">
        <f t="shared" si="268"/>
        <v>0</v>
      </c>
      <c r="GP194" s="4">
        <f t="shared" si="269"/>
        <v>0</v>
      </c>
      <c r="GR194" s="4">
        <v>0</v>
      </c>
      <c r="GS194" s="4">
        <v>3</v>
      </c>
      <c r="GT194" s="4">
        <v>0</v>
      </c>
      <c r="GU194" s="4" t="s">
        <v>3</v>
      </c>
      <c r="GV194" s="4">
        <f t="shared" si="270"/>
        <v>0</v>
      </c>
      <c r="GW194" s="4">
        <v>1</v>
      </c>
      <c r="GX194" s="4">
        <f t="shared" si="271"/>
        <v>0</v>
      </c>
      <c r="HA194" s="4">
        <v>0</v>
      </c>
      <c r="HB194" s="4">
        <v>0</v>
      </c>
      <c r="HC194" s="4">
        <f t="shared" si="272"/>
        <v>0</v>
      </c>
      <c r="HE194" s="4" t="s">
        <v>3</v>
      </c>
      <c r="HF194" s="4" t="s">
        <v>3</v>
      </c>
      <c r="HM194" s="4" t="s">
        <v>3</v>
      </c>
      <c r="HN194" s="4" t="s">
        <v>3</v>
      </c>
      <c r="HO194" s="4" t="s">
        <v>3</v>
      </c>
      <c r="HP194" s="4" t="s">
        <v>3</v>
      </c>
      <c r="HQ194" s="4" t="s">
        <v>3</v>
      </c>
      <c r="HS194" s="4">
        <v>0</v>
      </c>
      <c r="IK194" s="4">
        <v>0</v>
      </c>
    </row>
    <row r="195" spans="1:255" x14ac:dyDescent="0.2">
      <c r="A195" s="2">
        <v>18</v>
      </c>
      <c r="B195" s="2">
        <v>1</v>
      </c>
      <c r="C195" s="2">
        <v>382</v>
      </c>
      <c r="D195" s="2"/>
      <c r="E195" s="2" t="s">
        <v>368</v>
      </c>
      <c r="F195" s="2" t="s">
        <v>175</v>
      </c>
      <c r="G195" s="2" t="s">
        <v>176</v>
      </c>
      <c r="H195" s="2" t="s">
        <v>146</v>
      </c>
      <c r="I195" s="2">
        <f>I193*J195</f>
        <v>4</v>
      </c>
      <c r="J195" s="2">
        <v>1</v>
      </c>
      <c r="K195" s="2">
        <v>1</v>
      </c>
      <c r="L195" s="2"/>
      <c r="M195" s="2"/>
      <c r="N195" s="2"/>
      <c r="O195" s="2">
        <f t="shared" si="248"/>
        <v>297.44</v>
      </c>
      <c r="P195" s="2">
        <f t="shared" si="249"/>
        <v>297.44</v>
      </c>
      <c r="Q195" s="2">
        <f>(ROUND((ROUND(((ET195)*AV195*I195),2)*BB195),2)+ROUND((ROUND(((AE195-(EU195))*AV195*I195),2)*BS195),2))</f>
        <v>0</v>
      </c>
      <c r="R195" s="2">
        <f>(ROUND((ROUND(((EU195)*AV195*I195),2)*BS195),2)+ROUND((ROUND(((AE195-(EU195))*AV195*I195),2)*BS195),2))</f>
        <v>0</v>
      </c>
      <c r="S195" s="2">
        <f t="shared" si="250"/>
        <v>0</v>
      </c>
      <c r="T195" s="2">
        <f t="shared" si="251"/>
        <v>0</v>
      </c>
      <c r="U195" s="2">
        <f t="shared" si="252"/>
        <v>0</v>
      </c>
      <c r="V195" s="2">
        <f t="shared" si="253"/>
        <v>0</v>
      </c>
      <c r="W195" s="2">
        <f t="shared" si="254"/>
        <v>0</v>
      </c>
      <c r="X195" s="2">
        <f>(ROUND((((S195+ROUND((ROUND(((EU195)*AV195*I195),2)*BS195),2))*AT195)/100),2)+ROUND(((ROUND((ROUND(((AE195-(EU195))*AV195*I195),2)*BS195),2)*AT195)/100),2))</f>
        <v>0</v>
      </c>
      <c r="Y195" s="2">
        <f>(ROUND((((S195+ROUND((ROUND(((EU195)*AV195*I195),2)*BS195),2))*AU195)/100),2)+ROUND(((ROUND((ROUND(((AE195-(EU195))*AV195*I195),2)*BS195),2)*AU195)/100),2))</f>
        <v>0</v>
      </c>
      <c r="Z195" s="2"/>
      <c r="AA195" s="2">
        <v>85736471</v>
      </c>
      <c r="AB195" s="2">
        <f t="shared" si="255"/>
        <v>74.36</v>
      </c>
      <c r="AC195" s="2">
        <f>ROUND((ES195),6)</f>
        <v>74.36</v>
      </c>
      <c r="AD195" s="2">
        <f>ROUND((((ET195)-(EU195))+AE195),6)</f>
        <v>0</v>
      </c>
      <c r="AE195" s="2">
        <f t="shared" ref="AE195:AF198" si="273">ROUND((EU195),6)</f>
        <v>0</v>
      </c>
      <c r="AF195" s="2">
        <f t="shared" si="273"/>
        <v>0</v>
      </c>
      <c r="AG195" s="2">
        <f t="shared" si="256"/>
        <v>0</v>
      </c>
      <c r="AH195" s="2">
        <f t="shared" ref="AH195:AI198" si="274">(EW195)</f>
        <v>0</v>
      </c>
      <c r="AI195" s="2">
        <f t="shared" si="274"/>
        <v>0</v>
      </c>
      <c r="AJ195" s="2">
        <f t="shared" si="257"/>
        <v>0</v>
      </c>
      <c r="AK195" s="2">
        <v>74.36</v>
      </c>
      <c r="AL195" s="2">
        <v>74.36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109</v>
      </c>
      <c r="AU195" s="2">
        <v>61</v>
      </c>
      <c r="AV195" s="2">
        <v>1</v>
      </c>
      <c r="AW195" s="2">
        <v>1</v>
      </c>
      <c r="AX195" s="2"/>
      <c r="AY195" s="2"/>
      <c r="AZ195" s="2">
        <v>1</v>
      </c>
      <c r="BA195" s="2">
        <v>1</v>
      </c>
      <c r="BB195" s="2">
        <v>1</v>
      </c>
      <c r="BC195" s="2">
        <v>1</v>
      </c>
      <c r="BD195" s="2" t="s">
        <v>3</v>
      </c>
      <c r="BE195" s="2" t="s">
        <v>3</v>
      </c>
      <c r="BF195" s="2" t="s">
        <v>3</v>
      </c>
      <c r="BG195" s="2" t="s">
        <v>3</v>
      </c>
      <c r="BH195" s="2">
        <v>3</v>
      </c>
      <c r="BI195" s="2">
        <v>1</v>
      </c>
      <c r="BJ195" s="2" t="s">
        <v>177</v>
      </c>
      <c r="BK195" s="2"/>
      <c r="BL195" s="2"/>
      <c r="BM195" s="2">
        <v>21</v>
      </c>
      <c r="BN195" s="2">
        <v>0</v>
      </c>
      <c r="BO195" s="2" t="s">
        <v>3</v>
      </c>
      <c r="BP195" s="2">
        <v>0</v>
      </c>
      <c r="BQ195" s="2">
        <v>30</v>
      </c>
      <c r="BR195" s="2">
        <v>0</v>
      </c>
      <c r="BS195" s="2">
        <v>1</v>
      </c>
      <c r="BT195" s="2">
        <v>1</v>
      </c>
      <c r="BU195" s="2">
        <v>1</v>
      </c>
      <c r="BV195" s="2">
        <v>1</v>
      </c>
      <c r="BW195" s="2">
        <v>1</v>
      </c>
      <c r="BX195" s="2">
        <v>1</v>
      </c>
      <c r="BY195" s="2" t="s">
        <v>3</v>
      </c>
      <c r="BZ195" s="2">
        <v>109</v>
      </c>
      <c r="CA195" s="2">
        <v>61</v>
      </c>
      <c r="CB195" s="2" t="s">
        <v>3</v>
      </c>
      <c r="CC195" s="2"/>
      <c r="CD195" s="2"/>
      <c r="CE195" s="2">
        <v>1566</v>
      </c>
      <c r="CF195" s="2">
        <v>0</v>
      </c>
      <c r="CG195" s="2">
        <v>0</v>
      </c>
      <c r="CH195" s="2"/>
      <c r="CI195" s="2"/>
      <c r="CJ195" s="2"/>
      <c r="CK195" s="2"/>
      <c r="CL195" s="2"/>
      <c r="CM195" s="2">
        <v>0</v>
      </c>
      <c r="CN195" s="2" t="s">
        <v>908</v>
      </c>
      <c r="CO195" s="2">
        <v>0</v>
      </c>
      <c r="CP195" s="2">
        <f t="shared" si="258"/>
        <v>297.44</v>
      </c>
      <c r="CQ195" s="2">
        <f t="shared" si="259"/>
        <v>74.36</v>
      </c>
      <c r="CR195" s="2">
        <f>(ROUND((ROUND(((ET195)*AV195*1),2)*BB195),2)+ROUND((ROUND(((AE195-(EU195))*AV195*1),2)*BS195),2))</f>
        <v>0</v>
      </c>
      <c r="CS195" s="2">
        <f>(ROUND((ROUND(((EU195)*AV195*1),2)*BS195),2)+ROUND((ROUND(((AE195-(EU195))*AV195*1),2)*BS195),2))</f>
        <v>0</v>
      </c>
      <c r="CT195" s="2">
        <f t="shared" si="260"/>
        <v>0</v>
      </c>
      <c r="CU195" s="2">
        <f t="shared" si="261"/>
        <v>0</v>
      </c>
      <c r="CV195" s="2">
        <f t="shared" si="262"/>
        <v>0</v>
      </c>
      <c r="CW195" s="2">
        <f t="shared" si="263"/>
        <v>0</v>
      </c>
      <c r="CX195" s="2">
        <f t="shared" si="264"/>
        <v>0</v>
      </c>
      <c r="CY195" s="2">
        <f>(ROUND((((S195+ROUND((ROUND(((EU195)*AV195*1),2)*BS195),2))*AT195)/100),2)+ROUND(((ROUND((ROUND(((AE195-(EU195))*AV195*1),2)*BS195),2)*AT195)/100),2))</f>
        <v>0</v>
      </c>
      <c r="CZ195" s="2">
        <f>(ROUND((((S195+ROUND((ROUND(((EU195)*AV195*1),2)*BS195),2))*AU195)/100),2)+ROUND(((ROUND((ROUND(((AE195-(EU195))*AV195*1),2)*BS195),2)*AU195)/100),2))</f>
        <v>0</v>
      </c>
      <c r="DA195" s="2"/>
      <c r="DB195" s="2"/>
      <c r="DC195" s="2" t="s">
        <v>3</v>
      </c>
      <c r="DD195" s="2" t="s">
        <v>3</v>
      </c>
      <c r="DE195" s="2" t="s">
        <v>3</v>
      </c>
      <c r="DF195" s="2" t="s">
        <v>3</v>
      </c>
      <c r="DG195" s="2" t="s">
        <v>3</v>
      </c>
      <c r="DH195" s="2" t="s">
        <v>3</v>
      </c>
      <c r="DI195" s="2" t="s">
        <v>3</v>
      </c>
      <c r="DJ195" s="2" t="s">
        <v>3</v>
      </c>
      <c r="DK195" s="2" t="s">
        <v>3</v>
      </c>
      <c r="DL195" s="2" t="s">
        <v>3</v>
      </c>
      <c r="DM195" s="2" t="s">
        <v>3</v>
      </c>
      <c r="DN195" s="2">
        <v>0</v>
      </c>
      <c r="DO195" s="2">
        <v>0</v>
      </c>
      <c r="DP195" s="2">
        <v>1</v>
      </c>
      <c r="DQ195" s="2">
        <v>1</v>
      </c>
      <c r="DR195" s="2"/>
      <c r="DS195" s="2"/>
      <c r="DT195" s="2"/>
      <c r="DU195" s="2">
        <v>1010</v>
      </c>
      <c r="DV195" s="2" t="s">
        <v>146</v>
      </c>
      <c r="DW195" s="2" t="s">
        <v>146</v>
      </c>
      <c r="DX195" s="2">
        <v>1</v>
      </c>
      <c r="DY195" s="2"/>
      <c r="DZ195" s="2" t="s">
        <v>3</v>
      </c>
      <c r="EA195" s="2" t="s">
        <v>3</v>
      </c>
      <c r="EB195" s="2" t="s">
        <v>3</v>
      </c>
      <c r="EC195" s="2" t="s">
        <v>3</v>
      </c>
      <c r="ED195" s="2"/>
      <c r="EE195" s="2">
        <v>85133641</v>
      </c>
      <c r="EF195" s="2">
        <v>30</v>
      </c>
      <c r="EG195" s="2" t="s">
        <v>52</v>
      </c>
      <c r="EH195" s="2">
        <v>0</v>
      </c>
      <c r="EI195" s="2" t="s">
        <v>3</v>
      </c>
      <c r="EJ195" s="2">
        <v>1</v>
      </c>
      <c r="EK195" s="2">
        <v>21</v>
      </c>
      <c r="EL195" s="2" t="s">
        <v>53</v>
      </c>
      <c r="EM195" s="2" t="s">
        <v>54</v>
      </c>
      <c r="EN195" s="2"/>
      <c r="EO195" s="2" t="s">
        <v>148</v>
      </c>
      <c r="EP195" s="2"/>
      <c r="EQ195" s="2">
        <v>0</v>
      </c>
      <c r="ER195" s="2">
        <v>74.36</v>
      </c>
      <c r="ES195" s="2">
        <v>74.36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>
        <v>0</v>
      </c>
      <c r="FR195" s="2">
        <v>0</v>
      </c>
      <c r="FS195" s="2">
        <v>0</v>
      </c>
      <c r="FT195" s="2"/>
      <c r="FU195" s="2"/>
      <c r="FV195" s="2"/>
      <c r="FW195" s="2"/>
      <c r="FX195" s="2">
        <v>109</v>
      </c>
      <c r="FY195" s="2">
        <v>61</v>
      </c>
      <c r="FZ195" s="2"/>
      <c r="GA195" s="2" t="s">
        <v>3</v>
      </c>
      <c r="GB195" s="2"/>
      <c r="GC195" s="2"/>
      <c r="GD195" s="2">
        <v>1</v>
      </c>
      <c r="GE195" s="2"/>
      <c r="GF195" s="2">
        <v>-254914390</v>
      </c>
      <c r="GG195" s="2">
        <v>2</v>
      </c>
      <c r="GH195" s="2">
        <v>1</v>
      </c>
      <c r="GI195" s="2">
        <v>-2</v>
      </c>
      <c r="GJ195" s="2">
        <v>0</v>
      </c>
      <c r="GK195" s="2">
        <v>0</v>
      </c>
      <c r="GL195" s="2">
        <f t="shared" si="265"/>
        <v>0</v>
      </c>
      <c r="GM195" s="2">
        <f t="shared" si="266"/>
        <v>297.44</v>
      </c>
      <c r="GN195" s="2">
        <f t="shared" si="267"/>
        <v>297.44</v>
      </c>
      <c r="GO195" s="2">
        <f t="shared" si="268"/>
        <v>0</v>
      </c>
      <c r="GP195" s="2">
        <f t="shared" si="269"/>
        <v>0</v>
      </c>
      <c r="GQ195" s="2"/>
      <c r="GR195" s="2">
        <v>0</v>
      </c>
      <c r="GS195" s="2">
        <v>3</v>
      </c>
      <c r="GT195" s="2">
        <v>0</v>
      </c>
      <c r="GU195" s="2" t="s">
        <v>3</v>
      </c>
      <c r="GV195" s="2">
        <f t="shared" si="270"/>
        <v>0</v>
      </c>
      <c r="GW195" s="2">
        <v>1</v>
      </c>
      <c r="GX195" s="2">
        <f t="shared" si="271"/>
        <v>0</v>
      </c>
      <c r="GY195" s="2"/>
      <c r="GZ195" s="2"/>
      <c r="HA195" s="2">
        <v>0</v>
      </c>
      <c r="HB195" s="2">
        <v>0</v>
      </c>
      <c r="HC195" s="2">
        <f t="shared" si="272"/>
        <v>0</v>
      </c>
      <c r="HD195" s="2"/>
      <c r="HE195" s="2" t="s">
        <v>3</v>
      </c>
      <c r="HF195" s="2" t="s">
        <v>3</v>
      </c>
      <c r="HG195" s="2"/>
      <c r="HH195" s="2"/>
      <c r="HI195" s="2"/>
      <c r="HJ195" s="2"/>
      <c r="HK195" s="2"/>
      <c r="HL195" s="2"/>
      <c r="HM195" s="2" t="s">
        <v>42</v>
      </c>
      <c r="HN195" s="2" t="s">
        <v>3</v>
      </c>
      <c r="HO195" s="2" t="s">
        <v>3</v>
      </c>
      <c r="HP195" s="2" t="s">
        <v>3</v>
      </c>
      <c r="HQ195" s="2" t="s">
        <v>3</v>
      </c>
      <c r="HR195" s="2"/>
      <c r="HS195" s="2">
        <v>0</v>
      </c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>
        <v>0</v>
      </c>
      <c r="IL195" s="2"/>
      <c r="IM195" s="2"/>
      <c r="IN195" s="2"/>
      <c r="IO195" s="2"/>
      <c r="IP195" s="2"/>
      <c r="IQ195" s="2"/>
      <c r="IR195" s="2"/>
      <c r="IS195" s="2"/>
      <c r="IT195" s="2"/>
      <c r="IU195" s="2"/>
    </row>
    <row r="196" spans="1:255" x14ac:dyDescent="0.2">
      <c r="A196" s="4">
        <v>18</v>
      </c>
      <c r="B196" s="4">
        <v>1</v>
      </c>
      <c r="C196" s="4">
        <v>390</v>
      </c>
      <c r="E196" s="4" t="s">
        <v>368</v>
      </c>
      <c r="F196" s="4" t="s">
        <v>175</v>
      </c>
      <c r="G196" s="4" t="s">
        <v>176</v>
      </c>
      <c r="H196" s="4" t="s">
        <v>146</v>
      </c>
      <c r="I196" s="4">
        <f>I194*J196</f>
        <v>4</v>
      </c>
      <c r="J196" s="4">
        <v>1</v>
      </c>
      <c r="K196" s="4">
        <v>1</v>
      </c>
      <c r="O196" s="4">
        <f t="shared" si="248"/>
        <v>5850.64</v>
      </c>
      <c r="P196" s="4">
        <f t="shared" si="249"/>
        <v>5850.64</v>
      </c>
      <c r="Q196" s="4">
        <f>(ROUND((ROUND(((ET196)*AV196*I196),2)*BB196),2)+ROUND((ROUND(((AE196-(EU196))*AV196*I196),2)*BS196),2))</f>
        <v>0</v>
      </c>
      <c r="R196" s="4">
        <f>(ROUND((ROUND(((EU196)*AV196*I196),2)*BS196),2)+ROUND((ROUND(((AE196-(EU196))*AV196*I196),2)*BS196),2))</f>
        <v>0</v>
      </c>
      <c r="S196" s="4">
        <f t="shared" si="250"/>
        <v>0</v>
      </c>
      <c r="T196" s="4">
        <f t="shared" si="251"/>
        <v>0</v>
      </c>
      <c r="U196" s="4">
        <f t="shared" si="252"/>
        <v>0</v>
      </c>
      <c r="V196" s="4">
        <f t="shared" si="253"/>
        <v>0</v>
      </c>
      <c r="W196" s="4">
        <f t="shared" si="254"/>
        <v>0</v>
      </c>
      <c r="X196" s="4">
        <f>(ROUND((((S196+ROUND((ROUND(((EU196)*AV196*I196),2)*BS196),2))*AT196)/100),2)+ROUND(((ROUND((ROUND(((AE196-(EU196))*AV196*I196),2)*BS196),2)*AT196)/100),2))</f>
        <v>0</v>
      </c>
      <c r="Y196" s="4">
        <f>(ROUND((((S196+ROUND((ROUND(((EU196)*AV196*I196),2)*BS196),2))*AU196)/100),2)+ROUND(((ROUND((ROUND(((AE196-(EU196))*AV196*I196),2)*BS196),2)*AU196)/100),2))</f>
        <v>0</v>
      </c>
      <c r="AA196" s="4">
        <v>85736473</v>
      </c>
      <c r="AB196" s="4">
        <f t="shared" si="255"/>
        <v>74.36</v>
      </c>
      <c r="AC196" s="4">
        <f>ROUND((ES196),6)</f>
        <v>74.36</v>
      </c>
      <c r="AD196" s="4">
        <f>ROUND((((ET196)-(EU196))+AE196),6)</f>
        <v>0</v>
      </c>
      <c r="AE196" s="4">
        <f t="shared" si="273"/>
        <v>0</v>
      </c>
      <c r="AF196" s="4">
        <f t="shared" si="273"/>
        <v>0</v>
      </c>
      <c r="AG196" s="4">
        <f t="shared" si="256"/>
        <v>0</v>
      </c>
      <c r="AH196" s="4">
        <f t="shared" si="274"/>
        <v>0</v>
      </c>
      <c r="AI196" s="4">
        <f t="shared" si="274"/>
        <v>0</v>
      </c>
      <c r="AJ196" s="4">
        <f t="shared" si="257"/>
        <v>0</v>
      </c>
      <c r="AK196" s="4">
        <v>74.36</v>
      </c>
      <c r="AL196" s="4">
        <v>74.36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109</v>
      </c>
      <c r="AU196" s="4">
        <v>61</v>
      </c>
      <c r="AV196" s="4">
        <v>1</v>
      </c>
      <c r="AW196" s="4">
        <v>1</v>
      </c>
      <c r="AZ196" s="4">
        <v>1</v>
      </c>
      <c r="BA196" s="4">
        <v>1</v>
      </c>
      <c r="BB196" s="4">
        <v>1</v>
      </c>
      <c r="BC196" s="4">
        <v>19.670000000000002</v>
      </c>
      <c r="BD196" s="4" t="s">
        <v>3</v>
      </c>
      <c r="BE196" s="4" t="s">
        <v>3</v>
      </c>
      <c r="BF196" s="4" t="s">
        <v>3</v>
      </c>
      <c r="BG196" s="4" t="s">
        <v>3</v>
      </c>
      <c r="BH196" s="4">
        <v>3</v>
      </c>
      <c r="BI196" s="4">
        <v>1</v>
      </c>
      <c r="BJ196" s="4" t="s">
        <v>177</v>
      </c>
      <c r="BM196" s="4">
        <v>21</v>
      </c>
      <c r="BN196" s="4">
        <v>0</v>
      </c>
      <c r="BO196" s="4" t="s">
        <v>175</v>
      </c>
      <c r="BP196" s="4">
        <v>1</v>
      </c>
      <c r="BQ196" s="4">
        <v>30</v>
      </c>
      <c r="BR196" s="4">
        <v>0</v>
      </c>
      <c r="BS196" s="4">
        <v>1</v>
      </c>
      <c r="BT196" s="4">
        <v>1</v>
      </c>
      <c r="BU196" s="4">
        <v>1</v>
      </c>
      <c r="BV196" s="4">
        <v>1</v>
      </c>
      <c r="BW196" s="4">
        <v>1</v>
      </c>
      <c r="BX196" s="4">
        <v>1</v>
      </c>
      <c r="BY196" s="4" t="s">
        <v>3</v>
      </c>
      <c r="BZ196" s="4">
        <v>109</v>
      </c>
      <c r="CA196" s="4">
        <v>61</v>
      </c>
      <c r="CB196" s="4" t="s">
        <v>3</v>
      </c>
      <c r="CE196" s="4">
        <v>1566</v>
      </c>
      <c r="CF196" s="4">
        <v>0</v>
      </c>
      <c r="CG196" s="4">
        <v>0</v>
      </c>
      <c r="CM196" s="4">
        <v>0</v>
      </c>
      <c r="CN196" s="4" t="s">
        <v>908</v>
      </c>
      <c r="CO196" s="4">
        <v>0</v>
      </c>
      <c r="CP196" s="4">
        <f t="shared" si="258"/>
        <v>5850.64</v>
      </c>
      <c r="CQ196" s="4">
        <f t="shared" si="259"/>
        <v>1462.66</v>
      </c>
      <c r="CR196" s="4">
        <f>(ROUND((ROUND(((ET196)*AV196*1),2)*BB196),2)+ROUND((ROUND(((AE196-(EU196))*AV196*1),2)*BS196),2))</f>
        <v>0</v>
      </c>
      <c r="CS196" s="4">
        <f>(ROUND((ROUND(((EU196)*AV196*1),2)*BS196),2)+ROUND((ROUND(((AE196-(EU196))*AV196*1),2)*BS196),2))</f>
        <v>0</v>
      </c>
      <c r="CT196" s="4">
        <f t="shared" si="260"/>
        <v>0</v>
      </c>
      <c r="CU196" s="4">
        <f t="shared" si="261"/>
        <v>0</v>
      </c>
      <c r="CV196" s="4">
        <f t="shared" si="262"/>
        <v>0</v>
      </c>
      <c r="CW196" s="4">
        <f t="shared" si="263"/>
        <v>0</v>
      </c>
      <c r="CX196" s="4">
        <f t="shared" si="264"/>
        <v>0</v>
      </c>
      <c r="CY196" s="4">
        <f>(ROUND((((S196+ROUND((ROUND(((EU196)*AV196*1),2)*BS196),2))*AT196)/100),2)+ROUND(((ROUND((ROUND(((AE196-(EU196))*AV196*1),2)*BS196),2)*AT196)/100),2))</f>
        <v>0</v>
      </c>
      <c r="CZ196" s="4">
        <f>(ROUND((((S196+ROUND((ROUND(((EU196)*AV196*1),2)*BS196),2))*AU196)/100),2)+ROUND(((ROUND((ROUND(((AE196-(EU196))*AV196*1),2)*BS196),2)*AU196)/100),2))</f>
        <v>0</v>
      </c>
      <c r="DC196" s="4" t="s">
        <v>3</v>
      </c>
      <c r="DD196" s="4" t="s">
        <v>3</v>
      </c>
      <c r="DE196" s="4" t="s">
        <v>3</v>
      </c>
      <c r="DF196" s="4" t="s">
        <v>3</v>
      </c>
      <c r="DG196" s="4" t="s">
        <v>3</v>
      </c>
      <c r="DH196" s="4" t="s">
        <v>3</v>
      </c>
      <c r="DI196" s="4" t="s">
        <v>3</v>
      </c>
      <c r="DJ196" s="4" t="s">
        <v>3</v>
      </c>
      <c r="DK196" s="4" t="s">
        <v>3</v>
      </c>
      <c r="DL196" s="4" t="s">
        <v>3</v>
      </c>
      <c r="DM196" s="4" t="s">
        <v>3</v>
      </c>
      <c r="DN196" s="4">
        <v>0</v>
      </c>
      <c r="DO196" s="4">
        <v>0</v>
      </c>
      <c r="DP196" s="4">
        <v>1</v>
      </c>
      <c r="DQ196" s="4">
        <v>1</v>
      </c>
      <c r="DU196" s="4">
        <v>1010</v>
      </c>
      <c r="DV196" s="4" t="s">
        <v>146</v>
      </c>
      <c r="DW196" s="4" t="s">
        <v>146</v>
      </c>
      <c r="DX196" s="4">
        <v>1</v>
      </c>
      <c r="DZ196" s="4" t="s">
        <v>3</v>
      </c>
      <c r="EA196" s="4" t="s">
        <v>3</v>
      </c>
      <c r="EB196" s="4" t="s">
        <v>3</v>
      </c>
      <c r="EC196" s="4" t="s">
        <v>3</v>
      </c>
      <c r="EE196" s="4">
        <v>85133641</v>
      </c>
      <c r="EF196" s="4">
        <v>30</v>
      </c>
      <c r="EG196" s="4" t="s">
        <v>52</v>
      </c>
      <c r="EH196" s="4">
        <v>0</v>
      </c>
      <c r="EI196" s="4" t="s">
        <v>3</v>
      </c>
      <c r="EJ196" s="4">
        <v>1</v>
      </c>
      <c r="EK196" s="4">
        <v>21</v>
      </c>
      <c r="EL196" s="4" t="s">
        <v>53</v>
      </c>
      <c r="EM196" s="4" t="s">
        <v>54</v>
      </c>
      <c r="EO196" s="4" t="s">
        <v>148</v>
      </c>
      <c r="EQ196" s="4">
        <v>0</v>
      </c>
      <c r="ER196" s="4">
        <v>74.36</v>
      </c>
      <c r="ES196" s="4">
        <v>74.36</v>
      </c>
      <c r="ET196" s="4">
        <v>0</v>
      </c>
      <c r="EU196" s="4">
        <v>0</v>
      </c>
      <c r="EV196" s="4">
        <v>0</v>
      </c>
      <c r="EW196" s="4">
        <v>0</v>
      </c>
      <c r="EX196" s="4">
        <v>0</v>
      </c>
      <c r="FQ196" s="4">
        <v>0</v>
      </c>
      <c r="FR196" s="4">
        <v>0</v>
      </c>
      <c r="FS196" s="4">
        <v>0</v>
      </c>
      <c r="FX196" s="4">
        <v>109</v>
      </c>
      <c r="FY196" s="4">
        <v>61</v>
      </c>
      <c r="GA196" s="4" t="s">
        <v>3</v>
      </c>
      <c r="GD196" s="4">
        <v>1</v>
      </c>
      <c r="GF196" s="4">
        <v>-254914390</v>
      </c>
      <c r="GG196" s="4">
        <v>2</v>
      </c>
      <c r="GH196" s="4">
        <v>1</v>
      </c>
      <c r="GI196" s="4">
        <v>2</v>
      </c>
      <c r="GJ196" s="4">
        <v>0</v>
      </c>
      <c r="GK196" s="4">
        <v>0</v>
      </c>
      <c r="GL196" s="4">
        <f t="shared" si="265"/>
        <v>0</v>
      </c>
      <c r="GM196" s="4">
        <f t="shared" si="266"/>
        <v>5850.64</v>
      </c>
      <c r="GN196" s="4">
        <f t="shared" si="267"/>
        <v>5850.64</v>
      </c>
      <c r="GO196" s="4">
        <f t="shared" si="268"/>
        <v>0</v>
      </c>
      <c r="GP196" s="4">
        <f t="shared" si="269"/>
        <v>0</v>
      </c>
      <c r="GR196" s="4">
        <v>0</v>
      </c>
      <c r="GS196" s="4">
        <v>3</v>
      </c>
      <c r="GT196" s="4">
        <v>0</v>
      </c>
      <c r="GU196" s="4" t="s">
        <v>3</v>
      </c>
      <c r="GV196" s="4">
        <f t="shared" si="270"/>
        <v>0</v>
      </c>
      <c r="GW196" s="4">
        <v>1</v>
      </c>
      <c r="GX196" s="4">
        <f t="shared" si="271"/>
        <v>0</v>
      </c>
      <c r="HA196" s="4">
        <v>0</v>
      </c>
      <c r="HB196" s="4">
        <v>0</v>
      </c>
      <c r="HC196" s="4">
        <f t="shared" si="272"/>
        <v>0</v>
      </c>
      <c r="HE196" s="4" t="s">
        <v>3</v>
      </c>
      <c r="HF196" s="4" t="s">
        <v>3</v>
      </c>
      <c r="HM196" s="4" t="s">
        <v>42</v>
      </c>
      <c r="HN196" s="4" t="s">
        <v>3</v>
      </c>
      <c r="HO196" s="4" t="s">
        <v>3</v>
      </c>
      <c r="HP196" s="4" t="s">
        <v>3</v>
      </c>
      <c r="HQ196" s="4" t="s">
        <v>3</v>
      </c>
      <c r="HS196" s="4">
        <v>0</v>
      </c>
      <c r="IK196" s="4">
        <v>0</v>
      </c>
    </row>
    <row r="197" spans="1:255" x14ac:dyDescent="0.2">
      <c r="A197" s="2">
        <v>18</v>
      </c>
      <c r="B197" s="2">
        <v>1</v>
      </c>
      <c r="C197" s="2">
        <v>384</v>
      </c>
      <c r="D197" s="2"/>
      <c r="E197" s="2" t="s">
        <v>369</v>
      </c>
      <c r="F197" s="2" t="s">
        <v>370</v>
      </c>
      <c r="G197" s="2" t="s">
        <v>371</v>
      </c>
      <c r="H197" s="2" t="s">
        <v>156</v>
      </c>
      <c r="I197" s="2">
        <f>I193*J197</f>
        <v>100</v>
      </c>
      <c r="J197" s="2">
        <v>25</v>
      </c>
      <c r="K197" s="2">
        <v>25</v>
      </c>
      <c r="L197" s="2"/>
      <c r="M197" s="2"/>
      <c r="N197" s="2"/>
      <c r="O197" s="2">
        <f t="shared" si="248"/>
        <v>1750</v>
      </c>
      <c r="P197" s="2">
        <f t="shared" si="249"/>
        <v>1750</v>
      </c>
      <c r="Q197" s="2">
        <f>(ROUND((ROUND(((ET197)*AV197*I197),2)*BB197),2)+ROUND((ROUND(((AE197-(EU197))*AV197*I197),2)*BS197),2))</f>
        <v>0</v>
      </c>
      <c r="R197" s="2">
        <f>(ROUND((ROUND(((EU197)*AV197*I197),2)*BS197),2)+ROUND((ROUND(((AE197-(EU197))*AV197*I197),2)*BS197),2))</f>
        <v>0</v>
      </c>
      <c r="S197" s="2">
        <f t="shared" si="250"/>
        <v>0</v>
      </c>
      <c r="T197" s="2">
        <f t="shared" si="251"/>
        <v>0</v>
      </c>
      <c r="U197" s="2">
        <f t="shared" si="252"/>
        <v>0</v>
      </c>
      <c r="V197" s="2">
        <f t="shared" si="253"/>
        <v>0</v>
      </c>
      <c r="W197" s="2">
        <f t="shared" si="254"/>
        <v>0</v>
      </c>
      <c r="X197" s="2">
        <f>(ROUND((((S197+ROUND((ROUND(((EU197)*AV197*I197),2)*BS197),2))*AT197)/100),2)+ROUND(((ROUND((ROUND(((AE197-(EU197))*AV197*I197),2)*BS197),2)*AT197)/100),2))</f>
        <v>0</v>
      </c>
      <c r="Y197" s="2">
        <f>(ROUND((((S197+ROUND((ROUND(((EU197)*AV197*I197),2)*BS197),2))*AU197)/100),2)+ROUND(((ROUND((ROUND(((AE197-(EU197))*AV197*I197),2)*BS197),2)*AU197)/100),2))</f>
        <v>0</v>
      </c>
      <c r="Z197" s="2"/>
      <c r="AA197" s="2">
        <v>85736471</v>
      </c>
      <c r="AB197" s="2">
        <f t="shared" si="255"/>
        <v>17.5</v>
      </c>
      <c r="AC197" s="2">
        <f>ROUND((ES197),6)</f>
        <v>17.5</v>
      </c>
      <c r="AD197" s="2">
        <f>ROUND((((ET197)-(EU197))+AE197),6)</f>
        <v>0</v>
      </c>
      <c r="AE197" s="2">
        <f t="shared" si="273"/>
        <v>0</v>
      </c>
      <c r="AF197" s="2">
        <f t="shared" si="273"/>
        <v>0</v>
      </c>
      <c r="AG197" s="2">
        <f t="shared" si="256"/>
        <v>0</v>
      </c>
      <c r="AH197" s="2">
        <f t="shared" si="274"/>
        <v>0</v>
      </c>
      <c r="AI197" s="2">
        <f t="shared" si="274"/>
        <v>0</v>
      </c>
      <c r="AJ197" s="2">
        <f t="shared" si="257"/>
        <v>0</v>
      </c>
      <c r="AK197" s="2">
        <v>17.5</v>
      </c>
      <c r="AL197" s="2">
        <v>17.5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109</v>
      </c>
      <c r="AU197" s="2">
        <v>61</v>
      </c>
      <c r="AV197" s="2">
        <v>1</v>
      </c>
      <c r="AW197" s="2">
        <v>1</v>
      </c>
      <c r="AX197" s="2"/>
      <c r="AY197" s="2"/>
      <c r="AZ197" s="2">
        <v>1</v>
      </c>
      <c r="BA197" s="2">
        <v>1</v>
      </c>
      <c r="BB197" s="2">
        <v>1</v>
      </c>
      <c r="BC197" s="2">
        <v>1</v>
      </c>
      <c r="BD197" s="2" t="s">
        <v>3</v>
      </c>
      <c r="BE197" s="2" t="s">
        <v>3</v>
      </c>
      <c r="BF197" s="2" t="s">
        <v>3</v>
      </c>
      <c r="BG197" s="2" t="s">
        <v>3</v>
      </c>
      <c r="BH197" s="2">
        <v>3</v>
      </c>
      <c r="BI197" s="2">
        <v>1</v>
      </c>
      <c r="BJ197" s="2" t="s">
        <v>372</v>
      </c>
      <c r="BK197" s="2"/>
      <c r="BL197" s="2"/>
      <c r="BM197" s="2">
        <v>21</v>
      </c>
      <c r="BN197" s="2">
        <v>0</v>
      </c>
      <c r="BO197" s="2" t="s">
        <v>3</v>
      </c>
      <c r="BP197" s="2">
        <v>0</v>
      </c>
      <c r="BQ197" s="2">
        <v>30</v>
      </c>
      <c r="BR197" s="2">
        <v>0</v>
      </c>
      <c r="BS197" s="2">
        <v>1</v>
      </c>
      <c r="BT197" s="2">
        <v>1</v>
      </c>
      <c r="BU197" s="2">
        <v>1</v>
      </c>
      <c r="BV197" s="2">
        <v>1</v>
      </c>
      <c r="BW197" s="2">
        <v>1</v>
      </c>
      <c r="BX197" s="2">
        <v>1</v>
      </c>
      <c r="BY197" s="2" t="s">
        <v>3</v>
      </c>
      <c r="BZ197" s="2">
        <v>109</v>
      </c>
      <c r="CA197" s="2">
        <v>61</v>
      </c>
      <c r="CB197" s="2" t="s">
        <v>3</v>
      </c>
      <c r="CC197" s="2"/>
      <c r="CD197" s="2"/>
      <c r="CE197" s="2">
        <v>1566</v>
      </c>
      <c r="CF197" s="2">
        <v>0</v>
      </c>
      <c r="CG197" s="2">
        <v>0</v>
      </c>
      <c r="CH197" s="2"/>
      <c r="CI197" s="2"/>
      <c r="CJ197" s="2"/>
      <c r="CK197" s="2"/>
      <c r="CL197" s="2"/>
      <c r="CM197" s="2">
        <v>0</v>
      </c>
      <c r="CN197" s="2" t="s">
        <v>908</v>
      </c>
      <c r="CO197" s="2">
        <v>0</v>
      </c>
      <c r="CP197" s="2">
        <f t="shared" si="258"/>
        <v>1750</v>
      </c>
      <c r="CQ197" s="2">
        <f t="shared" si="259"/>
        <v>17.5</v>
      </c>
      <c r="CR197" s="2">
        <f>(ROUND((ROUND(((ET197)*AV197*1),2)*BB197),2)+ROUND((ROUND(((AE197-(EU197))*AV197*1),2)*BS197),2))</f>
        <v>0</v>
      </c>
      <c r="CS197" s="2">
        <f>(ROUND((ROUND(((EU197)*AV197*1),2)*BS197),2)+ROUND((ROUND(((AE197-(EU197))*AV197*1),2)*BS197),2))</f>
        <v>0</v>
      </c>
      <c r="CT197" s="2">
        <f t="shared" si="260"/>
        <v>0</v>
      </c>
      <c r="CU197" s="2">
        <f t="shared" si="261"/>
        <v>0</v>
      </c>
      <c r="CV197" s="2">
        <f t="shared" si="262"/>
        <v>0</v>
      </c>
      <c r="CW197" s="2">
        <f t="shared" si="263"/>
        <v>0</v>
      </c>
      <c r="CX197" s="2">
        <f t="shared" si="264"/>
        <v>0</v>
      </c>
      <c r="CY197" s="2">
        <f>(ROUND((((S197+ROUND((ROUND(((EU197)*AV197*1),2)*BS197),2))*AT197)/100),2)+ROUND(((ROUND((ROUND(((AE197-(EU197))*AV197*1),2)*BS197),2)*AT197)/100),2))</f>
        <v>0</v>
      </c>
      <c r="CZ197" s="2">
        <f>(ROUND((((S197+ROUND((ROUND(((EU197)*AV197*1),2)*BS197),2))*AU197)/100),2)+ROUND(((ROUND((ROUND(((AE197-(EU197))*AV197*1),2)*BS197),2)*AU197)/100),2))</f>
        <v>0</v>
      </c>
      <c r="DA197" s="2"/>
      <c r="DB197" s="2"/>
      <c r="DC197" s="2" t="s">
        <v>3</v>
      </c>
      <c r="DD197" s="2" t="s">
        <v>3</v>
      </c>
      <c r="DE197" s="2" t="s">
        <v>3</v>
      </c>
      <c r="DF197" s="2" t="s">
        <v>3</v>
      </c>
      <c r="DG197" s="2" t="s">
        <v>3</v>
      </c>
      <c r="DH197" s="2" t="s">
        <v>3</v>
      </c>
      <c r="DI197" s="2" t="s">
        <v>3</v>
      </c>
      <c r="DJ197" s="2" t="s">
        <v>3</v>
      </c>
      <c r="DK197" s="2" t="s">
        <v>3</v>
      </c>
      <c r="DL197" s="2" t="s">
        <v>3</v>
      </c>
      <c r="DM197" s="2" t="s">
        <v>3</v>
      </c>
      <c r="DN197" s="2">
        <v>0</v>
      </c>
      <c r="DO197" s="2">
        <v>0</v>
      </c>
      <c r="DP197" s="2">
        <v>1</v>
      </c>
      <c r="DQ197" s="2">
        <v>1</v>
      </c>
      <c r="DR197" s="2"/>
      <c r="DS197" s="2"/>
      <c r="DT197" s="2"/>
      <c r="DU197" s="2">
        <v>1003</v>
      </c>
      <c r="DV197" s="2" t="s">
        <v>156</v>
      </c>
      <c r="DW197" s="2" t="s">
        <v>156</v>
      </c>
      <c r="DX197" s="2">
        <v>1</v>
      </c>
      <c r="DY197" s="2"/>
      <c r="DZ197" s="2" t="s">
        <v>3</v>
      </c>
      <c r="EA197" s="2" t="s">
        <v>3</v>
      </c>
      <c r="EB197" s="2" t="s">
        <v>3</v>
      </c>
      <c r="EC197" s="2" t="s">
        <v>3</v>
      </c>
      <c r="ED197" s="2"/>
      <c r="EE197" s="2">
        <v>85133641</v>
      </c>
      <c r="EF197" s="2">
        <v>30</v>
      </c>
      <c r="EG197" s="2" t="s">
        <v>52</v>
      </c>
      <c r="EH197" s="2">
        <v>0</v>
      </c>
      <c r="EI197" s="2" t="s">
        <v>3</v>
      </c>
      <c r="EJ197" s="2">
        <v>1</v>
      </c>
      <c r="EK197" s="2">
        <v>21</v>
      </c>
      <c r="EL197" s="2" t="s">
        <v>53</v>
      </c>
      <c r="EM197" s="2" t="s">
        <v>54</v>
      </c>
      <c r="EN197" s="2"/>
      <c r="EO197" s="2" t="s">
        <v>148</v>
      </c>
      <c r="EP197" s="2"/>
      <c r="EQ197" s="2">
        <v>0</v>
      </c>
      <c r="ER197" s="2">
        <v>17.5</v>
      </c>
      <c r="ES197" s="2">
        <v>17.5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>
        <v>0</v>
      </c>
      <c r="FR197" s="2">
        <v>0</v>
      </c>
      <c r="FS197" s="2">
        <v>0</v>
      </c>
      <c r="FT197" s="2"/>
      <c r="FU197" s="2"/>
      <c r="FV197" s="2"/>
      <c r="FW197" s="2"/>
      <c r="FX197" s="2">
        <v>109</v>
      </c>
      <c r="FY197" s="2">
        <v>61</v>
      </c>
      <c r="FZ197" s="2"/>
      <c r="GA197" s="2" t="s">
        <v>3</v>
      </c>
      <c r="GB197" s="2"/>
      <c r="GC197" s="2"/>
      <c r="GD197" s="2">
        <v>1</v>
      </c>
      <c r="GE197" s="2"/>
      <c r="GF197" s="2">
        <v>371522274</v>
      </c>
      <c r="GG197" s="2">
        <v>2</v>
      </c>
      <c r="GH197" s="2">
        <v>1</v>
      </c>
      <c r="GI197" s="2">
        <v>-2</v>
      </c>
      <c r="GJ197" s="2">
        <v>0</v>
      </c>
      <c r="GK197" s="2">
        <v>0</v>
      </c>
      <c r="GL197" s="2">
        <f t="shared" si="265"/>
        <v>0</v>
      </c>
      <c r="GM197" s="2">
        <f t="shared" si="266"/>
        <v>1750</v>
      </c>
      <c r="GN197" s="2">
        <f t="shared" si="267"/>
        <v>1750</v>
      </c>
      <c r="GO197" s="2">
        <f t="shared" si="268"/>
        <v>0</v>
      </c>
      <c r="GP197" s="2">
        <f t="shared" si="269"/>
        <v>0</v>
      </c>
      <c r="GQ197" s="2"/>
      <c r="GR197" s="2">
        <v>0</v>
      </c>
      <c r="GS197" s="2">
        <v>3</v>
      </c>
      <c r="GT197" s="2">
        <v>0</v>
      </c>
      <c r="GU197" s="2" t="s">
        <v>3</v>
      </c>
      <c r="GV197" s="2">
        <f t="shared" si="270"/>
        <v>0</v>
      </c>
      <c r="GW197" s="2">
        <v>1</v>
      </c>
      <c r="GX197" s="2">
        <f t="shared" si="271"/>
        <v>0</v>
      </c>
      <c r="GY197" s="2"/>
      <c r="GZ197" s="2"/>
      <c r="HA197" s="2">
        <v>0</v>
      </c>
      <c r="HB197" s="2">
        <v>0</v>
      </c>
      <c r="HC197" s="2">
        <f t="shared" si="272"/>
        <v>0</v>
      </c>
      <c r="HD197" s="2"/>
      <c r="HE197" s="2" t="s">
        <v>3</v>
      </c>
      <c r="HF197" s="2" t="s">
        <v>3</v>
      </c>
      <c r="HG197" s="2"/>
      <c r="HH197" s="2"/>
      <c r="HI197" s="2"/>
      <c r="HJ197" s="2"/>
      <c r="HK197" s="2"/>
      <c r="HL197" s="2"/>
      <c r="HM197" s="2" t="s">
        <v>42</v>
      </c>
      <c r="HN197" s="2" t="s">
        <v>3</v>
      </c>
      <c r="HO197" s="2" t="s">
        <v>3</v>
      </c>
      <c r="HP197" s="2" t="s">
        <v>3</v>
      </c>
      <c r="HQ197" s="2" t="s">
        <v>3</v>
      </c>
      <c r="HR197" s="2"/>
      <c r="HS197" s="2">
        <v>0</v>
      </c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>
        <v>0</v>
      </c>
      <c r="IL197" s="2"/>
      <c r="IM197" s="2"/>
      <c r="IN197" s="2"/>
      <c r="IO197" s="2"/>
      <c r="IP197" s="2"/>
      <c r="IQ197" s="2"/>
      <c r="IR197" s="2"/>
      <c r="IS197" s="2"/>
      <c r="IT197" s="2"/>
      <c r="IU197" s="2"/>
    </row>
    <row r="198" spans="1:255" x14ac:dyDescent="0.2">
      <c r="A198" s="4">
        <v>18</v>
      </c>
      <c r="B198" s="4">
        <v>1</v>
      </c>
      <c r="C198" s="4">
        <v>392</v>
      </c>
      <c r="E198" s="4" t="s">
        <v>369</v>
      </c>
      <c r="F198" s="4" t="s">
        <v>370</v>
      </c>
      <c r="G198" s="4" t="s">
        <v>371</v>
      </c>
      <c r="H198" s="4" t="s">
        <v>156</v>
      </c>
      <c r="I198" s="4">
        <f>I194*J198</f>
        <v>100</v>
      </c>
      <c r="J198" s="4">
        <v>25</v>
      </c>
      <c r="K198" s="4">
        <v>25</v>
      </c>
      <c r="O198" s="4">
        <f t="shared" si="248"/>
        <v>28945</v>
      </c>
      <c r="P198" s="4">
        <f t="shared" si="249"/>
        <v>28945</v>
      </c>
      <c r="Q198" s="4">
        <f>(ROUND((ROUND(((ET198)*AV198*I198),2)*BB198),2)+ROUND((ROUND(((AE198-(EU198))*AV198*I198),2)*BS198),2))</f>
        <v>0</v>
      </c>
      <c r="R198" s="4">
        <f>(ROUND((ROUND(((EU198)*AV198*I198),2)*BS198),2)+ROUND((ROUND(((AE198-(EU198))*AV198*I198),2)*BS198),2))</f>
        <v>0</v>
      </c>
      <c r="S198" s="4">
        <f t="shared" si="250"/>
        <v>0</v>
      </c>
      <c r="T198" s="4">
        <f t="shared" si="251"/>
        <v>0</v>
      </c>
      <c r="U198" s="4">
        <f t="shared" si="252"/>
        <v>0</v>
      </c>
      <c r="V198" s="4">
        <f t="shared" si="253"/>
        <v>0</v>
      </c>
      <c r="W198" s="4">
        <f t="shared" si="254"/>
        <v>0</v>
      </c>
      <c r="X198" s="4">
        <f>(ROUND((((S198+ROUND((ROUND(((EU198)*AV198*I198),2)*BS198),2))*AT198)/100),2)+ROUND(((ROUND((ROUND(((AE198-(EU198))*AV198*I198),2)*BS198),2)*AT198)/100),2))</f>
        <v>0</v>
      </c>
      <c r="Y198" s="4">
        <f>(ROUND((((S198+ROUND((ROUND(((EU198)*AV198*I198),2)*BS198),2))*AU198)/100),2)+ROUND(((ROUND((ROUND(((AE198-(EU198))*AV198*I198),2)*BS198),2)*AU198)/100),2))</f>
        <v>0</v>
      </c>
      <c r="AA198" s="4">
        <v>85736473</v>
      </c>
      <c r="AB198" s="4">
        <f t="shared" si="255"/>
        <v>17.5</v>
      </c>
      <c r="AC198" s="4">
        <f>ROUND((ES198),6)</f>
        <v>17.5</v>
      </c>
      <c r="AD198" s="4">
        <f>ROUND((((ET198)-(EU198))+AE198),6)</f>
        <v>0</v>
      </c>
      <c r="AE198" s="4">
        <f t="shared" si="273"/>
        <v>0</v>
      </c>
      <c r="AF198" s="4">
        <f t="shared" si="273"/>
        <v>0</v>
      </c>
      <c r="AG198" s="4">
        <f t="shared" si="256"/>
        <v>0</v>
      </c>
      <c r="AH198" s="4">
        <f t="shared" si="274"/>
        <v>0</v>
      </c>
      <c r="AI198" s="4">
        <f t="shared" si="274"/>
        <v>0</v>
      </c>
      <c r="AJ198" s="4">
        <f t="shared" si="257"/>
        <v>0</v>
      </c>
      <c r="AK198" s="4">
        <v>17.5</v>
      </c>
      <c r="AL198" s="4">
        <v>17.5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109</v>
      </c>
      <c r="AU198" s="4">
        <v>61</v>
      </c>
      <c r="AV198" s="4">
        <v>1</v>
      </c>
      <c r="AW198" s="4">
        <v>1</v>
      </c>
      <c r="AZ198" s="4">
        <v>1</v>
      </c>
      <c r="BA198" s="4">
        <v>1</v>
      </c>
      <c r="BB198" s="4">
        <v>1</v>
      </c>
      <c r="BC198" s="4">
        <v>16.54</v>
      </c>
      <c r="BD198" s="4" t="s">
        <v>3</v>
      </c>
      <c r="BE198" s="4" t="s">
        <v>3</v>
      </c>
      <c r="BF198" s="4" t="s">
        <v>3</v>
      </c>
      <c r="BG198" s="4" t="s">
        <v>3</v>
      </c>
      <c r="BH198" s="4">
        <v>3</v>
      </c>
      <c r="BI198" s="4">
        <v>1</v>
      </c>
      <c r="BJ198" s="4" t="s">
        <v>372</v>
      </c>
      <c r="BM198" s="4">
        <v>21</v>
      </c>
      <c r="BN198" s="4">
        <v>0</v>
      </c>
      <c r="BO198" s="4" t="s">
        <v>370</v>
      </c>
      <c r="BP198" s="4">
        <v>1</v>
      </c>
      <c r="BQ198" s="4">
        <v>30</v>
      </c>
      <c r="BR198" s="4">
        <v>0</v>
      </c>
      <c r="BS198" s="4">
        <v>1</v>
      </c>
      <c r="BT198" s="4">
        <v>1</v>
      </c>
      <c r="BU198" s="4">
        <v>1</v>
      </c>
      <c r="BV198" s="4">
        <v>1</v>
      </c>
      <c r="BW198" s="4">
        <v>1</v>
      </c>
      <c r="BX198" s="4">
        <v>1</v>
      </c>
      <c r="BY198" s="4" t="s">
        <v>3</v>
      </c>
      <c r="BZ198" s="4">
        <v>109</v>
      </c>
      <c r="CA198" s="4">
        <v>61</v>
      </c>
      <c r="CB198" s="4" t="s">
        <v>3</v>
      </c>
      <c r="CE198" s="4">
        <v>1566</v>
      </c>
      <c r="CF198" s="4">
        <v>0</v>
      </c>
      <c r="CG198" s="4">
        <v>0</v>
      </c>
      <c r="CM198" s="4">
        <v>0</v>
      </c>
      <c r="CN198" s="4" t="s">
        <v>908</v>
      </c>
      <c r="CO198" s="4">
        <v>0</v>
      </c>
      <c r="CP198" s="4">
        <f t="shared" si="258"/>
        <v>28945</v>
      </c>
      <c r="CQ198" s="4">
        <f t="shared" si="259"/>
        <v>289.45</v>
      </c>
      <c r="CR198" s="4">
        <f>(ROUND((ROUND(((ET198)*AV198*1),2)*BB198),2)+ROUND((ROUND(((AE198-(EU198))*AV198*1),2)*BS198),2))</f>
        <v>0</v>
      </c>
      <c r="CS198" s="4">
        <f>(ROUND((ROUND(((EU198)*AV198*1),2)*BS198),2)+ROUND((ROUND(((AE198-(EU198))*AV198*1),2)*BS198),2))</f>
        <v>0</v>
      </c>
      <c r="CT198" s="4">
        <f t="shared" si="260"/>
        <v>0</v>
      </c>
      <c r="CU198" s="4">
        <f t="shared" si="261"/>
        <v>0</v>
      </c>
      <c r="CV198" s="4">
        <f t="shared" si="262"/>
        <v>0</v>
      </c>
      <c r="CW198" s="4">
        <f t="shared" si="263"/>
        <v>0</v>
      </c>
      <c r="CX198" s="4">
        <f t="shared" si="264"/>
        <v>0</v>
      </c>
      <c r="CY198" s="4">
        <f>(ROUND((((S198+ROUND((ROUND(((EU198)*AV198*1),2)*BS198),2))*AT198)/100),2)+ROUND(((ROUND((ROUND(((AE198-(EU198))*AV198*1),2)*BS198),2)*AT198)/100),2))</f>
        <v>0</v>
      </c>
      <c r="CZ198" s="4">
        <f>(ROUND((((S198+ROUND((ROUND(((EU198)*AV198*1),2)*BS198),2))*AU198)/100),2)+ROUND(((ROUND((ROUND(((AE198-(EU198))*AV198*1),2)*BS198),2)*AU198)/100),2))</f>
        <v>0</v>
      </c>
      <c r="DC198" s="4" t="s">
        <v>3</v>
      </c>
      <c r="DD198" s="4" t="s">
        <v>3</v>
      </c>
      <c r="DE198" s="4" t="s">
        <v>3</v>
      </c>
      <c r="DF198" s="4" t="s">
        <v>3</v>
      </c>
      <c r="DG198" s="4" t="s">
        <v>3</v>
      </c>
      <c r="DH198" s="4" t="s">
        <v>3</v>
      </c>
      <c r="DI198" s="4" t="s">
        <v>3</v>
      </c>
      <c r="DJ198" s="4" t="s">
        <v>3</v>
      </c>
      <c r="DK198" s="4" t="s">
        <v>3</v>
      </c>
      <c r="DL198" s="4" t="s">
        <v>3</v>
      </c>
      <c r="DM198" s="4" t="s">
        <v>3</v>
      </c>
      <c r="DN198" s="4">
        <v>0</v>
      </c>
      <c r="DO198" s="4">
        <v>0</v>
      </c>
      <c r="DP198" s="4">
        <v>1</v>
      </c>
      <c r="DQ198" s="4">
        <v>1</v>
      </c>
      <c r="DU198" s="4">
        <v>1003</v>
      </c>
      <c r="DV198" s="4" t="s">
        <v>156</v>
      </c>
      <c r="DW198" s="4" t="s">
        <v>156</v>
      </c>
      <c r="DX198" s="4">
        <v>1</v>
      </c>
      <c r="DZ198" s="4" t="s">
        <v>3</v>
      </c>
      <c r="EA198" s="4" t="s">
        <v>3</v>
      </c>
      <c r="EB198" s="4" t="s">
        <v>3</v>
      </c>
      <c r="EC198" s="4" t="s">
        <v>3</v>
      </c>
      <c r="EE198" s="4">
        <v>85133641</v>
      </c>
      <c r="EF198" s="4">
        <v>30</v>
      </c>
      <c r="EG198" s="4" t="s">
        <v>52</v>
      </c>
      <c r="EH198" s="4">
        <v>0</v>
      </c>
      <c r="EI198" s="4" t="s">
        <v>3</v>
      </c>
      <c r="EJ198" s="4">
        <v>1</v>
      </c>
      <c r="EK198" s="4">
        <v>21</v>
      </c>
      <c r="EL198" s="4" t="s">
        <v>53</v>
      </c>
      <c r="EM198" s="4" t="s">
        <v>54</v>
      </c>
      <c r="EO198" s="4" t="s">
        <v>148</v>
      </c>
      <c r="EQ198" s="4">
        <v>0</v>
      </c>
      <c r="ER198" s="4">
        <v>17.5</v>
      </c>
      <c r="ES198" s="4">
        <v>17.5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FQ198" s="4">
        <v>0</v>
      </c>
      <c r="FR198" s="4">
        <v>0</v>
      </c>
      <c r="FS198" s="4">
        <v>0</v>
      </c>
      <c r="FX198" s="4">
        <v>109</v>
      </c>
      <c r="FY198" s="4">
        <v>61</v>
      </c>
      <c r="GA198" s="4" t="s">
        <v>3</v>
      </c>
      <c r="GD198" s="4">
        <v>1</v>
      </c>
      <c r="GF198" s="4">
        <v>371522274</v>
      </c>
      <c r="GG198" s="4">
        <v>2</v>
      </c>
      <c r="GH198" s="4">
        <v>1</v>
      </c>
      <c r="GI198" s="4">
        <v>2</v>
      </c>
      <c r="GJ198" s="4">
        <v>0</v>
      </c>
      <c r="GK198" s="4">
        <v>0</v>
      </c>
      <c r="GL198" s="4">
        <f t="shared" si="265"/>
        <v>0</v>
      </c>
      <c r="GM198" s="4">
        <f t="shared" si="266"/>
        <v>28945</v>
      </c>
      <c r="GN198" s="4">
        <f t="shared" si="267"/>
        <v>28945</v>
      </c>
      <c r="GO198" s="4">
        <f t="shared" si="268"/>
        <v>0</v>
      </c>
      <c r="GP198" s="4">
        <f t="shared" si="269"/>
        <v>0</v>
      </c>
      <c r="GR198" s="4">
        <v>0</v>
      </c>
      <c r="GS198" s="4">
        <v>3</v>
      </c>
      <c r="GT198" s="4">
        <v>0</v>
      </c>
      <c r="GU198" s="4" t="s">
        <v>3</v>
      </c>
      <c r="GV198" s="4">
        <f t="shared" si="270"/>
        <v>0</v>
      </c>
      <c r="GW198" s="4">
        <v>1</v>
      </c>
      <c r="GX198" s="4">
        <f t="shared" si="271"/>
        <v>0</v>
      </c>
      <c r="HA198" s="4">
        <v>0</v>
      </c>
      <c r="HB198" s="4">
        <v>0</v>
      </c>
      <c r="HC198" s="4">
        <f t="shared" si="272"/>
        <v>0</v>
      </c>
      <c r="HE198" s="4" t="s">
        <v>3</v>
      </c>
      <c r="HF198" s="4" t="s">
        <v>3</v>
      </c>
      <c r="HM198" s="4" t="s">
        <v>42</v>
      </c>
      <c r="HN198" s="4" t="s">
        <v>3</v>
      </c>
      <c r="HO198" s="4" t="s">
        <v>3</v>
      </c>
      <c r="HP198" s="4" t="s">
        <v>3</v>
      </c>
      <c r="HQ198" s="4" t="s">
        <v>3</v>
      </c>
      <c r="HS198" s="4">
        <v>0</v>
      </c>
      <c r="IK198" s="4">
        <v>0</v>
      </c>
    </row>
    <row r="200" spans="1:255" x14ac:dyDescent="0.2">
      <c r="A200" s="12">
        <v>51</v>
      </c>
      <c r="B200" s="12">
        <f>B79</f>
        <v>1</v>
      </c>
      <c r="C200" s="12">
        <f>A79</f>
        <v>4</v>
      </c>
      <c r="D200" s="12">
        <f>ROW(A79)</f>
        <v>79</v>
      </c>
      <c r="E200" s="12"/>
      <c r="F200" s="12" t="str">
        <f>IF(F79&lt;&gt;"",F79,"")</f>
        <v>Новый раздел</v>
      </c>
      <c r="G200" s="12" t="str">
        <f>IF(G79&lt;&gt;"",G79,"")</f>
        <v>Водопровод хозяйственно-питьевой В 1 (подземная часть)</v>
      </c>
      <c r="H200" s="12">
        <v>0</v>
      </c>
      <c r="I200" s="12"/>
      <c r="J200" s="12"/>
      <c r="K200" s="12"/>
      <c r="L200" s="12"/>
      <c r="M200" s="12"/>
      <c r="N200" s="12"/>
      <c r="O200" s="12">
        <f t="shared" ref="O200:T200" si="275">ROUND(AB200,2)</f>
        <v>40592.769999999997</v>
      </c>
      <c r="P200" s="12">
        <f t="shared" si="275"/>
        <v>36719.230000000003</v>
      </c>
      <c r="Q200" s="12">
        <f t="shared" si="275"/>
        <v>258.23</v>
      </c>
      <c r="R200" s="12">
        <f t="shared" si="275"/>
        <v>28.18</v>
      </c>
      <c r="S200" s="12">
        <f t="shared" si="275"/>
        <v>3615.31</v>
      </c>
      <c r="T200" s="12">
        <f t="shared" si="275"/>
        <v>0</v>
      </c>
      <c r="U200" s="12">
        <f>AH200</f>
        <v>281.54811570599998</v>
      </c>
      <c r="V200" s="12">
        <f>AI200</f>
        <v>0</v>
      </c>
      <c r="W200" s="12">
        <f>ROUND(AJ200,2)</f>
        <v>0</v>
      </c>
      <c r="X200" s="12">
        <f>ROUND(AK200,2)</f>
        <v>3707.57</v>
      </c>
      <c r="Y200" s="12">
        <f>ROUND(AL200,2)</f>
        <v>2054.64</v>
      </c>
      <c r="Z200" s="12"/>
      <c r="AA200" s="12"/>
      <c r="AB200" s="12">
        <f>ROUND(SUMIF(AA83:AA198,"=85736471",O83:O198),2)</f>
        <v>40592.769999999997</v>
      </c>
      <c r="AC200" s="12">
        <f>ROUND(SUMIF(AA83:AA198,"=85736471",P83:P198),2)</f>
        <v>36719.230000000003</v>
      </c>
      <c r="AD200" s="12">
        <f>ROUND(SUMIF(AA83:AA198,"=85736471",Q83:Q198),2)</f>
        <v>258.23</v>
      </c>
      <c r="AE200" s="12">
        <f>ROUND(SUMIF(AA83:AA198,"=85736471",R83:R198),2)</f>
        <v>28.18</v>
      </c>
      <c r="AF200" s="12">
        <f>ROUND(SUMIF(AA83:AA198,"=85736471",S83:S198),2)</f>
        <v>3615.31</v>
      </c>
      <c r="AG200" s="12">
        <f>ROUND(SUMIF(AA83:AA198,"=85736471",T83:T198),2)</f>
        <v>0</v>
      </c>
      <c r="AH200" s="12">
        <f>SUMIF(AA83:AA198,"=85736471",U83:U198)</f>
        <v>281.54811570599998</v>
      </c>
      <c r="AI200" s="12">
        <f>SUMIF(AA83:AA198,"=85736471",V83:V198)</f>
        <v>0</v>
      </c>
      <c r="AJ200" s="12">
        <f>ROUND(SUMIF(AA83:AA198,"=85736471",W83:W198),2)</f>
        <v>0</v>
      </c>
      <c r="AK200" s="12">
        <f>ROUND(SUMIF(AA83:AA198,"=85736471",X83:X198),2)</f>
        <v>3707.57</v>
      </c>
      <c r="AL200" s="12">
        <f>ROUND(SUMIF(AA83:AA198,"=85736471",Y83:Y198),2)</f>
        <v>2054.64</v>
      </c>
      <c r="AM200" s="12"/>
      <c r="AN200" s="12"/>
      <c r="AO200" s="12">
        <f t="shared" ref="AO200:BD200" si="276">ROUND(BX200,2)</f>
        <v>0</v>
      </c>
      <c r="AP200" s="12">
        <f t="shared" si="276"/>
        <v>0</v>
      </c>
      <c r="AQ200" s="12">
        <f t="shared" si="276"/>
        <v>0</v>
      </c>
      <c r="AR200" s="12">
        <f t="shared" si="276"/>
        <v>46354.98</v>
      </c>
      <c r="AS200" s="12">
        <f t="shared" si="276"/>
        <v>46354.98</v>
      </c>
      <c r="AT200" s="12">
        <f t="shared" si="276"/>
        <v>0</v>
      </c>
      <c r="AU200" s="12">
        <f t="shared" si="276"/>
        <v>0</v>
      </c>
      <c r="AV200" s="12">
        <f t="shared" si="276"/>
        <v>36719.230000000003</v>
      </c>
      <c r="AW200" s="12">
        <f t="shared" si="276"/>
        <v>36719.230000000003</v>
      </c>
      <c r="AX200" s="12">
        <f t="shared" si="276"/>
        <v>0</v>
      </c>
      <c r="AY200" s="12">
        <f t="shared" si="276"/>
        <v>36719.230000000003</v>
      </c>
      <c r="AZ200" s="12">
        <f t="shared" si="276"/>
        <v>0</v>
      </c>
      <c r="BA200" s="12">
        <f t="shared" si="276"/>
        <v>0</v>
      </c>
      <c r="BB200" s="12">
        <f t="shared" si="276"/>
        <v>0</v>
      </c>
      <c r="BC200" s="12">
        <f t="shared" si="276"/>
        <v>0</v>
      </c>
      <c r="BD200" s="12">
        <f t="shared" si="276"/>
        <v>0</v>
      </c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>
        <f>ROUND(SUMIF(AA83:AA198,"=85736471",FQ83:FQ198),2)</f>
        <v>0</v>
      </c>
      <c r="BY200" s="12">
        <f>ROUND(SUMIF(AA83:AA198,"=85736471",FR83:FR198),2)</f>
        <v>0</v>
      </c>
      <c r="BZ200" s="12">
        <f>ROUND(SUMIF(AA83:AA198,"=85736471",GL83:GL198),2)</f>
        <v>0</v>
      </c>
      <c r="CA200" s="12">
        <f>ROUND(SUMIF(AA83:AA198,"=85736471",GM83:GM198),2)</f>
        <v>46354.98</v>
      </c>
      <c r="CB200" s="12">
        <f>ROUND(SUMIF(AA83:AA198,"=85736471",GN83:GN198),2)</f>
        <v>46354.98</v>
      </c>
      <c r="CC200" s="12">
        <f>ROUND(SUMIF(AA83:AA198,"=85736471",GO83:GO198),2)</f>
        <v>0</v>
      </c>
      <c r="CD200" s="12">
        <f>ROUND(SUMIF(AA83:AA198,"=85736471",GP83:GP198),2)</f>
        <v>0</v>
      </c>
      <c r="CE200" s="12">
        <f>AC200-BX200</f>
        <v>36719.230000000003</v>
      </c>
      <c r="CF200" s="12">
        <f>AC200-BY200</f>
        <v>36719.230000000003</v>
      </c>
      <c r="CG200" s="12">
        <f>BX200-BZ200</f>
        <v>0</v>
      </c>
      <c r="CH200" s="12">
        <f>AC200-BX200-BY200+BZ200</f>
        <v>36719.230000000003</v>
      </c>
      <c r="CI200" s="12">
        <f>BY200-BZ200</f>
        <v>0</v>
      </c>
      <c r="CJ200" s="12">
        <f>ROUND(SUMIF(AA83:AA198,"=85736471",GX83:GX198),2)</f>
        <v>0</v>
      </c>
      <c r="CK200" s="12">
        <f>ROUND(SUMIF(AA83:AA198,"=85736471",GY83:GY198),2)</f>
        <v>0</v>
      </c>
      <c r="CL200" s="12">
        <f>ROUND(SUMIF(AA83:AA198,"=85736471",GZ83:GZ198),2)</f>
        <v>0</v>
      </c>
      <c r="CM200" s="12">
        <f>ROUND(SUMIF(AA83:AA198,"=85736471",HD83:HD198),2)</f>
        <v>0</v>
      </c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3">
        <f t="shared" ref="DG200:DL200" si="277">ROUND(DT200,2)</f>
        <v>626554.98</v>
      </c>
      <c r="DH200" s="13">
        <f t="shared" si="277"/>
        <v>418751.47</v>
      </c>
      <c r="DI200" s="13">
        <f t="shared" si="277"/>
        <v>4080.78</v>
      </c>
      <c r="DJ200" s="13">
        <f t="shared" si="277"/>
        <v>1587.96</v>
      </c>
      <c r="DK200" s="13">
        <f t="shared" si="277"/>
        <v>203722.73</v>
      </c>
      <c r="DL200" s="13">
        <f t="shared" si="277"/>
        <v>0</v>
      </c>
      <c r="DM200" s="13">
        <f>DZ200</f>
        <v>281.54811570599998</v>
      </c>
      <c r="DN200" s="13">
        <f>EA200</f>
        <v>0</v>
      </c>
      <c r="DO200" s="13">
        <f>ROUND(EB200,2)</f>
        <v>0</v>
      </c>
      <c r="DP200" s="13">
        <f>ROUND(EC200,2)</f>
        <v>208921.92</v>
      </c>
      <c r="DQ200" s="13">
        <f>ROUND(ED200,2)</f>
        <v>115778.88</v>
      </c>
      <c r="DR200" s="13"/>
      <c r="DS200" s="13"/>
      <c r="DT200" s="13">
        <f>ROUND(SUMIF(AA83:AA198,"=85736473",O83:O198),2)</f>
        <v>626554.98</v>
      </c>
      <c r="DU200" s="13">
        <f>ROUND(SUMIF(AA83:AA198,"=85736473",P83:P198),2)</f>
        <v>418751.47</v>
      </c>
      <c r="DV200" s="13">
        <f>ROUND(SUMIF(AA83:AA198,"=85736473",Q83:Q198),2)</f>
        <v>4080.78</v>
      </c>
      <c r="DW200" s="13">
        <f>ROUND(SUMIF(AA83:AA198,"=85736473",R83:R198),2)</f>
        <v>1587.96</v>
      </c>
      <c r="DX200" s="13">
        <f>ROUND(SUMIF(AA83:AA198,"=85736473",S83:S198),2)</f>
        <v>203722.73</v>
      </c>
      <c r="DY200" s="13">
        <f>ROUND(SUMIF(AA83:AA198,"=85736473",T83:T198),2)</f>
        <v>0</v>
      </c>
      <c r="DZ200" s="13">
        <f>SUMIF(AA83:AA198,"=85736473",U83:U198)</f>
        <v>281.54811570599998</v>
      </c>
      <c r="EA200" s="13">
        <f>SUMIF(AA83:AA198,"=85736473",V83:V198)</f>
        <v>0</v>
      </c>
      <c r="EB200" s="13">
        <f>ROUND(SUMIF(AA83:AA198,"=85736473",W83:W198),2)</f>
        <v>0</v>
      </c>
      <c r="EC200" s="13">
        <f>ROUND(SUMIF(AA83:AA198,"=85736473",X83:X198),2)</f>
        <v>208921.92</v>
      </c>
      <c r="ED200" s="13">
        <f>ROUND(SUMIF(AA83:AA198,"=85736473",Y83:Y198),2)</f>
        <v>115778.88</v>
      </c>
      <c r="EE200" s="13"/>
      <c r="EF200" s="13"/>
      <c r="EG200" s="13">
        <f t="shared" ref="EG200:EV200" si="278">ROUND(FP200,2)</f>
        <v>0</v>
      </c>
      <c r="EH200" s="13">
        <f t="shared" si="278"/>
        <v>0</v>
      </c>
      <c r="EI200" s="13">
        <f t="shared" si="278"/>
        <v>0</v>
      </c>
      <c r="EJ200" s="13">
        <f t="shared" si="278"/>
        <v>951255.78</v>
      </c>
      <c r="EK200" s="13">
        <f t="shared" si="278"/>
        <v>951255.78</v>
      </c>
      <c r="EL200" s="13">
        <f t="shared" si="278"/>
        <v>0</v>
      </c>
      <c r="EM200" s="13">
        <f t="shared" si="278"/>
        <v>0</v>
      </c>
      <c r="EN200" s="13">
        <f t="shared" si="278"/>
        <v>418751.47</v>
      </c>
      <c r="EO200" s="13">
        <f t="shared" si="278"/>
        <v>418751.47</v>
      </c>
      <c r="EP200" s="13">
        <f t="shared" si="278"/>
        <v>0</v>
      </c>
      <c r="EQ200" s="13">
        <f t="shared" si="278"/>
        <v>418751.47</v>
      </c>
      <c r="ER200" s="13">
        <f t="shared" si="278"/>
        <v>0</v>
      </c>
      <c r="ES200" s="13">
        <f t="shared" si="278"/>
        <v>0</v>
      </c>
      <c r="ET200" s="13">
        <f t="shared" si="278"/>
        <v>0</v>
      </c>
      <c r="EU200" s="13">
        <f t="shared" si="278"/>
        <v>0</v>
      </c>
      <c r="EV200" s="13">
        <f t="shared" si="278"/>
        <v>0</v>
      </c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>
        <f>ROUND(SUMIF(AA83:AA198,"=85736473",FQ83:FQ198),2)</f>
        <v>0</v>
      </c>
      <c r="FQ200" s="13">
        <f>ROUND(SUMIF(AA83:AA198,"=85736473",FR83:FR198),2)</f>
        <v>0</v>
      </c>
      <c r="FR200" s="13">
        <f>ROUND(SUMIF(AA83:AA198,"=85736473",GL83:GL198),2)</f>
        <v>0</v>
      </c>
      <c r="FS200" s="13">
        <f>ROUND(SUMIF(AA83:AA198,"=85736473",GM83:GM198),2)</f>
        <v>951255.78</v>
      </c>
      <c r="FT200" s="13">
        <f>ROUND(SUMIF(AA83:AA198,"=85736473",GN83:GN198),2)</f>
        <v>951255.78</v>
      </c>
      <c r="FU200" s="13">
        <f>ROUND(SUMIF(AA83:AA198,"=85736473",GO83:GO198),2)</f>
        <v>0</v>
      </c>
      <c r="FV200" s="13">
        <f>ROUND(SUMIF(AA83:AA198,"=85736473",GP83:GP198),2)</f>
        <v>0</v>
      </c>
      <c r="FW200" s="13">
        <f>DU200-FP200</f>
        <v>418751.47</v>
      </c>
      <c r="FX200" s="13">
        <f>DU200-FQ200</f>
        <v>418751.47</v>
      </c>
      <c r="FY200" s="13">
        <f>FP200-FR200</f>
        <v>0</v>
      </c>
      <c r="FZ200" s="13">
        <f>DU200-FP200-FQ200+FR200</f>
        <v>418751.47</v>
      </c>
      <c r="GA200" s="13">
        <f>FQ200-FR200</f>
        <v>0</v>
      </c>
      <c r="GB200" s="13">
        <f>ROUND(SUMIF(AA83:AA198,"=85736473",GX83:GX198),2)</f>
        <v>0</v>
      </c>
      <c r="GC200" s="13">
        <f>ROUND(SUMIF(AA83:AA198,"=85736473",GY83:GY198),2)</f>
        <v>0</v>
      </c>
      <c r="GD200" s="13">
        <f>ROUND(SUMIF(AA83:AA198,"=85736473",GZ83:GZ198),2)</f>
        <v>0</v>
      </c>
      <c r="GE200" s="13">
        <f>ROUND(SUMIF(AA83:AA198,"=85736473",HD83:HD198),2)</f>
        <v>0</v>
      </c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>
        <v>0</v>
      </c>
    </row>
    <row r="202" spans="1:255" x14ac:dyDescent="0.2">
      <c r="A202" s="14">
        <v>50</v>
      </c>
      <c r="B202" s="14">
        <v>0</v>
      </c>
      <c r="C202" s="14">
        <v>0</v>
      </c>
      <c r="D202" s="14">
        <v>1</v>
      </c>
      <c r="E202" s="14">
        <v>201</v>
      </c>
      <c r="F202" s="14">
        <f>ROUND(Source!O200,O202)</f>
        <v>40592.769999999997</v>
      </c>
      <c r="G202" s="14" t="s">
        <v>80</v>
      </c>
      <c r="H202" s="14" t="s">
        <v>81</v>
      </c>
      <c r="I202" s="14"/>
      <c r="J202" s="14"/>
      <c r="K202" s="14">
        <v>201</v>
      </c>
      <c r="L202" s="14">
        <v>1</v>
      </c>
      <c r="M202" s="14">
        <v>3</v>
      </c>
      <c r="N202" s="14" t="s">
        <v>3</v>
      </c>
      <c r="O202" s="14">
        <v>2</v>
      </c>
      <c r="P202" s="14">
        <f>ROUND(Source!DG200,O202)</f>
        <v>626554.98</v>
      </c>
      <c r="Q202" s="14"/>
      <c r="R202" s="14"/>
      <c r="S202" s="14"/>
      <c r="T202" s="14"/>
      <c r="U202" s="14"/>
      <c r="V202" s="14"/>
      <c r="W202" s="14">
        <v>40592.769999999997</v>
      </c>
      <c r="X202" s="14">
        <v>1</v>
      </c>
      <c r="Y202" s="14">
        <v>40592.769999999997</v>
      </c>
      <c r="Z202" s="14">
        <v>626554.98</v>
      </c>
      <c r="AA202" s="14">
        <v>1</v>
      </c>
      <c r="AB202" s="14">
        <v>626554.98</v>
      </c>
    </row>
    <row r="203" spans="1:255" x14ac:dyDescent="0.2">
      <c r="A203" s="14">
        <v>50</v>
      </c>
      <c r="B203" s="14">
        <v>0</v>
      </c>
      <c r="C203" s="14">
        <v>0</v>
      </c>
      <c r="D203" s="14">
        <v>1</v>
      </c>
      <c r="E203" s="14">
        <v>202</v>
      </c>
      <c r="F203" s="14">
        <f>ROUND(Source!P200,O203)</f>
        <v>36719.230000000003</v>
      </c>
      <c r="G203" s="14" t="s">
        <v>82</v>
      </c>
      <c r="H203" s="14" t="s">
        <v>83</v>
      </c>
      <c r="I203" s="14"/>
      <c r="J203" s="14"/>
      <c r="K203" s="14">
        <v>202</v>
      </c>
      <c r="L203" s="14">
        <v>2</v>
      </c>
      <c r="M203" s="14">
        <v>3</v>
      </c>
      <c r="N203" s="14" t="s">
        <v>3</v>
      </c>
      <c r="O203" s="14">
        <v>2</v>
      </c>
      <c r="P203" s="14">
        <f>ROUND(Source!DH200,O203)</f>
        <v>418751.47</v>
      </c>
      <c r="Q203" s="14"/>
      <c r="R203" s="14"/>
      <c r="S203" s="14"/>
      <c r="T203" s="14"/>
      <c r="U203" s="14"/>
      <c r="V203" s="14"/>
      <c r="W203" s="14">
        <v>36719.230000000003</v>
      </c>
      <c r="X203" s="14">
        <v>1</v>
      </c>
      <c r="Y203" s="14">
        <v>36719.230000000003</v>
      </c>
      <c r="Z203" s="14">
        <v>418751.47</v>
      </c>
      <c r="AA203" s="14">
        <v>1</v>
      </c>
      <c r="AB203" s="14">
        <v>418751.47</v>
      </c>
    </row>
    <row r="204" spans="1:255" x14ac:dyDescent="0.2">
      <c r="A204" s="14">
        <v>50</v>
      </c>
      <c r="B204" s="14">
        <v>0</v>
      </c>
      <c r="C204" s="14">
        <v>0</v>
      </c>
      <c r="D204" s="14">
        <v>1</v>
      </c>
      <c r="E204" s="14">
        <v>222</v>
      </c>
      <c r="F204" s="14">
        <f>ROUND(Source!AO200,O204)</f>
        <v>0</v>
      </c>
      <c r="G204" s="14" t="s">
        <v>84</v>
      </c>
      <c r="H204" s="14" t="s">
        <v>85</v>
      </c>
      <c r="I204" s="14"/>
      <c r="J204" s="14"/>
      <c r="K204" s="14">
        <v>222</v>
      </c>
      <c r="L204" s="14">
        <v>3</v>
      </c>
      <c r="M204" s="14">
        <v>3</v>
      </c>
      <c r="N204" s="14" t="s">
        <v>3</v>
      </c>
      <c r="O204" s="14">
        <v>2</v>
      </c>
      <c r="P204" s="14">
        <f>ROUND(Source!EG200,O204)</f>
        <v>0</v>
      </c>
      <c r="Q204" s="14"/>
      <c r="R204" s="14"/>
      <c r="S204" s="14"/>
      <c r="T204" s="14"/>
      <c r="U204" s="14"/>
      <c r="V204" s="14"/>
      <c r="W204" s="14">
        <v>0</v>
      </c>
      <c r="X204" s="14">
        <v>1</v>
      </c>
      <c r="Y204" s="14">
        <v>0</v>
      </c>
      <c r="Z204" s="14">
        <v>0</v>
      </c>
      <c r="AA204" s="14">
        <v>1</v>
      </c>
      <c r="AB204" s="14">
        <v>0</v>
      </c>
    </row>
    <row r="205" spans="1:255" x14ac:dyDescent="0.2">
      <c r="A205" s="14">
        <v>50</v>
      </c>
      <c r="B205" s="14">
        <v>0</v>
      </c>
      <c r="C205" s="14">
        <v>0</v>
      </c>
      <c r="D205" s="14">
        <v>1</v>
      </c>
      <c r="E205" s="14">
        <v>225</v>
      </c>
      <c r="F205" s="14">
        <f>ROUND(Source!AV200,O205)</f>
        <v>36719.230000000003</v>
      </c>
      <c r="G205" s="14" t="s">
        <v>86</v>
      </c>
      <c r="H205" s="14" t="s">
        <v>87</v>
      </c>
      <c r="I205" s="14"/>
      <c r="J205" s="14"/>
      <c r="K205" s="14">
        <v>225</v>
      </c>
      <c r="L205" s="14">
        <v>4</v>
      </c>
      <c r="M205" s="14">
        <v>3</v>
      </c>
      <c r="N205" s="14" t="s">
        <v>3</v>
      </c>
      <c r="O205" s="14">
        <v>2</v>
      </c>
      <c r="P205" s="14">
        <f>ROUND(Source!EN200,O205)</f>
        <v>418751.47</v>
      </c>
      <c r="Q205" s="14"/>
      <c r="R205" s="14"/>
      <c r="S205" s="14"/>
      <c r="T205" s="14"/>
      <c r="U205" s="14"/>
      <c r="V205" s="14"/>
      <c r="W205" s="14">
        <v>36719.230000000003</v>
      </c>
      <c r="X205" s="14">
        <v>1</v>
      </c>
      <c r="Y205" s="14">
        <v>36719.230000000003</v>
      </c>
      <c r="Z205" s="14">
        <v>418751.47</v>
      </c>
      <c r="AA205" s="14">
        <v>1</v>
      </c>
      <c r="AB205" s="14">
        <v>418751.47</v>
      </c>
    </row>
    <row r="206" spans="1:255" x14ac:dyDescent="0.2">
      <c r="A206" s="14">
        <v>50</v>
      </c>
      <c r="B206" s="14">
        <v>0</v>
      </c>
      <c r="C206" s="14">
        <v>0</v>
      </c>
      <c r="D206" s="14">
        <v>1</v>
      </c>
      <c r="E206" s="14">
        <v>226</v>
      </c>
      <c r="F206" s="14">
        <f>ROUND(Source!AW200,O206)</f>
        <v>36719.230000000003</v>
      </c>
      <c r="G206" s="14" t="s">
        <v>88</v>
      </c>
      <c r="H206" s="14" t="s">
        <v>89</v>
      </c>
      <c r="I206" s="14"/>
      <c r="J206" s="14"/>
      <c r="K206" s="14">
        <v>226</v>
      </c>
      <c r="L206" s="14">
        <v>5</v>
      </c>
      <c r="M206" s="14">
        <v>3</v>
      </c>
      <c r="N206" s="14" t="s">
        <v>3</v>
      </c>
      <c r="O206" s="14">
        <v>2</v>
      </c>
      <c r="P206" s="14">
        <f>ROUND(Source!EO200,O206)</f>
        <v>418751.47</v>
      </c>
      <c r="Q206" s="14"/>
      <c r="R206" s="14"/>
      <c r="S206" s="14"/>
      <c r="T206" s="14"/>
      <c r="U206" s="14"/>
      <c r="V206" s="14"/>
      <c r="W206" s="14">
        <v>36719.230000000003</v>
      </c>
      <c r="X206" s="14">
        <v>1</v>
      </c>
      <c r="Y206" s="14">
        <v>36719.230000000003</v>
      </c>
      <c r="Z206" s="14">
        <v>418751.47</v>
      </c>
      <c r="AA206" s="14">
        <v>1</v>
      </c>
      <c r="AB206" s="14">
        <v>418751.47</v>
      </c>
    </row>
    <row r="207" spans="1:255" x14ac:dyDescent="0.2">
      <c r="A207" s="14">
        <v>50</v>
      </c>
      <c r="B207" s="14">
        <v>0</v>
      </c>
      <c r="C207" s="14">
        <v>0</v>
      </c>
      <c r="D207" s="14">
        <v>1</v>
      </c>
      <c r="E207" s="14">
        <v>227</v>
      </c>
      <c r="F207" s="14">
        <f>ROUND(Source!AX200,O207)</f>
        <v>0</v>
      </c>
      <c r="G207" s="14" t="s">
        <v>90</v>
      </c>
      <c r="H207" s="14" t="s">
        <v>91</v>
      </c>
      <c r="I207" s="14"/>
      <c r="J207" s="14"/>
      <c r="K207" s="14">
        <v>227</v>
      </c>
      <c r="L207" s="14">
        <v>6</v>
      </c>
      <c r="M207" s="14">
        <v>3</v>
      </c>
      <c r="N207" s="14" t="s">
        <v>3</v>
      </c>
      <c r="O207" s="14">
        <v>2</v>
      </c>
      <c r="P207" s="14">
        <f>ROUND(Source!EP200,O207)</f>
        <v>0</v>
      </c>
      <c r="Q207" s="14"/>
      <c r="R207" s="14"/>
      <c r="S207" s="14"/>
      <c r="T207" s="14"/>
      <c r="U207" s="14"/>
      <c r="V207" s="14"/>
      <c r="W207" s="14">
        <v>0</v>
      </c>
      <c r="X207" s="14">
        <v>1</v>
      </c>
      <c r="Y207" s="14">
        <v>0</v>
      </c>
      <c r="Z207" s="14">
        <v>0</v>
      </c>
      <c r="AA207" s="14">
        <v>1</v>
      </c>
      <c r="AB207" s="14">
        <v>0</v>
      </c>
    </row>
    <row r="208" spans="1:255" x14ac:dyDescent="0.2">
      <c r="A208" s="14">
        <v>50</v>
      </c>
      <c r="B208" s="14">
        <v>0</v>
      </c>
      <c r="C208" s="14">
        <v>0</v>
      </c>
      <c r="D208" s="14">
        <v>1</v>
      </c>
      <c r="E208" s="14">
        <v>228</v>
      </c>
      <c r="F208" s="14">
        <f>ROUND(Source!AY200,O208)</f>
        <v>36719.230000000003</v>
      </c>
      <c r="G208" s="14" t="s">
        <v>92</v>
      </c>
      <c r="H208" s="14" t="s">
        <v>93</v>
      </c>
      <c r="I208" s="14"/>
      <c r="J208" s="14"/>
      <c r="K208" s="14">
        <v>228</v>
      </c>
      <c r="L208" s="14">
        <v>7</v>
      </c>
      <c r="M208" s="14">
        <v>3</v>
      </c>
      <c r="N208" s="14" t="s">
        <v>3</v>
      </c>
      <c r="O208" s="14">
        <v>2</v>
      </c>
      <c r="P208" s="14">
        <f>ROUND(Source!EQ200,O208)</f>
        <v>418751.47</v>
      </c>
      <c r="Q208" s="14"/>
      <c r="R208" s="14"/>
      <c r="S208" s="14"/>
      <c r="T208" s="14"/>
      <c r="U208" s="14"/>
      <c r="V208" s="14"/>
      <c r="W208" s="14">
        <v>36719.230000000003</v>
      </c>
      <c r="X208" s="14">
        <v>1</v>
      </c>
      <c r="Y208" s="14">
        <v>36719.230000000003</v>
      </c>
      <c r="Z208" s="14">
        <v>418751.47</v>
      </c>
      <c r="AA208" s="14">
        <v>1</v>
      </c>
      <c r="AB208" s="14">
        <v>418751.47</v>
      </c>
    </row>
    <row r="209" spans="1:28" x14ac:dyDescent="0.2">
      <c r="A209" s="14">
        <v>50</v>
      </c>
      <c r="B209" s="14">
        <v>0</v>
      </c>
      <c r="C209" s="14">
        <v>0</v>
      </c>
      <c r="D209" s="14">
        <v>1</v>
      </c>
      <c r="E209" s="14">
        <v>216</v>
      </c>
      <c r="F209" s="14">
        <f>ROUND(Source!AP200,O209)</f>
        <v>0</v>
      </c>
      <c r="G209" s="14" t="s">
        <v>94</v>
      </c>
      <c r="H209" s="14" t="s">
        <v>95</v>
      </c>
      <c r="I209" s="14"/>
      <c r="J209" s="14"/>
      <c r="K209" s="14">
        <v>216</v>
      </c>
      <c r="L209" s="14">
        <v>8</v>
      </c>
      <c r="M209" s="14">
        <v>3</v>
      </c>
      <c r="N209" s="14" t="s">
        <v>3</v>
      </c>
      <c r="O209" s="14">
        <v>2</v>
      </c>
      <c r="P209" s="14">
        <f>ROUND(Source!EH200,O209)</f>
        <v>0</v>
      </c>
      <c r="Q209" s="14"/>
      <c r="R209" s="14"/>
      <c r="S209" s="14"/>
      <c r="T209" s="14"/>
      <c r="U209" s="14"/>
      <c r="V209" s="14"/>
      <c r="W209" s="14">
        <v>0</v>
      </c>
      <c r="X209" s="14">
        <v>1</v>
      </c>
      <c r="Y209" s="14">
        <v>0</v>
      </c>
      <c r="Z209" s="14">
        <v>0</v>
      </c>
      <c r="AA209" s="14">
        <v>1</v>
      </c>
      <c r="AB209" s="14">
        <v>0</v>
      </c>
    </row>
    <row r="210" spans="1:28" x14ac:dyDescent="0.2">
      <c r="A210" s="14">
        <v>50</v>
      </c>
      <c r="B210" s="14">
        <v>0</v>
      </c>
      <c r="C210" s="14">
        <v>0</v>
      </c>
      <c r="D210" s="14">
        <v>1</v>
      </c>
      <c r="E210" s="14">
        <v>223</v>
      </c>
      <c r="F210" s="14">
        <f>ROUND(Source!AQ200,O210)</f>
        <v>0</v>
      </c>
      <c r="G210" s="14" t="s">
        <v>96</v>
      </c>
      <c r="H210" s="14" t="s">
        <v>97</v>
      </c>
      <c r="I210" s="14"/>
      <c r="J210" s="14"/>
      <c r="K210" s="14">
        <v>223</v>
      </c>
      <c r="L210" s="14">
        <v>9</v>
      </c>
      <c r="M210" s="14">
        <v>3</v>
      </c>
      <c r="N210" s="14" t="s">
        <v>3</v>
      </c>
      <c r="O210" s="14">
        <v>2</v>
      </c>
      <c r="P210" s="14">
        <f>ROUND(Source!EI200,O210)</f>
        <v>0</v>
      </c>
      <c r="Q210" s="14"/>
      <c r="R210" s="14"/>
      <c r="S210" s="14"/>
      <c r="T210" s="14"/>
      <c r="U210" s="14"/>
      <c r="V210" s="14"/>
      <c r="W210" s="14">
        <v>0</v>
      </c>
      <c r="X210" s="14">
        <v>1</v>
      </c>
      <c r="Y210" s="14">
        <v>0</v>
      </c>
      <c r="Z210" s="14">
        <v>0</v>
      </c>
      <c r="AA210" s="14">
        <v>1</v>
      </c>
      <c r="AB210" s="14">
        <v>0</v>
      </c>
    </row>
    <row r="211" spans="1:28" x14ac:dyDescent="0.2">
      <c r="A211" s="14">
        <v>50</v>
      </c>
      <c r="B211" s="14">
        <v>0</v>
      </c>
      <c r="C211" s="14">
        <v>0</v>
      </c>
      <c r="D211" s="14">
        <v>1</v>
      </c>
      <c r="E211" s="14">
        <v>229</v>
      </c>
      <c r="F211" s="14">
        <f>ROUND(Source!AZ200,O211)</f>
        <v>0</v>
      </c>
      <c r="G211" s="14" t="s">
        <v>98</v>
      </c>
      <c r="H211" s="14" t="s">
        <v>99</v>
      </c>
      <c r="I211" s="14"/>
      <c r="J211" s="14"/>
      <c r="K211" s="14">
        <v>229</v>
      </c>
      <c r="L211" s="14">
        <v>10</v>
      </c>
      <c r="M211" s="14">
        <v>3</v>
      </c>
      <c r="N211" s="14" t="s">
        <v>3</v>
      </c>
      <c r="O211" s="14">
        <v>2</v>
      </c>
      <c r="P211" s="14">
        <f>ROUND(Source!ER200,O211)</f>
        <v>0</v>
      </c>
      <c r="Q211" s="14"/>
      <c r="R211" s="14"/>
      <c r="S211" s="14"/>
      <c r="T211" s="14"/>
      <c r="U211" s="14"/>
      <c r="V211" s="14"/>
      <c r="W211" s="14">
        <v>0</v>
      </c>
      <c r="X211" s="14">
        <v>1</v>
      </c>
      <c r="Y211" s="14">
        <v>0</v>
      </c>
      <c r="Z211" s="14">
        <v>0</v>
      </c>
      <c r="AA211" s="14">
        <v>1</v>
      </c>
      <c r="AB211" s="14">
        <v>0</v>
      </c>
    </row>
    <row r="212" spans="1:28" x14ac:dyDescent="0.2">
      <c r="A212" s="14">
        <v>50</v>
      </c>
      <c r="B212" s="14">
        <v>0</v>
      </c>
      <c r="C212" s="14">
        <v>0</v>
      </c>
      <c r="D212" s="14">
        <v>1</v>
      </c>
      <c r="E212" s="14">
        <v>203</v>
      </c>
      <c r="F212" s="14">
        <f>ROUND(Source!Q200,O212)</f>
        <v>258.23</v>
      </c>
      <c r="G212" s="14" t="s">
        <v>100</v>
      </c>
      <c r="H212" s="14" t="s">
        <v>101</v>
      </c>
      <c r="I212" s="14"/>
      <c r="J212" s="14"/>
      <c r="K212" s="14">
        <v>203</v>
      </c>
      <c r="L212" s="14">
        <v>11</v>
      </c>
      <c r="M212" s="14">
        <v>3</v>
      </c>
      <c r="N212" s="14" t="s">
        <v>3</v>
      </c>
      <c r="O212" s="14">
        <v>2</v>
      </c>
      <c r="P212" s="14">
        <f>ROUND(Source!DI200,O212)</f>
        <v>4080.78</v>
      </c>
      <c r="Q212" s="14"/>
      <c r="R212" s="14"/>
      <c r="S212" s="14"/>
      <c r="T212" s="14"/>
      <c r="U212" s="14"/>
      <c r="V212" s="14"/>
      <c r="W212" s="14">
        <v>258.23</v>
      </c>
      <c r="X212" s="14">
        <v>1</v>
      </c>
      <c r="Y212" s="14">
        <v>258.23</v>
      </c>
      <c r="Z212" s="14">
        <v>4080.78</v>
      </c>
      <c r="AA212" s="14">
        <v>1</v>
      </c>
      <c r="AB212" s="14">
        <v>4080.78</v>
      </c>
    </row>
    <row r="213" spans="1:28" x14ac:dyDescent="0.2">
      <c r="A213" s="14">
        <v>50</v>
      </c>
      <c r="B213" s="14">
        <v>0</v>
      </c>
      <c r="C213" s="14">
        <v>0</v>
      </c>
      <c r="D213" s="14">
        <v>1</v>
      </c>
      <c r="E213" s="14">
        <v>231</v>
      </c>
      <c r="F213" s="14">
        <f>ROUND(Source!BB200,O213)</f>
        <v>0</v>
      </c>
      <c r="G213" s="14" t="s">
        <v>102</v>
      </c>
      <c r="H213" s="14" t="s">
        <v>103</v>
      </c>
      <c r="I213" s="14"/>
      <c r="J213" s="14"/>
      <c r="K213" s="14">
        <v>231</v>
      </c>
      <c r="L213" s="14">
        <v>12</v>
      </c>
      <c r="M213" s="14">
        <v>3</v>
      </c>
      <c r="N213" s="14" t="s">
        <v>3</v>
      </c>
      <c r="O213" s="14">
        <v>2</v>
      </c>
      <c r="P213" s="14">
        <f>ROUND(Source!ET200,O213)</f>
        <v>0</v>
      </c>
      <c r="Q213" s="14"/>
      <c r="R213" s="14"/>
      <c r="S213" s="14"/>
      <c r="T213" s="14"/>
      <c r="U213" s="14"/>
      <c r="V213" s="14"/>
      <c r="W213" s="14">
        <v>0</v>
      </c>
      <c r="X213" s="14">
        <v>1</v>
      </c>
      <c r="Y213" s="14">
        <v>0</v>
      </c>
      <c r="Z213" s="14">
        <v>0</v>
      </c>
      <c r="AA213" s="14">
        <v>1</v>
      </c>
      <c r="AB213" s="14">
        <v>0</v>
      </c>
    </row>
    <row r="214" spans="1:28" x14ac:dyDescent="0.2">
      <c r="A214" s="14">
        <v>50</v>
      </c>
      <c r="B214" s="14">
        <v>0</v>
      </c>
      <c r="C214" s="14">
        <v>0</v>
      </c>
      <c r="D214" s="14">
        <v>1</v>
      </c>
      <c r="E214" s="14">
        <v>204</v>
      </c>
      <c r="F214" s="14">
        <f>ROUND(Source!R200,O214)</f>
        <v>28.18</v>
      </c>
      <c r="G214" s="14" t="s">
        <v>104</v>
      </c>
      <c r="H214" s="14" t="s">
        <v>105</v>
      </c>
      <c r="I214" s="14"/>
      <c r="J214" s="14"/>
      <c r="K214" s="14">
        <v>204</v>
      </c>
      <c r="L214" s="14">
        <v>13</v>
      </c>
      <c r="M214" s="14">
        <v>3</v>
      </c>
      <c r="N214" s="14" t="s">
        <v>3</v>
      </c>
      <c r="O214" s="14">
        <v>2</v>
      </c>
      <c r="P214" s="14">
        <f>ROUND(Source!DJ200,O214)</f>
        <v>1587.96</v>
      </c>
      <c r="Q214" s="14"/>
      <c r="R214" s="14"/>
      <c r="S214" s="14"/>
      <c r="T214" s="14"/>
      <c r="U214" s="14"/>
      <c r="V214" s="14"/>
      <c r="W214" s="14">
        <v>28.18</v>
      </c>
      <c r="X214" s="14">
        <v>1</v>
      </c>
      <c r="Y214" s="14">
        <v>28.18</v>
      </c>
      <c r="Z214" s="14">
        <v>1587.96</v>
      </c>
      <c r="AA214" s="14">
        <v>1</v>
      </c>
      <c r="AB214" s="14">
        <v>1587.96</v>
      </c>
    </row>
    <row r="215" spans="1:28" x14ac:dyDescent="0.2">
      <c r="A215" s="14">
        <v>50</v>
      </c>
      <c r="B215" s="14">
        <v>0</v>
      </c>
      <c r="C215" s="14">
        <v>0</v>
      </c>
      <c r="D215" s="14">
        <v>1</v>
      </c>
      <c r="E215" s="14">
        <v>205</v>
      </c>
      <c r="F215" s="14">
        <f>ROUND(Source!S200,O215)</f>
        <v>3615.31</v>
      </c>
      <c r="G215" s="14" t="s">
        <v>106</v>
      </c>
      <c r="H215" s="14" t="s">
        <v>107</v>
      </c>
      <c r="I215" s="14"/>
      <c r="J215" s="14"/>
      <c r="K215" s="14">
        <v>205</v>
      </c>
      <c r="L215" s="14">
        <v>14</v>
      </c>
      <c r="M215" s="14">
        <v>3</v>
      </c>
      <c r="N215" s="14" t="s">
        <v>3</v>
      </c>
      <c r="O215" s="14">
        <v>2</v>
      </c>
      <c r="P215" s="14">
        <f>ROUND(Source!DK200,O215)</f>
        <v>203722.73</v>
      </c>
      <c r="Q215" s="14"/>
      <c r="R215" s="14"/>
      <c r="S215" s="14"/>
      <c r="T215" s="14"/>
      <c r="U215" s="14"/>
      <c r="V215" s="14"/>
      <c r="W215" s="14">
        <v>3615.31</v>
      </c>
      <c r="X215" s="14">
        <v>1</v>
      </c>
      <c r="Y215" s="14">
        <v>3615.31</v>
      </c>
      <c r="Z215" s="14">
        <v>203722.73</v>
      </c>
      <c r="AA215" s="14">
        <v>1</v>
      </c>
      <c r="AB215" s="14">
        <v>203722.73</v>
      </c>
    </row>
    <row r="216" spans="1:28" x14ac:dyDescent="0.2">
      <c r="A216" s="14">
        <v>50</v>
      </c>
      <c r="B216" s="14">
        <v>0</v>
      </c>
      <c r="C216" s="14">
        <v>0</v>
      </c>
      <c r="D216" s="14">
        <v>1</v>
      </c>
      <c r="E216" s="14">
        <v>232</v>
      </c>
      <c r="F216" s="14">
        <f>ROUND(Source!BC200,O216)</f>
        <v>0</v>
      </c>
      <c r="G216" s="14" t="s">
        <v>108</v>
      </c>
      <c r="H216" s="14" t="s">
        <v>109</v>
      </c>
      <c r="I216" s="14"/>
      <c r="J216" s="14"/>
      <c r="K216" s="14">
        <v>232</v>
      </c>
      <c r="L216" s="14">
        <v>15</v>
      </c>
      <c r="M216" s="14">
        <v>3</v>
      </c>
      <c r="N216" s="14" t="s">
        <v>3</v>
      </c>
      <c r="O216" s="14">
        <v>2</v>
      </c>
      <c r="P216" s="14">
        <f>ROUND(Source!EU200,O216)</f>
        <v>0</v>
      </c>
      <c r="Q216" s="14"/>
      <c r="R216" s="14"/>
      <c r="S216" s="14"/>
      <c r="T216" s="14"/>
      <c r="U216" s="14"/>
      <c r="V216" s="14"/>
      <c r="W216" s="14">
        <v>0</v>
      </c>
      <c r="X216" s="14">
        <v>1</v>
      </c>
      <c r="Y216" s="14">
        <v>0</v>
      </c>
      <c r="Z216" s="14">
        <v>0</v>
      </c>
      <c r="AA216" s="14">
        <v>1</v>
      </c>
      <c r="AB216" s="14">
        <v>0</v>
      </c>
    </row>
    <row r="217" spans="1:28" x14ac:dyDescent="0.2">
      <c r="A217" s="14">
        <v>50</v>
      </c>
      <c r="B217" s="14">
        <v>0</v>
      </c>
      <c r="C217" s="14">
        <v>0</v>
      </c>
      <c r="D217" s="14">
        <v>1</v>
      </c>
      <c r="E217" s="14">
        <v>214</v>
      </c>
      <c r="F217" s="14">
        <f>ROUND(Source!AS200,O217)</f>
        <v>46354.98</v>
      </c>
      <c r="G217" s="14" t="s">
        <v>110</v>
      </c>
      <c r="H217" s="14" t="s">
        <v>111</v>
      </c>
      <c r="I217" s="14"/>
      <c r="J217" s="14"/>
      <c r="K217" s="14">
        <v>214</v>
      </c>
      <c r="L217" s="14">
        <v>16</v>
      </c>
      <c r="M217" s="14">
        <v>3</v>
      </c>
      <c r="N217" s="14" t="s">
        <v>3</v>
      </c>
      <c r="O217" s="14">
        <v>2</v>
      </c>
      <c r="P217" s="14">
        <f>ROUND(Source!EK200,O217)</f>
        <v>951255.78</v>
      </c>
      <c r="Q217" s="14"/>
      <c r="R217" s="14"/>
      <c r="S217" s="14"/>
      <c r="T217" s="14"/>
      <c r="U217" s="14"/>
      <c r="V217" s="14"/>
      <c r="W217" s="14">
        <v>46354.98</v>
      </c>
      <c r="X217" s="14">
        <v>1</v>
      </c>
      <c r="Y217" s="14">
        <v>46354.98</v>
      </c>
      <c r="Z217" s="14">
        <v>951255.78</v>
      </c>
      <c r="AA217" s="14">
        <v>1</v>
      </c>
      <c r="AB217" s="14">
        <v>951255.78</v>
      </c>
    </row>
    <row r="218" spans="1:28" x14ac:dyDescent="0.2">
      <c r="A218" s="14">
        <v>50</v>
      </c>
      <c r="B218" s="14">
        <v>0</v>
      </c>
      <c r="C218" s="14">
        <v>0</v>
      </c>
      <c r="D218" s="14">
        <v>1</v>
      </c>
      <c r="E218" s="14">
        <v>215</v>
      </c>
      <c r="F218" s="14">
        <f>ROUND(Source!AT200,O218)</f>
        <v>0</v>
      </c>
      <c r="G218" s="14" t="s">
        <v>112</v>
      </c>
      <c r="H218" s="14" t="s">
        <v>113</v>
      </c>
      <c r="I218" s="14"/>
      <c r="J218" s="14"/>
      <c r="K218" s="14">
        <v>215</v>
      </c>
      <c r="L218" s="14">
        <v>17</v>
      </c>
      <c r="M218" s="14">
        <v>3</v>
      </c>
      <c r="N218" s="14" t="s">
        <v>3</v>
      </c>
      <c r="O218" s="14">
        <v>2</v>
      </c>
      <c r="P218" s="14">
        <f>ROUND(Source!EL200,O218)</f>
        <v>0</v>
      </c>
      <c r="Q218" s="14"/>
      <c r="R218" s="14"/>
      <c r="S218" s="14"/>
      <c r="T218" s="14"/>
      <c r="U218" s="14"/>
      <c r="V218" s="14"/>
      <c r="W218" s="14">
        <v>0</v>
      </c>
      <c r="X218" s="14">
        <v>1</v>
      </c>
      <c r="Y218" s="14">
        <v>0</v>
      </c>
      <c r="Z218" s="14">
        <v>0</v>
      </c>
      <c r="AA218" s="14">
        <v>1</v>
      </c>
      <c r="AB218" s="14">
        <v>0</v>
      </c>
    </row>
    <row r="219" spans="1:28" x14ac:dyDescent="0.2">
      <c r="A219" s="14">
        <v>50</v>
      </c>
      <c r="B219" s="14">
        <v>0</v>
      </c>
      <c r="C219" s="14">
        <v>0</v>
      </c>
      <c r="D219" s="14">
        <v>1</v>
      </c>
      <c r="E219" s="14">
        <v>217</v>
      </c>
      <c r="F219" s="14">
        <f>ROUND(Source!AU200,O219)</f>
        <v>0</v>
      </c>
      <c r="G219" s="14" t="s">
        <v>114</v>
      </c>
      <c r="H219" s="14" t="s">
        <v>115</v>
      </c>
      <c r="I219" s="14"/>
      <c r="J219" s="14"/>
      <c r="K219" s="14">
        <v>217</v>
      </c>
      <c r="L219" s="14">
        <v>18</v>
      </c>
      <c r="M219" s="14">
        <v>3</v>
      </c>
      <c r="N219" s="14" t="s">
        <v>3</v>
      </c>
      <c r="O219" s="14">
        <v>2</v>
      </c>
      <c r="P219" s="14">
        <f>ROUND(Source!EM200,O219)</f>
        <v>0</v>
      </c>
      <c r="Q219" s="14"/>
      <c r="R219" s="14"/>
      <c r="S219" s="14"/>
      <c r="T219" s="14"/>
      <c r="U219" s="14"/>
      <c r="V219" s="14"/>
      <c r="W219" s="14">
        <v>0</v>
      </c>
      <c r="X219" s="14">
        <v>1</v>
      </c>
      <c r="Y219" s="14">
        <v>0</v>
      </c>
      <c r="Z219" s="14">
        <v>0</v>
      </c>
      <c r="AA219" s="14">
        <v>1</v>
      </c>
      <c r="AB219" s="14">
        <v>0</v>
      </c>
    </row>
    <row r="220" spans="1:28" x14ac:dyDescent="0.2">
      <c r="A220" s="14">
        <v>50</v>
      </c>
      <c r="B220" s="14">
        <v>0</v>
      </c>
      <c r="C220" s="14">
        <v>0</v>
      </c>
      <c r="D220" s="14">
        <v>1</v>
      </c>
      <c r="E220" s="14">
        <v>230</v>
      </c>
      <c r="F220" s="14">
        <f>ROUND(Source!BA200,O220)</f>
        <v>0</v>
      </c>
      <c r="G220" s="14" t="s">
        <v>116</v>
      </c>
      <c r="H220" s="14" t="s">
        <v>117</v>
      </c>
      <c r="I220" s="14"/>
      <c r="J220" s="14"/>
      <c r="K220" s="14">
        <v>230</v>
      </c>
      <c r="L220" s="14">
        <v>19</v>
      </c>
      <c r="M220" s="14">
        <v>3</v>
      </c>
      <c r="N220" s="14" t="s">
        <v>3</v>
      </c>
      <c r="O220" s="14">
        <v>2</v>
      </c>
      <c r="P220" s="14">
        <f>ROUND(Source!ES200,O220)</f>
        <v>0</v>
      </c>
      <c r="Q220" s="14"/>
      <c r="R220" s="14"/>
      <c r="S220" s="14"/>
      <c r="T220" s="14"/>
      <c r="U220" s="14"/>
      <c r="V220" s="14"/>
      <c r="W220" s="14">
        <v>0</v>
      </c>
      <c r="X220" s="14">
        <v>1</v>
      </c>
      <c r="Y220" s="14">
        <v>0</v>
      </c>
      <c r="Z220" s="14">
        <v>0</v>
      </c>
      <c r="AA220" s="14">
        <v>1</v>
      </c>
      <c r="AB220" s="14">
        <v>0</v>
      </c>
    </row>
    <row r="221" spans="1:28" x14ac:dyDescent="0.2">
      <c r="A221" s="14">
        <v>50</v>
      </c>
      <c r="B221" s="14">
        <v>0</v>
      </c>
      <c r="C221" s="14">
        <v>0</v>
      </c>
      <c r="D221" s="14">
        <v>1</v>
      </c>
      <c r="E221" s="14">
        <v>206</v>
      </c>
      <c r="F221" s="14">
        <f>ROUND(Source!T200,O221)</f>
        <v>0</v>
      </c>
      <c r="G221" s="14" t="s">
        <v>118</v>
      </c>
      <c r="H221" s="14" t="s">
        <v>119</v>
      </c>
      <c r="I221" s="14"/>
      <c r="J221" s="14"/>
      <c r="K221" s="14">
        <v>206</v>
      </c>
      <c r="L221" s="14">
        <v>20</v>
      </c>
      <c r="M221" s="14">
        <v>3</v>
      </c>
      <c r="N221" s="14" t="s">
        <v>3</v>
      </c>
      <c r="O221" s="14">
        <v>2</v>
      </c>
      <c r="P221" s="14">
        <f>ROUND(Source!DL200,O221)</f>
        <v>0</v>
      </c>
      <c r="Q221" s="14"/>
      <c r="R221" s="14"/>
      <c r="S221" s="14"/>
      <c r="T221" s="14"/>
      <c r="U221" s="14"/>
      <c r="V221" s="14"/>
      <c r="W221" s="14">
        <v>0</v>
      </c>
      <c r="X221" s="14">
        <v>1</v>
      </c>
      <c r="Y221" s="14">
        <v>0</v>
      </c>
      <c r="Z221" s="14">
        <v>0</v>
      </c>
      <c r="AA221" s="14">
        <v>1</v>
      </c>
      <c r="AB221" s="14">
        <v>0</v>
      </c>
    </row>
    <row r="222" spans="1:28" x14ac:dyDescent="0.2">
      <c r="A222" s="14">
        <v>50</v>
      </c>
      <c r="B222" s="14">
        <v>0</v>
      </c>
      <c r="C222" s="14">
        <v>0</v>
      </c>
      <c r="D222" s="14">
        <v>1</v>
      </c>
      <c r="E222" s="14">
        <v>207</v>
      </c>
      <c r="F222" s="14">
        <f>Source!U200</f>
        <v>281.54811570599998</v>
      </c>
      <c r="G222" s="14" t="s">
        <v>120</v>
      </c>
      <c r="H222" s="14" t="s">
        <v>121</v>
      </c>
      <c r="I222" s="14"/>
      <c r="J222" s="14"/>
      <c r="K222" s="14">
        <v>207</v>
      </c>
      <c r="L222" s="14">
        <v>21</v>
      </c>
      <c r="M222" s="14">
        <v>3</v>
      </c>
      <c r="N222" s="14" t="s">
        <v>3</v>
      </c>
      <c r="O222" s="14">
        <v>-1</v>
      </c>
      <c r="P222" s="14">
        <f>Source!DM200</f>
        <v>281.54811570599998</v>
      </c>
      <c r="Q222" s="14"/>
      <c r="R222" s="14"/>
      <c r="S222" s="14"/>
      <c r="T222" s="14"/>
      <c r="U222" s="14"/>
      <c r="V222" s="14"/>
      <c r="W222" s="14">
        <v>281.54811570600003</v>
      </c>
      <c r="X222" s="14">
        <v>1</v>
      </c>
      <c r="Y222" s="14">
        <v>281.54811570600003</v>
      </c>
      <c r="Z222" s="14">
        <v>281.54811570600003</v>
      </c>
      <c r="AA222" s="14">
        <v>1</v>
      </c>
      <c r="AB222" s="14">
        <v>281.54811570600003</v>
      </c>
    </row>
    <row r="223" spans="1:28" x14ac:dyDescent="0.2">
      <c r="A223" s="14">
        <v>50</v>
      </c>
      <c r="B223" s="14">
        <v>0</v>
      </c>
      <c r="C223" s="14">
        <v>0</v>
      </c>
      <c r="D223" s="14">
        <v>1</v>
      </c>
      <c r="E223" s="14">
        <v>208</v>
      </c>
      <c r="F223" s="14">
        <f>Source!V200</f>
        <v>0</v>
      </c>
      <c r="G223" s="14" t="s">
        <v>122</v>
      </c>
      <c r="H223" s="14" t="s">
        <v>123</v>
      </c>
      <c r="I223" s="14"/>
      <c r="J223" s="14"/>
      <c r="K223" s="14">
        <v>208</v>
      </c>
      <c r="L223" s="14">
        <v>22</v>
      </c>
      <c r="M223" s="14">
        <v>3</v>
      </c>
      <c r="N223" s="14" t="s">
        <v>3</v>
      </c>
      <c r="O223" s="14">
        <v>-1</v>
      </c>
      <c r="P223" s="14">
        <f>Source!DN200</f>
        <v>0</v>
      </c>
      <c r="Q223" s="14"/>
      <c r="R223" s="14"/>
      <c r="S223" s="14"/>
      <c r="T223" s="14"/>
      <c r="U223" s="14"/>
      <c r="V223" s="14"/>
      <c r="W223" s="14">
        <v>0</v>
      </c>
      <c r="X223" s="14">
        <v>1</v>
      </c>
      <c r="Y223" s="14">
        <v>0</v>
      </c>
      <c r="Z223" s="14">
        <v>0</v>
      </c>
      <c r="AA223" s="14">
        <v>1</v>
      </c>
      <c r="AB223" s="14">
        <v>0</v>
      </c>
    </row>
    <row r="224" spans="1:28" x14ac:dyDescent="0.2">
      <c r="A224" s="14">
        <v>50</v>
      </c>
      <c r="B224" s="14">
        <v>0</v>
      </c>
      <c r="C224" s="14">
        <v>0</v>
      </c>
      <c r="D224" s="14">
        <v>1</v>
      </c>
      <c r="E224" s="14">
        <v>209</v>
      </c>
      <c r="F224" s="14">
        <f>ROUND(Source!W200,O224)</f>
        <v>0</v>
      </c>
      <c r="G224" s="14" t="s">
        <v>124</v>
      </c>
      <c r="H224" s="14" t="s">
        <v>125</v>
      </c>
      <c r="I224" s="14"/>
      <c r="J224" s="14"/>
      <c r="K224" s="14">
        <v>209</v>
      </c>
      <c r="L224" s="14">
        <v>23</v>
      </c>
      <c r="M224" s="14">
        <v>3</v>
      </c>
      <c r="N224" s="14" t="s">
        <v>3</v>
      </c>
      <c r="O224" s="14">
        <v>2</v>
      </c>
      <c r="P224" s="14">
        <f>ROUND(Source!DO200,O224)</f>
        <v>0</v>
      </c>
      <c r="Q224" s="14"/>
      <c r="R224" s="14"/>
      <c r="S224" s="14"/>
      <c r="T224" s="14"/>
      <c r="U224" s="14"/>
      <c r="V224" s="14"/>
      <c r="W224" s="14">
        <v>0</v>
      </c>
      <c r="X224" s="14">
        <v>1</v>
      </c>
      <c r="Y224" s="14">
        <v>0</v>
      </c>
      <c r="Z224" s="14">
        <v>0</v>
      </c>
      <c r="AA224" s="14">
        <v>1</v>
      </c>
      <c r="AB224" s="14">
        <v>0</v>
      </c>
    </row>
    <row r="225" spans="1:255" x14ac:dyDescent="0.2">
      <c r="A225" s="14">
        <v>50</v>
      </c>
      <c r="B225" s="14">
        <v>0</v>
      </c>
      <c r="C225" s="14">
        <v>0</v>
      </c>
      <c r="D225" s="14">
        <v>1</v>
      </c>
      <c r="E225" s="14">
        <v>233</v>
      </c>
      <c r="F225" s="14">
        <f>ROUND(Source!BD200,O225)</f>
        <v>0</v>
      </c>
      <c r="G225" s="14" t="s">
        <v>126</v>
      </c>
      <c r="H225" s="14" t="s">
        <v>127</v>
      </c>
      <c r="I225" s="14"/>
      <c r="J225" s="14"/>
      <c r="K225" s="14">
        <v>233</v>
      </c>
      <c r="L225" s="14">
        <v>24</v>
      </c>
      <c r="M225" s="14">
        <v>3</v>
      </c>
      <c r="N225" s="14" t="s">
        <v>3</v>
      </c>
      <c r="O225" s="14">
        <v>2</v>
      </c>
      <c r="P225" s="14">
        <f>ROUND(Source!EV200,O225)</f>
        <v>0</v>
      </c>
      <c r="Q225" s="14"/>
      <c r="R225" s="14"/>
      <c r="S225" s="14"/>
      <c r="T225" s="14"/>
      <c r="U225" s="14"/>
      <c r="V225" s="14"/>
      <c r="W225" s="14">
        <v>0</v>
      </c>
      <c r="X225" s="14">
        <v>1</v>
      </c>
      <c r="Y225" s="14">
        <v>0</v>
      </c>
      <c r="Z225" s="14">
        <v>0</v>
      </c>
      <c r="AA225" s="14">
        <v>1</v>
      </c>
      <c r="AB225" s="14">
        <v>0</v>
      </c>
    </row>
    <row r="226" spans="1:255" x14ac:dyDescent="0.2">
      <c r="A226" s="14">
        <v>50</v>
      </c>
      <c r="B226" s="14">
        <v>0</v>
      </c>
      <c r="C226" s="14">
        <v>0</v>
      </c>
      <c r="D226" s="14">
        <v>1</v>
      </c>
      <c r="E226" s="14">
        <v>210</v>
      </c>
      <c r="F226" s="14">
        <f>ROUND(Source!X200,O226)</f>
        <v>3707.57</v>
      </c>
      <c r="G226" s="14" t="s">
        <v>128</v>
      </c>
      <c r="H226" s="14" t="s">
        <v>129</v>
      </c>
      <c r="I226" s="14"/>
      <c r="J226" s="14"/>
      <c r="K226" s="14">
        <v>210</v>
      </c>
      <c r="L226" s="14">
        <v>25</v>
      </c>
      <c r="M226" s="14">
        <v>3</v>
      </c>
      <c r="N226" s="14" t="s">
        <v>3</v>
      </c>
      <c r="O226" s="14">
        <v>2</v>
      </c>
      <c r="P226" s="14">
        <f>ROUND(Source!DP200,O226)</f>
        <v>208921.92</v>
      </c>
      <c r="Q226" s="14"/>
      <c r="R226" s="14"/>
      <c r="S226" s="14"/>
      <c r="T226" s="14"/>
      <c r="U226" s="14"/>
      <c r="V226" s="14"/>
      <c r="W226" s="14">
        <v>3707.57</v>
      </c>
      <c r="X226" s="14">
        <v>1</v>
      </c>
      <c r="Y226" s="14">
        <v>3707.57</v>
      </c>
      <c r="Z226" s="14">
        <v>208921.92</v>
      </c>
      <c r="AA226" s="14">
        <v>1</v>
      </c>
      <c r="AB226" s="14">
        <v>208921.92</v>
      </c>
    </row>
    <row r="227" spans="1:255" x14ac:dyDescent="0.2">
      <c r="A227" s="14">
        <v>50</v>
      </c>
      <c r="B227" s="14">
        <v>0</v>
      </c>
      <c r="C227" s="14">
        <v>0</v>
      </c>
      <c r="D227" s="14">
        <v>1</v>
      </c>
      <c r="E227" s="14">
        <v>211</v>
      </c>
      <c r="F227" s="14">
        <f>ROUND(Source!Y200,O227)</f>
        <v>2054.64</v>
      </c>
      <c r="G227" s="14" t="s">
        <v>130</v>
      </c>
      <c r="H227" s="14" t="s">
        <v>131</v>
      </c>
      <c r="I227" s="14"/>
      <c r="J227" s="14"/>
      <c r="K227" s="14">
        <v>211</v>
      </c>
      <c r="L227" s="14">
        <v>26</v>
      </c>
      <c r="M227" s="14">
        <v>3</v>
      </c>
      <c r="N227" s="14" t="s">
        <v>3</v>
      </c>
      <c r="O227" s="14">
        <v>2</v>
      </c>
      <c r="P227" s="14">
        <f>ROUND(Source!DQ200,O227)</f>
        <v>115778.88</v>
      </c>
      <c r="Q227" s="14"/>
      <c r="R227" s="14"/>
      <c r="S227" s="14"/>
      <c r="T227" s="14"/>
      <c r="U227" s="14"/>
      <c r="V227" s="14"/>
      <c r="W227" s="14">
        <v>2054.64</v>
      </c>
      <c r="X227" s="14">
        <v>1</v>
      </c>
      <c r="Y227" s="14">
        <v>2054.64</v>
      </c>
      <c r="Z227" s="14">
        <v>115778.88</v>
      </c>
      <c r="AA227" s="14">
        <v>1</v>
      </c>
      <c r="AB227" s="14">
        <v>115778.88</v>
      </c>
    </row>
    <row r="228" spans="1:255" x14ac:dyDescent="0.2">
      <c r="A228" s="14">
        <v>50</v>
      </c>
      <c r="B228" s="14">
        <v>0</v>
      </c>
      <c r="C228" s="14">
        <v>0</v>
      </c>
      <c r="D228" s="14">
        <v>1</v>
      </c>
      <c r="E228" s="14">
        <v>224</v>
      </c>
      <c r="F228" s="14">
        <f>ROUND(Source!AR200,O228)</f>
        <v>46354.98</v>
      </c>
      <c r="G228" s="14" t="s">
        <v>132</v>
      </c>
      <c r="H228" s="14" t="s">
        <v>133</v>
      </c>
      <c r="I228" s="14"/>
      <c r="J228" s="14"/>
      <c r="K228" s="14">
        <v>224</v>
      </c>
      <c r="L228" s="14">
        <v>27</v>
      </c>
      <c r="M228" s="14">
        <v>3</v>
      </c>
      <c r="N228" s="14" t="s">
        <v>3</v>
      </c>
      <c r="O228" s="14">
        <v>2</v>
      </c>
      <c r="P228" s="14">
        <f>ROUND(Source!EJ200,O228)</f>
        <v>951255.78</v>
      </c>
      <c r="Q228" s="14"/>
      <c r="R228" s="14"/>
      <c r="S228" s="14"/>
      <c r="T228" s="14"/>
      <c r="U228" s="14"/>
      <c r="V228" s="14"/>
      <c r="W228" s="14">
        <v>46354.98</v>
      </c>
      <c r="X228" s="14">
        <v>1</v>
      </c>
      <c r="Y228" s="14">
        <v>46354.98</v>
      </c>
      <c r="Z228" s="14">
        <v>951255.78</v>
      </c>
      <c r="AA228" s="14">
        <v>1</v>
      </c>
      <c r="AB228" s="14">
        <v>951255.78</v>
      </c>
    </row>
    <row r="230" spans="1:255" x14ac:dyDescent="0.2">
      <c r="A230" s="11">
        <v>4</v>
      </c>
      <c r="B230" s="11">
        <v>1</v>
      </c>
      <c r="C230" s="11"/>
      <c r="D230" s="11">
        <f>ROW(A319)</f>
        <v>319</v>
      </c>
      <c r="E230" s="11"/>
      <c r="F230" s="11" t="s">
        <v>17</v>
      </c>
      <c r="G230" s="11" t="s">
        <v>373</v>
      </c>
      <c r="H230" s="11" t="s">
        <v>3</v>
      </c>
      <c r="I230" s="11">
        <v>0</v>
      </c>
      <c r="J230" s="11"/>
      <c r="K230" s="11">
        <v>0</v>
      </c>
      <c r="L230" s="11"/>
      <c r="M230" s="11" t="s">
        <v>3</v>
      </c>
      <c r="N230" s="11"/>
      <c r="O230" s="11"/>
      <c r="P230" s="11"/>
      <c r="Q230" s="11"/>
      <c r="R230" s="11"/>
      <c r="S230" s="11">
        <v>0</v>
      </c>
      <c r="T230" s="11">
        <v>0</v>
      </c>
      <c r="U230" s="11" t="s">
        <v>3</v>
      </c>
      <c r="V230" s="11">
        <v>0</v>
      </c>
      <c r="W230" s="11"/>
      <c r="X230" s="11"/>
      <c r="Y230" s="11"/>
      <c r="Z230" s="11"/>
      <c r="AA230" s="11"/>
      <c r="AB230" s="11" t="s">
        <v>3</v>
      </c>
      <c r="AC230" s="11" t="s">
        <v>3</v>
      </c>
      <c r="AD230" s="11" t="s">
        <v>3</v>
      </c>
      <c r="AE230" s="11" t="s">
        <v>3</v>
      </c>
      <c r="AF230" s="11" t="s">
        <v>3</v>
      </c>
      <c r="AG230" s="11" t="s">
        <v>3</v>
      </c>
      <c r="AH230" s="11"/>
      <c r="AI230" s="11"/>
      <c r="AJ230" s="11"/>
      <c r="AK230" s="11"/>
      <c r="AL230" s="11"/>
      <c r="AM230" s="11"/>
      <c r="AN230" s="11"/>
      <c r="AO230" s="11"/>
      <c r="AP230" s="11" t="s">
        <v>3</v>
      </c>
      <c r="AQ230" s="11" t="s">
        <v>3</v>
      </c>
      <c r="AR230" s="11" t="s">
        <v>3</v>
      </c>
      <c r="AS230" s="11"/>
      <c r="AT230" s="11"/>
      <c r="AU230" s="11"/>
      <c r="AV230" s="11"/>
      <c r="AW230" s="11"/>
      <c r="AX230" s="11"/>
      <c r="AY230" s="11"/>
      <c r="AZ230" s="11" t="s">
        <v>3</v>
      </c>
      <c r="BA230" s="11"/>
      <c r="BB230" s="11" t="s">
        <v>3</v>
      </c>
      <c r="BC230" s="11" t="s">
        <v>3</v>
      </c>
      <c r="BD230" s="11" t="s">
        <v>3</v>
      </c>
      <c r="BE230" s="11" t="s">
        <v>3</v>
      </c>
      <c r="BF230" s="11" t="s">
        <v>3</v>
      </c>
      <c r="BG230" s="11" t="s">
        <v>3</v>
      </c>
      <c r="BH230" s="11" t="s">
        <v>3</v>
      </c>
      <c r="BI230" s="11" t="s">
        <v>3</v>
      </c>
      <c r="BJ230" s="11" t="s">
        <v>3</v>
      </c>
      <c r="BK230" s="11" t="s">
        <v>3</v>
      </c>
      <c r="BL230" s="11" t="s">
        <v>3</v>
      </c>
      <c r="BM230" s="11" t="s">
        <v>3</v>
      </c>
      <c r="BN230" s="11" t="s">
        <v>3</v>
      </c>
      <c r="BO230" s="11" t="s">
        <v>3</v>
      </c>
      <c r="BP230" s="11" t="s">
        <v>3</v>
      </c>
      <c r="BQ230" s="11"/>
      <c r="BR230" s="11"/>
      <c r="BS230" s="11"/>
      <c r="BT230" s="11"/>
      <c r="BU230" s="11"/>
      <c r="BV230" s="11"/>
      <c r="BW230" s="11"/>
      <c r="BX230" s="11">
        <v>0</v>
      </c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>
        <v>0</v>
      </c>
    </row>
    <row r="232" spans="1:255" x14ac:dyDescent="0.2">
      <c r="A232" s="12">
        <v>52</v>
      </c>
      <c r="B232" s="12">
        <f t="shared" ref="B232:G232" si="279">B319</f>
        <v>1</v>
      </c>
      <c r="C232" s="12">
        <f t="shared" si="279"/>
        <v>4</v>
      </c>
      <c r="D232" s="12">
        <f t="shared" si="279"/>
        <v>230</v>
      </c>
      <c r="E232" s="12">
        <f t="shared" si="279"/>
        <v>0</v>
      </c>
      <c r="F232" s="12" t="str">
        <f t="shared" si="279"/>
        <v>Новый раздел</v>
      </c>
      <c r="G232" s="12" t="str">
        <f t="shared" si="279"/>
        <v>Водопровод хозяйственно-питьевой В 1 (надземная часть)</v>
      </c>
      <c r="H232" s="12"/>
      <c r="I232" s="12"/>
      <c r="J232" s="12"/>
      <c r="K232" s="12"/>
      <c r="L232" s="12"/>
      <c r="M232" s="12"/>
      <c r="N232" s="12"/>
      <c r="O232" s="12">
        <f t="shared" ref="O232:AT232" si="280">O319</f>
        <v>73818.559999999998</v>
      </c>
      <c r="P232" s="12">
        <f t="shared" si="280"/>
        <v>69372.210000000006</v>
      </c>
      <c r="Q232" s="12">
        <f t="shared" si="280"/>
        <v>330.35</v>
      </c>
      <c r="R232" s="12">
        <f t="shared" si="280"/>
        <v>35.229999999999997</v>
      </c>
      <c r="S232" s="12">
        <f t="shared" si="280"/>
        <v>4116</v>
      </c>
      <c r="T232" s="12">
        <f t="shared" si="280"/>
        <v>0</v>
      </c>
      <c r="U232" s="12">
        <f t="shared" si="280"/>
        <v>318.24826281599996</v>
      </c>
      <c r="V232" s="12">
        <f t="shared" si="280"/>
        <v>0</v>
      </c>
      <c r="W232" s="12">
        <f t="shared" si="280"/>
        <v>0</v>
      </c>
      <c r="X232" s="12">
        <f t="shared" si="280"/>
        <v>4260.1000000000004</v>
      </c>
      <c r="Y232" s="12">
        <f t="shared" si="280"/>
        <v>2363.7800000000002</v>
      </c>
      <c r="Z232" s="12">
        <f t="shared" si="280"/>
        <v>0</v>
      </c>
      <c r="AA232" s="12">
        <f t="shared" si="280"/>
        <v>0</v>
      </c>
      <c r="AB232" s="12">
        <f t="shared" si="280"/>
        <v>73818.559999999998</v>
      </c>
      <c r="AC232" s="12">
        <f t="shared" si="280"/>
        <v>69372.210000000006</v>
      </c>
      <c r="AD232" s="12">
        <f t="shared" si="280"/>
        <v>330.35</v>
      </c>
      <c r="AE232" s="12">
        <f t="shared" si="280"/>
        <v>35.229999999999997</v>
      </c>
      <c r="AF232" s="12">
        <f t="shared" si="280"/>
        <v>4116</v>
      </c>
      <c r="AG232" s="12">
        <f t="shared" si="280"/>
        <v>0</v>
      </c>
      <c r="AH232" s="12">
        <f t="shared" si="280"/>
        <v>318.24826281599996</v>
      </c>
      <c r="AI232" s="12">
        <f t="shared" si="280"/>
        <v>0</v>
      </c>
      <c r="AJ232" s="12">
        <f t="shared" si="280"/>
        <v>0</v>
      </c>
      <c r="AK232" s="12">
        <f t="shared" si="280"/>
        <v>4260.1000000000004</v>
      </c>
      <c r="AL232" s="12">
        <f t="shared" si="280"/>
        <v>2363.7800000000002</v>
      </c>
      <c r="AM232" s="12">
        <f t="shared" si="280"/>
        <v>0</v>
      </c>
      <c r="AN232" s="12">
        <f t="shared" si="280"/>
        <v>0</v>
      </c>
      <c r="AO232" s="12">
        <f t="shared" si="280"/>
        <v>0</v>
      </c>
      <c r="AP232" s="12">
        <f t="shared" si="280"/>
        <v>0</v>
      </c>
      <c r="AQ232" s="12">
        <f t="shared" si="280"/>
        <v>0</v>
      </c>
      <c r="AR232" s="12">
        <f t="shared" si="280"/>
        <v>80442.44</v>
      </c>
      <c r="AS232" s="12">
        <f t="shared" si="280"/>
        <v>80442.44</v>
      </c>
      <c r="AT232" s="12">
        <f t="shared" si="280"/>
        <v>0</v>
      </c>
      <c r="AU232" s="12">
        <f t="shared" ref="AU232:BZ232" si="281">AU319</f>
        <v>0</v>
      </c>
      <c r="AV232" s="12">
        <f t="shared" si="281"/>
        <v>69372.210000000006</v>
      </c>
      <c r="AW232" s="12">
        <f t="shared" si="281"/>
        <v>69372.210000000006</v>
      </c>
      <c r="AX232" s="12">
        <f t="shared" si="281"/>
        <v>0</v>
      </c>
      <c r="AY232" s="12">
        <f t="shared" si="281"/>
        <v>69372.210000000006</v>
      </c>
      <c r="AZ232" s="12">
        <f t="shared" si="281"/>
        <v>0</v>
      </c>
      <c r="BA232" s="12">
        <f t="shared" si="281"/>
        <v>0</v>
      </c>
      <c r="BB232" s="12">
        <f t="shared" si="281"/>
        <v>0</v>
      </c>
      <c r="BC232" s="12">
        <f t="shared" si="281"/>
        <v>0</v>
      </c>
      <c r="BD232" s="12">
        <f t="shared" si="281"/>
        <v>0</v>
      </c>
      <c r="BE232" s="12">
        <f t="shared" si="281"/>
        <v>0</v>
      </c>
      <c r="BF232" s="12">
        <f t="shared" si="281"/>
        <v>0</v>
      </c>
      <c r="BG232" s="12">
        <f t="shared" si="281"/>
        <v>0</v>
      </c>
      <c r="BH232" s="12">
        <f t="shared" si="281"/>
        <v>0</v>
      </c>
      <c r="BI232" s="12">
        <f t="shared" si="281"/>
        <v>0</v>
      </c>
      <c r="BJ232" s="12">
        <f t="shared" si="281"/>
        <v>0</v>
      </c>
      <c r="BK232" s="12">
        <f t="shared" si="281"/>
        <v>0</v>
      </c>
      <c r="BL232" s="12">
        <f t="shared" si="281"/>
        <v>0</v>
      </c>
      <c r="BM232" s="12">
        <f t="shared" si="281"/>
        <v>0</v>
      </c>
      <c r="BN232" s="12">
        <f t="shared" si="281"/>
        <v>0</v>
      </c>
      <c r="BO232" s="12">
        <f t="shared" si="281"/>
        <v>0</v>
      </c>
      <c r="BP232" s="12">
        <f t="shared" si="281"/>
        <v>0</v>
      </c>
      <c r="BQ232" s="12">
        <f t="shared" si="281"/>
        <v>0</v>
      </c>
      <c r="BR232" s="12">
        <f t="shared" si="281"/>
        <v>0</v>
      </c>
      <c r="BS232" s="12">
        <f t="shared" si="281"/>
        <v>0</v>
      </c>
      <c r="BT232" s="12">
        <f t="shared" si="281"/>
        <v>0</v>
      </c>
      <c r="BU232" s="12">
        <f t="shared" si="281"/>
        <v>0</v>
      </c>
      <c r="BV232" s="12">
        <f t="shared" si="281"/>
        <v>0</v>
      </c>
      <c r="BW232" s="12">
        <f t="shared" si="281"/>
        <v>0</v>
      </c>
      <c r="BX232" s="12">
        <f t="shared" si="281"/>
        <v>0</v>
      </c>
      <c r="BY232" s="12">
        <f t="shared" si="281"/>
        <v>0</v>
      </c>
      <c r="BZ232" s="12">
        <f t="shared" si="281"/>
        <v>0</v>
      </c>
      <c r="CA232" s="12">
        <f t="shared" ref="CA232:DF232" si="282">CA319</f>
        <v>80442.44</v>
      </c>
      <c r="CB232" s="12">
        <f t="shared" si="282"/>
        <v>80442.44</v>
      </c>
      <c r="CC232" s="12">
        <f t="shared" si="282"/>
        <v>0</v>
      </c>
      <c r="CD232" s="12">
        <f t="shared" si="282"/>
        <v>0</v>
      </c>
      <c r="CE232" s="12">
        <f t="shared" si="282"/>
        <v>69372.210000000006</v>
      </c>
      <c r="CF232" s="12">
        <f t="shared" si="282"/>
        <v>69372.210000000006</v>
      </c>
      <c r="CG232" s="12">
        <f t="shared" si="282"/>
        <v>0</v>
      </c>
      <c r="CH232" s="12">
        <f t="shared" si="282"/>
        <v>69372.210000000006</v>
      </c>
      <c r="CI232" s="12">
        <f t="shared" si="282"/>
        <v>0</v>
      </c>
      <c r="CJ232" s="12">
        <f t="shared" si="282"/>
        <v>0</v>
      </c>
      <c r="CK232" s="12">
        <f t="shared" si="282"/>
        <v>0</v>
      </c>
      <c r="CL232" s="12">
        <f t="shared" si="282"/>
        <v>0</v>
      </c>
      <c r="CM232" s="12">
        <f t="shared" si="282"/>
        <v>0</v>
      </c>
      <c r="CN232" s="12">
        <f t="shared" si="282"/>
        <v>0</v>
      </c>
      <c r="CO232" s="12">
        <f t="shared" si="282"/>
        <v>0</v>
      </c>
      <c r="CP232" s="12">
        <f t="shared" si="282"/>
        <v>0</v>
      </c>
      <c r="CQ232" s="12">
        <f t="shared" si="282"/>
        <v>0</v>
      </c>
      <c r="CR232" s="12">
        <f t="shared" si="282"/>
        <v>0</v>
      </c>
      <c r="CS232" s="12">
        <f t="shared" si="282"/>
        <v>0</v>
      </c>
      <c r="CT232" s="12">
        <f t="shared" si="282"/>
        <v>0</v>
      </c>
      <c r="CU232" s="12">
        <f t="shared" si="282"/>
        <v>0</v>
      </c>
      <c r="CV232" s="12">
        <f t="shared" si="282"/>
        <v>0</v>
      </c>
      <c r="CW232" s="12">
        <f t="shared" si="282"/>
        <v>0</v>
      </c>
      <c r="CX232" s="12">
        <f t="shared" si="282"/>
        <v>0</v>
      </c>
      <c r="CY232" s="12">
        <f t="shared" si="282"/>
        <v>0</v>
      </c>
      <c r="CZ232" s="12">
        <f t="shared" si="282"/>
        <v>0</v>
      </c>
      <c r="DA232" s="12">
        <f t="shared" si="282"/>
        <v>0</v>
      </c>
      <c r="DB232" s="12">
        <f t="shared" si="282"/>
        <v>0</v>
      </c>
      <c r="DC232" s="12">
        <f t="shared" si="282"/>
        <v>0</v>
      </c>
      <c r="DD232" s="12">
        <f t="shared" si="282"/>
        <v>0</v>
      </c>
      <c r="DE232" s="12">
        <f t="shared" si="282"/>
        <v>0</v>
      </c>
      <c r="DF232" s="12">
        <f t="shared" si="282"/>
        <v>0</v>
      </c>
      <c r="DG232" s="13">
        <f t="shared" ref="DG232:EL232" si="283">DG319</f>
        <v>729462.08</v>
      </c>
      <c r="DH232" s="13">
        <f t="shared" si="283"/>
        <v>492411.39</v>
      </c>
      <c r="DI232" s="13">
        <f t="shared" si="283"/>
        <v>5114.09</v>
      </c>
      <c r="DJ232" s="13">
        <f t="shared" si="283"/>
        <v>1985.21</v>
      </c>
      <c r="DK232" s="13">
        <f t="shared" si="283"/>
        <v>231936.6</v>
      </c>
      <c r="DL232" s="13">
        <f t="shared" si="283"/>
        <v>0</v>
      </c>
      <c r="DM232" s="13">
        <f t="shared" si="283"/>
        <v>318.24826281599996</v>
      </c>
      <c r="DN232" s="13">
        <f t="shared" si="283"/>
        <v>0</v>
      </c>
      <c r="DO232" s="13">
        <f t="shared" si="283"/>
        <v>0</v>
      </c>
      <c r="DP232" s="13">
        <f t="shared" si="283"/>
        <v>240056.46</v>
      </c>
      <c r="DQ232" s="13">
        <f t="shared" si="283"/>
        <v>133198.84</v>
      </c>
      <c r="DR232" s="13">
        <f t="shared" si="283"/>
        <v>0</v>
      </c>
      <c r="DS232" s="13">
        <f t="shared" si="283"/>
        <v>0</v>
      </c>
      <c r="DT232" s="13">
        <f t="shared" si="283"/>
        <v>729462.08</v>
      </c>
      <c r="DU232" s="13">
        <f t="shared" si="283"/>
        <v>492411.39</v>
      </c>
      <c r="DV232" s="13">
        <f t="shared" si="283"/>
        <v>5114.09</v>
      </c>
      <c r="DW232" s="13">
        <f t="shared" si="283"/>
        <v>1985.21</v>
      </c>
      <c r="DX232" s="13">
        <f t="shared" si="283"/>
        <v>231936.6</v>
      </c>
      <c r="DY232" s="13">
        <f t="shared" si="283"/>
        <v>0</v>
      </c>
      <c r="DZ232" s="13">
        <f t="shared" si="283"/>
        <v>318.24826281599996</v>
      </c>
      <c r="EA232" s="13">
        <f t="shared" si="283"/>
        <v>0</v>
      </c>
      <c r="EB232" s="13">
        <f t="shared" si="283"/>
        <v>0</v>
      </c>
      <c r="EC232" s="13">
        <f t="shared" si="283"/>
        <v>240056.46</v>
      </c>
      <c r="ED232" s="13">
        <f t="shared" si="283"/>
        <v>133198.84</v>
      </c>
      <c r="EE232" s="13">
        <f t="shared" si="283"/>
        <v>0</v>
      </c>
      <c r="EF232" s="13">
        <f t="shared" si="283"/>
        <v>0</v>
      </c>
      <c r="EG232" s="13">
        <f t="shared" si="283"/>
        <v>0</v>
      </c>
      <c r="EH232" s="13">
        <f t="shared" si="283"/>
        <v>0</v>
      </c>
      <c r="EI232" s="13">
        <f t="shared" si="283"/>
        <v>0</v>
      </c>
      <c r="EJ232" s="13">
        <f t="shared" si="283"/>
        <v>1102717.3799999999</v>
      </c>
      <c r="EK232" s="13">
        <f t="shared" si="283"/>
        <v>1102717.3799999999</v>
      </c>
      <c r="EL232" s="13">
        <f t="shared" si="283"/>
        <v>0</v>
      </c>
      <c r="EM232" s="13">
        <f t="shared" ref="EM232:FR232" si="284">EM319</f>
        <v>0</v>
      </c>
      <c r="EN232" s="13">
        <f t="shared" si="284"/>
        <v>492411.39</v>
      </c>
      <c r="EO232" s="13">
        <f t="shared" si="284"/>
        <v>492411.39</v>
      </c>
      <c r="EP232" s="13">
        <f t="shared" si="284"/>
        <v>0</v>
      </c>
      <c r="EQ232" s="13">
        <f t="shared" si="284"/>
        <v>492411.39</v>
      </c>
      <c r="ER232" s="13">
        <f t="shared" si="284"/>
        <v>0</v>
      </c>
      <c r="ES232" s="13">
        <f t="shared" si="284"/>
        <v>0</v>
      </c>
      <c r="ET232" s="13">
        <f t="shared" si="284"/>
        <v>0</v>
      </c>
      <c r="EU232" s="13">
        <f t="shared" si="284"/>
        <v>0</v>
      </c>
      <c r="EV232" s="13">
        <f t="shared" si="284"/>
        <v>0</v>
      </c>
      <c r="EW232" s="13">
        <f t="shared" si="284"/>
        <v>0</v>
      </c>
      <c r="EX232" s="13">
        <f t="shared" si="284"/>
        <v>0</v>
      </c>
      <c r="EY232" s="13">
        <f t="shared" si="284"/>
        <v>0</v>
      </c>
      <c r="EZ232" s="13">
        <f t="shared" si="284"/>
        <v>0</v>
      </c>
      <c r="FA232" s="13">
        <f t="shared" si="284"/>
        <v>0</v>
      </c>
      <c r="FB232" s="13">
        <f t="shared" si="284"/>
        <v>0</v>
      </c>
      <c r="FC232" s="13">
        <f t="shared" si="284"/>
        <v>0</v>
      </c>
      <c r="FD232" s="13">
        <f t="shared" si="284"/>
        <v>0</v>
      </c>
      <c r="FE232" s="13">
        <f t="shared" si="284"/>
        <v>0</v>
      </c>
      <c r="FF232" s="13">
        <f t="shared" si="284"/>
        <v>0</v>
      </c>
      <c r="FG232" s="13">
        <f t="shared" si="284"/>
        <v>0</v>
      </c>
      <c r="FH232" s="13">
        <f t="shared" si="284"/>
        <v>0</v>
      </c>
      <c r="FI232" s="13">
        <f t="shared" si="284"/>
        <v>0</v>
      </c>
      <c r="FJ232" s="13">
        <f t="shared" si="284"/>
        <v>0</v>
      </c>
      <c r="FK232" s="13">
        <f t="shared" si="284"/>
        <v>0</v>
      </c>
      <c r="FL232" s="13">
        <f t="shared" si="284"/>
        <v>0</v>
      </c>
      <c r="FM232" s="13">
        <f t="shared" si="284"/>
        <v>0</v>
      </c>
      <c r="FN232" s="13">
        <f t="shared" si="284"/>
        <v>0</v>
      </c>
      <c r="FO232" s="13">
        <f t="shared" si="284"/>
        <v>0</v>
      </c>
      <c r="FP232" s="13">
        <f t="shared" si="284"/>
        <v>0</v>
      </c>
      <c r="FQ232" s="13">
        <f t="shared" si="284"/>
        <v>0</v>
      </c>
      <c r="FR232" s="13">
        <f t="shared" si="284"/>
        <v>0</v>
      </c>
      <c r="FS232" s="13">
        <f t="shared" ref="FS232:GX232" si="285">FS319</f>
        <v>1102717.3799999999</v>
      </c>
      <c r="FT232" s="13">
        <f t="shared" si="285"/>
        <v>1102717.3799999999</v>
      </c>
      <c r="FU232" s="13">
        <f t="shared" si="285"/>
        <v>0</v>
      </c>
      <c r="FV232" s="13">
        <f t="shared" si="285"/>
        <v>0</v>
      </c>
      <c r="FW232" s="13">
        <f t="shared" si="285"/>
        <v>492411.39</v>
      </c>
      <c r="FX232" s="13">
        <f t="shared" si="285"/>
        <v>492411.39</v>
      </c>
      <c r="FY232" s="13">
        <f t="shared" si="285"/>
        <v>0</v>
      </c>
      <c r="FZ232" s="13">
        <f t="shared" si="285"/>
        <v>492411.39</v>
      </c>
      <c r="GA232" s="13">
        <f t="shared" si="285"/>
        <v>0</v>
      </c>
      <c r="GB232" s="13">
        <f t="shared" si="285"/>
        <v>0</v>
      </c>
      <c r="GC232" s="13">
        <f t="shared" si="285"/>
        <v>0</v>
      </c>
      <c r="GD232" s="13">
        <f t="shared" si="285"/>
        <v>0</v>
      </c>
      <c r="GE232" s="13">
        <f t="shared" si="285"/>
        <v>0</v>
      </c>
      <c r="GF232" s="13">
        <f t="shared" si="285"/>
        <v>0</v>
      </c>
      <c r="GG232" s="13">
        <f t="shared" si="285"/>
        <v>0</v>
      </c>
      <c r="GH232" s="13">
        <f t="shared" si="285"/>
        <v>0</v>
      </c>
      <c r="GI232" s="13">
        <f t="shared" si="285"/>
        <v>0</v>
      </c>
      <c r="GJ232" s="13">
        <f t="shared" si="285"/>
        <v>0</v>
      </c>
      <c r="GK232" s="13">
        <f t="shared" si="285"/>
        <v>0</v>
      </c>
      <c r="GL232" s="13">
        <f t="shared" si="285"/>
        <v>0</v>
      </c>
      <c r="GM232" s="13">
        <f t="shared" si="285"/>
        <v>0</v>
      </c>
      <c r="GN232" s="13">
        <f t="shared" si="285"/>
        <v>0</v>
      </c>
      <c r="GO232" s="13">
        <f t="shared" si="285"/>
        <v>0</v>
      </c>
      <c r="GP232" s="13">
        <f t="shared" si="285"/>
        <v>0</v>
      </c>
      <c r="GQ232" s="13">
        <f t="shared" si="285"/>
        <v>0</v>
      </c>
      <c r="GR232" s="13">
        <f t="shared" si="285"/>
        <v>0</v>
      </c>
      <c r="GS232" s="13">
        <f t="shared" si="285"/>
        <v>0</v>
      </c>
      <c r="GT232" s="13">
        <f t="shared" si="285"/>
        <v>0</v>
      </c>
      <c r="GU232" s="13">
        <f t="shared" si="285"/>
        <v>0</v>
      </c>
      <c r="GV232" s="13">
        <f t="shared" si="285"/>
        <v>0</v>
      </c>
      <c r="GW232" s="13">
        <f t="shared" si="285"/>
        <v>0</v>
      </c>
      <c r="GX232" s="13">
        <f t="shared" si="285"/>
        <v>0</v>
      </c>
    </row>
    <row r="234" spans="1:255" x14ac:dyDescent="0.2">
      <c r="A234" s="2">
        <v>17</v>
      </c>
      <c r="B234" s="2">
        <v>1</v>
      </c>
      <c r="C234" s="2">
        <f>ROW(SmtRes!A408)</f>
        <v>408</v>
      </c>
      <c r="D234" s="2">
        <f>ROW(EtalonRes!A401)</f>
        <v>401</v>
      </c>
      <c r="E234" s="2" t="s">
        <v>374</v>
      </c>
      <c r="F234" s="2" t="s">
        <v>136</v>
      </c>
      <c r="G234" s="2" t="s">
        <v>137</v>
      </c>
      <c r="H234" s="2" t="s">
        <v>138</v>
      </c>
      <c r="I234" s="2">
        <f>ROUND((75)/100,9)</f>
        <v>0.75</v>
      </c>
      <c r="J234" s="2">
        <v>0</v>
      </c>
      <c r="K234" s="2">
        <f>ROUND((75)/100,9)</f>
        <v>0.75</v>
      </c>
      <c r="L234" s="2"/>
      <c r="M234" s="2"/>
      <c r="N234" s="2"/>
      <c r="O234" s="2">
        <f t="shared" ref="O234:O265" si="286">ROUND(CP234,2)</f>
        <v>560.45000000000005</v>
      </c>
      <c r="P234" s="2">
        <f t="shared" ref="P234:P265" si="287">ROUND((ROUND((AC234*AW234*I234),2)*BC234),2)</f>
        <v>33.44</v>
      </c>
      <c r="Q234" s="2">
        <f>(ROUND((ROUND(((((ET234*1.25)*1.2))*AV234*I234),2)*BB234),2)+ROUND((ROUND(((AE234-(((EU234*1.25)*1.2)))*AV234*I234),2)*BS234),2))</f>
        <v>57.34</v>
      </c>
      <c r="R234" s="2">
        <f>(ROUND((ROUND(((((EU234*1.25)*1.2))*AV234*I234),2)*BS234),2)+ROUND((ROUND(((AE234-(((EU234*1.25)*1.2)))*AV234*I234),2)*BS234),2))</f>
        <v>7.27</v>
      </c>
      <c r="S234" s="2">
        <f t="shared" ref="S234:S265" si="288">ROUND((ROUND((AF234*AV234*I234),2)*BA234),2)</f>
        <v>469.67</v>
      </c>
      <c r="T234" s="2">
        <f t="shared" ref="T234:T265" si="289">ROUND(CU234*I234,2)</f>
        <v>0</v>
      </c>
      <c r="U234" s="2">
        <f t="shared" ref="U234:U265" si="290">CV234*I234</f>
        <v>37.216426499999997</v>
      </c>
      <c r="V234" s="2">
        <f t="shared" ref="V234:V265" si="291">CW234*I234</f>
        <v>0</v>
      </c>
      <c r="W234" s="2">
        <f t="shared" ref="W234:W265" si="292">ROUND(CX234*I234,2)</f>
        <v>0</v>
      </c>
      <c r="X234" s="2">
        <f>(ROUND((((S234+ROUND((ROUND(((((EU234*1.25)*1.2))*AV234*I234),2)*BS234),2))*AT234)/100),2)+ROUND(((ROUND((ROUND(((AE234-(((EU234*1.25)*1.2)))*AV234*I234),2)*BS234),2)*AT234)/100),2))</f>
        <v>519.86</v>
      </c>
      <c r="Y234" s="2">
        <f>(ROUND((((S234+ROUND((ROUND(((((EU234*1.25)*1.2))*AV234*I234),2)*BS234),2))*AU234)/100),2)+ROUND(((ROUND((ROUND(((AE234-(((EU234*1.25)*1.2)))*AV234*I234),2)*BS234),2)*AU234)/100),2))</f>
        <v>290.93</v>
      </c>
      <c r="Z234" s="2"/>
      <c r="AA234" s="2">
        <v>85736471</v>
      </c>
      <c r="AB234" s="2">
        <f t="shared" ref="AB234:AB265" si="293">ROUND((AC234+AD234+AF234),6)</f>
        <v>703.13520000000005</v>
      </c>
      <c r="AC234" s="2">
        <f>ROUND((((ES234*1)*1)),6)</f>
        <v>44.58</v>
      </c>
      <c r="AD234" s="2">
        <f>ROUND((((((ET234*1.25)*1.2))-(((EU234*1.25)*1.2)))+AE234),6)</f>
        <v>71.655000000000001</v>
      </c>
      <c r="AE234" s="2">
        <f>ROUND((((EU234*1.25)*1.2)),6)</f>
        <v>9.09</v>
      </c>
      <c r="AF234" s="2">
        <f>ROUND((((EV234*1.15)*1.2)),6)</f>
        <v>586.90020000000004</v>
      </c>
      <c r="AG234" s="2">
        <f t="shared" ref="AG234:AG265" si="294">ROUND((AP234),6)</f>
        <v>0</v>
      </c>
      <c r="AH234" s="2">
        <f>(((EW234*1.15)*1.2))</f>
        <v>46.506</v>
      </c>
      <c r="AI234" s="2">
        <f>(((EX234*1.25)*1.2))</f>
        <v>0</v>
      </c>
      <c r="AJ234" s="2">
        <f t="shared" ref="AJ234:AJ265" si="295">(AS234)</f>
        <v>0</v>
      </c>
      <c r="AK234" s="2">
        <v>517.64</v>
      </c>
      <c r="AL234" s="2">
        <v>44.58</v>
      </c>
      <c r="AM234" s="2">
        <v>47.77</v>
      </c>
      <c r="AN234" s="2">
        <v>6.06</v>
      </c>
      <c r="AO234" s="2">
        <v>425.29</v>
      </c>
      <c r="AP234" s="2">
        <v>0</v>
      </c>
      <c r="AQ234" s="2">
        <v>33.700000000000003</v>
      </c>
      <c r="AR234" s="2">
        <v>0</v>
      </c>
      <c r="AS234" s="2">
        <v>0</v>
      </c>
      <c r="AT234" s="2">
        <v>109</v>
      </c>
      <c r="AU234" s="2">
        <v>61</v>
      </c>
      <c r="AV234" s="2">
        <v>1.0669999999999999</v>
      </c>
      <c r="AW234" s="2">
        <v>1</v>
      </c>
      <c r="AX234" s="2"/>
      <c r="AY234" s="2"/>
      <c r="AZ234" s="2">
        <v>1</v>
      </c>
      <c r="BA234" s="2">
        <v>1</v>
      </c>
      <c r="BB234" s="2">
        <v>1</v>
      </c>
      <c r="BC234" s="2">
        <v>1</v>
      </c>
      <c r="BD234" s="2" t="s">
        <v>3</v>
      </c>
      <c r="BE234" s="2" t="s">
        <v>3</v>
      </c>
      <c r="BF234" s="2" t="s">
        <v>3</v>
      </c>
      <c r="BG234" s="2" t="s">
        <v>3</v>
      </c>
      <c r="BH234" s="2">
        <v>0</v>
      </c>
      <c r="BI234" s="2">
        <v>1</v>
      </c>
      <c r="BJ234" s="2" t="s">
        <v>139</v>
      </c>
      <c r="BK234" s="2"/>
      <c r="BL234" s="2"/>
      <c r="BM234" s="2">
        <v>21</v>
      </c>
      <c r="BN234" s="2">
        <v>0</v>
      </c>
      <c r="BO234" s="2" t="s">
        <v>136</v>
      </c>
      <c r="BP234" s="2">
        <v>1</v>
      </c>
      <c r="BQ234" s="2">
        <v>30</v>
      </c>
      <c r="BR234" s="2">
        <v>0</v>
      </c>
      <c r="BS234" s="2">
        <v>1</v>
      </c>
      <c r="BT234" s="2">
        <v>1</v>
      </c>
      <c r="BU234" s="2">
        <v>1</v>
      </c>
      <c r="BV234" s="2">
        <v>1</v>
      </c>
      <c r="BW234" s="2">
        <v>1</v>
      </c>
      <c r="BX234" s="2">
        <v>1</v>
      </c>
      <c r="BY234" s="2" t="s">
        <v>3</v>
      </c>
      <c r="BZ234" s="2">
        <v>109</v>
      </c>
      <c r="CA234" s="2">
        <v>61</v>
      </c>
      <c r="CB234" s="2" t="s">
        <v>3</v>
      </c>
      <c r="CC234" s="2"/>
      <c r="CD234" s="2"/>
      <c r="CE234" s="2">
        <v>1566</v>
      </c>
      <c r="CF234" s="2">
        <v>0</v>
      </c>
      <c r="CG234" s="2">
        <v>0</v>
      </c>
      <c r="CH234" s="2"/>
      <c r="CI234" s="2"/>
      <c r="CJ234" s="2"/>
      <c r="CK234" s="2"/>
      <c r="CL234" s="2"/>
      <c r="CM234" s="2">
        <v>0</v>
      </c>
      <c r="CN234" s="2" t="s">
        <v>907</v>
      </c>
      <c r="CO234" s="2">
        <v>0</v>
      </c>
      <c r="CP234" s="2">
        <f t="shared" ref="CP234:CP265" si="296">(P234+Q234+S234)</f>
        <v>560.45000000000005</v>
      </c>
      <c r="CQ234" s="2">
        <f t="shared" ref="CQ234:CQ265" si="297">ROUND((ROUND((AC234*AW234*1),2)*BC234),2)</f>
        <v>44.58</v>
      </c>
      <c r="CR234" s="2">
        <f>(ROUND((ROUND(((((ET234*1.25)*1.2))*AV234*1),2)*BB234),2)+ROUND((ROUND(((AE234-(((EU234*1.25)*1.2)))*AV234*1),2)*BS234),2))</f>
        <v>76.459999999999994</v>
      </c>
      <c r="CS234" s="2">
        <f>(ROUND((ROUND(((((EU234*1.25)*1.2))*AV234*1),2)*BS234),2)+ROUND((ROUND(((AE234-(((EU234*1.25)*1.2)))*AV234*1),2)*BS234),2))</f>
        <v>9.6999999999999993</v>
      </c>
      <c r="CT234" s="2">
        <f t="shared" ref="CT234:CT265" si="298">ROUND((ROUND((AF234*AV234*1),2)*BA234),2)</f>
        <v>626.22</v>
      </c>
      <c r="CU234" s="2">
        <f t="shared" ref="CU234:CU265" si="299">AG234</f>
        <v>0</v>
      </c>
      <c r="CV234" s="2">
        <f t="shared" ref="CV234:CV265" si="300">(AH234*AV234)</f>
        <v>49.621901999999999</v>
      </c>
      <c r="CW234" s="2">
        <f t="shared" ref="CW234:CW265" si="301">AI234</f>
        <v>0</v>
      </c>
      <c r="CX234" s="2">
        <f t="shared" ref="CX234:CX265" si="302">AJ234</f>
        <v>0</v>
      </c>
      <c r="CY234" s="2">
        <f>(ROUND((((S234+ROUND((ROUND(((((EU234*1.25)*1.2))*AV234*1),2)*BS234),2))*AT234)/100),2)+ROUND(((ROUND((ROUND(((AE234-(((EU234*1.25)*1.2)))*AV234*1),2)*BS234),2)*AT234)/100),2))</f>
        <v>522.51</v>
      </c>
      <c r="CZ234" s="2">
        <f>(ROUND((((S234+ROUND((ROUND(((((EU234*1.25)*1.2))*AV234*1),2)*BS234),2))*AU234)/100),2)+ROUND(((ROUND((ROUND(((AE234-(((EU234*1.25)*1.2)))*AV234*1),2)*BS234),2)*AU234)/100),2))</f>
        <v>292.42</v>
      </c>
      <c r="DA234" s="2"/>
      <c r="DB234" s="2">
        <v>79</v>
      </c>
      <c r="DC234" s="2" t="s">
        <v>3</v>
      </c>
      <c r="DD234" s="2" t="s">
        <v>42</v>
      </c>
      <c r="DE234" s="2" t="s">
        <v>140</v>
      </c>
      <c r="DF234" s="2" t="s">
        <v>140</v>
      </c>
      <c r="DG234" s="2" t="s">
        <v>141</v>
      </c>
      <c r="DH234" s="2" t="s">
        <v>3</v>
      </c>
      <c r="DI234" s="2" t="s">
        <v>141</v>
      </c>
      <c r="DJ234" s="2" t="s">
        <v>140</v>
      </c>
      <c r="DK234" s="2" t="s">
        <v>3</v>
      </c>
      <c r="DL234" s="2" t="s">
        <v>3</v>
      </c>
      <c r="DM234" s="2" t="s">
        <v>3</v>
      </c>
      <c r="DN234" s="2">
        <v>0</v>
      </c>
      <c r="DO234" s="2">
        <v>0</v>
      </c>
      <c r="DP234" s="2">
        <v>1</v>
      </c>
      <c r="DQ234" s="2">
        <v>1</v>
      </c>
      <c r="DR234" s="2"/>
      <c r="DS234" s="2"/>
      <c r="DT234" s="2"/>
      <c r="DU234" s="2">
        <v>1013</v>
      </c>
      <c r="DV234" s="2" t="s">
        <v>138</v>
      </c>
      <c r="DW234" s="2" t="s">
        <v>138</v>
      </c>
      <c r="DX234" s="2">
        <v>1</v>
      </c>
      <c r="DY234" s="2"/>
      <c r="DZ234" s="2" t="s">
        <v>3</v>
      </c>
      <c r="EA234" s="2" t="s">
        <v>3</v>
      </c>
      <c r="EB234" s="2" t="s">
        <v>3</v>
      </c>
      <c r="EC234" s="2" t="s">
        <v>3</v>
      </c>
      <c r="ED234" s="2"/>
      <c r="EE234" s="2">
        <v>85133641</v>
      </c>
      <c r="EF234" s="2">
        <v>30</v>
      </c>
      <c r="EG234" s="2" t="s">
        <v>52</v>
      </c>
      <c r="EH234" s="2">
        <v>0</v>
      </c>
      <c r="EI234" s="2" t="s">
        <v>3</v>
      </c>
      <c r="EJ234" s="2">
        <v>1</v>
      </c>
      <c r="EK234" s="2">
        <v>21</v>
      </c>
      <c r="EL234" s="2" t="s">
        <v>53</v>
      </c>
      <c r="EM234" s="2" t="s">
        <v>54</v>
      </c>
      <c r="EN234" s="2"/>
      <c r="EO234" s="2" t="s">
        <v>142</v>
      </c>
      <c r="EP234" s="2"/>
      <c r="EQ234" s="2">
        <v>0</v>
      </c>
      <c r="ER234" s="2">
        <v>517.64</v>
      </c>
      <c r="ES234" s="2">
        <v>44.58</v>
      </c>
      <c r="ET234" s="2">
        <v>47.77</v>
      </c>
      <c r="EU234" s="2">
        <v>6.06</v>
      </c>
      <c r="EV234" s="2">
        <v>425.29</v>
      </c>
      <c r="EW234" s="2">
        <v>33.700000000000003</v>
      </c>
      <c r="EX234" s="2">
        <v>0</v>
      </c>
      <c r="EY234" s="2">
        <v>0</v>
      </c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>
        <v>0</v>
      </c>
      <c r="FR234" s="2">
        <v>0</v>
      </c>
      <c r="FS234" s="2">
        <v>0</v>
      </c>
      <c r="FT234" s="2"/>
      <c r="FU234" s="2"/>
      <c r="FV234" s="2"/>
      <c r="FW234" s="2"/>
      <c r="FX234" s="2">
        <v>109</v>
      </c>
      <c r="FY234" s="2">
        <v>61</v>
      </c>
      <c r="FZ234" s="2"/>
      <c r="GA234" s="2" t="s">
        <v>3</v>
      </c>
      <c r="GB234" s="2"/>
      <c r="GC234" s="2"/>
      <c r="GD234" s="2">
        <v>1</v>
      </c>
      <c r="GE234" s="2"/>
      <c r="GF234" s="2">
        <v>1707806610</v>
      </c>
      <c r="GG234" s="2">
        <v>2</v>
      </c>
      <c r="GH234" s="2">
        <v>1</v>
      </c>
      <c r="GI234" s="2">
        <v>2</v>
      </c>
      <c r="GJ234" s="2">
        <v>0</v>
      </c>
      <c r="GK234" s="2">
        <v>0</v>
      </c>
      <c r="GL234" s="2">
        <f t="shared" ref="GL234:GL265" si="303">ROUND(IF(AND(BH234=3,BI234=3,FS234&lt;&gt;0),P234,0),2)</f>
        <v>0</v>
      </c>
      <c r="GM234" s="2">
        <f t="shared" ref="GM234:GM265" si="304">ROUND(O234+X234+Y234,2)+GX234</f>
        <v>1371.24</v>
      </c>
      <c r="GN234" s="2">
        <f t="shared" ref="GN234:GN265" si="305">IF(OR(BI234=0,BI234=1),GM234-GX234,0)</f>
        <v>1371.24</v>
      </c>
      <c r="GO234" s="2">
        <f t="shared" ref="GO234:GO265" si="306">IF(BI234=2,GM234-GX234,0)</f>
        <v>0</v>
      </c>
      <c r="GP234" s="2">
        <f t="shared" ref="GP234:GP265" si="307">IF(BI234=4,GM234-GX234,0)</f>
        <v>0</v>
      </c>
      <c r="GQ234" s="2"/>
      <c r="GR234" s="2">
        <v>0</v>
      </c>
      <c r="GS234" s="2">
        <v>3</v>
      </c>
      <c r="GT234" s="2">
        <v>0</v>
      </c>
      <c r="GU234" s="2" t="s">
        <v>3</v>
      </c>
      <c r="GV234" s="2">
        <f t="shared" ref="GV234:GV265" si="308">ROUND((GT234),6)</f>
        <v>0</v>
      </c>
      <c r="GW234" s="2">
        <v>1</v>
      </c>
      <c r="GX234" s="2">
        <f t="shared" ref="GX234:GX265" si="309">ROUND(HC234*I234,2)</f>
        <v>0</v>
      </c>
      <c r="GY234" s="2"/>
      <c r="GZ234" s="2"/>
      <c r="HA234" s="2">
        <v>0</v>
      </c>
      <c r="HB234" s="2">
        <v>0</v>
      </c>
      <c r="HC234" s="2">
        <f t="shared" ref="HC234:HC265" si="310">GV234*GW234</f>
        <v>0</v>
      </c>
      <c r="HD234" s="2"/>
      <c r="HE234" s="2" t="s">
        <v>3</v>
      </c>
      <c r="HF234" s="2" t="s">
        <v>3</v>
      </c>
      <c r="HG234" s="2"/>
      <c r="HH234" s="2"/>
      <c r="HI234" s="2"/>
      <c r="HJ234" s="2"/>
      <c r="HK234" s="2"/>
      <c r="HL234" s="2"/>
      <c r="HM234" s="2" t="s">
        <v>3</v>
      </c>
      <c r="HN234" s="2" t="s">
        <v>3</v>
      </c>
      <c r="HO234" s="2" t="s">
        <v>3</v>
      </c>
      <c r="HP234" s="2" t="s">
        <v>3</v>
      </c>
      <c r="HQ234" s="2" t="s">
        <v>3</v>
      </c>
      <c r="HR234" s="2"/>
      <c r="HS234" s="2">
        <v>0</v>
      </c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>
        <v>0</v>
      </c>
      <c r="IL234" s="2"/>
      <c r="IM234" s="2"/>
      <c r="IN234" s="2"/>
      <c r="IO234" s="2"/>
      <c r="IP234" s="2"/>
      <c r="IQ234" s="2"/>
      <c r="IR234" s="2"/>
      <c r="IS234" s="2"/>
      <c r="IT234" s="2"/>
      <c r="IU234" s="2"/>
    </row>
    <row r="235" spans="1:255" x14ac:dyDescent="0.2">
      <c r="A235" s="4">
        <v>17</v>
      </c>
      <c r="B235" s="4">
        <v>1</v>
      </c>
      <c r="C235" s="4">
        <f>ROW(SmtRes!A424)</f>
        <v>424</v>
      </c>
      <c r="D235" s="4">
        <f>ROW(EtalonRes!A416)</f>
        <v>416</v>
      </c>
      <c r="E235" s="4" t="s">
        <v>374</v>
      </c>
      <c r="F235" s="4" t="s">
        <v>136</v>
      </c>
      <c r="G235" s="4" t="s">
        <v>137</v>
      </c>
      <c r="H235" s="4" t="s">
        <v>138</v>
      </c>
      <c r="I235" s="4">
        <f>ROUND((75)/100,9)</f>
        <v>0.75</v>
      </c>
      <c r="J235" s="4">
        <v>0</v>
      </c>
      <c r="K235" s="4">
        <f>ROUND((75)/100,9)</f>
        <v>0.75</v>
      </c>
      <c r="O235" s="4">
        <f t="shared" si="286"/>
        <v>27605.05</v>
      </c>
      <c r="P235" s="4">
        <f t="shared" si="287"/>
        <v>209.67</v>
      </c>
      <c r="Q235" s="4">
        <f>(ROUND((ROUND(((((ET235*1.25)*1.2))*AV235*I235),2)*BB235),2)+ROUND((ROUND(((AE235-(((EU235*1.25)*1.2)))*AV235*I235),2)*BS235),2))</f>
        <v>929.48</v>
      </c>
      <c r="R235" s="4">
        <f>(ROUND((ROUND(((((EU235*1.25)*1.2))*AV235*I235),2)*BS235),2)+ROUND((ROUND(((AE235-(((EU235*1.25)*1.2)))*AV235*I235),2)*BS235),2))</f>
        <v>409.66</v>
      </c>
      <c r="S235" s="4">
        <f t="shared" si="288"/>
        <v>26465.9</v>
      </c>
      <c r="T235" s="4">
        <f t="shared" si="289"/>
        <v>0</v>
      </c>
      <c r="U235" s="4">
        <f t="shared" si="290"/>
        <v>37.216426499999997</v>
      </c>
      <c r="V235" s="4">
        <f t="shared" si="291"/>
        <v>0</v>
      </c>
      <c r="W235" s="4">
        <f t="shared" si="292"/>
        <v>0</v>
      </c>
      <c r="X235" s="4">
        <f>(ROUND((((S235+ROUND((ROUND(((((EU235*1.25)*1.2))*AV235*I235),2)*BS235),2))*AT235)/100),2)+ROUND(((ROUND((ROUND(((AE235-(((EU235*1.25)*1.2)))*AV235*I235),2)*BS235),2)*AT235)/100),2))</f>
        <v>29294.36</v>
      </c>
      <c r="Y235" s="4">
        <f>(ROUND((((S235+ROUND((ROUND(((((EU235*1.25)*1.2))*AV235*I235),2)*BS235),2))*AU235)/100),2)+ROUND(((ROUND((ROUND(((AE235-(((EU235*1.25)*1.2)))*AV235*I235),2)*BS235),2)*AU235)/100),2))</f>
        <v>16394.09</v>
      </c>
      <c r="AA235" s="4">
        <v>85736473</v>
      </c>
      <c r="AB235" s="4">
        <f t="shared" si="293"/>
        <v>703.13520000000005</v>
      </c>
      <c r="AC235" s="4">
        <f>ROUND((((ES235*1)*1)),6)</f>
        <v>44.58</v>
      </c>
      <c r="AD235" s="4">
        <f>ROUND((((((ET235*1.25)*1.2))-(((EU235*1.25)*1.2)))+AE235),6)</f>
        <v>71.655000000000001</v>
      </c>
      <c r="AE235" s="4">
        <f>ROUND((((EU235*1.25)*1.2)),6)</f>
        <v>9.09</v>
      </c>
      <c r="AF235" s="4">
        <f>ROUND((((EV235*1.15)*1.2)),6)</f>
        <v>586.90020000000004</v>
      </c>
      <c r="AG235" s="4">
        <f t="shared" si="294"/>
        <v>0</v>
      </c>
      <c r="AH235" s="4">
        <f>(((EW235*1.15)*1.2))</f>
        <v>46.506</v>
      </c>
      <c r="AI235" s="4">
        <f>(((EX235*1.25)*1.2))</f>
        <v>0</v>
      </c>
      <c r="AJ235" s="4">
        <f t="shared" si="295"/>
        <v>0</v>
      </c>
      <c r="AK235" s="4">
        <v>517.64</v>
      </c>
      <c r="AL235" s="4">
        <v>44.58</v>
      </c>
      <c r="AM235" s="4">
        <v>47.77</v>
      </c>
      <c r="AN235" s="4">
        <v>6.06</v>
      </c>
      <c r="AO235" s="4">
        <v>425.29</v>
      </c>
      <c r="AP235" s="4">
        <v>0</v>
      </c>
      <c r="AQ235" s="4">
        <v>33.700000000000003</v>
      </c>
      <c r="AR235" s="4">
        <v>0</v>
      </c>
      <c r="AS235" s="4">
        <v>0</v>
      </c>
      <c r="AT235" s="4">
        <v>109</v>
      </c>
      <c r="AU235" s="4">
        <v>61</v>
      </c>
      <c r="AV235" s="4">
        <v>1.0669999999999999</v>
      </c>
      <c r="AW235" s="4">
        <v>1</v>
      </c>
      <c r="AZ235" s="4">
        <v>1</v>
      </c>
      <c r="BA235" s="4">
        <v>56.35</v>
      </c>
      <c r="BB235" s="4">
        <v>16.21</v>
      </c>
      <c r="BC235" s="4">
        <v>6.27</v>
      </c>
      <c r="BD235" s="4" t="s">
        <v>3</v>
      </c>
      <c r="BE235" s="4" t="s">
        <v>3</v>
      </c>
      <c r="BF235" s="4" t="s">
        <v>3</v>
      </c>
      <c r="BG235" s="4" t="s">
        <v>3</v>
      </c>
      <c r="BH235" s="4">
        <v>0</v>
      </c>
      <c r="BI235" s="4">
        <v>1</v>
      </c>
      <c r="BJ235" s="4" t="s">
        <v>139</v>
      </c>
      <c r="BM235" s="4">
        <v>21</v>
      </c>
      <c r="BN235" s="4">
        <v>0</v>
      </c>
      <c r="BO235" s="4" t="s">
        <v>136</v>
      </c>
      <c r="BP235" s="4">
        <v>1</v>
      </c>
      <c r="BQ235" s="4">
        <v>30</v>
      </c>
      <c r="BR235" s="4">
        <v>0</v>
      </c>
      <c r="BS235" s="4">
        <v>56.35</v>
      </c>
      <c r="BT235" s="4">
        <v>1</v>
      </c>
      <c r="BU235" s="4">
        <v>1</v>
      </c>
      <c r="BV235" s="4">
        <v>1</v>
      </c>
      <c r="BW235" s="4">
        <v>1</v>
      </c>
      <c r="BX235" s="4">
        <v>1</v>
      </c>
      <c r="BY235" s="4" t="s">
        <v>3</v>
      </c>
      <c r="BZ235" s="4">
        <v>109</v>
      </c>
      <c r="CA235" s="4">
        <v>61</v>
      </c>
      <c r="CB235" s="4" t="s">
        <v>3</v>
      </c>
      <c r="CE235" s="4">
        <v>1566</v>
      </c>
      <c r="CF235" s="4">
        <v>0</v>
      </c>
      <c r="CG235" s="4">
        <v>0</v>
      </c>
      <c r="CM235" s="4">
        <v>0</v>
      </c>
      <c r="CN235" s="4" t="s">
        <v>907</v>
      </c>
      <c r="CO235" s="4">
        <v>0</v>
      </c>
      <c r="CP235" s="4">
        <f t="shared" si="296"/>
        <v>27605.050000000003</v>
      </c>
      <c r="CQ235" s="4">
        <f t="shared" si="297"/>
        <v>279.52</v>
      </c>
      <c r="CR235" s="4">
        <f>(ROUND((ROUND(((((ET235*1.25)*1.2))*AV235*1),2)*BB235),2)+ROUND((ROUND(((AE235-(((EU235*1.25)*1.2)))*AV235*1),2)*BS235),2))</f>
        <v>1239.42</v>
      </c>
      <c r="CS235" s="4">
        <f>(ROUND((ROUND(((((EU235*1.25)*1.2))*AV235*1),2)*BS235),2)+ROUND((ROUND(((AE235-(((EU235*1.25)*1.2)))*AV235*1),2)*BS235),2))</f>
        <v>546.6</v>
      </c>
      <c r="CT235" s="4">
        <f t="shared" si="298"/>
        <v>35287.5</v>
      </c>
      <c r="CU235" s="4">
        <f t="shared" si="299"/>
        <v>0</v>
      </c>
      <c r="CV235" s="4">
        <f t="shared" si="300"/>
        <v>49.621901999999999</v>
      </c>
      <c r="CW235" s="4">
        <f t="shared" si="301"/>
        <v>0</v>
      </c>
      <c r="CX235" s="4">
        <f t="shared" si="302"/>
        <v>0</v>
      </c>
      <c r="CY235" s="4">
        <f>(ROUND((((S235+ROUND((ROUND(((((EU235*1.25)*1.2))*AV235*1),2)*BS235),2))*AT235)/100),2)+ROUND(((ROUND((ROUND(((AE235-(((EU235*1.25)*1.2)))*AV235*1),2)*BS235),2)*AT235)/100),2))</f>
        <v>29443.63</v>
      </c>
      <c r="CZ235" s="4">
        <f>(ROUND((((S235+ROUND((ROUND(((((EU235*1.25)*1.2))*AV235*1),2)*BS235),2))*AU235)/100),2)+ROUND(((ROUND((ROUND(((AE235-(((EU235*1.25)*1.2)))*AV235*1),2)*BS235),2)*AU235)/100),2))</f>
        <v>16477.63</v>
      </c>
      <c r="DB235" s="4">
        <v>81</v>
      </c>
      <c r="DC235" s="4" t="s">
        <v>3</v>
      </c>
      <c r="DD235" s="4" t="s">
        <v>42</v>
      </c>
      <c r="DE235" s="4" t="s">
        <v>140</v>
      </c>
      <c r="DF235" s="4" t="s">
        <v>140</v>
      </c>
      <c r="DG235" s="4" t="s">
        <v>141</v>
      </c>
      <c r="DH235" s="4" t="s">
        <v>3</v>
      </c>
      <c r="DI235" s="4" t="s">
        <v>141</v>
      </c>
      <c r="DJ235" s="4" t="s">
        <v>140</v>
      </c>
      <c r="DK235" s="4" t="s">
        <v>3</v>
      </c>
      <c r="DL235" s="4" t="s">
        <v>3</v>
      </c>
      <c r="DM235" s="4" t="s">
        <v>3</v>
      </c>
      <c r="DN235" s="4">
        <v>0</v>
      </c>
      <c r="DO235" s="4">
        <v>0</v>
      </c>
      <c r="DP235" s="4">
        <v>1</v>
      </c>
      <c r="DQ235" s="4">
        <v>1</v>
      </c>
      <c r="DU235" s="4">
        <v>1013</v>
      </c>
      <c r="DV235" s="4" t="s">
        <v>138</v>
      </c>
      <c r="DW235" s="4" t="s">
        <v>138</v>
      </c>
      <c r="DX235" s="4">
        <v>1</v>
      </c>
      <c r="DZ235" s="4" t="s">
        <v>3</v>
      </c>
      <c r="EA235" s="4" t="s">
        <v>3</v>
      </c>
      <c r="EB235" s="4" t="s">
        <v>3</v>
      </c>
      <c r="EC235" s="4" t="s">
        <v>3</v>
      </c>
      <c r="EE235" s="4">
        <v>85133641</v>
      </c>
      <c r="EF235" s="4">
        <v>30</v>
      </c>
      <c r="EG235" s="4" t="s">
        <v>52</v>
      </c>
      <c r="EH235" s="4">
        <v>0</v>
      </c>
      <c r="EI235" s="4" t="s">
        <v>3</v>
      </c>
      <c r="EJ235" s="4">
        <v>1</v>
      </c>
      <c r="EK235" s="4">
        <v>21</v>
      </c>
      <c r="EL235" s="4" t="s">
        <v>53</v>
      </c>
      <c r="EM235" s="4" t="s">
        <v>54</v>
      </c>
      <c r="EO235" s="4" t="s">
        <v>142</v>
      </c>
      <c r="EQ235" s="4">
        <v>0</v>
      </c>
      <c r="ER235" s="4">
        <v>517.64</v>
      </c>
      <c r="ES235" s="4">
        <v>44.58</v>
      </c>
      <c r="ET235" s="4">
        <v>47.77</v>
      </c>
      <c r="EU235" s="4">
        <v>6.06</v>
      </c>
      <c r="EV235" s="4">
        <v>425.29</v>
      </c>
      <c r="EW235" s="4">
        <v>33.700000000000003</v>
      </c>
      <c r="EX235" s="4">
        <v>0</v>
      </c>
      <c r="EY235" s="4">
        <v>0</v>
      </c>
      <c r="FQ235" s="4">
        <v>0</v>
      </c>
      <c r="FR235" s="4">
        <v>0</v>
      </c>
      <c r="FS235" s="4">
        <v>0</v>
      </c>
      <c r="FX235" s="4">
        <v>109</v>
      </c>
      <c r="FY235" s="4">
        <v>61</v>
      </c>
      <c r="GA235" s="4" t="s">
        <v>3</v>
      </c>
      <c r="GD235" s="4">
        <v>1</v>
      </c>
      <c r="GF235" s="4">
        <v>1707806610</v>
      </c>
      <c r="GG235" s="4">
        <v>2</v>
      </c>
      <c r="GH235" s="4">
        <v>1</v>
      </c>
      <c r="GI235" s="4">
        <v>2</v>
      </c>
      <c r="GJ235" s="4">
        <v>0</v>
      </c>
      <c r="GK235" s="4">
        <v>0</v>
      </c>
      <c r="GL235" s="4">
        <f t="shared" si="303"/>
        <v>0</v>
      </c>
      <c r="GM235" s="4">
        <f t="shared" si="304"/>
        <v>73293.5</v>
      </c>
      <c r="GN235" s="4">
        <f t="shared" si="305"/>
        <v>73293.5</v>
      </c>
      <c r="GO235" s="4">
        <f t="shared" si="306"/>
        <v>0</v>
      </c>
      <c r="GP235" s="4">
        <f t="shared" si="307"/>
        <v>0</v>
      </c>
      <c r="GR235" s="4">
        <v>0</v>
      </c>
      <c r="GS235" s="4">
        <v>3</v>
      </c>
      <c r="GT235" s="4">
        <v>0</v>
      </c>
      <c r="GU235" s="4" t="s">
        <v>3</v>
      </c>
      <c r="GV235" s="4">
        <f t="shared" si="308"/>
        <v>0</v>
      </c>
      <c r="GW235" s="4">
        <v>1</v>
      </c>
      <c r="GX235" s="4">
        <f t="shared" si="309"/>
        <v>0</v>
      </c>
      <c r="HA235" s="4">
        <v>0</v>
      </c>
      <c r="HB235" s="4">
        <v>0</v>
      </c>
      <c r="HC235" s="4">
        <f t="shared" si="310"/>
        <v>0</v>
      </c>
      <c r="HE235" s="4" t="s">
        <v>3</v>
      </c>
      <c r="HF235" s="4" t="s">
        <v>3</v>
      </c>
      <c r="HM235" s="4" t="s">
        <v>3</v>
      </c>
      <c r="HN235" s="4" t="s">
        <v>3</v>
      </c>
      <c r="HO235" s="4" t="s">
        <v>3</v>
      </c>
      <c r="HP235" s="4" t="s">
        <v>3</v>
      </c>
      <c r="HQ235" s="4" t="s">
        <v>3</v>
      </c>
      <c r="HS235" s="4">
        <v>0</v>
      </c>
      <c r="IK235" s="4">
        <v>0</v>
      </c>
    </row>
    <row r="236" spans="1:255" x14ac:dyDescent="0.2">
      <c r="A236" s="2">
        <v>18</v>
      </c>
      <c r="B236" s="2">
        <v>1</v>
      </c>
      <c r="C236" s="2">
        <v>408</v>
      </c>
      <c r="D236" s="2"/>
      <c r="E236" s="2" t="s">
        <v>375</v>
      </c>
      <c r="F236" s="2" t="s">
        <v>144</v>
      </c>
      <c r="G236" s="2" t="s">
        <v>145</v>
      </c>
      <c r="H236" s="2" t="s">
        <v>146</v>
      </c>
      <c r="I236" s="2">
        <f>I234*J236</f>
        <v>188</v>
      </c>
      <c r="J236" s="2">
        <v>250.66666666666666</v>
      </c>
      <c r="K236" s="2">
        <v>250.66666699999999</v>
      </c>
      <c r="L236" s="2"/>
      <c r="M236" s="2"/>
      <c r="N236" s="2"/>
      <c r="O236" s="2">
        <f t="shared" si="286"/>
        <v>6574.36</v>
      </c>
      <c r="P236" s="2">
        <f t="shared" si="287"/>
        <v>6574.36</v>
      </c>
      <c r="Q236" s="2">
        <f t="shared" ref="Q236:Q243" si="311">(ROUND((ROUND(((ET236)*AV236*I236),2)*BB236),2)+ROUND((ROUND(((AE236-(EU236))*AV236*I236),2)*BS236),2))</f>
        <v>0</v>
      </c>
      <c r="R236" s="2">
        <f t="shared" ref="R236:R243" si="312">(ROUND((ROUND(((EU236)*AV236*I236),2)*BS236),2)+ROUND((ROUND(((AE236-(EU236))*AV236*I236),2)*BS236),2))</f>
        <v>0</v>
      </c>
      <c r="S236" s="2">
        <f t="shared" si="288"/>
        <v>0</v>
      </c>
      <c r="T236" s="2">
        <f t="shared" si="289"/>
        <v>0</v>
      </c>
      <c r="U236" s="2">
        <f t="shared" si="290"/>
        <v>0</v>
      </c>
      <c r="V236" s="2">
        <f t="shared" si="291"/>
        <v>0</v>
      </c>
      <c r="W236" s="2">
        <f t="shared" si="292"/>
        <v>0</v>
      </c>
      <c r="X236" s="2">
        <f t="shared" ref="X236:X243" si="313">(ROUND((((S236+ROUND((ROUND(((EU236)*AV236*I236),2)*BS236),2))*AT236)/100),2)+ROUND(((ROUND((ROUND(((AE236-(EU236))*AV236*I236),2)*BS236),2)*AT236)/100),2))</f>
        <v>0</v>
      </c>
      <c r="Y236" s="2">
        <f t="shared" ref="Y236:Y243" si="314">(ROUND((((S236+ROUND((ROUND(((EU236)*AV236*I236),2)*BS236),2))*AU236)/100),2)+ROUND(((ROUND((ROUND(((AE236-(EU236))*AV236*I236),2)*BS236),2)*AU236)/100),2))</f>
        <v>0</v>
      </c>
      <c r="Z236" s="2"/>
      <c r="AA236" s="2">
        <v>85736471</v>
      </c>
      <c r="AB236" s="2">
        <f t="shared" si="293"/>
        <v>34.97</v>
      </c>
      <c r="AC236" s="2">
        <f t="shared" ref="AC236:AC243" si="315">ROUND((ES236),6)</f>
        <v>34.97</v>
      </c>
      <c r="AD236" s="2">
        <f t="shared" ref="AD236:AD243" si="316">ROUND((((ET236)-(EU236))+AE236),6)</f>
        <v>0</v>
      </c>
      <c r="AE236" s="2">
        <f t="shared" ref="AE236:AF243" si="317">ROUND((EU236),6)</f>
        <v>0</v>
      </c>
      <c r="AF236" s="2">
        <f t="shared" si="317"/>
        <v>0</v>
      </c>
      <c r="AG236" s="2">
        <f t="shared" si="294"/>
        <v>0</v>
      </c>
      <c r="AH236" s="2">
        <f t="shared" ref="AH236:AI243" si="318">(EW236)</f>
        <v>0</v>
      </c>
      <c r="AI236" s="2">
        <f t="shared" si="318"/>
        <v>0</v>
      </c>
      <c r="AJ236" s="2">
        <f t="shared" si="295"/>
        <v>0</v>
      </c>
      <c r="AK236" s="2">
        <v>34.97</v>
      </c>
      <c r="AL236" s="2">
        <v>34.97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109</v>
      </c>
      <c r="AU236" s="2">
        <v>61</v>
      </c>
      <c r="AV236" s="2">
        <v>1</v>
      </c>
      <c r="AW236" s="2">
        <v>1</v>
      </c>
      <c r="AX236" s="2"/>
      <c r="AY236" s="2"/>
      <c r="AZ236" s="2">
        <v>1</v>
      </c>
      <c r="BA236" s="2">
        <v>1</v>
      </c>
      <c r="BB236" s="2">
        <v>1</v>
      </c>
      <c r="BC236" s="2">
        <v>1</v>
      </c>
      <c r="BD236" s="2" t="s">
        <v>3</v>
      </c>
      <c r="BE236" s="2" t="s">
        <v>3</v>
      </c>
      <c r="BF236" s="2" t="s">
        <v>3</v>
      </c>
      <c r="BG236" s="2" t="s">
        <v>3</v>
      </c>
      <c r="BH236" s="2">
        <v>3</v>
      </c>
      <c r="BI236" s="2">
        <v>1</v>
      </c>
      <c r="BJ236" s="2" t="s">
        <v>147</v>
      </c>
      <c r="BK236" s="2"/>
      <c r="BL236" s="2"/>
      <c r="BM236" s="2">
        <v>21</v>
      </c>
      <c r="BN236" s="2">
        <v>0</v>
      </c>
      <c r="BO236" s="2" t="s">
        <v>3</v>
      </c>
      <c r="BP236" s="2">
        <v>0</v>
      </c>
      <c r="BQ236" s="2">
        <v>30</v>
      </c>
      <c r="BR236" s="2">
        <v>0</v>
      </c>
      <c r="BS236" s="2">
        <v>1</v>
      </c>
      <c r="BT236" s="2">
        <v>1</v>
      </c>
      <c r="BU236" s="2">
        <v>1</v>
      </c>
      <c r="BV236" s="2">
        <v>1</v>
      </c>
      <c r="BW236" s="2">
        <v>1</v>
      </c>
      <c r="BX236" s="2">
        <v>1</v>
      </c>
      <c r="BY236" s="2" t="s">
        <v>3</v>
      </c>
      <c r="BZ236" s="2">
        <v>109</v>
      </c>
      <c r="CA236" s="2">
        <v>61</v>
      </c>
      <c r="CB236" s="2" t="s">
        <v>3</v>
      </c>
      <c r="CC236" s="2"/>
      <c r="CD236" s="2"/>
      <c r="CE236" s="2">
        <v>1566</v>
      </c>
      <c r="CF236" s="2">
        <v>0</v>
      </c>
      <c r="CG236" s="2">
        <v>0</v>
      </c>
      <c r="CH236" s="2"/>
      <c r="CI236" s="2"/>
      <c r="CJ236" s="2"/>
      <c r="CK236" s="2"/>
      <c r="CL236" s="2"/>
      <c r="CM236" s="2">
        <v>0</v>
      </c>
      <c r="CN236" s="2" t="s">
        <v>908</v>
      </c>
      <c r="CO236" s="2">
        <v>0</v>
      </c>
      <c r="CP236" s="2">
        <f t="shared" si="296"/>
        <v>6574.36</v>
      </c>
      <c r="CQ236" s="2">
        <f t="shared" si="297"/>
        <v>34.97</v>
      </c>
      <c r="CR236" s="2">
        <f t="shared" ref="CR236:CR243" si="319">(ROUND((ROUND(((ET236)*AV236*1),2)*BB236),2)+ROUND((ROUND(((AE236-(EU236))*AV236*1),2)*BS236),2))</f>
        <v>0</v>
      </c>
      <c r="CS236" s="2">
        <f t="shared" ref="CS236:CS243" si="320">(ROUND((ROUND(((EU236)*AV236*1),2)*BS236),2)+ROUND((ROUND(((AE236-(EU236))*AV236*1),2)*BS236),2))</f>
        <v>0</v>
      </c>
      <c r="CT236" s="2">
        <f t="shared" si="298"/>
        <v>0</v>
      </c>
      <c r="CU236" s="2">
        <f t="shared" si="299"/>
        <v>0</v>
      </c>
      <c r="CV236" s="2">
        <f t="shared" si="300"/>
        <v>0</v>
      </c>
      <c r="CW236" s="2">
        <f t="shared" si="301"/>
        <v>0</v>
      </c>
      <c r="CX236" s="2">
        <f t="shared" si="302"/>
        <v>0</v>
      </c>
      <c r="CY236" s="2">
        <f t="shared" ref="CY236:CY243" si="321">(ROUND((((S236+ROUND((ROUND(((EU236)*AV236*1),2)*BS236),2))*AT236)/100),2)+ROUND(((ROUND((ROUND(((AE236-(EU236))*AV236*1),2)*BS236),2)*AT236)/100),2))</f>
        <v>0</v>
      </c>
      <c r="CZ236" s="2">
        <f t="shared" ref="CZ236:CZ243" si="322">(ROUND((((S236+ROUND((ROUND(((EU236)*AV236*1),2)*BS236),2))*AU236)/100),2)+ROUND(((ROUND((ROUND(((AE236-(EU236))*AV236*1),2)*BS236),2)*AU236)/100),2))</f>
        <v>0</v>
      </c>
      <c r="DA236" s="2"/>
      <c r="DB236" s="2"/>
      <c r="DC236" s="2" t="s">
        <v>3</v>
      </c>
      <c r="DD236" s="2" t="s">
        <v>3</v>
      </c>
      <c r="DE236" s="2" t="s">
        <v>3</v>
      </c>
      <c r="DF236" s="2" t="s">
        <v>3</v>
      </c>
      <c r="DG236" s="2" t="s">
        <v>3</v>
      </c>
      <c r="DH236" s="2" t="s">
        <v>3</v>
      </c>
      <c r="DI236" s="2" t="s">
        <v>3</v>
      </c>
      <c r="DJ236" s="2" t="s">
        <v>3</v>
      </c>
      <c r="DK236" s="2" t="s">
        <v>3</v>
      </c>
      <c r="DL236" s="2" t="s">
        <v>3</v>
      </c>
      <c r="DM236" s="2" t="s">
        <v>3</v>
      </c>
      <c r="DN236" s="2">
        <v>0</v>
      </c>
      <c r="DO236" s="2">
        <v>0</v>
      </c>
      <c r="DP236" s="2">
        <v>1</v>
      </c>
      <c r="DQ236" s="2">
        <v>1</v>
      </c>
      <c r="DR236" s="2"/>
      <c r="DS236" s="2"/>
      <c r="DT236" s="2"/>
      <c r="DU236" s="2">
        <v>1010</v>
      </c>
      <c r="DV236" s="2" t="s">
        <v>146</v>
      </c>
      <c r="DW236" s="2" t="s">
        <v>146</v>
      </c>
      <c r="DX236" s="2">
        <v>1</v>
      </c>
      <c r="DY236" s="2"/>
      <c r="DZ236" s="2" t="s">
        <v>3</v>
      </c>
      <c r="EA236" s="2" t="s">
        <v>3</v>
      </c>
      <c r="EB236" s="2" t="s">
        <v>3</v>
      </c>
      <c r="EC236" s="2" t="s">
        <v>3</v>
      </c>
      <c r="ED236" s="2"/>
      <c r="EE236" s="2">
        <v>85133641</v>
      </c>
      <c r="EF236" s="2">
        <v>30</v>
      </c>
      <c r="EG236" s="2" t="s">
        <v>52</v>
      </c>
      <c r="EH236" s="2">
        <v>0</v>
      </c>
      <c r="EI236" s="2" t="s">
        <v>3</v>
      </c>
      <c r="EJ236" s="2">
        <v>1</v>
      </c>
      <c r="EK236" s="2">
        <v>21</v>
      </c>
      <c r="EL236" s="2" t="s">
        <v>53</v>
      </c>
      <c r="EM236" s="2" t="s">
        <v>54</v>
      </c>
      <c r="EN236" s="2"/>
      <c r="EO236" s="2" t="s">
        <v>148</v>
      </c>
      <c r="EP236" s="2"/>
      <c r="EQ236" s="2">
        <v>0</v>
      </c>
      <c r="ER236" s="2">
        <v>34.97</v>
      </c>
      <c r="ES236" s="2">
        <v>34.97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>
        <v>0</v>
      </c>
      <c r="FR236" s="2">
        <v>0</v>
      </c>
      <c r="FS236" s="2">
        <v>0</v>
      </c>
      <c r="FT236" s="2"/>
      <c r="FU236" s="2"/>
      <c r="FV236" s="2"/>
      <c r="FW236" s="2"/>
      <c r="FX236" s="2">
        <v>109</v>
      </c>
      <c r="FY236" s="2">
        <v>61</v>
      </c>
      <c r="FZ236" s="2"/>
      <c r="GA236" s="2" t="s">
        <v>3</v>
      </c>
      <c r="GB236" s="2"/>
      <c r="GC236" s="2"/>
      <c r="GD236" s="2">
        <v>1</v>
      </c>
      <c r="GE236" s="2"/>
      <c r="GF236" s="2">
        <v>-1344566016</v>
      </c>
      <c r="GG236" s="2">
        <v>2</v>
      </c>
      <c r="GH236" s="2">
        <v>1</v>
      </c>
      <c r="GI236" s="2">
        <v>-2</v>
      </c>
      <c r="GJ236" s="2">
        <v>0</v>
      </c>
      <c r="GK236" s="2">
        <v>0</v>
      </c>
      <c r="GL236" s="2">
        <f t="shared" si="303"/>
        <v>0</v>
      </c>
      <c r="GM236" s="2">
        <f t="shared" si="304"/>
        <v>6574.36</v>
      </c>
      <c r="GN236" s="2">
        <f t="shared" si="305"/>
        <v>6574.36</v>
      </c>
      <c r="GO236" s="2">
        <f t="shared" si="306"/>
        <v>0</v>
      </c>
      <c r="GP236" s="2">
        <f t="shared" si="307"/>
        <v>0</v>
      </c>
      <c r="GQ236" s="2"/>
      <c r="GR236" s="2">
        <v>0</v>
      </c>
      <c r="GS236" s="2">
        <v>3</v>
      </c>
      <c r="GT236" s="2">
        <v>0</v>
      </c>
      <c r="GU236" s="2" t="s">
        <v>3</v>
      </c>
      <c r="GV236" s="2">
        <f t="shared" si="308"/>
        <v>0</v>
      </c>
      <c r="GW236" s="2">
        <v>1</v>
      </c>
      <c r="GX236" s="2">
        <f t="shared" si="309"/>
        <v>0</v>
      </c>
      <c r="GY236" s="2"/>
      <c r="GZ236" s="2"/>
      <c r="HA236" s="2">
        <v>0</v>
      </c>
      <c r="HB236" s="2">
        <v>0</v>
      </c>
      <c r="HC236" s="2">
        <f t="shared" si="310"/>
        <v>0</v>
      </c>
      <c r="HD236" s="2"/>
      <c r="HE236" s="2" t="s">
        <v>3</v>
      </c>
      <c r="HF236" s="2" t="s">
        <v>3</v>
      </c>
      <c r="HG236" s="2"/>
      <c r="HH236" s="2"/>
      <c r="HI236" s="2"/>
      <c r="HJ236" s="2"/>
      <c r="HK236" s="2"/>
      <c r="HL236" s="2"/>
      <c r="HM236" s="2" t="s">
        <v>42</v>
      </c>
      <c r="HN236" s="2" t="s">
        <v>3</v>
      </c>
      <c r="HO236" s="2" t="s">
        <v>3</v>
      </c>
      <c r="HP236" s="2" t="s">
        <v>3</v>
      </c>
      <c r="HQ236" s="2" t="s">
        <v>3</v>
      </c>
      <c r="HR236" s="2"/>
      <c r="HS236" s="2">
        <v>0</v>
      </c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>
        <v>0</v>
      </c>
      <c r="IL236" s="2"/>
      <c r="IM236" s="2"/>
      <c r="IN236" s="2"/>
      <c r="IO236" s="2"/>
      <c r="IP236" s="2"/>
      <c r="IQ236" s="2"/>
      <c r="IR236" s="2"/>
      <c r="IS236" s="2"/>
      <c r="IT236" s="2"/>
      <c r="IU236" s="2"/>
    </row>
    <row r="237" spans="1:255" x14ac:dyDescent="0.2">
      <c r="A237" s="4">
        <v>18</v>
      </c>
      <c r="B237" s="4">
        <v>1</v>
      </c>
      <c r="C237" s="4">
        <v>424</v>
      </c>
      <c r="E237" s="4" t="s">
        <v>375</v>
      </c>
      <c r="F237" s="4" t="s">
        <v>144</v>
      </c>
      <c r="G237" s="4" t="s">
        <v>145</v>
      </c>
      <c r="H237" s="4" t="s">
        <v>146</v>
      </c>
      <c r="I237" s="4">
        <f>I235*J237</f>
        <v>188</v>
      </c>
      <c r="J237" s="4">
        <v>250.66666666666666</v>
      </c>
      <c r="K237" s="4">
        <v>250.66666699999999</v>
      </c>
      <c r="O237" s="4">
        <f t="shared" si="286"/>
        <v>127871.3</v>
      </c>
      <c r="P237" s="4">
        <f t="shared" si="287"/>
        <v>127871.3</v>
      </c>
      <c r="Q237" s="4">
        <f t="shared" si="311"/>
        <v>0</v>
      </c>
      <c r="R237" s="4">
        <f t="shared" si="312"/>
        <v>0</v>
      </c>
      <c r="S237" s="4">
        <f t="shared" si="288"/>
        <v>0</v>
      </c>
      <c r="T237" s="4">
        <f t="shared" si="289"/>
        <v>0</v>
      </c>
      <c r="U237" s="4">
        <f t="shared" si="290"/>
        <v>0</v>
      </c>
      <c r="V237" s="4">
        <f t="shared" si="291"/>
        <v>0</v>
      </c>
      <c r="W237" s="4">
        <f t="shared" si="292"/>
        <v>0</v>
      </c>
      <c r="X237" s="4">
        <f t="shared" si="313"/>
        <v>0</v>
      </c>
      <c r="Y237" s="4">
        <f t="shared" si="314"/>
        <v>0</v>
      </c>
      <c r="AA237" s="4">
        <v>85736473</v>
      </c>
      <c r="AB237" s="4">
        <f t="shared" si="293"/>
        <v>34.97</v>
      </c>
      <c r="AC237" s="4">
        <f t="shared" si="315"/>
        <v>34.97</v>
      </c>
      <c r="AD237" s="4">
        <f t="shared" si="316"/>
        <v>0</v>
      </c>
      <c r="AE237" s="4">
        <f t="shared" si="317"/>
        <v>0</v>
      </c>
      <c r="AF237" s="4">
        <f t="shared" si="317"/>
        <v>0</v>
      </c>
      <c r="AG237" s="4">
        <f t="shared" si="294"/>
        <v>0</v>
      </c>
      <c r="AH237" s="4">
        <f t="shared" si="318"/>
        <v>0</v>
      </c>
      <c r="AI237" s="4">
        <f t="shared" si="318"/>
        <v>0</v>
      </c>
      <c r="AJ237" s="4">
        <f t="shared" si="295"/>
        <v>0</v>
      </c>
      <c r="AK237" s="4">
        <v>34.97</v>
      </c>
      <c r="AL237" s="4">
        <v>34.97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109</v>
      </c>
      <c r="AU237" s="4">
        <v>61</v>
      </c>
      <c r="AV237" s="4">
        <v>1</v>
      </c>
      <c r="AW237" s="4">
        <v>1</v>
      </c>
      <c r="AZ237" s="4">
        <v>1</v>
      </c>
      <c r="BA237" s="4">
        <v>1</v>
      </c>
      <c r="BB237" s="4">
        <v>1</v>
      </c>
      <c r="BC237" s="4">
        <v>19.45</v>
      </c>
      <c r="BD237" s="4" t="s">
        <v>3</v>
      </c>
      <c r="BE237" s="4" t="s">
        <v>3</v>
      </c>
      <c r="BF237" s="4" t="s">
        <v>3</v>
      </c>
      <c r="BG237" s="4" t="s">
        <v>3</v>
      </c>
      <c r="BH237" s="4">
        <v>3</v>
      </c>
      <c r="BI237" s="4">
        <v>1</v>
      </c>
      <c r="BJ237" s="4" t="s">
        <v>147</v>
      </c>
      <c r="BM237" s="4">
        <v>21</v>
      </c>
      <c r="BN237" s="4">
        <v>0</v>
      </c>
      <c r="BO237" s="4" t="s">
        <v>144</v>
      </c>
      <c r="BP237" s="4">
        <v>1</v>
      </c>
      <c r="BQ237" s="4">
        <v>30</v>
      </c>
      <c r="BR237" s="4">
        <v>0</v>
      </c>
      <c r="BS237" s="4">
        <v>1</v>
      </c>
      <c r="BT237" s="4">
        <v>1</v>
      </c>
      <c r="BU237" s="4">
        <v>1</v>
      </c>
      <c r="BV237" s="4">
        <v>1</v>
      </c>
      <c r="BW237" s="4">
        <v>1</v>
      </c>
      <c r="BX237" s="4">
        <v>1</v>
      </c>
      <c r="BY237" s="4" t="s">
        <v>3</v>
      </c>
      <c r="BZ237" s="4">
        <v>109</v>
      </c>
      <c r="CA237" s="4">
        <v>61</v>
      </c>
      <c r="CB237" s="4" t="s">
        <v>3</v>
      </c>
      <c r="CE237" s="4">
        <v>1566</v>
      </c>
      <c r="CF237" s="4">
        <v>0</v>
      </c>
      <c r="CG237" s="4">
        <v>0</v>
      </c>
      <c r="CM237" s="4">
        <v>0</v>
      </c>
      <c r="CN237" s="4" t="s">
        <v>908</v>
      </c>
      <c r="CO237" s="4">
        <v>0</v>
      </c>
      <c r="CP237" s="4">
        <f t="shared" si="296"/>
        <v>127871.3</v>
      </c>
      <c r="CQ237" s="4">
        <f t="shared" si="297"/>
        <v>680.17</v>
      </c>
      <c r="CR237" s="4">
        <f t="shared" si="319"/>
        <v>0</v>
      </c>
      <c r="CS237" s="4">
        <f t="shared" si="320"/>
        <v>0</v>
      </c>
      <c r="CT237" s="4">
        <f t="shared" si="298"/>
        <v>0</v>
      </c>
      <c r="CU237" s="4">
        <f t="shared" si="299"/>
        <v>0</v>
      </c>
      <c r="CV237" s="4">
        <f t="shared" si="300"/>
        <v>0</v>
      </c>
      <c r="CW237" s="4">
        <f t="shared" si="301"/>
        <v>0</v>
      </c>
      <c r="CX237" s="4">
        <f t="shared" si="302"/>
        <v>0</v>
      </c>
      <c r="CY237" s="4">
        <f t="shared" si="321"/>
        <v>0</v>
      </c>
      <c r="CZ237" s="4">
        <f t="shared" si="322"/>
        <v>0</v>
      </c>
      <c r="DC237" s="4" t="s">
        <v>3</v>
      </c>
      <c r="DD237" s="4" t="s">
        <v>3</v>
      </c>
      <c r="DE237" s="4" t="s">
        <v>3</v>
      </c>
      <c r="DF237" s="4" t="s">
        <v>3</v>
      </c>
      <c r="DG237" s="4" t="s">
        <v>3</v>
      </c>
      <c r="DH237" s="4" t="s">
        <v>3</v>
      </c>
      <c r="DI237" s="4" t="s">
        <v>3</v>
      </c>
      <c r="DJ237" s="4" t="s">
        <v>3</v>
      </c>
      <c r="DK237" s="4" t="s">
        <v>3</v>
      </c>
      <c r="DL237" s="4" t="s">
        <v>3</v>
      </c>
      <c r="DM237" s="4" t="s">
        <v>3</v>
      </c>
      <c r="DN237" s="4">
        <v>0</v>
      </c>
      <c r="DO237" s="4">
        <v>0</v>
      </c>
      <c r="DP237" s="4">
        <v>1</v>
      </c>
      <c r="DQ237" s="4">
        <v>1</v>
      </c>
      <c r="DU237" s="4">
        <v>1010</v>
      </c>
      <c r="DV237" s="4" t="s">
        <v>146</v>
      </c>
      <c r="DW237" s="4" t="s">
        <v>146</v>
      </c>
      <c r="DX237" s="4">
        <v>1</v>
      </c>
      <c r="DZ237" s="4" t="s">
        <v>3</v>
      </c>
      <c r="EA237" s="4" t="s">
        <v>3</v>
      </c>
      <c r="EB237" s="4" t="s">
        <v>3</v>
      </c>
      <c r="EC237" s="4" t="s">
        <v>3</v>
      </c>
      <c r="EE237" s="4">
        <v>85133641</v>
      </c>
      <c r="EF237" s="4">
        <v>30</v>
      </c>
      <c r="EG237" s="4" t="s">
        <v>52</v>
      </c>
      <c r="EH237" s="4">
        <v>0</v>
      </c>
      <c r="EI237" s="4" t="s">
        <v>3</v>
      </c>
      <c r="EJ237" s="4">
        <v>1</v>
      </c>
      <c r="EK237" s="4">
        <v>21</v>
      </c>
      <c r="EL237" s="4" t="s">
        <v>53</v>
      </c>
      <c r="EM237" s="4" t="s">
        <v>54</v>
      </c>
      <c r="EO237" s="4" t="s">
        <v>148</v>
      </c>
      <c r="EQ237" s="4">
        <v>0</v>
      </c>
      <c r="ER237" s="4">
        <v>34.97</v>
      </c>
      <c r="ES237" s="4">
        <v>34.97</v>
      </c>
      <c r="ET237" s="4">
        <v>0</v>
      </c>
      <c r="EU237" s="4">
        <v>0</v>
      </c>
      <c r="EV237" s="4">
        <v>0</v>
      </c>
      <c r="EW237" s="4">
        <v>0</v>
      </c>
      <c r="EX237" s="4">
        <v>0</v>
      </c>
      <c r="FQ237" s="4">
        <v>0</v>
      </c>
      <c r="FR237" s="4">
        <v>0</v>
      </c>
      <c r="FS237" s="4">
        <v>0</v>
      </c>
      <c r="FX237" s="4">
        <v>109</v>
      </c>
      <c r="FY237" s="4">
        <v>61</v>
      </c>
      <c r="GA237" s="4" t="s">
        <v>3</v>
      </c>
      <c r="GD237" s="4">
        <v>1</v>
      </c>
      <c r="GF237" s="4">
        <v>-1344566016</v>
      </c>
      <c r="GG237" s="4">
        <v>2</v>
      </c>
      <c r="GH237" s="4">
        <v>1</v>
      </c>
      <c r="GI237" s="4">
        <v>2</v>
      </c>
      <c r="GJ237" s="4">
        <v>0</v>
      </c>
      <c r="GK237" s="4">
        <v>0</v>
      </c>
      <c r="GL237" s="4">
        <f t="shared" si="303"/>
        <v>0</v>
      </c>
      <c r="GM237" s="4">
        <f t="shared" si="304"/>
        <v>127871.3</v>
      </c>
      <c r="GN237" s="4">
        <f t="shared" si="305"/>
        <v>127871.3</v>
      </c>
      <c r="GO237" s="4">
        <f t="shared" si="306"/>
        <v>0</v>
      </c>
      <c r="GP237" s="4">
        <f t="shared" si="307"/>
        <v>0</v>
      </c>
      <c r="GR237" s="4">
        <v>0</v>
      </c>
      <c r="GS237" s="4">
        <v>3</v>
      </c>
      <c r="GT237" s="4">
        <v>0</v>
      </c>
      <c r="GU237" s="4" t="s">
        <v>3</v>
      </c>
      <c r="GV237" s="4">
        <f t="shared" si="308"/>
        <v>0</v>
      </c>
      <c r="GW237" s="4">
        <v>1</v>
      </c>
      <c r="GX237" s="4">
        <f t="shared" si="309"/>
        <v>0</v>
      </c>
      <c r="HA237" s="4">
        <v>0</v>
      </c>
      <c r="HB237" s="4">
        <v>0</v>
      </c>
      <c r="HC237" s="4">
        <f t="shared" si="310"/>
        <v>0</v>
      </c>
      <c r="HE237" s="4" t="s">
        <v>3</v>
      </c>
      <c r="HF237" s="4" t="s">
        <v>3</v>
      </c>
      <c r="HM237" s="4" t="s">
        <v>42</v>
      </c>
      <c r="HN237" s="4" t="s">
        <v>3</v>
      </c>
      <c r="HO237" s="4" t="s">
        <v>3</v>
      </c>
      <c r="HP237" s="4" t="s">
        <v>3</v>
      </c>
      <c r="HQ237" s="4" t="s">
        <v>3</v>
      </c>
      <c r="HS237" s="4">
        <v>0</v>
      </c>
      <c r="IK237" s="4">
        <v>0</v>
      </c>
    </row>
    <row r="238" spans="1:255" x14ac:dyDescent="0.2">
      <c r="A238" s="2">
        <v>18</v>
      </c>
      <c r="B238" s="2">
        <v>1</v>
      </c>
      <c r="C238" s="2">
        <v>406</v>
      </c>
      <c r="D238" s="2"/>
      <c r="E238" s="2" t="s">
        <v>376</v>
      </c>
      <c r="F238" s="2" t="s">
        <v>377</v>
      </c>
      <c r="G238" s="2" t="s">
        <v>378</v>
      </c>
      <c r="H238" s="2" t="s">
        <v>146</v>
      </c>
      <c r="I238" s="2">
        <f>I234*J238</f>
        <v>3</v>
      </c>
      <c r="J238" s="2">
        <v>4</v>
      </c>
      <c r="K238" s="2">
        <v>4</v>
      </c>
      <c r="L238" s="2"/>
      <c r="M238" s="2"/>
      <c r="N238" s="2"/>
      <c r="O238" s="2">
        <f t="shared" si="286"/>
        <v>372.87</v>
      </c>
      <c r="P238" s="2">
        <f t="shared" si="287"/>
        <v>372.87</v>
      </c>
      <c r="Q238" s="2">
        <f t="shared" si="311"/>
        <v>0</v>
      </c>
      <c r="R238" s="2">
        <f t="shared" si="312"/>
        <v>0</v>
      </c>
      <c r="S238" s="2">
        <f t="shared" si="288"/>
        <v>0</v>
      </c>
      <c r="T238" s="2">
        <f t="shared" si="289"/>
        <v>0</v>
      </c>
      <c r="U238" s="2">
        <f t="shared" si="290"/>
        <v>0</v>
      </c>
      <c r="V238" s="2">
        <f t="shared" si="291"/>
        <v>0</v>
      </c>
      <c r="W238" s="2">
        <f t="shared" si="292"/>
        <v>0</v>
      </c>
      <c r="X238" s="2">
        <f t="shared" si="313"/>
        <v>0</v>
      </c>
      <c r="Y238" s="2">
        <f t="shared" si="314"/>
        <v>0</v>
      </c>
      <c r="Z238" s="2"/>
      <c r="AA238" s="2">
        <v>85736471</v>
      </c>
      <c r="AB238" s="2">
        <f t="shared" si="293"/>
        <v>124.29</v>
      </c>
      <c r="AC238" s="2">
        <f t="shared" si="315"/>
        <v>124.29</v>
      </c>
      <c r="AD238" s="2">
        <f t="shared" si="316"/>
        <v>0</v>
      </c>
      <c r="AE238" s="2">
        <f t="shared" si="317"/>
        <v>0</v>
      </c>
      <c r="AF238" s="2">
        <f t="shared" si="317"/>
        <v>0</v>
      </c>
      <c r="AG238" s="2">
        <f t="shared" si="294"/>
        <v>0</v>
      </c>
      <c r="AH238" s="2">
        <f t="shared" si="318"/>
        <v>0</v>
      </c>
      <c r="AI238" s="2">
        <f t="shared" si="318"/>
        <v>0</v>
      </c>
      <c r="AJ238" s="2">
        <f t="shared" si="295"/>
        <v>0</v>
      </c>
      <c r="AK238" s="2">
        <v>124.29</v>
      </c>
      <c r="AL238" s="2">
        <v>124.29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109</v>
      </c>
      <c r="AU238" s="2">
        <v>61</v>
      </c>
      <c r="AV238" s="2">
        <v>1</v>
      </c>
      <c r="AW238" s="2">
        <v>1</v>
      </c>
      <c r="AX238" s="2"/>
      <c r="AY238" s="2"/>
      <c r="AZ238" s="2">
        <v>1</v>
      </c>
      <c r="BA238" s="2">
        <v>1</v>
      </c>
      <c r="BB238" s="2">
        <v>1</v>
      </c>
      <c r="BC238" s="2">
        <v>1</v>
      </c>
      <c r="BD238" s="2" t="s">
        <v>3</v>
      </c>
      <c r="BE238" s="2" t="s">
        <v>3</v>
      </c>
      <c r="BF238" s="2" t="s">
        <v>3</v>
      </c>
      <c r="BG238" s="2" t="s">
        <v>3</v>
      </c>
      <c r="BH238" s="2">
        <v>3</v>
      </c>
      <c r="BI238" s="2">
        <v>1</v>
      </c>
      <c r="BJ238" s="2" t="s">
        <v>379</v>
      </c>
      <c r="BK238" s="2"/>
      <c r="BL238" s="2"/>
      <c r="BM238" s="2">
        <v>21</v>
      </c>
      <c r="BN238" s="2">
        <v>0</v>
      </c>
      <c r="BO238" s="2" t="s">
        <v>3</v>
      </c>
      <c r="BP238" s="2">
        <v>0</v>
      </c>
      <c r="BQ238" s="2">
        <v>30</v>
      </c>
      <c r="BR238" s="2">
        <v>0</v>
      </c>
      <c r="BS238" s="2">
        <v>1</v>
      </c>
      <c r="BT238" s="2">
        <v>1</v>
      </c>
      <c r="BU238" s="2">
        <v>1</v>
      </c>
      <c r="BV238" s="2">
        <v>1</v>
      </c>
      <c r="BW238" s="2">
        <v>1</v>
      </c>
      <c r="BX238" s="2">
        <v>1</v>
      </c>
      <c r="BY238" s="2" t="s">
        <v>3</v>
      </c>
      <c r="BZ238" s="2">
        <v>109</v>
      </c>
      <c r="CA238" s="2">
        <v>61</v>
      </c>
      <c r="CB238" s="2" t="s">
        <v>3</v>
      </c>
      <c r="CC238" s="2"/>
      <c r="CD238" s="2"/>
      <c r="CE238" s="2">
        <v>1566</v>
      </c>
      <c r="CF238" s="2">
        <v>0</v>
      </c>
      <c r="CG238" s="2">
        <v>0</v>
      </c>
      <c r="CH238" s="2"/>
      <c r="CI238" s="2"/>
      <c r="CJ238" s="2"/>
      <c r="CK238" s="2"/>
      <c r="CL238" s="2"/>
      <c r="CM238" s="2">
        <v>0</v>
      </c>
      <c r="CN238" s="2" t="s">
        <v>908</v>
      </c>
      <c r="CO238" s="2">
        <v>0</v>
      </c>
      <c r="CP238" s="2">
        <f t="shared" si="296"/>
        <v>372.87</v>
      </c>
      <c r="CQ238" s="2">
        <f t="shared" si="297"/>
        <v>124.29</v>
      </c>
      <c r="CR238" s="2">
        <f t="shared" si="319"/>
        <v>0</v>
      </c>
      <c r="CS238" s="2">
        <f t="shared" si="320"/>
        <v>0</v>
      </c>
      <c r="CT238" s="2">
        <f t="shared" si="298"/>
        <v>0</v>
      </c>
      <c r="CU238" s="2">
        <f t="shared" si="299"/>
        <v>0</v>
      </c>
      <c r="CV238" s="2">
        <f t="shared" si="300"/>
        <v>0</v>
      </c>
      <c r="CW238" s="2">
        <f t="shared" si="301"/>
        <v>0</v>
      </c>
      <c r="CX238" s="2">
        <f t="shared" si="302"/>
        <v>0</v>
      </c>
      <c r="CY238" s="2">
        <f t="shared" si="321"/>
        <v>0</v>
      </c>
      <c r="CZ238" s="2">
        <f t="shared" si="322"/>
        <v>0</v>
      </c>
      <c r="DA238" s="2"/>
      <c r="DB238" s="2"/>
      <c r="DC238" s="2" t="s">
        <v>3</v>
      </c>
      <c r="DD238" s="2" t="s">
        <v>3</v>
      </c>
      <c r="DE238" s="2" t="s">
        <v>3</v>
      </c>
      <c r="DF238" s="2" t="s">
        <v>3</v>
      </c>
      <c r="DG238" s="2" t="s">
        <v>3</v>
      </c>
      <c r="DH238" s="2" t="s">
        <v>3</v>
      </c>
      <c r="DI238" s="2" t="s">
        <v>3</v>
      </c>
      <c r="DJ238" s="2" t="s">
        <v>3</v>
      </c>
      <c r="DK238" s="2" t="s">
        <v>3</v>
      </c>
      <c r="DL238" s="2" t="s">
        <v>3</v>
      </c>
      <c r="DM238" s="2" t="s">
        <v>3</v>
      </c>
      <c r="DN238" s="2">
        <v>0</v>
      </c>
      <c r="DO238" s="2">
        <v>0</v>
      </c>
      <c r="DP238" s="2">
        <v>1</v>
      </c>
      <c r="DQ238" s="2">
        <v>1</v>
      </c>
      <c r="DR238" s="2"/>
      <c r="DS238" s="2"/>
      <c r="DT238" s="2"/>
      <c r="DU238" s="2">
        <v>1010</v>
      </c>
      <c r="DV238" s="2" t="s">
        <v>146</v>
      </c>
      <c r="DW238" s="2" t="s">
        <v>146</v>
      </c>
      <c r="DX238" s="2">
        <v>1</v>
      </c>
      <c r="DY238" s="2"/>
      <c r="DZ238" s="2" t="s">
        <v>3</v>
      </c>
      <c r="EA238" s="2" t="s">
        <v>3</v>
      </c>
      <c r="EB238" s="2" t="s">
        <v>3</v>
      </c>
      <c r="EC238" s="2" t="s">
        <v>3</v>
      </c>
      <c r="ED238" s="2"/>
      <c r="EE238" s="2">
        <v>85133641</v>
      </c>
      <c r="EF238" s="2">
        <v>30</v>
      </c>
      <c r="EG238" s="2" t="s">
        <v>52</v>
      </c>
      <c r="EH238" s="2">
        <v>0</v>
      </c>
      <c r="EI238" s="2" t="s">
        <v>3</v>
      </c>
      <c r="EJ238" s="2">
        <v>1</v>
      </c>
      <c r="EK238" s="2">
        <v>21</v>
      </c>
      <c r="EL238" s="2" t="s">
        <v>53</v>
      </c>
      <c r="EM238" s="2" t="s">
        <v>54</v>
      </c>
      <c r="EN238" s="2"/>
      <c r="EO238" s="2" t="s">
        <v>148</v>
      </c>
      <c r="EP238" s="2"/>
      <c r="EQ238" s="2">
        <v>0</v>
      </c>
      <c r="ER238" s="2">
        <v>124.29</v>
      </c>
      <c r="ES238" s="2">
        <v>124.29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>
        <v>0</v>
      </c>
      <c r="FR238" s="2">
        <v>0</v>
      </c>
      <c r="FS238" s="2">
        <v>0</v>
      </c>
      <c r="FT238" s="2"/>
      <c r="FU238" s="2"/>
      <c r="FV238" s="2"/>
      <c r="FW238" s="2"/>
      <c r="FX238" s="2">
        <v>109</v>
      </c>
      <c r="FY238" s="2">
        <v>61</v>
      </c>
      <c r="FZ238" s="2"/>
      <c r="GA238" s="2" t="s">
        <v>3</v>
      </c>
      <c r="GB238" s="2"/>
      <c r="GC238" s="2"/>
      <c r="GD238" s="2">
        <v>1</v>
      </c>
      <c r="GE238" s="2"/>
      <c r="GF238" s="2">
        <v>748438916</v>
      </c>
      <c r="GG238" s="2">
        <v>2</v>
      </c>
      <c r="GH238" s="2">
        <v>1</v>
      </c>
      <c r="GI238" s="2">
        <v>-2</v>
      </c>
      <c r="GJ238" s="2">
        <v>0</v>
      </c>
      <c r="GK238" s="2">
        <v>0</v>
      </c>
      <c r="GL238" s="2">
        <f t="shared" si="303"/>
        <v>0</v>
      </c>
      <c r="GM238" s="2">
        <f t="shared" si="304"/>
        <v>372.87</v>
      </c>
      <c r="GN238" s="2">
        <f t="shared" si="305"/>
        <v>372.87</v>
      </c>
      <c r="GO238" s="2">
        <f t="shared" si="306"/>
        <v>0</v>
      </c>
      <c r="GP238" s="2">
        <f t="shared" si="307"/>
        <v>0</v>
      </c>
      <c r="GQ238" s="2"/>
      <c r="GR238" s="2">
        <v>0</v>
      </c>
      <c r="GS238" s="2">
        <v>3</v>
      </c>
      <c r="GT238" s="2">
        <v>0</v>
      </c>
      <c r="GU238" s="2" t="s">
        <v>3</v>
      </c>
      <c r="GV238" s="2">
        <f t="shared" si="308"/>
        <v>0</v>
      </c>
      <c r="GW238" s="2">
        <v>1</v>
      </c>
      <c r="GX238" s="2">
        <f t="shared" si="309"/>
        <v>0</v>
      </c>
      <c r="GY238" s="2"/>
      <c r="GZ238" s="2"/>
      <c r="HA238" s="2">
        <v>0</v>
      </c>
      <c r="HB238" s="2">
        <v>0</v>
      </c>
      <c r="HC238" s="2">
        <f t="shared" si="310"/>
        <v>0</v>
      </c>
      <c r="HD238" s="2"/>
      <c r="HE238" s="2" t="s">
        <v>3</v>
      </c>
      <c r="HF238" s="2" t="s">
        <v>3</v>
      </c>
      <c r="HG238" s="2"/>
      <c r="HH238" s="2"/>
      <c r="HI238" s="2"/>
      <c r="HJ238" s="2"/>
      <c r="HK238" s="2"/>
      <c r="HL238" s="2"/>
      <c r="HM238" s="2" t="s">
        <v>42</v>
      </c>
      <c r="HN238" s="2" t="s">
        <v>3</v>
      </c>
      <c r="HO238" s="2" t="s">
        <v>3</v>
      </c>
      <c r="HP238" s="2" t="s">
        <v>3</v>
      </c>
      <c r="HQ238" s="2" t="s">
        <v>3</v>
      </c>
      <c r="HR238" s="2"/>
      <c r="HS238" s="2">
        <v>0</v>
      </c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>
        <v>0</v>
      </c>
      <c r="IL238" s="2"/>
      <c r="IM238" s="2"/>
      <c r="IN238" s="2"/>
      <c r="IO238" s="2"/>
      <c r="IP238" s="2"/>
      <c r="IQ238" s="2"/>
      <c r="IR238" s="2"/>
      <c r="IS238" s="2"/>
      <c r="IT238" s="2"/>
      <c r="IU238" s="2"/>
    </row>
    <row r="239" spans="1:255" x14ac:dyDescent="0.2">
      <c r="A239" s="4">
        <v>18</v>
      </c>
      <c r="B239" s="4">
        <v>1</v>
      </c>
      <c r="C239" s="4">
        <v>422</v>
      </c>
      <c r="E239" s="4" t="s">
        <v>376</v>
      </c>
      <c r="F239" s="4" t="s">
        <v>377</v>
      </c>
      <c r="G239" s="4" t="s">
        <v>378</v>
      </c>
      <c r="H239" s="4" t="s">
        <v>146</v>
      </c>
      <c r="I239" s="4">
        <f>I235*J239</f>
        <v>3</v>
      </c>
      <c r="J239" s="4">
        <v>4</v>
      </c>
      <c r="K239" s="4">
        <v>4</v>
      </c>
      <c r="O239" s="4">
        <f t="shared" si="286"/>
        <v>659.98</v>
      </c>
      <c r="P239" s="4">
        <f t="shared" si="287"/>
        <v>659.98</v>
      </c>
      <c r="Q239" s="4">
        <f t="shared" si="311"/>
        <v>0</v>
      </c>
      <c r="R239" s="4">
        <f t="shared" si="312"/>
        <v>0</v>
      </c>
      <c r="S239" s="4">
        <f t="shared" si="288"/>
        <v>0</v>
      </c>
      <c r="T239" s="4">
        <f t="shared" si="289"/>
        <v>0</v>
      </c>
      <c r="U239" s="4">
        <f t="shared" si="290"/>
        <v>0</v>
      </c>
      <c r="V239" s="4">
        <f t="shared" si="291"/>
        <v>0</v>
      </c>
      <c r="W239" s="4">
        <f t="shared" si="292"/>
        <v>0</v>
      </c>
      <c r="X239" s="4">
        <f t="shared" si="313"/>
        <v>0</v>
      </c>
      <c r="Y239" s="4">
        <f t="shared" si="314"/>
        <v>0</v>
      </c>
      <c r="AA239" s="4">
        <v>85736473</v>
      </c>
      <c r="AB239" s="4">
        <f t="shared" si="293"/>
        <v>124.29</v>
      </c>
      <c r="AC239" s="4">
        <f t="shared" si="315"/>
        <v>124.29</v>
      </c>
      <c r="AD239" s="4">
        <f t="shared" si="316"/>
        <v>0</v>
      </c>
      <c r="AE239" s="4">
        <f t="shared" si="317"/>
        <v>0</v>
      </c>
      <c r="AF239" s="4">
        <f t="shared" si="317"/>
        <v>0</v>
      </c>
      <c r="AG239" s="4">
        <f t="shared" si="294"/>
        <v>0</v>
      </c>
      <c r="AH239" s="4">
        <f t="shared" si="318"/>
        <v>0</v>
      </c>
      <c r="AI239" s="4">
        <f t="shared" si="318"/>
        <v>0</v>
      </c>
      <c r="AJ239" s="4">
        <f t="shared" si="295"/>
        <v>0</v>
      </c>
      <c r="AK239" s="4">
        <v>124.29</v>
      </c>
      <c r="AL239" s="4">
        <v>124.29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109</v>
      </c>
      <c r="AU239" s="4">
        <v>61</v>
      </c>
      <c r="AV239" s="4">
        <v>1</v>
      </c>
      <c r="AW239" s="4">
        <v>1</v>
      </c>
      <c r="AZ239" s="4">
        <v>1</v>
      </c>
      <c r="BA239" s="4">
        <v>1</v>
      </c>
      <c r="BB239" s="4">
        <v>1</v>
      </c>
      <c r="BC239" s="4">
        <v>1.77</v>
      </c>
      <c r="BD239" s="4" t="s">
        <v>3</v>
      </c>
      <c r="BE239" s="4" t="s">
        <v>3</v>
      </c>
      <c r="BF239" s="4" t="s">
        <v>3</v>
      </c>
      <c r="BG239" s="4" t="s">
        <v>3</v>
      </c>
      <c r="BH239" s="4">
        <v>3</v>
      </c>
      <c r="BI239" s="4">
        <v>1</v>
      </c>
      <c r="BJ239" s="4" t="s">
        <v>379</v>
      </c>
      <c r="BM239" s="4">
        <v>21</v>
      </c>
      <c r="BN239" s="4">
        <v>0</v>
      </c>
      <c r="BO239" s="4" t="s">
        <v>377</v>
      </c>
      <c r="BP239" s="4">
        <v>1</v>
      </c>
      <c r="BQ239" s="4">
        <v>30</v>
      </c>
      <c r="BR239" s="4">
        <v>0</v>
      </c>
      <c r="BS239" s="4">
        <v>1</v>
      </c>
      <c r="BT239" s="4">
        <v>1</v>
      </c>
      <c r="BU239" s="4">
        <v>1</v>
      </c>
      <c r="BV239" s="4">
        <v>1</v>
      </c>
      <c r="BW239" s="4">
        <v>1</v>
      </c>
      <c r="BX239" s="4">
        <v>1</v>
      </c>
      <c r="BY239" s="4" t="s">
        <v>3</v>
      </c>
      <c r="BZ239" s="4">
        <v>109</v>
      </c>
      <c r="CA239" s="4">
        <v>61</v>
      </c>
      <c r="CB239" s="4" t="s">
        <v>3</v>
      </c>
      <c r="CE239" s="4">
        <v>1566</v>
      </c>
      <c r="CF239" s="4">
        <v>0</v>
      </c>
      <c r="CG239" s="4">
        <v>0</v>
      </c>
      <c r="CM239" s="4">
        <v>0</v>
      </c>
      <c r="CN239" s="4" t="s">
        <v>908</v>
      </c>
      <c r="CO239" s="4">
        <v>0</v>
      </c>
      <c r="CP239" s="4">
        <f t="shared" si="296"/>
        <v>659.98</v>
      </c>
      <c r="CQ239" s="4">
        <f t="shared" si="297"/>
        <v>219.99</v>
      </c>
      <c r="CR239" s="4">
        <f t="shared" si="319"/>
        <v>0</v>
      </c>
      <c r="CS239" s="4">
        <f t="shared" si="320"/>
        <v>0</v>
      </c>
      <c r="CT239" s="4">
        <f t="shared" si="298"/>
        <v>0</v>
      </c>
      <c r="CU239" s="4">
        <f t="shared" si="299"/>
        <v>0</v>
      </c>
      <c r="CV239" s="4">
        <f t="shared" si="300"/>
        <v>0</v>
      </c>
      <c r="CW239" s="4">
        <f t="shared" si="301"/>
        <v>0</v>
      </c>
      <c r="CX239" s="4">
        <f t="shared" si="302"/>
        <v>0</v>
      </c>
      <c r="CY239" s="4">
        <f t="shared" si="321"/>
        <v>0</v>
      </c>
      <c r="CZ239" s="4">
        <f t="shared" si="322"/>
        <v>0</v>
      </c>
      <c r="DC239" s="4" t="s">
        <v>3</v>
      </c>
      <c r="DD239" s="4" t="s">
        <v>3</v>
      </c>
      <c r="DE239" s="4" t="s">
        <v>3</v>
      </c>
      <c r="DF239" s="4" t="s">
        <v>3</v>
      </c>
      <c r="DG239" s="4" t="s">
        <v>3</v>
      </c>
      <c r="DH239" s="4" t="s">
        <v>3</v>
      </c>
      <c r="DI239" s="4" t="s">
        <v>3</v>
      </c>
      <c r="DJ239" s="4" t="s">
        <v>3</v>
      </c>
      <c r="DK239" s="4" t="s">
        <v>3</v>
      </c>
      <c r="DL239" s="4" t="s">
        <v>3</v>
      </c>
      <c r="DM239" s="4" t="s">
        <v>3</v>
      </c>
      <c r="DN239" s="4">
        <v>0</v>
      </c>
      <c r="DO239" s="4">
        <v>0</v>
      </c>
      <c r="DP239" s="4">
        <v>1</v>
      </c>
      <c r="DQ239" s="4">
        <v>1</v>
      </c>
      <c r="DU239" s="4">
        <v>1010</v>
      </c>
      <c r="DV239" s="4" t="s">
        <v>146</v>
      </c>
      <c r="DW239" s="4" t="s">
        <v>146</v>
      </c>
      <c r="DX239" s="4">
        <v>1</v>
      </c>
      <c r="DZ239" s="4" t="s">
        <v>3</v>
      </c>
      <c r="EA239" s="4" t="s">
        <v>3</v>
      </c>
      <c r="EB239" s="4" t="s">
        <v>3</v>
      </c>
      <c r="EC239" s="4" t="s">
        <v>3</v>
      </c>
      <c r="EE239" s="4">
        <v>85133641</v>
      </c>
      <c r="EF239" s="4">
        <v>30</v>
      </c>
      <c r="EG239" s="4" t="s">
        <v>52</v>
      </c>
      <c r="EH239" s="4">
        <v>0</v>
      </c>
      <c r="EI239" s="4" t="s">
        <v>3</v>
      </c>
      <c r="EJ239" s="4">
        <v>1</v>
      </c>
      <c r="EK239" s="4">
        <v>21</v>
      </c>
      <c r="EL239" s="4" t="s">
        <v>53</v>
      </c>
      <c r="EM239" s="4" t="s">
        <v>54</v>
      </c>
      <c r="EO239" s="4" t="s">
        <v>148</v>
      </c>
      <c r="EQ239" s="4">
        <v>0</v>
      </c>
      <c r="ER239" s="4">
        <v>124.29</v>
      </c>
      <c r="ES239" s="4">
        <v>124.29</v>
      </c>
      <c r="ET239" s="4">
        <v>0</v>
      </c>
      <c r="EU239" s="4">
        <v>0</v>
      </c>
      <c r="EV239" s="4">
        <v>0</v>
      </c>
      <c r="EW239" s="4">
        <v>0</v>
      </c>
      <c r="EX239" s="4">
        <v>0</v>
      </c>
      <c r="FQ239" s="4">
        <v>0</v>
      </c>
      <c r="FR239" s="4">
        <v>0</v>
      </c>
      <c r="FS239" s="4">
        <v>0</v>
      </c>
      <c r="FX239" s="4">
        <v>109</v>
      </c>
      <c r="FY239" s="4">
        <v>61</v>
      </c>
      <c r="GA239" s="4" t="s">
        <v>3</v>
      </c>
      <c r="GD239" s="4">
        <v>1</v>
      </c>
      <c r="GF239" s="4">
        <v>748438916</v>
      </c>
      <c r="GG239" s="4">
        <v>2</v>
      </c>
      <c r="GH239" s="4">
        <v>1</v>
      </c>
      <c r="GI239" s="4">
        <v>2</v>
      </c>
      <c r="GJ239" s="4">
        <v>0</v>
      </c>
      <c r="GK239" s="4">
        <v>0</v>
      </c>
      <c r="GL239" s="4">
        <f t="shared" si="303"/>
        <v>0</v>
      </c>
      <c r="GM239" s="4">
        <f t="shared" si="304"/>
        <v>659.98</v>
      </c>
      <c r="GN239" s="4">
        <f t="shared" si="305"/>
        <v>659.98</v>
      </c>
      <c r="GO239" s="4">
        <f t="shared" si="306"/>
        <v>0</v>
      </c>
      <c r="GP239" s="4">
        <f t="shared" si="307"/>
        <v>0</v>
      </c>
      <c r="GR239" s="4">
        <v>0</v>
      </c>
      <c r="GS239" s="4">
        <v>3</v>
      </c>
      <c r="GT239" s="4">
        <v>0</v>
      </c>
      <c r="GU239" s="4" t="s">
        <v>3</v>
      </c>
      <c r="GV239" s="4">
        <f t="shared" si="308"/>
        <v>0</v>
      </c>
      <c r="GW239" s="4">
        <v>1</v>
      </c>
      <c r="GX239" s="4">
        <f t="shared" si="309"/>
        <v>0</v>
      </c>
      <c r="HA239" s="4">
        <v>0</v>
      </c>
      <c r="HB239" s="4">
        <v>0</v>
      </c>
      <c r="HC239" s="4">
        <f t="shared" si="310"/>
        <v>0</v>
      </c>
      <c r="HE239" s="4" t="s">
        <v>3</v>
      </c>
      <c r="HF239" s="4" t="s">
        <v>3</v>
      </c>
      <c r="HM239" s="4" t="s">
        <v>42</v>
      </c>
      <c r="HN239" s="4" t="s">
        <v>3</v>
      </c>
      <c r="HO239" s="4" t="s">
        <v>3</v>
      </c>
      <c r="HP239" s="4" t="s">
        <v>3</v>
      </c>
      <c r="HQ239" s="4" t="s">
        <v>3</v>
      </c>
      <c r="HS239" s="4">
        <v>0</v>
      </c>
      <c r="IK239" s="4">
        <v>0</v>
      </c>
    </row>
    <row r="240" spans="1:255" x14ac:dyDescent="0.2">
      <c r="A240" s="2">
        <v>18</v>
      </c>
      <c r="B240" s="2">
        <v>1</v>
      </c>
      <c r="C240" s="2">
        <v>407</v>
      </c>
      <c r="D240" s="2"/>
      <c r="E240" s="2" t="s">
        <v>380</v>
      </c>
      <c r="F240" s="2" t="s">
        <v>150</v>
      </c>
      <c r="G240" s="2" t="s">
        <v>151</v>
      </c>
      <c r="H240" s="2" t="s">
        <v>146</v>
      </c>
      <c r="I240" s="2">
        <f>I234*J240</f>
        <v>0</v>
      </c>
      <c r="J240" s="2">
        <v>0</v>
      </c>
      <c r="K240" s="2">
        <v>0</v>
      </c>
      <c r="L240" s="2"/>
      <c r="M240" s="2"/>
      <c r="N240" s="2"/>
      <c r="O240" s="2">
        <f t="shared" si="286"/>
        <v>0</v>
      </c>
      <c r="P240" s="2">
        <f t="shared" si="287"/>
        <v>0</v>
      </c>
      <c r="Q240" s="2">
        <f t="shared" si="311"/>
        <v>0</v>
      </c>
      <c r="R240" s="2">
        <f t="shared" si="312"/>
        <v>0</v>
      </c>
      <c r="S240" s="2">
        <f t="shared" si="288"/>
        <v>0</v>
      </c>
      <c r="T240" s="2">
        <f t="shared" si="289"/>
        <v>0</v>
      </c>
      <c r="U240" s="2">
        <f t="shared" si="290"/>
        <v>0</v>
      </c>
      <c r="V240" s="2">
        <f t="shared" si="291"/>
        <v>0</v>
      </c>
      <c r="W240" s="2">
        <f t="shared" si="292"/>
        <v>0</v>
      </c>
      <c r="X240" s="2">
        <f t="shared" si="313"/>
        <v>0</v>
      </c>
      <c r="Y240" s="2">
        <f t="shared" si="314"/>
        <v>0</v>
      </c>
      <c r="Z240" s="2"/>
      <c r="AA240" s="2">
        <v>85736471</v>
      </c>
      <c r="AB240" s="2">
        <f t="shared" si="293"/>
        <v>24.61</v>
      </c>
      <c r="AC240" s="2">
        <f t="shared" si="315"/>
        <v>24.61</v>
      </c>
      <c r="AD240" s="2">
        <f t="shared" si="316"/>
        <v>0</v>
      </c>
      <c r="AE240" s="2">
        <f t="shared" si="317"/>
        <v>0</v>
      </c>
      <c r="AF240" s="2">
        <f t="shared" si="317"/>
        <v>0</v>
      </c>
      <c r="AG240" s="2">
        <f t="shared" si="294"/>
        <v>0</v>
      </c>
      <c r="AH240" s="2">
        <f t="shared" si="318"/>
        <v>0</v>
      </c>
      <c r="AI240" s="2">
        <f t="shared" si="318"/>
        <v>0</v>
      </c>
      <c r="AJ240" s="2">
        <f t="shared" si="295"/>
        <v>0</v>
      </c>
      <c r="AK240" s="2">
        <v>24.61</v>
      </c>
      <c r="AL240" s="2">
        <v>24.61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109</v>
      </c>
      <c r="AU240" s="2">
        <v>61</v>
      </c>
      <c r="AV240" s="2">
        <v>1</v>
      </c>
      <c r="AW240" s="2">
        <v>1</v>
      </c>
      <c r="AX240" s="2"/>
      <c r="AY240" s="2"/>
      <c r="AZ240" s="2">
        <v>1</v>
      </c>
      <c r="BA240" s="2">
        <v>1</v>
      </c>
      <c r="BB240" s="2">
        <v>1</v>
      </c>
      <c r="BC240" s="2">
        <v>1</v>
      </c>
      <c r="BD240" s="2" t="s">
        <v>3</v>
      </c>
      <c r="BE240" s="2" t="s">
        <v>3</v>
      </c>
      <c r="BF240" s="2" t="s">
        <v>3</v>
      </c>
      <c r="BG240" s="2" t="s">
        <v>3</v>
      </c>
      <c r="BH240" s="2">
        <v>3</v>
      </c>
      <c r="BI240" s="2">
        <v>1</v>
      </c>
      <c r="BJ240" s="2" t="s">
        <v>152</v>
      </c>
      <c r="BK240" s="2"/>
      <c r="BL240" s="2"/>
      <c r="BM240" s="2">
        <v>21</v>
      </c>
      <c r="BN240" s="2">
        <v>0</v>
      </c>
      <c r="BO240" s="2" t="s">
        <v>3</v>
      </c>
      <c r="BP240" s="2">
        <v>0</v>
      </c>
      <c r="BQ240" s="2">
        <v>30</v>
      </c>
      <c r="BR240" s="2">
        <v>0</v>
      </c>
      <c r="BS240" s="2">
        <v>1</v>
      </c>
      <c r="BT240" s="2">
        <v>1</v>
      </c>
      <c r="BU240" s="2">
        <v>1</v>
      </c>
      <c r="BV240" s="2">
        <v>1</v>
      </c>
      <c r="BW240" s="2">
        <v>1</v>
      </c>
      <c r="BX240" s="2">
        <v>1</v>
      </c>
      <c r="BY240" s="2" t="s">
        <v>3</v>
      </c>
      <c r="BZ240" s="2">
        <v>109</v>
      </c>
      <c r="CA240" s="2">
        <v>61</v>
      </c>
      <c r="CB240" s="2" t="s">
        <v>3</v>
      </c>
      <c r="CC240" s="2"/>
      <c r="CD240" s="2"/>
      <c r="CE240" s="2">
        <v>1566</v>
      </c>
      <c r="CF240" s="2">
        <v>0</v>
      </c>
      <c r="CG240" s="2">
        <v>0</v>
      </c>
      <c r="CH240" s="2"/>
      <c r="CI240" s="2"/>
      <c r="CJ240" s="2"/>
      <c r="CK240" s="2"/>
      <c r="CL240" s="2"/>
      <c r="CM240" s="2">
        <v>0</v>
      </c>
      <c r="CN240" s="2" t="s">
        <v>908</v>
      </c>
      <c r="CO240" s="2">
        <v>0</v>
      </c>
      <c r="CP240" s="2">
        <f t="shared" si="296"/>
        <v>0</v>
      </c>
      <c r="CQ240" s="2">
        <f t="shared" si="297"/>
        <v>24.61</v>
      </c>
      <c r="CR240" s="2">
        <f t="shared" si="319"/>
        <v>0</v>
      </c>
      <c r="CS240" s="2">
        <f t="shared" si="320"/>
        <v>0</v>
      </c>
      <c r="CT240" s="2">
        <f t="shared" si="298"/>
        <v>0</v>
      </c>
      <c r="CU240" s="2">
        <f t="shared" si="299"/>
        <v>0</v>
      </c>
      <c r="CV240" s="2">
        <f t="shared" si="300"/>
        <v>0</v>
      </c>
      <c r="CW240" s="2">
        <f t="shared" si="301"/>
        <v>0</v>
      </c>
      <c r="CX240" s="2">
        <f t="shared" si="302"/>
        <v>0</v>
      </c>
      <c r="CY240" s="2">
        <f t="shared" si="321"/>
        <v>0</v>
      </c>
      <c r="CZ240" s="2">
        <f t="shared" si="322"/>
        <v>0</v>
      </c>
      <c r="DA240" s="2"/>
      <c r="DB240" s="2"/>
      <c r="DC240" s="2" t="s">
        <v>3</v>
      </c>
      <c r="DD240" s="2" t="s">
        <v>3</v>
      </c>
      <c r="DE240" s="2" t="s">
        <v>3</v>
      </c>
      <c r="DF240" s="2" t="s">
        <v>3</v>
      </c>
      <c r="DG240" s="2" t="s">
        <v>3</v>
      </c>
      <c r="DH240" s="2" t="s">
        <v>3</v>
      </c>
      <c r="DI240" s="2" t="s">
        <v>3</v>
      </c>
      <c r="DJ240" s="2" t="s">
        <v>3</v>
      </c>
      <c r="DK240" s="2" t="s">
        <v>3</v>
      </c>
      <c r="DL240" s="2" t="s">
        <v>3</v>
      </c>
      <c r="DM240" s="2" t="s">
        <v>3</v>
      </c>
      <c r="DN240" s="2">
        <v>0</v>
      </c>
      <c r="DO240" s="2">
        <v>0</v>
      </c>
      <c r="DP240" s="2">
        <v>1</v>
      </c>
      <c r="DQ240" s="2">
        <v>1</v>
      </c>
      <c r="DR240" s="2"/>
      <c r="DS240" s="2"/>
      <c r="DT240" s="2"/>
      <c r="DU240" s="2">
        <v>1010</v>
      </c>
      <c r="DV240" s="2" t="s">
        <v>146</v>
      </c>
      <c r="DW240" s="2" t="s">
        <v>146</v>
      </c>
      <c r="DX240" s="2">
        <v>1</v>
      </c>
      <c r="DY240" s="2"/>
      <c r="DZ240" s="2" t="s">
        <v>3</v>
      </c>
      <c r="EA240" s="2" t="s">
        <v>3</v>
      </c>
      <c r="EB240" s="2" t="s">
        <v>3</v>
      </c>
      <c r="EC240" s="2" t="s">
        <v>3</v>
      </c>
      <c r="ED240" s="2"/>
      <c r="EE240" s="2">
        <v>85133641</v>
      </c>
      <c r="EF240" s="2">
        <v>30</v>
      </c>
      <c r="EG240" s="2" t="s">
        <v>52</v>
      </c>
      <c r="EH240" s="2">
        <v>0</v>
      </c>
      <c r="EI240" s="2" t="s">
        <v>3</v>
      </c>
      <c r="EJ240" s="2">
        <v>1</v>
      </c>
      <c r="EK240" s="2">
        <v>21</v>
      </c>
      <c r="EL240" s="2" t="s">
        <v>53</v>
      </c>
      <c r="EM240" s="2" t="s">
        <v>54</v>
      </c>
      <c r="EN240" s="2"/>
      <c r="EO240" s="2" t="s">
        <v>148</v>
      </c>
      <c r="EP240" s="2"/>
      <c r="EQ240" s="2">
        <v>0</v>
      </c>
      <c r="ER240" s="2">
        <v>24.61</v>
      </c>
      <c r="ES240" s="2">
        <v>24.61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>
        <v>0</v>
      </c>
      <c r="FR240" s="2">
        <v>0</v>
      </c>
      <c r="FS240" s="2">
        <v>0</v>
      </c>
      <c r="FT240" s="2"/>
      <c r="FU240" s="2"/>
      <c r="FV240" s="2"/>
      <c r="FW240" s="2"/>
      <c r="FX240" s="2">
        <v>109</v>
      </c>
      <c r="FY240" s="2">
        <v>61</v>
      </c>
      <c r="FZ240" s="2"/>
      <c r="GA240" s="2" t="s">
        <v>3</v>
      </c>
      <c r="GB240" s="2"/>
      <c r="GC240" s="2"/>
      <c r="GD240" s="2">
        <v>1</v>
      </c>
      <c r="GE240" s="2"/>
      <c r="GF240" s="2">
        <v>470324337</v>
      </c>
      <c r="GG240" s="2">
        <v>2</v>
      </c>
      <c r="GH240" s="2">
        <v>1</v>
      </c>
      <c r="GI240" s="2">
        <v>-2</v>
      </c>
      <c r="GJ240" s="2">
        <v>0</v>
      </c>
      <c r="GK240" s="2">
        <v>0</v>
      </c>
      <c r="GL240" s="2">
        <f t="shared" si="303"/>
        <v>0</v>
      </c>
      <c r="GM240" s="2">
        <f t="shared" si="304"/>
        <v>0</v>
      </c>
      <c r="GN240" s="2">
        <f t="shared" si="305"/>
        <v>0</v>
      </c>
      <c r="GO240" s="2">
        <f t="shared" si="306"/>
        <v>0</v>
      </c>
      <c r="GP240" s="2">
        <f t="shared" si="307"/>
        <v>0</v>
      </c>
      <c r="GQ240" s="2"/>
      <c r="GR240" s="2">
        <v>0</v>
      </c>
      <c r="GS240" s="2">
        <v>3</v>
      </c>
      <c r="GT240" s="2">
        <v>0</v>
      </c>
      <c r="GU240" s="2" t="s">
        <v>3</v>
      </c>
      <c r="GV240" s="2">
        <f t="shared" si="308"/>
        <v>0</v>
      </c>
      <c r="GW240" s="2">
        <v>1</v>
      </c>
      <c r="GX240" s="2">
        <f t="shared" si="309"/>
        <v>0</v>
      </c>
      <c r="GY240" s="2"/>
      <c r="GZ240" s="2"/>
      <c r="HA240" s="2">
        <v>0</v>
      </c>
      <c r="HB240" s="2">
        <v>0</v>
      </c>
      <c r="HC240" s="2">
        <f t="shared" si="310"/>
        <v>0</v>
      </c>
      <c r="HD240" s="2"/>
      <c r="HE240" s="2" t="s">
        <v>3</v>
      </c>
      <c r="HF240" s="2" t="s">
        <v>3</v>
      </c>
      <c r="HG240" s="2"/>
      <c r="HH240" s="2"/>
      <c r="HI240" s="2"/>
      <c r="HJ240" s="2"/>
      <c r="HK240" s="2"/>
      <c r="HL240" s="2"/>
      <c r="HM240" s="2" t="s">
        <v>42</v>
      </c>
      <c r="HN240" s="2" t="s">
        <v>3</v>
      </c>
      <c r="HO240" s="2" t="s">
        <v>3</v>
      </c>
      <c r="HP240" s="2" t="s">
        <v>3</v>
      </c>
      <c r="HQ240" s="2" t="s">
        <v>3</v>
      </c>
      <c r="HR240" s="2"/>
      <c r="HS240" s="2">
        <v>0</v>
      </c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>
        <v>0</v>
      </c>
      <c r="IL240" s="2"/>
      <c r="IM240" s="2"/>
      <c r="IN240" s="2"/>
      <c r="IO240" s="2"/>
      <c r="IP240" s="2"/>
      <c r="IQ240" s="2"/>
      <c r="IR240" s="2"/>
      <c r="IS240" s="2"/>
      <c r="IT240" s="2"/>
      <c r="IU240" s="2"/>
    </row>
    <row r="241" spans="1:255" x14ac:dyDescent="0.2">
      <c r="A241" s="4">
        <v>18</v>
      </c>
      <c r="B241" s="4">
        <v>1</v>
      </c>
      <c r="C241" s="4">
        <v>423</v>
      </c>
      <c r="E241" s="4" t="s">
        <v>380</v>
      </c>
      <c r="F241" s="4" t="s">
        <v>150</v>
      </c>
      <c r="G241" s="4" t="s">
        <v>151</v>
      </c>
      <c r="H241" s="4" t="s">
        <v>146</v>
      </c>
      <c r="I241" s="4">
        <f>I235*J241</f>
        <v>0</v>
      </c>
      <c r="J241" s="4">
        <v>0</v>
      </c>
      <c r="K241" s="4">
        <v>0</v>
      </c>
      <c r="O241" s="4">
        <f t="shared" si="286"/>
        <v>0</v>
      </c>
      <c r="P241" s="4">
        <f t="shared" si="287"/>
        <v>0</v>
      </c>
      <c r="Q241" s="4">
        <f t="shared" si="311"/>
        <v>0</v>
      </c>
      <c r="R241" s="4">
        <f t="shared" si="312"/>
        <v>0</v>
      </c>
      <c r="S241" s="4">
        <f t="shared" si="288"/>
        <v>0</v>
      </c>
      <c r="T241" s="4">
        <f t="shared" si="289"/>
        <v>0</v>
      </c>
      <c r="U241" s="4">
        <f t="shared" si="290"/>
        <v>0</v>
      </c>
      <c r="V241" s="4">
        <f t="shared" si="291"/>
        <v>0</v>
      </c>
      <c r="W241" s="4">
        <f t="shared" si="292"/>
        <v>0</v>
      </c>
      <c r="X241" s="4">
        <f t="shared" si="313"/>
        <v>0</v>
      </c>
      <c r="Y241" s="4">
        <f t="shared" si="314"/>
        <v>0</v>
      </c>
      <c r="AA241" s="4">
        <v>85736473</v>
      </c>
      <c r="AB241" s="4">
        <f t="shared" si="293"/>
        <v>24.61</v>
      </c>
      <c r="AC241" s="4">
        <f t="shared" si="315"/>
        <v>24.61</v>
      </c>
      <c r="AD241" s="4">
        <f t="shared" si="316"/>
        <v>0</v>
      </c>
      <c r="AE241" s="4">
        <f t="shared" si="317"/>
        <v>0</v>
      </c>
      <c r="AF241" s="4">
        <f t="shared" si="317"/>
        <v>0</v>
      </c>
      <c r="AG241" s="4">
        <f t="shared" si="294"/>
        <v>0</v>
      </c>
      <c r="AH241" s="4">
        <f t="shared" si="318"/>
        <v>0</v>
      </c>
      <c r="AI241" s="4">
        <f t="shared" si="318"/>
        <v>0</v>
      </c>
      <c r="AJ241" s="4">
        <f t="shared" si="295"/>
        <v>0</v>
      </c>
      <c r="AK241" s="4">
        <v>24.61</v>
      </c>
      <c r="AL241" s="4">
        <v>24.61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109</v>
      </c>
      <c r="AU241" s="4">
        <v>61</v>
      </c>
      <c r="AV241" s="4">
        <v>1</v>
      </c>
      <c r="AW241" s="4">
        <v>1</v>
      </c>
      <c r="AZ241" s="4">
        <v>1</v>
      </c>
      <c r="BA241" s="4">
        <v>1</v>
      </c>
      <c r="BB241" s="4">
        <v>1</v>
      </c>
      <c r="BC241" s="4">
        <v>37.659999999999997</v>
      </c>
      <c r="BD241" s="4" t="s">
        <v>3</v>
      </c>
      <c r="BE241" s="4" t="s">
        <v>3</v>
      </c>
      <c r="BF241" s="4" t="s">
        <v>3</v>
      </c>
      <c r="BG241" s="4" t="s">
        <v>3</v>
      </c>
      <c r="BH241" s="4">
        <v>3</v>
      </c>
      <c r="BI241" s="4">
        <v>1</v>
      </c>
      <c r="BJ241" s="4" t="s">
        <v>152</v>
      </c>
      <c r="BM241" s="4">
        <v>21</v>
      </c>
      <c r="BN241" s="4">
        <v>0</v>
      </c>
      <c r="BO241" s="4" t="s">
        <v>150</v>
      </c>
      <c r="BP241" s="4">
        <v>1</v>
      </c>
      <c r="BQ241" s="4">
        <v>30</v>
      </c>
      <c r="BR241" s="4">
        <v>0</v>
      </c>
      <c r="BS241" s="4">
        <v>1</v>
      </c>
      <c r="BT241" s="4">
        <v>1</v>
      </c>
      <c r="BU241" s="4">
        <v>1</v>
      </c>
      <c r="BV241" s="4">
        <v>1</v>
      </c>
      <c r="BW241" s="4">
        <v>1</v>
      </c>
      <c r="BX241" s="4">
        <v>1</v>
      </c>
      <c r="BY241" s="4" t="s">
        <v>3</v>
      </c>
      <c r="BZ241" s="4">
        <v>109</v>
      </c>
      <c r="CA241" s="4">
        <v>61</v>
      </c>
      <c r="CB241" s="4" t="s">
        <v>3</v>
      </c>
      <c r="CE241" s="4">
        <v>1566</v>
      </c>
      <c r="CF241" s="4">
        <v>0</v>
      </c>
      <c r="CG241" s="4">
        <v>0</v>
      </c>
      <c r="CM241" s="4">
        <v>0</v>
      </c>
      <c r="CN241" s="4" t="s">
        <v>908</v>
      </c>
      <c r="CO241" s="4">
        <v>0</v>
      </c>
      <c r="CP241" s="4">
        <f t="shared" si="296"/>
        <v>0</v>
      </c>
      <c r="CQ241" s="4">
        <f t="shared" si="297"/>
        <v>926.81</v>
      </c>
      <c r="CR241" s="4">
        <f t="shared" si="319"/>
        <v>0</v>
      </c>
      <c r="CS241" s="4">
        <f t="shared" si="320"/>
        <v>0</v>
      </c>
      <c r="CT241" s="4">
        <f t="shared" si="298"/>
        <v>0</v>
      </c>
      <c r="CU241" s="4">
        <f t="shared" si="299"/>
        <v>0</v>
      </c>
      <c r="CV241" s="4">
        <f t="shared" si="300"/>
        <v>0</v>
      </c>
      <c r="CW241" s="4">
        <f t="shared" si="301"/>
        <v>0</v>
      </c>
      <c r="CX241" s="4">
        <f t="shared" si="302"/>
        <v>0</v>
      </c>
      <c r="CY241" s="4">
        <f t="shared" si="321"/>
        <v>0</v>
      </c>
      <c r="CZ241" s="4">
        <f t="shared" si="322"/>
        <v>0</v>
      </c>
      <c r="DC241" s="4" t="s">
        <v>3</v>
      </c>
      <c r="DD241" s="4" t="s">
        <v>3</v>
      </c>
      <c r="DE241" s="4" t="s">
        <v>3</v>
      </c>
      <c r="DF241" s="4" t="s">
        <v>3</v>
      </c>
      <c r="DG241" s="4" t="s">
        <v>3</v>
      </c>
      <c r="DH241" s="4" t="s">
        <v>3</v>
      </c>
      <c r="DI241" s="4" t="s">
        <v>3</v>
      </c>
      <c r="DJ241" s="4" t="s">
        <v>3</v>
      </c>
      <c r="DK241" s="4" t="s">
        <v>3</v>
      </c>
      <c r="DL241" s="4" t="s">
        <v>3</v>
      </c>
      <c r="DM241" s="4" t="s">
        <v>3</v>
      </c>
      <c r="DN241" s="4">
        <v>0</v>
      </c>
      <c r="DO241" s="4">
        <v>0</v>
      </c>
      <c r="DP241" s="4">
        <v>1</v>
      </c>
      <c r="DQ241" s="4">
        <v>1</v>
      </c>
      <c r="DU241" s="4">
        <v>1010</v>
      </c>
      <c r="DV241" s="4" t="s">
        <v>146</v>
      </c>
      <c r="DW241" s="4" t="s">
        <v>146</v>
      </c>
      <c r="DX241" s="4">
        <v>1</v>
      </c>
      <c r="DZ241" s="4" t="s">
        <v>3</v>
      </c>
      <c r="EA241" s="4" t="s">
        <v>3</v>
      </c>
      <c r="EB241" s="4" t="s">
        <v>3</v>
      </c>
      <c r="EC241" s="4" t="s">
        <v>3</v>
      </c>
      <c r="EE241" s="4">
        <v>85133641</v>
      </c>
      <c r="EF241" s="4">
        <v>30</v>
      </c>
      <c r="EG241" s="4" t="s">
        <v>52</v>
      </c>
      <c r="EH241" s="4">
        <v>0</v>
      </c>
      <c r="EI241" s="4" t="s">
        <v>3</v>
      </c>
      <c r="EJ241" s="4">
        <v>1</v>
      </c>
      <c r="EK241" s="4">
        <v>21</v>
      </c>
      <c r="EL241" s="4" t="s">
        <v>53</v>
      </c>
      <c r="EM241" s="4" t="s">
        <v>54</v>
      </c>
      <c r="EO241" s="4" t="s">
        <v>148</v>
      </c>
      <c r="EQ241" s="4">
        <v>0</v>
      </c>
      <c r="ER241" s="4">
        <v>24.61</v>
      </c>
      <c r="ES241" s="4">
        <v>24.61</v>
      </c>
      <c r="ET241" s="4">
        <v>0</v>
      </c>
      <c r="EU241" s="4">
        <v>0</v>
      </c>
      <c r="EV241" s="4">
        <v>0</v>
      </c>
      <c r="EW241" s="4">
        <v>0</v>
      </c>
      <c r="EX241" s="4">
        <v>0</v>
      </c>
      <c r="FQ241" s="4">
        <v>0</v>
      </c>
      <c r="FR241" s="4">
        <v>0</v>
      </c>
      <c r="FS241" s="4">
        <v>0</v>
      </c>
      <c r="FX241" s="4">
        <v>109</v>
      </c>
      <c r="FY241" s="4">
        <v>61</v>
      </c>
      <c r="GA241" s="4" t="s">
        <v>3</v>
      </c>
      <c r="GD241" s="4">
        <v>1</v>
      </c>
      <c r="GF241" s="4">
        <v>470324337</v>
      </c>
      <c r="GG241" s="4">
        <v>2</v>
      </c>
      <c r="GH241" s="4">
        <v>1</v>
      </c>
      <c r="GI241" s="4">
        <v>2</v>
      </c>
      <c r="GJ241" s="4">
        <v>0</v>
      </c>
      <c r="GK241" s="4">
        <v>0</v>
      </c>
      <c r="GL241" s="4">
        <f t="shared" si="303"/>
        <v>0</v>
      </c>
      <c r="GM241" s="4">
        <f t="shared" si="304"/>
        <v>0</v>
      </c>
      <c r="GN241" s="4">
        <f t="shared" si="305"/>
        <v>0</v>
      </c>
      <c r="GO241" s="4">
        <f t="shared" si="306"/>
        <v>0</v>
      </c>
      <c r="GP241" s="4">
        <f t="shared" si="307"/>
        <v>0</v>
      </c>
      <c r="GR241" s="4">
        <v>0</v>
      </c>
      <c r="GS241" s="4">
        <v>3</v>
      </c>
      <c r="GT241" s="4">
        <v>0</v>
      </c>
      <c r="GU241" s="4" t="s">
        <v>3</v>
      </c>
      <c r="GV241" s="4">
        <f t="shared" si="308"/>
        <v>0</v>
      </c>
      <c r="GW241" s="4">
        <v>1</v>
      </c>
      <c r="GX241" s="4">
        <f t="shared" si="309"/>
        <v>0</v>
      </c>
      <c r="HA241" s="4">
        <v>0</v>
      </c>
      <c r="HB241" s="4">
        <v>0</v>
      </c>
      <c r="HC241" s="4">
        <f t="shared" si="310"/>
        <v>0</v>
      </c>
      <c r="HE241" s="4" t="s">
        <v>3</v>
      </c>
      <c r="HF241" s="4" t="s">
        <v>3</v>
      </c>
      <c r="HM241" s="4" t="s">
        <v>42</v>
      </c>
      <c r="HN241" s="4" t="s">
        <v>3</v>
      </c>
      <c r="HO241" s="4" t="s">
        <v>3</v>
      </c>
      <c r="HP241" s="4" t="s">
        <v>3</v>
      </c>
      <c r="HQ241" s="4" t="s">
        <v>3</v>
      </c>
      <c r="HS241" s="4">
        <v>0</v>
      </c>
      <c r="IK241" s="4">
        <v>0</v>
      </c>
    </row>
    <row r="242" spans="1:255" x14ac:dyDescent="0.2">
      <c r="A242" s="2">
        <v>18</v>
      </c>
      <c r="B242" s="2">
        <v>1</v>
      </c>
      <c r="C242" s="2">
        <v>405</v>
      </c>
      <c r="D242" s="2"/>
      <c r="E242" s="2" t="s">
        <v>381</v>
      </c>
      <c r="F242" s="2" t="s">
        <v>154</v>
      </c>
      <c r="G242" s="2" t="s">
        <v>155</v>
      </c>
      <c r="H242" s="2" t="s">
        <v>156</v>
      </c>
      <c r="I242" s="2">
        <f>I234*J242</f>
        <v>75</v>
      </c>
      <c r="J242" s="2">
        <v>100</v>
      </c>
      <c r="K242" s="2">
        <v>100</v>
      </c>
      <c r="L242" s="2"/>
      <c r="M242" s="2"/>
      <c r="N242" s="2"/>
      <c r="O242" s="2">
        <f t="shared" si="286"/>
        <v>2107.5</v>
      </c>
      <c r="P242" s="2">
        <f t="shared" si="287"/>
        <v>2107.5</v>
      </c>
      <c r="Q242" s="2">
        <f t="shared" si="311"/>
        <v>0</v>
      </c>
      <c r="R242" s="2">
        <f t="shared" si="312"/>
        <v>0</v>
      </c>
      <c r="S242" s="2">
        <f t="shared" si="288"/>
        <v>0</v>
      </c>
      <c r="T242" s="2">
        <f t="shared" si="289"/>
        <v>0</v>
      </c>
      <c r="U242" s="2">
        <f t="shared" si="290"/>
        <v>0</v>
      </c>
      <c r="V242" s="2">
        <f t="shared" si="291"/>
        <v>0</v>
      </c>
      <c r="W242" s="2">
        <f t="shared" si="292"/>
        <v>0</v>
      </c>
      <c r="X242" s="2">
        <f t="shared" si="313"/>
        <v>0</v>
      </c>
      <c r="Y242" s="2">
        <f t="shared" si="314"/>
        <v>0</v>
      </c>
      <c r="Z242" s="2"/>
      <c r="AA242" s="2">
        <v>85736471</v>
      </c>
      <c r="AB242" s="2">
        <f t="shared" si="293"/>
        <v>28.1</v>
      </c>
      <c r="AC242" s="2">
        <f t="shared" si="315"/>
        <v>28.1</v>
      </c>
      <c r="AD242" s="2">
        <f t="shared" si="316"/>
        <v>0</v>
      </c>
      <c r="AE242" s="2">
        <f t="shared" si="317"/>
        <v>0</v>
      </c>
      <c r="AF242" s="2">
        <f t="shared" si="317"/>
        <v>0</v>
      </c>
      <c r="AG242" s="2">
        <f t="shared" si="294"/>
        <v>0</v>
      </c>
      <c r="AH242" s="2">
        <f t="shared" si="318"/>
        <v>0</v>
      </c>
      <c r="AI242" s="2">
        <f t="shared" si="318"/>
        <v>0</v>
      </c>
      <c r="AJ242" s="2">
        <f t="shared" si="295"/>
        <v>0</v>
      </c>
      <c r="AK242" s="2">
        <v>28.1</v>
      </c>
      <c r="AL242" s="2">
        <v>28.1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109</v>
      </c>
      <c r="AU242" s="2">
        <v>61</v>
      </c>
      <c r="AV242" s="2">
        <v>1</v>
      </c>
      <c r="AW242" s="2">
        <v>1</v>
      </c>
      <c r="AX242" s="2"/>
      <c r="AY242" s="2"/>
      <c r="AZ242" s="2">
        <v>1</v>
      </c>
      <c r="BA242" s="2">
        <v>1</v>
      </c>
      <c r="BB242" s="2">
        <v>1</v>
      </c>
      <c r="BC242" s="2">
        <v>1</v>
      </c>
      <c r="BD242" s="2" t="s">
        <v>3</v>
      </c>
      <c r="BE242" s="2" t="s">
        <v>3</v>
      </c>
      <c r="BF242" s="2" t="s">
        <v>3</v>
      </c>
      <c r="BG242" s="2" t="s">
        <v>3</v>
      </c>
      <c r="BH242" s="2">
        <v>3</v>
      </c>
      <c r="BI242" s="2">
        <v>1</v>
      </c>
      <c r="BJ242" s="2" t="s">
        <v>157</v>
      </c>
      <c r="BK242" s="2"/>
      <c r="BL242" s="2"/>
      <c r="BM242" s="2">
        <v>21</v>
      </c>
      <c r="BN242" s="2">
        <v>0</v>
      </c>
      <c r="BO242" s="2" t="s">
        <v>3</v>
      </c>
      <c r="BP242" s="2">
        <v>0</v>
      </c>
      <c r="BQ242" s="2">
        <v>30</v>
      </c>
      <c r="BR242" s="2">
        <v>0</v>
      </c>
      <c r="BS242" s="2">
        <v>1</v>
      </c>
      <c r="BT242" s="2">
        <v>1</v>
      </c>
      <c r="BU242" s="2">
        <v>1</v>
      </c>
      <c r="BV242" s="2">
        <v>1</v>
      </c>
      <c r="BW242" s="2">
        <v>1</v>
      </c>
      <c r="BX242" s="2">
        <v>1</v>
      </c>
      <c r="BY242" s="2" t="s">
        <v>3</v>
      </c>
      <c r="BZ242" s="2">
        <v>109</v>
      </c>
      <c r="CA242" s="2">
        <v>61</v>
      </c>
      <c r="CB242" s="2" t="s">
        <v>3</v>
      </c>
      <c r="CC242" s="2"/>
      <c r="CD242" s="2"/>
      <c r="CE242" s="2">
        <v>1566</v>
      </c>
      <c r="CF242" s="2">
        <v>0</v>
      </c>
      <c r="CG242" s="2">
        <v>0</v>
      </c>
      <c r="CH242" s="2"/>
      <c r="CI242" s="2"/>
      <c r="CJ242" s="2"/>
      <c r="CK242" s="2"/>
      <c r="CL242" s="2"/>
      <c r="CM242" s="2">
        <v>0</v>
      </c>
      <c r="CN242" s="2" t="s">
        <v>908</v>
      </c>
      <c r="CO242" s="2">
        <v>0</v>
      </c>
      <c r="CP242" s="2">
        <f t="shared" si="296"/>
        <v>2107.5</v>
      </c>
      <c r="CQ242" s="2">
        <f t="shared" si="297"/>
        <v>28.1</v>
      </c>
      <c r="CR242" s="2">
        <f t="shared" si="319"/>
        <v>0</v>
      </c>
      <c r="CS242" s="2">
        <f t="shared" si="320"/>
        <v>0</v>
      </c>
      <c r="CT242" s="2">
        <f t="shared" si="298"/>
        <v>0</v>
      </c>
      <c r="CU242" s="2">
        <f t="shared" si="299"/>
        <v>0</v>
      </c>
      <c r="CV242" s="2">
        <f t="shared" si="300"/>
        <v>0</v>
      </c>
      <c r="CW242" s="2">
        <f t="shared" si="301"/>
        <v>0</v>
      </c>
      <c r="CX242" s="2">
        <f t="shared" si="302"/>
        <v>0</v>
      </c>
      <c r="CY242" s="2">
        <f t="shared" si="321"/>
        <v>0</v>
      </c>
      <c r="CZ242" s="2">
        <f t="shared" si="322"/>
        <v>0</v>
      </c>
      <c r="DA242" s="2"/>
      <c r="DB242" s="2"/>
      <c r="DC242" s="2" t="s">
        <v>3</v>
      </c>
      <c r="DD242" s="2" t="s">
        <v>3</v>
      </c>
      <c r="DE242" s="2" t="s">
        <v>3</v>
      </c>
      <c r="DF242" s="2" t="s">
        <v>3</v>
      </c>
      <c r="DG242" s="2" t="s">
        <v>3</v>
      </c>
      <c r="DH242" s="2" t="s">
        <v>3</v>
      </c>
      <c r="DI242" s="2" t="s">
        <v>3</v>
      </c>
      <c r="DJ242" s="2" t="s">
        <v>3</v>
      </c>
      <c r="DK242" s="2" t="s">
        <v>3</v>
      </c>
      <c r="DL242" s="2" t="s">
        <v>3</v>
      </c>
      <c r="DM242" s="2" t="s">
        <v>3</v>
      </c>
      <c r="DN242" s="2">
        <v>0</v>
      </c>
      <c r="DO242" s="2">
        <v>0</v>
      </c>
      <c r="DP242" s="2">
        <v>1</v>
      </c>
      <c r="DQ242" s="2">
        <v>1</v>
      </c>
      <c r="DR242" s="2"/>
      <c r="DS242" s="2"/>
      <c r="DT242" s="2"/>
      <c r="DU242" s="2">
        <v>1003</v>
      </c>
      <c r="DV242" s="2" t="s">
        <v>156</v>
      </c>
      <c r="DW242" s="2" t="s">
        <v>156</v>
      </c>
      <c r="DX242" s="2">
        <v>1</v>
      </c>
      <c r="DY242" s="2"/>
      <c r="DZ242" s="2" t="s">
        <v>3</v>
      </c>
      <c r="EA242" s="2" t="s">
        <v>3</v>
      </c>
      <c r="EB242" s="2" t="s">
        <v>3</v>
      </c>
      <c r="EC242" s="2" t="s">
        <v>3</v>
      </c>
      <c r="ED242" s="2"/>
      <c r="EE242" s="2">
        <v>85133641</v>
      </c>
      <c r="EF242" s="2">
        <v>30</v>
      </c>
      <c r="EG242" s="2" t="s">
        <v>52</v>
      </c>
      <c r="EH242" s="2">
        <v>0</v>
      </c>
      <c r="EI242" s="2" t="s">
        <v>3</v>
      </c>
      <c r="EJ242" s="2">
        <v>1</v>
      </c>
      <c r="EK242" s="2">
        <v>21</v>
      </c>
      <c r="EL242" s="2" t="s">
        <v>53</v>
      </c>
      <c r="EM242" s="2" t="s">
        <v>54</v>
      </c>
      <c r="EN242" s="2"/>
      <c r="EO242" s="2" t="s">
        <v>148</v>
      </c>
      <c r="EP242" s="2"/>
      <c r="EQ242" s="2">
        <v>0</v>
      </c>
      <c r="ER242" s="2">
        <v>28.1</v>
      </c>
      <c r="ES242" s="2">
        <v>28.1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>
        <v>0</v>
      </c>
      <c r="FR242" s="2">
        <v>0</v>
      </c>
      <c r="FS242" s="2">
        <v>0</v>
      </c>
      <c r="FT242" s="2"/>
      <c r="FU242" s="2"/>
      <c r="FV242" s="2"/>
      <c r="FW242" s="2"/>
      <c r="FX242" s="2">
        <v>109</v>
      </c>
      <c r="FY242" s="2">
        <v>61</v>
      </c>
      <c r="FZ242" s="2"/>
      <c r="GA242" s="2" t="s">
        <v>3</v>
      </c>
      <c r="GB242" s="2"/>
      <c r="GC242" s="2"/>
      <c r="GD242" s="2">
        <v>1</v>
      </c>
      <c r="GE242" s="2"/>
      <c r="GF242" s="2">
        <v>-367345504</v>
      </c>
      <c r="GG242" s="2">
        <v>2</v>
      </c>
      <c r="GH242" s="2">
        <v>1</v>
      </c>
      <c r="GI242" s="2">
        <v>-2</v>
      </c>
      <c r="GJ242" s="2">
        <v>0</v>
      </c>
      <c r="GK242" s="2">
        <v>0</v>
      </c>
      <c r="GL242" s="2">
        <f t="shared" si="303"/>
        <v>0</v>
      </c>
      <c r="GM242" s="2">
        <f t="shared" si="304"/>
        <v>2107.5</v>
      </c>
      <c r="GN242" s="2">
        <f t="shared" si="305"/>
        <v>2107.5</v>
      </c>
      <c r="GO242" s="2">
        <f t="shared" si="306"/>
        <v>0</v>
      </c>
      <c r="GP242" s="2">
        <f t="shared" si="307"/>
        <v>0</v>
      </c>
      <c r="GQ242" s="2"/>
      <c r="GR242" s="2">
        <v>0</v>
      </c>
      <c r="GS242" s="2">
        <v>3</v>
      </c>
      <c r="GT242" s="2">
        <v>0</v>
      </c>
      <c r="GU242" s="2" t="s">
        <v>3</v>
      </c>
      <c r="GV242" s="2">
        <f t="shared" si="308"/>
        <v>0</v>
      </c>
      <c r="GW242" s="2">
        <v>1</v>
      </c>
      <c r="GX242" s="2">
        <f t="shared" si="309"/>
        <v>0</v>
      </c>
      <c r="GY242" s="2"/>
      <c r="GZ242" s="2"/>
      <c r="HA242" s="2">
        <v>0</v>
      </c>
      <c r="HB242" s="2">
        <v>0</v>
      </c>
      <c r="HC242" s="2">
        <f t="shared" si="310"/>
        <v>0</v>
      </c>
      <c r="HD242" s="2"/>
      <c r="HE242" s="2" t="s">
        <v>3</v>
      </c>
      <c r="HF242" s="2" t="s">
        <v>3</v>
      </c>
      <c r="HG242" s="2"/>
      <c r="HH242" s="2"/>
      <c r="HI242" s="2"/>
      <c r="HJ242" s="2"/>
      <c r="HK242" s="2"/>
      <c r="HL242" s="2"/>
      <c r="HM242" s="2" t="s">
        <v>42</v>
      </c>
      <c r="HN242" s="2" t="s">
        <v>3</v>
      </c>
      <c r="HO242" s="2" t="s">
        <v>3</v>
      </c>
      <c r="HP242" s="2" t="s">
        <v>3</v>
      </c>
      <c r="HQ242" s="2" t="s">
        <v>3</v>
      </c>
      <c r="HR242" s="2"/>
      <c r="HS242" s="2">
        <v>0</v>
      </c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>
        <v>0</v>
      </c>
      <c r="IL242" s="2"/>
      <c r="IM242" s="2"/>
      <c r="IN242" s="2"/>
      <c r="IO242" s="2"/>
      <c r="IP242" s="2"/>
      <c r="IQ242" s="2"/>
      <c r="IR242" s="2"/>
      <c r="IS242" s="2"/>
      <c r="IT242" s="2"/>
      <c r="IU242" s="2"/>
    </row>
    <row r="243" spans="1:255" x14ac:dyDescent="0.2">
      <c r="A243" s="4">
        <v>18</v>
      </c>
      <c r="B243" s="4">
        <v>1</v>
      </c>
      <c r="C243" s="4">
        <v>421</v>
      </c>
      <c r="E243" s="4" t="s">
        <v>381</v>
      </c>
      <c r="F243" s="4" t="s">
        <v>154</v>
      </c>
      <c r="G243" s="4" t="s">
        <v>155</v>
      </c>
      <c r="H243" s="4" t="s">
        <v>156</v>
      </c>
      <c r="I243" s="4">
        <f>I235*J243</f>
        <v>75</v>
      </c>
      <c r="J243" s="4">
        <v>100</v>
      </c>
      <c r="K243" s="4">
        <v>100</v>
      </c>
      <c r="O243" s="4">
        <f t="shared" si="286"/>
        <v>39262.730000000003</v>
      </c>
      <c r="P243" s="4">
        <f t="shared" si="287"/>
        <v>39262.730000000003</v>
      </c>
      <c r="Q243" s="4">
        <f t="shared" si="311"/>
        <v>0</v>
      </c>
      <c r="R243" s="4">
        <f t="shared" si="312"/>
        <v>0</v>
      </c>
      <c r="S243" s="4">
        <f t="shared" si="288"/>
        <v>0</v>
      </c>
      <c r="T243" s="4">
        <f t="shared" si="289"/>
        <v>0</v>
      </c>
      <c r="U243" s="4">
        <f t="shared" si="290"/>
        <v>0</v>
      </c>
      <c r="V243" s="4">
        <f t="shared" si="291"/>
        <v>0</v>
      </c>
      <c r="W243" s="4">
        <f t="shared" si="292"/>
        <v>0</v>
      </c>
      <c r="X243" s="4">
        <f t="shared" si="313"/>
        <v>0</v>
      </c>
      <c r="Y243" s="4">
        <f t="shared" si="314"/>
        <v>0</v>
      </c>
      <c r="AA243" s="4">
        <v>85736473</v>
      </c>
      <c r="AB243" s="4">
        <f t="shared" si="293"/>
        <v>28.1</v>
      </c>
      <c r="AC243" s="4">
        <f t="shared" si="315"/>
        <v>28.1</v>
      </c>
      <c r="AD243" s="4">
        <f t="shared" si="316"/>
        <v>0</v>
      </c>
      <c r="AE243" s="4">
        <f t="shared" si="317"/>
        <v>0</v>
      </c>
      <c r="AF243" s="4">
        <f t="shared" si="317"/>
        <v>0</v>
      </c>
      <c r="AG243" s="4">
        <f t="shared" si="294"/>
        <v>0</v>
      </c>
      <c r="AH243" s="4">
        <f t="shared" si="318"/>
        <v>0</v>
      </c>
      <c r="AI243" s="4">
        <f t="shared" si="318"/>
        <v>0</v>
      </c>
      <c r="AJ243" s="4">
        <f t="shared" si="295"/>
        <v>0</v>
      </c>
      <c r="AK243" s="4">
        <v>28.1</v>
      </c>
      <c r="AL243" s="4">
        <v>28.1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109</v>
      </c>
      <c r="AU243" s="4">
        <v>61</v>
      </c>
      <c r="AV243" s="4">
        <v>1</v>
      </c>
      <c r="AW243" s="4">
        <v>1</v>
      </c>
      <c r="AZ243" s="4">
        <v>1</v>
      </c>
      <c r="BA243" s="4">
        <v>1</v>
      </c>
      <c r="BB243" s="4">
        <v>1</v>
      </c>
      <c r="BC243" s="4">
        <v>18.63</v>
      </c>
      <c r="BD243" s="4" t="s">
        <v>3</v>
      </c>
      <c r="BE243" s="4" t="s">
        <v>3</v>
      </c>
      <c r="BF243" s="4" t="s">
        <v>3</v>
      </c>
      <c r="BG243" s="4" t="s">
        <v>3</v>
      </c>
      <c r="BH243" s="4">
        <v>3</v>
      </c>
      <c r="BI243" s="4">
        <v>1</v>
      </c>
      <c r="BJ243" s="4" t="s">
        <v>157</v>
      </c>
      <c r="BM243" s="4">
        <v>21</v>
      </c>
      <c r="BN243" s="4">
        <v>0</v>
      </c>
      <c r="BO243" s="4" t="s">
        <v>154</v>
      </c>
      <c r="BP243" s="4">
        <v>1</v>
      </c>
      <c r="BQ243" s="4">
        <v>30</v>
      </c>
      <c r="BR243" s="4">
        <v>0</v>
      </c>
      <c r="BS243" s="4">
        <v>1</v>
      </c>
      <c r="BT243" s="4">
        <v>1</v>
      </c>
      <c r="BU243" s="4">
        <v>1</v>
      </c>
      <c r="BV243" s="4">
        <v>1</v>
      </c>
      <c r="BW243" s="4">
        <v>1</v>
      </c>
      <c r="BX243" s="4">
        <v>1</v>
      </c>
      <c r="BY243" s="4" t="s">
        <v>3</v>
      </c>
      <c r="BZ243" s="4">
        <v>109</v>
      </c>
      <c r="CA243" s="4">
        <v>61</v>
      </c>
      <c r="CB243" s="4" t="s">
        <v>3</v>
      </c>
      <c r="CE243" s="4">
        <v>1566</v>
      </c>
      <c r="CF243" s="4">
        <v>0</v>
      </c>
      <c r="CG243" s="4">
        <v>0</v>
      </c>
      <c r="CM243" s="4">
        <v>0</v>
      </c>
      <c r="CN243" s="4" t="s">
        <v>908</v>
      </c>
      <c r="CO243" s="4">
        <v>0</v>
      </c>
      <c r="CP243" s="4">
        <f t="shared" si="296"/>
        <v>39262.730000000003</v>
      </c>
      <c r="CQ243" s="4">
        <f t="shared" si="297"/>
        <v>523.5</v>
      </c>
      <c r="CR243" s="4">
        <f t="shared" si="319"/>
        <v>0</v>
      </c>
      <c r="CS243" s="4">
        <f t="shared" si="320"/>
        <v>0</v>
      </c>
      <c r="CT243" s="4">
        <f t="shared" si="298"/>
        <v>0</v>
      </c>
      <c r="CU243" s="4">
        <f t="shared" si="299"/>
        <v>0</v>
      </c>
      <c r="CV243" s="4">
        <f t="shared" si="300"/>
        <v>0</v>
      </c>
      <c r="CW243" s="4">
        <f t="shared" si="301"/>
        <v>0</v>
      </c>
      <c r="CX243" s="4">
        <f t="shared" si="302"/>
        <v>0</v>
      </c>
      <c r="CY243" s="4">
        <f t="shared" si="321"/>
        <v>0</v>
      </c>
      <c r="CZ243" s="4">
        <f t="shared" si="322"/>
        <v>0</v>
      </c>
      <c r="DC243" s="4" t="s">
        <v>3</v>
      </c>
      <c r="DD243" s="4" t="s">
        <v>3</v>
      </c>
      <c r="DE243" s="4" t="s">
        <v>3</v>
      </c>
      <c r="DF243" s="4" t="s">
        <v>3</v>
      </c>
      <c r="DG243" s="4" t="s">
        <v>3</v>
      </c>
      <c r="DH243" s="4" t="s">
        <v>3</v>
      </c>
      <c r="DI243" s="4" t="s">
        <v>3</v>
      </c>
      <c r="DJ243" s="4" t="s">
        <v>3</v>
      </c>
      <c r="DK243" s="4" t="s">
        <v>3</v>
      </c>
      <c r="DL243" s="4" t="s">
        <v>3</v>
      </c>
      <c r="DM243" s="4" t="s">
        <v>3</v>
      </c>
      <c r="DN243" s="4">
        <v>0</v>
      </c>
      <c r="DO243" s="4">
        <v>0</v>
      </c>
      <c r="DP243" s="4">
        <v>1</v>
      </c>
      <c r="DQ243" s="4">
        <v>1</v>
      </c>
      <c r="DU243" s="4">
        <v>1003</v>
      </c>
      <c r="DV243" s="4" t="s">
        <v>156</v>
      </c>
      <c r="DW243" s="4" t="s">
        <v>156</v>
      </c>
      <c r="DX243" s="4">
        <v>1</v>
      </c>
      <c r="DZ243" s="4" t="s">
        <v>3</v>
      </c>
      <c r="EA243" s="4" t="s">
        <v>3</v>
      </c>
      <c r="EB243" s="4" t="s">
        <v>3</v>
      </c>
      <c r="EC243" s="4" t="s">
        <v>3</v>
      </c>
      <c r="EE243" s="4">
        <v>85133641</v>
      </c>
      <c r="EF243" s="4">
        <v>30</v>
      </c>
      <c r="EG243" s="4" t="s">
        <v>52</v>
      </c>
      <c r="EH243" s="4">
        <v>0</v>
      </c>
      <c r="EI243" s="4" t="s">
        <v>3</v>
      </c>
      <c r="EJ243" s="4">
        <v>1</v>
      </c>
      <c r="EK243" s="4">
        <v>21</v>
      </c>
      <c r="EL243" s="4" t="s">
        <v>53</v>
      </c>
      <c r="EM243" s="4" t="s">
        <v>54</v>
      </c>
      <c r="EO243" s="4" t="s">
        <v>148</v>
      </c>
      <c r="EQ243" s="4">
        <v>0</v>
      </c>
      <c r="ER243" s="4">
        <v>28.1</v>
      </c>
      <c r="ES243" s="4">
        <v>28.1</v>
      </c>
      <c r="ET243" s="4">
        <v>0</v>
      </c>
      <c r="EU243" s="4">
        <v>0</v>
      </c>
      <c r="EV243" s="4">
        <v>0</v>
      </c>
      <c r="EW243" s="4">
        <v>0</v>
      </c>
      <c r="EX243" s="4">
        <v>0</v>
      </c>
      <c r="FQ243" s="4">
        <v>0</v>
      </c>
      <c r="FR243" s="4">
        <v>0</v>
      </c>
      <c r="FS243" s="4">
        <v>0</v>
      </c>
      <c r="FX243" s="4">
        <v>109</v>
      </c>
      <c r="FY243" s="4">
        <v>61</v>
      </c>
      <c r="GA243" s="4" t="s">
        <v>3</v>
      </c>
      <c r="GD243" s="4">
        <v>1</v>
      </c>
      <c r="GF243" s="4">
        <v>-367345504</v>
      </c>
      <c r="GG243" s="4">
        <v>2</v>
      </c>
      <c r="GH243" s="4">
        <v>1</v>
      </c>
      <c r="GI243" s="4">
        <v>2</v>
      </c>
      <c r="GJ243" s="4">
        <v>0</v>
      </c>
      <c r="GK243" s="4">
        <v>0</v>
      </c>
      <c r="GL243" s="4">
        <f t="shared" si="303"/>
        <v>0</v>
      </c>
      <c r="GM243" s="4">
        <f t="shared" si="304"/>
        <v>39262.730000000003</v>
      </c>
      <c r="GN243" s="4">
        <f t="shared" si="305"/>
        <v>39262.730000000003</v>
      </c>
      <c r="GO243" s="4">
        <f t="shared" si="306"/>
        <v>0</v>
      </c>
      <c r="GP243" s="4">
        <f t="shared" si="307"/>
        <v>0</v>
      </c>
      <c r="GR243" s="4">
        <v>0</v>
      </c>
      <c r="GS243" s="4">
        <v>3</v>
      </c>
      <c r="GT243" s="4">
        <v>0</v>
      </c>
      <c r="GU243" s="4" t="s">
        <v>3</v>
      </c>
      <c r="GV243" s="4">
        <f t="shared" si="308"/>
        <v>0</v>
      </c>
      <c r="GW243" s="4">
        <v>1</v>
      </c>
      <c r="GX243" s="4">
        <f t="shared" si="309"/>
        <v>0</v>
      </c>
      <c r="HA243" s="4">
        <v>0</v>
      </c>
      <c r="HB243" s="4">
        <v>0</v>
      </c>
      <c r="HC243" s="4">
        <f t="shared" si="310"/>
        <v>0</v>
      </c>
      <c r="HE243" s="4" t="s">
        <v>3</v>
      </c>
      <c r="HF243" s="4" t="s">
        <v>3</v>
      </c>
      <c r="HM243" s="4" t="s">
        <v>42</v>
      </c>
      <c r="HN243" s="4" t="s">
        <v>3</v>
      </c>
      <c r="HO243" s="4" t="s">
        <v>3</v>
      </c>
      <c r="HP243" s="4" t="s">
        <v>3</v>
      </c>
      <c r="HQ243" s="4" t="s">
        <v>3</v>
      </c>
      <c r="HS243" s="4">
        <v>0</v>
      </c>
      <c r="IK243" s="4">
        <v>0</v>
      </c>
    </row>
    <row r="244" spans="1:255" x14ac:dyDescent="0.2">
      <c r="A244" s="2">
        <v>17</v>
      </c>
      <c r="B244" s="2">
        <v>1</v>
      </c>
      <c r="C244" s="2">
        <f>ROW(SmtRes!A439)</f>
        <v>439</v>
      </c>
      <c r="D244" s="2">
        <f>ROW(EtalonRes!A431)</f>
        <v>431</v>
      </c>
      <c r="E244" s="2" t="s">
        <v>382</v>
      </c>
      <c r="F244" s="2" t="s">
        <v>159</v>
      </c>
      <c r="G244" s="2" t="s">
        <v>160</v>
      </c>
      <c r="H244" s="2" t="s">
        <v>138</v>
      </c>
      <c r="I244" s="2">
        <f>ROUND((90)/100,9)</f>
        <v>0.9</v>
      </c>
      <c r="J244" s="2">
        <v>0</v>
      </c>
      <c r="K244" s="2">
        <f>ROUND((90)/100,9)</f>
        <v>0.9</v>
      </c>
      <c r="L244" s="2"/>
      <c r="M244" s="2"/>
      <c r="N244" s="2"/>
      <c r="O244" s="2">
        <f t="shared" si="286"/>
        <v>672.69</v>
      </c>
      <c r="P244" s="2">
        <f t="shared" si="287"/>
        <v>40.28</v>
      </c>
      <c r="Q244" s="2">
        <f>(ROUND((ROUND(((((ET244*1.25)*1.2))*AV244*I244),2)*BB244),2)+ROUND((ROUND(((AE244-(((EU244*1.25)*1.2)))*AV244*I244),2)*BS244),2))</f>
        <v>68.81</v>
      </c>
      <c r="R244" s="2">
        <f>(ROUND((ROUND(((((EU244*1.25)*1.2))*AV244*I244),2)*BS244),2)+ROUND((ROUND(((AE244-(((EU244*1.25)*1.2)))*AV244*I244),2)*BS244),2))</f>
        <v>8.73</v>
      </c>
      <c r="S244" s="2">
        <f t="shared" si="288"/>
        <v>563.6</v>
      </c>
      <c r="T244" s="2">
        <f t="shared" si="289"/>
        <v>0</v>
      </c>
      <c r="U244" s="2">
        <f t="shared" si="290"/>
        <v>44.659711799999997</v>
      </c>
      <c r="V244" s="2">
        <f t="shared" si="291"/>
        <v>0</v>
      </c>
      <c r="W244" s="2">
        <f t="shared" si="292"/>
        <v>0</v>
      </c>
      <c r="X244" s="2">
        <f>(ROUND((((S244+ROUND((ROUND(((((EU244*1.25)*1.2))*AV244*I244),2)*BS244),2))*AT244)/100),2)+ROUND(((ROUND((ROUND(((AE244-(((EU244*1.25)*1.2)))*AV244*I244),2)*BS244),2)*AT244)/100),2))</f>
        <v>623.84</v>
      </c>
      <c r="Y244" s="2">
        <f>(ROUND((((S244+ROUND((ROUND(((((EU244*1.25)*1.2))*AV244*I244),2)*BS244),2))*AU244)/100),2)+ROUND(((ROUND((ROUND(((AE244-(((EU244*1.25)*1.2)))*AV244*I244),2)*BS244),2)*AU244)/100),2))</f>
        <v>349.12</v>
      </c>
      <c r="Z244" s="2"/>
      <c r="AA244" s="2">
        <v>85736471</v>
      </c>
      <c r="AB244" s="2">
        <f t="shared" si="293"/>
        <v>703.3152</v>
      </c>
      <c r="AC244" s="2">
        <f>ROUND((((ES244*1)*1)),6)</f>
        <v>44.76</v>
      </c>
      <c r="AD244" s="2">
        <f>ROUND((((((ET244*1.25)*1.2))-(((EU244*1.25)*1.2)))+AE244),6)</f>
        <v>71.655000000000001</v>
      </c>
      <c r="AE244" s="2">
        <f>ROUND((((EU244*1.25)*1.2)),6)</f>
        <v>9.09</v>
      </c>
      <c r="AF244" s="2">
        <f>ROUND((((EV244*1.15)*1.2)),6)</f>
        <v>586.90020000000004</v>
      </c>
      <c r="AG244" s="2">
        <f t="shared" si="294"/>
        <v>0</v>
      </c>
      <c r="AH244" s="2">
        <f>(((EW244*1.15)*1.2))</f>
        <v>46.506</v>
      </c>
      <c r="AI244" s="2">
        <f>(((EX244*1.25)*1.2))</f>
        <v>0</v>
      </c>
      <c r="AJ244" s="2">
        <f t="shared" si="295"/>
        <v>0</v>
      </c>
      <c r="AK244" s="2">
        <v>517.82000000000005</v>
      </c>
      <c r="AL244" s="2">
        <v>44.76</v>
      </c>
      <c r="AM244" s="2">
        <v>47.77</v>
      </c>
      <c r="AN244" s="2">
        <v>6.06</v>
      </c>
      <c r="AO244" s="2">
        <v>425.29</v>
      </c>
      <c r="AP244" s="2">
        <v>0</v>
      </c>
      <c r="AQ244" s="2">
        <v>33.700000000000003</v>
      </c>
      <c r="AR244" s="2">
        <v>0</v>
      </c>
      <c r="AS244" s="2">
        <v>0</v>
      </c>
      <c r="AT244" s="2">
        <v>109</v>
      </c>
      <c r="AU244" s="2">
        <v>61</v>
      </c>
      <c r="AV244" s="2">
        <v>1.0669999999999999</v>
      </c>
      <c r="AW244" s="2">
        <v>1</v>
      </c>
      <c r="AX244" s="2"/>
      <c r="AY244" s="2"/>
      <c r="AZ244" s="2">
        <v>1</v>
      </c>
      <c r="BA244" s="2">
        <v>1</v>
      </c>
      <c r="BB244" s="2">
        <v>1</v>
      </c>
      <c r="BC244" s="2">
        <v>1</v>
      </c>
      <c r="BD244" s="2" t="s">
        <v>3</v>
      </c>
      <c r="BE244" s="2" t="s">
        <v>3</v>
      </c>
      <c r="BF244" s="2" t="s">
        <v>3</v>
      </c>
      <c r="BG244" s="2" t="s">
        <v>3</v>
      </c>
      <c r="BH244" s="2">
        <v>0</v>
      </c>
      <c r="BI244" s="2">
        <v>1</v>
      </c>
      <c r="BJ244" s="2" t="s">
        <v>161</v>
      </c>
      <c r="BK244" s="2"/>
      <c r="BL244" s="2"/>
      <c r="BM244" s="2">
        <v>21</v>
      </c>
      <c r="BN244" s="2">
        <v>0</v>
      </c>
      <c r="BO244" s="2" t="s">
        <v>159</v>
      </c>
      <c r="BP244" s="2">
        <v>1</v>
      </c>
      <c r="BQ244" s="2">
        <v>30</v>
      </c>
      <c r="BR244" s="2">
        <v>0</v>
      </c>
      <c r="BS244" s="2">
        <v>1</v>
      </c>
      <c r="BT244" s="2">
        <v>1</v>
      </c>
      <c r="BU244" s="2">
        <v>1</v>
      </c>
      <c r="BV244" s="2">
        <v>1</v>
      </c>
      <c r="BW244" s="2">
        <v>1</v>
      </c>
      <c r="BX244" s="2">
        <v>1</v>
      </c>
      <c r="BY244" s="2" t="s">
        <v>3</v>
      </c>
      <c r="BZ244" s="2">
        <v>109</v>
      </c>
      <c r="CA244" s="2">
        <v>61</v>
      </c>
      <c r="CB244" s="2" t="s">
        <v>3</v>
      </c>
      <c r="CC244" s="2"/>
      <c r="CD244" s="2"/>
      <c r="CE244" s="2">
        <v>1566</v>
      </c>
      <c r="CF244" s="2">
        <v>0</v>
      </c>
      <c r="CG244" s="2">
        <v>0</v>
      </c>
      <c r="CH244" s="2"/>
      <c r="CI244" s="2"/>
      <c r="CJ244" s="2"/>
      <c r="CK244" s="2"/>
      <c r="CL244" s="2"/>
      <c r="CM244" s="2">
        <v>0</v>
      </c>
      <c r="CN244" s="2" t="s">
        <v>907</v>
      </c>
      <c r="CO244" s="2">
        <v>0</v>
      </c>
      <c r="CP244" s="2">
        <f t="shared" si="296"/>
        <v>672.69</v>
      </c>
      <c r="CQ244" s="2">
        <f t="shared" si="297"/>
        <v>44.76</v>
      </c>
      <c r="CR244" s="2">
        <f>(ROUND((ROUND(((((ET244*1.25)*1.2))*AV244*1),2)*BB244),2)+ROUND((ROUND(((AE244-(((EU244*1.25)*1.2)))*AV244*1),2)*BS244),2))</f>
        <v>76.459999999999994</v>
      </c>
      <c r="CS244" s="2">
        <f>(ROUND((ROUND(((((EU244*1.25)*1.2))*AV244*1),2)*BS244),2)+ROUND((ROUND(((AE244-(((EU244*1.25)*1.2)))*AV244*1),2)*BS244),2))</f>
        <v>9.6999999999999993</v>
      </c>
      <c r="CT244" s="2">
        <f t="shared" si="298"/>
        <v>626.22</v>
      </c>
      <c r="CU244" s="2">
        <f t="shared" si="299"/>
        <v>0</v>
      </c>
      <c r="CV244" s="2">
        <f t="shared" si="300"/>
        <v>49.621901999999999</v>
      </c>
      <c r="CW244" s="2">
        <f t="shared" si="301"/>
        <v>0</v>
      </c>
      <c r="CX244" s="2">
        <f t="shared" si="302"/>
        <v>0</v>
      </c>
      <c r="CY244" s="2">
        <f>(ROUND((((S244+ROUND((ROUND(((((EU244*1.25)*1.2))*AV244*1),2)*BS244),2))*AT244)/100),2)+ROUND(((ROUND((ROUND(((AE244-(((EU244*1.25)*1.2)))*AV244*1),2)*BS244),2)*AT244)/100),2))</f>
        <v>624.9</v>
      </c>
      <c r="CZ244" s="2">
        <f>(ROUND((((S244+ROUND((ROUND(((((EU244*1.25)*1.2))*AV244*1),2)*BS244),2))*AU244)/100),2)+ROUND(((ROUND((ROUND(((AE244-(((EU244*1.25)*1.2)))*AV244*1),2)*BS244),2)*AU244)/100),2))</f>
        <v>349.71</v>
      </c>
      <c r="DA244" s="2"/>
      <c r="DB244" s="2">
        <v>83</v>
      </c>
      <c r="DC244" s="2" t="s">
        <v>3</v>
      </c>
      <c r="DD244" s="2" t="s">
        <v>42</v>
      </c>
      <c r="DE244" s="2" t="s">
        <v>140</v>
      </c>
      <c r="DF244" s="2" t="s">
        <v>140</v>
      </c>
      <c r="DG244" s="2" t="s">
        <v>141</v>
      </c>
      <c r="DH244" s="2" t="s">
        <v>3</v>
      </c>
      <c r="DI244" s="2" t="s">
        <v>141</v>
      </c>
      <c r="DJ244" s="2" t="s">
        <v>140</v>
      </c>
      <c r="DK244" s="2" t="s">
        <v>3</v>
      </c>
      <c r="DL244" s="2" t="s">
        <v>3</v>
      </c>
      <c r="DM244" s="2" t="s">
        <v>3</v>
      </c>
      <c r="DN244" s="2">
        <v>0</v>
      </c>
      <c r="DO244" s="2">
        <v>0</v>
      </c>
      <c r="DP244" s="2">
        <v>1</v>
      </c>
      <c r="DQ244" s="2">
        <v>1</v>
      </c>
      <c r="DR244" s="2"/>
      <c r="DS244" s="2"/>
      <c r="DT244" s="2"/>
      <c r="DU244" s="2">
        <v>1013</v>
      </c>
      <c r="DV244" s="2" t="s">
        <v>138</v>
      </c>
      <c r="DW244" s="2" t="s">
        <v>138</v>
      </c>
      <c r="DX244" s="2">
        <v>1</v>
      </c>
      <c r="DY244" s="2"/>
      <c r="DZ244" s="2" t="s">
        <v>3</v>
      </c>
      <c r="EA244" s="2" t="s">
        <v>3</v>
      </c>
      <c r="EB244" s="2" t="s">
        <v>3</v>
      </c>
      <c r="EC244" s="2" t="s">
        <v>3</v>
      </c>
      <c r="ED244" s="2"/>
      <c r="EE244" s="2">
        <v>85133641</v>
      </c>
      <c r="EF244" s="2">
        <v>30</v>
      </c>
      <c r="EG244" s="2" t="s">
        <v>52</v>
      </c>
      <c r="EH244" s="2">
        <v>0</v>
      </c>
      <c r="EI244" s="2" t="s">
        <v>3</v>
      </c>
      <c r="EJ244" s="2">
        <v>1</v>
      </c>
      <c r="EK244" s="2">
        <v>21</v>
      </c>
      <c r="EL244" s="2" t="s">
        <v>53</v>
      </c>
      <c r="EM244" s="2" t="s">
        <v>54</v>
      </c>
      <c r="EN244" s="2"/>
      <c r="EO244" s="2" t="s">
        <v>142</v>
      </c>
      <c r="EP244" s="2"/>
      <c r="EQ244" s="2">
        <v>0</v>
      </c>
      <c r="ER244" s="2">
        <v>517.82000000000005</v>
      </c>
      <c r="ES244" s="2">
        <v>44.76</v>
      </c>
      <c r="ET244" s="2">
        <v>47.77</v>
      </c>
      <c r="EU244" s="2">
        <v>6.06</v>
      </c>
      <c r="EV244" s="2">
        <v>425.29</v>
      </c>
      <c r="EW244" s="2">
        <v>33.700000000000003</v>
      </c>
      <c r="EX244" s="2">
        <v>0</v>
      </c>
      <c r="EY244" s="2">
        <v>0</v>
      </c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>
        <v>0</v>
      </c>
      <c r="FR244" s="2">
        <v>0</v>
      </c>
      <c r="FS244" s="2">
        <v>0</v>
      </c>
      <c r="FT244" s="2"/>
      <c r="FU244" s="2"/>
      <c r="FV244" s="2"/>
      <c r="FW244" s="2"/>
      <c r="FX244" s="2">
        <v>109</v>
      </c>
      <c r="FY244" s="2">
        <v>61</v>
      </c>
      <c r="FZ244" s="2"/>
      <c r="GA244" s="2" t="s">
        <v>3</v>
      </c>
      <c r="GB244" s="2"/>
      <c r="GC244" s="2"/>
      <c r="GD244" s="2">
        <v>1</v>
      </c>
      <c r="GE244" s="2"/>
      <c r="GF244" s="2">
        <v>-756103936</v>
      </c>
      <c r="GG244" s="2">
        <v>2</v>
      </c>
      <c r="GH244" s="2">
        <v>1</v>
      </c>
      <c r="GI244" s="2">
        <v>2</v>
      </c>
      <c r="GJ244" s="2">
        <v>0</v>
      </c>
      <c r="GK244" s="2">
        <v>0</v>
      </c>
      <c r="GL244" s="2">
        <f t="shared" si="303"/>
        <v>0</v>
      </c>
      <c r="GM244" s="2">
        <f t="shared" si="304"/>
        <v>1645.65</v>
      </c>
      <c r="GN244" s="2">
        <f t="shared" si="305"/>
        <v>1645.65</v>
      </c>
      <c r="GO244" s="2">
        <f t="shared" si="306"/>
        <v>0</v>
      </c>
      <c r="GP244" s="2">
        <f t="shared" si="307"/>
        <v>0</v>
      </c>
      <c r="GQ244" s="2"/>
      <c r="GR244" s="2">
        <v>0</v>
      </c>
      <c r="GS244" s="2">
        <v>3</v>
      </c>
      <c r="GT244" s="2">
        <v>0</v>
      </c>
      <c r="GU244" s="2" t="s">
        <v>3</v>
      </c>
      <c r="GV244" s="2">
        <f t="shared" si="308"/>
        <v>0</v>
      </c>
      <c r="GW244" s="2">
        <v>1</v>
      </c>
      <c r="GX244" s="2">
        <f t="shared" si="309"/>
        <v>0</v>
      </c>
      <c r="GY244" s="2"/>
      <c r="GZ244" s="2"/>
      <c r="HA244" s="2">
        <v>0</v>
      </c>
      <c r="HB244" s="2">
        <v>0</v>
      </c>
      <c r="HC244" s="2">
        <f t="shared" si="310"/>
        <v>0</v>
      </c>
      <c r="HD244" s="2"/>
      <c r="HE244" s="2" t="s">
        <v>3</v>
      </c>
      <c r="HF244" s="2" t="s">
        <v>3</v>
      </c>
      <c r="HG244" s="2"/>
      <c r="HH244" s="2"/>
      <c r="HI244" s="2"/>
      <c r="HJ244" s="2"/>
      <c r="HK244" s="2"/>
      <c r="HL244" s="2"/>
      <c r="HM244" s="2" t="s">
        <v>3</v>
      </c>
      <c r="HN244" s="2" t="s">
        <v>3</v>
      </c>
      <c r="HO244" s="2" t="s">
        <v>3</v>
      </c>
      <c r="HP244" s="2" t="s">
        <v>3</v>
      </c>
      <c r="HQ244" s="2" t="s">
        <v>3</v>
      </c>
      <c r="HR244" s="2"/>
      <c r="HS244" s="2">
        <v>0</v>
      </c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>
        <v>0</v>
      </c>
      <c r="IL244" s="2"/>
      <c r="IM244" s="2"/>
      <c r="IN244" s="2"/>
      <c r="IO244" s="2"/>
      <c r="IP244" s="2"/>
      <c r="IQ244" s="2"/>
      <c r="IR244" s="2"/>
      <c r="IS244" s="2"/>
      <c r="IT244" s="2"/>
      <c r="IU244" s="2"/>
    </row>
    <row r="245" spans="1:255" x14ac:dyDescent="0.2">
      <c r="A245" s="4">
        <v>17</v>
      </c>
      <c r="B245" s="4">
        <v>1</v>
      </c>
      <c r="C245" s="4">
        <f>ROW(SmtRes!A454)</f>
        <v>454</v>
      </c>
      <c r="D245" s="4">
        <f>ROW(EtalonRes!A446)</f>
        <v>446</v>
      </c>
      <c r="E245" s="4" t="s">
        <v>382</v>
      </c>
      <c r="F245" s="4" t="s">
        <v>159</v>
      </c>
      <c r="G245" s="4" t="s">
        <v>160</v>
      </c>
      <c r="H245" s="4" t="s">
        <v>138</v>
      </c>
      <c r="I245" s="4">
        <f>ROUND((90)/100,9)</f>
        <v>0.9</v>
      </c>
      <c r="J245" s="4">
        <v>0</v>
      </c>
      <c r="K245" s="4">
        <f>ROUND((90)/100,9)</f>
        <v>0.9</v>
      </c>
      <c r="O245" s="4">
        <f t="shared" si="286"/>
        <v>33127.230000000003</v>
      </c>
      <c r="P245" s="4">
        <f t="shared" si="287"/>
        <v>252.96</v>
      </c>
      <c r="Q245" s="4">
        <f>(ROUND((ROUND(((((ET245*1.25)*1.2))*AV245*I245),2)*BB245),2)+ROUND((ROUND(((AE245-(((EU245*1.25)*1.2)))*AV245*I245),2)*BS245),2))</f>
        <v>1115.4100000000001</v>
      </c>
      <c r="R245" s="4">
        <f>(ROUND((ROUND(((((EU245*1.25)*1.2))*AV245*I245),2)*BS245),2)+ROUND((ROUND(((AE245-(((EU245*1.25)*1.2)))*AV245*I245),2)*BS245),2))</f>
        <v>491.94</v>
      </c>
      <c r="S245" s="4">
        <f t="shared" si="288"/>
        <v>31758.86</v>
      </c>
      <c r="T245" s="4">
        <f t="shared" si="289"/>
        <v>0</v>
      </c>
      <c r="U245" s="4">
        <f t="shared" si="290"/>
        <v>44.659711799999997</v>
      </c>
      <c r="V245" s="4">
        <f t="shared" si="291"/>
        <v>0</v>
      </c>
      <c r="W245" s="4">
        <f t="shared" si="292"/>
        <v>0</v>
      </c>
      <c r="X245" s="4">
        <f>(ROUND((((S245+ROUND((ROUND(((((EU245*1.25)*1.2))*AV245*I245),2)*BS245),2))*AT245)/100),2)+ROUND(((ROUND((ROUND(((AE245-(((EU245*1.25)*1.2)))*AV245*I245),2)*BS245),2)*AT245)/100),2))</f>
        <v>35153.370000000003</v>
      </c>
      <c r="Y245" s="4">
        <f>(ROUND((((S245+ROUND((ROUND(((((EU245*1.25)*1.2))*AV245*I245),2)*BS245),2))*AU245)/100),2)+ROUND(((ROUND((ROUND(((AE245-(((EU245*1.25)*1.2)))*AV245*I245),2)*BS245),2)*AU245)/100),2))</f>
        <v>19672.990000000002</v>
      </c>
      <c r="AA245" s="4">
        <v>85736473</v>
      </c>
      <c r="AB245" s="4">
        <f t="shared" si="293"/>
        <v>703.3152</v>
      </c>
      <c r="AC245" s="4">
        <f>ROUND((((ES245*1)*1)),6)</f>
        <v>44.76</v>
      </c>
      <c r="AD245" s="4">
        <f>ROUND((((((ET245*1.25)*1.2))-(((EU245*1.25)*1.2)))+AE245),6)</f>
        <v>71.655000000000001</v>
      </c>
      <c r="AE245" s="4">
        <f>ROUND((((EU245*1.25)*1.2)),6)</f>
        <v>9.09</v>
      </c>
      <c r="AF245" s="4">
        <f>ROUND((((EV245*1.15)*1.2)),6)</f>
        <v>586.90020000000004</v>
      </c>
      <c r="AG245" s="4">
        <f t="shared" si="294"/>
        <v>0</v>
      </c>
      <c r="AH245" s="4">
        <f>(((EW245*1.15)*1.2))</f>
        <v>46.506</v>
      </c>
      <c r="AI245" s="4">
        <f>(((EX245*1.25)*1.2))</f>
        <v>0</v>
      </c>
      <c r="AJ245" s="4">
        <f t="shared" si="295"/>
        <v>0</v>
      </c>
      <c r="AK245" s="4">
        <v>517.82000000000005</v>
      </c>
      <c r="AL245" s="4">
        <v>44.76</v>
      </c>
      <c r="AM245" s="4">
        <v>47.77</v>
      </c>
      <c r="AN245" s="4">
        <v>6.06</v>
      </c>
      <c r="AO245" s="4">
        <v>425.29</v>
      </c>
      <c r="AP245" s="4">
        <v>0</v>
      </c>
      <c r="AQ245" s="4">
        <v>33.700000000000003</v>
      </c>
      <c r="AR245" s="4">
        <v>0</v>
      </c>
      <c r="AS245" s="4">
        <v>0</v>
      </c>
      <c r="AT245" s="4">
        <v>109</v>
      </c>
      <c r="AU245" s="4">
        <v>61</v>
      </c>
      <c r="AV245" s="4">
        <v>1.0669999999999999</v>
      </c>
      <c r="AW245" s="4">
        <v>1</v>
      </c>
      <c r="AZ245" s="4">
        <v>1</v>
      </c>
      <c r="BA245" s="4">
        <v>56.35</v>
      </c>
      <c r="BB245" s="4">
        <v>16.21</v>
      </c>
      <c r="BC245" s="4">
        <v>6.28</v>
      </c>
      <c r="BD245" s="4" t="s">
        <v>3</v>
      </c>
      <c r="BE245" s="4" t="s">
        <v>3</v>
      </c>
      <c r="BF245" s="4" t="s">
        <v>3</v>
      </c>
      <c r="BG245" s="4" t="s">
        <v>3</v>
      </c>
      <c r="BH245" s="4">
        <v>0</v>
      </c>
      <c r="BI245" s="4">
        <v>1</v>
      </c>
      <c r="BJ245" s="4" t="s">
        <v>161</v>
      </c>
      <c r="BM245" s="4">
        <v>21</v>
      </c>
      <c r="BN245" s="4">
        <v>0</v>
      </c>
      <c r="BO245" s="4" t="s">
        <v>159</v>
      </c>
      <c r="BP245" s="4">
        <v>1</v>
      </c>
      <c r="BQ245" s="4">
        <v>30</v>
      </c>
      <c r="BR245" s="4">
        <v>0</v>
      </c>
      <c r="BS245" s="4">
        <v>56.35</v>
      </c>
      <c r="BT245" s="4">
        <v>1</v>
      </c>
      <c r="BU245" s="4">
        <v>1</v>
      </c>
      <c r="BV245" s="4">
        <v>1</v>
      </c>
      <c r="BW245" s="4">
        <v>1</v>
      </c>
      <c r="BX245" s="4">
        <v>1</v>
      </c>
      <c r="BY245" s="4" t="s">
        <v>3</v>
      </c>
      <c r="BZ245" s="4">
        <v>109</v>
      </c>
      <c r="CA245" s="4">
        <v>61</v>
      </c>
      <c r="CB245" s="4" t="s">
        <v>3</v>
      </c>
      <c r="CE245" s="4">
        <v>1566</v>
      </c>
      <c r="CF245" s="4">
        <v>0</v>
      </c>
      <c r="CG245" s="4">
        <v>0</v>
      </c>
      <c r="CM245" s="4">
        <v>0</v>
      </c>
      <c r="CN245" s="4" t="s">
        <v>907</v>
      </c>
      <c r="CO245" s="4">
        <v>0</v>
      </c>
      <c r="CP245" s="4">
        <f t="shared" si="296"/>
        <v>33127.230000000003</v>
      </c>
      <c r="CQ245" s="4">
        <f t="shared" si="297"/>
        <v>281.08999999999997</v>
      </c>
      <c r="CR245" s="4">
        <f>(ROUND((ROUND(((((ET245*1.25)*1.2))*AV245*1),2)*BB245),2)+ROUND((ROUND(((AE245-(((EU245*1.25)*1.2)))*AV245*1),2)*BS245),2))</f>
        <v>1239.42</v>
      </c>
      <c r="CS245" s="4">
        <f>(ROUND((ROUND(((((EU245*1.25)*1.2))*AV245*1),2)*BS245),2)+ROUND((ROUND(((AE245-(((EU245*1.25)*1.2)))*AV245*1),2)*BS245),2))</f>
        <v>546.6</v>
      </c>
      <c r="CT245" s="4">
        <f t="shared" si="298"/>
        <v>35287.5</v>
      </c>
      <c r="CU245" s="4">
        <f t="shared" si="299"/>
        <v>0</v>
      </c>
      <c r="CV245" s="4">
        <f t="shared" si="300"/>
        <v>49.621901999999999</v>
      </c>
      <c r="CW245" s="4">
        <f t="shared" si="301"/>
        <v>0</v>
      </c>
      <c r="CX245" s="4">
        <f t="shared" si="302"/>
        <v>0</v>
      </c>
      <c r="CY245" s="4">
        <f>(ROUND((((S245+ROUND((ROUND(((((EU245*1.25)*1.2))*AV245*1),2)*BS245),2))*AT245)/100),2)+ROUND(((ROUND((ROUND(((AE245-(((EU245*1.25)*1.2)))*AV245*1),2)*BS245),2)*AT245)/100),2))</f>
        <v>35212.949999999997</v>
      </c>
      <c r="CZ245" s="4">
        <f>(ROUND((((S245+ROUND((ROUND(((((EU245*1.25)*1.2))*AV245*1),2)*BS245),2))*AU245)/100),2)+ROUND(((ROUND((ROUND(((AE245-(((EU245*1.25)*1.2)))*AV245*1),2)*BS245),2)*AU245)/100),2))</f>
        <v>19706.330000000002</v>
      </c>
      <c r="DB245" s="4">
        <v>85</v>
      </c>
      <c r="DC245" s="4" t="s">
        <v>3</v>
      </c>
      <c r="DD245" s="4" t="s">
        <v>42</v>
      </c>
      <c r="DE245" s="4" t="s">
        <v>140</v>
      </c>
      <c r="DF245" s="4" t="s">
        <v>140</v>
      </c>
      <c r="DG245" s="4" t="s">
        <v>141</v>
      </c>
      <c r="DH245" s="4" t="s">
        <v>3</v>
      </c>
      <c r="DI245" s="4" t="s">
        <v>141</v>
      </c>
      <c r="DJ245" s="4" t="s">
        <v>140</v>
      </c>
      <c r="DK245" s="4" t="s">
        <v>3</v>
      </c>
      <c r="DL245" s="4" t="s">
        <v>3</v>
      </c>
      <c r="DM245" s="4" t="s">
        <v>3</v>
      </c>
      <c r="DN245" s="4">
        <v>0</v>
      </c>
      <c r="DO245" s="4">
        <v>0</v>
      </c>
      <c r="DP245" s="4">
        <v>1</v>
      </c>
      <c r="DQ245" s="4">
        <v>1</v>
      </c>
      <c r="DU245" s="4">
        <v>1013</v>
      </c>
      <c r="DV245" s="4" t="s">
        <v>138</v>
      </c>
      <c r="DW245" s="4" t="s">
        <v>138</v>
      </c>
      <c r="DX245" s="4">
        <v>1</v>
      </c>
      <c r="DZ245" s="4" t="s">
        <v>3</v>
      </c>
      <c r="EA245" s="4" t="s">
        <v>3</v>
      </c>
      <c r="EB245" s="4" t="s">
        <v>3</v>
      </c>
      <c r="EC245" s="4" t="s">
        <v>3</v>
      </c>
      <c r="EE245" s="4">
        <v>85133641</v>
      </c>
      <c r="EF245" s="4">
        <v>30</v>
      </c>
      <c r="EG245" s="4" t="s">
        <v>52</v>
      </c>
      <c r="EH245" s="4">
        <v>0</v>
      </c>
      <c r="EI245" s="4" t="s">
        <v>3</v>
      </c>
      <c r="EJ245" s="4">
        <v>1</v>
      </c>
      <c r="EK245" s="4">
        <v>21</v>
      </c>
      <c r="EL245" s="4" t="s">
        <v>53</v>
      </c>
      <c r="EM245" s="4" t="s">
        <v>54</v>
      </c>
      <c r="EO245" s="4" t="s">
        <v>142</v>
      </c>
      <c r="EQ245" s="4">
        <v>0</v>
      </c>
      <c r="ER245" s="4">
        <v>517.82000000000005</v>
      </c>
      <c r="ES245" s="4">
        <v>44.76</v>
      </c>
      <c r="ET245" s="4">
        <v>47.77</v>
      </c>
      <c r="EU245" s="4">
        <v>6.06</v>
      </c>
      <c r="EV245" s="4">
        <v>425.29</v>
      </c>
      <c r="EW245" s="4">
        <v>33.700000000000003</v>
      </c>
      <c r="EX245" s="4">
        <v>0</v>
      </c>
      <c r="EY245" s="4">
        <v>0</v>
      </c>
      <c r="FQ245" s="4">
        <v>0</v>
      </c>
      <c r="FR245" s="4">
        <v>0</v>
      </c>
      <c r="FS245" s="4">
        <v>0</v>
      </c>
      <c r="FX245" s="4">
        <v>109</v>
      </c>
      <c r="FY245" s="4">
        <v>61</v>
      </c>
      <c r="GA245" s="4" t="s">
        <v>3</v>
      </c>
      <c r="GD245" s="4">
        <v>1</v>
      </c>
      <c r="GF245" s="4">
        <v>-756103936</v>
      </c>
      <c r="GG245" s="4">
        <v>2</v>
      </c>
      <c r="GH245" s="4">
        <v>1</v>
      </c>
      <c r="GI245" s="4">
        <v>2</v>
      </c>
      <c r="GJ245" s="4">
        <v>0</v>
      </c>
      <c r="GK245" s="4">
        <v>0</v>
      </c>
      <c r="GL245" s="4">
        <f t="shared" si="303"/>
        <v>0</v>
      </c>
      <c r="GM245" s="4">
        <f t="shared" si="304"/>
        <v>87953.59</v>
      </c>
      <c r="GN245" s="4">
        <f t="shared" si="305"/>
        <v>87953.59</v>
      </c>
      <c r="GO245" s="4">
        <f t="shared" si="306"/>
        <v>0</v>
      </c>
      <c r="GP245" s="4">
        <f t="shared" si="307"/>
        <v>0</v>
      </c>
      <c r="GR245" s="4">
        <v>0</v>
      </c>
      <c r="GS245" s="4">
        <v>3</v>
      </c>
      <c r="GT245" s="4">
        <v>0</v>
      </c>
      <c r="GU245" s="4" t="s">
        <v>3</v>
      </c>
      <c r="GV245" s="4">
        <f t="shared" si="308"/>
        <v>0</v>
      </c>
      <c r="GW245" s="4">
        <v>1</v>
      </c>
      <c r="GX245" s="4">
        <f t="shared" si="309"/>
        <v>0</v>
      </c>
      <c r="HA245" s="4">
        <v>0</v>
      </c>
      <c r="HB245" s="4">
        <v>0</v>
      </c>
      <c r="HC245" s="4">
        <f t="shared" si="310"/>
        <v>0</v>
      </c>
      <c r="HE245" s="4" t="s">
        <v>3</v>
      </c>
      <c r="HF245" s="4" t="s">
        <v>3</v>
      </c>
      <c r="HM245" s="4" t="s">
        <v>3</v>
      </c>
      <c r="HN245" s="4" t="s">
        <v>3</v>
      </c>
      <c r="HO245" s="4" t="s">
        <v>3</v>
      </c>
      <c r="HP245" s="4" t="s">
        <v>3</v>
      </c>
      <c r="HQ245" s="4" t="s">
        <v>3</v>
      </c>
      <c r="HS245" s="4">
        <v>0</v>
      </c>
      <c r="IK245" s="4">
        <v>0</v>
      </c>
    </row>
    <row r="246" spans="1:255" x14ac:dyDescent="0.2">
      <c r="A246" s="2">
        <v>18</v>
      </c>
      <c r="B246" s="2">
        <v>1</v>
      </c>
      <c r="C246" s="2">
        <v>439</v>
      </c>
      <c r="D246" s="2"/>
      <c r="E246" s="2" t="s">
        <v>383</v>
      </c>
      <c r="F246" s="2" t="s">
        <v>163</v>
      </c>
      <c r="G246" s="2" t="s">
        <v>164</v>
      </c>
      <c r="H246" s="2" t="s">
        <v>146</v>
      </c>
      <c r="I246" s="2">
        <f>I244*J246</f>
        <v>20</v>
      </c>
      <c r="J246" s="2">
        <v>22.222222222222221</v>
      </c>
      <c r="K246" s="2">
        <v>22.222221999999999</v>
      </c>
      <c r="L246" s="2"/>
      <c r="M246" s="2"/>
      <c r="N246" s="2"/>
      <c r="O246" s="2">
        <f t="shared" si="286"/>
        <v>944.8</v>
      </c>
      <c r="P246" s="2">
        <f t="shared" si="287"/>
        <v>944.8</v>
      </c>
      <c r="Q246" s="2">
        <f t="shared" ref="Q246:Q251" si="323">(ROUND((ROUND(((ET246)*AV246*I246),2)*BB246),2)+ROUND((ROUND(((AE246-(EU246))*AV246*I246),2)*BS246),2))</f>
        <v>0</v>
      </c>
      <c r="R246" s="2">
        <f t="shared" ref="R246:R251" si="324">(ROUND((ROUND(((EU246)*AV246*I246),2)*BS246),2)+ROUND((ROUND(((AE246-(EU246))*AV246*I246),2)*BS246),2))</f>
        <v>0</v>
      </c>
      <c r="S246" s="2">
        <f t="shared" si="288"/>
        <v>0</v>
      </c>
      <c r="T246" s="2">
        <f t="shared" si="289"/>
        <v>0</v>
      </c>
      <c r="U246" s="2">
        <f t="shared" si="290"/>
        <v>0</v>
      </c>
      <c r="V246" s="2">
        <f t="shared" si="291"/>
        <v>0</v>
      </c>
      <c r="W246" s="2">
        <f t="shared" si="292"/>
        <v>0</v>
      </c>
      <c r="X246" s="2">
        <f t="shared" ref="X246:X251" si="325">(ROUND((((S246+ROUND((ROUND(((EU246)*AV246*I246),2)*BS246),2))*AT246)/100),2)+ROUND(((ROUND((ROUND(((AE246-(EU246))*AV246*I246),2)*BS246),2)*AT246)/100),2))</f>
        <v>0</v>
      </c>
      <c r="Y246" s="2">
        <f t="shared" ref="Y246:Y251" si="326">(ROUND((((S246+ROUND((ROUND(((EU246)*AV246*I246),2)*BS246),2))*AU246)/100),2)+ROUND(((ROUND((ROUND(((AE246-(EU246))*AV246*I246),2)*BS246),2)*AU246)/100),2))</f>
        <v>0</v>
      </c>
      <c r="Z246" s="2"/>
      <c r="AA246" s="2">
        <v>85736471</v>
      </c>
      <c r="AB246" s="2">
        <f t="shared" si="293"/>
        <v>47.24</v>
      </c>
      <c r="AC246" s="2">
        <f t="shared" ref="AC246:AC251" si="327">ROUND((ES246),6)</f>
        <v>47.24</v>
      </c>
      <c r="AD246" s="2">
        <f t="shared" ref="AD246:AD251" si="328">ROUND((((ET246)-(EU246))+AE246),6)</f>
        <v>0</v>
      </c>
      <c r="AE246" s="2">
        <f t="shared" ref="AE246:AF251" si="329">ROUND((EU246),6)</f>
        <v>0</v>
      </c>
      <c r="AF246" s="2">
        <f t="shared" si="329"/>
        <v>0</v>
      </c>
      <c r="AG246" s="2">
        <f t="shared" si="294"/>
        <v>0</v>
      </c>
      <c r="AH246" s="2">
        <f t="shared" ref="AH246:AI251" si="330">(EW246)</f>
        <v>0</v>
      </c>
      <c r="AI246" s="2">
        <f t="shared" si="330"/>
        <v>0</v>
      </c>
      <c r="AJ246" s="2">
        <f t="shared" si="295"/>
        <v>0</v>
      </c>
      <c r="AK246" s="2">
        <v>47.24</v>
      </c>
      <c r="AL246" s="2">
        <v>47.24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109</v>
      </c>
      <c r="AU246" s="2">
        <v>61</v>
      </c>
      <c r="AV246" s="2">
        <v>1</v>
      </c>
      <c r="AW246" s="2">
        <v>1</v>
      </c>
      <c r="AX246" s="2"/>
      <c r="AY246" s="2"/>
      <c r="AZ246" s="2">
        <v>1</v>
      </c>
      <c r="BA246" s="2">
        <v>1</v>
      </c>
      <c r="BB246" s="2">
        <v>1</v>
      </c>
      <c r="BC246" s="2">
        <v>1</v>
      </c>
      <c r="BD246" s="2" t="s">
        <v>3</v>
      </c>
      <c r="BE246" s="2" t="s">
        <v>3</v>
      </c>
      <c r="BF246" s="2" t="s">
        <v>3</v>
      </c>
      <c r="BG246" s="2" t="s">
        <v>3</v>
      </c>
      <c r="BH246" s="2">
        <v>3</v>
      </c>
      <c r="BI246" s="2">
        <v>1</v>
      </c>
      <c r="BJ246" s="2" t="s">
        <v>165</v>
      </c>
      <c r="BK246" s="2"/>
      <c r="BL246" s="2"/>
      <c r="BM246" s="2">
        <v>21</v>
      </c>
      <c r="BN246" s="2">
        <v>0</v>
      </c>
      <c r="BO246" s="2" t="s">
        <v>3</v>
      </c>
      <c r="BP246" s="2">
        <v>0</v>
      </c>
      <c r="BQ246" s="2">
        <v>30</v>
      </c>
      <c r="BR246" s="2">
        <v>0</v>
      </c>
      <c r="BS246" s="2">
        <v>1</v>
      </c>
      <c r="BT246" s="2">
        <v>1</v>
      </c>
      <c r="BU246" s="2">
        <v>1</v>
      </c>
      <c r="BV246" s="2">
        <v>1</v>
      </c>
      <c r="BW246" s="2">
        <v>1</v>
      </c>
      <c r="BX246" s="2">
        <v>1</v>
      </c>
      <c r="BY246" s="2" t="s">
        <v>3</v>
      </c>
      <c r="BZ246" s="2">
        <v>109</v>
      </c>
      <c r="CA246" s="2">
        <v>61</v>
      </c>
      <c r="CB246" s="2" t="s">
        <v>3</v>
      </c>
      <c r="CC246" s="2"/>
      <c r="CD246" s="2"/>
      <c r="CE246" s="2">
        <v>1566</v>
      </c>
      <c r="CF246" s="2">
        <v>0</v>
      </c>
      <c r="CG246" s="2">
        <v>0</v>
      </c>
      <c r="CH246" s="2"/>
      <c r="CI246" s="2"/>
      <c r="CJ246" s="2"/>
      <c r="CK246" s="2"/>
      <c r="CL246" s="2"/>
      <c r="CM246" s="2">
        <v>0</v>
      </c>
      <c r="CN246" s="2" t="s">
        <v>908</v>
      </c>
      <c r="CO246" s="2">
        <v>0</v>
      </c>
      <c r="CP246" s="2">
        <f t="shared" si="296"/>
        <v>944.8</v>
      </c>
      <c r="CQ246" s="2">
        <f t="shared" si="297"/>
        <v>47.24</v>
      </c>
      <c r="CR246" s="2">
        <f t="shared" ref="CR246:CR251" si="331">(ROUND((ROUND(((ET246)*AV246*1),2)*BB246),2)+ROUND((ROUND(((AE246-(EU246))*AV246*1),2)*BS246),2))</f>
        <v>0</v>
      </c>
      <c r="CS246" s="2">
        <f t="shared" ref="CS246:CS251" si="332">(ROUND((ROUND(((EU246)*AV246*1),2)*BS246),2)+ROUND((ROUND(((AE246-(EU246))*AV246*1),2)*BS246),2))</f>
        <v>0</v>
      </c>
      <c r="CT246" s="2">
        <f t="shared" si="298"/>
        <v>0</v>
      </c>
      <c r="CU246" s="2">
        <f t="shared" si="299"/>
        <v>0</v>
      </c>
      <c r="CV246" s="2">
        <f t="shared" si="300"/>
        <v>0</v>
      </c>
      <c r="CW246" s="2">
        <f t="shared" si="301"/>
        <v>0</v>
      </c>
      <c r="CX246" s="2">
        <f t="shared" si="302"/>
        <v>0</v>
      </c>
      <c r="CY246" s="2">
        <f t="shared" ref="CY246:CY251" si="333">(ROUND((((S246+ROUND((ROUND(((EU246)*AV246*1),2)*BS246),2))*AT246)/100),2)+ROUND(((ROUND((ROUND(((AE246-(EU246))*AV246*1),2)*BS246),2)*AT246)/100),2))</f>
        <v>0</v>
      </c>
      <c r="CZ246" s="2">
        <f t="shared" ref="CZ246:CZ251" si="334">(ROUND((((S246+ROUND((ROUND(((EU246)*AV246*1),2)*BS246),2))*AU246)/100),2)+ROUND(((ROUND((ROUND(((AE246-(EU246))*AV246*1),2)*BS246),2)*AU246)/100),2))</f>
        <v>0</v>
      </c>
      <c r="DA246" s="2"/>
      <c r="DB246" s="2"/>
      <c r="DC246" s="2" t="s">
        <v>3</v>
      </c>
      <c r="DD246" s="2" t="s">
        <v>3</v>
      </c>
      <c r="DE246" s="2" t="s">
        <v>3</v>
      </c>
      <c r="DF246" s="2" t="s">
        <v>3</v>
      </c>
      <c r="DG246" s="2" t="s">
        <v>3</v>
      </c>
      <c r="DH246" s="2" t="s">
        <v>3</v>
      </c>
      <c r="DI246" s="2" t="s">
        <v>3</v>
      </c>
      <c r="DJ246" s="2" t="s">
        <v>3</v>
      </c>
      <c r="DK246" s="2" t="s">
        <v>3</v>
      </c>
      <c r="DL246" s="2" t="s">
        <v>3</v>
      </c>
      <c r="DM246" s="2" t="s">
        <v>3</v>
      </c>
      <c r="DN246" s="2">
        <v>0</v>
      </c>
      <c r="DO246" s="2">
        <v>0</v>
      </c>
      <c r="DP246" s="2">
        <v>1</v>
      </c>
      <c r="DQ246" s="2">
        <v>1</v>
      </c>
      <c r="DR246" s="2"/>
      <c r="DS246" s="2"/>
      <c r="DT246" s="2"/>
      <c r="DU246" s="2">
        <v>1010</v>
      </c>
      <c r="DV246" s="2" t="s">
        <v>146</v>
      </c>
      <c r="DW246" s="2" t="s">
        <v>146</v>
      </c>
      <c r="DX246" s="2">
        <v>1</v>
      </c>
      <c r="DY246" s="2"/>
      <c r="DZ246" s="2" t="s">
        <v>3</v>
      </c>
      <c r="EA246" s="2" t="s">
        <v>3</v>
      </c>
      <c r="EB246" s="2" t="s">
        <v>3</v>
      </c>
      <c r="EC246" s="2" t="s">
        <v>3</v>
      </c>
      <c r="ED246" s="2"/>
      <c r="EE246" s="2">
        <v>85133641</v>
      </c>
      <c r="EF246" s="2">
        <v>30</v>
      </c>
      <c r="EG246" s="2" t="s">
        <v>52</v>
      </c>
      <c r="EH246" s="2">
        <v>0</v>
      </c>
      <c r="EI246" s="2" t="s">
        <v>3</v>
      </c>
      <c r="EJ246" s="2">
        <v>1</v>
      </c>
      <c r="EK246" s="2">
        <v>21</v>
      </c>
      <c r="EL246" s="2" t="s">
        <v>53</v>
      </c>
      <c r="EM246" s="2" t="s">
        <v>54</v>
      </c>
      <c r="EN246" s="2"/>
      <c r="EO246" s="2" t="s">
        <v>148</v>
      </c>
      <c r="EP246" s="2"/>
      <c r="EQ246" s="2">
        <v>0</v>
      </c>
      <c r="ER246" s="2">
        <v>47.24</v>
      </c>
      <c r="ES246" s="2">
        <v>47.24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>
        <v>0</v>
      </c>
      <c r="FR246" s="2">
        <v>0</v>
      </c>
      <c r="FS246" s="2">
        <v>0</v>
      </c>
      <c r="FT246" s="2"/>
      <c r="FU246" s="2"/>
      <c r="FV246" s="2"/>
      <c r="FW246" s="2"/>
      <c r="FX246" s="2">
        <v>109</v>
      </c>
      <c r="FY246" s="2">
        <v>61</v>
      </c>
      <c r="FZ246" s="2"/>
      <c r="GA246" s="2" t="s">
        <v>3</v>
      </c>
      <c r="GB246" s="2"/>
      <c r="GC246" s="2"/>
      <c r="GD246" s="2">
        <v>1</v>
      </c>
      <c r="GE246" s="2"/>
      <c r="GF246" s="2">
        <v>-720383431</v>
      </c>
      <c r="GG246" s="2">
        <v>2</v>
      </c>
      <c r="GH246" s="2">
        <v>1</v>
      </c>
      <c r="GI246" s="2">
        <v>-2</v>
      </c>
      <c r="GJ246" s="2">
        <v>0</v>
      </c>
      <c r="GK246" s="2">
        <v>0</v>
      </c>
      <c r="GL246" s="2">
        <f t="shared" si="303"/>
        <v>0</v>
      </c>
      <c r="GM246" s="2">
        <f t="shared" si="304"/>
        <v>944.8</v>
      </c>
      <c r="GN246" s="2">
        <f t="shared" si="305"/>
        <v>944.8</v>
      </c>
      <c r="GO246" s="2">
        <f t="shared" si="306"/>
        <v>0</v>
      </c>
      <c r="GP246" s="2">
        <f t="shared" si="307"/>
        <v>0</v>
      </c>
      <c r="GQ246" s="2"/>
      <c r="GR246" s="2">
        <v>0</v>
      </c>
      <c r="GS246" s="2">
        <v>3</v>
      </c>
      <c r="GT246" s="2">
        <v>0</v>
      </c>
      <c r="GU246" s="2" t="s">
        <v>3</v>
      </c>
      <c r="GV246" s="2">
        <f t="shared" si="308"/>
        <v>0</v>
      </c>
      <c r="GW246" s="2">
        <v>1</v>
      </c>
      <c r="GX246" s="2">
        <f t="shared" si="309"/>
        <v>0</v>
      </c>
      <c r="GY246" s="2"/>
      <c r="GZ246" s="2"/>
      <c r="HA246" s="2">
        <v>0</v>
      </c>
      <c r="HB246" s="2">
        <v>0</v>
      </c>
      <c r="HC246" s="2">
        <f t="shared" si="310"/>
        <v>0</v>
      </c>
      <c r="HD246" s="2"/>
      <c r="HE246" s="2" t="s">
        <v>3</v>
      </c>
      <c r="HF246" s="2" t="s">
        <v>3</v>
      </c>
      <c r="HG246" s="2"/>
      <c r="HH246" s="2"/>
      <c r="HI246" s="2"/>
      <c r="HJ246" s="2"/>
      <c r="HK246" s="2"/>
      <c r="HL246" s="2"/>
      <c r="HM246" s="2" t="s">
        <v>42</v>
      </c>
      <c r="HN246" s="2" t="s">
        <v>3</v>
      </c>
      <c r="HO246" s="2" t="s">
        <v>3</v>
      </c>
      <c r="HP246" s="2" t="s">
        <v>3</v>
      </c>
      <c r="HQ246" s="2" t="s">
        <v>3</v>
      </c>
      <c r="HR246" s="2"/>
      <c r="HS246" s="2">
        <v>0</v>
      </c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>
        <v>0</v>
      </c>
      <c r="IL246" s="2"/>
      <c r="IM246" s="2"/>
      <c r="IN246" s="2"/>
      <c r="IO246" s="2"/>
      <c r="IP246" s="2"/>
      <c r="IQ246" s="2"/>
      <c r="IR246" s="2"/>
      <c r="IS246" s="2"/>
      <c r="IT246" s="2"/>
      <c r="IU246" s="2"/>
    </row>
    <row r="247" spans="1:255" x14ac:dyDescent="0.2">
      <c r="A247" s="4">
        <v>18</v>
      </c>
      <c r="B247" s="4">
        <v>1</v>
      </c>
      <c r="C247" s="4">
        <v>454</v>
      </c>
      <c r="E247" s="4" t="s">
        <v>383</v>
      </c>
      <c r="F247" s="4" t="s">
        <v>163</v>
      </c>
      <c r="G247" s="4" t="s">
        <v>164</v>
      </c>
      <c r="H247" s="4" t="s">
        <v>146</v>
      </c>
      <c r="I247" s="4">
        <f>I245*J247</f>
        <v>20</v>
      </c>
      <c r="J247" s="4">
        <v>22.222222222222221</v>
      </c>
      <c r="K247" s="4">
        <v>22.222221999999999</v>
      </c>
      <c r="O247" s="4">
        <f t="shared" si="286"/>
        <v>20237.62</v>
      </c>
      <c r="P247" s="4">
        <f t="shared" si="287"/>
        <v>20237.62</v>
      </c>
      <c r="Q247" s="4">
        <f t="shared" si="323"/>
        <v>0</v>
      </c>
      <c r="R247" s="4">
        <f t="shared" si="324"/>
        <v>0</v>
      </c>
      <c r="S247" s="4">
        <f t="shared" si="288"/>
        <v>0</v>
      </c>
      <c r="T247" s="4">
        <f t="shared" si="289"/>
        <v>0</v>
      </c>
      <c r="U247" s="4">
        <f t="shared" si="290"/>
        <v>0</v>
      </c>
      <c r="V247" s="4">
        <f t="shared" si="291"/>
        <v>0</v>
      </c>
      <c r="W247" s="4">
        <f t="shared" si="292"/>
        <v>0</v>
      </c>
      <c r="X247" s="4">
        <f t="shared" si="325"/>
        <v>0</v>
      </c>
      <c r="Y247" s="4">
        <f t="shared" si="326"/>
        <v>0</v>
      </c>
      <c r="AA247" s="4">
        <v>85736473</v>
      </c>
      <c r="AB247" s="4">
        <f t="shared" si="293"/>
        <v>47.24</v>
      </c>
      <c r="AC247" s="4">
        <f t="shared" si="327"/>
        <v>47.24</v>
      </c>
      <c r="AD247" s="4">
        <f t="shared" si="328"/>
        <v>0</v>
      </c>
      <c r="AE247" s="4">
        <f t="shared" si="329"/>
        <v>0</v>
      </c>
      <c r="AF247" s="4">
        <f t="shared" si="329"/>
        <v>0</v>
      </c>
      <c r="AG247" s="4">
        <f t="shared" si="294"/>
        <v>0</v>
      </c>
      <c r="AH247" s="4">
        <f t="shared" si="330"/>
        <v>0</v>
      </c>
      <c r="AI247" s="4">
        <f t="shared" si="330"/>
        <v>0</v>
      </c>
      <c r="AJ247" s="4">
        <f t="shared" si="295"/>
        <v>0</v>
      </c>
      <c r="AK247" s="4">
        <v>47.24</v>
      </c>
      <c r="AL247" s="4">
        <v>47.24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109</v>
      </c>
      <c r="AU247" s="4">
        <v>61</v>
      </c>
      <c r="AV247" s="4">
        <v>1</v>
      </c>
      <c r="AW247" s="4">
        <v>1</v>
      </c>
      <c r="AZ247" s="4">
        <v>1</v>
      </c>
      <c r="BA247" s="4">
        <v>1</v>
      </c>
      <c r="BB247" s="4">
        <v>1</v>
      </c>
      <c r="BC247" s="4">
        <v>21.42</v>
      </c>
      <c r="BD247" s="4" t="s">
        <v>3</v>
      </c>
      <c r="BE247" s="4" t="s">
        <v>3</v>
      </c>
      <c r="BF247" s="4" t="s">
        <v>3</v>
      </c>
      <c r="BG247" s="4" t="s">
        <v>3</v>
      </c>
      <c r="BH247" s="4">
        <v>3</v>
      </c>
      <c r="BI247" s="4">
        <v>1</v>
      </c>
      <c r="BJ247" s="4" t="s">
        <v>165</v>
      </c>
      <c r="BM247" s="4">
        <v>21</v>
      </c>
      <c r="BN247" s="4">
        <v>0</v>
      </c>
      <c r="BO247" s="4" t="s">
        <v>163</v>
      </c>
      <c r="BP247" s="4">
        <v>1</v>
      </c>
      <c r="BQ247" s="4">
        <v>30</v>
      </c>
      <c r="BR247" s="4">
        <v>0</v>
      </c>
      <c r="BS247" s="4">
        <v>1</v>
      </c>
      <c r="BT247" s="4">
        <v>1</v>
      </c>
      <c r="BU247" s="4">
        <v>1</v>
      </c>
      <c r="BV247" s="4">
        <v>1</v>
      </c>
      <c r="BW247" s="4">
        <v>1</v>
      </c>
      <c r="BX247" s="4">
        <v>1</v>
      </c>
      <c r="BY247" s="4" t="s">
        <v>3</v>
      </c>
      <c r="BZ247" s="4">
        <v>109</v>
      </c>
      <c r="CA247" s="4">
        <v>61</v>
      </c>
      <c r="CB247" s="4" t="s">
        <v>3</v>
      </c>
      <c r="CE247" s="4">
        <v>1566</v>
      </c>
      <c r="CF247" s="4">
        <v>0</v>
      </c>
      <c r="CG247" s="4">
        <v>0</v>
      </c>
      <c r="CM247" s="4">
        <v>0</v>
      </c>
      <c r="CN247" s="4" t="s">
        <v>908</v>
      </c>
      <c r="CO247" s="4">
        <v>0</v>
      </c>
      <c r="CP247" s="4">
        <f t="shared" si="296"/>
        <v>20237.62</v>
      </c>
      <c r="CQ247" s="4">
        <f t="shared" si="297"/>
        <v>1011.88</v>
      </c>
      <c r="CR247" s="4">
        <f t="shared" si="331"/>
        <v>0</v>
      </c>
      <c r="CS247" s="4">
        <f t="shared" si="332"/>
        <v>0</v>
      </c>
      <c r="CT247" s="4">
        <f t="shared" si="298"/>
        <v>0</v>
      </c>
      <c r="CU247" s="4">
        <f t="shared" si="299"/>
        <v>0</v>
      </c>
      <c r="CV247" s="4">
        <f t="shared" si="300"/>
        <v>0</v>
      </c>
      <c r="CW247" s="4">
        <f t="shared" si="301"/>
        <v>0</v>
      </c>
      <c r="CX247" s="4">
        <f t="shared" si="302"/>
        <v>0</v>
      </c>
      <c r="CY247" s="4">
        <f t="shared" si="333"/>
        <v>0</v>
      </c>
      <c r="CZ247" s="4">
        <f t="shared" si="334"/>
        <v>0</v>
      </c>
      <c r="DC247" s="4" t="s">
        <v>3</v>
      </c>
      <c r="DD247" s="4" t="s">
        <v>3</v>
      </c>
      <c r="DE247" s="4" t="s">
        <v>3</v>
      </c>
      <c r="DF247" s="4" t="s">
        <v>3</v>
      </c>
      <c r="DG247" s="4" t="s">
        <v>3</v>
      </c>
      <c r="DH247" s="4" t="s">
        <v>3</v>
      </c>
      <c r="DI247" s="4" t="s">
        <v>3</v>
      </c>
      <c r="DJ247" s="4" t="s">
        <v>3</v>
      </c>
      <c r="DK247" s="4" t="s">
        <v>3</v>
      </c>
      <c r="DL247" s="4" t="s">
        <v>3</v>
      </c>
      <c r="DM247" s="4" t="s">
        <v>3</v>
      </c>
      <c r="DN247" s="4">
        <v>0</v>
      </c>
      <c r="DO247" s="4">
        <v>0</v>
      </c>
      <c r="DP247" s="4">
        <v>1</v>
      </c>
      <c r="DQ247" s="4">
        <v>1</v>
      </c>
      <c r="DU247" s="4">
        <v>1010</v>
      </c>
      <c r="DV247" s="4" t="s">
        <v>146</v>
      </c>
      <c r="DW247" s="4" t="s">
        <v>146</v>
      </c>
      <c r="DX247" s="4">
        <v>1</v>
      </c>
      <c r="DZ247" s="4" t="s">
        <v>3</v>
      </c>
      <c r="EA247" s="4" t="s">
        <v>3</v>
      </c>
      <c r="EB247" s="4" t="s">
        <v>3</v>
      </c>
      <c r="EC247" s="4" t="s">
        <v>3</v>
      </c>
      <c r="EE247" s="4">
        <v>85133641</v>
      </c>
      <c r="EF247" s="4">
        <v>30</v>
      </c>
      <c r="EG247" s="4" t="s">
        <v>52</v>
      </c>
      <c r="EH247" s="4">
        <v>0</v>
      </c>
      <c r="EI247" s="4" t="s">
        <v>3</v>
      </c>
      <c r="EJ247" s="4">
        <v>1</v>
      </c>
      <c r="EK247" s="4">
        <v>21</v>
      </c>
      <c r="EL247" s="4" t="s">
        <v>53</v>
      </c>
      <c r="EM247" s="4" t="s">
        <v>54</v>
      </c>
      <c r="EO247" s="4" t="s">
        <v>148</v>
      </c>
      <c r="EQ247" s="4">
        <v>0</v>
      </c>
      <c r="ER247" s="4">
        <v>47.24</v>
      </c>
      <c r="ES247" s="4">
        <v>47.24</v>
      </c>
      <c r="ET247" s="4">
        <v>0</v>
      </c>
      <c r="EU247" s="4">
        <v>0</v>
      </c>
      <c r="EV247" s="4">
        <v>0</v>
      </c>
      <c r="EW247" s="4">
        <v>0</v>
      </c>
      <c r="EX247" s="4">
        <v>0</v>
      </c>
      <c r="FQ247" s="4">
        <v>0</v>
      </c>
      <c r="FR247" s="4">
        <v>0</v>
      </c>
      <c r="FS247" s="4">
        <v>0</v>
      </c>
      <c r="FX247" s="4">
        <v>109</v>
      </c>
      <c r="FY247" s="4">
        <v>61</v>
      </c>
      <c r="GA247" s="4" t="s">
        <v>3</v>
      </c>
      <c r="GD247" s="4">
        <v>1</v>
      </c>
      <c r="GF247" s="4">
        <v>-720383431</v>
      </c>
      <c r="GG247" s="4">
        <v>2</v>
      </c>
      <c r="GH247" s="4">
        <v>1</v>
      </c>
      <c r="GI247" s="4">
        <v>2</v>
      </c>
      <c r="GJ247" s="4">
        <v>0</v>
      </c>
      <c r="GK247" s="4">
        <v>0</v>
      </c>
      <c r="GL247" s="4">
        <f t="shared" si="303"/>
        <v>0</v>
      </c>
      <c r="GM247" s="4">
        <f t="shared" si="304"/>
        <v>20237.62</v>
      </c>
      <c r="GN247" s="4">
        <f t="shared" si="305"/>
        <v>20237.62</v>
      </c>
      <c r="GO247" s="4">
        <f t="shared" si="306"/>
        <v>0</v>
      </c>
      <c r="GP247" s="4">
        <f t="shared" si="307"/>
        <v>0</v>
      </c>
      <c r="GR247" s="4">
        <v>0</v>
      </c>
      <c r="GS247" s="4">
        <v>3</v>
      </c>
      <c r="GT247" s="4">
        <v>0</v>
      </c>
      <c r="GU247" s="4" t="s">
        <v>3</v>
      </c>
      <c r="GV247" s="4">
        <f t="shared" si="308"/>
        <v>0</v>
      </c>
      <c r="GW247" s="4">
        <v>1</v>
      </c>
      <c r="GX247" s="4">
        <f t="shared" si="309"/>
        <v>0</v>
      </c>
      <c r="HA247" s="4">
        <v>0</v>
      </c>
      <c r="HB247" s="4">
        <v>0</v>
      </c>
      <c r="HC247" s="4">
        <f t="shared" si="310"/>
        <v>0</v>
      </c>
      <c r="HE247" s="4" t="s">
        <v>3</v>
      </c>
      <c r="HF247" s="4" t="s">
        <v>3</v>
      </c>
      <c r="HM247" s="4" t="s">
        <v>42</v>
      </c>
      <c r="HN247" s="4" t="s">
        <v>3</v>
      </c>
      <c r="HO247" s="4" t="s">
        <v>3</v>
      </c>
      <c r="HP247" s="4" t="s">
        <v>3</v>
      </c>
      <c r="HQ247" s="4" t="s">
        <v>3</v>
      </c>
      <c r="HS247" s="4">
        <v>0</v>
      </c>
      <c r="IK247" s="4">
        <v>0</v>
      </c>
    </row>
    <row r="248" spans="1:255" x14ac:dyDescent="0.2">
      <c r="A248" s="2">
        <v>18</v>
      </c>
      <c r="B248" s="2">
        <v>1</v>
      </c>
      <c r="C248" s="2">
        <v>438</v>
      </c>
      <c r="D248" s="2"/>
      <c r="E248" s="2" t="s">
        <v>384</v>
      </c>
      <c r="F248" s="2" t="s">
        <v>385</v>
      </c>
      <c r="G248" s="2" t="s">
        <v>386</v>
      </c>
      <c r="H248" s="2" t="s">
        <v>146</v>
      </c>
      <c r="I248" s="2">
        <f>I244*J248</f>
        <v>5</v>
      </c>
      <c r="J248" s="2">
        <v>5.5555555555555554</v>
      </c>
      <c r="K248" s="2">
        <v>5.5555560000000002</v>
      </c>
      <c r="L248" s="2"/>
      <c r="M248" s="2"/>
      <c r="N248" s="2"/>
      <c r="O248" s="2">
        <f t="shared" si="286"/>
        <v>756.2</v>
      </c>
      <c r="P248" s="2">
        <f t="shared" si="287"/>
        <v>756.2</v>
      </c>
      <c r="Q248" s="2">
        <f t="shared" si="323"/>
        <v>0</v>
      </c>
      <c r="R248" s="2">
        <f t="shared" si="324"/>
        <v>0</v>
      </c>
      <c r="S248" s="2">
        <f t="shared" si="288"/>
        <v>0</v>
      </c>
      <c r="T248" s="2">
        <f t="shared" si="289"/>
        <v>0</v>
      </c>
      <c r="U248" s="2">
        <f t="shared" si="290"/>
        <v>0</v>
      </c>
      <c r="V248" s="2">
        <f t="shared" si="291"/>
        <v>0</v>
      </c>
      <c r="W248" s="2">
        <f t="shared" si="292"/>
        <v>0</v>
      </c>
      <c r="X248" s="2">
        <f t="shared" si="325"/>
        <v>0</v>
      </c>
      <c r="Y248" s="2">
        <f t="shared" si="326"/>
        <v>0</v>
      </c>
      <c r="Z248" s="2"/>
      <c r="AA248" s="2">
        <v>85736471</v>
      </c>
      <c r="AB248" s="2">
        <f t="shared" si="293"/>
        <v>151.24</v>
      </c>
      <c r="AC248" s="2">
        <f t="shared" si="327"/>
        <v>151.24</v>
      </c>
      <c r="AD248" s="2">
        <f t="shared" si="328"/>
        <v>0</v>
      </c>
      <c r="AE248" s="2">
        <f t="shared" si="329"/>
        <v>0</v>
      </c>
      <c r="AF248" s="2">
        <f t="shared" si="329"/>
        <v>0</v>
      </c>
      <c r="AG248" s="2">
        <f t="shared" si="294"/>
        <v>0</v>
      </c>
      <c r="AH248" s="2">
        <f t="shared" si="330"/>
        <v>0</v>
      </c>
      <c r="AI248" s="2">
        <f t="shared" si="330"/>
        <v>0</v>
      </c>
      <c r="AJ248" s="2">
        <f t="shared" si="295"/>
        <v>0</v>
      </c>
      <c r="AK248" s="2">
        <v>151.24</v>
      </c>
      <c r="AL248" s="2">
        <v>151.24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109</v>
      </c>
      <c r="AU248" s="2">
        <v>61</v>
      </c>
      <c r="AV248" s="2">
        <v>1</v>
      </c>
      <c r="AW248" s="2">
        <v>1</v>
      </c>
      <c r="AX248" s="2"/>
      <c r="AY248" s="2"/>
      <c r="AZ248" s="2">
        <v>1</v>
      </c>
      <c r="BA248" s="2">
        <v>1</v>
      </c>
      <c r="BB248" s="2">
        <v>1</v>
      </c>
      <c r="BC248" s="2">
        <v>1</v>
      </c>
      <c r="BD248" s="2" t="s">
        <v>3</v>
      </c>
      <c r="BE248" s="2" t="s">
        <v>3</v>
      </c>
      <c r="BF248" s="2" t="s">
        <v>3</v>
      </c>
      <c r="BG248" s="2" t="s">
        <v>3</v>
      </c>
      <c r="BH248" s="2">
        <v>3</v>
      </c>
      <c r="BI248" s="2">
        <v>1</v>
      </c>
      <c r="BJ248" s="2" t="s">
        <v>387</v>
      </c>
      <c r="BK248" s="2"/>
      <c r="BL248" s="2"/>
      <c r="BM248" s="2">
        <v>21</v>
      </c>
      <c r="BN248" s="2">
        <v>0</v>
      </c>
      <c r="BO248" s="2" t="s">
        <v>3</v>
      </c>
      <c r="BP248" s="2">
        <v>0</v>
      </c>
      <c r="BQ248" s="2">
        <v>30</v>
      </c>
      <c r="BR248" s="2">
        <v>0</v>
      </c>
      <c r="BS248" s="2">
        <v>1</v>
      </c>
      <c r="BT248" s="2">
        <v>1</v>
      </c>
      <c r="BU248" s="2">
        <v>1</v>
      </c>
      <c r="BV248" s="2">
        <v>1</v>
      </c>
      <c r="BW248" s="2">
        <v>1</v>
      </c>
      <c r="BX248" s="2">
        <v>1</v>
      </c>
      <c r="BY248" s="2" t="s">
        <v>3</v>
      </c>
      <c r="BZ248" s="2">
        <v>109</v>
      </c>
      <c r="CA248" s="2">
        <v>61</v>
      </c>
      <c r="CB248" s="2" t="s">
        <v>3</v>
      </c>
      <c r="CC248" s="2"/>
      <c r="CD248" s="2"/>
      <c r="CE248" s="2">
        <v>1566</v>
      </c>
      <c r="CF248" s="2">
        <v>0</v>
      </c>
      <c r="CG248" s="2">
        <v>0</v>
      </c>
      <c r="CH248" s="2"/>
      <c r="CI248" s="2"/>
      <c r="CJ248" s="2"/>
      <c r="CK248" s="2"/>
      <c r="CL248" s="2"/>
      <c r="CM248" s="2">
        <v>0</v>
      </c>
      <c r="CN248" s="2" t="s">
        <v>908</v>
      </c>
      <c r="CO248" s="2">
        <v>0</v>
      </c>
      <c r="CP248" s="2">
        <f t="shared" si="296"/>
        <v>756.2</v>
      </c>
      <c r="CQ248" s="2">
        <f t="shared" si="297"/>
        <v>151.24</v>
      </c>
      <c r="CR248" s="2">
        <f t="shared" si="331"/>
        <v>0</v>
      </c>
      <c r="CS248" s="2">
        <f t="shared" si="332"/>
        <v>0</v>
      </c>
      <c r="CT248" s="2">
        <f t="shared" si="298"/>
        <v>0</v>
      </c>
      <c r="CU248" s="2">
        <f t="shared" si="299"/>
        <v>0</v>
      </c>
      <c r="CV248" s="2">
        <f t="shared" si="300"/>
        <v>0</v>
      </c>
      <c r="CW248" s="2">
        <f t="shared" si="301"/>
        <v>0</v>
      </c>
      <c r="CX248" s="2">
        <f t="shared" si="302"/>
        <v>0</v>
      </c>
      <c r="CY248" s="2">
        <f t="shared" si="333"/>
        <v>0</v>
      </c>
      <c r="CZ248" s="2">
        <f t="shared" si="334"/>
        <v>0</v>
      </c>
      <c r="DA248" s="2"/>
      <c r="DB248" s="2"/>
      <c r="DC248" s="2" t="s">
        <v>3</v>
      </c>
      <c r="DD248" s="2" t="s">
        <v>3</v>
      </c>
      <c r="DE248" s="2" t="s">
        <v>3</v>
      </c>
      <c r="DF248" s="2" t="s">
        <v>3</v>
      </c>
      <c r="DG248" s="2" t="s">
        <v>3</v>
      </c>
      <c r="DH248" s="2" t="s">
        <v>3</v>
      </c>
      <c r="DI248" s="2" t="s">
        <v>3</v>
      </c>
      <c r="DJ248" s="2" t="s">
        <v>3</v>
      </c>
      <c r="DK248" s="2" t="s">
        <v>3</v>
      </c>
      <c r="DL248" s="2" t="s">
        <v>3</v>
      </c>
      <c r="DM248" s="2" t="s">
        <v>3</v>
      </c>
      <c r="DN248" s="2">
        <v>0</v>
      </c>
      <c r="DO248" s="2">
        <v>0</v>
      </c>
      <c r="DP248" s="2">
        <v>1</v>
      </c>
      <c r="DQ248" s="2">
        <v>1</v>
      </c>
      <c r="DR248" s="2"/>
      <c r="DS248" s="2"/>
      <c r="DT248" s="2"/>
      <c r="DU248" s="2">
        <v>1010</v>
      </c>
      <c r="DV248" s="2" t="s">
        <v>146</v>
      </c>
      <c r="DW248" s="2" t="s">
        <v>146</v>
      </c>
      <c r="DX248" s="2">
        <v>1</v>
      </c>
      <c r="DY248" s="2"/>
      <c r="DZ248" s="2" t="s">
        <v>3</v>
      </c>
      <c r="EA248" s="2" t="s">
        <v>3</v>
      </c>
      <c r="EB248" s="2" t="s">
        <v>3</v>
      </c>
      <c r="EC248" s="2" t="s">
        <v>3</v>
      </c>
      <c r="ED248" s="2"/>
      <c r="EE248" s="2">
        <v>85133641</v>
      </c>
      <c r="EF248" s="2">
        <v>30</v>
      </c>
      <c r="EG248" s="2" t="s">
        <v>52</v>
      </c>
      <c r="EH248" s="2">
        <v>0</v>
      </c>
      <c r="EI248" s="2" t="s">
        <v>3</v>
      </c>
      <c r="EJ248" s="2">
        <v>1</v>
      </c>
      <c r="EK248" s="2">
        <v>21</v>
      </c>
      <c r="EL248" s="2" t="s">
        <v>53</v>
      </c>
      <c r="EM248" s="2" t="s">
        <v>54</v>
      </c>
      <c r="EN248" s="2"/>
      <c r="EO248" s="2" t="s">
        <v>148</v>
      </c>
      <c r="EP248" s="2"/>
      <c r="EQ248" s="2">
        <v>0</v>
      </c>
      <c r="ER248" s="2">
        <v>151.24</v>
      </c>
      <c r="ES248" s="2">
        <v>151.24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>
        <v>0</v>
      </c>
      <c r="FR248" s="2">
        <v>0</v>
      </c>
      <c r="FS248" s="2">
        <v>0</v>
      </c>
      <c r="FT248" s="2"/>
      <c r="FU248" s="2"/>
      <c r="FV248" s="2"/>
      <c r="FW248" s="2"/>
      <c r="FX248" s="2">
        <v>109</v>
      </c>
      <c r="FY248" s="2">
        <v>61</v>
      </c>
      <c r="FZ248" s="2"/>
      <c r="GA248" s="2" t="s">
        <v>3</v>
      </c>
      <c r="GB248" s="2"/>
      <c r="GC248" s="2"/>
      <c r="GD248" s="2">
        <v>1</v>
      </c>
      <c r="GE248" s="2"/>
      <c r="GF248" s="2">
        <v>670771516</v>
      </c>
      <c r="GG248" s="2">
        <v>2</v>
      </c>
      <c r="GH248" s="2">
        <v>1</v>
      </c>
      <c r="GI248" s="2">
        <v>-2</v>
      </c>
      <c r="GJ248" s="2">
        <v>0</v>
      </c>
      <c r="GK248" s="2">
        <v>0</v>
      </c>
      <c r="GL248" s="2">
        <f t="shared" si="303"/>
        <v>0</v>
      </c>
      <c r="GM248" s="2">
        <f t="shared" si="304"/>
        <v>756.2</v>
      </c>
      <c r="GN248" s="2">
        <f t="shared" si="305"/>
        <v>756.2</v>
      </c>
      <c r="GO248" s="2">
        <f t="shared" si="306"/>
        <v>0</v>
      </c>
      <c r="GP248" s="2">
        <f t="shared" si="307"/>
        <v>0</v>
      </c>
      <c r="GQ248" s="2"/>
      <c r="GR248" s="2">
        <v>0</v>
      </c>
      <c r="GS248" s="2">
        <v>3</v>
      </c>
      <c r="GT248" s="2">
        <v>0</v>
      </c>
      <c r="GU248" s="2" t="s">
        <v>3</v>
      </c>
      <c r="GV248" s="2">
        <f t="shared" si="308"/>
        <v>0</v>
      </c>
      <c r="GW248" s="2">
        <v>1</v>
      </c>
      <c r="GX248" s="2">
        <f t="shared" si="309"/>
        <v>0</v>
      </c>
      <c r="GY248" s="2"/>
      <c r="GZ248" s="2"/>
      <c r="HA248" s="2">
        <v>0</v>
      </c>
      <c r="HB248" s="2">
        <v>0</v>
      </c>
      <c r="HC248" s="2">
        <f t="shared" si="310"/>
        <v>0</v>
      </c>
      <c r="HD248" s="2"/>
      <c r="HE248" s="2" t="s">
        <v>3</v>
      </c>
      <c r="HF248" s="2" t="s">
        <v>3</v>
      </c>
      <c r="HG248" s="2"/>
      <c r="HH248" s="2"/>
      <c r="HI248" s="2"/>
      <c r="HJ248" s="2"/>
      <c r="HK248" s="2"/>
      <c r="HL248" s="2"/>
      <c r="HM248" s="2" t="s">
        <v>42</v>
      </c>
      <c r="HN248" s="2" t="s">
        <v>3</v>
      </c>
      <c r="HO248" s="2" t="s">
        <v>3</v>
      </c>
      <c r="HP248" s="2" t="s">
        <v>3</v>
      </c>
      <c r="HQ248" s="2" t="s">
        <v>3</v>
      </c>
      <c r="HR248" s="2"/>
      <c r="HS248" s="2">
        <v>0</v>
      </c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>
        <v>0</v>
      </c>
      <c r="IL248" s="2"/>
      <c r="IM248" s="2"/>
      <c r="IN248" s="2"/>
      <c r="IO248" s="2"/>
      <c r="IP248" s="2"/>
      <c r="IQ248" s="2"/>
      <c r="IR248" s="2"/>
      <c r="IS248" s="2"/>
      <c r="IT248" s="2"/>
      <c r="IU248" s="2"/>
    </row>
    <row r="249" spans="1:255" x14ac:dyDescent="0.2">
      <c r="A249" s="4">
        <v>18</v>
      </c>
      <c r="B249" s="4">
        <v>1</v>
      </c>
      <c r="C249" s="4">
        <v>453</v>
      </c>
      <c r="E249" s="4" t="s">
        <v>384</v>
      </c>
      <c r="F249" s="4" t="s">
        <v>385</v>
      </c>
      <c r="G249" s="4" t="s">
        <v>386</v>
      </c>
      <c r="H249" s="4" t="s">
        <v>146</v>
      </c>
      <c r="I249" s="4">
        <f>I245*J249</f>
        <v>5</v>
      </c>
      <c r="J249" s="4">
        <v>5.5555555555555554</v>
      </c>
      <c r="K249" s="4">
        <v>5.5555560000000002</v>
      </c>
      <c r="O249" s="4">
        <f t="shared" si="286"/>
        <v>1519.96</v>
      </c>
      <c r="P249" s="4">
        <f t="shared" si="287"/>
        <v>1519.96</v>
      </c>
      <c r="Q249" s="4">
        <f t="shared" si="323"/>
        <v>0</v>
      </c>
      <c r="R249" s="4">
        <f t="shared" si="324"/>
        <v>0</v>
      </c>
      <c r="S249" s="4">
        <f t="shared" si="288"/>
        <v>0</v>
      </c>
      <c r="T249" s="4">
        <f t="shared" si="289"/>
        <v>0</v>
      </c>
      <c r="U249" s="4">
        <f t="shared" si="290"/>
        <v>0</v>
      </c>
      <c r="V249" s="4">
        <f t="shared" si="291"/>
        <v>0</v>
      </c>
      <c r="W249" s="4">
        <f t="shared" si="292"/>
        <v>0</v>
      </c>
      <c r="X249" s="4">
        <f t="shared" si="325"/>
        <v>0</v>
      </c>
      <c r="Y249" s="4">
        <f t="shared" si="326"/>
        <v>0</v>
      </c>
      <c r="AA249" s="4">
        <v>85736473</v>
      </c>
      <c r="AB249" s="4">
        <f t="shared" si="293"/>
        <v>151.24</v>
      </c>
      <c r="AC249" s="4">
        <f t="shared" si="327"/>
        <v>151.24</v>
      </c>
      <c r="AD249" s="4">
        <f t="shared" si="328"/>
        <v>0</v>
      </c>
      <c r="AE249" s="4">
        <f t="shared" si="329"/>
        <v>0</v>
      </c>
      <c r="AF249" s="4">
        <f t="shared" si="329"/>
        <v>0</v>
      </c>
      <c r="AG249" s="4">
        <f t="shared" si="294"/>
        <v>0</v>
      </c>
      <c r="AH249" s="4">
        <f t="shared" si="330"/>
        <v>0</v>
      </c>
      <c r="AI249" s="4">
        <f t="shared" si="330"/>
        <v>0</v>
      </c>
      <c r="AJ249" s="4">
        <f t="shared" si="295"/>
        <v>0</v>
      </c>
      <c r="AK249" s="4">
        <v>151.24</v>
      </c>
      <c r="AL249" s="4">
        <v>151.24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109</v>
      </c>
      <c r="AU249" s="4">
        <v>61</v>
      </c>
      <c r="AV249" s="4">
        <v>1</v>
      </c>
      <c r="AW249" s="4">
        <v>1</v>
      </c>
      <c r="AZ249" s="4">
        <v>1</v>
      </c>
      <c r="BA249" s="4">
        <v>1</v>
      </c>
      <c r="BB249" s="4">
        <v>1</v>
      </c>
      <c r="BC249" s="4">
        <v>2.0099999999999998</v>
      </c>
      <c r="BD249" s="4" t="s">
        <v>3</v>
      </c>
      <c r="BE249" s="4" t="s">
        <v>3</v>
      </c>
      <c r="BF249" s="4" t="s">
        <v>3</v>
      </c>
      <c r="BG249" s="4" t="s">
        <v>3</v>
      </c>
      <c r="BH249" s="4">
        <v>3</v>
      </c>
      <c r="BI249" s="4">
        <v>1</v>
      </c>
      <c r="BJ249" s="4" t="s">
        <v>387</v>
      </c>
      <c r="BM249" s="4">
        <v>21</v>
      </c>
      <c r="BN249" s="4">
        <v>0</v>
      </c>
      <c r="BO249" s="4" t="s">
        <v>385</v>
      </c>
      <c r="BP249" s="4">
        <v>1</v>
      </c>
      <c r="BQ249" s="4">
        <v>30</v>
      </c>
      <c r="BR249" s="4">
        <v>0</v>
      </c>
      <c r="BS249" s="4">
        <v>1</v>
      </c>
      <c r="BT249" s="4">
        <v>1</v>
      </c>
      <c r="BU249" s="4">
        <v>1</v>
      </c>
      <c r="BV249" s="4">
        <v>1</v>
      </c>
      <c r="BW249" s="4">
        <v>1</v>
      </c>
      <c r="BX249" s="4">
        <v>1</v>
      </c>
      <c r="BY249" s="4" t="s">
        <v>3</v>
      </c>
      <c r="BZ249" s="4">
        <v>109</v>
      </c>
      <c r="CA249" s="4">
        <v>61</v>
      </c>
      <c r="CB249" s="4" t="s">
        <v>3</v>
      </c>
      <c r="CE249" s="4">
        <v>1566</v>
      </c>
      <c r="CF249" s="4">
        <v>0</v>
      </c>
      <c r="CG249" s="4">
        <v>0</v>
      </c>
      <c r="CM249" s="4">
        <v>0</v>
      </c>
      <c r="CN249" s="4" t="s">
        <v>908</v>
      </c>
      <c r="CO249" s="4">
        <v>0</v>
      </c>
      <c r="CP249" s="4">
        <f t="shared" si="296"/>
        <v>1519.96</v>
      </c>
      <c r="CQ249" s="4">
        <f t="shared" si="297"/>
        <v>303.99</v>
      </c>
      <c r="CR249" s="4">
        <f t="shared" si="331"/>
        <v>0</v>
      </c>
      <c r="CS249" s="4">
        <f t="shared" si="332"/>
        <v>0</v>
      </c>
      <c r="CT249" s="4">
        <f t="shared" si="298"/>
        <v>0</v>
      </c>
      <c r="CU249" s="4">
        <f t="shared" si="299"/>
        <v>0</v>
      </c>
      <c r="CV249" s="4">
        <f t="shared" si="300"/>
        <v>0</v>
      </c>
      <c r="CW249" s="4">
        <f t="shared" si="301"/>
        <v>0</v>
      </c>
      <c r="CX249" s="4">
        <f t="shared" si="302"/>
        <v>0</v>
      </c>
      <c r="CY249" s="4">
        <f t="shared" si="333"/>
        <v>0</v>
      </c>
      <c r="CZ249" s="4">
        <f t="shared" si="334"/>
        <v>0</v>
      </c>
      <c r="DC249" s="4" t="s">
        <v>3</v>
      </c>
      <c r="DD249" s="4" t="s">
        <v>3</v>
      </c>
      <c r="DE249" s="4" t="s">
        <v>3</v>
      </c>
      <c r="DF249" s="4" t="s">
        <v>3</v>
      </c>
      <c r="DG249" s="4" t="s">
        <v>3</v>
      </c>
      <c r="DH249" s="4" t="s">
        <v>3</v>
      </c>
      <c r="DI249" s="4" t="s">
        <v>3</v>
      </c>
      <c r="DJ249" s="4" t="s">
        <v>3</v>
      </c>
      <c r="DK249" s="4" t="s">
        <v>3</v>
      </c>
      <c r="DL249" s="4" t="s">
        <v>3</v>
      </c>
      <c r="DM249" s="4" t="s">
        <v>3</v>
      </c>
      <c r="DN249" s="4">
        <v>0</v>
      </c>
      <c r="DO249" s="4">
        <v>0</v>
      </c>
      <c r="DP249" s="4">
        <v>1</v>
      </c>
      <c r="DQ249" s="4">
        <v>1</v>
      </c>
      <c r="DU249" s="4">
        <v>1010</v>
      </c>
      <c r="DV249" s="4" t="s">
        <v>146</v>
      </c>
      <c r="DW249" s="4" t="s">
        <v>146</v>
      </c>
      <c r="DX249" s="4">
        <v>1</v>
      </c>
      <c r="DZ249" s="4" t="s">
        <v>3</v>
      </c>
      <c r="EA249" s="4" t="s">
        <v>3</v>
      </c>
      <c r="EB249" s="4" t="s">
        <v>3</v>
      </c>
      <c r="EC249" s="4" t="s">
        <v>3</v>
      </c>
      <c r="EE249" s="4">
        <v>85133641</v>
      </c>
      <c r="EF249" s="4">
        <v>30</v>
      </c>
      <c r="EG249" s="4" t="s">
        <v>52</v>
      </c>
      <c r="EH249" s="4">
        <v>0</v>
      </c>
      <c r="EI249" s="4" t="s">
        <v>3</v>
      </c>
      <c r="EJ249" s="4">
        <v>1</v>
      </c>
      <c r="EK249" s="4">
        <v>21</v>
      </c>
      <c r="EL249" s="4" t="s">
        <v>53</v>
      </c>
      <c r="EM249" s="4" t="s">
        <v>54</v>
      </c>
      <c r="EO249" s="4" t="s">
        <v>148</v>
      </c>
      <c r="EQ249" s="4">
        <v>0</v>
      </c>
      <c r="ER249" s="4">
        <v>151.24</v>
      </c>
      <c r="ES249" s="4">
        <v>151.24</v>
      </c>
      <c r="ET249" s="4">
        <v>0</v>
      </c>
      <c r="EU249" s="4">
        <v>0</v>
      </c>
      <c r="EV249" s="4">
        <v>0</v>
      </c>
      <c r="EW249" s="4">
        <v>0</v>
      </c>
      <c r="EX249" s="4">
        <v>0</v>
      </c>
      <c r="FQ249" s="4">
        <v>0</v>
      </c>
      <c r="FR249" s="4">
        <v>0</v>
      </c>
      <c r="FS249" s="4">
        <v>0</v>
      </c>
      <c r="FX249" s="4">
        <v>109</v>
      </c>
      <c r="FY249" s="4">
        <v>61</v>
      </c>
      <c r="GA249" s="4" t="s">
        <v>3</v>
      </c>
      <c r="GD249" s="4">
        <v>1</v>
      </c>
      <c r="GF249" s="4">
        <v>670771516</v>
      </c>
      <c r="GG249" s="4">
        <v>2</v>
      </c>
      <c r="GH249" s="4">
        <v>1</v>
      </c>
      <c r="GI249" s="4">
        <v>2</v>
      </c>
      <c r="GJ249" s="4">
        <v>0</v>
      </c>
      <c r="GK249" s="4">
        <v>0</v>
      </c>
      <c r="GL249" s="4">
        <f t="shared" si="303"/>
        <v>0</v>
      </c>
      <c r="GM249" s="4">
        <f t="shared" si="304"/>
        <v>1519.96</v>
      </c>
      <c r="GN249" s="4">
        <f t="shared" si="305"/>
        <v>1519.96</v>
      </c>
      <c r="GO249" s="4">
        <f t="shared" si="306"/>
        <v>0</v>
      </c>
      <c r="GP249" s="4">
        <f t="shared" si="307"/>
        <v>0</v>
      </c>
      <c r="GR249" s="4">
        <v>0</v>
      </c>
      <c r="GS249" s="4">
        <v>3</v>
      </c>
      <c r="GT249" s="4">
        <v>0</v>
      </c>
      <c r="GU249" s="4" t="s">
        <v>3</v>
      </c>
      <c r="GV249" s="4">
        <f t="shared" si="308"/>
        <v>0</v>
      </c>
      <c r="GW249" s="4">
        <v>1</v>
      </c>
      <c r="GX249" s="4">
        <f t="shared" si="309"/>
        <v>0</v>
      </c>
      <c r="HA249" s="4">
        <v>0</v>
      </c>
      <c r="HB249" s="4">
        <v>0</v>
      </c>
      <c r="HC249" s="4">
        <f t="shared" si="310"/>
        <v>0</v>
      </c>
      <c r="HE249" s="4" t="s">
        <v>3</v>
      </c>
      <c r="HF249" s="4" t="s">
        <v>3</v>
      </c>
      <c r="HM249" s="4" t="s">
        <v>42</v>
      </c>
      <c r="HN249" s="4" t="s">
        <v>3</v>
      </c>
      <c r="HO249" s="4" t="s">
        <v>3</v>
      </c>
      <c r="HP249" s="4" t="s">
        <v>3</v>
      </c>
      <c r="HQ249" s="4" t="s">
        <v>3</v>
      </c>
      <c r="HS249" s="4">
        <v>0</v>
      </c>
      <c r="IK249" s="4">
        <v>0</v>
      </c>
    </row>
    <row r="250" spans="1:255" x14ac:dyDescent="0.2">
      <c r="A250" s="2">
        <v>18</v>
      </c>
      <c r="B250" s="2">
        <v>1</v>
      </c>
      <c r="C250" s="2">
        <v>437</v>
      </c>
      <c r="D250" s="2"/>
      <c r="E250" s="2" t="s">
        <v>388</v>
      </c>
      <c r="F250" s="2" t="s">
        <v>167</v>
      </c>
      <c r="G250" s="2" t="s">
        <v>168</v>
      </c>
      <c r="H250" s="2" t="s">
        <v>156</v>
      </c>
      <c r="I250" s="2">
        <f>I244*J250</f>
        <v>90</v>
      </c>
      <c r="J250" s="2">
        <v>100</v>
      </c>
      <c r="K250" s="2">
        <v>100</v>
      </c>
      <c r="L250" s="2"/>
      <c r="M250" s="2"/>
      <c r="N250" s="2"/>
      <c r="O250" s="2">
        <f t="shared" si="286"/>
        <v>2826.9</v>
      </c>
      <c r="P250" s="2">
        <f t="shared" si="287"/>
        <v>2826.9</v>
      </c>
      <c r="Q250" s="2">
        <f t="shared" si="323"/>
        <v>0</v>
      </c>
      <c r="R250" s="2">
        <f t="shared" si="324"/>
        <v>0</v>
      </c>
      <c r="S250" s="2">
        <f t="shared" si="288"/>
        <v>0</v>
      </c>
      <c r="T250" s="2">
        <f t="shared" si="289"/>
        <v>0</v>
      </c>
      <c r="U250" s="2">
        <f t="shared" si="290"/>
        <v>0</v>
      </c>
      <c r="V250" s="2">
        <f t="shared" si="291"/>
        <v>0</v>
      </c>
      <c r="W250" s="2">
        <f t="shared" si="292"/>
        <v>0</v>
      </c>
      <c r="X250" s="2">
        <f t="shared" si="325"/>
        <v>0</v>
      </c>
      <c r="Y250" s="2">
        <f t="shared" si="326"/>
        <v>0</v>
      </c>
      <c r="Z250" s="2"/>
      <c r="AA250" s="2">
        <v>85736471</v>
      </c>
      <c r="AB250" s="2">
        <f t="shared" si="293"/>
        <v>31.41</v>
      </c>
      <c r="AC250" s="2">
        <f t="shared" si="327"/>
        <v>31.41</v>
      </c>
      <c r="AD250" s="2">
        <f t="shared" si="328"/>
        <v>0</v>
      </c>
      <c r="AE250" s="2">
        <f t="shared" si="329"/>
        <v>0</v>
      </c>
      <c r="AF250" s="2">
        <f t="shared" si="329"/>
        <v>0</v>
      </c>
      <c r="AG250" s="2">
        <f t="shared" si="294"/>
        <v>0</v>
      </c>
      <c r="AH250" s="2">
        <f t="shared" si="330"/>
        <v>0</v>
      </c>
      <c r="AI250" s="2">
        <f t="shared" si="330"/>
        <v>0</v>
      </c>
      <c r="AJ250" s="2">
        <f t="shared" si="295"/>
        <v>0</v>
      </c>
      <c r="AK250" s="2">
        <v>31.41</v>
      </c>
      <c r="AL250" s="2">
        <v>31.41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109</v>
      </c>
      <c r="AU250" s="2">
        <v>61</v>
      </c>
      <c r="AV250" s="2">
        <v>1</v>
      </c>
      <c r="AW250" s="2">
        <v>1</v>
      </c>
      <c r="AX250" s="2"/>
      <c r="AY250" s="2"/>
      <c r="AZ250" s="2">
        <v>1</v>
      </c>
      <c r="BA250" s="2">
        <v>1</v>
      </c>
      <c r="BB250" s="2">
        <v>1</v>
      </c>
      <c r="BC250" s="2">
        <v>1</v>
      </c>
      <c r="BD250" s="2" t="s">
        <v>3</v>
      </c>
      <c r="BE250" s="2" t="s">
        <v>3</v>
      </c>
      <c r="BF250" s="2" t="s">
        <v>3</v>
      </c>
      <c r="BG250" s="2" t="s">
        <v>3</v>
      </c>
      <c r="BH250" s="2">
        <v>3</v>
      </c>
      <c r="BI250" s="2">
        <v>1</v>
      </c>
      <c r="BJ250" s="2" t="s">
        <v>169</v>
      </c>
      <c r="BK250" s="2"/>
      <c r="BL250" s="2"/>
      <c r="BM250" s="2">
        <v>21</v>
      </c>
      <c r="BN250" s="2">
        <v>0</v>
      </c>
      <c r="BO250" s="2" t="s">
        <v>3</v>
      </c>
      <c r="BP250" s="2">
        <v>0</v>
      </c>
      <c r="BQ250" s="2">
        <v>30</v>
      </c>
      <c r="BR250" s="2">
        <v>0</v>
      </c>
      <c r="BS250" s="2">
        <v>1</v>
      </c>
      <c r="BT250" s="2">
        <v>1</v>
      </c>
      <c r="BU250" s="2">
        <v>1</v>
      </c>
      <c r="BV250" s="2">
        <v>1</v>
      </c>
      <c r="BW250" s="2">
        <v>1</v>
      </c>
      <c r="BX250" s="2">
        <v>1</v>
      </c>
      <c r="BY250" s="2" t="s">
        <v>3</v>
      </c>
      <c r="BZ250" s="2">
        <v>109</v>
      </c>
      <c r="CA250" s="2">
        <v>61</v>
      </c>
      <c r="CB250" s="2" t="s">
        <v>3</v>
      </c>
      <c r="CC250" s="2"/>
      <c r="CD250" s="2"/>
      <c r="CE250" s="2">
        <v>1566</v>
      </c>
      <c r="CF250" s="2">
        <v>0</v>
      </c>
      <c r="CG250" s="2">
        <v>0</v>
      </c>
      <c r="CH250" s="2"/>
      <c r="CI250" s="2"/>
      <c r="CJ250" s="2"/>
      <c r="CK250" s="2"/>
      <c r="CL250" s="2"/>
      <c r="CM250" s="2">
        <v>0</v>
      </c>
      <c r="CN250" s="2" t="s">
        <v>908</v>
      </c>
      <c r="CO250" s="2">
        <v>0</v>
      </c>
      <c r="CP250" s="2">
        <f t="shared" si="296"/>
        <v>2826.9</v>
      </c>
      <c r="CQ250" s="2">
        <f t="shared" si="297"/>
        <v>31.41</v>
      </c>
      <c r="CR250" s="2">
        <f t="shared" si="331"/>
        <v>0</v>
      </c>
      <c r="CS250" s="2">
        <f t="shared" si="332"/>
        <v>0</v>
      </c>
      <c r="CT250" s="2">
        <f t="shared" si="298"/>
        <v>0</v>
      </c>
      <c r="CU250" s="2">
        <f t="shared" si="299"/>
        <v>0</v>
      </c>
      <c r="CV250" s="2">
        <f t="shared" si="300"/>
        <v>0</v>
      </c>
      <c r="CW250" s="2">
        <f t="shared" si="301"/>
        <v>0</v>
      </c>
      <c r="CX250" s="2">
        <f t="shared" si="302"/>
        <v>0</v>
      </c>
      <c r="CY250" s="2">
        <f t="shared" si="333"/>
        <v>0</v>
      </c>
      <c r="CZ250" s="2">
        <f t="shared" si="334"/>
        <v>0</v>
      </c>
      <c r="DA250" s="2"/>
      <c r="DB250" s="2"/>
      <c r="DC250" s="2" t="s">
        <v>3</v>
      </c>
      <c r="DD250" s="2" t="s">
        <v>3</v>
      </c>
      <c r="DE250" s="2" t="s">
        <v>3</v>
      </c>
      <c r="DF250" s="2" t="s">
        <v>3</v>
      </c>
      <c r="DG250" s="2" t="s">
        <v>3</v>
      </c>
      <c r="DH250" s="2" t="s">
        <v>3</v>
      </c>
      <c r="DI250" s="2" t="s">
        <v>3</v>
      </c>
      <c r="DJ250" s="2" t="s">
        <v>3</v>
      </c>
      <c r="DK250" s="2" t="s">
        <v>3</v>
      </c>
      <c r="DL250" s="2" t="s">
        <v>3</v>
      </c>
      <c r="DM250" s="2" t="s">
        <v>3</v>
      </c>
      <c r="DN250" s="2">
        <v>0</v>
      </c>
      <c r="DO250" s="2">
        <v>0</v>
      </c>
      <c r="DP250" s="2">
        <v>1</v>
      </c>
      <c r="DQ250" s="2">
        <v>1</v>
      </c>
      <c r="DR250" s="2"/>
      <c r="DS250" s="2"/>
      <c r="DT250" s="2"/>
      <c r="DU250" s="2">
        <v>1003</v>
      </c>
      <c r="DV250" s="2" t="s">
        <v>156</v>
      </c>
      <c r="DW250" s="2" t="s">
        <v>156</v>
      </c>
      <c r="DX250" s="2">
        <v>1</v>
      </c>
      <c r="DY250" s="2"/>
      <c r="DZ250" s="2" t="s">
        <v>3</v>
      </c>
      <c r="EA250" s="2" t="s">
        <v>3</v>
      </c>
      <c r="EB250" s="2" t="s">
        <v>3</v>
      </c>
      <c r="EC250" s="2" t="s">
        <v>3</v>
      </c>
      <c r="ED250" s="2"/>
      <c r="EE250" s="2">
        <v>85133641</v>
      </c>
      <c r="EF250" s="2">
        <v>30</v>
      </c>
      <c r="EG250" s="2" t="s">
        <v>52</v>
      </c>
      <c r="EH250" s="2">
        <v>0</v>
      </c>
      <c r="EI250" s="2" t="s">
        <v>3</v>
      </c>
      <c r="EJ250" s="2">
        <v>1</v>
      </c>
      <c r="EK250" s="2">
        <v>21</v>
      </c>
      <c r="EL250" s="2" t="s">
        <v>53</v>
      </c>
      <c r="EM250" s="2" t="s">
        <v>54</v>
      </c>
      <c r="EN250" s="2"/>
      <c r="EO250" s="2" t="s">
        <v>148</v>
      </c>
      <c r="EP250" s="2"/>
      <c r="EQ250" s="2">
        <v>0</v>
      </c>
      <c r="ER250" s="2">
        <v>31.41</v>
      </c>
      <c r="ES250" s="2">
        <v>31.41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>
        <v>0</v>
      </c>
      <c r="FR250" s="2">
        <v>0</v>
      </c>
      <c r="FS250" s="2">
        <v>0</v>
      </c>
      <c r="FT250" s="2"/>
      <c r="FU250" s="2"/>
      <c r="FV250" s="2"/>
      <c r="FW250" s="2"/>
      <c r="FX250" s="2">
        <v>109</v>
      </c>
      <c r="FY250" s="2">
        <v>61</v>
      </c>
      <c r="FZ250" s="2"/>
      <c r="GA250" s="2" t="s">
        <v>3</v>
      </c>
      <c r="GB250" s="2"/>
      <c r="GC250" s="2"/>
      <c r="GD250" s="2">
        <v>1</v>
      </c>
      <c r="GE250" s="2"/>
      <c r="GF250" s="2">
        <v>935342670</v>
      </c>
      <c r="GG250" s="2">
        <v>2</v>
      </c>
      <c r="GH250" s="2">
        <v>1</v>
      </c>
      <c r="GI250" s="2">
        <v>-2</v>
      </c>
      <c r="GJ250" s="2">
        <v>0</v>
      </c>
      <c r="GK250" s="2">
        <v>0</v>
      </c>
      <c r="GL250" s="2">
        <f t="shared" si="303"/>
        <v>0</v>
      </c>
      <c r="GM250" s="2">
        <f t="shared" si="304"/>
        <v>2826.9</v>
      </c>
      <c r="GN250" s="2">
        <f t="shared" si="305"/>
        <v>2826.9</v>
      </c>
      <c r="GO250" s="2">
        <f t="shared" si="306"/>
        <v>0</v>
      </c>
      <c r="GP250" s="2">
        <f t="shared" si="307"/>
        <v>0</v>
      </c>
      <c r="GQ250" s="2"/>
      <c r="GR250" s="2">
        <v>0</v>
      </c>
      <c r="GS250" s="2">
        <v>3</v>
      </c>
      <c r="GT250" s="2">
        <v>0</v>
      </c>
      <c r="GU250" s="2" t="s">
        <v>3</v>
      </c>
      <c r="GV250" s="2">
        <f t="shared" si="308"/>
        <v>0</v>
      </c>
      <c r="GW250" s="2">
        <v>1</v>
      </c>
      <c r="GX250" s="2">
        <f t="shared" si="309"/>
        <v>0</v>
      </c>
      <c r="GY250" s="2"/>
      <c r="GZ250" s="2"/>
      <c r="HA250" s="2">
        <v>0</v>
      </c>
      <c r="HB250" s="2">
        <v>0</v>
      </c>
      <c r="HC250" s="2">
        <f t="shared" si="310"/>
        <v>0</v>
      </c>
      <c r="HD250" s="2"/>
      <c r="HE250" s="2" t="s">
        <v>3</v>
      </c>
      <c r="HF250" s="2" t="s">
        <v>3</v>
      </c>
      <c r="HG250" s="2"/>
      <c r="HH250" s="2"/>
      <c r="HI250" s="2"/>
      <c r="HJ250" s="2"/>
      <c r="HK250" s="2"/>
      <c r="HL250" s="2"/>
      <c r="HM250" s="2" t="s">
        <v>42</v>
      </c>
      <c r="HN250" s="2" t="s">
        <v>3</v>
      </c>
      <c r="HO250" s="2" t="s">
        <v>3</v>
      </c>
      <c r="HP250" s="2" t="s">
        <v>3</v>
      </c>
      <c r="HQ250" s="2" t="s">
        <v>3</v>
      </c>
      <c r="HR250" s="2"/>
      <c r="HS250" s="2">
        <v>0</v>
      </c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>
        <v>0</v>
      </c>
      <c r="IL250" s="2"/>
      <c r="IM250" s="2"/>
      <c r="IN250" s="2"/>
      <c r="IO250" s="2"/>
      <c r="IP250" s="2"/>
      <c r="IQ250" s="2"/>
      <c r="IR250" s="2"/>
      <c r="IS250" s="2"/>
      <c r="IT250" s="2"/>
      <c r="IU250" s="2"/>
    </row>
    <row r="251" spans="1:255" x14ac:dyDescent="0.2">
      <c r="A251" s="4">
        <v>18</v>
      </c>
      <c r="B251" s="4">
        <v>1</v>
      </c>
      <c r="C251" s="4">
        <v>452</v>
      </c>
      <c r="E251" s="4" t="s">
        <v>388</v>
      </c>
      <c r="F251" s="4" t="s">
        <v>167</v>
      </c>
      <c r="G251" s="4" t="s">
        <v>168</v>
      </c>
      <c r="H251" s="4" t="s">
        <v>156</v>
      </c>
      <c r="I251" s="4">
        <f>I245*J251</f>
        <v>90</v>
      </c>
      <c r="J251" s="4">
        <v>100</v>
      </c>
      <c r="K251" s="4">
        <v>100</v>
      </c>
      <c r="O251" s="4">
        <f t="shared" si="286"/>
        <v>52325.919999999998</v>
      </c>
      <c r="P251" s="4">
        <f t="shared" si="287"/>
        <v>52325.919999999998</v>
      </c>
      <c r="Q251" s="4">
        <f t="shared" si="323"/>
        <v>0</v>
      </c>
      <c r="R251" s="4">
        <f t="shared" si="324"/>
        <v>0</v>
      </c>
      <c r="S251" s="4">
        <f t="shared" si="288"/>
        <v>0</v>
      </c>
      <c r="T251" s="4">
        <f t="shared" si="289"/>
        <v>0</v>
      </c>
      <c r="U251" s="4">
        <f t="shared" si="290"/>
        <v>0</v>
      </c>
      <c r="V251" s="4">
        <f t="shared" si="291"/>
        <v>0</v>
      </c>
      <c r="W251" s="4">
        <f t="shared" si="292"/>
        <v>0</v>
      </c>
      <c r="X251" s="4">
        <f t="shared" si="325"/>
        <v>0</v>
      </c>
      <c r="Y251" s="4">
        <f t="shared" si="326"/>
        <v>0</v>
      </c>
      <c r="AA251" s="4">
        <v>85736473</v>
      </c>
      <c r="AB251" s="4">
        <f t="shared" si="293"/>
        <v>31.41</v>
      </c>
      <c r="AC251" s="4">
        <f t="shared" si="327"/>
        <v>31.41</v>
      </c>
      <c r="AD251" s="4">
        <f t="shared" si="328"/>
        <v>0</v>
      </c>
      <c r="AE251" s="4">
        <f t="shared" si="329"/>
        <v>0</v>
      </c>
      <c r="AF251" s="4">
        <f t="shared" si="329"/>
        <v>0</v>
      </c>
      <c r="AG251" s="4">
        <f t="shared" si="294"/>
        <v>0</v>
      </c>
      <c r="AH251" s="4">
        <f t="shared" si="330"/>
        <v>0</v>
      </c>
      <c r="AI251" s="4">
        <f t="shared" si="330"/>
        <v>0</v>
      </c>
      <c r="AJ251" s="4">
        <f t="shared" si="295"/>
        <v>0</v>
      </c>
      <c r="AK251" s="4">
        <v>31.41</v>
      </c>
      <c r="AL251" s="4">
        <v>31.41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109</v>
      </c>
      <c r="AU251" s="4">
        <v>61</v>
      </c>
      <c r="AV251" s="4">
        <v>1</v>
      </c>
      <c r="AW251" s="4">
        <v>1</v>
      </c>
      <c r="AZ251" s="4">
        <v>1</v>
      </c>
      <c r="BA251" s="4">
        <v>1</v>
      </c>
      <c r="BB251" s="4">
        <v>1</v>
      </c>
      <c r="BC251" s="4">
        <v>18.510000000000002</v>
      </c>
      <c r="BD251" s="4" t="s">
        <v>3</v>
      </c>
      <c r="BE251" s="4" t="s">
        <v>3</v>
      </c>
      <c r="BF251" s="4" t="s">
        <v>3</v>
      </c>
      <c r="BG251" s="4" t="s">
        <v>3</v>
      </c>
      <c r="BH251" s="4">
        <v>3</v>
      </c>
      <c r="BI251" s="4">
        <v>1</v>
      </c>
      <c r="BJ251" s="4" t="s">
        <v>169</v>
      </c>
      <c r="BM251" s="4">
        <v>21</v>
      </c>
      <c r="BN251" s="4">
        <v>0</v>
      </c>
      <c r="BO251" s="4" t="s">
        <v>167</v>
      </c>
      <c r="BP251" s="4">
        <v>1</v>
      </c>
      <c r="BQ251" s="4">
        <v>30</v>
      </c>
      <c r="BR251" s="4">
        <v>0</v>
      </c>
      <c r="BS251" s="4">
        <v>1</v>
      </c>
      <c r="BT251" s="4">
        <v>1</v>
      </c>
      <c r="BU251" s="4">
        <v>1</v>
      </c>
      <c r="BV251" s="4">
        <v>1</v>
      </c>
      <c r="BW251" s="4">
        <v>1</v>
      </c>
      <c r="BX251" s="4">
        <v>1</v>
      </c>
      <c r="BY251" s="4" t="s">
        <v>3</v>
      </c>
      <c r="BZ251" s="4">
        <v>109</v>
      </c>
      <c r="CA251" s="4">
        <v>61</v>
      </c>
      <c r="CB251" s="4" t="s">
        <v>3</v>
      </c>
      <c r="CE251" s="4">
        <v>1566</v>
      </c>
      <c r="CF251" s="4">
        <v>0</v>
      </c>
      <c r="CG251" s="4">
        <v>0</v>
      </c>
      <c r="CM251" s="4">
        <v>0</v>
      </c>
      <c r="CN251" s="4" t="s">
        <v>908</v>
      </c>
      <c r="CO251" s="4">
        <v>0</v>
      </c>
      <c r="CP251" s="4">
        <f t="shared" si="296"/>
        <v>52325.919999999998</v>
      </c>
      <c r="CQ251" s="4">
        <f t="shared" si="297"/>
        <v>581.4</v>
      </c>
      <c r="CR251" s="4">
        <f t="shared" si="331"/>
        <v>0</v>
      </c>
      <c r="CS251" s="4">
        <f t="shared" si="332"/>
        <v>0</v>
      </c>
      <c r="CT251" s="4">
        <f t="shared" si="298"/>
        <v>0</v>
      </c>
      <c r="CU251" s="4">
        <f t="shared" si="299"/>
        <v>0</v>
      </c>
      <c r="CV251" s="4">
        <f t="shared" si="300"/>
        <v>0</v>
      </c>
      <c r="CW251" s="4">
        <f t="shared" si="301"/>
        <v>0</v>
      </c>
      <c r="CX251" s="4">
        <f t="shared" si="302"/>
        <v>0</v>
      </c>
      <c r="CY251" s="4">
        <f t="shared" si="333"/>
        <v>0</v>
      </c>
      <c r="CZ251" s="4">
        <f t="shared" si="334"/>
        <v>0</v>
      </c>
      <c r="DC251" s="4" t="s">
        <v>3</v>
      </c>
      <c r="DD251" s="4" t="s">
        <v>3</v>
      </c>
      <c r="DE251" s="4" t="s">
        <v>3</v>
      </c>
      <c r="DF251" s="4" t="s">
        <v>3</v>
      </c>
      <c r="DG251" s="4" t="s">
        <v>3</v>
      </c>
      <c r="DH251" s="4" t="s">
        <v>3</v>
      </c>
      <c r="DI251" s="4" t="s">
        <v>3</v>
      </c>
      <c r="DJ251" s="4" t="s">
        <v>3</v>
      </c>
      <c r="DK251" s="4" t="s">
        <v>3</v>
      </c>
      <c r="DL251" s="4" t="s">
        <v>3</v>
      </c>
      <c r="DM251" s="4" t="s">
        <v>3</v>
      </c>
      <c r="DN251" s="4">
        <v>0</v>
      </c>
      <c r="DO251" s="4">
        <v>0</v>
      </c>
      <c r="DP251" s="4">
        <v>1</v>
      </c>
      <c r="DQ251" s="4">
        <v>1</v>
      </c>
      <c r="DU251" s="4">
        <v>1003</v>
      </c>
      <c r="DV251" s="4" t="s">
        <v>156</v>
      </c>
      <c r="DW251" s="4" t="s">
        <v>156</v>
      </c>
      <c r="DX251" s="4">
        <v>1</v>
      </c>
      <c r="DZ251" s="4" t="s">
        <v>3</v>
      </c>
      <c r="EA251" s="4" t="s">
        <v>3</v>
      </c>
      <c r="EB251" s="4" t="s">
        <v>3</v>
      </c>
      <c r="EC251" s="4" t="s">
        <v>3</v>
      </c>
      <c r="EE251" s="4">
        <v>85133641</v>
      </c>
      <c r="EF251" s="4">
        <v>30</v>
      </c>
      <c r="EG251" s="4" t="s">
        <v>52</v>
      </c>
      <c r="EH251" s="4">
        <v>0</v>
      </c>
      <c r="EI251" s="4" t="s">
        <v>3</v>
      </c>
      <c r="EJ251" s="4">
        <v>1</v>
      </c>
      <c r="EK251" s="4">
        <v>21</v>
      </c>
      <c r="EL251" s="4" t="s">
        <v>53</v>
      </c>
      <c r="EM251" s="4" t="s">
        <v>54</v>
      </c>
      <c r="EO251" s="4" t="s">
        <v>148</v>
      </c>
      <c r="EQ251" s="4">
        <v>0</v>
      </c>
      <c r="ER251" s="4">
        <v>31.41</v>
      </c>
      <c r="ES251" s="4">
        <v>31.41</v>
      </c>
      <c r="ET251" s="4">
        <v>0</v>
      </c>
      <c r="EU251" s="4">
        <v>0</v>
      </c>
      <c r="EV251" s="4">
        <v>0</v>
      </c>
      <c r="EW251" s="4">
        <v>0</v>
      </c>
      <c r="EX251" s="4">
        <v>0</v>
      </c>
      <c r="FQ251" s="4">
        <v>0</v>
      </c>
      <c r="FR251" s="4">
        <v>0</v>
      </c>
      <c r="FS251" s="4">
        <v>0</v>
      </c>
      <c r="FX251" s="4">
        <v>109</v>
      </c>
      <c r="FY251" s="4">
        <v>61</v>
      </c>
      <c r="GA251" s="4" t="s">
        <v>3</v>
      </c>
      <c r="GD251" s="4">
        <v>1</v>
      </c>
      <c r="GF251" s="4">
        <v>935342670</v>
      </c>
      <c r="GG251" s="4">
        <v>2</v>
      </c>
      <c r="GH251" s="4">
        <v>1</v>
      </c>
      <c r="GI251" s="4">
        <v>2</v>
      </c>
      <c r="GJ251" s="4">
        <v>0</v>
      </c>
      <c r="GK251" s="4">
        <v>0</v>
      </c>
      <c r="GL251" s="4">
        <f t="shared" si="303"/>
        <v>0</v>
      </c>
      <c r="GM251" s="4">
        <f t="shared" si="304"/>
        <v>52325.919999999998</v>
      </c>
      <c r="GN251" s="4">
        <f t="shared" si="305"/>
        <v>52325.919999999998</v>
      </c>
      <c r="GO251" s="4">
        <f t="shared" si="306"/>
        <v>0</v>
      </c>
      <c r="GP251" s="4">
        <f t="shared" si="307"/>
        <v>0</v>
      </c>
      <c r="GR251" s="4">
        <v>0</v>
      </c>
      <c r="GS251" s="4">
        <v>3</v>
      </c>
      <c r="GT251" s="4">
        <v>0</v>
      </c>
      <c r="GU251" s="4" t="s">
        <v>3</v>
      </c>
      <c r="GV251" s="4">
        <f t="shared" si="308"/>
        <v>0</v>
      </c>
      <c r="GW251" s="4">
        <v>1</v>
      </c>
      <c r="GX251" s="4">
        <f t="shared" si="309"/>
        <v>0</v>
      </c>
      <c r="HA251" s="4">
        <v>0</v>
      </c>
      <c r="HB251" s="4">
        <v>0</v>
      </c>
      <c r="HC251" s="4">
        <f t="shared" si="310"/>
        <v>0</v>
      </c>
      <c r="HE251" s="4" t="s">
        <v>3</v>
      </c>
      <c r="HF251" s="4" t="s">
        <v>3</v>
      </c>
      <c r="HM251" s="4" t="s">
        <v>42</v>
      </c>
      <c r="HN251" s="4" t="s">
        <v>3</v>
      </c>
      <c r="HO251" s="4" t="s">
        <v>3</v>
      </c>
      <c r="HP251" s="4" t="s">
        <v>3</v>
      </c>
      <c r="HQ251" s="4" t="s">
        <v>3</v>
      </c>
      <c r="HS251" s="4">
        <v>0</v>
      </c>
      <c r="IK251" s="4">
        <v>0</v>
      </c>
    </row>
    <row r="252" spans="1:255" x14ac:dyDescent="0.2">
      <c r="A252" s="2">
        <v>17</v>
      </c>
      <c r="B252" s="2">
        <v>1</v>
      </c>
      <c r="C252" s="2">
        <f>ROW(SmtRes!A468)</f>
        <v>468</v>
      </c>
      <c r="D252" s="2">
        <f>ROW(EtalonRes!A461)</f>
        <v>461</v>
      </c>
      <c r="E252" s="2" t="s">
        <v>389</v>
      </c>
      <c r="F252" s="2" t="s">
        <v>171</v>
      </c>
      <c r="G252" s="2" t="s">
        <v>172</v>
      </c>
      <c r="H252" s="2" t="s">
        <v>138</v>
      </c>
      <c r="I252" s="2">
        <f>ROUND((75)/100,9)</f>
        <v>0.75</v>
      </c>
      <c r="J252" s="2">
        <v>0</v>
      </c>
      <c r="K252" s="2">
        <f>ROUND((75)/100,9)</f>
        <v>0.75</v>
      </c>
      <c r="L252" s="2"/>
      <c r="M252" s="2"/>
      <c r="N252" s="2"/>
      <c r="O252" s="2">
        <f t="shared" si="286"/>
        <v>560.76</v>
      </c>
      <c r="P252" s="2">
        <f t="shared" si="287"/>
        <v>33.75</v>
      </c>
      <c r="Q252" s="2">
        <f>(ROUND((ROUND(((((ET252*1.25)*1.2))*AV252*I252),2)*BB252),2)+ROUND((ROUND(((AE252-(((EU252*1.25)*1.2)))*AV252*I252),2)*BS252),2))</f>
        <v>57.34</v>
      </c>
      <c r="R252" s="2">
        <f>(ROUND((ROUND(((((EU252*1.25)*1.2))*AV252*I252),2)*BS252),2)+ROUND((ROUND(((AE252-(((EU252*1.25)*1.2)))*AV252*I252),2)*BS252),2))</f>
        <v>7.27</v>
      </c>
      <c r="S252" s="2">
        <f t="shared" si="288"/>
        <v>469.67</v>
      </c>
      <c r="T252" s="2">
        <f t="shared" si="289"/>
        <v>0</v>
      </c>
      <c r="U252" s="2">
        <f t="shared" si="290"/>
        <v>37.216426499999997</v>
      </c>
      <c r="V252" s="2">
        <f t="shared" si="291"/>
        <v>0</v>
      </c>
      <c r="W252" s="2">
        <f t="shared" si="292"/>
        <v>0</v>
      </c>
      <c r="X252" s="2">
        <f>(ROUND((((S252+ROUND((ROUND(((((EU252*1.25)*1.2))*AV252*I252),2)*BS252),2))*AT252)/100),2)+ROUND(((ROUND((ROUND(((AE252-(((EU252*1.25)*1.2)))*AV252*I252),2)*BS252),2)*AT252)/100),2))</f>
        <v>519.86</v>
      </c>
      <c r="Y252" s="2">
        <f>(ROUND((((S252+ROUND((ROUND(((((EU252*1.25)*1.2))*AV252*I252),2)*BS252),2))*AU252)/100),2)+ROUND(((ROUND((ROUND(((AE252-(((EU252*1.25)*1.2)))*AV252*I252),2)*BS252),2)*AU252)/100),2))</f>
        <v>290.93</v>
      </c>
      <c r="Z252" s="2"/>
      <c r="AA252" s="2">
        <v>85736471</v>
      </c>
      <c r="AB252" s="2">
        <f t="shared" si="293"/>
        <v>703.55520000000001</v>
      </c>
      <c r="AC252" s="2">
        <f>ROUND((((ES252*1)*1)),6)</f>
        <v>45</v>
      </c>
      <c r="AD252" s="2">
        <f>ROUND((((((ET252*1.25)*1.2))-(((EU252*1.25)*1.2)))+AE252),6)</f>
        <v>71.655000000000001</v>
      </c>
      <c r="AE252" s="2">
        <f>ROUND((((EU252*1.25)*1.2)),6)</f>
        <v>9.09</v>
      </c>
      <c r="AF252" s="2">
        <f>ROUND((((EV252*1.15)*1.2)),6)</f>
        <v>586.90020000000004</v>
      </c>
      <c r="AG252" s="2">
        <f t="shared" si="294"/>
        <v>0</v>
      </c>
      <c r="AH252" s="2">
        <f>(((EW252*1.15)*1.2))</f>
        <v>46.506</v>
      </c>
      <c r="AI252" s="2">
        <f>(((EX252*1.25)*1.2))</f>
        <v>0</v>
      </c>
      <c r="AJ252" s="2">
        <f t="shared" si="295"/>
        <v>0</v>
      </c>
      <c r="AK252" s="2">
        <v>518.05999999999995</v>
      </c>
      <c r="AL252" s="2">
        <v>45</v>
      </c>
      <c r="AM252" s="2">
        <v>47.77</v>
      </c>
      <c r="AN252" s="2">
        <v>6.06</v>
      </c>
      <c r="AO252" s="2">
        <v>425.29</v>
      </c>
      <c r="AP252" s="2">
        <v>0</v>
      </c>
      <c r="AQ252" s="2">
        <v>33.700000000000003</v>
      </c>
      <c r="AR252" s="2">
        <v>0</v>
      </c>
      <c r="AS252" s="2">
        <v>0</v>
      </c>
      <c r="AT252" s="2">
        <v>109</v>
      </c>
      <c r="AU252" s="2">
        <v>61</v>
      </c>
      <c r="AV252" s="2">
        <v>1.0669999999999999</v>
      </c>
      <c r="AW252" s="2">
        <v>1</v>
      </c>
      <c r="AX252" s="2"/>
      <c r="AY252" s="2"/>
      <c r="AZ252" s="2">
        <v>1</v>
      </c>
      <c r="BA252" s="2">
        <v>1</v>
      </c>
      <c r="BB252" s="2">
        <v>1</v>
      </c>
      <c r="BC252" s="2">
        <v>1</v>
      </c>
      <c r="BD252" s="2" t="s">
        <v>3</v>
      </c>
      <c r="BE252" s="2" t="s">
        <v>3</v>
      </c>
      <c r="BF252" s="2" t="s">
        <v>3</v>
      </c>
      <c r="BG252" s="2" t="s">
        <v>3</v>
      </c>
      <c r="BH252" s="2">
        <v>0</v>
      </c>
      <c r="BI252" s="2">
        <v>1</v>
      </c>
      <c r="BJ252" s="2" t="s">
        <v>173</v>
      </c>
      <c r="BK252" s="2"/>
      <c r="BL252" s="2"/>
      <c r="BM252" s="2">
        <v>21</v>
      </c>
      <c r="BN252" s="2">
        <v>0</v>
      </c>
      <c r="BO252" s="2" t="s">
        <v>171</v>
      </c>
      <c r="BP252" s="2">
        <v>1</v>
      </c>
      <c r="BQ252" s="2">
        <v>30</v>
      </c>
      <c r="BR252" s="2">
        <v>0</v>
      </c>
      <c r="BS252" s="2">
        <v>1</v>
      </c>
      <c r="BT252" s="2">
        <v>1</v>
      </c>
      <c r="BU252" s="2">
        <v>1</v>
      </c>
      <c r="BV252" s="2">
        <v>1</v>
      </c>
      <c r="BW252" s="2">
        <v>1</v>
      </c>
      <c r="BX252" s="2">
        <v>1</v>
      </c>
      <c r="BY252" s="2" t="s">
        <v>3</v>
      </c>
      <c r="BZ252" s="2">
        <v>109</v>
      </c>
      <c r="CA252" s="2">
        <v>61</v>
      </c>
      <c r="CB252" s="2" t="s">
        <v>3</v>
      </c>
      <c r="CC252" s="2"/>
      <c r="CD252" s="2"/>
      <c r="CE252" s="2">
        <v>1566</v>
      </c>
      <c r="CF252" s="2">
        <v>0</v>
      </c>
      <c r="CG252" s="2">
        <v>0</v>
      </c>
      <c r="CH252" s="2"/>
      <c r="CI252" s="2"/>
      <c r="CJ252" s="2"/>
      <c r="CK252" s="2"/>
      <c r="CL252" s="2"/>
      <c r="CM252" s="2">
        <v>0</v>
      </c>
      <c r="CN252" s="2" t="s">
        <v>907</v>
      </c>
      <c r="CO252" s="2">
        <v>0</v>
      </c>
      <c r="CP252" s="2">
        <f t="shared" si="296"/>
        <v>560.76</v>
      </c>
      <c r="CQ252" s="2">
        <f t="shared" si="297"/>
        <v>45</v>
      </c>
      <c r="CR252" s="2">
        <f>(ROUND((ROUND(((((ET252*1.25)*1.2))*AV252*1),2)*BB252),2)+ROUND((ROUND(((AE252-(((EU252*1.25)*1.2)))*AV252*1),2)*BS252),2))</f>
        <v>76.459999999999994</v>
      </c>
      <c r="CS252" s="2">
        <f>(ROUND((ROUND(((((EU252*1.25)*1.2))*AV252*1),2)*BS252),2)+ROUND((ROUND(((AE252-(((EU252*1.25)*1.2)))*AV252*1),2)*BS252),2))</f>
        <v>9.6999999999999993</v>
      </c>
      <c r="CT252" s="2">
        <f t="shared" si="298"/>
        <v>626.22</v>
      </c>
      <c r="CU252" s="2">
        <f t="shared" si="299"/>
        <v>0</v>
      </c>
      <c r="CV252" s="2">
        <f t="shared" si="300"/>
        <v>49.621901999999999</v>
      </c>
      <c r="CW252" s="2">
        <f t="shared" si="301"/>
        <v>0</v>
      </c>
      <c r="CX252" s="2">
        <f t="shared" si="302"/>
        <v>0</v>
      </c>
      <c r="CY252" s="2">
        <f>(ROUND((((S252+ROUND((ROUND(((((EU252*1.25)*1.2))*AV252*1),2)*BS252),2))*AT252)/100),2)+ROUND(((ROUND((ROUND(((AE252-(((EU252*1.25)*1.2)))*AV252*1),2)*BS252),2)*AT252)/100),2))</f>
        <v>522.51</v>
      </c>
      <c r="CZ252" s="2">
        <f>(ROUND((((S252+ROUND((ROUND(((((EU252*1.25)*1.2))*AV252*1),2)*BS252),2))*AU252)/100),2)+ROUND(((ROUND((ROUND(((AE252-(((EU252*1.25)*1.2)))*AV252*1),2)*BS252),2)*AU252)/100),2))</f>
        <v>292.42</v>
      </c>
      <c r="DA252" s="2"/>
      <c r="DB252" s="2">
        <v>87</v>
      </c>
      <c r="DC252" s="2" t="s">
        <v>3</v>
      </c>
      <c r="DD252" s="2" t="s">
        <v>42</v>
      </c>
      <c r="DE252" s="2" t="s">
        <v>140</v>
      </c>
      <c r="DF252" s="2" t="s">
        <v>140</v>
      </c>
      <c r="DG252" s="2" t="s">
        <v>141</v>
      </c>
      <c r="DH252" s="2" t="s">
        <v>3</v>
      </c>
      <c r="DI252" s="2" t="s">
        <v>141</v>
      </c>
      <c r="DJ252" s="2" t="s">
        <v>140</v>
      </c>
      <c r="DK252" s="2" t="s">
        <v>3</v>
      </c>
      <c r="DL252" s="2" t="s">
        <v>3</v>
      </c>
      <c r="DM252" s="2" t="s">
        <v>3</v>
      </c>
      <c r="DN252" s="2">
        <v>0</v>
      </c>
      <c r="DO252" s="2">
        <v>0</v>
      </c>
      <c r="DP252" s="2">
        <v>1</v>
      </c>
      <c r="DQ252" s="2">
        <v>1</v>
      </c>
      <c r="DR252" s="2"/>
      <c r="DS252" s="2"/>
      <c r="DT252" s="2"/>
      <c r="DU252" s="2">
        <v>1013</v>
      </c>
      <c r="DV252" s="2" t="s">
        <v>138</v>
      </c>
      <c r="DW252" s="2" t="s">
        <v>138</v>
      </c>
      <c r="DX252" s="2">
        <v>1</v>
      </c>
      <c r="DY252" s="2"/>
      <c r="DZ252" s="2" t="s">
        <v>3</v>
      </c>
      <c r="EA252" s="2" t="s">
        <v>3</v>
      </c>
      <c r="EB252" s="2" t="s">
        <v>3</v>
      </c>
      <c r="EC252" s="2" t="s">
        <v>3</v>
      </c>
      <c r="ED252" s="2"/>
      <c r="EE252" s="2">
        <v>85133641</v>
      </c>
      <c r="EF252" s="2">
        <v>30</v>
      </c>
      <c r="EG252" s="2" t="s">
        <v>52</v>
      </c>
      <c r="EH252" s="2">
        <v>0</v>
      </c>
      <c r="EI252" s="2" t="s">
        <v>3</v>
      </c>
      <c r="EJ252" s="2">
        <v>1</v>
      </c>
      <c r="EK252" s="2">
        <v>21</v>
      </c>
      <c r="EL252" s="2" t="s">
        <v>53</v>
      </c>
      <c r="EM252" s="2" t="s">
        <v>54</v>
      </c>
      <c r="EN252" s="2"/>
      <c r="EO252" s="2" t="s">
        <v>142</v>
      </c>
      <c r="EP252" s="2"/>
      <c r="EQ252" s="2">
        <v>0</v>
      </c>
      <c r="ER252" s="2">
        <v>518.05999999999995</v>
      </c>
      <c r="ES252" s="2">
        <v>45</v>
      </c>
      <c r="ET252" s="2">
        <v>47.77</v>
      </c>
      <c r="EU252" s="2">
        <v>6.06</v>
      </c>
      <c r="EV252" s="2">
        <v>425.29</v>
      </c>
      <c r="EW252" s="2">
        <v>33.700000000000003</v>
      </c>
      <c r="EX252" s="2">
        <v>0</v>
      </c>
      <c r="EY252" s="2">
        <v>0</v>
      </c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>
        <v>0</v>
      </c>
      <c r="FR252" s="2">
        <v>0</v>
      </c>
      <c r="FS252" s="2">
        <v>0</v>
      </c>
      <c r="FT252" s="2"/>
      <c r="FU252" s="2"/>
      <c r="FV252" s="2"/>
      <c r="FW252" s="2"/>
      <c r="FX252" s="2">
        <v>109</v>
      </c>
      <c r="FY252" s="2">
        <v>61</v>
      </c>
      <c r="FZ252" s="2"/>
      <c r="GA252" s="2" t="s">
        <v>3</v>
      </c>
      <c r="GB252" s="2"/>
      <c r="GC252" s="2"/>
      <c r="GD252" s="2">
        <v>1</v>
      </c>
      <c r="GE252" s="2"/>
      <c r="GF252" s="2">
        <v>124743446</v>
      </c>
      <c r="GG252" s="2">
        <v>2</v>
      </c>
      <c r="GH252" s="2">
        <v>1</v>
      </c>
      <c r="GI252" s="2">
        <v>2</v>
      </c>
      <c r="GJ252" s="2">
        <v>0</v>
      </c>
      <c r="GK252" s="2">
        <v>0</v>
      </c>
      <c r="GL252" s="2">
        <f t="shared" si="303"/>
        <v>0</v>
      </c>
      <c r="GM252" s="2">
        <f t="shared" si="304"/>
        <v>1371.55</v>
      </c>
      <c r="GN252" s="2">
        <f t="shared" si="305"/>
        <v>1371.55</v>
      </c>
      <c r="GO252" s="2">
        <f t="shared" si="306"/>
        <v>0</v>
      </c>
      <c r="GP252" s="2">
        <f t="shared" si="307"/>
        <v>0</v>
      </c>
      <c r="GQ252" s="2"/>
      <c r="GR252" s="2">
        <v>0</v>
      </c>
      <c r="GS252" s="2">
        <v>3</v>
      </c>
      <c r="GT252" s="2">
        <v>0</v>
      </c>
      <c r="GU252" s="2" t="s">
        <v>3</v>
      </c>
      <c r="GV252" s="2">
        <f t="shared" si="308"/>
        <v>0</v>
      </c>
      <c r="GW252" s="2">
        <v>1</v>
      </c>
      <c r="GX252" s="2">
        <f t="shared" si="309"/>
        <v>0</v>
      </c>
      <c r="GY252" s="2"/>
      <c r="GZ252" s="2"/>
      <c r="HA252" s="2">
        <v>0</v>
      </c>
      <c r="HB252" s="2">
        <v>0</v>
      </c>
      <c r="HC252" s="2">
        <f t="shared" si="310"/>
        <v>0</v>
      </c>
      <c r="HD252" s="2"/>
      <c r="HE252" s="2" t="s">
        <v>3</v>
      </c>
      <c r="HF252" s="2" t="s">
        <v>3</v>
      </c>
      <c r="HG252" s="2"/>
      <c r="HH252" s="2"/>
      <c r="HI252" s="2"/>
      <c r="HJ252" s="2"/>
      <c r="HK252" s="2"/>
      <c r="HL252" s="2"/>
      <c r="HM252" s="2" t="s">
        <v>3</v>
      </c>
      <c r="HN252" s="2" t="s">
        <v>3</v>
      </c>
      <c r="HO252" s="2" t="s">
        <v>3</v>
      </c>
      <c r="HP252" s="2" t="s">
        <v>3</v>
      </c>
      <c r="HQ252" s="2" t="s">
        <v>3</v>
      </c>
      <c r="HR252" s="2"/>
      <c r="HS252" s="2">
        <v>0</v>
      </c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>
        <v>0</v>
      </c>
      <c r="IL252" s="2"/>
      <c r="IM252" s="2"/>
      <c r="IN252" s="2"/>
      <c r="IO252" s="2"/>
      <c r="IP252" s="2"/>
      <c r="IQ252" s="2"/>
      <c r="IR252" s="2"/>
      <c r="IS252" s="2"/>
      <c r="IT252" s="2"/>
      <c r="IU252" s="2"/>
    </row>
    <row r="253" spans="1:255" x14ac:dyDescent="0.2">
      <c r="A253" s="4">
        <v>17</v>
      </c>
      <c r="B253" s="4">
        <v>1</v>
      </c>
      <c r="C253" s="4">
        <f>ROW(SmtRes!A482)</f>
        <v>482</v>
      </c>
      <c r="D253" s="4">
        <f>ROW(EtalonRes!A476)</f>
        <v>476</v>
      </c>
      <c r="E253" s="4" t="s">
        <v>389</v>
      </c>
      <c r="F253" s="4" t="s">
        <v>171</v>
      </c>
      <c r="G253" s="4" t="s">
        <v>172</v>
      </c>
      <c r="H253" s="4" t="s">
        <v>138</v>
      </c>
      <c r="I253" s="4">
        <f>ROUND((75)/100,9)</f>
        <v>0.75</v>
      </c>
      <c r="J253" s="4">
        <v>0</v>
      </c>
      <c r="K253" s="4">
        <f>ROUND((75)/100,9)</f>
        <v>0.75</v>
      </c>
      <c r="O253" s="4">
        <f t="shared" si="286"/>
        <v>27607.67</v>
      </c>
      <c r="P253" s="4">
        <f t="shared" si="287"/>
        <v>212.29</v>
      </c>
      <c r="Q253" s="4">
        <f>(ROUND((ROUND(((((ET253*1.25)*1.2))*AV253*I253),2)*BB253),2)+ROUND((ROUND(((AE253-(((EU253*1.25)*1.2)))*AV253*I253),2)*BS253),2))</f>
        <v>929.48</v>
      </c>
      <c r="R253" s="4">
        <f>(ROUND((ROUND(((((EU253*1.25)*1.2))*AV253*I253),2)*BS253),2)+ROUND((ROUND(((AE253-(((EU253*1.25)*1.2)))*AV253*I253),2)*BS253),2))</f>
        <v>409.66</v>
      </c>
      <c r="S253" s="4">
        <f t="shared" si="288"/>
        <v>26465.9</v>
      </c>
      <c r="T253" s="4">
        <f t="shared" si="289"/>
        <v>0</v>
      </c>
      <c r="U253" s="4">
        <f t="shared" si="290"/>
        <v>37.216426499999997</v>
      </c>
      <c r="V253" s="4">
        <f t="shared" si="291"/>
        <v>0</v>
      </c>
      <c r="W253" s="4">
        <f t="shared" si="292"/>
        <v>0</v>
      </c>
      <c r="X253" s="4">
        <f>(ROUND((((S253+ROUND((ROUND(((((EU253*1.25)*1.2))*AV253*I253),2)*BS253),2))*AT253)/100),2)+ROUND(((ROUND((ROUND(((AE253-(((EU253*1.25)*1.2)))*AV253*I253),2)*BS253),2)*AT253)/100),2))</f>
        <v>29294.36</v>
      </c>
      <c r="Y253" s="4">
        <f>(ROUND((((S253+ROUND((ROUND(((((EU253*1.25)*1.2))*AV253*I253),2)*BS253),2))*AU253)/100),2)+ROUND(((ROUND((ROUND(((AE253-(((EU253*1.25)*1.2)))*AV253*I253),2)*BS253),2)*AU253)/100),2))</f>
        <v>16394.09</v>
      </c>
      <c r="AA253" s="4">
        <v>85736473</v>
      </c>
      <c r="AB253" s="4">
        <f t="shared" si="293"/>
        <v>703.55520000000001</v>
      </c>
      <c r="AC253" s="4">
        <f>ROUND((((ES253*1)*1)),6)</f>
        <v>45</v>
      </c>
      <c r="AD253" s="4">
        <f>ROUND((((((ET253*1.25)*1.2))-(((EU253*1.25)*1.2)))+AE253),6)</f>
        <v>71.655000000000001</v>
      </c>
      <c r="AE253" s="4">
        <f>ROUND((((EU253*1.25)*1.2)),6)</f>
        <v>9.09</v>
      </c>
      <c r="AF253" s="4">
        <f>ROUND((((EV253*1.15)*1.2)),6)</f>
        <v>586.90020000000004</v>
      </c>
      <c r="AG253" s="4">
        <f t="shared" si="294"/>
        <v>0</v>
      </c>
      <c r="AH253" s="4">
        <f>(((EW253*1.15)*1.2))</f>
        <v>46.506</v>
      </c>
      <c r="AI253" s="4">
        <f>(((EX253*1.25)*1.2))</f>
        <v>0</v>
      </c>
      <c r="AJ253" s="4">
        <f t="shared" si="295"/>
        <v>0</v>
      </c>
      <c r="AK253" s="4">
        <v>518.05999999999995</v>
      </c>
      <c r="AL253" s="4">
        <v>45</v>
      </c>
      <c r="AM253" s="4">
        <v>47.77</v>
      </c>
      <c r="AN253" s="4">
        <v>6.06</v>
      </c>
      <c r="AO253" s="4">
        <v>425.29</v>
      </c>
      <c r="AP253" s="4">
        <v>0</v>
      </c>
      <c r="AQ253" s="4">
        <v>33.700000000000003</v>
      </c>
      <c r="AR253" s="4">
        <v>0</v>
      </c>
      <c r="AS253" s="4">
        <v>0</v>
      </c>
      <c r="AT253" s="4">
        <v>109</v>
      </c>
      <c r="AU253" s="4">
        <v>61</v>
      </c>
      <c r="AV253" s="4">
        <v>1.0669999999999999</v>
      </c>
      <c r="AW253" s="4">
        <v>1</v>
      </c>
      <c r="AZ253" s="4">
        <v>1</v>
      </c>
      <c r="BA253" s="4">
        <v>56.35</v>
      </c>
      <c r="BB253" s="4">
        <v>16.21</v>
      </c>
      <c r="BC253" s="4">
        <v>6.29</v>
      </c>
      <c r="BD253" s="4" t="s">
        <v>3</v>
      </c>
      <c r="BE253" s="4" t="s">
        <v>3</v>
      </c>
      <c r="BF253" s="4" t="s">
        <v>3</v>
      </c>
      <c r="BG253" s="4" t="s">
        <v>3</v>
      </c>
      <c r="BH253" s="4">
        <v>0</v>
      </c>
      <c r="BI253" s="4">
        <v>1</v>
      </c>
      <c r="BJ253" s="4" t="s">
        <v>173</v>
      </c>
      <c r="BM253" s="4">
        <v>21</v>
      </c>
      <c r="BN253" s="4">
        <v>0</v>
      </c>
      <c r="BO253" s="4" t="s">
        <v>171</v>
      </c>
      <c r="BP253" s="4">
        <v>1</v>
      </c>
      <c r="BQ253" s="4">
        <v>30</v>
      </c>
      <c r="BR253" s="4">
        <v>0</v>
      </c>
      <c r="BS253" s="4">
        <v>56.35</v>
      </c>
      <c r="BT253" s="4">
        <v>1</v>
      </c>
      <c r="BU253" s="4">
        <v>1</v>
      </c>
      <c r="BV253" s="4">
        <v>1</v>
      </c>
      <c r="BW253" s="4">
        <v>1</v>
      </c>
      <c r="BX253" s="4">
        <v>1</v>
      </c>
      <c r="BY253" s="4" t="s">
        <v>3</v>
      </c>
      <c r="BZ253" s="4">
        <v>109</v>
      </c>
      <c r="CA253" s="4">
        <v>61</v>
      </c>
      <c r="CB253" s="4" t="s">
        <v>3</v>
      </c>
      <c r="CE253" s="4">
        <v>1566</v>
      </c>
      <c r="CF253" s="4">
        <v>0</v>
      </c>
      <c r="CG253" s="4">
        <v>0</v>
      </c>
      <c r="CM253" s="4">
        <v>0</v>
      </c>
      <c r="CN253" s="4" t="s">
        <v>907</v>
      </c>
      <c r="CO253" s="4">
        <v>0</v>
      </c>
      <c r="CP253" s="4">
        <f t="shared" si="296"/>
        <v>27607.670000000002</v>
      </c>
      <c r="CQ253" s="4">
        <f t="shared" si="297"/>
        <v>283.05</v>
      </c>
      <c r="CR253" s="4">
        <f>(ROUND((ROUND(((((ET253*1.25)*1.2))*AV253*1),2)*BB253),2)+ROUND((ROUND(((AE253-(((EU253*1.25)*1.2)))*AV253*1),2)*BS253),2))</f>
        <v>1239.42</v>
      </c>
      <c r="CS253" s="4">
        <f>(ROUND((ROUND(((((EU253*1.25)*1.2))*AV253*1),2)*BS253),2)+ROUND((ROUND(((AE253-(((EU253*1.25)*1.2)))*AV253*1),2)*BS253),2))</f>
        <v>546.6</v>
      </c>
      <c r="CT253" s="4">
        <f t="shared" si="298"/>
        <v>35287.5</v>
      </c>
      <c r="CU253" s="4">
        <f t="shared" si="299"/>
        <v>0</v>
      </c>
      <c r="CV253" s="4">
        <f t="shared" si="300"/>
        <v>49.621901999999999</v>
      </c>
      <c r="CW253" s="4">
        <f t="shared" si="301"/>
        <v>0</v>
      </c>
      <c r="CX253" s="4">
        <f t="shared" si="302"/>
        <v>0</v>
      </c>
      <c r="CY253" s="4">
        <f>(ROUND((((S253+ROUND((ROUND(((((EU253*1.25)*1.2))*AV253*1),2)*BS253),2))*AT253)/100),2)+ROUND(((ROUND((ROUND(((AE253-(((EU253*1.25)*1.2)))*AV253*1),2)*BS253),2)*AT253)/100),2))</f>
        <v>29443.63</v>
      </c>
      <c r="CZ253" s="4">
        <f>(ROUND((((S253+ROUND((ROUND(((((EU253*1.25)*1.2))*AV253*1),2)*BS253),2))*AU253)/100),2)+ROUND(((ROUND((ROUND(((AE253-(((EU253*1.25)*1.2)))*AV253*1),2)*BS253),2)*AU253)/100),2))</f>
        <v>16477.63</v>
      </c>
      <c r="DB253" s="4">
        <v>89</v>
      </c>
      <c r="DC253" s="4" t="s">
        <v>3</v>
      </c>
      <c r="DD253" s="4" t="s">
        <v>42</v>
      </c>
      <c r="DE253" s="4" t="s">
        <v>140</v>
      </c>
      <c r="DF253" s="4" t="s">
        <v>140</v>
      </c>
      <c r="DG253" s="4" t="s">
        <v>141</v>
      </c>
      <c r="DH253" s="4" t="s">
        <v>3</v>
      </c>
      <c r="DI253" s="4" t="s">
        <v>141</v>
      </c>
      <c r="DJ253" s="4" t="s">
        <v>140</v>
      </c>
      <c r="DK253" s="4" t="s">
        <v>3</v>
      </c>
      <c r="DL253" s="4" t="s">
        <v>3</v>
      </c>
      <c r="DM253" s="4" t="s">
        <v>3</v>
      </c>
      <c r="DN253" s="4">
        <v>0</v>
      </c>
      <c r="DO253" s="4">
        <v>0</v>
      </c>
      <c r="DP253" s="4">
        <v>1</v>
      </c>
      <c r="DQ253" s="4">
        <v>1</v>
      </c>
      <c r="DU253" s="4">
        <v>1013</v>
      </c>
      <c r="DV253" s="4" t="s">
        <v>138</v>
      </c>
      <c r="DW253" s="4" t="s">
        <v>138</v>
      </c>
      <c r="DX253" s="4">
        <v>1</v>
      </c>
      <c r="DZ253" s="4" t="s">
        <v>3</v>
      </c>
      <c r="EA253" s="4" t="s">
        <v>3</v>
      </c>
      <c r="EB253" s="4" t="s">
        <v>3</v>
      </c>
      <c r="EC253" s="4" t="s">
        <v>3</v>
      </c>
      <c r="EE253" s="4">
        <v>85133641</v>
      </c>
      <c r="EF253" s="4">
        <v>30</v>
      </c>
      <c r="EG253" s="4" t="s">
        <v>52</v>
      </c>
      <c r="EH253" s="4">
        <v>0</v>
      </c>
      <c r="EI253" s="4" t="s">
        <v>3</v>
      </c>
      <c r="EJ253" s="4">
        <v>1</v>
      </c>
      <c r="EK253" s="4">
        <v>21</v>
      </c>
      <c r="EL253" s="4" t="s">
        <v>53</v>
      </c>
      <c r="EM253" s="4" t="s">
        <v>54</v>
      </c>
      <c r="EO253" s="4" t="s">
        <v>142</v>
      </c>
      <c r="EQ253" s="4">
        <v>0</v>
      </c>
      <c r="ER253" s="4">
        <v>518.05999999999995</v>
      </c>
      <c r="ES253" s="4">
        <v>45</v>
      </c>
      <c r="ET253" s="4">
        <v>47.77</v>
      </c>
      <c r="EU253" s="4">
        <v>6.06</v>
      </c>
      <c r="EV253" s="4">
        <v>425.29</v>
      </c>
      <c r="EW253" s="4">
        <v>33.700000000000003</v>
      </c>
      <c r="EX253" s="4">
        <v>0</v>
      </c>
      <c r="EY253" s="4">
        <v>0</v>
      </c>
      <c r="FQ253" s="4">
        <v>0</v>
      </c>
      <c r="FR253" s="4">
        <v>0</v>
      </c>
      <c r="FS253" s="4">
        <v>0</v>
      </c>
      <c r="FX253" s="4">
        <v>109</v>
      </c>
      <c r="FY253" s="4">
        <v>61</v>
      </c>
      <c r="GA253" s="4" t="s">
        <v>3</v>
      </c>
      <c r="GD253" s="4">
        <v>1</v>
      </c>
      <c r="GF253" s="4">
        <v>124743446</v>
      </c>
      <c r="GG253" s="4">
        <v>2</v>
      </c>
      <c r="GH253" s="4">
        <v>1</v>
      </c>
      <c r="GI253" s="4">
        <v>2</v>
      </c>
      <c r="GJ253" s="4">
        <v>0</v>
      </c>
      <c r="GK253" s="4">
        <v>0</v>
      </c>
      <c r="GL253" s="4">
        <f t="shared" si="303"/>
        <v>0</v>
      </c>
      <c r="GM253" s="4">
        <f t="shared" si="304"/>
        <v>73296.12</v>
      </c>
      <c r="GN253" s="4">
        <f t="shared" si="305"/>
        <v>73296.12</v>
      </c>
      <c r="GO253" s="4">
        <f t="shared" si="306"/>
        <v>0</v>
      </c>
      <c r="GP253" s="4">
        <f t="shared" si="307"/>
        <v>0</v>
      </c>
      <c r="GR253" s="4">
        <v>0</v>
      </c>
      <c r="GS253" s="4">
        <v>3</v>
      </c>
      <c r="GT253" s="4">
        <v>0</v>
      </c>
      <c r="GU253" s="4" t="s">
        <v>3</v>
      </c>
      <c r="GV253" s="4">
        <f t="shared" si="308"/>
        <v>0</v>
      </c>
      <c r="GW253" s="4">
        <v>1</v>
      </c>
      <c r="GX253" s="4">
        <f t="shared" si="309"/>
        <v>0</v>
      </c>
      <c r="HA253" s="4">
        <v>0</v>
      </c>
      <c r="HB253" s="4">
        <v>0</v>
      </c>
      <c r="HC253" s="4">
        <f t="shared" si="310"/>
        <v>0</v>
      </c>
      <c r="HE253" s="4" t="s">
        <v>3</v>
      </c>
      <c r="HF253" s="4" t="s">
        <v>3</v>
      </c>
      <c r="HM253" s="4" t="s">
        <v>3</v>
      </c>
      <c r="HN253" s="4" t="s">
        <v>3</v>
      </c>
      <c r="HO253" s="4" t="s">
        <v>3</v>
      </c>
      <c r="HP253" s="4" t="s">
        <v>3</v>
      </c>
      <c r="HQ253" s="4" t="s">
        <v>3</v>
      </c>
      <c r="HS253" s="4">
        <v>0</v>
      </c>
      <c r="IK253" s="4">
        <v>0</v>
      </c>
    </row>
    <row r="254" spans="1:255" x14ac:dyDescent="0.2">
      <c r="A254" s="2">
        <v>18</v>
      </c>
      <c r="B254" s="2">
        <v>1</v>
      </c>
      <c r="C254" s="2">
        <v>468</v>
      </c>
      <c r="D254" s="2"/>
      <c r="E254" s="2" t="s">
        <v>390</v>
      </c>
      <c r="F254" s="2" t="s">
        <v>175</v>
      </c>
      <c r="G254" s="2" t="s">
        <v>176</v>
      </c>
      <c r="H254" s="2" t="s">
        <v>146</v>
      </c>
      <c r="I254" s="2">
        <f>I252*J254</f>
        <v>4</v>
      </c>
      <c r="J254" s="2">
        <v>5.333333333333333</v>
      </c>
      <c r="K254" s="2">
        <v>5.3333329999999997</v>
      </c>
      <c r="L254" s="2"/>
      <c r="M254" s="2"/>
      <c r="N254" s="2"/>
      <c r="O254" s="2">
        <f t="shared" si="286"/>
        <v>297.44</v>
      </c>
      <c r="P254" s="2">
        <f t="shared" si="287"/>
        <v>297.44</v>
      </c>
      <c r="Q254" s="2">
        <f>(ROUND((ROUND(((ET254)*AV254*I254),2)*BB254),2)+ROUND((ROUND(((AE254-(EU254))*AV254*I254),2)*BS254),2))</f>
        <v>0</v>
      </c>
      <c r="R254" s="2">
        <f>(ROUND((ROUND(((EU254)*AV254*I254),2)*BS254),2)+ROUND((ROUND(((AE254-(EU254))*AV254*I254),2)*BS254),2))</f>
        <v>0</v>
      </c>
      <c r="S254" s="2">
        <f t="shared" si="288"/>
        <v>0</v>
      </c>
      <c r="T254" s="2">
        <f t="shared" si="289"/>
        <v>0</v>
      </c>
      <c r="U254" s="2">
        <f t="shared" si="290"/>
        <v>0</v>
      </c>
      <c r="V254" s="2">
        <f t="shared" si="291"/>
        <v>0</v>
      </c>
      <c r="W254" s="2">
        <f t="shared" si="292"/>
        <v>0</v>
      </c>
      <c r="X254" s="2">
        <f>(ROUND((((S254+ROUND((ROUND(((EU254)*AV254*I254),2)*BS254),2))*AT254)/100),2)+ROUND(((ROUND((ROUND(((AE254-(EU254))*AV254*I254),2)*BS254),2)*AT254)/100),2))</f>
        <v>0</v>
      </c>
      <c r="Y254" s="2">
        <f>(ROUND((((S254+ROUND((ROUND(((EU254)*AV254*I254),2)*BS254),2))*AU254)/100),2)+ROUND(((ROUND((ROUND(((AE254-(EU254))*AV254*I254),2)*BS254),2)*AU254)/100),2))</f>
        <v>0</v>
      </c>
      <c r="Z254" s="2"/>
      <c r="AA254" s="2">
        <v>85736471</v>
      </c>
      <c r="AB254" s="2">
        <f t="shared" si="293"/>
        <v>74.36</v>
      </c>
      <c r="AC254" s="2">
        <f>ROUND((ES254),6)</f>
        <v>74.36</v>
      </c>
      <c r="AD254" s="2">
        <f>ROUND((((ET254)-(EU254))+AE254),6)</f>
        <v>0</v>
      </c>
      <c r="AE254" s="2">
        <f t="shared" ref="AE254:AF257" si="335">ROUND((EU254),6)</f>
        <v>0</v>
      </c>
      <c r="AF254" s="2">
        <f t="shared" si="335"/>
        <v>0</v>
      </c>
      <c r="AG254" s="2">
        <f t="shared" si="294"/>
        <v>0</v>
      </c>
      <c r="AH254" s="2">
        <f t="shared" ref="AH254:AI257" si="336">(EW254)</f>
        <v>0</v>
      </c>
      <c r="AI254" s="2">
        <f t="shared" si="336"/>
        <v>0</v>
      </c>
      <c r="AJ254" s="2">
        <f t="shared" si="295"/>
        <v>0</v>
      </c>
      <c r="AK254" s="2">
        <v>74.36</v>
      </c>
      <c r="AL254" s="2">
        <v>74.36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109</v>
      </c>
      <c r="AU254" s="2">
        <v>61</v>
      </c>
      <c r="AV254" s="2">
        <v>1</v>
      </c>
      <c r="AW254" s="2">
        <v>1</v>
      </c>
      <c r="AX254" s="2"/>
      <c r="AY254" s="2"/>
      <c r="AZ254" s="2">
        <v>1</v>
      </c>
      <c r="BA254" s="2">
        <v>1</v>
      </c>
      <c r="BB254" s="2">
        <v>1</v>
      </c>
      <c r="BC254" s="2">
        <v>1</v>
      </c>
      <c r="BD254" s="2" t="s">
        <v>3</v>
      </c>
      <c r="BE254" s="2" t="s">
        <v>3</v>
      </c>
      <c r="BF254" s="2" t="s">
        <v>3</v>
      </c>
      <c r="BG254" s="2" t="s">
        <v>3</v>
      </c>
      <c r="BH254" s="2">
        <v>3</v>
      </c>
      <c r="BI254" s="2">
        <v>1</v>
      </c>
      <c r="BJ254" s="2" t="s">
        <v>177</v>
      </c>
      <c r="BK254" s="2"/>
      <c r="BL254" s="2"/>
      <c r="BM254" s="2">
        <v>21</v>
      </c>
      <c r="BN254" s="2">
        <v>0</v>
      </c>
      <c r="BO254" s="2" t="s">
        <v>3</v>
      </c>
      <c r="BP254" s="2">
        <v>0</v>
      </c>
      <c r="BQ254" s="2">
        <v>30</v>
      </c>
      <c r="BR254" s="2">
        <v>0</v>
      </c>
      <c r="BS254" s="2">
        <v>1</v>
      </c>
      <c r="BT254" s="2">
        <v>1</v>
      </c>
      <c r="BU254" s="2">
        <v>1</v>
      </c>
      <c r="BV254" s="2">
        <v>1</v>
      </c>
      <c r="BW254" s="2">
        <v>1</v>
      </c>
      <c r="BX254" s="2">
        <v>1</v>
      </c>
      <c r="BY254" s="2" t="s">
        <v>3</v>
      </c>
      <c r="BZ254" s="2">
        <v>109</v>
      </c>
      <c r="CA254" s="2">
        <v>61</v>
      </c>
      <c r="CB254" s="2" t="s">
        <v>3</v>
      </c>
      <c r="CC254" s="2"/>
      <c r="CD254" s="2"/>
      <c r="CE254" s="2">
        <v>1566</v>
      </c>
      <c r="CF254" s="2">
        <v>0</v>
      </c>
      <c r="CG254" s="2">
        <v>0</v>
      </c>
      <c r="CH254" s="2"/>
      <c r="CI254" s="2"/>
      <c r="CJ254" s="2"/>
      <c r="CK254" s="2"/>
      <c r="CL254" s="2"/>
      <c r="CM254" s="2">
        <v>0</v>
      </c>
      <c r="CN254" s="2" t="s">
        <v>908</v>
      </c>
      <c r="CO254" s="2">
        <v>0</v>
      </c>
      <c r="CP254" s="2">
        <f t="shared" si="296"/>
        <v>297.44</v>
      </c>
      <c r="CQ254" s="2">
        <f t="shared" si="297"/>
        <v>74.36</v>
      </c>
      <c r="CR254" s="2">
        <f>(ROUND((ROUND(((ET254)*AV254*1),2)*BB254),2)+ROUND((ROUND(((AE254-(EU254))*AV254*1),2)*BS254),2))</f>
        <v>0</v>
      </c>
      <c r="CS254" s="2">
        <f>(ROUND((ROUND(((EU254)*AV254*1),2)*BS254),2)+ROUND((ROUND(((AE254-(EU254))*AV254*1),2)*BS254),2))</f>
        <v>0</v>
      </c>
      <c r="CT254" s="2">
        <f t="shared" si="298"/>
        <v>0</v>
      </c>
      <c r="CU254" s="2">
        <f t="shared" si="299"/>
        <v>0</v>
      </c>
      <c r="CV254" s="2">
        <f t="shared" si="300"/>
        <v>0</v>
      </c>
      <c r="CW254" s="2">
        <f t="shared" si="301"/>
        <v>0</v>
      </c>
      <c r="CX254" s="2">
        <f t="shared" si="302"/>
        <v>0</v>
      </c>
      <c r="CY254" s="2">
        <f>(ROUND((((S254+ROUND((ROUND(((EU254)*AV254*1),2)*BS254),2))*AT254)/100),2)+ROUND(((ROUND((ROUND(((AE254-(EU254))*AV254*1),2)*BS254),2)*AT254)/100),2))</f>
        <v>0</v>
      </c>
      <c r="CZ254" s="2">
        <f>(ROUND((((S254+ROUND((ROUND(((EU254)*AV254*1),2)*BS254),2))*AU254)/100),2)+ROUND(((ROUND((ROUND(((AE254-(EU254))*AV254*1),2)*BS254),2)*AU254)/100),2))</f>
        <v>0</v>
      </c>
      <c r="DA254" s="2"/>
      <c r="DB254" s="2"/>
      <c r="DC254" s="2" t="s">
        <v>3</v>
      </c>
      <c r="DD254" s="2" t="s">
        <v>3</v>
      </c>
      <c r="DE254" s="2" t="s">
        <v>3</v>
      </c>
      <c r="DF254" s="2" t="s">
        <v>3</v>
      </c>
      <c r="DG254" s="2" t="s">
        <v>3</v>
      </c>
      <c r="DH254" s="2" t="s">
        <v>3</v>
      </c>
      <c r="DI254" s="2" t="s">
        <v>3</v>
      </c>
      <c r="DJ254" s="2" t="s">
        <v>3</v>
      </c>
      <c r="DK254" s="2" t="s">
        <v>3</v>
      </c>
      <c r="DL254" s="2" t="s">
        <v>3</v>
      </c>
      <c r="DM254" s="2" t="s">
        <v>3</v>
      </c>
      <c r="DN254" s="2">
        <v>0</v>
      </c>
      <c r="DO254" s="2">
        <v>0</v>
      </c>
      <c r="DP254" s="2">
        <v>1</v>
      </c>
      <c r="DQ254" s="2">
        <v>1</v>
      </c>
      <c r="DR254" s="2"/>
      <c r="DS254" s="2"/>
      <c r="DT254" s="2"/>
      <c r="DU254" s="2">
        <v>1010</v>
      </c>
      <c r="DV254" s="2" t="s">
        <v>146</v>
      </c>
      <c r="DW254" s="2" t="s">
        <v>146</v>
      </c>
      <c r="DX254" s="2">
        <v>1</v>
      </c>
      <c r="DY254" s="2"/>
      <c r="DZ254" s="2" t="s">
        <v>3</v>
      </c>
      <c r="EA254" s="2" t="s">
        <v>3</v>
      </c>
      <c r="EB254" s="2" t="s">
        <v>3</v>
      </c>
      <c r="EC254" s="2" t="s">
        <v>3</v>
      </c>
      <c r="ED254" s="2"/>
      <c r="EE254" s="2">
        <v>85133641</v>
      </c>
      <c r="EF254" s="2">
        <v>30</v>
      </c>
      <c r="EG254" s="2" t="s">
        <v>52</v>
      </c>
      <c r="EH254" s="2">
        <v>0</v>
      </c>
      <c r="EI254" s="2" t="s">
        <v>3</v>
      </c>
      <c r="EJ254" s="2">
        <v>1</v>
      </c>
      <c r="EK254" s="2">
        <v>21</v>
      </c>
      <c r="EL254" s="2" t="s">
        <v>53</v>
      </c>
      <c r="EM254" s="2" t="s">
        <v>54</v>
      </c>
      <c r="EN254" s="2"/>
      <c r="EO254" s="2" t="s">
        <v>148</v>
      </c>
      <c r="EP254" s="2"/>
      <c r="EQ254" s="2">
        <v>0</v>
      </c>
      <c r="ER254" s="2">
        <v>74.36</v>
      </c>
      <c r="ES254" s="2">
        <v>74.36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>
        <v>0</v>
      </c>
      <c r="FR254" s="2">
        <v>0</v>
      </c>
      <c r="FS254" s="2">
        <v>0</v>
      </c>
      <c r="FT254" s="2"/>
      <c r="FU254" s="2"/>
      <c r="FV254" s="2"/>
      <c r="FW254" s="2"/>
      <c r="FX254" s="2">
        <v>109</v>
      </c>
      <c r="FY254" s="2">
        <v>61</v>
      </c>
      <c r="FZ254" s="2"/>
      <c r="GA254" s="2" t="s">
        <v>3</v>
      </c>
      <c r="GB254" s="2"/>
      <c r="GC254" s="2"/>
      <c r="GD254" s="2">
        <v>1</v>
      </c>
      <c r="GE254" s="2"/>
      <c r="GF254" s="2">
        <v>-254914390</v>
      </c>
      <c r="GG254" s="2">
        <v>2</v>
      </c>
      <c r="GH254" s="2">
        <v>1</v>
      </c>
      <c r="GI254" s="2">
        <v>-2</v>
      </c>
      <c r="GJ254" s="2">
        <v>0</v>
      </c>
      <c r="GK254" s="2">
        <v>0</v>
      </c>
      <c r="GL254" s="2">
        <f t="shared" si="303"/>
        <v>0</v>
      </c>
      <c r="GM254" s="2">
        <f t="shared" si="304"/>
        <v>297.44</v>
      </c>
      <c r="GN254" s="2">
        <f t="shared" si="305"/>
        <v>297.44</v>
      </c>
      <c r="GO254" s="2">
        <f t="shared" si="306"/>
        <v>0</v>
      </c>
      <c r="GP254" s="2">
        <f t="shared" si="307"/>
        <v>0</v>
      </c>
      <c r="GQ254" s="2"/>
      <c r="GR254" s="2">
        <v>0</v>
      </c>
      <c r="GS254" s="2">
        <v>3</v>
      </c>
      <c r="GT254" s="2">
        <v>0</v>
      </c>
      <c r="GU254" s="2" t="s">
        <v>3</v>
      </c>
      <c r="GV254" s="2">
        <f t="shared" si="308"/>
        <v>0</v>
      </c>
      <c r="GW254" s="2">
        <v>1</v>
      </c>
      <c r="GX254" s="2">
        <f t="shared" si="309"/>
        <v>0</v>
      </c>
      <c r="GY254" s="2"/>
      <c r="GZ254" s="2"/>
      <c r="HA254" s="2">
        <v>0</v>
      </c>
      <c r="HB254" s="2">
        <v>0</v>
      </c>
      <c r="HC254" s="2">
        <f t="shared" si="310"/>
        <v>0</v>
      </c>
      <c r="HD254" s="2"/>
      <c r="HE254" s="2" t="s">
        <v>3</v>
      </c>
      <c r="HF254" s="2" t="s">
        <v>3</v>
      </c>
      <c r="HG254" s="2"/>
      <c r="HH254" s="2"/>
      <c r="HI254" s="2"/>
      <c r="HJ254" s="2"/>
      <c r="HK254" s="2"/>
      <c r="HL254" s="2"/>
      <c r="HM254" s="2" t="s">
        <v>42</v>
      </c>
      <c r="HN254" s="2" t="s">
        <v>3</v>
      </c>
      <c r="HO254" s="2" t="s">
        <v>3</v>
      </c>
      <c r="HP254" s="2" t="s">
        <v>3</v>
      </c>
      <c r="HQ254" s="2" t="s">
        <v>3</v>
      </c>
      <c r="HR254" s="2"/>
      <c r="HS254" s="2">
        <v>0</v>
      </c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>
        <v>0</v>
      </c>
      <c r="IL254" s="2"/>
      <c r="IM254" s="2"/>
      <c r="IN254" s="2"/>
      <c r="IO254" s="2"/>
      <c r="IP254" s="2"/>
      <c r="IQ254" s="2"/>
      <c r="IR254" s="2"/>
      <c r="IS254" s="2"/>
      <c r="IT254" s="2"/>
      <c r="IU254" s="2"/>
    </row>
    <row r="255" spans="1:255" x14ac:dyDescent="0.2">
      <c r="A255" s="4">
        <v>18</v>
      </c>
      <c r="B255" s="4">
        <v>1</v>
      </c>
      <c r="C255" s="4">
        <v>482</v>
      </c>
      <c r="E255" s="4" t="s">
        <v>390</v>
      </c>
      <c r="F255" s="4" t="s">
        <v>175</v>
      </c>
      <c r="G255" s="4" t="s">
        <v>176</v>
      </c>
      <c r="H255" s="4" t="s">
        <v>146</v>
      </c>
      <c r="I255" s="4">
        <f>I253*J255</f>
        <v>4</v>
      </c>
      <c r="J255" s="4">
        <v>5.333333333333333</v>
      </c>
      <c r="K255" s="4">
        <v>5.3333329999999997</v>
      </c>
      <c r="O255" s="4">
        <f t="shared" si="286"/>
        <v>5850.64</v>
      </c>
      <c r="P255" s="4">
        <f t="shared" si="287"/>
        <v>5850.64</v>
      </c>
      <c r="Q255" s="4">
        <f>(ROUND((ROUND(((ET255)*AV255*I255),2)*BB255),2)+ROUND((ROUND(((AE255-(EU255))*AV255*I255),2)*BS255),2))</f>
        <v>0</v>
      </c>
      <c r="R255" s="4">
        <f>(ROUND((ROUND(((EU255)*AV255*I255),2)*BS255),2)+ROUND((ROUND(((AE255-(EU255))*AV255*I255),2)*BS255),2))</f>
        <v>0</v>
      </c>
      <c r="S255" s="4">
        <f t="shared" si="288"/>
        <v>0</v>
      </c>
      <c r="T255" s="4">
        <f t="shared" si="289"/>
        <v>0</v>
      </c>
      <c r="U255" s="4">
        <f t="shared" si="290"/>
        <v>0</v>
      </c>
      <c r="V255" s="4">
        <f t="shared" si="291"/>
        <v>0</v>
      </c>
      <c r="W255" s="4">
        <f t="shared" si="292"/>
        <v>0</v>
      </c>
      <c r="X255" s="4">
        <f>(ROUND((((S255+ROUND((ROUND(((EU255)*AV255*I255),2)*BS255),2))*AT255)/100),2)+ROUND(((ROUND((ROUND(((AE255-(EU255))*AV255*I255),2)*BS255),2)*AT255)/100),2))</f>
        <v>0</v>
      </c>
      <c r="Y255" s="4">
        <f>(ROUND((((S255+ROUND((ROUND(((EU255)*AV255*I255),2)*BS255),2))*AU255)/100),2)+ROUND(((ROUND((ROUND(((AE255-(EU255))*AV255*I255),2)*BS255),2)*AU255)/100),2))</f>
        <v>0</v>
      </c>
      <c r="AA255" s="4">
        <v>85736473</v>
      </c>
      <c r="AB255" s="4">
        <f t="shared" si="293"/>
        <v>74.36</v>
      </c>
      <c r="AC255" s="4">
        <f>ROUND((ES255),6)</f>
        <v>74.36</v>
      </c>
      <c r="AD255" s="4">
        <f>ROUND((((ET255)-(EU255))+AE255),6)</f>
        <v>0</v>
      </c>
      <c r="AE255" s="4">
        <f t="shared" si="335"/>
        <v>0</v>
      </c>
      <c r="AF255" s="4">
        <f t="shared" si="335"/>
        <v>0</v>
      </c>
      <c r="AG255" s="4">
        <f t="shared" si="294"/>
        <v>0</v>
      </c>
      <c r="AH255" s="4">
        <f t="shared" si="336"/>
        <v>0</v>
      </c>
      <c r="AI255" s="4">
        <f t="shared" si="336"/>
        <v>0</v>
      </c>
      <c r="AJ255" s="4">
        <f t="shared" si="295"/>
        <v>0</v>
      </c>
      <c r="AK255" s="4">
        <v>74.36</v>
      </c>
      <c r="AL255" s="4">
        <v>74.36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109</v>
      </c>
      <c r="AU255" s="4">
        <v>61</v>
      </c>
      <c r="AV255" s="4">
        <v>1</v>
      </c>
      <c r="AW255" s="4">
        <v>1</v>
      </c>
      <c r="AZ255" s="4">
        <v>1</v>
      </c>
      <c r="BA255" s="4">
        <v>1</v>
      </c>
      <c r="BB255" s="4">
        <v>1</v>
      </c>
      <c r="BC255" s="4">
        <v>19.670000000000002</v>
      </c>
      <c r="BD255" s="4" t="s">
        <v>3</v>
      </c>
      <c r="BE255" s="4" t="s">
        <v>3</v>
      </c>
      <c r="BF255" s="4" t="s">
        <v>3</v>
      </c>
      <c r="BG255" s="4" t="s">
        <v>3</v>
      </c>
      <c r="BH255" s="4">
        <v>3</v>
      </c>
      <c r="BI255" s="4">
        <v>1</v>
      </c>
      <c r="BJ255" s="4" t="s">
        <v>177</v>
      </c>
      <c r="BM255" s="4">
        <v>21</v>
      </c>
      <c r="BN255" s="4">
        <v>0</v>
      </c>
      <c r="BO255" s="4" t="s">
        <v>175</v>
      </c>
      <c r="BP255" s="4">
        <v>1</v>
      </c>
      <c r="BQ255" s="4">
        <v>30</v>
      </c>
      <c r="BR255" s="4">
        <v>0</v>
      </c>
      <c r="BS255" s="4">
        <v>1</v>
      </c>
      <c r="BT255" s="4">
        <v>1</v>
      </c>
      <c r="BU255" s="4">
        <v>1</v>
      </c>
      <c r="BV255" s="4">
        <v>1</v>
      </c>
      <c r="BW255" s="4">
        <v>1</v>
      </c>
      <c r="BX255" s="4">
        <v>1</v>
      </c>
      <c r="BY255" s="4" t="s">
        <v>3</v>
      </c>
      <c r="BZ255" s="4">
        <v>109</v>
      </c>
      <c r="CA255" s="4">
        <v>61</v>
      </c>
      <c r="CB255" s="4" t="s">
        <v>3</v>
      </c>
      <c r="CE255" s="4">
        <v>1566</v>
      </c>
      <c r="CF255" s="4">
        <v>0</v>
      </c>
      <c r="CG255" s="4">
        <v>0</v>
      </c>
      <c r="CM255" s="4">
        <v>0</v>
      </c>
      <c r="CN255" s="4" t="s">
        <v>908</v>
      </c>
      <c r="CO255" s="4">
        <v>0</v>
      </c>
      <c r="CP255" s="4">
        <f t="shared" si="296"/>
        <v>5850.64</v>
      </c>
      <c r="CQ255" s="4">
        <f t="shared" si="297"/>
        <v>1462.66</v>
      </c>
      <c r="CR255" s="4">
        <f>(ROUND((ROUND(((ET255)*AV255*1),2)*BB255),2)+ROUND((ROUND(((AE255-(EU255))*AV255*1),2)*BS255),2))</f>
        <v>0</v>
      </c>
      <c r="CS255" s="4">
        <f>(ROUND((ROUND(((EU255)*AV255*1),2)*BS255),2)+ROUND((ROUND(((AE255-(EU255))*AV255*1),2)*BS255),2))</f>
        <v>0</v>
      </c>
      <c r="CT255" s="4">
        <f t="shared" si="298"/>
        <v>0</v>
      </c>
      <c r="CU255" s="4">
        <f t="shared" si="299"/>
        <v>0</v>
      </c>
      <c r="CV255" s="4">
        <f t="shared" si="300"/>
        <v>0</v>
      </c>
      <c r="CW255" s="4">
        <f t="shared" si="301"/>
        <v>0</v>
      </c>
      <c r="CX255" s="4">
        <f t="shared" si="302"/>
        <v>0</v>
      </c>
      <c r="CY255" s="4">
        <f>(ROUND((((S255+ROUND((ROUND(((EU255)*AV255*1),2)*BS255),2))*AT255)/100),2)+ROUND(((ROUND((ROUND(((AE255-(EU255))*AV255*1),2)*BS255),2)*AT255)/100),2))</f>
        <v>0</v>
      </c>
      <c r="CZ255" s="4">
        <f>(ROUND((((S255+ROUND((ROUND(((EU255)*AV255*1),2)*BS255),2))*AU255)/100),2)+ROUND(((ROUND((ROUND(((AE255-(EU255))*AV255*1),2)*BS255),2)*AU255)/100),2))</f>
        <v>0</v>
      </c>
      <c r="DC255" s="4" t="s">
        <v>3</v>
      </c>
      <c r="DD255" s="4" t="s">
        <v>3</v>
      </c>
      <c r="DE255" s="4" t="s">
        <v>3</v>
      </c>
      <c r="DF255" s="4" t="s">
        <v>3</v>
      </c>
      <c r="DG255" s="4" t="s">
        <v>3</v>
      </c>
      <c r="DH255" s="4" t="s">
        <v>3</v>
      </c>
      <c r="DI255" s="4" t="s">
        <v>3</v>
      </c>
      <c r="DJ255" s="4" t="s">
        <v>3</v>
      </c>
      <c r="DK255" s="4" t="s">
        <v>3</v>
      </c>
      <c r="DL255" s="4" t="s">
        <v>3</v>
      </c>
      <c r="DM255" s="4" t="s">
        <v>3</v>
      </c>
      <c r="DN255" s="4">
        <v>0</v>
      </c>
      <c r="DO255" s="4">
        <v>0</v>
      </c>
      <c r="DP255" s="4">
        <v>1</v>
      </c>
      <c r="DQ255" s="4">
        <v>1</v>
      </c>
      <c r="DU255" s="4">
        <v>1010</v>
      </c>
      <c r="DV255" s="4" t="s">
        <v>146</v>
      </c>
      <c r="DW255" s="4" t="s">
        <v>146</v>
      </c>
      <c r="DX255" s="4">
        <v>1</v>
      </c>
      <c r="DZ255" s="4" t="s">
        <v>3</v>
      </c>
      <c r="EA255" s="4" t="s">
        <v>3</v>
      </c>
      <c r="EB255" s="4" t="s">
        <v>3</v>
      </c>
      <c r="EC255" s="4" t="s">
        <v>3</v>
      </c>
      <c r="EE255" s="4">
        <v>85133641</v>
      </c>
      <c r="EF255" s="4">
        <v>30</v>
      </c>
      <c r="EG255" s="4" t="s">
        <v>52</v>
      </c>
      <c r="EH255" s="4">
        <v>0</v>
      </c>
      <c r="EI255" s="4" t="s">
        <v>3</v>
      </c>
      <c r="EJ255" s="4">
        <v>1</v>
      </c>
      <c r="EK255" s="4">
        <v>21</v>
      </c>
      <c r="EL255" s="4" t="s">
        <v>53</v>
      </c>
      <c r="EM255" s="4" t="s">
        <v>54</v>
      </c>
      <c r="EO255" s="4" t="s">
        <v>148</v>
      </c>
      <c r="EQ255" s="4">
        <v>0</v>
      </c>
      <c r="ER255" s="4">
        <v>74.36</v>
      </c>
      <c r="ES255" s="4">
        <v>74.36</v>
      </c>
      <c r="ET255" s="4">
        <v>0</v>
      </c>
      <c r="EU255" s="4">
        <v>0</v>
      </c>
      <c r="EV255" s="4">
        <v>0</v>
      </c>
      <c r="EW255" s="4">
        <v>0</v>
      </c>
      <c r="EX255" s="4">
        <v>0</v>
      </c>
      <c r="FQ255" s="4">
        <v>0</v>
      </c>
      <c r="FR255" s="4">
        <v>0</v>
      </c>
      <c r="FS255" s="4">
        <v>0</v>
      </c>
      <c r="FX255" s="4">
        <v>109</v>
      </c>
      <c r="FY255" s="4">
        <v>61</v>
      </c>
      <c r="GA255" s="4" t="s">
        <v>3</v>
      </c>
      <c r="GD255" s="4">
        <v>1</v>
      </c>
      <c r="GF255" s="4">
        <v>-254914390</v>
      </c>
      <c r="GG255" s="4">
        <v>2</v>
      </c>
      <c r="GH255" s="4">
        <v>1</v>
      </c>
      <c r="GI255" s="4">
        <v>2</v>
      </c>
      <c r="GJ255" s="4">
        <v>0</v>
      </c>
      <c r="GK255" s="4">
        <v>0</v>
      </c>
      <c r="GL255" s="4">
        <f t="shared" si="303"/>
        <v>0</v>
      </c>
      <c r="GM255" s="4">
        <f t="shared" si="304"/>
        <v>5850.64</v>
      </c>
      <c r="GN255" s="4">
        <f t="shared" si="305"/>
        <v>5850.64</v>
      </c>
      <c r="GO255" s="4">
        <f t="shared" si="306"/>
        <v>0</v>
      </c>
      <c r="GP255" s="4">
        <f t="shared" si="307"/>
        <v>0</v>
      </c>
      <c r="GR255" s="4">
        <v>0</v>
      </c>
      <c r="GS255" s="4">
        <v>3</v>
      </c>
      <c r="GT255" s="4">
        <v>0</v>
      </c>
      <c r="GU255" s="4" t="s">
        <v>3</v>
      </c>
      <c r="GV255" s="4">
        <f t="shared" si="308"/>
        <v>0</v>
      </c>
      <c r="GW255" s="4">
        <v>1</v>
      </c>
      <c r="GX255" s="4">
        <f t="shared" si="309"/>
        <v>0</v>
      </c>
      <c r="HA255" s="4">
        <v>0</v>
      </c>
      <c r="HB255" s="4">
        <v>0</v>
      </c>
      <c r="HC255" s="4">
        <f t="shared" si="310"/>
        <v>0</v>
      </c>
      <c r="HE255" s="4" t="s">
        <v>3</v>
      </c>
      <c r="HF255" s="4" t="s">
        <v>3</v>
      </c>
      <c r="HM255" s="4" t="s">
        <v>42</v>
      </c>
      <c r="HN255" s="4" t="s">
        <v>3</v>
      </c>
      <c r="HO255" s="4" t="s">
        <v>3</v>
      </c>
      <c r="HP255" s="4" t="s">
        <v>3</v>
      </c>
      <c r="HQ255" s="4" t="s">
        <v>3</v>
      </c>
      <c r="HS255" s="4">
        <v>0</v>
      </c>
      <c r="IK255" s="4">
        <v>0</v>
      </c>
    </row>
    <row r="256" spans="1:255" x14ac:dyDescent="0.2">
      <c r="A256" s="2">
        <v>18</v>
      </c>
      <c r="B256" s="2">
        <v>1</v>
      </c>
      <c r="C256" s="2">
        <v>467</v>
      </c>
      <c r="D256" s="2"/>
      <c r="E256" s="2" t="s">
        <v>391</v>
      </c>
      <c r="F256" s="2" t="s">
        <v>179</v>
      </c>
      <c r="G256" s="2" t="s">
        <v>180</v>
      </c>
      <c r="H256" s="2" t="s">
        <v>156</v>
      </c>
      <c r="I256" s="2">
        <f>I252*J256</f>
        <v>75</v>
      </c>
      <c r="J256" s="2">
        <v>100</v>
      </c>
      <c r="K256" s="2">
        <v>100</v>
      </c>
      <c r="L256" s="2"/>
      <c r="M256" s="2"/>
      <c r="N256" s="2"/>
      <c r="O256" s="2">
        <f t="shared" si="286"/>
        <v>3117.75</v>
      </c>
      <c r="P256" s="2">
        <f t="shared" si="287"/>
        <v>3117.75</v>
      </c>
      <c r="Q256" s="2">
        <f>(ROUND((ROUND(((ET256)*AV256*I256),2)*BB256),2)+ROUND((ROUND(((AE256-(EU256))*AV256*I256),2)*BS256),2))</f>
        <v>0</v>
      </c>
      <c r="R256" s="2">
        <f>(ROUND((ROUND(((EU256)*AV256*I256),2)*BS256),2)+ROUND((ROUND(((AE256-(EU256))*AV256*I256),2)*BS256),2))</f>
        <v>0</v>
      </c>
      <c r="S256" s="2">
        <f t="shared" si="288"/>
        <v>0</v>
      </c>
      <c r="T256" s="2">
        <f t="shared" si="289"/>
        <v>0</v>
      </c>
      <c r="U256" s="2">
        <f t="shared" si="290"/>
        <v>0</v>
      </c>
      <c r="V256" s="2">
        <f t="shared" si="291"/>
        <v>0</v>
      </c>
      <c r="W256" s="2">
        <f t="shared" si="292"/>
        <v>0</v>
      </c>
      <c r="X256" s="2">
        <f>(ROUND((((S256+ROUND((ROUND(((EU256)*AV256*I256),2)*BS256),2))*AT256)/100),2)+ROUND(((ROUND((ROUND(((AE256-(EU256))*AV256*I256),2)*BS256),2)*AT256)/100),2))</f>
        <v>0</v>
      </c>
      <c r="Y256" s="2">
        <f>(ROUND((((S256+ROUND((ROUND(((EU256)*AV256*I256),2)*BS256),2))*AU256)/100),2)+ROUND(((ROUND((ROUND(((AE256-(EU256))*AV256*I256),2)*BS256),2)*AU256)/100),2))</f>
        <v>0</v>
      </c>
      <c r="Z256" s="2"/>
      <c r="AA256" s="2">
        <v>85736471</v>
      </c>
      <c r="AB256" s="2">
        <f t="shared" si="293"/>
        <v>41.57</v>
      </c>
      <c r="AC256" s="2">
        <f>ROUND((ES256),6)</f>
        <v>41.57</v>
      </c>
      <c r="AD256" s="2">
        <f>ROUND((((ET256)-(EU256))+AE256),6)</f>
        <v>0</v>
      </c>
      <c r="AE256" s="2">
        <f t="shared" si="335"/>
        <v>0</v>
      </c>
      <c r="AF256" s="2">
        <f t="shared" si="335"/>
        <v>0</v>
      </c>
      <c r="AG256" s="2">
        <f t="shared" si="294"/>
        <v>0</v>
      </c>
      <c r="AH256" s="2">
        <f t="shared" si="336"/>
        <v>0</v>
      </c>
      <c r="AI256" s="2">
        <f t="shared" si="336"/>
        <v>0</v>
      </c>
      <c r="AJ256" s="2">
        <f t="shared" si="295"/>
        <v>0</v>
      </c>
      <c r="AK256" s="2">
        <v>41.57</v>
      </c>
      <c r="AL256" s="2">
        <v>41.57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109</v>
      </c>
      <c r="AU256" s="2">
        <v>61</v>
      </c>
      <c r="AV256" s="2">
        <v>1</v>
      </c>
      <c r="AW256" s="2">
        <v>1</v>
      </c>
      <c r="AX256" s="2"/>
      <c r="AY256" s="2"/>
      <c r="AZ256" s="2">
        <v>1</v>
      </c>
      <c r="BA256" s="2">
        <v>1</v>
      </c>
      <c r="BB256" s="2">
        <v>1</v>
      </c>
      <c r="BC256" s="2">
        <v>1</v>
      </c>
      <c r="BD256" s="2" t="s">
        <v>3</v>
      </c>
      <c r="BE256" s="2" t="s">
        <v>3</v>
      </c>
      <c r="BF256" s="2" t="s">
        <v>3</v>
      </c>
      <c r="BG256" s="2" t="s">
        <v>3</v>
      </c>
      <c r="BH256" s="2">
        <v>3</v>
      </c>
      <c r="BI256" s="2">
        <v>1</v>
      </c>
      <c r="BJ256" s="2" t="s">
        <v>181</v>
      </c>
      <c r="BK256" s="2"/>
      <c r="BL256" s="2"/>
      <c r="BM256" s="2">
        <v>21</v>
      </c>
      <c r="BN256" s="2">
        <v>0</v>
      </c>
      <c r="BO256" s="2" t="s">
        <v>3</v>
      </c>
      <c r="BP256" s="2">
        <v>0</v>
      </c>
      <c r="BQ256" s="2">
        <v>30</v>
      </c>
      <c r="BR256" s="2">
        <v>0</v>
      </c>
      <c r="BS256" s="2">
        <v>1</v>
      </c>
      <c r="BT256" s="2">
        <v>1</v>
      </c>
      <c r="BU256" s="2">
        <v>1</v>
      </c>
      <c r="BV256" s="2">
        <v>1</v>
      </c>
      <c r="BW256" s="2">
        <v>1</v>
      </c>
      <c r="BX256" s="2">
        <v>1</v>
      </c>
      <c r="BY256" s="2" t="s">
        <v>3</v>
      </c>
      <c r="BZ256" s="2">
        <v>109</v>
      </c>
      <c r="CA256" s="2">
        <v>61</v>
      </c>
      <c r="CB256" s="2" t="s">
        <v>3</v>
      </c>
      <c r="CC256" s="2"/>
      <c r="CD256" s="2"/>
      <c r="CE256" s="2">
        <v>1566</v>
      </c>
      <c r="CF256" s="2">
        <v>0</v>
      </c>
      <c r="CG256" s="2">
        <v>0</v>
      </c>
      <c r="CH256" s="2"/>
      <c r="CI256" s="2"/>
      <c r="CJ256" s="2"/>
      <c r="CK256" s="2"/>
      <c r="CL256" s="2"/>
      <c r="CM256" s="2">
        <v>0</v>
      </c>
      <c r="CN256" s="2" t="s">
        <v>908</v>
      </c>
      <c r="CO256" s="2">
        <v>0</v>
      </c>
      <c r="CP256" s="2">
        <f t="shared" si="296"/>
        <v>3117.75</v>
      </c>
      <c r="CQ256" s="2">
        <f t="shared" si="297"/>
        <v>41.57</v>
      </c>
      <c r="CR256" s="2">
        <f>(ROUND((ROUND(((ET256)*AV256*1),2)*BB256),2)+ROUND((ROUND(((AE256-(EU256))*AV256*1),2)*BS256),2))</f>
        <v>0</v>
      </c>
      <c r="CS256" s="2">
        <f>(ROUND((ROUND(((EU256)*AV256*1),2)*BS256),2)+ROUND((ROUND(((AE256-(EU256))*AV256*1),2)*BS256),2))</f>
        <v>0</v>
      </c>
      <c r="CT256" s="2">
        <f t="shared" si="298"/>
        <v>0</v>
      </c>
      <c r="CU256" s="2">
        <f t="shared" si="299"/>
        <v>0</v>
      </c>
      <c r="CV256" s="2">
        <f t="shared" si="300"/>
        <v>0</v>
      </c>
      <c r="CW256" s="2">
        <f t="shared" si="301"/>
        <v>0</v>
      </c>
      <c r="CX256" s="2">
        <f t="shared" si="302"/>
        <v>0</v>
      </c>
      <c r="CY256" s="2">
        <f>(ROUND((((S256+ROUND((ROUND(((EU256)*AV256*1),2)*BS256),2))*AT256)/100),2)+ROUND(((ROUND((ROUND(((AE256-(EU256))*AV256*1),2)*BS256),2)*AT256)/100),2))</f>
        <v>0</v>
      </c>
      <c r="CZ256" s="2">
        <f>(ROUND((((S256+ROUND((ROUND(((EU256)*AV256*1),2)*BS256),2))*AU256)/100),2)+ROUND(((ROUND((ROUND(((AE256-(EU256))*AV256*1),2)*BS256),2)*AU256)/100),2))</f>
        <v>0</v>
      </c>
      <c r="DA256" s="2"/>
      <c r="DB256" s="2"/>
      <c r="DC256" s="2" t="s">
        <v>3</v>
      </c>
      <c r="DD256" s="2" t="s">
        <v>3</v>
      </c>
      <c r="DE256" s="2" t="s">
        <v>3</v>
      </c>
      <c r="DF256" s="2" t="s">
        <v>3</v>
      </c>
      <c r="DG256" s="2" t="s">
        <v>3</v>
      </c>
      <c r="DH256" s="2" t="s">
        <v>3</v>
      </c>
      <c r="DI256" s="2" t="s">
        <v>3</v>
      </c>
      <c r="DJ256" s="2" t="s">
        <v>3</v>
      </c>
      <c r="DK256" s="2" t="s">
        <v>3</v>
      </c>
      <c r="DL256" s="2" t="s">
        <v>3</v>
      </c>
      <c r="DM256" s="2" t="s">
        <v>3</v>
      </c>
      <c r="DN256" s="2">
        <v>0</v>
      </c>
      <c r="DO256" s="2">
        <v>0</v>
      </c>
      <c r="DP256" s="2">
        <v>1</v>
      </c>
      <c r="DQ256" s="2">
        <v>1</v>
      </c>
      <c r="DR256" s="2"/>
      <c r="DS256" s="2"/>
      <c r="DT256" s="2"/>
      <c r="DU256" s="2">
        <v>1003</v>
      </c>
      <c r="DV256" s="2" t="s">
        <v>156</v>
      </c>
      <c r="DW256" s="2" t="s">
        <v>156</v>
      </c>
      <c r="DX256" s="2">
        <v>1</v>
      </c>
      <c r="DY256" s="2"/>
      <c r="DZ256" s="2" t="s">
        <v>3</v>
      </c>
      <c r="EA256" s="2" t="s">
        <v>3</v>
      </c>
      <c r="EB256" s="2" t="s">
        <v>3</v>
      </c>
      <c r="EC256" s="2" t="s">
        <v>3</v>
      </c>
      <c r="ED256" s="2"/>
      <c r="EE256" s="2">
        <v>85133641</v>
      </c>
      <c r="EF256" s="2">
        <v>30</v>
      </c>
      <c r="EG256" s="2" t="s">
        <v>52</v>
      </c>
      <c r="EH256" s="2">
        <v>0</v>
      </c>
      <c r="EI256" s="2" t="s">
        <v>3</v>
      </c>
      <c r="EJ256" s="2">
        <v>1</v>
      </c>
      <c r="EK256" s="2">
        <v>21</v>
      </c>
      <c r="EL256" s="2" t="s">
        <v>53</v>
      </c>
      <c r="EM256" s="2" t="s">
        <v>54</v>
      </c>
      <c r="EN256" s="2"/>
      <c r="EO256" s="2" t="s">
        <v>148</v>
      </c>
      <c r="EP256" s="2"/>
      <c r="EQ256" s="2">
        <v>0</v>
      </c>
      <c r="ER256" s="2">
        <v>41.57</v>
      </c>
      <c r="ES256" s="2">
        <v>41.57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>
        <v>0</v>
      </c>
      <c r="FR256" s="2">
        <v>0</v>
      </c>
      <c r="FS256" s="2">
        <v>0</v>
      </c>
      <c r="FT256" s="2"/>
      <c r="FU256" s="2"/>
      <c r="FV256" s="2"/>
      <c r="FW256" s="2"/>
      <c r="FX256" s="2">
        <v>109</v>
      </c>
      <c r="FY256" s="2">
        <v>61</v>
      </c>
      <c r="FZ256" s="2"/>
      <c r="GA256" s="2" t="s">
        <v>3</v>
      </c>
      <c r="GB256" s="2"/>
      <c r="GC256" s="2"/>
      <c r="GD256" s="2">
        <v>1</v>
      </c>
      <c r="GE256" s="2"/>
      <c r="GF256" s="2">
        <v>-2048145394</v>
      </c>
      <c r="GG256" s="2">
        <v>2</v>
      </c>
      <c r="GH256" s="2">
        <v>1</v>
      </c>
      <c r="GI256" s="2">
        <v>-2</v>
      </c>
      <c r="GJ256" s="2">
        <v>0</v>
      </c>
      <c r="GK256" s="2">
        <v>0</v>
      </c>
      <c r="GL256" s="2">
        <f t="shared" si="303"/>
        <v>0</v>
      </c>
      <c r="GM256" s="2">
        <f t="shared" si="304"/>
        <v>3117.75</v>
      </c>
      <c r="GN256" s="2">
        <f t="shared" si="305"/>
        <v>3117.75</v>
      </c>
      <c r="GO256" s="2">
        <f t="shared" si="306"/>
        <v>0</v>
      </c>
      <c r="GP256" s="2">
        <f t="shared" si="307"/>
        <v>0</v>
      </c>
      <c r="GQ256" s="2"/>
      <c r="GR256" s="2">
        <v>0</v>
      </c>
      <c r="GS256" s="2">
        <v>3</v>
      </c>
      <c r="GT256" s="2">
        <v>0</v>
      </c>
      <c r="GU256" s="2" t="s">
        <v>3</v>
      </c>
      <c r="GV256" s="2">
        <f t="shared" si="308"/>
        <v>0</v>
      </c>
      <c r="GW256" s="2">
        <v>1</v>
      </c>
      <c r="GX256" s="2">
        <f t="shared" si="309"/>
        <v>0</v>
      </c>
      <c r="GY256" s="2"/>
      <c r="GZ256" s="2"/>
      <c r="HA256" s="2">
        <v>0</v>
      </c>
      <c r="HB256" s="2">
        <v>0</v>
      </c>
      <c r="HC256" s="2">
        <f t="shared" si="310"/>
        <v>0</v>
      </c>
      <c r="HD256" s="2"/>
      <c r="HE256" s="2" t="s">
        <v>3</v>
      </c>
      <c r="HF256" s="2" t="s">
        <v>3</v>
      </c>
      <c r="HG256" s="2"/>
      <c r="HH256" s="2"/>
      <c r="HI256" s="2"/>
      <c r="HJ256" s="2"/>
      <c r="HK256" s="2"/>
      <c r="HL256" s="2"/>
      <c r="HM256" s="2" t="s">
        <v>42</v>
      </c>
      <c r="HN256" s="2" t="s">
        <v>3</v>
      </c>
      <c r="HO256" s="2" t="s">
        <v>3</v>
      </c>
      <c r="HP256" s="2" t="s">
        <v>3</v>
      </c>
      <c r="HQ256" s="2" t="s">
        <v>3</v>
      </c>
      <c r="HR256" s="2"/>
      <c r="HS256" s="2">
        <v>0</v>
      </c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>
        <v>0</v>
      </c>
      <c r="IL256" s="2"/>
      <c r="IM256" s="2"/>
      <c r="IN256" s="2"/>
      <c r="IO256" s="2"/>
      <c r="IP256" s="2"/>
      <c r="IQ256" s="2"/>
      <c r="IR256" s="2"/>
      <c r="IS256" s="2"/>
      <c r="IT256" s="2"/>
      <c r="IU256" s="2"/>
    </row>
    <row r="257" spans="1:255" x14ac:dyDescent="0.2">
      <c r="A257" s="4">
        <v>18</v>
      </c>
      <c r="B257" s="4">
        <v>1</v>
      </c>
      <c r="C257" s="4">
        <v>481</v>
      </c>
      <c r="E257" s="4" t="s">
        <v>391</v>
      </c>
      <c r="F257" s="4" t="s">
        <v>179</v>
      </c>
      <c r="G257" s="4" t="s">
        <v>180</v>
      </c>
      <c r="H257" s="4" t="s">
        <v>156</v>
      </c>
      <c r="I257" s="4">
        <f>I253*J257</f>
        <v>75</v>
      </c>
      <c r="J257" s="4">
        <v>100</v>
      </c>
      <c r="K257" s="4">
        <v>100</v>
      </c>
      <c r="O257" s="4">
        <f t="shared" si="286"/>
        <v>51598.76</v>
      </c>
      <c r="P257" s="4">
        <f t="shared" si="287"/>
        <v>51598.76</v>
      </c>
      <c r="Q257" s="4">
        <f>(ROUND((ROUND(((ET257)*AV257*I257),2)*BB257),2)+ROUND((ROUND(((AE257-(EU257))*AV257*I257),2)*BS257),2))</f>
        <v>0</v>
      </c>
      <c r="R257" s="4">
        <f>(ROUND((ROUND(((EU257)*AV257*I257),2)*BS257),2)+ROUND((ROUND(((AE257-(EU257))*AV257*I257),2)*BS257),2))</f>
        <v>0</v>
      </c>
      <c r="S257" s="4">
        <f t="shared" si="288"/>
        <v>0</v>
      </c>
      <c r="T257" s="4">
        <f t="shared" si="289"/>
        <v>0</v>
      </c>
      <c r="U257" s="4">
        <f t="shared" si="290"/>
        <v>0</v>
      </c>
      <c r="V257" s="4">
        <f t="shared" si="291"/>
        <v>0</v>
      </c>
      <c r="W257" s="4">
        <f t="shared" si="292"/>
        <v>0</v>
      </c>
      <c r="X257" s="4">
        <f>(ROUND((((S257+ROUND((ROUND(((EU257)*AV257*I257),2)*BS257),2))*AT257)/100),2)+ROUND(((ROUND((ROUND(((AE257-(EU257))*AV257*I257),2)*BS257),2)*AT257)/100),2))</f>
        <v>0</v>
      </c>
      <c r="Y257" s="4">
        <f>(ROUND((((S257+ROUND((ROUND(((EU257)*AV257*I257),2)*BS257),2))*AU257)/100),2)+ROUND(((ROUND((ROUND(((AE257-(EU257))*AV257*I257),2)*BS257),2)*AU257)/100),2))</f>
        <v>0</v>
      </c>
      <c r="AA257" s="4">
        <v>85736473</v>
      </c>
      <c r="AB257" s="4">
        <f t="shared" si="293"/>
        <v>41.57</v>
      </c>
      <c r="AC257" s="4">
        <f>ROUND((ES257),6)</f>
        <v>41.57</v>
      </c>
      <c r="AD257" s="4">
        <f>ROUND((((ET257)-(EU257))+AE257),6)</f>
        <v>0</v>
      </c>
      <c r="AE257" s="4">
        <f t="shared" si="335"/>
        <v>0</v>
      </c>
      <c r="AF257" s="4">
        <f t="shared" si="335"/>
        <v>0</v>
      </c>
      <c r="AG257" s="4">
        <f t="shared" si="294"/>
        <v>0</v>
      </c>
      <c r="AH257" s="4">
        <f t="shared" si="336"/>
        <v>0</v>
      </c>
      <c r="AI257" s="4">
        <f t="shared" si="336"/>
        <v>0</v>
      </c>
      <c r="AJ257" s="4">
        <f t="shared" si="295"/>
        <v>0</v>
      </c>
      <c r="AK257" s="4">
        <v>41.57</v>
      </c>
      <c r="AL257" s="4">
        <v>41.57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109</v>
      </c>
      <c r="AU257" s="4">
        <v>61</v>
      </c>
      <c r="AV257" s="4">
        <v>1</v>
      </c>
      <c r="AW257" s="4">
        <v>1</v>
      </c>
      <c r="AZ257" s="4">
        <v>1</v>
      </c>
      <c r="BA257" s="4">
        <v>1</v>
      </c>
      <c r="BB257" s="4">
        <v>1</v>
      </c>
      <c r="BC257" s="4">
        <v>16.55</v>
      </c>
      <c r="BD257" s="4" t="s">
        <v>3</v>
      </c>
      <c r="BE257" s="4" t="s">
        <v>3</v>
      </c>
      <c r="BF257" s="4" t="s">
        <v>3</v>
      </c>
      <c r="BG257" s="4" t="s">
        <v>3</v>
      </c>
      <c r="BH257" s="4">
        <v>3</v>
      </c>
      <c r="BI257" s="4">
        <v>1</v>
      </c>
      <c r="BJ257" s="4" t="s">
        <v>181</v>
      </c>
      <c r="BM257" s="4">
        <v>21</v>
      </c>
      <c r="BN257" s="4">
        <v>0</v>
      </c>
      <c r="BO257" s="4" t="s">
        <v>179</v>
      </c>
      <c r="BP257" s="4">
        <v>1</v>
      </c>
      <c r="BQ257" s="4">
        <v>30</v>
      </c>
      <c r="BR257" s="4">
        <v>0</v>
      </c>
      <c r="BS257" s="4">
        <v>1</v>
      </c>
      <c r="BT257" s="4">
        <v>1</v>
      </c>
      <c r="BU257" s="4">
        <v>1</v>
      </c>
      <c r="BV257" s="4">
        <v>1</v>
      </c>
      <c r="BW257" s="4">
        <v>1</v>
      </c>
      <c r="BX257" s="4">
        <v>1</v>
      </c>
      <c r="BY257" s="4" t="s">
        <v>3</v>
      </c>
      <c r="BZ257" s="4">
        <v>109</v>
      </c>
      <c r="CA257" s="4">
        <v>61</v>
      </c>
      <c r="CB257" s="4" t="s">
        <v>3</v>
      </c>
      <c r="CE257" s="4">
        <v>1566</v>
      </c>
      <c r="CF257" s="4">
        <v>0</v>
      </c>
      <c r="CG257" s="4">
        <v>0</v>
      </c>
      <c r="CM257" s="4">
        <v>0</v>
      </c>
      <c r="CN257" s="4" t="s">
        <v>908</v>
      </c>
      <c r="CO257" s="4">
        <v>0</v>
      </c>
      <c r="CP257" s="4">
        <f t="shared" si="296"/>
        <v>51598.76</v>
      </c>
      <c r="CQ257" s="4">
        <f t="shared" si="297"/>
        <v>687.98</v>
      </c>
      <c r="CR257" s="4">
        <f>(ROUND((ROUND(((ET257)*AV257*1),2)*BB257),2)+ROUND((ROUND(((AE257-(EU257))*AV257*1),2)*BS257),2))</f>
        <v>0</v>
      </c>
      <c r="CS257" s="4">
        <f>(ROUND((ROUND(((EU257)*AV257*1),2)*BS257),2)+ROUND((ROUND(((AE257-(EU257))*AV257*1),2)*BS257),2))</f>
        <v>0</v>
      </c>
      <c r="CT257" s="4">
        <f t="shared" si="298"/>
        <v>0</v>
      </c>
      <c r="CU257" s="4">
        <f t="shared" si="299"/>
        <v>0</v>
      </c>
      <c r="CV257" s="4">
        <f t="shared" si="300"/>
        <v>0</v>
      </c>
      <c r="CW257" s="4">
        <f t="shared" si="301"/>
        <v>0</v>
      </c>
      <c r="CX257" s="4">
        <f t="shared" si="302"/>
        <v>0</v>
      </c>
      <c r="CY257" s="4">
        <f>(ROUND((((S257+ROUND((ROUND(((EU257)*AV257*1),2)*BS257),2))*AT257)/100),2)+ROUND(((ROUND((ROUND(((AE257-(EU257))*AV257*1),2)*BS257),2)*AT257)/100),2))</f>
        <v>0</v>
      </c>
      <c r="CZ257" s="4">
        <f>(ROUND((((S257+ROUND((ROUND(((EU257)*AV257*1),2)*BS257),2))*AU257)/100),2)+ROUND(((ROUND((ROUND(((AE257-(EU257))*AV257*1),2)*BS257),2)*AU257)/100),2))</f>
        <v>0</v>
      </c>
      <c r="DC257" s="4" t="s">
        <v>3</v>
      </c>
      <c r="DD257" s="4" t="s">
        <v>3</v>
      </c>
      <c r="DE257" s="4" t="s">
        <v>3</v>
      </c>
      <c r="DF257" s="4" t="s">
        <v>3</v>
      </c>
      <c r="DG257" s="4" t="s">
        <v>3</v>
      </c>
      <c r="DH257" s="4" t="s">
        <v>3</v>
      </c>
      <c r="DI257" s="4" t="s">
        <v>3</v>
      </c>
      <c r="DJ257" s="4" t="s">
        <v>3</v>
      </c>
      <c r="DK257" s="4" t="s">
        <v>3</v>
      </c>
      <c r="DL257" s="4" t="s">
        <v>3</v>
      </c>
      <c r="DM257" s="4" t="s">
        <v>3</v>
      </c>
      <c r="DN257" s="4">
        <v>0</v>
      </c>
      <c r="DO257" s="4">
        <v>0</v>
      </c>
      <c r="DP257" s="4">
        <v>1</v>
      </c>
      <c r="DQ257" s="4">
        <v>1</v>
      </c>
      <c r="DU257" s="4">
        <v>1003</v>
      </c>
      <c r="DV257" s="4" t="s">
        <v>156</v>
      </c>
      <c r="DW257" s="4" t="s">
        <v>156</v>
      </c>
      <c r="DX257" s="4">
        <v>1</v>
      </c>
      <c r="DZ257" s="4" t="s">
        <v>3</v>
      </c>
      <c r="EA257" s="4" t="s">
        <v>3</v>
      </c>
      <c r="EB257" s="4" t="s">
        <v>3</v>
      </c>
      <c r="EC257" s="4" t="s">
        <v>3</v>
      </c>
      <c r="EE257" s="4">
        <v>85133641</v>
      </c>
      <c r="EF257" s="4">
        <v>30</v>
      </c>
      <c r="EG257" s="4" t="s">
        <v>52</v>
      </c>
      <c r="EH257" s="4">
        <v>0</v>
      </c>
      <c r="EI257" s="4" t="s">
        <v>3</v>
      </c>
      <c r="EJ257" s="4">
        <v>1</v>
      </c>
      <c r="EK257" s="4">
        <v>21</v>
      </c>
      <c r="EL257" s="4" t="s">
        <v>53</v>
      </c>
      <c r="EM257" s="4" t="s">
        <v>54</v>
      </c>
      <c r="EO257" s="4" t="s">
        <v>148</v>
      </c>
      <c r="EQ257" s="4">
        <v>0</v>
      </c>
      <c r="ER257" s="4">
        <v>41.57</v>
      </c>
      <c r="ES257" s="4">
        <v>41.57</v>
      </c>
      <c r="ET257" s="4">
        <v>0</v>
      </c>
      <c r="EU257" s="4">
        <v>0</v>
      </c>
      <c r="EV257" s="4">
        <v>0</v>
      </c>
      <c r="EW257" s="4">
        <v>0</v>
      </c>
      <c r="EX257" s="4">
        <v>0</v>
      </c>
      <c r="FQ257" s="4">
        <v>0</v>
      </c>
      <c r="FR257" s="4">
        <v>0</v>
      </c>
      <c r="FS257" s="4">
        <v>0</v>
      </c>
      <c r="FX257" s="4">
        <v>109</v>
      </c>
      <c r="FY257" s="4">
        <v>61</v>
      </c>
      <c r="GA257" s="4" t="s">
        <v>3</v>
      </c>
      <c r="GD257" s="4">
        <v>1</v>
      </c>
      <c r="GF257" s="4">
        <v>-2048145394</v>
      </c>
      <c r="GG257" s="4">
        <v>2</v>
      </c>
      <c r="GH257" s="4">
        <v>1</v>
      </c>
      <c r="GI257" s="4">
        <v>2</v>
      </c>
      <c r="GJ257" s="4">
        <v>0</v>
      </c>
      <c r="GK257" s="4">
        <v>0</v>
      </c>
      <c r="GL257" s="4">
        <f t="shared" si="303"/>
        <v>0</v>
      </c>
      <c r="GM257" s="4">
        <f t="shared" si="304"/>
        <v>51598.76</v>
      </c>
      <c r="GN257" s="4">
        <f t="shared" si="305"/>
        <v>51598.76</v>
      </c>
      <c r="GO257" s="4">
        <f t="shared" si="306"/>
        <v>0</v>
      </c>
      <c r="GP257" s="4">
        <f t="shared" si="307"/>
        <v>0</v>
      </c>
      <c r="GR257" s="4">
        <v>0</v>
      </c>
      <c r="GS257" s="4">
        <v>3</v>
      </c>
      <c r="GT257" s="4">
        <v>0</v>
      </c>
      <c r="GU257" s="4" t="s">
        <v>3</v>
      </c>
      <c r="GV257" s="4">
        <f t="shared" si="308"/>
        <v>0</v>
      </c>
      <c r="GW257" s="4">
        <v>1</v>
      </c>
      <c r="GX257" s="4">
        <f t="shared" si="309"/>
        <v>0</v>
      </c>
      <c r="HA257" s="4">
        <v>0</v>
      </c>
      <c r="HB257" s="4">
        <v>0</v>
      </c>
      <c r="HC257" s="4">
        <f t="shared" si="310"/>
        <v>0</v>
      </c>
      <c r="HE257" s="4" t="s">
        <v>3</v>
      </c>
      <c r="HF257" s="4" t="s">
        <v>3</v>
      </c>
      <c r="HM257" s="4" t="s">
        <v>42</v>
      </c>
      <c r="HN257" s="4" t="s">
        <v>3</v>
      </c>
      <c r="HO257" s="4" t="s">
        <v>3</v>
      </c>
      <c r="HP257" s="4" t="s">
        <v>3</v>
      </c>
      <c r="HQ257" s="4" t="s">
        <v>3</v>
      </c>
      <c r="HS257" s="4">
        <v>0</v>
      </c>
      <c r="IK257" s="4">
        <v>0</v>
      </c>
    </row>
    <row r="258" spans="1:255" x14ac:dyDescent="0.2">
      <c r="A258" s="2">
        <v>17</v>
      </c>
      <c r="B258" s="2">
        <v>1</v>
      </c>
      <c r="C258" s="2">
        <f>ROW(SmtRes!A495)</f>
        <v>495</v>
      </c>
      <c r="D258" s="2">
        <f>ROW(EtalonRes!A491)</f>
        <v>491</v>
      </c>
      <c r="E258" s="2" t="s">
        <v>392</v>
      </c>
      <c r="F258" s="2" t="s">
        <v>183</v>
      </c>
      <c r="G258" s="2" t="s">
        <v>184</v>
      </c>
      <c r="H258" s="2" t="s">
        <v>138</v>
      </c>
      <c r="I258" s="2">
        <f>ROUND((50)/100,9)</f>
        <v>0.5</v>
      </c>
      <c r="J258" s="2">
        <v>0</v>
      </c>
      <c r="K258" s="2">
        <f>ROUND((50)/100,9)</f>
        <v>0.5</v>
      </c>
      <c r="L258" s="2"/>
      <c r="M258" s="2"/>
      <c r="N258" s="2"/>
      <c r="O258" s="2">
        <f t="shared" si="286"/>
        <v>374.05</v>
      </c>
      <c r="P258" s="2">
        <f t="shared" si="287"/>
        <v>22.71</v>
      </c>
      <c r="Q258" s="2">
        <f>(ROUND((ROUND(((((ET258*1.25)*1.2))*AV258*I258),2)*BB258),2)+ROUND((ROUND(((AE258-(((EU258*1.25)*1.2)))*AV258*I258),2)*BS258),2))</f>
        <v>38.229999999999997</v>
      </c>
      <c r="R258" s="2">
        <f>(ROUND((ROUND(((((EU258*1.25)*1.2))*AV258*I258),2)*BS258),2)+ROUND((ROUND(((AE258-(((EU258*1.25)*1.2)))*AV258*I258),2)*BS258),2))</f>
        <v>4.8499999999999996</v>
      </c>
      <c r="S258" s="2">
        <f t="shared" si="288"/>
        <v>313.11</v>
      </c>
      <c r="T258" s="2">
        <f t="shared" si="289"/>
        <v>0</v>
      </c>
      <c r="U258" s="2">
        <f t="shared" si="290"/>
        <v>24.810950999999999</v>
      </c>
      <c r="V258" s="2">
        <f t="shared" si="291"/>
        <v>0</v>
      </c>
      <c r="W258" s="2">
        <f t="shared" si="292"/>
        <v>0</v>
      </c>
      <c r="X258" s="2">
        <f>(ROUND((((S258+ROUND((ROUND(((((EU258*1.25)*1.2))*AV258*I258),2)*BS258),2))*AT258)/100),2)+ROUND(((ROUND((ROUND(((AE258-(((EU258*1.25)*1.2)))*AV258*I258),2)*BS258),2)*AT258)/100),2))</f>
        <v>346.58</v>
      </c>
      <c r="Y258" s="2">
        <f>(ROUND((((S258+ROUND((ROUND(((((EU258*1.25)*1.2))*AV258*I258),2)*BS258),2))*AU258)/100),2)+ROUND(((ROUND((ROUND(((AE258-(((EU258*1.25)*1.2)))*AV258*I258),2)*BS258),2)*AU258)/100),2))</f>
        <v>193.96</v>
      </c>
      <c r="Z258" s="2"/>
      <c r="AA258" s="2">
        <v>85736471</v>
      </c>
      <c r="AB258" s="2">
        <f t="shared" si="293"/>
        <v>703.97519999999997</v>
      </c>
      <c r="AC258" s="2">
        <f>ROUND((((ES258*1)*1)),6)</f>
        <v>45.42</v>
      </c>
      <c r="AD258" s="2">
        <f>ROUND((((((ET258*1.25)*1.2))-(((EU258*1.25)*1.2)))+AE258),6)</f>
        <v>71.655000000000001</v>
      </c>
      <c r="AE258" s="2">
        <f>ROUND((((EU258*1.25)*1.2)),6)</f>
        <v>9.09</v>
      </c>
      <c r="AF258" s="2">
        <f>ROUND((((EV258*1.15)*1.2)),6)</f>
        <v>586.90020000000004</v>
      </c>
      <c r="AG258" s="2">
        <f t="shared" si="294"/>
        <v>0</v>
      </c>
      <c r="AH258" s="2">
        <f>(((EW258*1.15)*1.2))</f>
        <v>46.506</v>
      </c>
      <c r="AI258" s="2">
        <f>(((EX258*1.25)*1.2))</f>
        <v>0</v>
      </c>
      <c r="AJ258" s="2">
        <f t="shared" si="295"/>
        <v>0</v>
      </c>
      <c r="AK258" s="2">
        <v>518.48</v>
      </c>
      <c r="AL258" s="2">
        <v>45.42</v>
      </c>
      <c r="AM258" s="2">
        <v>47.77</v>
      </c>
      <c r="AN258" s="2">
        <v>6.06</v>
      </c>
      <c r="AO258" s="2">
        <v>425.29</v>
      </c>
      <c r="AP258" s="2">
        <v>0</v>
      </c>
      <c r="AQ258" s="2">
        <v>33.700000000000003</v>
      </c>
      <c r="AR258" s="2">
        <v>0</v>
      </c>
      <c r="AS258" s="2">
        <v>0</v>
      </c>
      <c r="AT258" s="2">
        <v>109</v>
      </c>
      <c r="AU258" s="2">
        <v>61</v>
      </c>
      <c r="AV258" s="2">
        <v>1.0669999999999999</v>
      </c>
      <c r="AW258" s="2">
        <v>1</v>
      </c>
      <c r="AX258" s="2"/>
      <c r="AY258" s="2"/>
      <c r="AZ258" s="2">
        <v>1</v>
      </c>
      <c r="BA258" s="2">
        <v>1</v>
      </c>
      <c r="BB258" s="2">
        <v>1</v>
      </c>
      <c r="BC258" s="2">
        <v>1</v>
      </c>
      <c r="BD258" s="2" t="s">
        <v>3</v>
      </c>
      <c r="BE258" s="2" t="s">
        <v>3</v>
      </c>
      <c r="BF258" s="2" t="s">
        <v>3</v>
      </c>
      <c r="BG258" s="2" t="s">
        <v>3</v>
      </c>
      <c r="BH258" s="2">
        <v>0</v>
      </c>
      <c r="BI258" s="2">
        <v>1</v>
      </c>
      <c r="BJ258" s="2" t="s">
        <v>185</v>
      </c>
      <c r="BK258" s="2"/>
      <c r="BL258" s="2"/>
      <c r="BM258" s="2">
        <v>21</v>
      </c>
      <c r="BN258" s="2">
        <v>0</v>
      </c>
      <c r="BO258" s="2" t="s">
        <v>183</v>
      </c>
      <c r="BP258" s="2">
        <v>1</v>
      </c>
      <c r="BQ258" s="2">
        <v>30</v>
      </c>
      <c r="BR258" s="2">
        <v>0</v>
      </c>
      <c r="BS258" s="2">
        <v>1</v>
      </c>
      <c r="BT258" s="2">
        <v>1</v>
      </c>
      <c r="BU258" s="2">
        <v>1</v>
      </c>
      <c r="BV258" s="2">
        <v>1</v>
      </c>
      <c r="BW258" s="2">
        <v>1</v>
      </c>
      <c r="BX258" s="2">
        <v>1</v>
      </c>
      <c r="BY258" s="2" t="s">
        <v>3</v>
      </c>
      <c r="BZ258" s="2">
        <v>109</v>
      </c>
      <c r="CA258" s="2">
        <v>61</v>
      </c>
      <c r="CB258" s="2" t="s">
        <v>3</v>
      </c>
      <c r="CC258" s="2"/>
      <c r="CD258" s="2"/>
      <c r="CE258" s="2">
        <v>1566</v>
      </c>
      <c r="CF258" s="2">
        <v>0</v>
      </c>
      <c r="CG258" s="2">
        <v>0</v>
      </c>
      <c r="CH258" s="2"/>
      <c r="CI258" s="2"/>
      <c r="CJ258" s="2"/>
      <c r="CK258" s="2"/>
      <c r="CL258" s="2"/>
      <c r="CM258" s="2">
        <v>0</v>
      </c>
      <c r="CN258" s="2" t="s">
        <v>907</v>
      </c>
      <c r="CO258" s="2">
        <v>0</v>
      </c>
      <c r="CP258" s="2">
        <f t="shared" si="296"/>
        <v>374.05</v>
      </c>
      <c r="CQ258" s="2">
        <f t="shared" si="297"/>
        <v>45.42</v>
      </c>
      <c r="CR258" s="2">
        <f>(ROUND((ROUND(((((ET258*1.25)*1.2))*AV258*1),2)*BB258),2)+ROUND((ROUND(((AE258-(((EU258*1.25)*1.2)))*AV258*1),2)*BS258),2))</f>
        <v>76.459999999999994</v>
      </c>
      <c r="CS258" s="2">
        <f>(ROUND((ROUND(((((EU258*1.25)*1.2))*AV258*1),2)*BS258),2)+ROUND((ROUND(((AE258-(((EU258*1.25)*1.2)))*AV258*1),2)*BS258),2))</f>
        <v>9.6999999999999993</v>
      </c>
      <c r="CT258" s="2">
        <f t="shared" si="298"/>
        <v>626.22</v>
      </c>
      <c r="CU258" s="2">
        <f t="shared" si="299"/>
        <v>0</v>
      </c>
      <c r="CV258" s="2">
        <f t="shared" si="300"/>
        <v>49.621901999999999</v>
      </c>
      <c r="CW258" s="2">
        <f t="shared" si="301"/>
        <v>0</v>
      </c>
      <c r="CX258" s="2">
        <f t="shared" si="302"/>
        <v>0</v>
      </c>
      <c r="CY258" s="2">
        <f>(ROUND((((S258+ROUND((ROUND(((((EU258*1.25)*1.2))*AV258*1),2)*BS258),2))*AT258)/100),2)+ROUND(((ROUND((ROUND(((AE258-(((EU258*1.25)*1.2)))*AV258*1),2)*BS258),2)*AT258)/100),2))</f>
        <v>351.86</v>
      </c>
      <c r="CZ258" s="2">
        <f>(ROUND((((S258+ROUND((ROUND(((((EU258*1.25)*1.2))*AV258*1),2)*BS258),2))*AU258)/100),2)+ROUND(((ROUND((ROUND(((AE258-(((EU258*1.25)*1.2)))*AV258*1),2)*BS258),2)*AU258)/100),2))</f>
        <v>196.91</v>
      </c>
      <c r="DA258" s="2"/>
      <c r="DB258" s="2">
        <v>91</v>
      </c>
      <c r="DC258" s="2" t="s">
        <v>3</v>
      </c>
      <c r="DD258" s="2" t="s">
        <v>42</v>
      </c>
      <c r="DE258" s="2" t="s">
        <v>140</v>
      </c>
      <c r="DF258" s="2" t="s">
        <v>140</v>
      </c>
      <c r="DG258" s="2" t="s">
        <v>141</v>
      </c>
      <c r="DH258" s="2" t="s">
        <v>3</v>
      </c>
      <c r="DI258" s="2" t="s">
        <v>141</v>
      </c>
      <c r="DJ258" s="2" t="s">
        <v>140</v>
      </c>
      <c r="DK258" s="2" t="s">
        <v>3</v>
      </c>
      <c r="DL258" s="2" t="s">
        <v>3</v>
      </c>
      <c r="DM258" s="2" t="s">
        <v>3</v>
      </c>
      <c r="DN258" s="2">
        <v>0</v>
      </c>
      <c r="DO258" s="2">
        <v>0</v>
      </c>
      <c r="DP258" s="2">
        <v>1</v>
      </c>
      <c r="DQ258" s="2">
        <v>1</v>
      </c>
      <c r="DR258" s="2"/>
      <c r="DS258" s="2"/>
      <c r="DT258" s="2"/>
      <c r="DU258" s="2">
        <v>1013</v>
      </c>
      <c r="DV258" s="2" t="s">
        <v>138</v>
      </c>
      <c r="DW258" s="2" t="s">
        <v>138</v>
      </c>
      <c r="DX258" s="2">
        <v>1</v>
      </c>
      <c r="DY258" s="2"/>
      <c r="DZ258" s="2" t="s">
        <v>3</v>
      </c>
      <c r="EA258" s="2" t="s">
        <v>3</v>
      </c>
      <c r="EB258" s="2" t="s">
        <v>3</v>
      </c>
      <c r="EC258" s="2" t="s">
        <v>3</v>
      </c>
      <c r="ED258" s="2"/>
      <c r="EE258" s="2">
        <v>85133641</v>
      </c>
      <c r="EF258" s="2">
        <v>30</v>
      </c>
      <c r="EG258" s="2" t="s">
        <v>52</v>
      </c>
      <c r="EH258" s="2">
        <v>0</v>
      </c>
      <c r="EI258" s="2" t="s">
        <v>3</v>
      </c>
      <c r="EJ258" s="2">
        <v>1</v>
      </c>
      <c r="EK258" s="2">
        <v>21</v>
      </c>
      <c r="EL258" s="2" t="s">
        <v>53</v>
      </c>
      <c r="EM258" s="2" t="s">
        <v>54</v>
      </c>
      <c r="EN258" s="2"/>
      <c r="EO258" s="2" t="s">
        <v>142</v>
      </c>
      <c r="EP258" s="2"/>
      <c r="EQ258" s="2">
        <v>0</v>
      </c>
      <c r="ER258" s="2">
        <v>518.48</v>
      </c>
      <c r="ES258" s="2">
        <v>45.42</v>
      </c>
      <c r="ET258" s="2">
        <v>47.77</v>
      </c>
      <c r="EU258" s="2">
        <v>6.06</v>
      </c>
      <c r="EV258" s="2">
        <v>425.29</v>
      </c>
      <c r="EW258" s="2">
        <v>33.700000000000003</v>
      </c>
      <c r="EX258" s="2">
        <v>0</v>
      </c>
      <c r="EY258" s="2">
        <v>0</v>
      </c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>
        <v>0</v>
      </c>
      <c r="FR258" s="2">
        <v>0</v>
      </c>
      <c r="FS258" s="2">
        <v>0</v>
      </c>
      <c r="FT258" s="2"/>
      <c r="FU258" s="2"/>
      <c r="FV258" s="2"/>
      <c r="FW258" s="2"/>
      <c r="FX258" s="2">
        <v>109</v>
      </c>
      <c r="FY258" s="2">
        <v>61</v>
      </c>
      <c r="FZ258" s="2"/>
      <c r="GA258" s="2" t="s">
        <v>3</v>
      </c>
      <c r="GB258" s="2"/>
      <c r="GC258" s="2"/>
      <c r="GD258" s="2">
        <v>1</v>
      </c>
      <c r="GE258" s="2"/>
      <c r="GF258" s="2">
        <v>-1920954076</v>
      </c>
      <c r="GG258" s="2">
        <v>2</v>
      </c>
      <c r="GH258" s="2">
        <v>1</v>
      </c>
      <c r="GI258" s="2">
        <v>2</v>
      </c>
      <c r="GJ258" s="2">
        <v>0</v>
      </c>
      <c r="GK258" s="2">
        <v>0</v>
      </c>
      <c r="GL258" s="2">
        <f t="shared" si="303"/>
        <v>0</v>
      </c>
      <c r="GM258" s="2">
        <f t="shared" si="304"/>
        <v>914.59</v>
      </c>
      <c r="GN258" s="2">
        <f t="shared" si="305"/>
        <v>914.59</v>
      </c>
      <c r="GO258" s="2">
        <f t="shared" si="306"/>
        <v>0</v>
      </c>
      <c r="GP258" s="2">
        <f t="shared" si="307"/>
        <v>0</v>
      </c>
      <c r="GQ258" s="2"/>
      <c r="GR258" s="2">
        <v>0</v>
      </c>
      <c r="GS258" s="2">
        <v>3</v>
      </c>
      <c r="GT258" s="2">
        <v>0</v>
      </c>
      <c r="GU258" s="2" t="s">
        <v>3</v>
      </c>
      <c r="GV258" s="2">
        <f t="shared" si="308"/>
        <v>0</v>
      </c>
      <c r="GW258" s="2">
        <v>1</v>
      </c>
      <c r="GX258" s="2">
        <f t="shared" si="309"/>
        <v>0</v>
      </c>
      <c r="GY258" s="2"/>
      <c r="GZ258" s="2"/>
      <c r="HA258" s="2">
        <v>0</v>
      </c>
      <c r="HB258" s="2">
        <v>0</v>
      </c>
      <c r="HC258" s="2">
        <f t="shared" si="310"/>
        <v>0</v>
      </c>
      <c r="HD258" s="2"/>
      <c r="HE258" s="2" t="s">
        <v>3</v>
      </c>
      <c r="HF258" s="2" t="s">
        <v>3</v>
      </c>
      <c r="HG258" s="2"/>
      <c r="HH258" s="2"/>
      <c r="HI258" s="2"/>
      <c r="HJ258" s="2"/>
      <c r="HK258" s="2"/>
      <c r="HL258" s="2"/>
      <c r="HM258" s="2" t="s">
        <v>3</v>
      </c>
      <c r="HN258" s="2" t="s">
        <v>3</v>
      </c>
      <c r="HO258" s="2" t="s">
        <v>3</v>
      </c>
      <c r="HP258" s="2" t="s">
        <v>3</v>
      </c>
      <c r="HQ258" s="2" t="s">
        <v>3</v>
      </c>
      <c r="HR258" s="2"/>
      <c r="HS258" s="2">
        <v>0</v>
      </c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>
        <v>0</v>
      </c>
      <c r="IL258" s="2"/>
      <c r="IM258" s="2"/>
      <c r="IN258" s="2"/>
      <c r="IO258" s="2"/>
      <c r="IP258" s="2"/>
      <c r="IQ258" s="2"/>
      <c r="IR258" s="2"/>
      <c r="IS258" s="2"/>
      <c r="IT258" s="2"/>
      <c r="IU258" s="2"/>
    </row>
    <row r="259" spans="1:255" x14ac:dyDescent="0.2">
      <c r="A259" s="4">
        <v>17</v>
      </c>
      <c r="B259" s="4">
        <v>1</v>
      </c>
      <c r="C259" s="4">
        <f>ROW(SmtRes!A508)</f>
        <v>508</v>
      </c>
      <c r="D259" s="4">
        <f>ROW(EtalonRes!A506)</f>
        <v>506</v>
      </c>
      <c r="E259" s="4" t="s">
        <v>392</v>
      </c>
      <c r="F259" s="4" t="s">
        <v>183</v>
      </c>
      <c r="G259" s="4" t="s">
        <v>184</v>
      </c>
      <c r="H259" s="4" t="s">
        <v>138</v>
      </c>
      <c r="I259" s="4">
        <f>ROUND((50)/100,9)</f>
        <v>0.5</v>
      </c>
      <c r="J259" s="4">
        <v>0</v>
      </c>
      <c r="K259" s="4">
        <f>ROUND((50)/100,9)</f>
        <v>0.5</v>
      </c>
      <c r="O259" s="4">
        <f t="shared" si="286"/>
        <v>18406.53</v>
      </c>
      <c r="P259" s="4">
        <f t="shared" si="287"/>
        <v>143.07</v>
      </c>
      <c r="Q259" s="4">
        <f>(ROUND((ROUND(((((ET259*1.25)*1.2))*AV259*I259),2)*BB259),2)+ROUND((ROUND(((AE259-(((EU259*1.25)*1.2)))*AV259*I259),2)*BS259),2))</f>
        <v>619.71</v>
      </c>
      <c r="R259" s="4">
        <f>(ROUND((ROUND(((((EU259*1.25)*1.2))*AV259*I259),2)*BS259),2)+ROUND((ROUND(((AE259-(((EU259*1.25)*1.2)))*AV259*I259),2)*BS259),2))</f>
        <v>273.3</v>
      </c>
      <c r="S259" s="4">
        <f t="shared" si="288"/>
        <v>17643.75</v>
      </c>
      <c r="T259" s="4">
        <f t="shared" si="289"/>
        <v>0</v>
      </c>
      <c r="U259" s="4">
        <f t="shared" si="290"/>
        <v>24.810950999999999</v>
      </c>
      <c r="V259" s="4">
        <f t="shared" si="291"/>
        <v>0</v>
      </c>
      <c r="W259" s="4">
        <f t="shared" si="292"/>
        <v>0</v>
      </c>
      <c r="X259" s="4">
        <f>(ROUND((((S259+ROUND((ROUND(((((EU259*1.25)*1.2))*AV259*I259),2)*BS259),2))*AT259)/100),2)+ROUND(((ROUND((ROUND(((AE259-(((EU259*1.25)*1.2)))*AV259*I259),2)*BS259),2)*AT259)/100),2))</f>
        <v>19529.580000000002</v>
      </c>
      <c r="Y259" s="4">
        <f>(ROUND((((S259+ROUND((ROUND(((((EU259*1.25)*1.2))*AV259*I259),2)*BS259),2))*AU259)/100),2)+ROUND(((ROUND((ROUND(((AE259-(((EU259*1.25)*1.2)))*AV259*I259),2)*BS259),2)*AU259)/100),2))</f>
        <v>10929.4</v>
      </c>
      <c r="AA259" s="4">
        <v>85736473</v>
      </c>
      <c r="AB259" s="4">
        <f t="shared" si="293"/>
        <v>703.97519999999997</v>
      </c>
      <c r="AC259" s="4">
        <f>ROUND((((ES259*1)*1)),6)</f>
        <v>45.42</v>
      </c>
      <c r="AD259" s="4">
        <f>ROUND((((((ET259*1.25)*1.2))-(((EU259*1.25)*1.2)))+AE259),6)</f>
        <v>71.655000000000001</v>
      </c>
      <c r="AE259" s="4">
        <f>ROUND((((EU259*1.25)*1.2)),6)</f>
        <v>9.09</v>
      </c>
      <c r="AF259" s="4">
        <f>ROUND((((EV259*1.15)*1.2)),6)</f>
        <v>586.90020000000004</v>
      </c>
      <c r="AG259" s="4">
        <f t="shared" si="294"/>
        <v>0</v>
      </c>
      <c r="AH259" s="4">
        <f>(((EW259*1.15)*1.2))</f>
        <v>46.506</v>
      </c>
      <c r="AI259" s="4">
        <f>(((EX259*1.25)*1.2))</f>
        <v>0</v>
      </c>
      <c r="AJ259" s="4">
        <f t="shared" si="295"/>
        <v>0</v>
      </c>
      <c r="AK259" s="4">
        <v>518.48</v>
      </c>
      <c r="AL259" s="4">
        <v>45.42</v>
      </c>
      <c r="AM259" s="4">
        <v>47.77</v>
      </c>
      <c r="AN259" s="4">
        <v>6.06</v>
      </c>
      <c r="AO259" s="4">
        <v>425.29</v>
      </c>
      <c r="AP259" s="4">
        <v>0</v>
      </c>
      <c r="AQ259" s="4">
        <v>33.700000000000003</v>
      </c>
      <c r="AR259" s="4">
        <v>0</v>
      </c>
      <c r="AS259" s="4">
        <v>0</v>
      </c>
      <c r="AT259" s="4">
        <v>109</v>
      </c>
      <c r="AU259" s="4">
        <v>61</v>
      </c>
      <c r="AV259" s="4">
        <v>1.0669999999999999</v>
      </c>
      <c r="AW259" s="4">
        <v>1</v>
      </c>
      <c r="AZ259" s="4">
        <v>1</v>
      </c>
      <c r="BA259" s="4">
        <v>56.35</v>
      </c>
      <c r="BB259" s="4">
        <v>16.21</v>
      </c>
      <c r="BC259" s="4">
        <v>6.3</v>
      </c>
      <c r="BD259" s="4" t="s">
        <v>3</v>
      </c>
      <c r="BE259" s="4" t="s">
        <v>3</v>
      </c>
      <c r="BF259" s="4" t="s">
        <v>3</v>
      </c>
      <c r="BG259" s="4" t="s">
        <v>3</v>
      </c>
      <c r="BH259" s="4">
        <v>0</v>
      </c>
      <c r="BI259" s="4">
        <v>1</v>
      </c>
      <c r="BJ259" s="4" t="s">
        <v>185</v>
      </c>
      <c r="BM259" s="4">
        <v>21</v>
      </c>
      <c r="BN259" s="4">
        <v>0</v>
      </c>
      <c r="BO259" s="4" t="s">
        <v>183</v>
      </c>
      <c r="BP259" s="4">
        <v>1</v>
      </c>
      <c r="BQ259" s="4">
        <v>30</v>
      </c>
      <c r="BR259" s="4">
        <v>0</v>
      </c>
      <c r="BS259" s="4">
        <v>56.35</v>
      </c>
      <c r="BT259" s="4">
        <v>1</v>
      </c>
      <c r="BU259" s="4">
        <v>1</v>
      </c>
      <c r="BV259" s="4">
        <v>1</v>
      </c>
      <c r="BW259" s="4">
        <v>1</v>
      </c>
      <c r="BX259" s="4">
        <v>1</v>
      </c>
      <c r="BY259" s="4" t="s">
        <v>3</v>
      </c>
      <c r="BZ259" s="4">
        <v>109</v>
      </c>
      <c r="CA259" s="4">
        <v>61</v>
      </c>
      <c r="CB259" s="4" t="s">
        <v>3</v>
      </c>
      <c r="CE259" s="4">
        <v>1566</v>
      </c>
      <c r="CF259" s="4">
        <v>0</v>
      </c>
      <c r="CG259" s="4">
        <v>0</v>
      </c>
      <c r="CM259" s="4">
        <v>0</v>
      </c>
      <c r="CN259" s="4" t="s">
        <v>907</v>
      </c>
      <c r="CO259" s="4">
        <v>0</v>
      </c>
      <c r="CP259" s="4">
        <f t="shared" si="296"/>
        <v>18406.53</v>
      </c>
      <c r="CQ259" s="4">
        <f t="shared" si="297"/>
        <v>286.14999999999998</v>
      </c>
      <c r="CR259" s="4">
        <f>(ROUND((ROUND(((((ET259*1.25)*1.2))*AV259*1),2)*BB259),2)+ROUND((ROUND(((AE259-(((EU259*1.25)*1.2)))*AV259*1),2)*BS259),2))</f>
        <v>1239.42</v>
      </c>
      <c r="CS259" s="4">
        <f>(ROUND((ROUND(((((EU259*1.25)*1.2))*AV259*1),2)*BS259),2)+ROUND((ROUND(((AE259-(((EU259*1.25)*1.2)))*AV259*1),2)*BS259),2))</f>
        <v>546.6</v>
      </c>
      <c r="CT259" s="4">
        <f t="shared" si="298"/>
        <v>35287.5</v>
      </c>
      <c r="CU259" s="4">
        <f t="shared" si="299"/>
        <v>0</v>
      </c>
      <c r="CV259" s="4">
        <f t="shared" si="300"/>
        <v>49.621901999999999</v>
      </c>
      <c r="CW259" s="4">
        <f t="shared" si="301"/>
        <v>0</v>
      </c>
      <c r="CX259" s="4">
        <f t="shared" si="302"/>
        <v>0</v>
      </c>
      <c r="CY259" s="4">
        <f>(ROUND((((S259+ROUND((ROUND(((((EU259*1.25)*1.2))*AV259*1),2)*BS259),2))*AT259)/100),2)+ROUND(((ROUND((ROUND(((AE259-(((EU259*1.25)*1.2)))*AV259*1),2)*BS259),2)*AT259)/100),2))</f>
        <v>19827.48</v>
      </c>
      <c r="CZ259" s="4">
        <f>(ROUND((((S259+ROUND((ROUND(((((EU259*1.25)*1.2))*AV259*1),2)*BS259),2))*AU259)/100),2)+ROUND(((ROUND((ROUND(((AE259-(((EU259*1.25)*1.2)))*AV259*1),2)*BS259),2)*AU259)/100),2))</f>
        <v>11096.11</v>
      </c>
      <c r="DB259" s="4">
        <v>93</v>
      </c>
      <c r="DC259" s="4" t="s">
        <v>3</v>
      </c>
      <c r="DD259" s="4" t="s">
        <v>42</v>
      </c>
      <c r="DE259" s="4" t="s">
        <v>140</v>
      </c>
      <c r="DF259" s="4" t="s">
        <v>140</v>
      </c>
      <c r="DG259" s="4" t="s">
        <v>141</v>
      </c>
      <c r="DH259" s="4" t="s">
        <v>3</v>
      </c>
      <c r="DI259" s="4" t="s">
        <v>141</v>
      </c>
      <c r="DJ259" s="4" t="s">
        <v>140</v>
      </c>
      <c r="DK259" s="4" t="s">
        <v>3</v>
      </c>
      <c r="DL259" s="4" t="s">
        <v>3</v>
      </c>
      <c r="DM259" s="4" t="s">
        <v>3</v>
      </c>
      <c r="DN259" s="4">
        <v>0</v>
      </c>
      <c r="DO259" s="4">
        <v>0</v>
      </c>
      <c r="DP259" s="4">
        <v>1</v>
      </c>
      <c r="DQ259" s="4">
        <v>1</v>
      </c>
      <c r="DU259" s="4">
        <v>1013</v>
      </c>
      <c r="DV259" s="4" t="s">
        <v>138</v>
      </c>
      <c r="DW259" s="4" t="s">
        <v>138</v>
      </c>
      <c r="DX259" s="4">
        <v>1</v>
      </c>
      <c r="DZ259" s="4" t="s">
        <v>3</v>
      </c>
      <c r="EA259" s="4" t="s">
        <v>3</v>
      </c>
      <c r="EB259" s="4" t="s">
        <v>3</v>
      </c>
      <c r="EC259" s="4" t="s">
        <v>3</v>
      </c>
      <c r="EE259" s="4">
        <v>85133641</v>
      </c>
      <c r="EF259" s="4">
        <v>30</v>
      </c>
      <c r="EG259" s="4" t="s">
        <v>52</v>
      </c>
      <c r="EH259" s="4">
        <v>0</v>
      </c>
      <c r="EI259" s="4" t="s">
        <v>3</v>
      </c>
      <c r="EJ259" s="4">
        <v>1</v>
      </c>
      <c r="EK259" s="4">
        <v>21</v>
      </c>
      <c r="EL259" s="4" t="s">
        <v>53</v>
      </c>
      <c r="EM259" s="4" t="s">
        <v>54</v>
      </c>
      <c r="EO259" s="4" t="s">
        <v>142</v>
      </c>
      <c r="EQ259" s="4">
        <v>0</v>
      </c>
      <c r="ER259" s="4">
        <v>518.48</v>
      </c>
      <c r="ES259" s="4">
        <v>45.42</v>
      </c>
      <c r="ET259" s="4">
        <v>47.77</v>
      </c>
      <c r="EU259" s="4">
        <v>6.06</v>
      </c>
      <c r="EV259" s="4">
        <v>425.29</v>
      </c>
      <c r="EW259" s="4">
        <v>33.700000000000003</v>
      </c>
      <c r="EX259" s="4">
        <v>0</v>
      </c>
      <c r="EY259" s="4">
        <v>0</v>
      </c>
      <c r="FQ259" s="4">
        <v>0</v>
      </c>
      <c r="FR259" s="4">
        <v>0</v>
      </c>
      <c r="FS259" s="4">
        <v>0</v>
      </c>
      <c r="FX259" s="4">
        <v>109</v>
      </c>
      <c r="FY259" s="4">
        <v>61</v>
      </c>
      <c r="GA259" s="4" t="s">
        <v>3</v>
      </c>
      <c r="GD259" s="4">
        <v>1</v>
      </c>
      <c r="GF259" s="4">
        <v>-1920954076</v>
      </c>
      <c r="GG259" s="4">
        <v>2</v>
      </c>
      <c r="GH259" s="4">
        <v>1</v>
      </c>
      <c r="GI259" s="4">
        <v>2</v>
      </c>
      <c r="GJ259" s="4">
        <v>0</v>
      </c>
      <c r="GK259" s="4">
        <v>0</v>
      </c>
      <c r="GL259" s="4">
        <f t="shared" si="303"/>
        <v>0</v>
      </c>
      <c r="GM259" s="4">
        <f t="shared" si="304"/>
        <v>48865.51</v>
      </c>
      <c r="GN259" s="4">
        <f t="shared" si="305"/>
        <v>48865.51</v>
      </c>
      <c r="GO259" s="4">
        <f t="shared" si="306"/>
        <v>0</v>
      </c>
      <c r="GP259" s="4">
        <f t="shared" si="307"/>
        <v>0</v>
      </c>
      <c r="GR259" s="4">
        <v>0</v>
      </c>
      <c r="GS259" s="4">
        <v>3</v>
      </c>
      <c r="GT259" s="4">
        <v>0</v>
      </c>
      <c r="GU259" s="4" t="s">
        <v>3</v>
      </c>
      <c r="GV259" s="4">
        <f t="shared" si="308"/>
        <v>0</v>
      </c>
      <c r="GW259" s="4">
        <v>1</v>
      </c>
      <c r="GX259" s="4">
        <f t="shared" si="309"/>
        <v>0</v>
      </c>
      <c r="HA259" s="4">
        <v>0</v>
      </c>
      <c r="HB259" s="4">
        <v>0</v>
      </c>
      <c r="HC259" s="4">
        <f t="shared" si="310"/>
        <v>0</v>
      </c>
      <c r="HE259" s="4" t="s">
        <v>3</v>
      </c>
      <c r="HF259" s="4" t="s">
        <v>3</v>
      </c>
      <c r="HM259" s="4" t="s">
        <v>3</v>
      </c>
      <c r="HN259" s="4" t="s">
        <v>3</v>
      </c>
      <c r="HO259" s="4" t="s">
        <v>3</v>
      </c>
      <c r="HP259" s="4" t="s">
        <v>3</v>
      </c>
      <c r="HQ259" s="4" t="s">
        <v>3</v>
      </c>
      <c r="HS259" s="4">
        <v>0</v>
      </c>
      <c r="IK259" s="4">
        <v>0</v>
      </c>
    </row>
    <row r="260" spans="1:255" x14ac:dyDescent="0.2">
      <c r="A260" s="2">
        <v>18</v>
      </c>
      <c r="B260" s="2">
        <v>1</v>
      </c>
      <c r="C260" s="2">
        <v>495</v>
      </c>
      <c r="D260" s="2"/>
      <c r="E260" s="2" t="s">
        <v>393</v>
      </c>
      <c r="F260" s="2" t="s">
        <v>191</v>
      </c>
      <c r="G260" s="2" t="s">
        <v>192</v>
      </c>
      <c r="H260" s="2" t="s">
        <v>156</v>
      </c>
      <c r="I260" s="2">
        <f>I258*J260</f>
        <v>50</v>
      </c>
      <c r="J260" s="2">
        <v>100</v>
      </c>
      <c r="K260" s="2">
        <v>100</v>
      </c>
      <c r="L260" s="2"/>
      <c r="M260" s="2"/>
      <c r="N260" s="2"/>
      <c r="O260" s="2">
        <f t="shared" si="286"/>
        <v>2564</v>
      </c>
      <c r="P260" s="2">
        <f t="shared" si="287"/>
        <v>2564</v>
      </c>
      <c r="Q260" s="2">
        <f>(ROUND((ROUND(((ET260)*AV260*I260),2)*BB260),2)+ROUND((ROUND(((AE260-(EU260))*AV260*I260),2)*BS260),2))</f>
        <v>0</v>
      </c>
      <c r="R260" s="2">
        <f>(ROUND((ROUND(((EU260)*AV260*I260),2)*BS260),2)+ROUND((ROUND(((AE260-(EU260))*AV260*I260),2)*BS260),2))</f>
        <v>0</v>
      </c>
      <c r="S260" s="2">
        <f t="shared" si="288"/>
        <v>0</v>
      </c>
      <c r="T260" s="2">
        <f t="shared" si="289"/>
        <v>0</v>
      </c>
      <c r="U260" s="2">
        <f t="shared" si="290"/>
        <v>0</v>
      </c>
      <c r="V260" s="2">
        <f t="shared" si="291"/>
        <v>0</v>
      </c>
      <c r="W260" s="2">
        <f t="shared" si="292"/>
        <v>0</v>
      </c>
      <c r="X260" s="2">
        <f>(ROUND((((S260+ROUND((ROUND(((EU260)*AV260*I260),2)*BS260),2))*AT260)/100),2)+ROUND(((ROUND((ROUND(((AE260-(EU260))*AV260*I260),2)*BS260),2)*AT260)/100),2))</f>
        <v>0</v>
      </c>
      <c r="Y260" s="2">
        <f>(ROUND((((S260+ROUND((ROUND(((EU260)*AV260*I260),2)*BS260),2))*AU260)/100),2)+ROUND(((ROUND((ROUND(((AE260-(EU260))*AV260*I260),2)*BS260),2)*AU260)/100),2))</f>
        <v>0</v>
      </c>
      <c r="Z260" s="2"/>
      <c r="AA260" s="2">
        <v>85736471</v>
      </c>
      <c r="AB260" s="2">
        <f t="shared" si="293"/>
        <v>51.28</v>
      </c>
      <c r="AC260" s="2">
        <f>ROUND((ES260),6)</f>
        <v>51.28</v>
      </c>
      <c r="AD260" s="2">
        <f>ROUND((((ET260)-(EU260))+AE260),6)</f>
        <v>0</v>
      </c>
      <c r="AE260" s="2">
        <f>ROUND((EU260),6)</f>
        <v>0</v>
      </c>
      <c r="AF260" s="2">
        <f>ROUND((EV260),6)</f>
        <v>0</v>
      </c>
      <c r="AG260" s="2">
        <f t="shared" si="294"/>
        <v>0</v>
      </c>
      <c r="AH260" s="2">
        <f>(EW260)</f>
        <v>0</v>
      </c>
      <c r="AI260" s="2">
        <f>(EX260)</f>
        <v>0</v>
      </c>
      <c r="AJ260" s="2">
        <f t="shared" si="295"/>
        <v>0</v>
      </c>
      <c r="AK260" s="2">
        <v>51.28</v>
      </c>
      <c r="AL260" s="2">
        <v>51.28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109</v>
      </c>
      <c r="AU260" s="2">
        <v>61</v>
      </c>
      <c r="AV260" s="2">
        <v>1</v>
      </c>
      <c r="AW260" s="2">
        <v>1</v>
      </c>
      <c r="AX260" s="2"/>
      <c r="AY260" s="2"/>
      <c r="AZ260" s="2">
        <v>1</v>
      </c>
      <c r="BA260" s="2">
        <v>1</v>
      </c>
      <c r="BB260" s="2">
        <v>1</v>
      </c>
      <c r="BC260" s="2">
        <v>1</v>
      </c>
      <c r="BD260" s="2" t="s">
        <v>3</v>
      </c>
      <c r="BE260" s="2" t="s">
        <v>3</v>
      </c>
      <c r="BF260" s="2" t="s">
        <v>3</v>
      </c>
      <c r="BG260" s="2" t="s">
        <v>3</v>
      </c>
      <c r="BH260" s="2">
        <v>3</v>
      </c>
      <c r="BI260" s="2">
        <v>1</v>
      </c>
      <c r="BJ260" s="2" t="s">
        <v>193</v>
      </c>
      <c r="BK260" s="2"/>
      <c r="BL260" s="2"/>
      <c r="BM260" s="2">
        <v>21</v>
      </c>
      <c r="BN260" s="2">
        <v>0</v>
      </c>
      <c r="BO260" s="2" t="s">
        <v>3</v>
      </c>
      <c r="BP260" s="2">
        <v>0</v>
      </c>
      <c r="BQ260" s="2">
        <v>30</v>
      </c>
      <c r="BR260" s="2">
        <v>0</v>
      </c>
      <c r="BS260" s="2">
        <v>1</v>
      </c>
      <c r="BT260" s="2">
        <v>1</v>
      </c>
      <c r="BU260" s="2">
        <v>1</v>
      </c>
      <c r="BV260" s="2">
        <v>1</v>
      </c>
      <c r="BW260" s="2">
        <v>1</v>
      </c>
      <c r="BX260" s="2">
        <v>1</v>
      </c>
      <c r="BY260" s="2" t="s">
        <v>3</v>
      </c>
      <c r="BZ260" s="2">
        <v>109</v>
      </c>
      <c r="CA260" s="2">
        <v>61</v>
      </c>
      <c r="CB260" s="2" t="s">
        <v>3</v>
      </c>
      <c r="CC260" s="2"/>
      <c r="CD260" s="2"/>
      <c r="CE260" s="2">
        <v>1566</v>
      </c>
      <c r="CF260" s="2">
        <v>0</v>
      </c>
      <c r="CG260" s="2">
        <v>0</v>
      </c>
      <c r="CH260" s="2"/>
      <c r="CI260" s="2"/>
      <c r="CJ260" s="2"/>
      <c r="CK260" s="2"/>
      <c r="CL260" s="2"/>
      <c r="CM260" s="2">
        <v>0</v>
      </c>
      <c r="CN260" s="2" t="s">
        <v>908</v>
      </c>
      <c r="CO260" s="2">
        <v>0</v>
      </c>
      <c r="CP260" s="2">
        <f t="shared" si="296"/>
        <v>2564</v>
      </c>
      <c r="CQ260" s="2">
        <f t="shared" si="297"/>
        <v>51.28</v>
      </c>
      <c r="CR260" s="2">
        <f>(ROUND((ROUND(((ET260)*AV260*1),2)*BB260),2)+ROUND((ROUND(((AE260-(EU260))*AV260*1),2)*BS260),2))</f>
        <v>0</v>
      </c>
      <c r="CS260" s="2">
        <f>(ROUND((ROUND(((EU260)*AV260*1),2)*BS260),2)+ROUND((ROUND(((AE260-(EU260))*AV260*1),2)*BS260),2))</f>
        <v>0</v>
      </c>
      <c r="CT260" s="2">
        <f t="shared" si="298"/>
        <v>0</v>
      </c>
      <c r="CU260" s="2">
        <f t="shared" si="299"/>
        <v>0</v>
      </c>
      <c r="CV260" s="2">
        <f t="shared" si="300"/>
        <v>0</v>
      </c>
      <c r="CW260" s="2">
        <f t="shared" si="301"/>
        <v>0</v>
      </c>
      <c r="CX260" s="2">
        <f t="shared" si="302"/>
        <v>0</v>
      </c>
      <c r="CY260" s="2">
        <f>(ROUND((((S260+ROUND((ROUND(((EU260)*AV260*1),2)*BS260),2))*AT260)/100),2)+ROUND(((ROUND((ROUND(((AE260-(EU260))*AV260*1),2)*BS260),2)*AT260)/100),2))</f>
        <v>0</v>
      </c>
      <c r="CZ260" s="2">
        <f>(ROUND((((S260+ROUND((ROUND(((EU260)*AV260*1),2)*BS260),2))*AU260)/100),2)+ROUND(((ROUND((ROUND(((AE260-(EU260))*AV260*1),2)*BS260),2)*AU260)/100),2))</f>
        <v>0</v>
      </c>
      <c r="DA260" s="2"/>
      <c r="DB260" s="2"/>
      <c r="DC260" s="2" t="s">
        <v>3</v>
      </c>
      <c r="DD260" s="2" t="s">
        <v>3</v>
      </c>
      <c r="DE260" s="2" t="s">
        <v>3</v>
      </c>
      <c r="DF260" s="2" t="s">
        <v>3</v>
      </c>
      <c r="DG260" s="2" t="s">
        <v>3</v>
      </c>
      <c r="DH260" s="2" t="s">
        <v>3</v>
      </c>
      <c r="DI260" s="2" t="s">
        <v>3</v>
      </c>
      <c r="DJ260" s="2" t="s">
        <v>3</v>
      </c>
      <c r="DK260" s="2" t="s">
        <v>3</v>
      </c>
      <c r="DL260" s="2" t="s">
        <v>3</v>
      </c>
      <c r="DM260" s="2" t="s">
        <v>3</v>
      </c>
      <c r="DN260" s="2">
        <v>0</v>
      </c>
      <c r="DO260" s="2">
        <v>0</v>
      </c>
      <c r="DP260" s="2">
        <v>1</v>
      </c>
      <c r="DQ260" s="2">
        <v>1</v>
      </c>
      <c r="DR260" s="2"/>
      <c r="DS260" s="2"/>
      <c r="DT260" s="2"/>
      <c r="DU260" s="2">
        <v>1003</v>
      </c>
      <c r="DV260" s="2" t="s">
        <v>156</v>
      </c>
      <c r="DW260" s="2" t="s">
        <v>156</v>
      </c>
      <c r="DX260" s="2">
        <v>1</v>
      </c>
      <c r="DY260" s="2"/>
      <c r="DZ260" s="2" t="s">
        <v>3</v>
      </c>
      <c r="EA260" s="2" t="s">
        <v>3</v>
      </c>
      <c r="EB260" s="2" t="s">
        <v>3</v>
      </c>
      <c r="EC260" s="2" t="s">
        <v>3</v>
      </c>
      <c r="ED260" s="2"/>
      <c r="EE260" s="2">
        <v>85133641</v>
      </c>
      <c r="EF260" s="2">
        <v>30</v>
      </c>
      <c r="EG260" s="2" t="s">
        <v>52</v>
      </c>
      <c r="EH260" s="2">
        <v>0</v>
      </c>
      <c r="EI260" s="2" t="s">
        <v>3</v>
      </c>
      <c r="EJ260" s="2">
        <v>1</v>
      </c>
      <c r="EK260" s="2">
        <v>21</v>
      </c>
      <c r="EL260" s="2" t="s">
        <v>53</v>
      </c>
      <c r="EM260" s="2" t="s">
        <v>54</v>
      </c>
      <c r="EN260" s="2"/>
      <c r="EO260" s="2" t="s">
        <v>148</v>
      </c>
      <c r="EP260" s="2"/>
      <c r="EQ260" s="2">
        <v>0</v>
      </c>
      <c r="ER260" s="2">
        <v>51.28</v>
      </c>
      <c r="ES260" s="2">
        <v>51.28</v>
      </c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>
        <v>0</v>
      </c>
      <c r="FR260" s="2">
        <v>0</v>
      </c>
      <c r="FS260" s="2">
        <v>0</v>
      </c>
      <c r="FT260" s="2"/>
      <c r="FU260" s="2"/>
      <c r="FV260" s="2"/>
      <c r="FW260" s="2"/>
      <c r="FX260" s="2">
        <v>109</v>
      </c>
      <c r="FY260" s="2">
        <v>61</v>
      </c>
      <c r="FZ260" s="2"/>
      <c r="GA260" s="2" t="s">
        <v>3</v>
      </c>
      <c r="GB260" s="2"/>
      <c r="GC260" s="2"/>
      <c r="GD260" s="2">
        <v>1</v>
      </c>
      <c r="GE260" s="2"/>
      <c r="GF260" s="2">
        <v>-173671470</v>
      </c>
      <c r="GG260" s="2">
        <v>2</v>
      </c>
      <c r="GH260" s="2">
        <v>1</v>
      </c>
      <c r="GI260" s="2">
        <v>-2</v>
      </c>
      <c r="GJ260" s="2">
        <v>0</v>
      </c>
      <c r="GK260" s="2">
        <v>0</v>
      </c>
      <c r="GL260" s="2">
        <f t="shared" si="303"/>
        <v>0</v>
      </c>
      <c r="GM260" s="2">
        <f t="shared" si="304"/>
        <v>2564</v>
      </c>
      <c r="GN260" s="2">
        <f t="shared" si="305"/>
        <v>2564</v>
      </c>
      <c r="GO260" s="2">
        <f t="shared" si="306"/>
        <v>0</v>
      </c>
      <c r="GP260" s="2">
        <f t="shared" si="307"/>
        <v>0</v>
      </c>
      <c r="GQ260" s="2"/>
      <c r="GR260" s="2">
        <v>0</v>
      </c>
      <c r="GS260" s="2">
        <v>3</v>
      </c>
      <c r="GT260" s="2">
        <v>0</v>
      </c>
      <c r="GU260" s="2" t="s">
        <v>3</v>
      </c>
      <c r="GV260" s="2">
        <f t="shared" si="308"/>
        <v>0</v>
      </c>
      <c r="GW260" s="2">
        <v>1</v>
      </c>
      <c r="GX260" s="2">
        <f t="shared" si="309"/>
        <v>0</v>
      </c>
      <c r="GY260" s="2"/>
      <c r="GZ260" s="2"/>
      <c r="HA260" s="2">
        <v>0</v>
      </c>
      <c r="HB260" s="2">
        <v>0</v>
      </c>
      <c r="HC260" s="2">
        <f t="shared" si="310"/>
        <v>0</v>
      </c>
      <c r="HD260" s="2"/>
      <c r="HE260" s="2" t="s">
        <v>3</v>
      </c>
      <c r="HF260" s="2" t="s">
        <v>3</v>
      </c>
      <c r="HG260" s="2"/>
      <c r="HH260" s="2"/>
      <c r="HI260" s="2"/>
      <c r="HJ260" s="2"/>
      <c r="HK260" s="2"/>
      <c r="HL260" s="2"/>
      <c r="HM260" s="2" t="s">
        <v>42</v>
      </c>
      <c r="HN260" s="2" t="s">
        <v>3</v>
      </c>
      <c r="HO260" s="2" t="s">
        <v>3</v>
      </c>
      <c r="HP260" s="2" t="s">
        <v>3</v>
      </c>
      <c r="HQ260" s="2" t="s">
        <v>3</v>
      </c>
      <c r="HR260" s="2"/>
      <c r="HS260" s="2">
        <v>0</v>
      </c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>
        <v>0</v>
      </c>
      <c r="IL260" s="2"/>
      <c r="IM260" s="2"/>
      <c r="IN260" s="2"/>
      <c r="IO260" s="2"/>
      <c r="IP260" s="2"/>
      <c r="IQ260" s="2"/>
      <c r="IR260" s="2"/>
      <c r="IS260" s="2"/>
      <c r="IT260" s="2"/>
      <c r="IU260" s="2"/>
    </row>
    <row r="261" spans="1:255" x14ac:dyDescent="0.2">
      <c r="A261" s="4">
        <v>18</v>
      </c>
      <c r="B261" s="4">
        <v>1</v>
      </c>
      <c r="C261" s="4">
        <v>508</v>
      </c>
      <c r="E261" s="4" t="s">
        <v>393</v>
      </c>
      <c r="F261" s="4" t="s">
        <v>191</v>
      </c>
      <c r="G261" s="4" t="s">
        <v>192</v>
      </c>
      <c r="H261" s="4" t="s">
        <v>156</v>
      </c>
      <c r="I261" s="4">
        <f>I259*J261</f>
        <v>50</v>
      </c>
      <c r="J261" s="4">
        <v>100</v>
      </c>
      <c r="K261" s="4">
        <v>100</v>
      </c>
      <c r="O261" s="4">
        <f t="shared" si="286"/>
        <v>53126.080000000002</v>
      </c>
      <c r="P261" s="4">
        <f t="shared" si="287"/>
        <v>53126.080000000002</v>
      </c>
      <c r="Q261" s="4">
        <f>(ROUND((ROUND(((ET261)*AV261*I261),2)*BB261),2)+ROUND((ROUND(((AE261-(EU261))*AV261*I261),2)*BS261),2))</f>
        <v>0</v>
      </c>
      <c r="R261" s="4">
        <f>(ROUND((ROUND(((EU261)*AV261*I261),2)*BS261),2)+ROUND((ROUND(((AE261-(EU261))*AV261*I261),2)*BS261),2))</f>
        <v>0</v>
      </c>
      <c r="S261" s="4">
        <f t="shared" si="288"/>
        <v>0</v>
      </c>
      <c r="T261" s="4">
        <f t="shared" si="289"/>
        <v>0</v>
      </c>
      <c r="U261" s="4">
        <f t="shared" si="290"/>
        <v>0</v>
      </c>
      <c r="V261" s="4">
        <f t="shared" si="291"/>
        <v>0</v>
      </c>
      <c r="W261" s="4">
        <f t="shared" si="292"/>
        <v>0</v>
      </c>
      <c r="X261" s="4">
        <f>(ROUND((((S261+ROUND((ROUND(((EU261)*AV261*I261),2)*BS261),2))*AT261)/100),2)+ROUND(((ROUND((ROUND(((AE261-(EU261))*AV261*I261),2)*BS261),2)*AT261)/100),2))</f>
        <v>0</v>
      </c>
      <c r="Y261" s="4">
        <f>(ROUND((((S261+ROUND((ROUND(((EU261)*AV261*I261),2)*BS261),2))*AU261)/100),2)+ROUND(((ROUND((ROUND(((AE261-(EU261))*AV261*I261),2)*BS261),2)*AU261)/100),2))</f>
        <v>0</v>
      </c>
      <c r="AA261" s="4">
        <v>85736473</v>
      </c>
      <c r="AB261" s="4">
        <f t="shared" si="293"/>
        <v>51.28</v>
      </c>
      <c r="AC261" s="4">
        <f>ROUND((ES261),6)</f>
        <v>51.28</v>
      </c>
      <c r="AD261" s="4">
        <f>ROUND((((ET261)-(EU261))+AE261),6)</f>
        <v>0</v>
      </c>
      <c r="AE261" s="4">
        <f>ROUND((EU261),6)</f>
        <v>0</v>
      </c>
      <c r="AF261" s="4">
        <f>ROUND((EV261),6)</f>
        <v>0</v>
      </c>
      <c r="AG261" s="4">
        <f t="shared" si="294"/>
        <v>0</v>
      </c>
      <c r="AH261" s="4">
        <f>(EW261)</f>
        <v>0</v>
      </c>
      <c r="AI261" s="4">
        <f>(EX261)</f>
        <v>0</v>
      </c>
      <c r="AJ261" s="4">
        <f t="shared" si="295"/>
        <v>0</v>
      </c>
      <c r="AK261" s="4">
        <v>51.28</v>
      </c>
      <c r="AL261" s="4">
        <v>51.28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109</v>
      </c>
      <c r="AU261" s="4">
        <v>61</v>
      </c>
      <c r="AV261" s="4">
        <v>1</v>
      </c>
      <c r="AW261" s="4">
        <v>1</v>
      </c>
      <c r="AZ261" s="4">
        <v>1</v>
      </c>
      <c r="BA261" s="4">
        <v>1</v>
      </c>
      <c r="BB261" s="4">
        <v>1</v>
      </c>
      <c r="BC261" s="4">
        <v>20.72</v>
      </c>
      <c r="BD261" s="4" t="s">
        <v>3</v>
      </c>
      <c r="BE261" s="4" t="s">
        <v>3</v>
      </c>
      <c r="BF261" s="4" t="s">
        <v>3</v>
      </c>
      <c r="BG261" s="4" t="s">
        <v>3</v>
      </c>
      <c r="BH261" s="4">
        <v>3</v>
      </c>
      <c r="BI261" s="4">
        <v>1</v>
      </c>
      <c r="BJ261" s="4" t="s">
        <v>193</v>
      </c>
      <c r="BM261" s="4">
        <v>21</v>
      </c>
      <c r="BN261" s="4">
        <v>0</v>
      </c>
      <c r="BO261" s="4" t="s">
        <v>191</v>
      </c>
      <c r="BP261" s="4">
        <v>1</v>
      </c>
      <c r="BQ261" s="4">
        <v>30</v>
      </c>
      <c r="BR261" s="4">
        <v>0</v>
      </c>
      <c r="BS261" s="4">
        <v>1</v>
      </c>
      <c r="BT261" s="4">
        <v>1</v>
      </c>
      <c r="BU261" s="4">
        <v>1</v>
      </c>
      <c r="BV261" s="4">
        <v>1</v>
      </c>
      <c r="BW261" s="4">
        <v>1</v>
      </c>
      <c r="BX261" s="4">
        <v>1</v>
      </c>
      <c r="BY261" s="4" t="s">
        <v>3</v>
      </c>
      <c r="BZ261" s="4">
        <v>109</v>
      </c>
      <c r="CA261" s="4">
        <v>61</v>
      </c>
      <c r="CB261" s="4" t="s">
        <v>3</v>
      </c>
      <c r="CE261" s="4">
        <v>1566</v>
      </c>
      <c r="CF261" s="4">
        <v>0</v>
      </c>
      <c r="CG261" s="4">
        <v>0</v>
      </c>
      <c r="CM261" s="4">
        <v>0</v>
      </c>
      <c r="CN261" s="4" t="s">
        <v>908</v>
      </c>
      <c r="CO261" s="4">
        <v>0</v>
      </c>
      <c r="CP261" s="4">
        <f t="shared" si="296"/>
        <v>53126.080000000002</v>
      </c>
      <c r="CQ261" s="4">
        <f t="shared" si="297"/>
        <v>1062.52</v>
      </c>
      <c r="CR261" s="4">
        <f>(ROUND((ROUND(((ET261)*AV261*1),2)*BB261),2)+ROUND((ROUND(((AE261-(EU261))*AV261*1),2)*BS261),2))</f>
        <v>0</v>
      </c>
      <c r="CS261" s="4">
        <f>(ROUND((ROUND(((EU261)*AV261*1),2)*BS261),2)+ROUND((ROUND(((AE261-(EU261))*AV261*1),2)*BS261),2))</f>
        <v>0</v>
      </c>
      <c r="CT261" s="4">
        <f t="shared" si="298"/>
        <v>0</v>
      </c>
      <c r="CU261" s="4">
        <f t="shared" si="299"/>
        <v>0</v>
      </c>
      <c r="CV261" s="4">
        <f t="shared" si="300"/>
        <v>0</v>
      </c>
      <c r="CW261" s="4">
        <f t="shared" si="301"/>
        <v>0</v>
      </c>
      <c r="CX261" s="4">
        <f t="shared" si="302"/>
        <v>0</v>
      </c>
      <c r="CY261" s="4">
        <f>(ROUND((((S261+ROUND((ROUND(((EU261)*AV261*1),2)*BS261),2))*AT261)/100),2)+ROUND(((ROUND((ROUND(((AE261-(EU261))*AV261*1),2)*BS261),2)*AT261)/100),2))</f>
        <v>0</v>
      </c>
      <c r="CZ261" s="4">
        <f>(ROUND((((S261+ROUND((ROUND(((EU261)*AV261*1),2)*BS261),2))*AU261)/100),2)+ROUND(((ROUND((ROUND(((AE261-(EU261))*AV261*1),2)*BS261),2)*AU261)/100),2))</f>
        <v>0</v>
      </c>
      <c r="DC261" s="4" t="s">
        <v>3</v>
      </c>
      <c r="DD261" s="4" t="s">
        <v>3</v>
      </c>
      <c r="DE261" s="4" t="s">
        <v>3</v>
      </c>
      <c r="DF261" s="4" t="s">
        <v>3</v>
      </c>
      <c r="DG261" s="4" t="s">
        <v>3</v>
      </c>
      <c r="DH261" s="4" t="s">
        <v>3</v>
      </c>
      <c r="DI261" s="4" t="s">
        <v>3</v>
      </c>
      <c r="DJ261" s="4" t="s">
        <v>3</v>
      </c>
      <c r="DK261" s="4" t="s">
        <v>3</v>
      </c>
      <c r="DL261" s="4" t="s">
        <v>3</v>
      </c>
      <c r="DM261" s="4" t="s">
        <v>3</v>
      </c>
      <c r="DN261" s="4">
        <v>0</v>
      </c>
      <c r="DO261" s="4">
        <v>0</v>
      </c>
      <c r="DP261" s="4">
        <v>1</v>
      </c>
      <c r="DQ261" s="4">
        <v>1</v>
      </c>
      <c r="DU261" s="4">
        <v>1003</v>
      </c>
      <c r="DV261" s="4" t="s">
        <v>156</v>
      </c>
      <c r="DW261" s="4" t="s">
        <v>156</v>
      </c>
      <c r="DX261" s="4">
        <v>1</v>
      </c>
      <c r="DZ261" s="4" t="s">
        <v>3</v>
      </c>
      <c r="EA261" s="4" t="s">
        <v>3</v>
      </c>
      <c r="EB261" s="4" t="s">
        <v>3</v>
      </c>
      <c r="EC261" s="4" t="s">
        <v>3</v>
      </c>
      <c r="EE261" s="4">
        <v>85133641</v>
      </c>
      <c r="EF261" s="4">
        <v>30</v>
      </c>
      <c r="EG261" s="4" t="s">
        <v>52</v>
      </c>
      <c r="EH261" s="4">
        <v>0</v>
      </c>
      <c r="EI261" s="4" t="s">
        <v>3</v>
      </c>
      <c r="EJ261" s="4">
        <v>1</v>
      </c>
      <c r="EK261" s="4">
        <v>21</v>
      </c>
      <c r="EL261" s="4" t="s">
        <v>53</v>
      </c>
      <c r="EM261" s="4" t="s">
        <v>54</v>
      </c>
      <c r="EO261" s="4" t="s">
        <v>148</v>
      </c>
      <c r="EQ261" s="4">
        <v>0</v>
      </c>
      <c r="ER261" s="4">
        <v>51.28</v>
      </c>
      <c r="ES261" s="4">
        <v>51.28</v>
      </c>
      <c r="ET261" s="4">
        <v>0</v>
      </c>
      <c r="EU261" s="4">
        <v>0</v>
      </c>
      <c r="EV261" s="4">
        <v>0</v>
      </c>
      <c r="EW261" s="4">
        <v>0</v>
      </c>
      <c r="EX261" s="4">
        <v>0</v>
      </c>
      <c r="FQ261" s="4">
        <v>0</v>
      </c>
      <c r="FR261" s="4">
        <v>0</v>
      </c>
      <c r="FS261" s="4">
        <v>0</v>
      </c>
      <c r="FX261" s="4">
        <v>109</v>
      </c>
      <c r="FY261" s="4">
        <v>61</v>
      </c>
      <c r="GA261" s="4" t="s">
        <v>3</v>
      </c>
      <c r="GD261" s="4">
        <v>1</v>
      </c>
      <c r="GF261" s="4">
        <v>-173671470</v>
      </c>
      <c r="GG261" s="4">
        <v>2</v>
      </c>
      <c r="GH261" s="4">
        <v>1</v>
      </c>
      <c r="GI261" s="4">
        <v>2</v>
      </c>
      <c r="GJ261" s="4">
        <v>0</v>
      </c>
      <c r="GK261" s="4">
        <v>0</v>
      </c>
      <c r="GL261" s="4">
        <f t="shared" si="303"/>
        <v>0</v>
      </c>
      <c r="GM261" s="4">
        <f t="shared" si="304"/>
        <v>53126.080000000002</v>
      </c>
      <c r="GN261" s="4">
        <f t="shared" si="305"/>
        <v>53126.080000000002</v>
      </c>
      <c r="GO261" s="4">
        <f t="shared" si="306"/>
        <v>0</v>
      </c>
      <c r="GP261" s="4">
        <f t="shared" si="307"/>
        <v>0</v>
      </c>
      <c r="GR261" s="4">
        <v>0</v>
      </c>
      <c r="GS261" s="4">
        <v>3</v>
      </c>
      <c r="GT261" s="4">
        <v>0</v>
      </c>
      <c r="GU261" s="4" t="s">
        <v>3</v>
      </c>
      <c r="GV261" s="4">
        <f t="shared" si="308"/>
        <v>0</v>
      </c>
      <c r="GW261" s="4">
        <v>1</v>
      </c>
      <c r="GX261" s="4">
        <f t="shared" si="309"/>
        <v>0</v>
      </c>
      <c r="HA261" s="4">
        <v>0</v>
      </c>
      <c r="HB261" s="4">
        <v>0</v>
      </c>
      <c r="HC261" s="4">
        <f t="shared" si="310"/>
        <v>0</v>
      </c>
      <c r="HE261" s="4" t="s">
        <v>3</v>
      </c>
      <c r="HF261" s="4" t="s">
        <v>3</v>
      </c>
      <c r="HM261" s="4" t="s">
        <v>42</v>
      </c>
      <c r="HN261" s="4" t="s">
        <v>3</v>
      </c>
      <c r="HO261" s="4" t="s">
        <v>3</v>
      </c>
      <c r="HP261" s="4" t="s">
        <v>3</v>
      </c>
      <c r="HQ261" s="4" t="s">
        <v>3</v>
      </c>
      <c r="HS261" s="4">
        <v>0</v>
      </c>
      <c r="IK261" s="4">
        <v>0</v>
      </c>
    </row>
    <row r="262" spans="1:255" x14ac:dyDescent="0.2">
      <c r="A262" s="2">
        <v>17</v>
      </c>
      <c r="B262" s="2">
        <v>1</v>
      </c>
      <c r="C262" s="2">
        <f>ROW(SmtRes!A513)</f>
        <v>513</v>
      </c>
      <c r="D262" s="2">
        <f>ROW(EtalonRes!A511)</f>
        <v>511</v>
      </c>
      <c r="E262" s="2" t="s">
        <v>394</v>
      </c>
      <c r="F262" s="2" t="s">
        <v>318</v>
      </c>
      <c r="G262" s="2" t="s">
        <v>319</v>
      </c>
      <c r="H262" s="2" t="s">
        <v>138</v>
      </c>
      <c r="I262" s="2">
        <f>ROUND((75+90+75+50)/100,9)</f>
        <v>2.9</v>
      </c>
      <c r="J262" s="2">
        <v>0</v>
      </c>
      <c r="K262" s="2">
        <f>ROUND((75+90+75+50)/100,9)</f>
        <v>2.9</v>
      </c>
      <c r="L262" s="2"/>
      <c r="M262" s="2"/>
      <c r="N262" s="2"/>
      <c r="O262" s="2">
        <f t="shared" si="286"/>
        <v>352.67</v>
      </c>
      <c r="P262" s="2">
        <f t="shared" si="287"/>
        <v>26.22</v>
      </c>
      <c r="Q262" s="2">
        <f t="shared" ref="Q262:Q267" si="337">(ROUND((ROUND(((((ET262*1.25)*1.2))*AV262*I262),2)*BB262),2)+ROUND((ROUND(((AE262-(((EU262*1.25)*1.2)))*AV262*I262),2)*BS262),2))</f>
        <v>0</v>
      </c>
      <c r="R262" s="2">
        <f t="shared" ref="R262:R267" si="338">(ROUND((ROUND(((((EU262*1.25)*1.2))*AV262*I262),2)*BS262),2)+ROUND((ROUND(((AE262-(((EU262*1.25)*1.2)))*AV262*I262),2)*BS262),2))</f>
        <v>0</v>
      </c>
      <c r="S262" s="2">
        <f t="shared" si="288"/>
        <v>326.45</v>
      </c>
      <c r="T262" s="2">
        <f t="shared" si="289"/>
        <v>0</v>
      </c>
      <c r="U262" s="2">
        <f t="shared" si="290"/>
        <v>21.393371339999991</v>
      </c>
      <c r="V262" s="2">
        <f t="shared" si="291"/>
        <v>0</v>
      </c>
      <c r="W262" s="2">
        <f t="shared" si="292"/>
        <v>0</v>
      </c>
      <c r="X262" s="2">
        <f t="shared" ref="X262:X267" si="339">(ROUND((((S262+ROUND((ROUND(((((EU262*1.25)*1.2))*AV262*I262),2)*BS262),2))*AT262)/100),2)+ROUND(((ROUND((ROUND(((AE262-(((EU262*1.25)*1.2)))*AV262*I262),2)*BS262),2)*AT262)/100),2))</f>
        <v>355.83</v>
      </c>
      <c r="Y262" s="2">
        <f t="shared" ref="Y262:Y267" si="340">(ROUND((((S262+ROUND((ROUND(((((EU262*1.25)*1.2))*AV262*I262),2)*BS262),2))*AU262)/100),2)+ROUND(((ROUND((ROUND(((AE262-(((EU262*1.25)*1.2)))*AV262*I262),2)*BS262),2)*AU262)/100),2))</f>
        <v>199.13</v>
      </c>
      <c r="Z262" s="2"/>
      <c r="AA262" s="2">
        <v>85736471</v>
      </c>
      <c r="AB262" s="2">
        <f t="shared" si="293"/>
        <v>114.541</v>
      </c>
      <c r="AC262" s="2">
        <f t="shared" ref="AC262:AC267" si="341">ROUND((((ES262*1)*1)),6)</f>
        <v>9.0399999999999991</v>
      </c>
      <c r="AD262" s="2">
        <f t="shared" ref="AD262:AD267" si="342">ROUND((((((ET262*1.25)*1.2))-(((EU262*1.25)*1.2)))+AE262),6)</f>
        <v>0</v>
      </c>
      <c r="AE262" s="2">
        <f t="shared" ref="AE262:AE267" si="343">ROUND((((EU262*1.25)*1.2)),6)</f>
        <v>0</v>
      </c>
      <c r="AF262" s="2">
        <f t="shared" ref="AF262:AF267" si="344">ROUND((((EV262*1.15)*1.2)),6)</f>
        <v>105.501</v>
      </c>
      <c r="AG262" s="2">
        <f t="shared" si="294"/>
        <v>0</v>
      </c>
      <c r="AH262" s="2">
        <f t="shared" ref="AH262:AH267" si="345">(((EW262*1.15)*1.2))</f>
        <v>6.9137999999999984</v>
      </c>
      <c r="AI262" s="2">
        <f t="shared" ref="AI262:AI267" si="346">(((EX262*1.25)*1.2))</f>
        <v>0</v>
      </c>
      <c r="AJ262" s="2">
        <f t="shared" si="295"/>
        <v>0</v>
      </c>
      <c r="AK262" s="2">
        <v>85.49</v>
      </c>
      <c r="AL262" s="2">
        <v>9.0399999999999991</v>
      </c>
      <c r="AM262" s="2">
        <v>0</v>
      </c>
      <c r="AN262" s="2">
        <v>0</v>
      </c>
      <c r="AO262" s="2">
        <v>76.45</v>
      </c>
      <c r="AP262" s="2">
        <v>0</v>
      </c>
      <c r="AQ262" s="2">
        <v>5.01</v>
      </c>
      <c r="AR262" s="2">
        <v>0</v>
      </c>
      <c r="AS262" s="2">
        <v>0</v>
      </c>
      <c r="AT262" s="2">
        <v>109</v>
      </c>
      <c r="AU262" s="2">
        <v>61</v>
      </c>
      <c r="AV262" s="2">
        <v>1.0669999999999999</v>
      </c>
      <c r="AW262" s="2">
        <v>1</v>
      </c>
      <c r="AX262" s="2"/>
      <c r="AY262" s="2"/>
      <c r="AZ262" s="2">
        <v>1</v>
      </c>
      <c r="BA262" s="2">
        <v>1</v>
      </c>
      <c r="BB262" s="2">
        <v>1</v>
      </c>
      <c r="BC262" s="2">
        <v>1</v>
      </c>
      <c r="BD262" s="2" t="s">
        <v>3</v>
      </c>
      <c r="BE262" s="2" t="s">
        <v>3</v>
      </c>
      <c r="BF262" s="2" t="s">
        <v>3</v>
      </c>
      <c r="BG262" s="2" t="s">
        <v>3</v>
      </c>
      <c r="BH262" s="2">
        <v>0</v>
      </c>
      <c r="BI262" s="2">
        <v>1</v>
      </c>
      <c r="BJ262" s="2" t="s">
        <v>320</v>
      </c>
      <c r="BK262" s="2"/>
      <c r="BL262" s="2"/>
      <c r="BM262" s="2">
        <v>21</v>
      </c>
      <c r="BN262" s="2">
        <v>0</v>
      </c>
      <c r="BO262" s="2" t="s">
        <v>318</v>
      </c>
      <c r="BP262" s="2">
        <v>1</v>
      </c>
      <c r="BQ262" s="2">
        <v>30</v>
      </c>
      <c r="BR262" s="2">
        <v>0</v>
      </c>
      <c r="BS262" s="2">
        <v>1</v>
      </c>
      <c r="BT262" s="2">
        <v>1</v>
      </c>
      <c r="BU262" s="2">
        <v>1</v>
      </c>
      <c r="BV262" s="2">
        <v>1</v>
      </c>
      <c r="BW262" s="2">
        <v>1</v>
      </c>
      <c r="BX262" s="2">
        <v>1</v>
      </c>
      <c r="BY262" s="2" t="s">
        <v>3</v>
      </c>
      <c r="BZ262" s="2">
        <v>109</v>
      </c>
      <c r="CA262" s="2">
        <v>61</v>
      </c>
      <c r="CB262" s="2" t="s">
        <v>3</v>
      </c>
      <c r="CC262" s="2"/>
      <c r="CD262" s="2"/>
      <c r="CE262" s="2">
        <v>1566</v>
      </c>
      <c r="CF262" s="2">
        <v>0</v>
      </c>
      <c r="CG262" s="2">
        <v>0</v>
      </c>
      <c r="CH262" s="2"/>
      <c r="CI262" s="2"/>
      <c r="CJ262" s="2"/>
      <c r="CK262" s="2"/>
      <c r="CL262" s="2"/>
      <c r="CM262" s="2">
        <v>0</v>
      </c>
      <c r="CN262" s="2" t="s">
        <v>907</v>
      </c>
      <c r="CO262" s="2">
        <v>0</v>
      </c>
      <c r="CP262" s="2">
        <f t="shared" si="296"/>
        <v>352.66999999999996</v>
      </c>
      <c r="CQ262" s="2">
        <f t="shared" si="297"/>
        <v>9.0399999999999991</v>
      </c>
      <c r="CR262" s="2">
        <f t="shared" ref="CR262:CR267" si="347">(ROUND((ROUND(((((ET262*1.25)*1.2))*AV262*1),2)*BB262),2)+ROUND((ROUND(((AE262-(((EU262*1.25)*1.2)))*AV262*1),2)*BS262),2))</f>
        <v>0</v>
      </c>
      <c r="CS262" s="2">
        <f t="shared" ref="CS262:CS267" si="348">(ROUND((ROUND(((((EU262*1.25)*1.2))*AV262*1),2)*BS262),2)+ROUND((ROUND(((AE262-(((EU262*1.25)*1.2)))*AV262*1),2)*BS262),2))</f>
        <v>0</v>
      </c>
      <c r="CT262" s="2">
        <f t="shared" si="298"/>
        <v>112.57</v>
      </c>
      <c r="CU262" s="2">
        <f t="shared" si="299"/>
        <v>0</v>
      </c>
      <c r="CV262" s="2">
        <f t="shared" si="300"/>
        <v>7.3770245999999977</v>
      </c>
      <c r="CW262" s="2">
        <f t="shared" si="301"/>
        <v>0</v>
      </c>
      <c r="CX262" s="2">
        <f t="shared" si="302"/>
        <v>0</v>
      </c>
      <c r="CY262" s="2">
        <f t="shared" ref="CY262:CY267" si="349">(ROUND((((S262+ROUND((ROUND(((((EU262*1.25)*1.2))*AV262*1),2)*BS262),2))*AT262)/100),2)+ROUND(((ROUND((ROUND(((AE262-(((EU262*1.25)*1.2)))*AV262*1),2)*BS262),2)*AT262)/100),2))</f>
        <v>355.83</v>
      </c>
      <c r="CZ262" s="2">
        <f t="shared" ref="CZ262:CZ267" si="350">(ROUND((((S262+ROUND((ROUND(((((EU262*1.25)*1.2))*AV262*1),2)*BS262),2))*AU262)/100),2)+ROUND(((ROUND((ROUND(((AE262-(((EU262*1.25)*1.2)))*AV262*1),2)*BS262),2)*AU262)/100),2))</f>
        <v>199.13</v>
      </c>
      <c r="DA262" s="2"/>
      <c r="DB262" s="2">
        <v>95</v>
      </c>
      <c r="DC262" s="2" t="s">
        <v>3</v>
      </c>
      <c r="DD262" s="2" t="s">
        <v>42</v>
      </c>
      <c r="DE262" s="2" t="s">
        <v>140</v>
      </c>
      <c r="DF262" s="2" t="s">
        <v>140</v>
      </c>
      <c r="DG262" s="2" t="s">
        <v>141</v>
      </c>
      <c r="DH262" s="2" t="s">
        <v>3</v>
      </c>
      <c r="DI262" s="2" t="s">
        <v>141</v>
      </c>
      <c r="DJ262" s="2" t="s">
        <v>140</v>
      </c>
      <c r="DK262" s="2" t="s">
        <v>3</v>
      </c>
      <c r="DL262" s="2" t="s">
        <v>3</v>
      </c>
      <c r="DM262" s="2" t="s">
        <v>3</v>
      </c>
      <c r="DN262" s="2">
        <v>0</v>
      </c>
      <c r="DO262" s="2">
        <v>0</v>
      </c>
      <c r="DP262" s="2">
        <v>1</v>
      </c>
      <c r="DQ262" s="2">
        <v>1</v>
      </c>
      <c r="DR262" s="2"/>
      <c r="DS262" s="2"/>
      <c r="DT262" s="2"/>
      <c r="DU262" s="2">
        <v>1013</v>
      </c>
      <c r="DV262" s="2" t="s">
        <v>138</v>
      </c>
      <c r="DW262" s="2" t="s">
        <v>138</v>
      </c>
      <c r="DX262" s="2">
        <v>1</v>
      </c>
      <c r="DY262" s="2"/>
      <c r="DZ262" s="2" t="s">
        <v>3</v>
      </c>
      <c r="EA262" s="2" t="s">
        <v>3</v>
      </c>
      <c r="EB262" s="2" t="s">
        <v>3</v>
      </c>
      <c r="EC262" s="2" t="s">
        <v>3</v>
      </c>
      <c r="ED262" s="2"/>
      <c r="EE262" s="2">
        <v>85133641</v>
      </c>
      <c r="EF262" s="2">
        <v>30</v>
      </c>
      <c r="EG262" s="2" t="s">
        <v>52</v>
      </c>
      <c r="EH262" s="2">
        <v>0</v>
      </c>
      <c r="EI262" s="2" t="s">
        <v>3</v>
      </c>
      <c r="EJ262" s="2">
        <v>1</v>
      </c>
      <c r="EK262" s="2">
        <v>21</v>
      </c>
      <c r="EL262" s="2" t="s">
        <v>53</v>
      </c>
      <c r="EM262" s="2" t="s">
        <v>54</v>
      </c>
      <c r="EN262" s="2"/>
      <c r="EO262" s="2" t="s">
        <v>142</v>
      </c>
      <c r="EP262" s="2"/>
      <c r="EQ262" s="2">
        <v>0</v>
      </c>
      <c r="ER262" s="2">
        <v>85.49</v>
      </c>
      <c r="ES262" s="2">
        <v>9.0399999999999991</v>
      </c>
      <c r="ET262" s="2">
        <v>0</v>
      </c>
      <c r="EU262" s="2">
        <v>0</v>
      </c>
      <c r="EV262" s="2">
        <v>76.45</v>
      </c>
      <c r="EW262" s="2">
        <v>5.01</v>
      </c>
      <c r="EX262" s="2">
        <v>0</v>
      </c>
      <c r="EY262" s="2">
        <v>0</v>
      </c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>
        <v>0</v>
      </c>
      <c r="FR262" s="2">
        <v>0</v>
      </c>
      <c r="FS262" s="2">
        <v>0</v>
      </c>
      <c r="FT262" s="2"/>
      <c r="FU262" s="2"/>
      <c r="FV262" s="2"/>
      <c r="FW262" s="2"/>
      <c r="FX262" s="2">
        <v>109</v>
      </c>
      <c r="FY262" s="2">
        <v>61</v>
      </c>
      <c r="FZ262" s="2"/>
      <c r="GA262" s="2" t="s">
        <v>3</v>
      </c>
      <c r="GB262" s="2"/>
      <c r="GC262" s="2"/>
      <c r="GD262" s="2">
        <v>1</v>
      </c>
      <c r="GE262" s="2"/>
      <c r="GF262" s="2">
        <v>332992495</v>
      </c>
      <c r="GG262" s="2">
        <v>2</v>
      </c>
      <c r="GH262" s="2">
        <v>1</v>
      </c>
      <c r="GI262" s="2">
        <v>2</v>
      </c>
      <c r="GJ262" s="2">
        <v>0</v>
      </c>
      <c r="GK262" s="2">
        <v>0</v>
      </c>
      <c r="GL262" s="2">
        <f t="shared" si="303"/>
        <v>0</v>
      </c>
      <c r="GM262" s="2">
        <f t="shared" si="304"/>
        <v>907.63</v>
      </c>
      <c r="GN262" s="2">
        <f t="shared" si="305"/>
        <v>907.63</v>
      </c>
      <c r="GO262" s="2">
        <f t="shared" si="306"/>
        <v>0</v>
      </c>
      <c r="GP262" s="2">
        <f t="shared" si="307"/>
        <v>0</v>
      </c>
      <c r="GQ262" s="2"/>
      <c r="GR262" s="2">
        <v>0</v>
      </c>
      <c r="GS262" s="2">
        <v>3</v>
      </c>
      <c r="GT262" s="2">
        <v>0</v>
      </c>
      <c r="GU262" s="2" t="s">
        <v>3</v>
      </c>
      <c r="GV262" s="2">
        <f t="shared" si="308"/>
        <v>0</v>
      </c>
      <c r="GW262" s="2">
        <v>1</v>
      </c>
      <c r="GX262" s="2">
        <f t="shared" si="309"/>
        <v>0</v>
      </c>
      <c r="GY262" s="2"/>
      <c r="GZ262" s="2"/>
      <c r="HA262" s="2">
        <v>0</v>
      </c>
      <c r="HB262" s="2">
        <v>0</v>
      </c>
      <c r="HC262" s="2">
        <f t="shared" si="310"/>
        <v>0</v>
      </c>
      <c r="HD262" s="2"/>
      <c r="HE262" s="2" t="s">
        <v>3</v>
      </c>
      <c r="HF262" s="2" t="s">
        <v>3</v>
      </c>
      <c r="HG262" s="2"/>
      <c r="HH262" s="2"/>
      <c r="HI262" s="2"/>
      <c r="HJ262" s="2"/>
      <c r="HK262" s="2"/>
      <c r="HL262" s="2"/>
      <c r="HM262" s="2" t="s">
        <v>3</v>
      </c>
      <c r="HN262" s="2" t="s">
        <v>3</v>
      </c>
      <c r="HO262" s="2" t="s">
        <v>3</v>
      </c>
      <c r="HP262" s="2" t="s">
        <v>3</v>
      </c>
      <c r="HQ262" s="2" t="s">
        <v>3</v>
      </c>
      <c r="HR262" s="2"/>
      <c r="HS262" s="2">
        <v>0</v>
      </c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>
        <v>0</v>
      </c>
      <c r="IL262" s="2"/>
      <c r="IM262" s="2"/>
      <c r="IN262" s="2"/>
      <c r="IO262" s="2"/>
      <c r="IP262" s="2"/>
      <c r="IQ262" s="2"/>
      <c r="IR262" s="2"/>
      <c r="IS262" s="2"/>
      <c r="IT262" s="2"/>
      <c r="IU262" s="2"/>
    </row>
    <row r="263" spans="1:255" x14ac:dyDescent="0.2">
      <c r="A263" s="4">
        <v>17</v>
      </c>
      <c r="B263" s="4">
        <v>1</v>
      </c>
      <c r="C263" s="4">
        <f>ROW(SmtRes!A518)</f>
        <v>518</v>
      </c>
      <c r="D263" s="4">
        <f>ROW(EtalonRes!A516)</f>
        <v>516</v>
      </c>
      <c r="E263" s="4" t="s">
        <v>394</v>
      </c>
      <c r="F263" s="4" t="s">
        <v>318</v>
      </c>
      <c r="G263" s="4" t="s">
        <v>319</v>
      </c>
      <c r="H263" s="4" t="s">
        <v>138</v>
      </c>
      <c r="I263" s="4">
        <f>ROUND((75+90+75+50)/100,9)</f>
        <v>2.9</v>
      </c>
      <c r="J263" s="4">
        <v>0</v>
      </c>
      <c r="K263" s="4">
        <f>ROUND((75+90+75+50)/100,9)</f>
        <v>2.9</v>
      </c>
      <c r="O263" s="4">
        <f t="shared" si="286"/>
        <v>18585.82</v>
      </c>
      <c r="P263" s="4">
        <f t="shared" si="287"/>
        <v>190.36</v>
      </c>
      <c r="Q263" s="4">
        <f t="shared" si="337"/>
        <v>0</v>
      </c>
      <c r="R263" s="4">
        <f t="shared" si="338"/>
        <v>0</v>
      </c>
      <c r="S263" s="4">
        <f t="shared" si="288"/>
        <v>18395.46</v>
      </c>
      <c r="T263" s="4">
        <f t="shared" si="289"/>
        <v>0</v>
      </c>
      <c r="U263" s="4">
        <f t="shared" si="290"/>
        <v>21.393371339999991</v>
      </c>
      <c r="V263" s="4">
        <f t="shared" si="291"/>
        <v>0</v>
      </c>
      <c r="W263" s="4">
        <f t="shared" si="292"/>
        <v>0</v>
      </c>
      <c r="X263" s="4">
        <f t="shared" si="339"/>
        <v>20051.05</v>
      </c>
      <c r="Y263" s="4">
        <f t="shared" si="340"/>
        <v>11221.23</v>
      </c>
      <c r="AA263" s="4">
        <v>85736473</v>
      </c>
      <c r="AB263" s="4">
        <f t="shared" si="293"/>
        <v>114.541</v>
      </c>
      <c r="AC263" s="4">
        <f t="shared" si="341"/>
        <v>9.0399999999999991</v>
      </c>
      <c r="AD263" s="4">
        <f t="shared" si="342"/>
        <v>0</v>
      </c>
      <c r="AE263" s="4">
        <f t="shared" si="343"/>
        <v>0</v>
      </c>
      <c r="AF263" s="4">
        <f t="shared" si="344"/>
        <v>105.501</v>
      </c>
      <c r="AG263" s="4">
        <f t="shared" si="294"/>
        <v>0</v>
      </c>
      <c r="AH263" s="4">
        <f t="shared" si="345"/>
        <v>6.9137999999999984</v>
      </c>
      <c r="AI263" s="4">
        <f t="shared" si="346"/>
        <v>0</v>
      </c>
      <c r="AJ263" s="4">
        <f t="shared" si="295"/>
        <v>0</v>
      </c>
      <c r="AK263" s="4">
        <v>85.49</v>
      </c>
      <c r="AL263" s="4">
        <v>9.0399999999999991</v>
      </c>
      <c r="AM263" s="4">
        <v>0</v>
      </c>
      <c r="AN263" s="4">
        <v>0</v>
      </c>
      <c r="AO263" s="4">
        <v>76.45</v>
      </c>
      <c r="AP263" s="4">
        <v>0</v>
      </c>
      <c r="AQ263" s="4">
        <v>5.01</v>
      </c>
      <c r="AR263" s="4">
        <v>0</v>
      </c>
      <c r="AS263" s="4">
        <v>0</v>
      </c>
      <c r="AT263" s="4">
        <v>109</v>
      </c>
      <c r="AU263" s="4">
        <v>61</v>
      </c>
      <c r="AV263" s="4">
        <v>1.0669999999999999</v>
      </c>
      <c r="AW263" s="4">
        <v>1</v>
      </c>
      <c r="AZ263" s="4">
        <v>1</v>
      </c>
      <c r="BA263" s="4">
        <v>56.35</v>
      </c>
      <c r="BB263" s="4">
        <v>1</v>
      </c>
      <c r="BC263" s="4">
        <v>7.26</v>
      </c>
      <c r="BD263" s="4" t="s">
        <v>3</v>
      </c>
      <c r="BE263" s="4" t="s">
        <v>3</v>
      </c>
      <c r="BF263" s="4" t="s">
        <v>3</v>
      </c>
      <c r="BG263" s="4" t="s">
        <v>3</v>
      </c>
      <c r="BH263" s="4">
        <v>0</v>
      </c>
      <c r="BI263" s="4">
        <v>1</v>
      </c>
      <c r="BJ263" s="4" t="s">
        <v>320</v>
      </c>
      <c r="BM263" s="4">
        <v>21</v>
      </c>
      <c r="BN263" s="4">
        <v>0</v>
      </c>
      <c r="BO263" s="4" t="s">
        <v>318</v>
      </c>
      <c r="BP263" s="4">
        <v>1</v>
      </c>
      <c r="BQ263" s="4">
        <v>30</v>
      </c>
      <c r="BR263" s="4">
        <v>0</v>
      </c>
      <c r="BS263" s="4">
        <v>56.35</v>
      </c>
      <c r="BT263" s="4">
        <v>1</v>
      </c>
      <c r="BU263" s="4">
        <v>1</v>
      </c>
      <c r="BV263" s="4">
        <v>1</v>
      </c>
      <c r="BW263" s="4">
        <v>1</v>
      </c>
      <c r="BX263" s="4">
        <v>1</v>
      </c>
      <c r="BY263" s="4" t="s">
        <v>3</v>
      </c>
      <c r="BZ263" s="4">
        <v>109</v>
      </c>
      <c r="CA263" s="4">
        <v>61</v>
      </c>
      <c r="CB263" s="4" t="s">
        <v>3</v>
      </c>
      <c r="CE263" s="4">
        <v>1566</v>
      </c>
      <c r="CF263" s="4">
        <v>0</v>
      </c>
      <c r="CG263" s="4">
        <v>0</v>
      </c>
      <c r="CM263" s="4">
        <v>0</v>
      </c>
      <c r="CN263" s="4" t="s">
        <v>907</v>
      </c>
      <c r="CO263" s="4">
        <v>0</v>
      </c>
      <c r="CP263" s="4">
        <f t="shared" si="296"/>
        <v>18585.82</v>
      </c>
      <c r="CQ263" s="4">
        <f t="shared" si="297"/>
        <v>65.63</v>
      </c>
      <c r="CR263" s="4">
        <f t="shared" si="347"/>
        <v>0</v>
      </c>
      <c r="CS263" s="4">
        <f t="shared" si="348"/>
        <v>0</v>
      </c>
      <c r="CT263" s="4">
        <f t="shared" si="298"/>
        <v>6343.32</v>
      </c>
      <c r="CU263" s="4">
        <f t="shared" si="299"/>
        <v>0</v>
      </c>
      <c r="CV263" s="4">
        <f t="shared" si="300"/>
        <v>7.3770245999999977</v>
      </c>
      <c r="CW263" s="4">
        <f t="shared" si="301"/>
        <v>0</v>
      </c>
      <c r="CX263" s="4">
        <f t="shared" si="302"/>
        <v>0</v>
      </c>
      <c r="CY263" s="4">
        <f t="shared" si="349"/>
        <v>20051.05</v>
      </c>
      <c r="CZ263" s="4">
        <f t="shared" si="350"/>
        <v>11221.23</v>
      </c>
      <c r="DB263" s="4">
        <v>97</v>
      </c>
      <c r="DC263" s="4" t="s">
        <v>3</v>
      </c>
      <c r="DD263" s="4" t="s">
        <v>42</v>
      </c>
      <c r="DE263" s="4" t="s">
        <v>140</v>
      </c>
      <c r="DF263" s="4" t="s">
        <v>140</v>
      </c>
      <c r="DG263" s="4" t="s">
        <v>141</v>
      </c>
      <c r="DH263" s="4" t="s">
        <v>3</v>
      </c>
      <c r="DI263" s="4" t="s">
        <v>141</v>
      </c>
      <c r="DJ263" s="4" t="s">
        <v>140</v>
      </c>
      <c r="DK263" s="4" t="s">
        <v>3</v>
      </c>
      <c r="DL263" s="4" t="s">
        <v>3</v>
      </c>
      <c r="DM263" s="4" t="s">
        <v>3</v>
      </c>
      <c r="DN263" s="4">
        <v>0</v>
      </c>
      <c r="DO263" s="4">
        <v>0</v>
      </c>
      <c r="DP263" s="4">
        <v>1</v>
      </c>
      <c r="DQ263" s="4">
        <v>1</v>
      </c>
      <c r="DU263" s="4">
        <v>1013</v>
      </c>
      <c r="DV263" s="4" t="s">
        <v>138</v>
      </c>
      <c r="DW263" s="4" t="s">
        <v>138</v>
      </c>
      <c r="DX263" s="4">
        <v>1</v>
      </c>
      <c r="DZ263" s="4" t="s">
        <v>3</v>
      </c>
      <c r="EA263" s="4" t="s">
        <v>3</v>
      </c>
      <c r="EB263" s="4" t="s">
        <v>3</v>
      </c>
      <c r="EC263" s="4" t="s">
        <v>3</v>
      </c>
      <c r="EE263" s="4">
        <v>85133641</v>
      </c>
      <c r="EF263" s="4">
        <v>30</v>
      </c>
      <c r="EG263" s="4" t="s">
        <v>52</v>
      </c>
      <c r="EH263" s="4">
        <v>0</v>
      </c>
      <c r="EI263" s="4" t="s">
        <v>3</v>
      </c>
      <c r="EJ263" s="4">
        <v>1</v>
      </c>
      <c r="EK263" s="4">
        <v>21</v>
      </c>
      <c r="EL263" s="4" t="s">
        <v>53</v>
      </c>
      <c r="EM263" s="4" t="s">
        <v>54</v>
      </c>
      <c r="EO263" s="4" t="s">
        <v>142</v>
      </c>
      <c r="EQ263" s="4">
        <v>0</v>
      </c>
      <c r="ER263" s="4">
        <v>85.49</v>
      </c>
      <c r="ES263" s="4">
        <v>9.0399999999999991</v>
      </c>
      <c r="ET263" s="4">
        <v>0</v>
      </c>
      <c r="EU263" s="4">
        <v>0</v>
      </c>
      <c r="EV263" s="4">
        <v>76.45</v>
      </c>
      <c r="EW263" s="4">
        <v>5.01</v>
      </c>
      <c r="EX263" s="4">
        <v>0</v>
      </c>
      <c r="EY263" s="4">
        <v>0</v>
      </c>
      <c r="FQ263" s="4">
        <v>0</v>
      </c>
      <c r="FR263" s="4">
        <v>0</v>
      </c>
      <c r="FS263" s="4">
        <v>0</v>
      </c>
      <c r="FX263" s="4">
        <v>109</v>
      </c>
      <c r="FY263" s="4">
        <v>61</v>
      </c>
      <c r="GA263" s="4" t="s">
        <v>3</v>
      </c>
      <c r="GD263" s="4">
        <v>1</v>
      </c>
      <c r="GF263" s="4">
        <v>332992495</v>
      </c>
      <c r="GG263" s="4">
        <v>2</v>
      </c>
      <c r="GH263" s="4">
        <v>1</v>
      </c>
      <c r="GI263" s="4">
        <v>2</v>
      </c>
      <c r="GJ263" s="4">
        <v>0</v>
      </c>
      <c r="GK263" s="4">
        <v>0</v>
      </c>
      <c r="GL263" s="4">
        <f t="shared" si="303"/>
        <v>0</v>
      </c>
      <c r="GM263" s="4">
        <f t="shared" si="304"/>
        <v>49858.1</v>
      </c>
      <c r="GN263" s="4">
        <f t="shared" si="305"/>
        <v>49858.1</v>
      </c>
      <c r="GO263" s="4">
        <f t="shared" si="306"/>
        <v>0</v>
      </c>
      <c r="GP263" s="4">
        <f t="shared" si="307"/>
        <v>0</v>
      </c>
      <c r="GR263" s="4">
        <v>0</v>
      </c>
      <c r="GS263" s="4">
        <v>3</v>
      </c>
      <c r="GT263" s="4">
        <v>0</v>
      </c>
      <c r="GU263" s="4" t="s">
        <v>3</v>
      </c>
      <c r="GV263" s="4">
        <f t="shared" si="308"/>
        <v>0</v>
      </c>
      <c r="GW263" s="4">
        <v>1</v>
      </c>
      <c r="GX263" s="4">
        <f t="shared" si="309"/>
        <v>0</v>
      </c>
      <c r="HA263" s="4">
        <v>0</v>
      </c>
      <c r="HB263" s="4">
        <v>0</v>
      </c>
      <c r="HC263" s="4">
        <f t="shared" si="310"/>
        <v>0</v>
      </c>
      <c r="HE263" s="4" t="s">
        <v>3</v>
      </c>
      <c r="HF263" s="4" t="s">
        <v>3</v>
      </c>
      <c r="HM263" s="4" t="s">
        <v>3</v>
      </c>
      <c r="HN263" s="4" t="s">
        <v>3</v>
      </c>
      <c r="HO263" s="4" t="s">
        <v>3</v>
      </c>
      <c r="HP263" s="4" t="s">
        <v>3</v>
      </c>
      <c r="HQ263" s="4" t="s">
        <v>3</v>
      </c>
      <c r="HS263" s="4">
        <v>0</v>
      </c>
      <c r="IK263" s="4">
        <v>0</v>
      </c>
    </row>
    <row r="264" spans="1:255" x14ac:dyDescent="0.2">
      <c r="A264" s="2">
        <v>17</v>
      </c>
      <c r="B264" s="2">
        <v>1</v>
      </c>
      <c r="C264" s="2">
        <f>ROW(SmtRes!A520)</f>
        <v>520</v>
      </c>
      <c r="D264" s="2">
        <f>ROW(EtalonRes!A518)</f>
        <v>518</v>
      </c>
      <c r="E264" s="2" t="s">
        <v>395</v>
      </c>
      <c r="F264" s="2" t="s">
        <v>396</v>
      </c>
      <c r="G264" s="2" t="s">
        <v>397</v>
      </c>
      <c r="H264" s="2" t="s">
        <v>398</v>
      </c>
      <c r="I264" s="2">
        <f>ROUND((75*2+42*3+148*2+10*2)/100,9)</f>
        <v>5.92</v>
      </c>
      <c r="J264" s="2">
        <v>0</v>
      </c>
      <c r="K264" s="2">
        <f>ROUND((75*2+42*3+148*2+10*2)/100,9)</f>
        <v>5.92</v>
      </c>
      <c r="L264" s="2"/>
      <c r="M264" s="2"/>
      <c r="N264" s="2"/>
      <c r="O264" s="2">
        <f t="shared" si="286"/>
        <v>193.56</v>
      </c>
      <c r="P264" s="2">
        <f t="shared" si="287"/>
        <v>0</v>
      </c>
      <c r="Q264" s="2">
        <f t="shared" si="337"/>
        <v>10.42</v>
      </c>
      <c r="R264" s="2">
        <f t="shared" si="338"/>
        <v>0</v>
      </c>
      <c r="S264" s="2">
        <f t="shared" si="288"/>
        <v>183.14</v>
      </c>
      <c r="T264" s="2">
        <f t="shared" si="289"/>
        <v>0</v>
      </c>
      <c r="U264" s="2">
        <f t="shared" si="290"/>
        <v>13.598462591999997</v>
      </c>
      <c r="V264" s="2">
        <f t="shared" si="291"/>
        <v>0</v>
      </c>
      <c r="W264" s="2">
        <f t="shared" si="292"/>
        <v>0</v>
      </c>
      <c r="X264" s="2">
        <f t="shared" si="339"/>
        <v>199.62</v>
      </c>
      <c r="Y264" s="2">
        <f t="shared" si="340"/>
        <v>111.72</v>
      </c>
      <c r="Z264" s="2"/>
      <c r="AA264" s="2">
        <v>85736471</v>
      </c>
      <c r="AB264" s="2">
        <f t="shared" si="293"/>
        <v>30.643799999999999</v>
      </c>
      <c r="AC264" s="2">
        <f t="shared" si="341"/>
        <v>0</v>
      </c>
      <c r="AD264" s="2">
        <f t="shared" si="342"/>
        <v>1.65</v>
      </c>
      <c r="AE264" s="2">
        <f t="shared" si="343"/>
        <v>0</v>
      </c>
      <c r="AF264" s="2">
        <f t="shared" si="344"/>
        <v>28.9938</v>
      </c>
      <c r="AG264" s="2">
        <f t="shared" si="294"/>
        <v>0</v>
      </c>
      <c r="AH264" s="2">
        <f t="shared" si="345"/>
        <v>2.1527999999999996</v>
      </c>
      <c r="AI264" s="2">
        <f t="shared" si="346"/>
        <v>0</v>
      </c>
      <c r="AJ264" s="2">
        <f t="shared" si="295"/>
        <v>0</v>
      </c>
      <c r="AK264" s="2">
        <v>22.11</v>
      </c>
      <c r="AL264" s="2">
        <v>0</v>
      </c>
      <c r="AM264" s="2">
        <v>1.1000000000000001</v>
      </c>
      <c r="AN264" s="2">
        <v>0</v>
      </c>
      <c r="AO264" s="2">
        <v>21.01</v>
      </c>
      <c r="AP264" s="2">
        <v>0</v>
      </c>
      <c r="AQ264" s="2">
        <v>1.56</v>
      </c>
      <c r="AR264" s="2">
        <v>0</v>
      </c>
      <c r="AS264" s="2">
        <v>0</v>
      </c>
      <c r="AT264" s="2">
        <v>109</v>
      </c>
      <c r="AU264" s="2">
        <v>61</v>
      </c>
      <c r="AV264" s="2">
        <v>1.0669999999999999</v>
      </c>
      <c r="AW264" s="2">
        <v>1</v>
      </c>
      <c r="AX264" s="2"/>
      <c r="AY264" s="2"/>
      <c r="AZ264" s="2">
        <v>1</v>
      </c>
      <c r="BA264" s="2">
        <v>1</v>
      </c>
      <c r="BB264" s="2">
        <v>1</v>
      </c>
      <c r="BC264" s="2">
        <v>1</v>
      </c>
      <c r="BD264" s="2" t="s">
        <v>3</v>
      </c>
      <c r="BE264" s="2" t="s">
        <v>3</v>
      </c>
      <c r="BF264" s="2" t="s">
        <v>3</v>
      </c>
      <c r="BG264" s="2" t="s">
        <v>3</v>
      </c>
      <c r="BH264" s="2">
        <v>0</v>
      </c>
      <c r="BI264" s="2">
        <v>1</v>
      </c>
      <c r="BJ264" s="2" t="s">
        <v>399</v>
      </c>
      <c r="BK264" s="2"/>
      <c r="BL264" s="2"/>
      <c r="BM264" s="2">
        <v>21</v>
      </c>
      <c r="BN264" s="2">
        <v>0</v>
      </c>
      <c r="BO264" s="2" t="s">
        <v>396</v>
      </c>
      <c r="BP264" s="2">
        <v>1</v>
      </c>
      <c r="BQ264" s="2">
        <v>30</v>
      </c>
      <c r="BR264" s="2">
        <v>0</v>
      </c>
      <c r="BS264" s="2">
        <v>1</v>
      </c>
      <c r="BT264" s="2">
        <v>1</v>
      </c>
      <c r="BU264" s="2">
        <v>1</v>
      </c>
      <c r="BV264" s="2">
        <v>1</v>
      </c>
      <c r="BW264" s="2">
        <v>1</v>
      </c>
      <c r="BX264" s="2">
        <v>1</v>
      </c>
      <c r="BY264" s="2" t="s">
        <v>3</v>
      </c>
      <c r="BZ264" s="2">
        <v>109</v>
      </c>
      <c r="CA264" s="2">
        <v>61</v>
      </c>
      <c r="CB264" s="2" t="s">
        <v>3</v>
      </c>
      <c r="CC264" s="2"/>
      <c r="CD264" s="2"/>
      <c r="CE264" s="2">
        <v>1566</v>
      </c>
      <c r="CF264" s="2">
        <v>0</v>
      </c>
      <c r="CG264" s="2">
        <v>0</v>
      </c>
      <c r="CH264" s="2"/>
      <c r="CI264" s="2"/>
      <c r="CJ264" s="2"/>
      <c r="CK264" s="2"/>
      <c r="CL264" s="2"/>
      <c r="CM264" s="2">
        <v>0</v>
      </c>
      <c r="CN264" s="2" t="s">
        <v>907</v>
      </c>
      <c r="CO264" s="2">
        <v>0</v>
      </c>
      <c r="CP264" s="2">
        <f t="shared" si="296"/>
        <v>193.55999999999997</v>
      </c>
      <c r="CQ264" s="2">
        <f t="shared" si="297"/>
        <v>0</v>
      </c>
      <c r="CR264" s="2">
        <f t="shared" si="347"/>
        <v>1.76</v>
      </c>
      <c r="CS264" s="2">
        <f t="shared" si="348"/>
        <v>0</v>
      </c>
      <c r="CT264" s="2">
        <f t="shared" si="298"/>
        <v>30.94</v>
      </c>
      <c r="CU264" s="2">
        <f t="shared" si="299"/>
        <v>0</v>
      </c>
      <c r="CV264" s="2">
        <f t="shared" si="300"/>
        <v>2.2970375999999995</v>
      </c>
      <c r="CW264" s="2">
        <f t="shared" si="301"/>
        <v>0</v>
      </c>
      <c r="CX264" s="2">
        <f t="shared" si="302"/>
        <v>0</v>
      </c>
      <c r="CY264" s="2">
        <f t="shared" si="349"/>
        <v>199.62</v>
      </c>
      <c r="CZ264" s="2">
        <f t="shared" si="350"/>
        <v>111.72</v>
      </c>
      <c r="DA264" s="2"/>
      <c r="DB264" s="2">
        <v>99</v>
      </c>
      <c r="DC264" s="2" t="s">
        <v>3</v>
      </c>
      <c r="DD264" s="2" t="s">
        <v>42</v>
      </c>
      <c r="DE264" s="2" t="s">
        <v>140</v>
      </c>
      <c r="DF264" s="2" t="s">
        <v>140</v>
      </c>
      <c r="DG264" s="2" t="s">
        <v>141</v>
      </c>
      <c r="DH264" s="2" t="s">
        <v>3</v>
      </c>
      <c r="DI264" s="2" t="s">
        <v>141</v>
      </c>
      <c r="DJ264" s="2" t="s">
        <v>140</v>
      </c>
      <c r="DK264" s="2" t="s">
        <v>3</v>
      </c>
      <c r="DL264" s="2" t="s">
        <v>3</v>
      </c>
      <c r="DM264" s="2" t="s">
        <v>3</v>
      </c>
      <c r="DN264" s="2">
        <v>0</v>
      </c>
      <c r="DO264" s="2">
        <v>0</v>
      </c>
      <c r="DP264" s="2">
        <v>1</v>
      </c>
      <c r="DQ264" s="2">
        <v>1</v>
      </c>
      <c r="DR264" s="2"/>
      <c r="DS264" s="2"/>
      <c r="DT264" s="2"/>
      <c r="DU264" s="2">
        <v>30517203</v>
      </c>
      <c r="DV264" s="2" t="s">
        <v>398</v>
      </c>
      <c r="DW264" s="2" t="s">
        <v>398</v>
      </c>
      <c r="DX264" s="2">
        <v>1</v>
      </c>
      <c r="DY264" s="2"/>
      <c r="DZ264" s="2" t="s">
        <v>3</v>
      </c>
      <c r="EA264" s="2" t="s">
        <v>3</v>
      </c>
      <c r="EB264" s="2" t="s">
        <v>3</v>
      </c>
      <c r="EC264" s="2" t="s">
        <v>3</v>
      </c>
      <c r="ED264" s="2"/>
      <c r="EE264" s="2">
        <v>85133641</v>
      </c>
      <c r="EF264" s="2">
        <v>30</v>
      </c>
      <c r="EG264" s="2" t="s">
        <v>52</v>
      </c>
      <c r="EH264" s="2">
        <v>0</v>
      </c>
      <c r="EI264" s="2" t="s">
        <v>3</v>
      </c>
      <c r="EJ264" s="2">
        <v>1</v>
      </c>
      <c r="EK264" s="2">
        <v>21</v>
      </c>
      <c r="EL264" s="2" t="s">
        <v>53</v>
      </c>
      <c r="EM264" s="2" t="s">
        <v>54</v>
      </c>
      <c r="EN264" s="2"/>
      <c r="EO264" s="2" t="s">
        <v>142</v>
      </c>
      <c r="EP264" s="2"/>
      <c r="EQ264" s="2">
        <v>0</v>
      </c>
      <c r="ER264" s="2">
        <v>22.11</v>
      </c>
      <c r="ES264" s="2">
        <v>0</v>
      </c>
      <c r="ET264" s="2">
        <v>1.1000000000000001</v>
      </c>
      <c r="EU264" s="2">
        <v>0</v>
      </c>
      <c r="EV264" s="2">
        <v>21.01</v>
      </c>
      <c r="EW264" s="2">
        <v>1.56</v>
      </c>
      <c r="EX264" s="2">
        <v>0</v>
      </c>
      <c r="EY264" s="2">
        <v>0</v>
      </c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>
        <v>0</v>
      </c>
      <c r="FR264" s="2">
        <v>0</v>
      </c>
      <c r="FS264" s="2">
        <v>0</v>
      </c>
      <c r="FT264" s="2"/>
      <c r="FU264" s="2"/>
      <c r="FV264" s="2"/>
      <c r="FW264" s="2"/>
      <c r="FX264" s="2">
        <v>109</v>
      </c>
      <c r="FY264" s="2">
        <v>61</v>
      </c>
      <c r="FZ264" s="2"/>
      <c r="GA264" s="2" t="s">
        <v>3</v>
      </c>
      <c r="GB264" s="2"/>
      <c r="GC264" s="2"/>
      <c r="GD264" s="2">
        <v>1</v>
      </c>
      <c r="GE264" s="2"/>
      <c r="GF264" s="2">
        <v>1567899542</v>
      </c>
      <c r="GG264" s="2">
        <v>2</v>
      </c>
      <c r="GH264" s="2">
        <v>1</v>
      </c>
      <c r="GI264" s="2">
        <v>2</v>
      </c>
      <c r="GJ264" s="2">
        <v>0</v>
      </c>
      <c r="GK264" s="2">
        <v>0</v>
      </c>
      <c r="GL264" s="2">
        <f t="shared" si="303"/>
        <v>0</v>
      </c>
      <c r="GM264" s="2">
        <f t="shared" si="304"/>
        <v>504.9</v>
      </c>
      <c r="GN264" s="2">
        <f t="shared" si="305"/>
        <v>504.9</v>
      </c>
      <c r="GO264" s="2">
        <f t="shared" si="306"/>
        <v>0</v>
      </c>
      <c r="GP264" s="2">
        <f t="shared" si="307"/>
        <v>0</v>
      </c>
      <c r="GQ264" s="2"/>
      <c r="GR264" s="2">
        <v>0</v>
      </c>
      <c r="GS264" s="2">
        <v>3</v>
      </c>
      <c r="GT264" s="2">
        <v>0</v>
      </c>
      <c r="GU264" s="2" t="s">
        <v>3</v>
      </c>
      <c r="GV264" s="2">
        <f t="shared" si="308"/>
        <v>0</v>
      </c>
      <c r="GW264" s="2">
        <v>1</v>
      </c>
      <c r="GX264" s="2">
        <f t="shared" si="309"/>
        <v>0</v>
      </c>
      <c r="GY264" s="2"/>
      <c r="GZ264" s="2"/>
      <c r="HA264" s="2">
        <v>0</v>
      </c>
      <c r="HB264" s="2">
        <v>0</v>
      </c>
      <c r="HC264" s="2">
        <f t="shared" si="310"/>
        <v>0</v>
      </c>
      <c r="HD264" s="2"/>
      <c r="HE264" s="2" t="s">
        <v>3</v>
      </c>
      <c r="HF264" s="2" t="s">
        <v>3</v>
      </c>
      <c r="HG264" s="2"/>
      <c r="HH264" s="2"/>
      <c r="HI264" s="2"/>
      <c r="HJ264" s="2"/>
      <c r="HK264" s="2"/>
      <c r="HL264" s="2"/>
      <c r="HM264" s="2" t="s">
        <v>3</v>
      </c>
      <c r="HN264" s="2" t="s">
        <v>3</v>
      </c>
      <c r="HO264" s="2" t="s">
        <v>3</v>
      </c>
      <c r="HP264" s="2" t="s">
        <v>3</v>
      </c>
      <c r="HQ264" s="2" t="s">
        <v>3</v>
      </c>
      <c r="HR264" s="2"/>
      <c r="HS264" s="2">
        <v>0</v>
      </c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>
        <v>0</v>
      </c>
      <c r="IL264" s="2"/>
      <c r="IM264" s="2"/>
      <c r="IN264" s="2"/>
      <c r="IO264" s="2"/>
      <c r="IP264" s="2"/>
      <c r="IQ264" s="2"/>
      <c r="IR264" s="2"/>
      <c r="IS264" s="2"/>
      <c r="IT264" s="2"/>
      <c r="IU264" s="2"/>
    </row>
    <row r="265" spans="1:255" x14ac:dyDescent="0.2">
      <c r="A265" s="4">
        <v>17</v>
      </c>
      <c r="B265" s="4">
        <v>1</v>
      </c>
      <c r="C265" s="4">
        <f>ROW(SmtRes!A522)</f>
        <v>522</v>
      </c>
      <c r="D265" s="4">
        <f>ROW(EtalonRes!A520)</f>
        <v>520</v>
      </c>
      <c r="E265" s="4" t="s">
        <v>395</v>
      </c>
      <c r="F265" s="4" t="s">
        <v>396</v>
      </c>
      <c r="G265" s="4" t="s">
        <v>397</v>
      </c>
      <c r="H265" s="4" t="s">
        <v>398</v>
      </c>
      <c r="I265" s="4">
        <f>ROUND((75*2+42*3+148*2+10*2)/100,9)</f>
        <v>5.92</v>
      </c>
      <c r="J265" s="4">
        <v>0</v>
      </c>
      <c r="K265" s="4">
        <f>ROUND((75*2+42*3+148*2+10*2)/100,9)</f>
        <v>5.92</v>
      </c>
      <c r="O265" s="4">
        <f t="shared" si="286"/>
        <v>10450.4</v>
      </c>
      <c r="P265" s="4">
        <f t="shared" si="287"/>
        <v>0</v>
      </c>
      <c r="Q265" s="4">
        <f t="shared" si="337"/>
        <v>130.46</v>
      </c>
      <c r="R265" s="4">
        <f t="shared" si="338"/>
        <v>0</v>
      </c>
      <c r="S265" s="4">
        <f t="shared" si="288"/>
        <v>10319.94</v>
      </c>
      <c r="T265" s="4">
        <f t="shared" si="289"/>
        <v>0</v>
      </c>
      <c r="U265" s="4">
        <f t="shared" si="290"/>
        <v>13.598462591999997</v>
      </c>
      <c r="V265" s="4">
        <f t="shared" si="291"/>
        <v>0</v>
      </c>
      <c r="W265" s="4">
        <f t="shared" si="292"/>
        <v>0</v>
      </c>
      <c r="X265" s="4">
        <f t="shared" si="339"/>
        <v>11248.73</v>
      </c>
      <c r="Y265" s="4">
        <f t="shared" si="340"/>
        <v>6295.16</v>
      </c>
      <c r="AA265" s="4">
        <v>85736473</v>
      </c>
      <c r="AB265" s="4">
        <f t="shared" si="293"/>
        <v>30.643799999999999</v>
      </c>
      <c r="AC265" s="4">
        <f t="shared" si="341"/>
        <v>0</v>
      </c>
      <c r="AD265" s="4">
        <f t="shared" si="342"/>
        <v>1.65</v>
      </c>
      <c r="AE265" s="4">
        <f t="shared" si="343"/>
        <v>0</v>
      </c>
      <c r="AF265" s="4">
        <f t="shared" si="344"/>
        <v>28.9938</v>
      </c>
      <c r="AG265" s="4">
        <f t="shared" si="294"/>
        <v>0</v>
      </c>
      <c r="AH265" s="4">
        <f t="shared" si="345"/>
        <v>2.1527999999999996</v>
      </c>
      <c r="AI265" s="4">
        <f t="shared" si="346"/>
        <v>0</v>
      </c>
      <c r="AJ265" s="4">
        <f t="shared" si="295"/>
        <v>0</v>
      </c>
      <c r="AK265" s="4">
        <v>22.11</v>
      </c>
      <c r="AL265" s="4">
        <v>0</v>
      </c>
      <c r="AM265" s="4">
        <v>1.1000000000000001</v>
      </c>
      <c r="AN265" s="4">
        <v>0</v>
      </c>
      <c r="AO265" s="4">
        <v>21.01</v>
      </c>
      <c r="AP265" s="4">
        <v>0</v>
      </c>
      <c r="AQ265" s="4">
        <v>1.56</v>
      </c>
      <c r="AR265" s="4">
        <v>0</v>
      </c>
      <c r="AS265" s="4">
        <v>0</v>
      </c>
      <c r="AT265" s="4">
        <v>109</v>
      </c>
      <c r="AU265" s="4">
        <v>61</v>
      </c>
      <c r="AV265" s="4">
        <v>1.0669999999999999</v>
      </c>
      <c r="AW265" s="4">
        <v>1</v>
      </c>
      <c r="AZ265" s="4">
        <v>1</v>
      </c>
      <c r="BA265" s="4">
        <v>56.35</v>
      </c>
      <c r="BB265" s="4">
        <v>12.52</v>
      </c>
      <c r="BC265" s="4">
        <v>1</v>
      </c>
      <c r="BD265" s="4" t="s">
        <v>3</v>
      </c>
      <c r="BE265" s="4" t="s">
        <v>3</v>
      </c>
      <c r="BF265" s="4" t="s">
        <v>3</v>
      </c>
      <c r="BG265" s="4" t="s">
        <v>3</v>
      </c>
      <c r="BH265" s="4">
        <v>0</v>
      </c>
      <c r="BI265" s="4">
        <v>1</v>
      </c>
      <c r="BJ265" s="4" t="s">
        <v>399</v>
      </c>
      <c r="BM265" s="4">
        <v>21</v>
      </c>
      <c r="BN265" s="4">
        <v>0</v>
      </c>
      <c r="BO265" s="4" t="s">
        <v>396</v>
      </c>
      <c r="BP265" s="4">
        <v>1</v>
      </c>
      <c r="BQ265" s="4">
        <v>30</v>
      </c>
      <c r="BR265" s="4">
        <v>0</v>
      </c>
      <c r="BS265" s="4">
        <v>56.35</v>
      </c>
      <c r="BT265" s="4">
        <v>1</v>
      </c>
      <c r="BU265" s="4">
        <v>1</v>
      </c>
      <c r="BV265" s="4">
        <v>1</v>
      </c>
      <c r="BW265" s="4">
        <v>1</v>
      </c>
      <c r="BX265" s="4">
        <v>1</v>
      </c>
      <c r="BY265" s="4" t="s">
        <v>3</v>
      </c>
      <c r="BZ265" s="4">
        <v>109</v>
      </c>
      <c r="CA265" s="4">
        <v>61</v>
      </c>
      <c r="CB265" s="4" t="s">
        <v>3</v>
      </c>
      <c r="CE265" s="4">
        <v>1566</v>
      </c>
      <c r="CF265" s="4">
        <v>0</v>
      </c>
      <c r="CG265" s="4">
        <v>0</v>
      </c>
      <c r="CM265" s="4">
        <v>0</v>
      </c>
      <c r="CN265" s="4" t="s">
        <v>907</v>
      </c>
      <c r="CO265" s="4">
        <v>0</v>
      </c>
      <c r="CP265" s="4">
        <f t="shared" si="296"/>
        <v>10450.4</v>
      </c>
      <c r="CQ265" s="4">
        <f t="shared" si="297"/>
        <v>0</v>
      </c>
      <c r="CR265" s="4">
        <f t="shared" si="347"/>
        <v>22.04</v>
      </c>
      <c r="CS265" s="4">
        <f t="shared" si="348"/>
        <v>0</v>
      </c>
      <c r="CT265" s="4">
        <f t="shared" si="298"/>
        <v>1743.47</v>
      </c>
      <c r="CU265" s="4">
        <f t="shared" si="299"/>
        <v>0</v>
      </c>
      <c r="CV265" s="4">
        <f t="shared" si="300"/>
        <v>2.2970375999999995</v>
      </c>
      <c r="CW265" s="4">
        <f t="shared" si="301"/>
        <v>0</v>
      </c>
      <c r="CX265" s="4">
        <f t="shared" si="302"/>
        <v>0</v>
      </c>
      <c r="CY265" s="4">
        <f t="shared" si="349"/>
        <v>11248.73</v>
      </c>
      <c r="CZ265" s="4">
        <f t="shared" si="350"/>
        <v>6295.16</v>
      </c>
      <c r="DB265" s="4">
        <v>101</v>
      </c>
      <c r="DC265" s="4" t="s">
        <v>3</v>
      </c>
      <c r="DD265" s="4" t="s">
        <v>42</v>
      </c>
      <c r="DE265" s="4" t="s">
        <v>140</v>
      </c>
      <c r="DF265" s="4" t="s">
        <v>140</v>
      </c>
      <c r="DG265" s="4" t="s">
        <v>141</v>
      </c>
      <c r="DH265" s="4" t="s">
        <v>3</v>
      </c>
      <c r="DI265" s="4" t="s">
        <v>141</v>
      </c>
      <c r="DJ265" s="4" t="s">
        <v>140</v>
      </c>
      <c r="DK265" s="4" t="s">
        <v>3</v>
      </c>
      <c r="DL265" s="4" t="s">
        <v>3</v>
      </c>
      <c r="DM265" s="4" t="s">
        <v>3</v>
      </c>
      <c r="DN265" s="4">
        <v>0</v>
      </c>
      <c r="DO265" s="4">
        <v>0</v>
      </c>
      <c r="DP265" s="4">
        <v>1</v>
      </c>
      <c r="DQ265" s="4">
        <v>1</v>
      </c>
      <c r="DU265" s="4">
        <v>30517203</v>
      </c>
      <c r="DV265" s="4" t="s">
        <v>398</v>
      </c>
      <c r="DW265" s="4" t="s">
        <v>398</v>
      </c>
      <c r="DX265" s="4">
        <v>1</v>
      </c>
      <c r="DZ265" s="4" t="s">
        <v>3</v>
      </c>
      <c r="EA265" s="4" t="s">
        <v>3</v>
      </c>
      <c r="EB265" s="4" t="s">
        <v>3</v>
      </c>
      <c r="EC265" s="4" t="s">
        <v>3</v>
      </c>
      <c r="EE265" s="4">
        <v>85133641</v>
      </c>
      <c r="EF265" s="4">
        <v>30</v>
      </c>
      <c r="EG265" s="4" t="s">
        <v>52</v>
      </c>
      <c r="EH265" s="4">
        <v>0</v>
      </c>
      <c r="EI265" s="4" t="s">
        <v>3</v>
      </c>
      <c r="EJ265" s="4">
        <v>1</v>
      </c>
      <c r="EK265" s="4">
        <v>21</v>
      </c>
      <c r="EL265" s="4" t="s">
        <v>53</v>
      </c>
      <c r="EM265" s="4" t="s">
        <v>54</v>
      </c>
      <c r="EO265" s="4" t="s">
        <v>142</v>
      </c>
      <c r="EQ265" s="4">
        <v>0</v>
      </c>
      <c r="ER265" s="4">
        <v>22.11</v>
      </c>
      <c r="ES265" s="4">
        <v>0</v>
      </c>
      <c r="ET265" s="4">
        <v>1.1000000000000001</v>
      </c>
      <c r="EU265" s="4">
        <v>0</v>
      </c>
      <c r="EV265" s="4">
        <v>21.01</v>
      </c>
      <c r="EW265" s="4">
        <v>1.56</v>
      </c>
      <c r="EX265" s="4">
        <v>0</v>
      </c>
      <c r="EY265" s="4">
        <v>0</v>
      </c>
      <c r="FQ265" s="4">
        <v>0</v>
      </c>
      <c r="FR265" s="4">
        <v>0</v>
      </c>
      <c r="FS265" s="4">
        <v>0</v>
      </c>
      <c r="FX265" s="4">
        <v>109</v>
      </c>
      <c r="FY265" s="4">
        <v>61</v>
      </c>
      <c r="GA265" s="4" t="s">
        <v>3</v>
      </c>
      <c r="GD265" s="4">
        <v>1</v>
      </c>
      <c r="GF265" s="4">
        <v>1567899542</v>
      </c>
      <c r="GG265" s="4">
        <v>2</v>
      </c>
      <c r="GH265" s="4">
        <v>1</v>
      </c>
      <c r="GI265" s="4">
        <v>2</v>
      </c>
      <c r="GJ265" s="4">
        <v>0</v>
      </c>
      <c r="GK265" s="4">
        <v>0</v>
      </c>
      <c r="GL265" s="4">
        <f t="shared" si="303"/>
        <v>0</v>
      </c>
      <c r="GM265" s="4">
        <f t="shared" si="304"/>
        <v>27994.29</v>
      </c>
      <c r="GN265" s="4">
        <f t="shared" si="305"/>
        <v>27994.29</v>
      </c>
      <c r="GO265" s="4">
        <f t="shared" si="306"/>
        <v>0</v>
      </c>
      <c r="GP265" s="4">
        <f t="shared" si="307"/>
        <v>0</v>
      </c>
      <c r="GR265" s="4">
        <v>0</v>
      </c>
      <c r="GS265" s="4">
        <v>3</v>
      </c>
      <c r="GT265" s="4">
        <v>0</v>
      </c>
      <c r="GU265" s="4" t="s">
        <v>3</v>
      </c>
      <c r="GV265" s="4">
        <f t="shared" si="308"/>
        <v>0</v>
      </c>
      <c r="GW265" s="4">
        <v>1</v>
      </c>
      <c r="GX265" s="4">
        <f t="shared" si="309"/>
        <v>0</v>
      </c>
      <c r="HA265" s="4">
        <v>0</v>
      </c>
      <c r="HB265" s="4">
        <v>0</v>
      </c>
      <c r="HC265" s="4">
        <f t="shared" si="310"/>
        <v>0</v>
      </c>
      <c r="HE265" s="4" t="s">
        <v>3</v>
      </c>
      <c r="HF265" s="4" t="s">
        <v>3</v>
      </c>
      <c r="HM265" s="4" t="s">
        <v>3</v>
      </c>
      <c r="HN265" s="4" t="s">
        <v>3</v>
      </c>
      <c r="HO265" s="4" t="s">
        <v>3</v>
      </c>
      <c r="HP265" s="4" t="s">
        <v>3</v>
      </c>
      <c r="HQ265" s="4" t="s">
        <v>3</v>
      </c>
      <c r="HS265" s="4">
        <v>0</v>
      </c>
      <c r="IK265" s="4">
        <v>0</v>
      </c>
    </row>
    <row r="266" spans="1:255" x14ac:dyDescent="0.2">
      <c r="A266" s="2">
        <v>17</v>
      </c>
      <c r="B266" s="2">
        <v>1</v>
      </c>
      <c r="C266" s="2">
        <f>ROW(SmtRes!A537)</f>
        <v>537</v>
      </c>
      <c r="D266" s="2">
        <f>ROW(EtalonRes!A533)</f>
        <v>533</v>
      </c>
      <c r="E266" s="2" t="s">
        <v>400</v>
      </c>
      <c r="F266" s="2" t="s">
        <v>47</v>
      </c>
      <c r="G266" s="2" t="s">
        <v>401</v>
      </c>
      <c r="H266" s="2" t="s">
        <v>22</v>
      </c>
      <c r="I266" s="2">
        <f>ROUND((43)/100,9)</f>
        <v>0.43</v>
      </c>
      <c r="J266" s="2">
        <v>0</v>
      </c>
      <c r="K266" s="2">
        <f>ROUND((43)/100,9)</f>
        <v>0.43</v>
      </c>
      <c r="L266" s="2"/>
      <c r="M266" s="2"/>
      <c r="N266" s="2"/>
      <c r="O266" s="2">
        <f t="shared" ref="O266:O297" si="351">ROUND(CP266,2)</f>
        <v>192.64</v>
      </c>
      <c r="P266" s="2">
        <f t="shared" ref="P266:P297" si="352">ROUND((ROUND((AC266*AW266*I266),2)*BC266),2)</f>
        <v>65.83</v>
      </c>
      <c r="Q266" s="2">
        <f t="shared" si="337"/>
        <v>12.65</v>
      </c>
      <c r="R266" s="2">
        <f t="shared" si="338"/>
        <v>0.34</v>
      </c>
      <c r="S266" s="2">
        <f t="shared" ref="S266:S297" si="353">ROUND((ROUND((AF266*AV266*I266),2)*BA266),2)</f>
        <v>114.16</v>
      </c>
      <c r="T266" s="2">
        <f t="shared" ref="T266:T297" si="354">ROUND(CU266*I266,2)</f>
        <v>0</v>
      </c>
      <c r="U266" s="2">
        <f t="shared" ref="U266:U297" si="355">CV266*I266</f>
        <v>9.2187775680000001</v>
      </c>
      <c r="V266" s="2">
        <f t="shared" ref="V266:V297" si="356">CW266*I266</f>
        <v>0</v>
      </c>
      <c r="W266" s="2">
        <f t="shared" ref="W266:W297" si="357">ROUND(CX266*I266,2)</f>
        <v>0</v>
      </c>
      <c r="X266" s="2">
        <f t="shared" si="339"/>
        <v>124.81</v>
      </c>
      <c r="Y266" s="2">
        <f t="shared" si="340"/>
        <v>69.849999999999994</v>
      </c>
      <c r="Z266" s="2"/>
      <c r="AA266" s="2">
        <v>85736471</v>
      </c>
      <c r="AB266" s="2">
        <f t="shared" ref="AB266:AB297" si="358">ROUND((AC266+AD266+AF266),6)</f>
        <v>429.49779999999998</v>
      </c>
      <c r="AC266" s="2">
        <f t="shared" si="341"/>
        <v>153.1</v>
      </c>
      <c r="AD266" s="2">
        <f t="shared" si="342"/>
        <v>27.57</v>
      </c>
      <c r="AE266" s="2">
        <f t="shared" si="343"/>
        <v>0.75</v>
      </c>
      <c r="AF266" s="2">
        <f t="shared" si="344"/>
        <v>248.8278</v>
      </c>
      <c r="AG266" s="2">
        <f t="shared" ref="AG266:AG297" si="359">ROUND((AP266),6)</f>
        <v>0</v>
      </c>
      <c r="AH266" s="2">
        <f t="shared" si="345"/>
        <v>20.0928</v>
      </c>
      <c r="AI266" s="2">
        <f t="shared" si="346"/>
        <v>0</v>
      </c>
      <c r="AJ266" s="2">
        <f t="shared" ref="AJ266:AJ297" si="360">(AS266)</f>
        <v>0</v>
      </c>
      <c r="AK266" s="2">
        <v>351.79</v>
      </c>
      <c r="AL266" s="2">
        <v>153.1</v>
      </c>
      <c r="AM266" s="2">
        <v>18.38</v>
      </c>
      <c r="AN266" s="2">
        <v>0.5</v>
      </c>
      <c r="AO266" s="2">
        <v>180.31</v>
      </c>
      <c r="AP266" s="2">
        <v>0</v>
      </c>
      <c r="AQ266" s="2">
        <v>14.56</v>
      </c>
      <c r="AR266" s="2">
        <v>0</v>
      </c>
      <c r="AS266" s="2">
        <v>0</v>
      </c>
      <c r="AT266" s="2">
        <v>109</v>
      </c>
      <c r="AU266" s="2">
        <v>61</v>
      </c>
      <c r="AV266" s="2">
        <v>1.0669999999999999</v>
      </c>
      <c r="AW266" s="2">
        <v>1</v>
      </c>
      <c r="AX266" s="2"/>
      <c r="AY266" s="2"/>
      <c r="AZ266" s="2">
        <v>1</v>
      </c>
      <c r="BA266" s="2">
        <v>1</v>
      </c>
      <c r="BB266" s="2">
        <v>1</v>
      </c>
      <c r="BC266" s="2">
        <v>1</v>
      </c>
      <c r="BD266" s="2" t="s">
        <v>3</v>
      </c>
      <c r="BE266" s="2" t="s">
        <v>3</v>
      </c>
      <c r="BF266" s="2" t="s">
        <v>3</v>
      </c>
      <c r="BG266" s="2" t="s">
        <v>3</v>
      </c>
      <c r="BH266" s="2">
        <v>0</v>
      </c>
      <c r="BI266" s="2">
        <v>1</v>
      </c>
      <c r="BJ266" s="2" t="s">
        <v>49</v>
      </c>
      <c r="BK266" s="2"/>
      <c r="BL266" s="2"/>
      <c r="BM266" s="2">
        <v>21</v>
      </c>
      <c r="BN266" s="2">
        <v>0</v>
      </c>
      <c r="BO266" s="2" t="s">
        <v>47</v>
      </c>
      <c r="BP266" s="2">
        <v>1</v>
      </c>
      <c r="BQ266" s="2">
        <v>30</v>
      </c>
      <c r="BR266" s="2">
        <v>0</v>
      </c>
      <c r="BS266" s="2">
        <v>1</v>
      </c>
      <c r="BT266" s="2">
        <v>1</v>
      </c>
      <c r="BU266" s="2">
        <v>1</v>
      </c>
      <c r="BV266" s="2">
        <v>1</v>
      </c>
      <c r="BW266" s="2">
        <v>1</v>
      </c>
      <c r="BX266" s="2">
        <v>1</v>
      </c>
      <c r="BY266" s="2" t="s">
        <v>3</v>
      </c>
      <c r="BZ266" s="2">
        <v>109</v>
      </c>
      <c r="CA266" s="2">
        <v>61</v>
      </c>
      <c r="CB266" s="2" t="s">
        <v>3</v>
      </c>
      <c r="CC266" s="2"/>
      <c r="CD266" s="2"/>
      <c r="CE266" s="2">
        <v>1566</v>
      </c>
      <c r="CF266" s="2">
        <v>0</v>
      </c>
      <c r="CG266" s="2">
        <v>0</v>
      </c>
      <c r="CH266" s="2"/>
      <c r="CI266" s="2"/>
      <c r="CJ266" s="2"/>
      <c r="CK266" s="2"/>
      <c r="CL266" s="2"/>
      <c r="CM266" s="2">
        <v>0</v>
      </c>
      <c r="CN266" s="2" t="s">
        <v>907</v>
      </c>
      <c r="CO266" s="2">
        <v>0</v>
      </c>
      <c r="CP266" s="2">
        <f t="shared" ref="CP266:CP297" si="361">(P266+Q266+S266)</f>
        <v>192.64</v>
      </c>
      <c r="CQ266" s="2">
        <f t="shared" ref="CQ266:CQ297" si="362">ROUND((ROUND((AC266*AW266*1),2)*BC266),2)</f>
        <v>153.1</v>
      </c>
      <c r="CR266" s="2">
        <f t="shared" si="347"/>
        <v>29.42</v>
      </c>
      <c r="CS266" s="2">
        <f t="shared" si="348"/>
        <v>0.8</v>
      </c>
      <c r="CT266" s="2">
        <f t="shared" ref="CT266:CT297" si="363">ROUND((ROUND((AF266*AV266*1),2)*BA266),2)</f>
        <v>265.5</v>
      </c>
      <c r="CU266" s="2">
        <f t="shared" ref="CU266:CU297" si="364">AG266</f>
        <v>0</v>
      </c>
      <c r="CV266" s="2">
        <f t="shared" ref="CV266:CV297" si="365">(AH266*AV266)</f>
        <v>21.4390176</v>
      </c>
      <c r="CW266" s="2">
        <f t="shared" ref="CW266:CW297" si="366">AI266</f>
        <v>0</v>
      </c>
      <c r="CX266" s="2">
        <f t="shared" ref="CX266:CX297" si="367">AJ266</f>
        <v>0</v>
      </c>
      <c r="CY266" s="2">
        <f t="shared" si="349"/>
        <v>125.31</v>
      </c>
      <c r="CZ266" s="2">
        <f t="shared" si="350"/>
        <v>70.13</v>
      </c>
      <c r="DA266" s="2"/>
      <c r="DB266" s="2">
        <v>103</v>
      </c>
      <c r="DC266" s="2" t="s">
        <v>3</v>
      </c>
      <c r="DD266" s="2" t="s">
        <v>42</v>
      </c>
      <c r="DE266" s="2" t="s">
        <v>140</v>
      </c>
      <c r="DF266" s="2" t="s">
        <v>140</v>
      </c>
      <c r="DG266" s="2" t="s">
        <v>141</v>
      </c>
      <c r="DH266" s="2" t="s">
        <v>3</v>
      </c>
      <c r="DI266" s="2" t="s">
        <v>141</v>
      </c>
      <c r="DJ266" s="2" t="s">
        <v>140</v>
      </c>
      <c r="DK266" s="2" t="s">
        <v>3</v>
      </c>
      <c r="DL266" s="2" t="s">
        <v>3</v>
      </c>
      <c r="DM266" s="2" t="s">
        <v>3</v>
      </c>
      <c r="DN266" s="2">
        <v>0</v>
      </c>
      <c r="DO266" s="2">
        <v>0</v>
      </c>
      <c r="DP266" s="2">
        <v>1</v>
      </c>
      <c r="DQ266" s="2">
        <v>1</v>
      </c>
      <c r="DR266" s="2"/>
      <c r="DS266" s="2"/>
      <c r="DT266" s="2"/>
      <c r="DU266" s="2">
        <v>1003</v>
      </c>
      <c r="DV266" s="2" t="s">
        <v>22</v>
      </c>
      <c r="DW266" s="2" t="s">
        <v>22</v>
      </c>
      <c r="DX266" s="2">
        <v>100</v>
      </c>
      <c r="DY266" s="2"/>
      <c r="DZ266" s="2" t="s">
        <v>3</v>
      </c>
      <c r="EA266" s="2" t="s">
        <v>3</v>
      </c>
      <c r="EB266" s="2" t="s">
        <v>3</v>
      </c>
      <c r="EC266" s="2" t="s">
        <v>3</v>
      </c>
      <c r="ED266" s="2"/>
      <c r="EE266" s="2">
        <v>85133641</v>
      </c>
      <c r="EF266" s="2">
        <v>30</v>
      </c>
      <c r="EG266" s="2" t="s">
        <v>52</v>
      </c>
      <c r="EH266" s="2">
        <v>0</v>
      </c>
      <c r="EI266" s="2" t="s">
        <v>3</v>
      </c>
      <c r="EJ266" s="2">
        <v>1</v>
      </c>
      <c r="EK266" s="2">
        <v>21</v>
      </c>
      <c r="EL266" s="2" t="s">
        <v>53</v>
      </c>
      <c r="EM266" s="2" t="s">
        <v>54</v>
      </c>
      <c r="EN266" s="2"/>
      <c r="EO266" s="2" t="s">
        <v>142</v>
      </c>
      <c r="EP266" s="2"/>
      <c r="EQ266" s="2">
        <v>0</v>
      </c>
      <c r="ER266" s="2">
        <v>351.79</v>
      </c>
      <c r="ES266" s="2">
        <v>153.1</v>
      </c>
      <c r="ET266" s="2">
        <v>18.38</v>
      </c>
      <c r="EU266" s="2">
        <v>0.5</v>
      </c>
      <c r="EV266" s="2">
        <v>180.31</v>
      </c>
      <c r="EW266" s="2">
        <v>14.56</v>
      </c>
      <c r="EX266" s="2">
        <v>0</v>
      </c>
      <c r="EY266" s="2">
        <v>0</v>
      </c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>
        <v>0</v>
      </c>
      <c r="FR266" s="2">
        <v>0</v>
      </c>
      <c r="FS266" s="2">
        <v>0</v>
      </c>
      <c r="FT266" s="2"/>
      <c r="FU266" s="2"/>
      <c r="FV266" s="2"/>
      <c r="FW266" s="2"/>
      <c r="FX266" s="2">
        <v>109</v>
      </c>
      <c r="FY266" s="2">
        <v>61</v>
      </c>
      <c r="FZ266" s="2"/>
      <c r="GA266" s="2" t="s">
        <v>3</v>
      </c>
      <c r="GB266" s="2"/>
      <c r="GC266" s="2"/>
      <c r="GD266" s="2">
        <v>1</v>
      </c>
      <c r="GE266" s="2"/>
      <c r="GF266" s="2">
        <v>1033979106</v>
      </c>
      <c r="GG266" s="2">
        <v>2</v>
      </c>
      <c r="GH266" s="2">
        <v>1</v>
      </c>
      <c r="GI266" s="2">
        <v>2</v>
      </c>
      <c r="GJ266" s="2">
        <v>0</v>
      </c>
      <c r="GK266" s="2">
        <v>0</v>
      </c>
      <c r="GL266" s="2">
        <f t="shared" ref="GL266:GL297" si="368">ROUND(IF(AND(BH266=3,BI266=3,FS266&lt;&gt;0),P266,0),2)</f>
        <v>0</v>
      </c>
      <c r="GM266" s="2">
        <f t="shared" ref="GM266:GM297" si="369">ROUND(O266+X266+Y266,2)+GX266</f>
        <v>387.3</v>
      </c>
      <c r="GN266" s="2">
        <f t="shared" ref="GN266:GN297" si="370">IF(OR(BI266=0,BI266=1),GM266-GX266,0)</f>
        <v>387.3</v>
      </c>
      <c r="GO266" s="2">
        <f t="shared" ref="GO266:GO297" si="371">IF(BI266=2,GM266-GX266,0)</f>
        <v>0</v>
      </c>
      <c r="GP266" s="2">
        <f t="shared" ref="GP266:GP297" si="372">IF(BI266=4,GM266-GX266,0)</f>
        <v>0</v>
      </c>
      <c r="GQ266" s="2"/>
      <c r="GR266" s="2">
        <v>0</v>
      </c>
      <c r="GS266" s="2">
        <v>3</v>
      </c>
      <c r="GT266" s="2">
        <v>0</v>
      </c>
      <c r="GU266" s="2" t="s">
        <v>3</v>
      </c>
      <c r="GV266" s="2">
        <f t="shared" ref="GV266:GV297" si="373">ROUND((GT266),6)</f>
        <v>0</v>
      </c>
      <c r="GW266" s="2">
        <v>1</v>
      </c>
      <c r="GX266" s="2">
        <f t="shared" ref="GX266:GX297" si="374">ROUND(HC266*I266,2)</f>
        <v>0</v>
      </c>
      <c r="GY266" s="2"/>
      <c r="GZ266" s="2"/>
      <c r="HA266" s="2">
        <v>0</v>
      </c>
      <c r="HB266" s="2">
        <v>0</v>
      </c>
      <c r="HC266" s="2">
        <f t="shared" ref="HC266:HC297" si="375">GV266*GW266</f>
        <v>0</v>
      </c>
      <c r="HD266" s="2"/>
      <c r="HE266" s="2" t="s">
        <v>3</v>
      </c>
      <c r="HF266" s="2" t="s">
        <v>3</v>
      </c>
      <c r="HG266" s="2"/>
      <c r="HH266" s="2"/>
      <c r="HI266" s="2"/>
      <c r="HJ266" s="2"/>
      <c r="HK266" s="2"/>
      <c r="HL266" s="2"/>
      <c r="HM266" s="2" t="s">
        <v>3</v>
      </c>
      <c r="HN266" s="2" t="s">
        <v>3</v>
      </c>
      <c r="HO266" s="2" t="s">
        <v>3</v>
      </c>
      <c r="HP266" s="2" t="s">
        <v>3</v>
      </c>
      <c r="HQ266" s="2" t="s">
        <v>3</v>
      </c>
      <c r="HR266" s="2"/>
      <c r="HS266" s="2">
        <v>0</v>
      </c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>
        <v>0</v>
      </c>
      <c r="IL266" s="2"/>
      <c r="IM266" s="2"/>
      <c r="IN266" s="2"/>
      <c r="IO266" s="2"/>
      <c r="IP266" s="2"/>
      <c r="IQ266" s="2"/>
      <c r="IR266" s="2"/>
      <c r="IS266" s="2"/>
      <c r="IT266" s="2"/>
      <c r="IU266" s="2"/>
    </row>
    <row r="267" spans="1:255" x14ac:dyDescent="0.2">
      <c r="A267" s="4">
        <v>17</v>
      </c>
      <c r="B267" s="4">
        <v>1</v>
      </c>
      <c r="C267" s="4">
        <f>ROW(SmtRes!A552)</f>
        <v>552</v>
      </c>
      <c r="D267" s="4">
        <f>ROW(EtalonRes!A546)</f>
        <v>546</v>
      </c>
      <c r="E267" s="4" t="s">
        <v>400</v>
      </c>
      <c r="F267" s="4" t="s">
        <v>47</v>
      </c>
      <c r="G267" s="4" t="s">
        <v>401</v>
      </c>
      <c r="H267" s="4" t="s">
        <v>22</v>
      </c>
      <c r="I267" s="4">
        <f>ROUND((43)/100,9)</f>
        <v>0.43</v>
      </c>
      <c r="J267" s="4">
        <v>0</v>
      </c>
      <c r="K267" s="4">
        <f>ROUND((43)/100,9)</f>
        <v>0.43</v>
      </c>
      <c r="O267" s="4">
        <f t="shared" si="351"/>
        <v>6718.35</v>
      </c>
      <c r="P267" s="4">
        <f t="shared" si="352"/>
        <v>130.34</v>
      </c>
      <c r="Q267" s="4">
        <f t="shared" si="337"/>
        <v>155.09</v>
      </c>
      <c r="R267" s="4">
        <f t="shared" si="338"/>
        <v>19.16</v>
      </c>
      <c r="S267" s="4">
        <f t="shared" si="353"/>
        <v>6432.92</v>
      </c>
      <c r="T267" s="4">
        <f t="shared" si="354"/>
        <v>0</v>
      </c>
      <c r="U267" s="4">
        <f t="shared" si="355"/>
        <v>9.2187775680000001</v>
      </c>
      <c r="V267" s="4">
        <f t="shared" si="356"/>
        <v>0</v>
      </c>
      <c r="W267" s="4">
        <f t="shared" si="357"/>
        <v>0</v>
      </c>
      <c r="X267" s="4">
        <f t="shared" si="339"/>
        <v>7032.77</v>
      </c>
      <c r="Y267" s="4">
        <f t="shared" si="340"/>
        <v>3935.77</v>
      </c>
      <c r="AA267" s="4">
        <v>85736473</v>
      </c>
      <c r="AB267" s="4">
        <f t="shared" si="358"/>
        <v>429.49779999999998</v>
      </c>
      <c r="AC267" s="4">
        <f t="shared" si="341"/>
        <v>153.1</v>
      </c>
      <c r="AD267" s="4">
        <f t="shared" si="342"/>
        <v>27.57</v>
      </c>
      <c r="AE267" s="4">
        <f t="shared" si="343"/>
        <v>0.75</v>
      </c>
      <c r="AF267" s="4">
        <f t="shared" si="344"/>
        <v>248.8278</v>
      </c>
      <c r="AG267" s="4">
        <f t="shared" si="359"/>
        <v>0</v>
      </c>
      <c r="AH267" s="4">
        <f t="shared" si="345"/>
        <v>20.0928</v>
      </c>
      <c r="AI267" s="4">
        <f t="shared" si="346"/>
        <v>0</v>
      </c>
      <c r="AJ267" s="4">
        <f t="shared" si="360"/>
        <v>0</v>
      </c>
      <c r="AK267" s="4">
        <v>351.79</v>
      </c>
      <c r="AL267" s="4">
        <v>153.1</v>
      </c>
      <c r="AM267" s="4">
        <v>18.38</v>
      </c>
      <c r="AN267" s="4">
        <v>0.5</v>
      </c>
      <c r="AO267" s="4">
        <v>180.31</v>
      </c>
      <c r="AP267" s="4">
        <v>0</v>
      </c>
      <c r="AQ267" s="4">
        <v>14.56</v>
      </c>
      <c r="AR267" s="4">
        <v>0</v>
      </c>
      <c r="AS267" s="4">
        <v>0</v>
      </c>
      <c r="AT267" s="4">
        <v>109</v>
      </c>
      <c r="AU267" s="4">
        <v>61</v>
      </c>
      <c r="AV267" s="4">
        <v>1.0669999999999999</v>
      </c>
      <c r="AW267" s="4">
        <v>1</v>
      </c>
      <c r="AZ267" s="4">
        <v>1</v>
      </c>
      <c r="BA267" s="4">
        <v>56.35</v>
      </c>
      <c r="BB267" s="4">
        <v>12.26</v>
      </c>
      <c r="BC267" s="4">
        <v>1.98</v>
      </c>
      <c r="BD267" s="4" t="s">
        <v>3</v>
      </c>
      <c r="BE267" s="4" t="s">
        <v>3</v>
      </c>
      <c r="BF267" s="4" t="s">
        <v>3</v>
      </c>
      <c r="BG267" s="4" t="s">
        <v>3</v>
      </c>
      <c r="BH267" s="4">
        <v>0</v>
      </c>
      <c r="BI267" s="4">
        <v>1</v>
      </c>
      <c r="BJ267" s="4" t="s">
        <v>49</v>
      </c>
      <c r="BM267" s="4">
        <v>21</v>
      </c>
      <c r="BN267" s="4">
        <v>0</v>
      </c>
      <c r="BO267" s="4" t="s">
        <v>47</v>
      </c>
      <c r="BP267" s="4">
        <v>1</v>
      </c>
      <c r="BQ267" s="4">
        <v>30</v>
      </c>
      <c r="BR267" s="4">
        <v>0</v>
      </c>
      <c r="BS267" s="4">
        <v>56.35</v>
      </c>
      <c r="BT267" s="4">
        <v>1</v>
      </c>
      <c r="BU267" s="4">
        <v>1</v>
      </c>
      <c r="BV267" s="4">
        <v>1</v>
      </c>
      <c r="BW267" s="4">
        <v>1</v>
      </c>
      <c r="BX267" s="4">
        <v>1</v>
      </c>
      <c r="BY267" s="4" t="s">
        <v>3</v>
      </c>
      <c r="BZ267" s="4">
        <v>109</v>
      </c>
      <c r="CA267" s="4">
        <v>61</v>
      </c>
      <c r="CB267" s="4" t="s">
        <v>3</v>
      </c>
      <c r="CE267" s="4">
        <v>1566</v>
      </c>
      <c r="CF267" s="4">
        <v>0</v>
      </c>
      <c r="CG267" s="4">
        <v>0</v>
      </c>
      <c r="CM267" s="4">
        <v>0</v>
      </c>
      <c r="CN267" s="4" t="s">
        <v>907</v>
      </c>
      <c r="CO267" s="4">
        <v>0</v>
      </c>
      <c r="CP267" s="4">
        <f t="shared" si="361"/>
        <v>6718.35</v>
      </c>
      <c r="CQ267" s="4">
        <f t="shared" si="362"/>
        <v>303.14</v>
      </c>
      <c r="CR267" s="4">
        <f t="shared" si="347"/>
        <v>360.69</v>
      </c>
      <c r="CS267" s="4">
        <f t="shared" si="348"/>
        <v>45.08</v>
      </c>
      <c r="CT267" s="4">
        <f t="shared" si="363"/>
        <v>14960.93</v>
      </c>
      <c r="CU267" s="4">
        <f t="shared" si="364"/>
        <v>0</v>
      </c>
      <c r="CV267" s="4">
        <f t="shared" si="365"/>
        <v>21.4390176</v>
      </c>
      <c r="CW267" s="4">
        <f t="shared" si="366"/>
        <v>0</v>
      </c>
      <c r="CX267" s="4">
        <f t="shared" si="367"/>
        <v>0</v>
      </c>
      <c r="CY267" s="4">
        <f t="shared" si="349"/>
        <v>7061.02</v>
      </c>
      <c r="CZ267" s="4">
        <f t="shared" si="350"/>
        <v>3951.58</v>
      </c>
      <c r="DB267" s="4">
        <v>105</v>
      </c>
      <c r="DC267" s="4" t="s">
        <v>3</v>
      </c>
      <c r="DD267" s="4" t="s">
        <v>42</v>
      </c>
      <c r="DE267" s="4" t="s">
        <v>140</v>
      </c>
      <c r="DF267" s="4" t="s">
        <v>140</v>
      </c>
      <c r="DG267" s="4" t="s">
        <v>141</v>
      </c>
      <c r="DH267" s="4" t="s">
        <v>3</v>
      </c>
      <c r="DI267" s="4" t="s">
        <v>141</v>
      </c>
      <c r="DJ267" s="4" t="s">
        <v>140</v>
      </c>
      <c r="DK267" s="4" t="s">
        <v>3</v>
      </c>
      <c r="DL267" s="4" t="s">
        <v>3</v>
      </c>
      <c r="DM267" s="4" t="s">
        <v>3</v>
      </c>
      <c r="DN267" s="4">
        <v>0</v>
      </c>
      <c r="DO267" s="4">
        <v>0</v>
      </c>
      <c r="DP267" s="4">
        <v>1</v>
      </c>
      <c r="DQ267" s="4">
        <v>1</v>
      </c>
      <c r="DU267" s="4">
        <v>1003</v>
      </c>
      <c r="DV267" s="4" t="s">
        <v>22</v>
      </c>
      <c r="DW267" s="4" t="s">
        <v>22</v>
      </c>
      <c r="DX267" s="4">
        <v>100</v>
      </c>
      <c r="DZ267" s="4" t="s">
        <v>3</v>
      </c>
      <c r="EA267" s="4" t="s">
        <v>3</v>
      </c>
      <c r="EB267" s="4" t="s">
        <v>3</v>
      </c>
      <c r="EC267" s="4" t="s">
        <v>3</v>
      </c>
      <c r="EE267" s="4">
        <v>85133641</v>
      </c>
      <c r="EF267" s="4">
        <v>30</v>
      </c>
      <c r="EG267" s="4" t="s">
        <v>52</v>
      </c>
      <c r="EH267" s="4">
        <v>0</v>
      </c>
      <c r="EI267" s="4" t="s">
        <v>3</v>
      </c>
      <c r="EJ267" s="4">
        <v>1</v>
      </c>
      <c r="EK267" s="4">
        <v>21</v>
      </c>
      <c r="EL267" s="4" t="s">
        <v>53</v>
      </c>
      <c r="EM267" s="4" t="s">
        <v>54</v>
      </c>
      <c r="EO267" s="4" t="s">
        <v>142</v>
      </c>
      <c r="EQ267" s="4">
        <v>0</v>
      </c>
      <c r="ER267" s="4">
        <v>351.79</v>
      </c>
      <c r="ES267" s="4">
        <v>153.1</v>
      </c>
      <c r="ET267" s="4">
        <v>18.38</v>
      </c>
      <c r="EU267" s="4">
        <v>0.5</v>
      </c>
      <c r="EV267" s="4">
        <v>180.31</v>
      </c>
      <c r="EW267" s="4">
        <v>14.56</v>
      </c>
      <c r="EX267" s="4">
        <v>0</v>
      </c>
      <c r="EY267" s="4">
        <v>0</v>
      </c>
      <c r="FQ267" s="4">
        <v>0</v>
      </c>
      <c r="FR267" s="4">
        <v>0</v>
      </c>
      <c r="FS267" s="4">
        <v>0</v>
      </c>
      <c r="FX267" s="4">
        <v>109</v>
      </c>
      <c r="FY267" s="4">
        <v>61</v>
      </c>
      <c r="GA267" s="4" t="s">
        <v>3</v>
      </c>
      <c r="GD267" s="4">
        <v>1</v>
      </c>
      <c r="GF267" s="4">
        <v>1033979106</v>
      </c>
      <c r="GG267" s="4">
        <v>2</v>
      </c>
      <c r="GH267" s="4">
        <v>1</v>
      </c>
      <c r="GI267" s="4">
        <v>2</v>
      </c>
      <c r="GJ267" s="4">
        <v>0</v>
      </c>
      <c r="GK267" s="4">
        <v>0</v>
      </c>
      <c r="GL267" s="4">
        <f t="shared" si="368"/>
        <v>0</v>
      </c>
      <c r="GM267" s="4">
        <f t="shared" si="369"/>
        <v>17686.89</v>
      </c>
      <c r="GN267" s="4">
        <f t="shared" si="370"/>
        <v>17686.89</v>
      </c>
      <c r="GO267" s="4">
        <f t="shared" si="371"/>
        <v>0</v>
      </c>
      <c r="GP267" s="4">
        <f t="shared" si="372"/>
        <v>0</v>
      </c>
      <c r="GR267" s="4">
        <v>0</v>
      </c>
      <c r="GS267" s="4">
        <v>3</v>
      </c>
      <c r="GT267" s="4">
        <v>0</v>
      </c>
      <c r="GU267" s="4" t="s">
        <v>3</v>
      </c>
      <c r="GV267" s="4">
        <f t="shared" si="373"/>
        <v>0</v>
      </c>
      <c r="GW267" s="4">
        <v>1</v>
      </c>
      <c r="GX267" s="4">
        <f t="shared" si="374"/>
        <v>0</v>
      </c>
      <c r="HA267" s="4">
        <v>0</v>
      </c>
      <c r="HB267" s="4">
        <v>0</v>
      </c>
      <c r="HC267" s="4">
        <f t="shared" si="375"/>
        <v>0</v>
      </c>
      <c r="HE267" s="4" t="s">
        <v>3</v>
      </c>
      <c r="HF267" s="4" t="s">
        <v>3</v>
      </c>
      <c r="HM267" s="4" t="s">
        <v>3</v>
      </c>
      <c r="HN267" s="4" t="s">
        <v>3</v>
      </c>
      <c r="HO267" s="4" t="s">
        <v>3</v>
      </c>
      <c r="HP267" s="4" t="s">
        <v>3</v>
      </c>
      <c r="HQ267" s="4" t="s">
        <v>3</v>
      </c>
      <c r="HS267" s="4">
        <v>0</v>
      </c>
      <c r="IK267" s="4">
        <v>0</v>
      </c>
    </row>
    <row r="268" spans="1:255" x14ac:dyDescent="0.2">
      <c r="A268" s="2">
        <v>18</v>
      </c>
      <c r="B268" s="2">
        <v>1</v>
      </c>
      <c r="C268" s="2">
        <v>531</v>
      </c>
      <c r="D268" s="2"/>
      <c r="E268" s="2" t="s">
        <v>402</v>
      </c>
      <c r="F268" s="2" t="s">
        <v>403</v>
      </c>
      <c r="G268" s="2" t="s">
        <v>404</v>
      </c>
      <c r="H268" s="2" t="s">
        <v>70</v>
      </c>
      <c r="I268" s="2">
        <f>I266*J268</f>
        <v>0.21</v>
      </c>
      <c r="J268" s="2">
        <v>0.48837209302325579</v>
      </c>
      <c r="K268" s="2">
        <v>0.48837199999999997</v>
      </c>
      <c r="L268" s="2"/>
      <c r="M268" s="2"/>
      <c r="N268" s="2"/>
      <c r="O268" s="2">
        <f t="shared" si="351"/>
        <v>110.51</v>
      </c>
      <c r="P268" s="2">
        <f t="shared" si="352"/>
        <v>110.51</v>
      </c>
      <c r="Q268" s="2">
        <f t="shared" ref="Q268:Q281" si="376">(ROUND((ROUND(((ET268)*AV268*I268),2)*BB268),2)+ROUND((ROUND(((AE268-(EU268))*AV268*I268),2)*BS268),2))</f>
        <v>0</v>
      </c>
      <c r="R268" s="2">
        <f t="shared" ref="R268:R281" si="377">(ROUND((ROUND(((EU268)*AV268*I268),2)*BS268),2)+ROUND((ROUND(((AE268-(EU268))*AV268*I268),2)*BS268),2))</f>
        <v>0</v>
      </c>
      <c r="S268" s="2">
        <f t="shared" si="353"/>
        <v>0</v>
      </c>
      <c r="T268" s="2">
        <f t="shared" si="354"/>
        <v>0</v>
      </c>
      <c r="U268" s="2">
        <f t="shared" si="355"/>
        <v>0</v>
      </c>
      <c r="V268" s="2">
        <f t="shared" si="356"/>
        <v>0</v>
      </c>
      <c r="W268" s="2">
        <f t="shared" si="357"/>
        <v>0</v>
      </c>
      <c r="X268" s="2">
        <f t="shared" ref="X268:X281" si="378">(ROUND((((S268+ROUND((ROUND(((EU268)*AV268*I268),2)*BS268),2))*AT268)/100),2)+ROUND(((ROUND((ROUND(((AE268-(EU268))*AV268*I268),2)*BS268),2)*AT268)/100),2))</f>
        <v>0</v>
      </c>
      <c r="Y268" s="2">
        <f t="shared" ref="Y268:Y281" si="379">(ROUND((((S268+ROUND((ROUND(((EU268)*AV268*I268),2)*BS268),2))*AU268)/100),2)+ROUND(((ROUND((ROUND(((AE268-(EU268))*AV268*I268),2)*BS268),2)*AU268)/100),2))</f>
        <v>0</v>
      </c>
      <c r="Z268" s="2"/>
      <c r="AA268" s="2">
        <v>85736471</v>
      </c>
      <c r="AB268" s="2">
        <f t="shared" si="358"/>
        <v>526.22</v>
      </c>
      <c r="AC268" s="2">
        <f t="shared" ref="AC268:AC281" si="380">ROUND((ES268),6)</f>
        <v>526.22</v>
      </c>
      <c r="AD268" s="2">
        <f t="shared" ref="AD268:AD281" si="381">ROUND((((ET268)-(EU268))+AE268),6)</f>
        <v>0</v>
      </c>
      <c r="AE268" s="2">
        <f t="shared" ref="AE268:AE281" si="382">ROUND((EU268),6)</f>
        <v>0</v>
      </c>
      <c r="AF268" s="2">
        <f t="shared" ref="AF268:AF281" si="383">ROUND((EV268),6)</f>
        <v>0</v>
      </c>
      <c r="AG268" s="2">
        <f t="shared" si="359"/>
        <v>0</v>
      </c>
      <c r="AH268" s="2">
        <f t="shared" ref="AH268:AH281" si="384">(EW268)</f>
        <v>0</v>
      </c>
      <c r="AI268" s="2">
        <f t="shared" ref="AI268:AI281" si="385">(EX268)</f>
        <v>0</v>
      </c>
      <c r="AJ268" s="2">
        <f t="shared" si="360"/>
        <v>0</v>
      </c>
      <c r="AK268" s="2">
        <v>526.22</v>
      </c>
      <c r="AL268" s="2">
        <v>526.22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109</v>
      </c>
      <c r="AU268" s="2">
        <v>61</v>
      </c>
      <c r="AV268" s="2">
        <v>1</v>
      </c>
      <c r="AW268" s="2">
        <v>1</v>
      </c>
      <c r="AX268" s="2"/>
      <c r="AY268" s="2"/>
      <c r="AZ268" s="2">
        <v>1</v>
      </c>
      <c r="BA268" s="2">
        <v>1</v>
      </c>
      <c r="BB268" s="2">
        <v>1</v>
      </c>
      <c r="BC268" s="2">
        <v>1</v>
      </c>
      <c r="BD268" s="2" t="s">
        <v>3</v>
      </c>
      <c r="BE268" s="2" t="s">
        <v>3</v>
      </c>
      <c r="BF268" s="2" t="s">
        <v>3</v>
      </c>
      <c r="BG268" s="2" t="s">
        <v>3</v>
      </c>
      <c r="BH268" s="2">
        <v>3</v>
      </c>
      <c r="BI268" s="2">
        <v>1</v>
      </c>
      <c r="BJ268" s="2" t="s">
        <v>405</v>
      </c>
      <c r="BK268" s="2"/>
      <c r="BL268" s="2"/>
      <c r="BM268" s="2">
        <v>21</v>
      </c>
      <c r="BN268" s="2">
        <v>0</v>
      </c>
      <c r="BO268" s="2" t="s">
        <v>3</v>
      </c>
      <c r="BP268" s="2">
        <v>0</v>
      </c>
      <c r="BQ268" s="2">
        <v>30</v>
      </c>
      <c r="BR268" s="2">
        <v>0</v>
      </c>
      <c r="BS268" s="2">
        <v>1</v>
      </c>
      <c r="BT268" s="2">
        <v>1</v>
      </c>
      <c r="BU268" s="2">
        <v>1</v>
      </c>
      <c r="BV268" s="2">
        <v>1</v>
      </c>
      <c r="BW268" s="2">
        <v>1</v>
      </c>
      <c r="BX268" s="2">
        <v>1</v>
      </c>
      <c r="BY268" s="2" t="s">
        <v>3</v>
      </c>
      <c r="BZ268" s="2">
        <v>109</v>
      </c>
      <c r="CA268" s="2">
        <v>61</v>
      </c>
      <c r="CB268" s="2" t="s">
        <v>3</v>
      </c>
      <c r="CC268" s="2"/>
      <c r="CD268" s="2"/>
      <c r="CE268" s="2">
        <v>1566</v>
      </c>
      <c r="CF268" s="2">
        <v>0</v>
      </c>
      <c r="CG268" s="2">
        <v>0</v>
      </c>
      <c r="CH268" s="2"/>
      <c r="CI268" s="2"/>
      <c r="CJ268" s="2"/>
      <c r="CK268" s="2"/>
      <c r="CL268" s="2"/>
      <c r="CM268" s="2">
        <v>0</v>
      </c>
      <c r="CN268" s="2" t="s">
        <v>908</v>
      </c>
      <c r="CO268" s="2">
        <v>0</v>
      </c>
      <c r="CP268" s="2">
        <f t="shared" si="361"/>
        <v>110.51</v>
      </c>
      <c r="CQ268" s="2">
        <f t="shared" si="362"/>
        <v>526.22</v>
      </c>
      <c r="CR268" s="2">
        <f t="shared" ref="CR268:CR281" si="386">(ROUND((ROUND(((ET268)*AV268*1),2)*BB268),2)+ROUND((ROUND(((AE268-(EU268))*AV268*1),2)*BS268),2))</f>
        <v>0</v>
      </c>
      <c r="CS268" s="2">
        <f t="shared" ref="CS268:CS281" si="387">(ROUND((ROUND(((EU268)*AV268*1),2)*BS268),2)+ROUND((ROUND(((AE268-(EU268))*AV268*1),2)*BS268),2))</f>
        <v>0</v>
      </c>
      <c r="CT268" s="2">
        <f t="shared" si="363"/>
        <v>0</v>
      </c>
      <c r="CU268" s="2">
        <f t="shared" si="364"/>
        <v>0</v>
      </c>
      <c r="CV268" s="2">
        <f t="shared" si="365"/>
        <v>0</v>
      </c>
      <c r="CW268" s="2">
        <f t="shared" si="366"/>
        <v>0</v>
      </c>
      <c r="CX268" s="2">
        <f t="shared" si="367"/>
        <v>0</v>
      </c>
      <c r="CY268" s="2">
        <f t="shared" ref="CY268:CY281" si="388">(ROUND((((S268+ROUND((ROUND(((EU268)*AV268*1),2)*BS268),2))*AT268)/100),2)+ROUND(((ROUND((ROUND(((AE268-(EU268))*AV268*1),2)*BS268),2)*AT268)/100),2))</f>
        <v>0</v>
      </c>
      <c r="CZ268" s="2">
        <f t="shared" ref="CZ268:CZ281" si="389">(ROUND((((S268+ROUND((ROUND(((EU268)*AV268*1),2)*BS268),2))*AU268)/100),2)+ROUND(((ROUND((ROUND(((AE268-(EU268))*AV268*1),2)*BS268),2)*AU268)/100),2))</f>
        <v>0</v>
      </c>
      <c r="DA268" s="2"/>
      <c r="DB268" s="2"/>
      <c r="DC268" s="2" t="s">
        <v>3</v>
      </c>
      <c r="DD268" s="2" t="s">
        <v>3</v>
      </c>
      <c r="DE268" s="2" t="s">
        <v>3</v>
      </c>
      <c r="DF268" s="2" t="s">
        <v>3</v>
      </c>
      <c r="DG268" s="2" t="s">
        <v>3</v>
      </c>
      <c r="DH268" s="2" t="s">
        <v>3</v>
      </c>
      <c r="DI268" s="2" t="s">
        <v>3</v>
      </c>
      <c r="DJ268" s="2" t="s">
        <v>3</v>
      </c>
      <c r="DK268" s="2" t="s">
        <v>3</v>
      </c>
      <c r="DL268" s="2" t="s">
        <v>3</v>
      </c>
      <c r="DM268" s="2" t="s">
        <v>3</v>
      </c>
      <c r="DN268" s="2">
        <v>0</v>
      </c>
      <c r="DO268" s="2">
        <v>0</v>
      </c>
      <c r="DP268" s="2">
        <v>1</v>
      </c>
      <c r="DQ268" s="2">
        <v>1</v>
      </c>
      <c r="DR268" s="2"/>
      <c r="DS268" s="2"/>
      <c r="DT268" s="2"/>
      <c r="DU268" s="2">
        <v>1010</v>
      </c>
      <c r="DV268" s="2" t="s">
        <v>70</v>
      </c>
      <c r="DW268" s="2" t="s">
        <v>70</v>
      </c>
      <c r="DX268" s="2">
        <v>100</v>
      </c>
      <c r="DY268" s="2"/>
      <c r="DZ268" s="2" t="s">
        <v>3</v>
      </c>
      <c r="EA268" s="2" t="s">
        <v>3</v>
      </c>
      <c r="EB268" s="2" t="s">
        <v>3</v>
      </c>
      <c r="EC268" s="2" t="s">
        <v>3</v>
      </c>
      <c r="ED268" s="2"/>
      <c r="EE268" s="2">
        <v>85133641</v>
      </c>
      <c r="EF268" s="2">
        <v>30</v>
      </c>
      <c r="EG268" s="2" t="s">
        <v>52</v>
      </c>
      <c r="EH268" s="2">
        <v>0</v>
      </c>
      <c r="EI268" s="2" t="s">
        <v>3</v>
      </c>
      <c r="EJ268" s="2">
        <v>1</v>
      </c>
      <c r="EK268" s="2">
        <v>21</v>
      </c>
      <c r="EL268" s="2" t="s">
        <v>53</v>
      </c>
      <c r="EM268" s="2" t="s">
        <v>54</v>
      </c>
      <c r="EN268" s="2"/>
      <c r="EO268" s="2" t="s">
        <v>148</v>
      </c>
      <c r="EP268" s="2"/>
      <c r="EQ268" s="2">
        <v>0</v>
      </c>
      <c r="ER268" s="2">
        <v>526.22</v>
      </c>
      <c r="ES268" s="2">
        <v>526.22</v>
      </c>
      <c r="ET268" s="2">
        <v>0</v>
      </c>
      <c r="EU268" s="2">
        <v>0</v>
      </c>
      <c r="EV268" s="2">
        <v>0</v>
      </c>
      <c r="EW268" s="2">
        <v>0</v>
      </c>
      <c r="EX268" s="2">
        <v>0</v>
      </c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>
        <v>0</v>
      </c>
      <c r="FR268" s="2">
        <v>0</v>
      </c>
      <c r="FS268" s="2">
        <v>0</v>
      </c>
      <c r="FT268" s="2"/>
      <c r="FU268" s="2"/>
      <c r="FV268" s="2"/>
      <c r="FW268" s="2"/>
      <c r="FX268" s="2">
        <v>109</v>
      </c>
      <c r="FY268" s="2">
        <v>61</v>
      </c>
      <c r="FZ268" s="2"/>
      <c r="GA268" s="2" t="s">
        <v>3</v>
      </c>
      <c r="GB268" s="2"/>
      <c r="GC268" s="2"/>
      <c r="GD268" s="2">
        <v>1</v>
      </c>
      <c r="GE268" s="2"/>
      <c r="GF268" s="2">
        <v>-1872562451</v>
      </c>
      <c r="GG268" s="2">
        <v>2</v>
      </c>
      <c r="GH268" s="2">
        <v>1</v>
      </c>
      <c r="GI268" s="2">
        <v>-2</v>
      </c>
      <c r="GJ268" s="2">
        <v>0</v>
      </c>
      <c r="GK268" s="2">
        <v>0</v>
      </c>
      <c r="GL268" s="2">
        <f t="shared" si="368"/>
        <v>0</v>
      </c>
      <c r="GM268" s="2">
        <f t="shared" si="369"/>
        <v>110.51</v>
      </c>
      <c r="GN268" s="2">
        <f t="shared" si="370"/>
        <v>110.51</v>
      </c>
      <c r="GO268" s="2">
        <f t="shared" si="371"/>
        <v>0</v>
      </c>
      <c r="GP268" s="2">
        <f t="shared" si="372"/>
        <v>0</v>
      </c>
      <c r="GQ268" s="2"/>
      <c r="GR268" s="2">
        <v>0</v>
      </c>
      <c r="GS268" s="2">
        <v>3</v>
      </c>
      <c r="GT268" s="2">
        <v>0</v>
      </c>
      <c r="GU268" s="2" t="s">
        <v>3</v>
      </c>
      <c r="GV268" s="2">
        <f t="shared" si="373"/>
        <v>0</v>
      </c>
      <c r="GW268" s="2">
        <v>1</v>
      </c>
      <c r="GX268" s="2">
        <f t="shared" si="374"/>
        <v>0</v>
      </c>
      <c r="GY268" s="2"/>
      <c r="GZ268" s="2"/>
      <c r="HA268" s="2">
        <v>0</v>
      </c>
      <c r="HB268" s="2">
        <v>0</v>
      </c>
      <c r="HC268" s="2">
        <f t="shared" si="375"/>
        <v>0</v>
      </c>
      <c r="HD268" s="2"/>
      <c r="HE268" s="2" t="s">
        <v>3</v>
      </c>
      <c r="HF268" s="2" t="s">
        <v>3</v>
      </c>
      <c r="HG268" s="2"/>
      <c r="HH268" s="2"/>
      <c r="HI268" s="2"/>
      <c r="HJ268" s="2"/>
      <c r="HK268" s="2"/>
      <c r="HL268" s="2"/>
      <c r="HM268" s="2" t="s">
        <v>42</v>
      </c>
      <c r="HN268" s="2" t="s">
        <v>3</v>
      </c>
      <c r="HO268" s="2" t="s">
        <v>3</v>
      </c>
      <c r="HP268" s="2" t="s">
        <v>3</v>
      </c>
      <c r="HQ268" s="2" t="s">
        <v>3</v>
      </c>
      <c r="HR268" s="2"/>
      <c r="HS268" s="2">
        <v>0</v>
      </c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>
        <v>0</v>
      </c>
      <c r="IL268" s="2"/>
      <c r="IM268" s="2"/>
      <c r="IN268" s="2"/>
      <c r="IO268" s="2"/>
      <c r="IP268" s="2"/>
      <c r="IQ268" s="2"/>
      <c r="IR268" s="2"/>
      <c r="IS268" s="2"/>
      <c r="IT268" s="2"/>
      <c r="IU268" s="2"/>
    </row>
    <row r="269" spans="1:255" x14ac:dyDescent="0.2">
      <c r="A269" s="4">
        <v>18</v>
      </c>
      <c r="B269" s="4">
        <v>1</v>
      </c>
      <c r="C269" s="4">
        <v>546</v>
      </c>
      <c r="E269" s="4" t="s">
        <v>402</v>
      </c>
      <c r="F269" s="4" t="s">
        <v>403</v>
      </c>
      <c r="G269" s="4" t="s">
        <v>404</v>
      </c>
      <c r="H269" s="4" t="s">
        <v>70</v>
      </c>
      <c r="I269" s="4">
        <f>I267*J269</f>
        <v>0.21</v>
      </c>
      <c r="J269" s="4">
        <v>0.48837209302325579</v>
      </c>
      <c r="K269" s="4">
        <v>0.48837199999999997</v>
      </c>
      <c r="O269" s="4">
        <f t="shared" si="351"/>
        <v>232.07</v>
      </c>
      <c r="P269" s="4">
        <f t="shared" si="352"/>
        <v>232.07</v>
      </c>
      <c r="Q269" s="4">
        <f t="shared" si="376"/>
        <v>0</v>
      </c>
      <c r="R269" s="4">
        <f t="shared" si="377"/>
        <v>0</v>
      </c>
      <c r="S269" s="4">
        <f t="shared" si="353"/>
        <v>0</v>
      </c>
      <c r="T269" s="4">
        <f t="shared" si="354"/>
        <v>0</v>
      </c>
      <c r="U269" s="4">
        <f t="shared" si="355"/>
        <v>0</v>
      </c>
      <c r="V269" s="4">
        <f t="shared" si="356"/>
        <v>0</v>
      </c>
      <c r="W269" s="4">
        <f t="shared" si="357"/>
        <v>0</v>
      </c>
      <c r="X269" s="4">
        <f t="shared" si="378"/>
        <v>0</v>
      </c>
      <c r="Y269" s="4">
        <f t="shared" si="379"/>
        <v>0</v>
      </c>
      <c r="AA269" s="4">
        <v>85736473</v>
      </c>
      <c r="AB269" s="4">
        <f t="shared" si="358"/>
        <v>526.22</v>
      </c>
      <c r="AC269" s="4">
        <f t="shared" si="380"/>
        <v>526.22</v>
      </c>
      <c r="AD269" s="4">
        <f t="shared" si="381"/>
        <v>0</v>
      </c>
      <c r="AE269" s="4">
        <f t="shared" si="382"/>
        <v>0</v>
      </c>
      <c r="AF269" s="4">
        <f t="shared" si="383"/>
        <v>0</v>
      </c>
      <c r="AG269" s="4">
        <f t="shared" si="359"/>
        <v>0</v>
      </c>
      <c r="AH269" s="4">
        <f t="shared" si="384"/>
        <v>0</v>
      </c>
      <c r="AI269" s="4">
        <f t="shared" si="385"/>
        <v>0</v>
      </c>
      <c r="AJ269" s="4">
        <f t="shared" si="360"/>
        <v>0</v>
      </c>
      <c r="AK269" s="4">
        <v>526.22</v>
      </c>
      <c r="AL269" s="4">
        <v>526.22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109</v>
      </c>
      <c r="AU269" s="4">
        <v>61</v>
      </c>
      <c r="AV269" s="4">
        <v>1</v>
      </c>
      <c r="AW269" s="4">
        <v>1</v>
      </c>
      <c r="AZ269" s="4">
        <v>1</v>
      </c>
      <c r="BA269" s="4">
        <v>1</v>
      </c>
      <c r="BB269" s="4">
        <v>1</v>
      </c>
      <c r="BC269" s="4">
        <v>2.1</v>
      </c>
      <c r="BD269" s="4" t="s">
        <v>3</v>
      </c>
      <c r="BE269" s="4" t="s">
        <v>3</v>
      </c>
      <c r="BF269" s="4" t="s">
        <v>3</v>
      </c>
      <c r="BG269" s="4" t="s">
        <v>3</v>
      </c>
      <c r="BH269" s="4">
        <v>3</v>
      </c>
      <c r="BI269" s="4">
        <v>1</v>
      </c>
      <c r="BJ269" s="4" t="s">
        <v>405</v>
      </c>
      <c r="BM269" s="4">
        <v>21</v>
      </c>
      <c r="BN269" s="4">
        <v>0</v>
      </c>
      <c r="BO269" s="4" t="s">
        <v>403</v>
      </c>
      <c r="BP269" s="4">
        <v>1</v>
      </c>
      <c r="BQ269" s="4">
        <v>30</v>
      </c>
      <c r="BR269" s="4">
        <v>0</v>
      </c>
      <c r="BS269" s="4">
        <v>1</v>
      </c>
      <c r="BT269" s="4">
        <v>1</v>
      </c>
      <c r="BU269" s="4">
        <v>1</v>
      </c>
      <c r="BV269" s="4">
        <v>1</v>
      </c>
      <c r="BW269" s="4">
        <v>1</v>
      </c>
      <c r="BX269" s="4">
        <v>1</v>
      </c>
      <c r="BY269" s="4" t="s">
        <v>3</v>
      </c>
      <c r="BZ269" s="4">
        <v>109</v>
      </c>
      <c r="CA269" s="4">
        <v>61</v>
      </c>
      <c r="CB269" s="4" t="s">
        <v>3</v>
      </c>
      <c r="CE269" s="4">
        <v>1566</v>
      </c>
      <c r="CF269" s="4">
        <v>0</v>
      </c>
      <c r="CG269" s="4">
        <v>0</v>
      </c>
      <c r="CM269" s="4">
        <v>0</v>
      </c>
      <c r="CN269" s="4" t="s">
        <v>908</v>
      </c>
      <c r="CO269" s="4">
        <v>0</v>
      </c>
      <c r="CP269" s="4">
        <f t="shared" si="361"/>
        <v>232.07</v>
      </c>
      <c r="CQ269" s="4">
        <f t="shared" si="362"/>
        <v>1105.06</v>
      </c>
      <c r="CR269" s="4">
        <f t="shared" si="386"/>
        <v>0</v>
      </c>
      <c r="CS269" s="4">
        <f t="shared" si="387"/>
        <v>0</v>
      </c>
      <c r="CT269" s="4">
        <f t="shared" si="363"/>
        <v>0</v>
      </c>
      <c r="CU269" s="4">
        <f t="shared" si="364"/>
        <v>0</v>
      </c>
      <c r="CV269" s="4">
        <f t="shared" si="365"/>
        <v>0</v>
      </c>
      <c r="CW269" s="4">
        <f t="shared" si="366"/>
        <v>0</v>
      </c>
      <c r="CX269" s="4">
        <f t="shared" si="367"/>
        <v>0</v>
      </c>
      <c r="CY269" s="4">
        <f t="shared" si="388"/>
        <v>0</v>
      </c>
      <c r="CZ269" s="4">
        <f t="shared" si="389"/>
        <v>0</v>
      </c>
      <c r="DC269" s="4" t="s">
        <v>3</v>
      </c>
      <c r="DD269" s="4" t="s">
        <v>3</v>
      </c>
      <c r="DE269" s="4" t="s">
        <v>3</v>
      </c>
      <c r="DF269" s="4" t="s">
        <v>3</v>
      </c>
      <c r="DG269" s="4" t="s">
        <v>3</v>
      </c>
      <c r="DH269" s="4" t="s">
        <v>3</v>
      </c>
      <c r="DI269" s="4" t="s">
        <v>3</v>
      </c>
      <c r="DJ269" s="4" t="s">
        <v>3</v>
      </c>
      <c r="DK269" s="4" t="s">
        <v>3</v>
      </c>
      <c r="DL269" s="4" t="s">
        <v>3</v>
      </c>
      <c r="DM269" s="4" t="s">
        <v>3</v>
      </c>
      <c r="DN269" s="4">
        <v>0</v>
      </c>
      <c r="DO269" s="4">
        <v>0</v>
      </c>
      <c r="DP269" s="4">
        <v>1</v>
      </c>
      <c r="DQ269" s="4">
        <v>1</v>
      </c>
      <c r="DU269" s="4">
        <v>1010</v>
      </c>
      <c r="DV269" s="4" t="s">
        <v>70</v>
      </c>
      <c r="DW269" s="4" t="s">
        <v>70</v>
      </c>
      <c r="DX269" s="4">
        <v>100</v>
      </c>
      <c r="DZ269" s="4" t="s">
        <v>3</v>
      </c>
      <c r="EA269" s="4" t="s">
        <v>3</v>
      </c>
      <c r="EB269" s="4" t="s">
        <v>3</v>
      </c>
      <c r="EC269" s="4" t="s">
        <v>3</v>
      </c>
      <c r="EE269" s="4">
        <v>85133641</v>
      </c>
      <c r="EF269" s="4">
        <v>30</v>
      </c>
      <c r="EG269" s="4" t="s">
        <v>52</v>
      </c>
      <c r="EH269" s="4">
        <v>0</v>
      </c>
      <c r="EI269" s="4" t="s">
        <v>3</v>
      </c>
      <c r="EJ269" s="4">
        <v>1</v>
      </c>
      <c r="EK269" s="4">
        <v>21</v>
      </c>
      <c r="EL269" s="4" t="s">
        <v>53</v>
      </c>
      <c r="EM269" s="4" t="s">
        <v>54</v>
      </c>
      <c r="EO269" s="4" t="s">
        <v>148</v>
      </c>
      <c r="EQ269" s="4">
        <v>0</v>
      </c>
      <c r="ER269" s="4">
        <v>526.22</v>
      </c>
      <c r="ES269" s="4">
        <v>526.22</v>
      </c>
      <c r="ET269" s="4">
        <v>0</v>
      </c>
      <c r="EU269" s="4">
        <v>0</v>
      </c>
      <c r="EV269" s="4">
        <v>0</v>
      </c>
      <c r="EW269" s="4">
        <v>0</v>
      </c>
      <c r="EX269" s="4">
        <v>0</v>
      </c>
      <c r="FQ269" s="4">
        <v>0</v>
      </c>
      <c r="FR269" s="4">
        <v>0</v>
      </c>
      <c r="FS269" s="4">
        <v>0</v>
      </c>
      <c r="FX269" s="4">
        <v>109</v>
      </c>
      <c r="FY269" s="4">
        <v>61</v>
      </c>
      <c r="GA269" s="4" t="s">
        <v>3</v>
      </c>
      <c r="GD269" s="4">
        <v>1</v>
      </c>
      <c r="GF269" s="4">
        <v>-1872562451</v>
      </c>
      <c r="GG269" s="4">
        <v>2</v>
      </c>
      <c r="GH269" s="4">
        <v>1</v>
      </c>
      <c r="GI269" s="4">
        <v>2</v>
      </c>
      <c r="GJ269" s="4">
        <v>0</v>
      </c>
      <c r="GK269" s="4">
        <v>0</v>
      </c>
      <c r="GL269" s="4">
        <f t="shared" si="368"/>
        <v>0</v>
      </c>
      <c r="GM269" s="4">
        <f t="shared" si="369"/>
        <v>232.07</v>
      </c>
      <c r="GN269" s="4">
        <f t="shared" si="370"/>
        <v>232.07</v>
      </c>
      <c r="GO269" s="4">
        <f t="shared" si="371"/>
        <v>0</v>
      </c>
      <c r="GP269" s="4">
        <f t="shared" si="372"/>
        <v>0</v>
      </c>
      <c r="GR269" s="4">
        <v>0</v>
      </c>
      <c r="GS269" s="4">
        <v>3</v>
      </c>
      <c r="GT269" s="4">
        <v>0</v>
      </c>
      <c r="GU269" s="4" t="s">
        <v>3</v>
      </c>
      <c r="GV269" s="4">
        <f t="shared" si="373"/>
        <v>0</v>
      </c>
      <c r="GW269" s="4">
        <v>1</v>
      </c>
      <c r="GX269" s="4">
        <f t="shared" si="374"/>
        <v>0</v>
      </c>
      <c r="HA269" s="4">
        <v>0</v>
      </c>
      <c r="HB269" s="4">
        <v>0</v>
      </c>
      <c r="HC269" s="4">
        <f t="shared" si="375"/>
        <v>0</v>
      </c>
      <c r="HE269" s="4" t="s">
        <v>3</v>
      </c>
      <c r="HF269" s="4" t="s">
        <v>3</v>
      </c>
      <c r="HM269" s="4" t="s">
        <v>42</v>
      </c>
      <c r="HN269" s="4" t="s">
        <v>3</v>
      </c>
      <c r="HO269" s="4" t="s">
        <v>3</v>
      </c>
      <c r="HP269" s="4" t="s">
        <v>3</v>
      </c>
      <c r="HQ269" s="4" t="s">
        <v>3</v>
      </c>
      <c r="HS269" s="4">
        <v>0</v>
      </c>
      <c r="IK269" s="4">
        <v>0</v>
      </c>
    </row>
    <row r="270" spans="1:255" x14ac:dyDescent="0.2">
      <c r="A270" s="2">
        <v>18</v>
      </c>
      <c r="B270" s="2">
        <v>1</v>
      </c>
      <c r="C270" s="2">
        <v>534</v>
      </c>
      <c r="D270" s="2"/>
      <c r="E270" s="2" t="s">
        <v>406</v>
      </c>
      <c r="F270" s="2" t="s">
        <v>407</v>
      </c>
      <c r="G270" s="2" t="s">
        <v>408</v>
      </c>
      <c r="H270" s="2" t="s">
        <v>156</v>
      </c>
      <c r="I270" s="2">
        <f>I266*J270</f>
        <v>44.075000000000003</v>
      </c>
      <c r="J270" s="2">
        <v>102.50000000000001</v>
      </c>
      <c r="K270" s="2">
        <v>102.5</v>
      </c>
      <c r="L270" s="2"/>
      <c r="M270" s="2"/>
      <c r="N270" s="2"/>
      <c r="O270" s="2">
        <f t="shared" si="351"/>
        <v>709.61</v>
      </c>
      <c r="P270" s="2">
        <f t="shared" si="352"/>
        <v>709.61</v>
      </c>
      <c r="Q270" s="2">
        <f t="shared" si="376"/>
        <v>0</v>
      </c>
      <c r="R270" s="2">
        <f t="shared" si="377"/>
        <v>0</v>
      </c>
      <c r="S270" s="2">
        <f t="shared" si="353"/>
        <v>0</v>
      </c>
      <c r="T270" s="2">
        <f t="shared" si="354"/>
        <v>0</v>
      </c>
      <c r="U270" s="2">
        <f t="shared" si="355"/>
        <v>0</v>
      </c>
      <c r="V270" s="2">
        <f t="shared" si="356"/>
        <v>0</v>
      </c>
      <c r="W270" s="2">
        <f t="shared" si="357"/>
        <v>0</v>
      </c>
      <c r="X270" s="2">
        <f t="shared" si="378"/>
        <v>0</v>
      </c>
      <c r="Y270" s="2">
        <f t="shared" si="379"/>
        <v>0</v>
      </c>
      <c r="Z270" s="2"/>
      <c r="AA270" s="2">
        <v>85736471</v>
      </c>
      <c r="AB270" s="2">
        <f t="shared" si="358"/>
        <v>16.100000000000001</v>
      </c>
      <c r="AC270" s="2">
        <f t="shared" si="380"/>
        <v>16.100000000000001</v>
      </c>
      <c r="AD270" s="2">
        <f t="shared" si="381"/>
        <v>0</v>
      </c>
      <c r="AE270" s="2">
        <f t="shared" si="382"/>
        <v>0</v>
      </c>
      <c r="AF270" s="2">
        <f t="shared" si="383"/>
        <v>0</v>
      </c>
      <c r="AG270" s="2">
        <f t="shared" si="359"/>
        <v>0</v>
      </c>
      <c r="AH270" s="2">
        <f t="shared" si="384"/>
        <v>0</v>
      </c>
      <c r="AI270" s="2">
        <f t="shared" si="385"/>
        <v>0</v>
      </c>
      <c r="AJ270" s="2">
        <f t="shared" si="360"/>
        <v>0</v>
      </c>
      <c r="AK270" s="2">
        <v>16.100000000000001</v>
      </c>
      <c r="AL270" s="2">
        <v>16.100000000000001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109</v>
      </c>
      <c r="AU270" s="2">
        <v>61</v>
      </c>
      <c r="AV270" s="2">
        <v>1</v>
      </c>
      <c r="AW270" s="2">
        <v>1</v>
      </c>
      <c r="AX270" s="2"/>
      <c r="AY270" s="2"/>
      <c r="AZ270" s="2">
        <v>1</v>
      </c>
      <c r="BA270" s="2">
        <v>1</v>
      </c>
      <c r="BB270" s="2">
        <v>1</v>
      </c>
      <c r="BC270" s="2">
        <v>1</v>
      </c>
      <c r="BD270" s="2" t="s">
        <v>3</v>
      </c>
      <c r="BE270" s="2" t="s">
        <v>3</v>
      </c>
      <c r="BF270" s="2" t="s">
        <v>3</v>
      </c>
      <c r="BG270" s="2" t="s">
        <v>3</v>
      </c>
      <c r="BH270" s="2">
        <v>3</v>
      </c>
      <c r="BI270" s="2">
        <v>1</v>
      </c>
      <c r="BJ270" s="2" t="s">
        <v>409</v>
      </c>
      <c r="BK270" s="2"/>
      <c r="BL270" s="2"/>
      <c r="BM270" s="2">
        <v>21</v>
      </c>
      <c r="BN270" s="2">
        <v>0</v>
      </c>
      <c r="BO270" s="2" t="s">
        <v>3</v>
      </c>
      <c r="BP270" s="2">
        <v>0</v>
      </c>
      <c r="BQ270" s="2">
        <v>30</v>
      </c>
      <c r="BR270" s="2">
        <v>0</v>
      </c>
      <c r="BS270" s="2">
        <v>1</v>
      </c>
      <c r="BT270" s="2">
        <v>1</v>
      </c>
      <c r="BU270" s="2">
        <v>1</v>
      </c>
      <c r="BV270" s="2">
        <v>1</v>
      </c>
      <c r="BW270" s="2">
        <v>1</v>
      </c>
      <c r="BX270" s="2">
        <v>1</v>
      </c>
      <c r="BY270" s="2" t="s">
        <v>3</v>
      </c>
      <c r="BZ270" s="2">
        <v>109</v>
      </c>
      <c r="CA270" s="2">
        <v>61</v>
      </c>
      <c r="CB270" s="2" t="s">
        <v>3</v>
      </c>
      <c r="CC270" s="2"/>
      <c r="CD270" s="2"/>
      <c r="CE270" s="2">
        <v>1566</v>
      </c>
      <c r="CF270" s="2">
        <v>0</v>
      </c>
      <c r="CG270" s="2">
        <v>0</v>
      </c>
      <c r="CH270" s="2"/>
      <c r="CI270" s="2"/>
      <c r="CJ270" s="2"/>
      <c r="CK270" s="2"/>
      <c r="CL270" s="2"/>
      <c r="CM270" s="2">
        <v>0</v>
      </c>
      <c r="CN270" s="2" t="s">
        <v>908</v>
      </c>
      <c r="CO270" s="2">
        <v>0</v>
      </c>
      <c r="CP270" s="2">
        <f t="shared" si="361"/>
        <v>709.61</v>
      </c>
      <c r="CQ270" s="2">
        <f t="shared" si="362"/>
        <v>16.100000000000001</v>
      </c>
      <c r="CR270" s="2">
        <f t="shared" si="386"/>
        <v>0</v>
      </c>
      <c r="CS270" s="2">
        <f t="shared" si="387"/>
        <v>0</v>
      </c>
      <c r="CT270" s="2">
        <f t="shared" si="363"/>
        <v>0</v>
      </c>
      <c r="CU270" s="2">
        <f t="shared" si="364"/>
        <v>0</v>
      </c>
      <c r="CV270" s="2">
        <f t="shared" si="365"/>
        <v>0</v>
      </c>
      <c r="CW270" s="2">
        <f t="shared" si="366"/>
        <v>0</v>
      </c>
      <c r="CX270" s="2">
        <f t="shared" si="367"/>
        <v>0</v>
      </c>
      <c r="CY270" s="2">
        <f t="shared" si="388"/>
        <v>0</v>
      </c>
      <c r="CZ270" s="2">
        <f t="shared" si="389"/>
        <v>0</v>
      </c>
      <c r="DA270" s="2"/>
      <c r="DB270" s="2"/>
      <c r="DC270" s="2" t="s">
        <v>3</v>
      </c>
      <c r="DD270" s="2" t="s">
        <v>3</v>
      </c>
      <c r="DE270" s="2" t="s">
        <v>3</v>
      </c>
      <c r="DF270" s="2" t="s">
        <v>3</v>
      </c>
      <c r="DG270" s="2" t="s">
        <v>3</v>
      </c>
      <c r="DH270" s="2" t="s">
        <v>3</v>
      </c>
      <c r="DI270" s="2" t="s">
        <v>3</v>
      </c>
      <c r="DJ270" s="2" t="s">
        <v>3</v>
      </c>
      <c r="DK270" s="2" t="s">
        <v>3</v>
      </c>
      <c r="DL270" s="2" t="s">
        <v>3</v>
      </c>
      <c r="DM270" s="2" t="s">
        <v>3</v>
      </c>
      <c r="DN270" s="2">
        <v>0</v>
      </c>
      <c r="DO270" s="2">
        <v>0</v>
      </c>
      <c r="DP270" s="2">
        <v>1</v>
      </c>
      <c r="DQ270" s="2">
        <v>1</v>
      </c>
      <c r="DR270" s="2"/>
      <c r="DS270" s="2"/>
      <c r="DT270" s="2"/>
      <c r="DU270" s="2">
        <v>1003</v>
      </c>
      <c r="DV270" s="2" t="s">
        <v>156</v>
      </c>
      <c r="DW270" s="2" t="s">
        <v>156</v>
      </c>
      <c r="DX270" s="2">
        <v>1</v>
      </c>
      <c r="DY270" s="2"/>
      <c r="DZ270" s="2" t="s">
        <v>3</v>
      </c>
      <c r="EA270" s="2" t="s">
        <v>3</v>
      </c>
      <c r="EB270" s="2" t="s">
        <v>3</v>
      </c>
      <c r="EC270" s="2" t="s">
        <v>3</v>
      </c>
      <c r="ED270" s="2"/>
      <c r="EE270" s="2">
        <v>85133641</v>
      </c>
      <c r="EF270" s="2">
        <v>30</v>
      </c>
      <c r="EG270" s="2" t="s">
        <v>52</v>
      </c>
      <c r="EH270" s="2">
        <v>0</v>
      </c>
      <c r="EI270" s="2" t="s">
        <v>3</v>
      </c>
      <c r="EJ270" s="2">
        <v>1</v>
      </c>
      <c r="EK270" s="2">
        <v>21</v>
      </c>
      <c r="EL270" s="2" t="s">
        <v>53</v>
      </c>
      <c r="EM270" s="2" t="s">
        <v>54</v>
      </c>
      <c r="EN270" s="2"/>
      <c r="EO270" s="2" t="s">
        <v>148</v>
      </c>
      <c r="EP270" s="2"/>
      <c r="EQ270" s="2">
        <v>0</v>
      </c>
      <c r="ER270" s="2">
        <v>16.100000000000001</v>
      </c>
      <c r="ES270" s="2">
        <v>16.100000000000001</v>
      </c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>
        <v>0</v>
      </c>
      <c r="FR270" s="2">
        <v>0</v>
      </c>
      <c r="FS270" s="2">
        <v>0</v>
      </c>
      <c r="FT270" s="2"/>
      <c r="FU270" s="2"/>
      <c r="FV270" s="2"/>
      <c r="FW270" s="2"/>
      <c r="FX270" s="2">
        <v>109</v>
      </c>
      <c r="FY270" s="2">
        <v>61</v>
      </c>
      <c r="FZ270" s="2"/>
      <c r="GA270" s="2" t="s">
        <v>3</v>
      </c>
      <c r="GB270" s="2"/>
      <c r="GC270" s="2"/>
      <c r="GD270" s="2">
        <v>1</v>
      </c>
      <c r="GE270" s="2"/>
      <c r="GF270" s="2">
        <v>1466457120</v>
      </c>
      <c r="GG270" s="2">
        <v>2</v>
      </c>
      <c r="GH270" s="2">
        <v>1</v>
      </c>
      <c r="GI270" s="2">
        <v>-2</v>
      </c>
      <c r="GJ270" s="2">
        <v>0</v>
      </c>
      <c r="GK270" s="2">
        <v>0</v>
      </c>
      <c r="GL270" s="2">
        <f t="shared" si="368"/>
        <v>0</v>
      </c>
      <c r="GM270" s="2">
        <f t="shared" si="369"/>
        <v>709.61</v>
      </c>
      <c r="GN270" s="2">
        <f t="shared" si="370"/>
        <v>709.61</v>
      </c>
      <c r="GO270" s="2">
        <f t="shared" si="371"/>
        <v>0</v>
      </c>
      <c r="GP270" s="2">
        <f t="shared" si="372"/>
        <v>0</v>
      </c>
      <c r="GQ270" s="2"/>
      <c r="GR270" s="2">
        <v>0</v>
      </c>
      <c r="GS270" s="2">
        <v>3</v>
      </c>
      <c r="GT270" s="2">
        <v>0</v>
      </c>
      <c r="GU270" s="2" t="s">
        <v>3</v>
      </c>
      <c r="GV270" s="2">
        <f t="shared" si="373"/>
        <v>0</v>
      </c>
      <c r="GW270" s="2">
        <v>1</v>
      </c>
      <c r="GX270" s="2">
        <f t="shared" si="374"/>
        <v>0</v>
      </c>
      <c r="GY270" s="2"/>
      <c r="GZ270" s="2"/>
      <c r="HA270" s="2">
        <v>0</v>
      </c>
      <c r="HB270" s="2">
        <v>0</v>
      </c>
      <c r="HC270" s="2">
        <f t="shared" si="375"/>
        <v>0</v>
      </c>
      <c r="HD270" s="2"/>
      <c r="HE270" s="2" t="s">
        <v>3</v>
      </c>
      <c r="HF270" s="2" t="s">
        <v>3</v>
      </c>
      <c r="HG270" s="2"/>
      <c r="HH270" s="2"/>
      <c r="HI270" s="2"/>
      <c r="HJ270" s="2"/>
      <c r="HK270" s="2"/>
      <c r="HL270" s="2"/>
      <c r="HM270" s="2" t="s">
        <v>42</v>
      </c>
      <c r="HN270" s="2" t="s">
        <v>3</v>
      </c>
      <c r="HO270" s="2" t="s">
        <v>3</v>
      </c>
      <c r="HP270" s="2" t="s">
        <v>3</v>
      </c>
      <c r="HQ270" s="2" t="s">
        <v>3</v>
      </c>
      <c r="HR270" s="2"/>
      <c r="HS270" s="2">
        <v>0</v>
      </c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>
        <v>0</v>
      </c>
      <c r="IL270" s="2"/>
      <c r="IM270" s="2"/>
      <c r="IN270" s="2"/>
      <c r="IO270" s="2"/>
      <c r="IP270" s="2"/>
      <c r="IQ270" s="2"/>
      <c r="IR270" s="2"/>
      <c r="IS270" s="2"/>
      <c r="IT270" s="2"/>
      <c r="IU270" s="2"/>
    </row>
    <row r="271" spans="1:255" x14ac:dyDescent="0.2">
      <c r="A271" s="4">
        <v>18</v>
      </c>
      <c r="B271" s="4">
        <v>1</v>
      </c>
      <c r="C271" s="4">
        <v>549</v>
      </c>
      <c r="E271" s="4" t="s">
        <v>406</v>
      </c>
      <c r="F271" s="4" t="s">
        <v>407</v>
      </c>
      <c r="G271" s="4" t="s">
        <v>408</v>
      </c>
      <c r="H271" s="4" t="s">
        <v>156</v>
      </c>
      <c r="I271" s="4">
        <f>I267*J271</f>
        <v>44.075000000000003</v>
      </c>
      <c r="J271" s="4">
        <v>102.50000000000001</v>
      </c>
      <c r="K271" s="4">
        <v>102.5</v>
      </c>
      <c r="O271" s="4">
        <f t="shared" si="351"/>
        <v>1887.56</v>
      </c>
      <c r="P271" s="4">
        <f t="shared" si="352"/>
        <v>1887.56</v>
      </c>
      <c r="Q271" s="4">
        <f t="shared" si="376"/>
        <v>0</v>
      </c>
      <c r="R271" s="4">
        <f t="shared" si="377"/>
        <v>0</v>
      </c>
      <c r="S271" s="4">
        <f t="shared" si="353"/>
        <v>0</v>
      </c>
      <c r="T271" s="4">
        <f t="shared" si="354"/>
        <v>0</v>
      </c>
      <c r="U271" s="4">
        <f t="shared" si="355"/>
        <v>0</v>
      </c>
      <c r="V271" s="4">
        <f t="shared" si="356"/>
        <v>0</v>
      </c>
      <c r="W271" s="4">
        <f t="shared" si="357"/>
        <v>0</v>
      </c>
      <c r="X271" s="4">
        <f t="shared" si="378"/>
        <v>0</v>
      </c>
      <c r="Y271" s="4">
        <f t="shared" si="379"/>
        <v>0</v>
      </c>
      <c r="AA271" s="4">
        <v>85736473</v>
      </c>
      <c r="AB271" s="4">
        <f t="shared" si="358"/>
        <v>16.100000000000001</v>
      </c>
      <c r="AC271" s="4">
        <f t="shared" si="380"/>
        <v>16.100000000000001</v>
      </c>
      <c r="AD271" s="4">
        <f t="shared" si="381"/>
        <v>0</v>
      </c>
      <c r="AE271" s="4">
        <f t="shared" si="382"/>
        <v>0</v>
      </c>
      <c r="AF271" s="4">
        <f t="shared" si="383"/>
        <v>0</v>
      </c>
      <c r="AG271" s="4">
        <f t="shared" si="359"/>
        <v>0</v>
      </c>
      <c r="AH271" s="4">
        <f t="shared" si="384"/>
        <v>0</v>
      </c>
      <c r="AI271" s="4">
        <f t="shared" si="385"/>
        <v>0</v>
      </c>
      <c r="AJ271" s="4">
        <f t="shared" si="360"/>
        <v>0</v>
      </c>
      <c r="AK271" s="4">
        <v>16.100000000000001</v>
      </c>
      <c r="AL271" s="4">
        <v>16.100000000000001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109</v>
      </c>
      <c r="AU271" s="4">
        <v>61</v>
      </c>
      <c r="AV271" s="4">
        <v>1</v>
      </c>
      <c r="AW271" s="4">
        <v>1</v>
      </c>
      <c r="AZ271" s="4">
        <v>1</v>
      </c>
      <c r="BA271" s="4">
        <v>1</v>
      </c>
      <c r="BB271" s="4">
        <v>1</v>
      </c>
      <c r="BC271" s="4">
        <v>2.66</v>
      </c>
      <c r="BD271" s="4" t="s">
        <v>3</v>
      </c>
      <c r="BE271" s="4" t="s">
        <v>3</v>
      </c>
      <c r="BF271" s="4" t="s">
        <v>3</v>
      </c>
      <c r="BG271" s="4" t="s">
        <v>3</v>
      </c>
      <c r="BH271" s="4">
        <v>3</v>
      </c>
      <c r="BI271" s="4">
        <v>1</v>
      </c>
      <c r="BJ271" s="4" t="s">
        <v>409</v>
      </c>
      <c r="BM271" s="4">
        <v>21</v>
      </c>
      <c r="BN271" s="4">
        <v>0</v>
      </c>
      <c r="BO271" s="4" t="s">
        <v>407</v>
      </c>
      <c r="BP271" s="4">
        <v>1</v>
      </c>
      <c r="BQ271" s="4">
        <v>30</v>
      </c>
      <c r="BR271" s="4">
        <v>0</v>
      </c>
      <c r="BS271" s="4">
        <v>1</v>
      </c>
      <c r="BT271" s="4">
        <v>1</v>
      </c>
      <c r="BU271" s="4">
        <v>1</v>
      </c>
      <c r="BV271" s="4">
        <v>1</v>
      </c>
      <c r="BW271" s="4">
        <v>1</v>
      </c>
      <c r="BX271" s="4">
        <v>1</v>
      </c>
      <c r="BY271" s="4" t="s">
        <v>3</v>
      </c>
      <c r="BZ271" s="4">
        <v>109</v>
      </c>
      <c r="CA271" s="4">
        <v>61</v>
      </c>
      <c r="CB271" s="4" t="s">
        <v>3</v>
      </c>
      <c r="CE271" s="4">
        <v>1566</v>
      </c>
      <c r="CF271" s="4">
        <v>0</v>
      </c>
      <c r="CG271" s="4">
        <v>0</v>
      </c>
      <c r="CM271" s="4">
        <v>0</v>
      </c>
      <c r="CN271" s="4" t="s">
        <v>908</v>
      </c>
      <c r="CO271" s="4">
        <v>0</v>
      </c>
      <c r="CP271" s="4">
        <f t="shared" si="361"/>
        <v>1887.56</v>
      </c>
      <c r="CQ271" s="4">
        <f t="shared" si="362"/>
        <v>42.83</v>
      </c>
      <c r="CR271" s="4">
        <f t="shared" si="386"/>
        <v>0</v>
      </c>
      <c r="CS271" s="4">
        <f t="shared" si="387"/>
        <v>0</v>
      </c>
      <c r="CT271" s="4">
        <f t="shared" si="363"/>
        <v>0</v>
      </c>
      <c r="CU271" s="4">
        <f t="shared" si="364"/>
        <v>0</v>
      </c>
      <c r="CV271" s="4">
        <f t="shared" si="365"/>
        <v>0</v>
      </c>
      <c r="CW271" s="4">
        <f t="shared" si="366"/>
        <v>0</v>
      </c>
      <c r="CX271" s="4">
        <f t="shared" si="367"/>
        <v>0</v>
      </c>
      <c r="CY271" s="4">
        <f t="shared" si="388"/>
        <v>0</v>
      </c>
      <c r="CZ271" s="4">
        <f t="shared" si="389"/>
        <v>0</v>
      </c>
      <c r="DC271" s="4" t="s">
        <v>3</v>
      </c>
      <c r="DD271" s="4" t="s">
        <v>3</v>
      </c>
      <c r="DE271" s="4" t="s">
        <v>3</v>
      </c>
      <c r="DF271" s="4" t="s">
        <v>3</v>
      </c>
      <c r="DG271" s="4" t="s">
        <v>3</v>
      </c>
      <c r="DH271" s="4" t="s">
        <v>3</v>
      </c>
      <c r="DI271" s="4" t="s">
        <v>3</v>
      </c>
      <c r="DJ271" s="4" t="s">
        <v>3</v>
      </c>
      <c r="DK271" s="4" t="s">
        <v>3</v>
      </c>
      <c r="DL271" s="4" t="s">
        <v>3</v>
      </c>
      <c r="DM271" s="4" t="s">
        <v>3</v>
      </c>
      <c r="DN271" s="4">
        <v>0</v>
      </c>
      <c r="DO271" s="4">
        <v>0</v>
      </c>
      <c r="DP271" s="4">
        <v>1</v>
      </c>
      <c r="DQ271" s="4">
        <v>1</v>
      </c>
      <c r="DU271" s="4">
        <v>1003</v>
      </c>
      <c r="DV271" s="4" t="s">
        <v>156</v>
      </c>
      <c r="DW271" s="4" t="s">
        <v>156</v>
      </c>
      <c r="DX271" s="4">
        <v>1</v>
      </c>
      <c r="DZ271" s="4" t="s">
        <v>3</v>
      </c>
      <c r="EA271" s="4" t="s">
        <v>3</v>
      </c>
      <c r="EB271" s="4" t="s">
        <v>3</v>
      </c>
      <c r="EC271" s="4" t="s">
        <v>3</v>
      </c>
      <c r="EE271" s="4">
        <v>85133641</v>
      </c>
      <c r="EF271" s="4">
        <v>30</v>
      </c>
      <c r="EG271" s="4" t="s">
        <v>52</v>
      </c>
      <c r="EH271" s="4">
        <v>0</v>
      </c>
      <c r="EI271" s="4" t="s">
        <v>3</v>
      </c>
      <c r="EJ271" s="4">
        <v>1</v>
      </c>
      <c r="EK271" s="4">
        <v>21</v>
      </c>
      <c r="EL271" s="4" t="s">
        <v>53</v>
      </c>
      <c r="EM271" s="4" t="s">
        <v>54</v>
      </c>
      <c r="EO271" s="4" t="s">
        <v>148</v>
      </c>
      <c r="EQ271" s="4">
        <v>0</v>
      </c>
      <c r="ER271" s="4">
        <v>16.100000000000001</v>
      </c>
      <c r="ES271" s="4">
        <v>16.100000000000001</v>
      </c>
      <c r="ET271" s="4">
        <v>0</v>
      </c>
      <c r="EU271" s="4">
        <v>0</v>
      </c>
      <c r="EV271" s="4">
        <v>0</v>
      </c>
      <c r="EW271" s="4">
        <v>0</v>
      </c>
      <c r="EX271" s="4">
        <v>0</v>
      </c>
      <c r="FQ271" s="4">
        <v>0</v>
      </c>
      <c r="FR271" s="4">
        <v>0</v>
      </c>
      <c r="FS271" s="4">
        <v>0</v>
      </c>
      <c r="FX271" s="4">
        <v>109</v>
      </c>
      <c r="FY271" s="4">
        <v>61</v>
      </c>
      <c r="GA271" s="4" t="s">
        <v>3</v>
      </c>
      <c r="GD271" s="4">
        <v>1</v>
      </c>
      <c r="GF271" s="4">
        <v>1466457120</v>
      </c>
      <c r="GG271" s="4">
        <v>2</v>
      </c>
      <c r="GH271" s="4">
        <v>1</v>
      </c>
      <c r="GI271" s="4">
        <v>2</v>
      </c>
      <c r="GJ271" s="4">
        <v>0</v>
      </c>
      <c r="GK271" s="4">
        <v>0</v>
      </c>
      <c r="GL271" s="4">
        <f t="shared" si="368"/>
        <v>0</v>
      </c>
      <c r="GM271" s="4">
        <f t="shared" si="369"/>
        <v>1887.56</v>
      </c>
      <c r="GN271" s="4">
        <f t="shared" si="370"/>
        <v>1887.56</v>
      </c>
      <c r="GO271" s="4">
        <f t="shared" si="371"/>
        <v>0</v>
      </c>
      <c r="GP271" s="4">
        <f t="shared" si="372"/>
        <v>0</v>
      </c>
      <c r="GR271" s="4">
        <v>0</v>
      </c>
      <c r="GS271" s="4">
        <v>3</v>
      </c>
      <c r="GT271" s="4">
        <v>0</v>
      </c>
      <c r="GU271" s="4" t="s">
        <v>3</v>
      </c>
      <c r="GV271" s="4">
        <f t="shared" si="373"/>
        <v>0</v>
      </c>
      <c r="GW271" s="4">
        <v>1</v>
      </c>
      <c r="GX271" s="4">
        <f t="shared" si="374"/>
        <v>0</v>
      </c>
      <c r="HA271" s="4">
        <v>0</v>
      </c>
      <c r="HB271" s="4">
        <v>0</v>
      </c>
      <c r="HC271" s="4">
        <f t="shared" si="375"/>
        <v>0</v>
      </c>
      <c r="HE271" s="4" t="s">
        <v>3</v>
      </c>
      <c r="HF271" s="4" t="s">
        <v>3</v>
      </c>
      <c r="HM271" s="4" t="s">
        <v>42</v>
      </c>
      <c r="HN271" s="4" t="s">
        <v>3</v>
      </c>
      <c r="HO271" s="4" t="s">
        <v>3</v>
      </c>
      <c r="HP271" s="4" t="s">
        <v>3</v>
      </c>
      <c r="HQ271" s="4" t="s">
        <v>3</v>
      </c>
      <c r="HS271" s="4">
        <v>0</v>
      </c>
      <c r="IK271" s="4">
        <v>0</v>
      </c>
    </row>
    <row r="272" spans="1:255" x14ac:dyDescent="0.2">
      <c r="A272" s="2">
        <v>18</v>
      </c>
      <c r="B272" s="2">
        <v>1</v>
      </c>
      <c r="C272" s="2">
        <v>532</v>
      </c>
      <c r="D272" s="2"/>
      <c r="E272" s="2" t="s">
        <v>410</v>
      </c>
      <c r="F272" s="2" t="s">
        <v>411</v>
      </c>
      <c r="G272" s="2" t="s">
        <v>412</v>
      </c>
      <c r="H272" s="2" t="s">
        <v>146</v>
      </c>
      <c r="I272" s="2">
        <f>I266*J272</f>
        <v>75</v>
      </c>
      <c r="J272" s="2">
        <v>174.41860465116278</v>
      </c>
      <c r="K272" s="2">
        <v>174.41860500000001</v>
      </c>
      <c r="L272" s="2"/>
      <c r="M272" s="2"/>
      <c r="N272" s="2"/>
      <c r="O272" s="2">
        <f t="shared" si="351"/>
        <v>185.25</v>
      </c>
      <c r="P272" s="2">
        <f t="shared" si="352"/>
        <v>185.25</v>
      </c>
      <c r="Q272" s="2">
        <f t="shared" si="376"/>
        <v>0</v>
      </c>
      <c r="R272" s="2">
        <f t="shared" si="377"/>
        <v>0</v>
      </c>
      <c r="S272" s="2">
        <f t="shared" si="353"/>
        <v>0</v>
      </c>
      <c r="T272" s="2">
        <f t="shared" si="354"/>
        <v>0</v>
      </c>
      <c r="U272" s="2">
        <f t="shared" si="355"/>
        <v>0</v>
      </c>
      <c r="V272" s="2">
        <f t="shared" si="356"/>
        <v>0</v>
      </c>
      <c r="W272" s="2">
        <f t="shared" si="357"/>
        <v>0</v>
      </c>
      <c r="X272" s="2">
        <f t="shared" si="378"/>
        <v>0</v>
      </c>
      <c r="Y272" s="2">
        <f t="shared" si="379"/>
        <v>0</v>
      </c>
      <c r="Z272" s="2"/>
      <c r="AA272" s="2">
        <v>85736471</v>
      </c>
      <c r="AB272" s="2">
        <f t="shared" si="358"/>
        <v>2.4700000000000002</v>
      </c>
      <c r="AC272" s="2">
        <f t="shared" si="380"/>
        <v>2.4700000000000002</v>
      </c>
      <c r="AD272" s="2">
        <f t="shared" si="381"/>
        <v>0</v>
      </c>
      <c r="AE272" s="2">
        <f t="shared" si="382"/>
        <v>0</v>
      </c>
      <c r="AF272" s="2">
        <f t="shared" si="383"/>
        <v>0</v>
      </c>
      <c r="AG272" s="2">
        <f t="shared" si="359"/>
        <v>0</v>
      </c>
      <c r="AH272" s="2">
        <f t="shared" si="384"/>
        <v>0</v>
      </c>
      <c r="AI272" s="2">
        <f t="shared" si="385"/>
        <v>0</v>
      </c>
      <c r="AJ272" s="2">
        <f t="shared" si="360"/>
        <v>0</v>
      </c>
      <c r="AK272" s="2">
        <v>2.4700000000000002</v>
      </c>
      <c r="AL272" s="2">
        <v>2.4700000000000002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109</v>
      </c>
      <c r="AU272" s="2">
        <v>61</v>
      </c>
      <c r="AV272" s="2">
        <v>1</v>
      </c>
      <c r="AW272" s="2">
        <v>1</v>
      </c>
      <c r="AX272" s="2"/>
      <c r="AY272" s="2"/>
      <c r="AZ272" s="2">
        <v>1</v>
      </c>
      <c r="BA272" s="2">
        <v>1</v>
      </c>
      <c r="BB272" s="2">
        <v>1</v>
      </c>
      <c r="BC272" s="2">
        <v>1</v>
      </c>
      <c r="BD272" s="2" t="s">
        <v>3</v>
      </c>
      <c r="BE272" s="2" t="s">
        <v>3</v>
      </c>
      <c r="BF272" s="2" t="s">
        <v>3</v>
      </c>
      <c r="BG272" s="2" t="s">
        <v>3</v>
      </c>
      <c r="BH272" s="2">
        <v>3</v>
      </c>
      <c r="BI272" s="2">
        <v>1</v>
      </c>
      <c r="BJ272" s="2" t="s">
        <v>413</v>
      </c>
      <c r="BK272" s="2"/>
      <c r="BL272" s="2"/>
      <c r="BM272" s="2">
        <v>21</v>
      </c>
      <c r="BN272" s="2">
        <v>0</v>
      </c>
      <c r="BO272" s="2" t="s">
        <v>3</v>
      </c>
      <c r="BP272" s="2">
        <v>0</v>
      </c>
      <c r="BQ272" s="2">
        <v>30</v>
      </c>
      <c r="BR272" s="2">
        <v>0</v>
      </c>
      <c r="BS272" s="2">
        <v>1</v>
      </c>
      <c r="BT272" s="2">
        <v>1</v>
      </c>
      <c r="BU272" s="2">
        <v>1</v>
      </c>
      <c r="BV272" s="2">
        <v>1</v>
      </c>
      <c r="BW272" s="2">
        <v>1</v>
      </c>
      <c r="BX272" s="2">
        <v>1</v>
      </c>
      <c r="BY272" s="2" t="s">
        <v>3</v>
      </c>
      <c r="BZ272" s="2">
        <v>109</v>
      </c>
      <c r="CA272" s="2">
        <v>61</v>
      </c>
      <c r="CB272" s="2" t="s">
        <v>3</v>
      </c>
      <c r="CC272" s="2"/>
      <c r="CD272" s="2"/>
      <c r="CE272" s="2">
        <v>1566</v>
      </c>
      <c r="CF272" s="2">
        <v>0</v>
      </c>
      <c r="CG272" s="2">
        <v>0</v>
      </c>
      <c r="CH272" s="2"/>
      <c r="CI272" s="2"/>
      <c r="CJ272" s="2"/>
      <c r="CK272" s="2"/>
      <c r="CL272" s="2"/>
      <c r="CM272" s="2">
        <v>0</v>
      </c>
      <c r="CN272" s="2" t="s">
        <v>908</v>
      </c>
      <c r="CO272" s="2">
        <v>0</v>
      </c>
      <c r="CP272" s="2">
        <f t="shared" si="361"/>
        <v>185.25</v>
      </c>
      <c r="CQ272" s="2">
        <f t="shared" si="362"/>
        <v>2.4700000000000002</v>
      </c>
      <c r="CR272" s="2">
        <f t="shared" si="386"/>
        <v>0</v>
      </c>
      <c r="CS272" s="2">
        <f t="shared" si="387"/>
        <v>0</v>
      </c>
      <c r="CT272" s="2">
        <f t="shared" si="363"/>
        <v>0</v>
      </c>
      <c r="CU272" s="2">
        <f t="shared" si="364"/>
        <v>0</v>
      </c>
      <c r="CV272" s="2">
        <f t="shared" si="365"/>
        <v>0</v>
      </c>
      <c r="CW272" s="2">
        <f t="shared" si="366"/>
        <v>0</v>
      </c>
      <c r="CX272" s="2">
        <f t="shared" si="367"/>
        <v>0</v>
      </c>
      <c r="CY272" s="2">
        <f t="shared" si="388"/>
        <v>0</v>
      </c>
      <c r="CZ272" s="2">
        <f t="shared" si="389"/>
        <v>0</v>
      </c>
      <c r="DA272" s="2"/>
      <c r="DB272" s="2"/>
      <c r="DC272" s="2" t="s">
        <v>3</v>
      </c>
      <c r="DD272" s="2" t="s">
        <v>3</v>
      </c>
      <c r="DE272" s="2" t="s">
        <v>3</v>
      </c>
      <c r="DF272" s="2" t="s">
        <v>3</v>
      </c>
      <c r="DG272" s="2" t="s">
        <v>3</v>
      </c>
      <c r="DH272" s="2" t="s">
        <v>3</v>
      </c>
      <c r="DI272" s="2" t="s">
        <v>3</v>
      </c>
      <c r="DJ272" s="2" t="s">
        <v>3</v>
      </c>
      <c r="DK272" s="2" t="s">
        <v>3</v>
      </c>
      <c r="DL272" s="2" t="s">
        <v>3</v>
      </c>
      <c r="DM272" s="2" t="s">
        <v>3</v>
      </c>
      <c r="DN272" s="2">
        <v>0</v>
      </c>
      <c r="DO272" s="2">
        <v>0</v>
      </c>
      <c r="DP272" s="2">
        <v>1</v>
      </c>
      <c r="DQ272" s="2">
        <v>1</v>
      </c>
      <c r="DR272" s="2"/>
      <c r="DS272" s="2"/>
      <c r="DT272" s="2"/>
      <c r="DU272" s="2">
        <v>1010</v>
      </c>
      <c r="DV272" s="2" t="s">
        <v>146</v>
      </c>
      <c r="DW272" s="2" t="s">
        <v>146</v>
      </c>
      <c r="DX272" s="2">
        <v>1</v>
      </c>
      <c r="DY272" s="2"/>
      <c r="DZ272" s="2" t="s">
        <v>3</v>
      </c>
      <c r="EA272" s="2" t="s">
        <v>3</v>
      </c>
      <c r="EB272" s="2" t="s">
        <v>3</v>
      </c>
      <c r="EC272" s="2" t="s">
        <v>3</v>
      </c>
      <c r="ED272" s="2"/>
      <c r="EE272" s="2">
        <v>85133641</v>
      </c>
      <c r="EF272" s="2">
        <v>30</v>
      </c>
      <c r="EG272" s="2" t="s">
        <v>52</v>
      </c>
      <c r="EH272" s="2">
        <v>0</v>
      </c>
      <c r="EI272" s="2" t="s">
        <v>3</v>
      </c>
      <c r="EJ272" s="2">
        <v>1</v>
      </c>
      <c r="EK272" s="2">
        <v>21</v>
      </c>
      <c r="EL272" s="2" t="s">
        <v>53</v>
      </c>
      <c r="EM272" s="2" t="s">
        <v>54</v>
      </c>
      <c r="EN272" s="2"/>
      <c r="EO272" s="2" t="s">
        <v>148</v>
      </c>
      <c r="EP272" s="2"/>
      <c r="EQ272" s="2">
        <v>0</v>
      </c>
      <c r="ER272" s="2">
        <v>2.4700000000000002</v>
      </c>
      <c r="ES272" s="2">
        <v>2.4700000000000002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>
        <v>0</v>
      </c>
      <c r="FR272" s="2">
        <v>0</v>
      </c>
      <c r="FS272" s="2">
        <v>0</v>
      </c>
      <c r="FT272" s="2"/>
      <c r="FU272" s="2"/>
      <c r="FV272" s="2"/>
      <c r="FW272" s="2"/>
      <c r="FX272" s="2">
        <v>109</v>
      </c>
      <c r="FY272" s="2">
        <v>61</v>
      </c>
      <c r="FZ272" s="2"/>
      <c r="GA272" s="2" t="s">
        <v>3</v>
      </c>
      <c r="GB272" s="2"/>
      <c r="GC272" s="2"/>
      <c r="GD272" s="2">
        <v>1</v>
      </c>
      <c r="GE272" s="2"/>
      <c r="GF272" s="2">
        <v>-1746022724</v>
      </c>
      <c r="GG272" s="2">
        <v>2</v>
      </c>
      <c r="GH272" s="2">
        <v>1</v>
      </c>
      <c r="GI272" s="2">
        <v>-2</v>
      </c>
      <c r="GJ272" s="2">
        <v>0</v>
      </c>
      <c r="GK272" s="2">
        <v>0</v>
      </c>
      <c r="GL272" s="2">
        <f t="shared" si="368"/>
        <v>0</v>
      </c>
      <c r="GM272" s="2">
        <f t="shared" si="369"/>
        <v>185.25</v>
      </c>
      <c r="GN272" s="2">
        <f t="shared" si="370"/>
        <v>185.25</v>
      </c>
      <c r="GO272" s="2">
        <f t="shared" si="371"/>
        <v>0</v>
      </c>
      <c r="GP272" s="2">
        <f t="shared" si="372"/>
        <v>0</v>
      </c>
      <c r="GQ272" s="2"/>
      <c r="GR272" s="2">
        <v>0</v>
      </c>
      <c r="GS272" s="2">
        <v>3</v>
      </c>
      <c r="GT272" s="2">
        <v>0</v>
      </c>
      <c r="GU272" s="2" t="s">
        <v>3</v>
      </c>
      <c r="GV272" s="2">
        <f t="shared" si="373"/>
        <v>0</v>
      </c>
      <c r="GW272" s="2">
        <v>1</v>
      </c>
      <c r="GX272" s="2">
        <f t="shared" si="374"/>
        <v>0</v>
      </c>
      <c r="GY272" s="2"/>
      <c r="GZ272" s="2"/>
      <c r="HA272" s="2">
        <v>0</v>
      </c>
      <c r="HB272" s="2">
        <v>0</v>
      </c>
      <c r="HC272" s="2">
        <f t="shared" si="375"/>
        <v>0</v>
      </c>
      <c r="HD272" s="2"/>
      <c r="HE272" s="2" t="s">
        <v>3</v>
      </c>
      <c r="HF272" s="2" t="s">
        <v>3</v>
      </c>
      <c r="HG272" s="2"/>
      <c r="HH272" s="2"/>
      <c r="HI272" s="2"/>
      <c r="HJ272" s="2"/>
      <c r="HK272" s="2"/>
      <c r="HL272" s="2"/>
      <c r="HM272" s="2" t="s">
        <v>42</v>
      </c>
      <c r="HN272" s="2" t="s">
        <v>3</v>
      </c>
      <c r="HO272" s="2" t="s">
        <v>3</v>
      </c>
      <c r="HP272" s="2" t="s">
        <v>3</v>
      </c>
      <c r="HQ272" s="2" t="s">
        <v>3</v>
      </c>
      <c r="HR272" s="2"/>
      <c r="HS272" s="2">
        <v>0</v>
      </c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>
        <v>0</v>
      </c>
      <c r="IL272" s="2"/>
      <c r="IM272" s="2"/>
      <c r="IN272" s="2"/>
      <c r="IO272" s="2"/>
      <c r="IP272" s="2"/>
      <c r="IQ272" s="2"/>
      <c r="IR272" s="2"/>
      <c r="IS272" s="2"/>
      <c r="IT272" s="2"/>
      <c r="IU272" s="2"/>
    </row>
    <row r="273" spans="1:255" x14ac:dyDescent="0.2">
      <c r="A273" s="4">
        <v>18</v>
      </c>
      <c r="B273" s="4">
        <v>1</v>
      </c>
      <c r="C273" s="4">
        <v>547</v>
      </c>
      <c r="E273" s="4" t="s">
        <v>410</v>
      </c>
      <c r="F273" s="4" t="s">
        <v>411</v>
      </c>
      <c r="G273" s="4" t="s">
        <v>412</v>
      </c>
      <c r="H273" s="4" t="s">
        <v>146</v>
      </c>
      <c r="I273" s="4">
        <f>I267*J273</f>
        <v>75</v>
      </c>
      <c r="J273" s="4">
        <v>174.41860465116278</v>
      </c>
      <c r="K273" s="4">
        <v>174.41860500000001</v>
      </c>
      <c r="O273" s="4">
        <f t="shared" si="351"/>
        <v>227.86</v>
      </c>
      <c r="P273" s="4">
        <f t="shared" si="352"/>
        <v>227.86</v>
      </c>
      <c r="Q273" s="4">
        <f t="shared" si="376"/>
        <v>0</v>
      </c>
      <c r="R273" s="4">
        <f t="shared" si="377"/>
        <v>0</v>
      </c>
      <c r="S273" s="4">
        <f t="shared" si="353"/>
        <v>0</v>
      </c>
      <c r="T273" s="4">
        <f t="shared" si="354"/>
        <v>0</v>
      </c>
      <c r="U273" s="4">
        <f t="shared" si="355"/>
        <v>0</v>
      </c>
      <c r="V273" s="4">
        <f t="shared" si="356"/>
        <v>0</v>
      </c>
      <c r="W273" s="4">
        <f t="shared" si="357"/>
        <v>0</v>
      </c>
      <c r="X273" s="4">
        <f t="shared" si="378"/>
        <v>0</v>
      </c>
      <c r="Y273" s="4">
        <f t="shared" si="379"/>
        <v>0</v>
      </c>
      <c r="AA273" s="4">
        <v>85736473</v>
      </c>
      <c r="AB273" s="4">
        <f t="shared" si="358"/>
        <v>2.4700000000000002</v>
      </c>
      <c r="AC273" s="4">
        <f t="shared" si="380"/>
        <v>2.4700000000000002</v>
      </c>
      <c r="AD273" s="4">
        <f t="shared" si="381"/>
        <v>0</v>
      </c>
      <c r="AE273" s="4">
        <f t="shared" si="382"/>
        <v>0</v>
      </c>
      <c r="AF273" s="4">
        <f t="shared" si="383"/>
        <v>0</v>
      </c>
      <c r="AG273" s="4">
        <f t="shared" si="359"/>
        <v>0</v>
      </c>
      <c r="AH273" s="4">
        <f t="shared" si="384"/>
        <v>0</v>
      </c>
      <c r="AI273" s="4">
        <f t="shared" si="385"/>
        <v>0</v>
      </c>
      <c r="AJ273" s="4">
        <f t="shared" si="360"/>
        <v>0</v>
      </c>
      <c r="AK273" s="4">
        <v>2.4700000000000002</v>
      </c>
      <c r="AL273" s="4">
        <v>2.4700000000000002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109</v>
      </c>
      <c r="AU273" s="4">
        <v>61</v>
      </c>
      <c r="AV273" s="4">
        <v>1</v>
      </c>
      <c r="AW273" s="4">
        <v>1</v>
      </c>
      <c r="AZ273" s="4">
        <v>1</v>
      </c>
      <c r="BA273" s="4">
        <v>1</v>
      </c>
      <c r="BB273" s="4">
        <v>1</v>
      </c>
      <c r="BC273" s="4">
        <v>1.23</v>
      </c>
      <c r="BD273" s="4" t="s">
        <v>3</v>
      </c>
      <c r="BE273" s="4" t="s">
        <v>3</v>
      </c>
      <c r="BF273" s="4" t="s">
        <v>3</v>
      </c>
      <c r="BG273" s="4" t="s">
        <v>3</v>
      </c>
      <c r="BH273" s="4">
        <v>3</v>
      </c>
      <c r="BI273" s="4">
        <v>1</v>
      </c>
      <c r="BJ273" s="4" t="s">
        <v>413</v>
      </c>
      <c r="BM273" s="4">
        <v>21</v>
      </c>
      <c r="BN273" s="4">
        <v>0</v>
      </c>
      <c r="BO273" s="4" t="s">
        <v>411</v>
      </c>
      <c r="BP273" s="4">
        <v>1</v>
      </c>
      <c r="BQ273" s="4">
        <v>30</v>
      </c>
      <c r="BR273" s="4">
        <v>0</v>
      </c>
      <c r="BS273" s="4">
        <v>1</v>
      </c>
      <c r="BT273" s="4">
        <v>1</v>
      </c>
      <c r="BU273" s="4">
        <v>1</v>
      </c>
      <c r="BV273" s="4">
        <v>1</v>
      </c>
      <c r="BW273" s="4">
        <v>1</v>
      </c>
      <c r="BX273" s="4">
        <v>1</v>
      </c>
      <c r="BY273" s="4" t="s">
        <v>3</v>
      </c>
      <c r="BZ273" s="4">
        <v>109</v>
      </c>
      <c r="CA273" s="4">
        <v>61</v>
      </c>
      <c r="CB273" s="4" t="s">
        <v>3</v>
      </c>
      <c r="CE273" s="4">
        <v>1566</v>
      </c>
      <c r="CF273" s="4">
        <v>0</v>
      </c>
      <c r="CG273" s="4">
        <v>0</v>
      </c>
      <c r="CM273" s="4">
        <v>0</v>
      </c>
      <c r="CN273" s="4" t="s">
        <v>908</v>
      </c>
      <c r="CO273" s="4">
        <v>0</v>
      </c>
      <c r="CP273" s="4">
        <f t="shared" si="361"/>
        <v>227.86</v>
      </c>
      <c r="CQ273" s="4">
        <f t="shared" si="362"/>
        <v>3.04</v>
      </c>
      <c r="CR273" s="4">
        <f t="shared" si="386"/>
        <v>0</v>
      </c>
      <c r="CS273" s="4">
        <f t="shared" si="387"/>
        <v>0</v>
      </c>
      <c r="CT273" s="4">
        <f t="shared" si="363"/>
        <v>0</v>
      </c>
      <c r="CU273" s="4">
        <f t="shared" si="364"/>
        <v>0</v>
      </c>
      <c r="CV273" s="4">
        <f t="shared" si="365"/>
        <v>0</v>
      </c>
      <c r="CW273" s="4">
        <f t="shared" si="366"/>
        <v>0</v>
      </c>
      <c r="CX273" s="4">
        <f t="shared" si="367"/>
        <v>0</v>
      </c>
      <c r="CY273" s="4">
        <f t="shared" si="388"/>
        <v>0</v>
      </c>
      <c r="CZ273" s="4">
        <f t="shared" si="389"/>
        <v>0</v>
      </c>
      <c r="DC273" s="4" t="s">
        <v>3</v>
      </c>
      <c r="DD273" s="4" t="s">
        <v>3</v>
      </c>
      <c r="DE273" s="4" t="s">
        <v>3</v>
      </c>
      <c r="DF273" s="4" t="s">
        <v>3</v>
      </c>
      <c r="DG273" s="4" t="s">
        <v>3</v>
      </c>
      <c r="DH273" s="4" t="s">
        <v>3</v>
      </c>
      <c r="DI273" s="4" t="s">
        <v>3</v>
      </c>
      <c r="DJ273" s="4" t="s">
        <v>3</v>
      </c>
      <c r="DK273" s="4" t="s">
        <v>3</v>
      </c>
      <c r="DL273" s="4" t="s">
        <v>3</v>
      </c>
      <c r="DM273" s="4" t="s">
        <v>3</v>
      </c>
      <c r="DN273" s="4">
        <v>0</v>
      </c>
      <c r="DO273" s="4">
        <v>0</v>
      </c>
      <c r="DP273" s="4">
        <v>1</v>
      </c>
      <c r="DQ273" s="4">
        <v>1</v>
      </c>
      <c r="DU273" s="4">
        <v>1010</v>
      </c>
      <c r="DV273" s="4" t="s">
        <v>146</v>
      </c>
      <c r="DW273" s="4" t="s">
        <v>146</v>
      </c>
      <c r="DX273" s="4">
        <v>1</v>
      </c>
      <c r="DZ273" s="4" t="s">
        <v>3</v>
      </c>
      <c r="EA273" s="4" t="s">
        <v>3</v>
      </c>
      <c r="EB273" s="4" t="s">
        <v>3</v>
      </c>
      <c r="EC273" s="4" t="s">
        <v>3</v>
      </c>
      <c r="EE273" s="4">
        <v>85133641</v>
      </c>
      <c r="EF273" s="4">
        <v>30</v>
      </c>
      <c r="EG273" s="4" t="s">
        <v>52</v>
      </c>
      <c r="EH273" s="4">
        <v>0</v>
      </c>
      <c r="EI273" s="4" t="s">
        <v>3</v>
      </c>
      <c r="EJ273" s="4">
        <v>1</v>
      </c>
      <c r="EK273" s="4">
        <v>21</v>
      </c>
      <c r="EL273" s="4" t="s">
        <v>53</v>
      </c>
      <c r="EM273" s="4" t="s">
        <v>54</v>
      </c>
      <c r="EO273" s="4" t="s">
        <v>148</v>
      </c>
      <c r="EQ273" s="4">
        <v>0</v>
      </c>
      <c r="ER273" s="4">
        <v>2.4700000000000002</v>
      </c>
      <c r="ES273" s="4">
        <v>2.4700000000000002</v>
      </c>
      <c r="ET273" s="4">
        <v>0</v>
      </c>
      <c r="EU273" s="4">
        <v>0</v>
      </c>
      <c r="EV273" s="4">
        <v>0</v>
      </c>
      <c r="EW273" s="4">
        <v>0</v>
      </c>
      <c r="EX273" s="4">
        <v>0</v>
      </c>
      <c r="FQ273" s="4">
        <v>0</v>
      </c>
      <c r="FR273" s="4">
        <v>0</v>
      </c>
      <c r="FS273" s="4">
        <v>0</v>
      </c>
      <c r="FX273" s="4">
        <v>109</v>
      </c>
      <c r="FY273" s="4">
        <v>61</v>
      </c>
      <c r="GA273" s="4" t="s">
        <v>3</v>
      </c>
      <c r="GD273" s="4">
        <v>1</v>
      </c>
      <c r="GF273" s="4">
        <v>-1746022724</v>
      </c>
      <c r="GG273" s="4">
        <v>2</v>
      </c>
      <c r="GH273" s="4">
        <v>1</v>
      </c>
      <c r="GI273" s="4">
        <v>2</v>
      </c>
      <c r="GJ273" s="4">
        <v>0</v>
      </c>
      <c r="GK273" s="4">
        <v>0</v>
      </c>
      <c r="GL273" s="4">
        <f t="shared" si="368"/>
        <v>0</v>
      </c>
      <c r="GM273" s="4">
        <f t="shared" si="369"/>
        <v>227.86</v>
      </c>
      <c r="GN273" s="4">
        <f t="shared" si="370"/>
        <v>227.86</v>
      </c>
      <c r="GO273" s="4">
        <f t="shared" si="371"/>
        <v>0</v>
      </c>
      <c r="GP273" s="4">
        <f t="shared" si="372"/>
        <v>0</v>
      </c>
      <c r="GR273" s="4">
        <v>0</v>
      </c>
      <c r="GS273" s="4">
        <v>3</v>
      </c>
      <c r="GT273" s="4">
        <v>0</v>
      </c>
      <c r="GU273" s="4" t="s">
        <v>3</v>
      </c>
      <c r="GV273" s="4">
        <f t="shared" si="373"/>
        <v>0</v>
      </c>
      <c r="GW273" s="4">
        <v>1</v>
      </c>
      <c r="GX273" s="4">
        <f t="shared" si="374"/>
        <v>0</v>
      </c>
      <c r="HA273" s="4">
        <v>0</v>
      </c>
      <c r="HB273" s="4">
        <v>0</v>
      </c>
      <c r="HC273" s="4">
        <f t="shared" si="375"/>
        <v>0</v>
      </c>
      <c r="HE273" s="4" t="s">
        <v>3</v>
      </c>
      <c r="HF273" s="4" t="s">
        <v>3</v>
      </c>
      <c r="HM273" s="4" t="s">
        <v>42</v>
      </c>
      <c r="HN273" s="4" t="s">
        <v>3</v>
      </c>
      <c r="HO273" s="4" t="s">
        <v>3</v>
      </c>
      <c r="HP273" s="4" t="s">
        <v>3</v>
      </c>
      <c r="HQ273" s="4" t="s">
        <v>3</v>
      </c>
      <c r="HS273" s="4">
        <v>0</v>
      </c>
      <c r="IK273" s="4">
        <v>0</v>
      </c>
    </row>
    <row r="274" spans="1:255" x14ac:dyDescent="0.2">
      <c r="A274" s="2">
        <v>18</v>
      </c>
      <c r="B274" s="2">
        <v>1</v>
      </c>
      <c r="C274" s="2">
        <v>535</v>
      </c>
      <c r="D274" s="2"/>
      <c r="E274" s="2" t="s">
        <v>414</v>
      </c>
      <c r="F274" s="2" t="s">
        <v>415</v>
      </c>
      <c r="G274" s="2" t="s">
        <v>416</v>
      </c>
      <c r="H274" s="2" t="s">
        <v>146</v>
      </c>
      <c r="I274" s="2">
        <f>I266*J274</f>
        <v>42</v>
      </c>
      <c r="J274" s="2">
        <v>97.674418604651166</v>
      </c>
      <c r="K274" s="2">
        <v>97.674419</v>
      </c>
      <c r="L274" s="2"/>
      <c r="M274" s="2"/>
      <c r="N274" s="2"/>
      <c r="O274" s="2">
        <f t="shared" si="351"/>
        <v>227.22</v>
      </c>
      <c r="P274" s="2">
        <f t="shared" si="352"/>
        <v>227.22</v>
      </c>
      <c r="Q274" s="2">
        <f t="shared" si="376"/>
        <v>0</v>
      </c>
      <c r="R274" s="2">
        <f t="shared" si="377"/>
        <v>0</v>
      </c>
      <c r="S274" s="2">
        <f t="shared" si="353"/>
        <v>0</v>
      </c>
      <c r="T274" s="2">
        <f t="shared" si="354"/>
        <v>0</v>
      </c>
      <c r="U274" s="2">
        <f t="shared" si="355"/>
        <v>0</v>
      </c>
      <c r="V274" s="2">
        <f t="shared" si="356"/>
        <v>0</v>
      </c>
      <c r="W274" s="2">
        <f t="shared" si="357"/>
        <v>0</v>
      </c>
      <c r="X274" s="2">
        <f t="shared" si="378"/>
        <v>0</v>
      </c>
      <c r="Y274" s="2">
        <f t="shared" si="379"/>
        <v>0</v>
      </c>
      <c r="Z274" s="2"/>
      <c r="AA274" s="2">
        <v>85736471</v>
      </c>
      <c r="AB274" s="2">
        <f t="shared" si="358"/>
        <v>5.41</v>
      </c>
      <c r="AC274" s="2">
        <f t="shared" si="380"/>
        <v>5.41</v>
      </c>
      <c r="AD274" s="2">
        <f t="shared" si="381"/>
        <v>0</v>
      </c>
      <c r="AE274" s="2">
        <f t="shared" si="382"/>
        <v>0</v>
      </c>
      <c r="AF274" s="2">
        <f t="shared" si="383"/>
        <v>0</v>
      </c>
      <c r="AG274" s="2">
        <f t="shared" si="359"/>
        <v>0</v>
      </c>
      <c r="AH274" s="2">
        <f t="shared" si="384"/>
        <v>0</v>
      </c>
      <c r="AI274" s="2">
        <f t="shared" si="385"/>
        <v>0</v>
      </c>
      <c r="AJ274" s="2">
        <f t="shared" si="360"/>
        <v>0</v>
      </c>
      <c r="AK274" s="2">
        <v>5.41</v>
      </c>
      <c r="AL274" s="2">
        <v>5.41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109</v>
      </c>
      <c r="AU274" s="2">
        <v>61</v>
      </c>
      <c r="AV274" s="2">
        <v>1</v>
      </c>
      <c r="AW274" s="2">
        <v>1</v>
      </c>
      <c r="AX274" s="2"/>
      <c r="AY274" s="2"/>
      <c r="AZ274" s="2">
        <v>1</v>
      </c>
      <c r="BA274" s="2">
        <v>1</v>
      </c>
      <c r="BB274" s="2">
        <v>1</v>
      </c>
      <c r="BC274" s="2">
        <v>1</v>
      </c>
      <c r="BD274" s="2" t="s">
        <v>3</v>
      </c>
      <c r="BE274" s="2" t="s">
        <v>3</v>
      </c>
      <c r="BF274" s="2" t="s">
        <v>3</v>
      </c>
      <c r="BG274" s="2" t="s">
        <v>3</v>
      </c>
      <c r="BH274" s="2">
        <v>3</v>
      </c>
      <c r="BI274" s="2">
        <v>1</v>
      </c>
      <c r="BJ274" s="2" t="s">
        <v>417</v>
      </c>
      <c r="BK274" s="2"/>
      <c r="BL274" s="2"/>
      <c r="BM274" s="2">
        <v>21</v>
      </c>
      <c r="BN274" s="2">
        <v>0</v>
      </c>
      <c r="BO274" s="2" t="s">
        <v>3</v>
      </c>
      <c r="BP274" s="2">
        <v>0</v>
      </c>
      <c r="BQ274" s="2">
        <v>30</v>
      </c>
      <c r="BR274" s="2">
        <v>0</v>
      </c>
      <c r="BS274" s="2">
        <v>1</v>
      </c>
      <c r="BT274" s="2">
        <v>1</v>
      </c>
      <c r="BU274" s="2">
        <v>1</v>
      </c>
      <c r="BV274" s="2">
        <v>1</v>
      </c>
      <c r="BW274" s="2">
        <v>1</v>
      </c>
      <c r="BX274" s="2">
        <v>1</v>
      </c>
      <c r="BY274" s="2" t="s">
        <v>3</v>
      </c>
      <c r="BZ274" s="2">
        <v>109</v>
      </c>
      <c r="CA274" s="2">
        <v>61</v>
      </c>
      <c r="CB274" s="2" t="s">
        <v>3</v>
      </c>
      <c r="CC274" s="2"/>
      <c r="CD274" s="2"/>
      <c r="CE274" s="2">
        <v>1566</v>
      </c>
      <c r="CF274" s="2">
        <v>0</v>
      </c>
      <c r="CG274" s="2">
        <v>0</v>
      </c>
      <c r="CH274" s="2"/>
      <c r="CI274" s="2"/>
      <c r="CJ274" s="2"/>
      <c r="CK274" s="2"/>
      <c r="CL274" s="2"/>
      <c r="CM274" s="2">
        <v>0</v>
      </c>
      <c r="CN274" s="2" t="s">
        <v>908</v>
      </c>
      <c r="CO274" s="2">
        <v>0</v>
      </c>
      <c r="CP274" s="2">
        <f t="shared" si="361"/>
        <v>227.22</v>
      </c>
      <c r="CQ274" s="2">
        <f t="shared" si="362"/>
        <v>5.41</v>
      </c>
      <c r="CR274" s="2">
        <f t="shared" si="386"/>
        <v>0</v>
      </c>
      <c r="CS274" s="2">
        <f t="shared" si="387"/>
        <v>0</v>
      </c>
      <c r="CT274" s="2">
        <f t="shared" si="363"/>
        <v>0</v>
      </c>
      <c r="CU274" s="2">
        <f t="shared" si="364"/>
        <v>0</v>
      </c>
      <c r="CV274" s="2">
        <f t="shared" si="365"/>
        <v>0</v>
      </c>
      <c r="CW274" s="2">
        <f t="shared" si="366"/>
        <v>0</v>
      </c>
      <c r="CX274" s="2">
        <f t="shared" si="367"/>
        <v>0</v>
      </c>
      <c r="CY274" s="2">
        <f t="shared" si="388"/>
        <v>0</v>
      </c>
      <c r="CZ274" s="2">
        <f t="shared" si="389"/>
        <v>0</v>
      </c>
      <c r="DA274" s="2"/>
      <c r="DB274" s="2"/>
      <c r="DC274" s="2" t="s">
        <v>3</v>
      </c>
      <c r="DD274" s="2" t="s">
        <v>3</v>
      </c>
      <c r="DE274" s="2" t="s">
        <v>3</v>
      </c>
      <c r="DF274" s="2" t="s">
        <v>3</v>
      </c>
      <c r="DG274" s="2" t="s">
        <v>3</v>
      </c>
      <c r="DH274" s="2" t="s">
        <v>3</v>
      </c>
      <c r="DI274" s="2" t="s">
        <v>3</v>
      </c>
      <c r="DJ274" s="2" t="s">
        <v>3</v>
      </c>
      <c r="DK274" s="2" t="s">
        <v>3</v>
      </c>
      <c r="DL274" s="2" t="s">
        <v>3</v>
      </c>
      <c r="DM274" s="2" t="s">
        <v>3</v>
      </c>
      <c r="DN274" s="2">
        <v>0</v>
      </c>
      <c r="DO274" s="2">
        <v>0</v>
      </c>
      <c r="DP274" s="2">
        <v>1</v>
      </c>
      <c r="DQ274" s="2">
        <v>1</v>
      </c>
      <c r="DR274" s="2"/>
      <c r="DS274" s="2"/>
      <c r="DT274" s="2"/>
      <c r="DU274" s="2">
        <v>1010</v>
      </c>
      <c r="DV274" s="2" t="s">
        <v>146</v>
      </c>
      <c r="DW274" s="2" t="s">
        <v>146</v>
      </c>
      <c r="DX274" s="2">
        <v>1</v>
      </c>
      <c r="DY274" s="2"/>
      <c r="DZ274" s="2" t="s">
        <v>3</v>
      </c>
      <c r="EA274" s="2" t="s">
        <v>3</v>
      </c>
      <c r="EB274" s="2" t="s">
        <v>3</v>
      </c>
      <c r="EC274" s="2" t="s">
        <v>3</v>
      </c>
      <c r="ED274" s="2"/>
      <c r="EE274" s="2">
        <v>85133641</v>
      </c>
      <c r="EF274" s="2">
        <v>30</v>
      </c>
      <c r="EG274" s="2" t="s">
        <v>52</v>
      </c>
      <c r="EH274" s="2">
        <v>0</v>
      </c>
      <c r="EI274" s="2" t="s">
        <v>3</v>
      </c>
      <c r="EJ274" s="2">
        <v>1</v>
      </c>
      <c r="EK274" s="2">
        <v>21</v>
      </c>
      <c r="EL274" s="2" t="s">
        <v>53</v>
      </c>
      <c r="EM274" s="2" t="s">
        <v>54</v>
      </c>
      <c r="EN274" s="2"/>
      <c r="EO274" s="2" t="s">
        <v>148</v>
      </c>
      <c r="EP274" s="2"/>
      <c r="EQ274" s="2">
        <v>0</v>
      </c>
      <c r="ER274" s="2">
        <v>5.41</v>
      </c>
      <c r="ES274" s="2">
        <v>5.41</v>
      </c>
      <c r="ET274" s="2">
        <v>0</v>
      </c>
      <c r="EU274" s="2">
        <v>0</v>
      </c>
      <c r="EV274" s="2">
        <v>0</v>
      </c>
      <c r="EW274" s="2">
        <v>0</v>
      </c>
      <c r="EX274" s="2">
        <v>0</v>
      </c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>
        <v>0</v>
      </c>
      <c r="FR274" s="2">
        <v>0</v>
      </c>
      <c r="FS274" s="2">
        <v>0</v>
      </c>
      <c r="FT274" s="2"/>
      <c r="FU274" s="2"/>
      <c r="FV274" s="2"/>
      <c r="FW274" s="2"/>
      <c r="FX274" s="2">
        <v>109</v>
      </c>
      <c r="FY274" s="2">
        <v>61</v>
      </c>
      <c r="FZ274" s="2"/>
      <c r="GA274" s="2" t="s">
        <v>3</v>
      </c>
      <c r="GB274" s="2"/>
      <c r="GC274" s="2"/>
      <c r="GD274" s="2">
        <v>1</v>
      </c>
      <c r="GE274" s="2"/>
      <c r="GF274" s="2">
        <v>-446217125</v>
      </c>
      <c r="GG274" s="2">
        <v>2</v>
      </c>
      <c r="GH274" s="2">
        <v>1</v>
      </c>
      <c r="GI274" s="2">
        <v>-2</v>
      </c>
      <c r="GJ274" s="2">
        <v>0</v>
      </c>
      <c r="GK274" s="2">
        <v>0</v>
      </c>
      <c r="GL274" s="2">
        <f t="shared" si="368"/>
        <v>0</v>
      </c>
      <c r="GM274" s="2">
        <f t="shared" si="369"/>
        <v>227.22</v>
      </c>
      <c r="GN274" s="2">
        <f t="shared" si="370"/>
        <v>227.22</v>
      </c>
      <c r="GO274" s="2">
        <f t="shared" si="371"/>
        <v>0</v>
      </c>
      <c r="GP274" s="2">
        <f t="shared" si="372"/>
        <v>0</v>
      </c>
      <c r="GQ274" s="2"/>
      <c r="GR274" s="2">
        <v>0</v>
      </c>
      <c r="GS274" s="2">
        <v>3</v>
      </c>
      <c r="GT274" s="2">
        <v>0</v>
      </c>
      <c r="GU274" s="2" t="s">
        <v>3</v>
      </c>
      <c r="GV274" s="2">
        <f t="shared" si="373"/>
        <v>0</v>
      </c>
      <c r="GW274" s="2">
        <v>1</v>
      </c>
      <c r="GX274" s="2">
        <f t="shared" si="374"/>
        <v>0</v>
      </c>
      <c r="GY274" s="2"/>
      <c r="GZ274" s="2"/>
      <c r="HA274" s="2">
        <v>0</v>
      </c>
      <c r="HB274" s="2">
        <v>0</v>
      </c>
      <c r="HC274" s="2">
        <f t="shared" si="375"/>
        <v>0</v>
      </c>
      <c r="HD274" s="2"/>
      <c r="HE274" s="2" t="s">
        <v>3</v>
      </c>
      <c r="HF274" s="2" t="s">
        <v>3</v>
      </c>
      <c r="HG274" s="2"/>
      <c r="HH274" s="2"/>
      <c r="HI274" s="2"/>
      <c r="HJ274" s="2"/>
      <c r="HK274" s="2"/>
      <c r="HL274" s="2"/>
      <c r="HM274" s="2" t="s">
        <v>42</v>
      </c>
      <c r="HN274" s="2" t="s">
        <v>3</v>
      </c>
      <c r="HO274" s="2" t="s">
        <v>3</v>
      </c>
      <c r="HP274" s="2" t="s">
        <v>3</v>
      </c>
      <c r="HQ274" s="2" t="s">
        <v>3</v>
      </c>
      <c r="HR274" s="2"/>
      <c r="HS274" s="2">
        <v>0</v>
      </c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>
        <v>0</v>
      </c>
      <c r="IL274" s="2"/>
      <c r="IM274" s="2"/>
      <c r="IN274" s="2"/>
      <c r="IO274" s="2"/>
      <c r="IP274" s="2"/>
      <c r="IQ274" s="2"/>
      <c r="IR274" s="2"/>
      <c r="IS274" s="2"/>
      <c r="IT274" s="2"/>
      <c r="IU274" s="2"/>
    </row>
    <row r="275" spans="1:255" x14ac:dyDescent="0.2">
      <c r="A275" s="4">
        <v>18</v>
      </c>
      <c r="B275" s="4">
        <v>1</v>
      </c>
      <c r="C275" s="4">
        <v>550</v>
      </c>
      <c r="E275" s="4" t="s">
        <v>414</v>
      </c>
      <c r="F275" s="4" t="s">
        <v>415</v>
      </c>
      <c r="G275" s="4" t="s">
        <v>416</v>
      </c>
      <c r="H275" s="4" t="s">
        <v>146</v>
      </c>
      <c r="I275" s="4">
        <f>I267*J275</f>
        <v>42</v>
      </c>
      <c r="J275" s="4">
        <v>97.674418604651166</v>
      </c>
      <c r="K275" s="4">
        <v>97.674419</v>
      </c>
      <c r="O275" s="4">
        <f t="shared" si="351"/>
        <v>965.69</v>
      </c>
      <c r="P275" s="4">
        <f t="shared" si="352"/>
        <v>965.69</v>
      </c>
      <c r="Q275" s="4">
        <f t="shared" si="376"/>
        <v>0</v>
      </c>
      <c r="R275" s="4">
        <f t="shared" si="377"/>
        <v>0</v>
      </c>
      <c r="S275" s="4">
        <f t="shared" si="353"/>
        <v>0</v>
      </c>
      <c r="T275" s="4">
        <f t="shared" si="354"/>
        <v>0</v>
      </c>
      <c r="U275" s="4">
        <f t="shared" si="355"/>
        <v>0</v>
      </c>
      <c r="V275" s="4">
        <f t="shared" si="356"/>
        <v>0</v>
      </c>
      <c r="W275" s="4">
        <f t="shared" si="357"/>
        <v>0</v>
      </c>
      <c r="X275" s="4">
        <f t="shared" si="378"/>
        <v>0</v>
      </c>
      <c r="Y275" s="4">
        <f t="shared" si="379"/>
        <v>0</v>
      </c>
      <c r="AA275" s="4">
        <v>85736473</v>
      </c>
      <c r="AB275" s="4">
        <f t="shared" si="358"/>
        <v>5.41</v>
      </c>
      <c r="AC275" s="4">
        <f t="shared" si="380"/>
        <v>5.41</v>
      </c>
      <c r="AD275" s="4">
        <f t="shared" si="381"/>
        <v>0</v>
      </c>
      <c r="AE275" s="4">
        <f t="shared" si="382"/>
        <v>0</v>
      </c>
      <c r="AF275" s="4">
        <f t="shared" si="383"/>
        <v>0</v>
      </c>
      <c r="AG275" s="4">
        <f t="shared" si="359"/>
        <v>0</v>
      </c>
      <c r="AH275" s="4">
        <f t="shared" si="384"/>
        <v>0</v>
      </c>
      <c r="AI275" s="4">
        <f t="shared" si="385"/>
        <v>0</v>
      </c>
      <c r="AJ275" s="4">
        <f t="shared" si="360"/>
        <v>0</v>
      </c>
      <c r="AK275" s="4">
        <v>5.41</v>
      </c>
      <c r="AL275" s="4">
        <v>5.41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109</v>
      </c>
      <c r="AU275" s="4">
        <v>61</v>
      </c>
      <c r="AV275" s="4">
        <v>1</v>
      </c>
      <c r="AW275" s="4">
        <v>1</v>
      </c>
      <c r="AZ275" s="4">
        <v>1</v>
      </c>
      <c r="BA275" s="4">
        <v>1</v>
      </c>
      <c r="BB275" s="4">
        <v>1</v>
      </c>
      <c r="BC275" s="4">
        <v>4.25</v>
      </c>
      <c r="BD275" s="4" t="s">
        <v>3</v>
      </c>
      <c r="BE275" s="4" t="s">
        <v>3</v>
      </c>
      <c r="BF275" s="4" t="s">
        <v>3</v>
      </c>
      <c r="BG275" s="4" t="s">
        <v>3</v>
      </c>
      <c r="BH275" s="4">
        <v>3</v>
      </c>
      <c r="BI275" s="4">
        <v>1</v>
      </c>
      <c r="BJ275" s="4" t="s">
        <v>417</v>
      </c>
      <c r="BM275" s="4">
        <v>21</v>
      </c>
      <c r="BN275" s="4">
        <v>0</v>
      </c>
      <c r="BO275" s="4" t="s">
        <v>415</v>
      </c>
      <c r="BP275" s="4">
        <v>1</v>
      </c>
      <c r="BQ275" s="4">
        <v>30</v>
      </c>
      <c r="BR275" s="4">
        <v>0</v>
      </c>
      <c r="BS275" s="4">
        <v>1</v>
      </c>
      <c r="BT275" s="4">
        <v>1</v>
      </c>
      <c r="BU275" s="4">
        <v>1</v>
      </c>
      <c r="BV275" s="4">
        <v>1</v>
      </c>
      <c r="BW275" s="4">
        <v>1</v>
      </c>
      <c r="BX275" s="4">
        <v>1</v>
      </c>
      <c r="BY275" s="4" t="s">
        <v>3</v>
      </c>
      <c r="BZ275" s="4">
        <v>109</v>
      </c>
      <c r="CA275" s="4">
        <v>61</v>
      </c>
      <c r="CB275" s="4" t="s">
        <v>3</v>
      </c>
      <c r="CE275" s="4">
        <v>1566</v>
      </c>
      <c r="CF275" s="4">
        <v>0</v>
      </c>
      <c r="CG275" s="4">
        <v>0</v>
      </c>
      <c r="CM275" s="4">
        <v>0</v>
      </c>
      <c r="CN275" s="4" t="s">
        <v>908</v>
      </c>
      <c r="CO275" s="4">
        <v>0</v>
      </c>
      <c r="CP275" s="4">
        <f t="shared" si="361"/>
        <v>965.69</v>
      </c>
      <c r="CQ275" s="4">
        <f t="shared" si="362"/>
        <v>22.99</v>
      </c>
      <c r="CR275" s="4">
        <f t="shared" si="386"/>
        <v>0</v>
      </c>
      <c r="CS275" s="4">
        <f t="shared" si="387"/>
        <v>0</v>
      </c>
      <c r="CT275" s="4">
        <f t="shared" si="363"/>
        <v>0</v>
      </c>
      <c r="CU275" s="4">
        <f t="shared" si="364"/>
        <v>0</v>
      </c>
      <c r="CV275" s="4">
        <f t="shared" si="365"/>
        <v>0</v>
      </c>
      <c r="CW275" s="4">
        <f t="shared" si="366"/>
        <v>0</v>
      </c>
      <c r="CX275" s="4">
        <f t="shared" si="367"/>
        <v>0</v>
      </c>
      <c r="CY275" s="4">
        <f t="shared" si="388"/>
        <v>0</v>
      </c>
      <c r="CZ275" s="4">
        <f t="shared" si="389"/>
        <v>0</v>
      </c>
      <c r="DC275" s="4" t="s">
        <v>3</v>
      </c>
      <c r="DD275" s="4" t="s">
        <v>3</v>
      </c>
      <c r="DE275" s="4" t="s">
        <v>3</v>
      </c>
      <c r="DF275" s="4" t="s">
        <v>3</v>
      </c>
      <c r="DG275" s="4" t="s">
        <v>3</v>
      </c>
      <c r="DH275" s="4" t="s">
        <v>3</v>
      </c>
      <c r="DI275" s="4" t="s">
        <v>3</v>
      </c>
      <c r="DJ275" s="4" t="s">
        <v>3</v>
      </c>
      <c r="DK275" s="4" t="s">
        <v>3</v>
      </c>
      <c r="DL275" s="4" t="s">
        <v>3</v>
      </c>
      <c r="DM275" s="4" t="s">
        <v>3</v>
      </c>
      <c r="DN275" s="4">
        <v>0</v>
      </c>
      <c r="DO275" s="4">
        <v>0</v>
      </c>
      <c r="DP275" s="4">
        <v>1</v>
      </c>
      <c r="DQ275" s="4">
        <v>1</v>
      </c>
      <c r="DU275" s="4">
        <v>1010</v>
      </c>
      <c r="DV275" s="4" t="s">
        <v>146</v>
      </c>
      <c r="DW275" s="4" t="s">
        <v>146</v>
      </c>
      <c r="DX275" s="4">
        <v>1</v>
      </c>
      <c r="DZ275" s="4" t="s">
        <v>3</v>
      </c>
      <c r="EA275" s="4" t="s">
        <v>3</v>
      </c>
      <c r="EB275" s="4" t="s">
        <v>3</v>
      </c>
      <c r="EC275" s="4" t="s">
        <v>3</v>
      </c>
      <c r="EE275" s="4">
        <v>85133641</v>
      </c>
      <c r="EF275" s="4">
        <v>30</v>
      </c>
      <c r="EG275" s="4" t="s">
        <v>52</v>
      </c>
      <c r="EH275" s="4">
        <v>0</v>
      </c>
      <c r="EI275" s="4" t="s">
        <v>3</v>
      </c>
      <c r="EJ275" s="4">
        <v>1</v>
      </c>
      <c r="EK275" s="4">
        <v>21</v>
      </c>
      <c r="EL275" s="4" t="s">
        <v>53</v>
      </c>
      <c r="EM275" s="4" t="s">
        <v>54</v>
      </c>
      <c r="EO275" s="4" t="s">
        <v>148</v>
      </c>
      <c r="EQ275" s="4">
        <v>0</v>
      </c>
      <c r="ER275" s="4">
        <v>5.41</v>
      </c>
      <c r="ES275" s="4">
        <v>5.41</v>
      </c>
      <c r="ET275" s="4">
        <v>0</v>
      </c>
      <c r="EU275" s="4">
        <v>0</v>
      </c>
      <c r="EV275" s="4">
        <v>0</v>
      </c>
      <c r="EW275" s="4">
        <v>0</v>
      </c>
      <c r="EX275" s="4">
        <v>0</v>
      </c>
      <c r="FQ275" s="4">
        <v>0</v>
      </c>
      <c r="FR275" s="4">
        <v>0</v>
      </c>
      <c r="FS275" s="4">
        <v>0</v>
      </c>
      <c r="FX275" s="4">
        <v>109</v>
      </c>
      <c r="FY275" s="4">
        <v>61</v>
      </c>
      <c r="GA275" s="4" t="s">
        <v>3</v>
      </c>
      <c r="GD275" s="4">
        <v>1</v>
      </c>
      <c r="GF275" s="4">
        <v>-446217125</v>
      </c>
      <c r="GG275" s="4">
        <v>2</v>
      </c>
      <c r="GH275" s="4">
        <v>1</v>
      </c>
      <c r="GI275" s="4">
        <v>2</v>
      </c>
      <c r="GJ275" s="4">
        <v>0</v>
      </c>
      <c r="GK275" s="4">
        <v>0</v>
      </c>
      <c r="GL275" s="4">
        <f t="shared" si="368"/>
        <v>0</v>
      </c>
      <c r="GM275" s="4">
        <f t="shared" si="369"/>
        <v>965.69</v>
      </c>
      <c r="GN275" s="4">
        <f t="shared" si="370"/>
        <v>965.69</v>
      </c>
      <c r="GO275" s="4">
        <f t="shared" si="371"/>
        <v>0</v>
      </c>
      <c r="GP275" s="4">
        <f t="shared" si="372"/>
        <v>0</v>
      </c>
      <c r="GR275" s="4">
        <v>0</v>
      </c>
      <c r="GS275" s="4">
        <v>3</v>
      </c>
      <c r="GT275" s="4">
        <v>0</v>
      </c>
      <c r="GU275" s="4" t="s">
        <v>3</v>
      </c>
      <c r="GV275" s="4">
        <f t="shared" si="373"/>
        <v>0</v>
      </c>
      <c r="GW275" s="4">
        <v>1</v>
      </c>
      <c r="GX275" s="4">
        <f t="shared" si="374"/>
        <v>0</v>
      </c>
      <c r="HA275" s="4">
        <v>0</v>
      </c>
      <c r="HB275" s="4">
        <v>0</v>
      </c>
      <c r="HC275" s="4">
        <f t="shared" si="375"/>
        <v>0</v>
      </c>
      <c r="HE275" s="4" t="s">
        <v>3</v>
      </c>
      <c r="HF275" s="4" t="s">
        <v>3</v>
      </c>
      <c r="HM275" s="4" t="s">
        <v>42</v>
      </c>
      <c r="HN275" s="4" t="s">
        <v>3</v>
      </c>
      <c r="HO275" s="4" t="s">
        <v>3</v>
      </c>
      <c r="HP275" s="4" t="s">
        <v>3</v>
      </c>
      <c r="HQ275" s="4" t="s">
        <v>3</v>
      </c>
      <c r="HS275" s="4">
        <v>0</v>
      </c>
      <c r="IK275" s="4">
        <v>0</v>
      </c>
    </row>
    <row r="276" spans="1:255" x14ac:dyDescent="0.2">
      <c r="A276" s="2">
        <v>18</v>
      </c>
      <c r="B276" s="2">
        <v>1</v>
      </c>
      <c r="C276" s="2">
        <v>533</v>
      </c>
      <c r="D276" s="2"/>
      <c r="E276" s="2" t="s">
        <v>418</v>
      </c>
      <c r="F276" s="2" t="s">
        <v>419</v>
      </c>
      <c r="G276" s="2" t="s">
        <v>420</v>
      </c>
      <c r="H276" s="2" t="s">
        <v>146</v>
      </c>
      <c r="I276" s="2">
        <f>I266*J276</f>
        <v>148</v>
      </c>
      <c r="J276" s="2">
        <v>344.18604651162792</v>
      </c>
      <c r="K276" s="2">
        <v>344.18604699999997</v>
      </c>
      <c r="L276" s="2"/>
      <c r="M276" s="2"/>
      <c r="N276" s="2"/>
      <c r="O276" s="2">
        <f t="shared" si="351"/>
        <v>281.2</v>
      </c>
      <c r="P276" s="2">
        <f t="shared" si="352"/>
        <v>281.2</v>
      </c>
      <c r="Q276" s="2">
        <f t="shared" si="376"/>
        <v>0</v>
      </c>
      <c r="R276" s="2">
        <f t="shared" si="377"/>
        <v>0</v>
      </c>
      <c r="S276" s="2">
        <f t="shared" si="353"/>
        <v>0</v>
      </c>
      <c r="T276" s="2">
        <f t="shared" si="354"/>
        <v>0</v>
      </c>
      <c r="U276" s="2">
        <f t="shared" si="355"/>
        <v>0</v>
      </c>
      <c r="V276" s="2">
        <f t="shared" si="356"/>
        <v>0</v>
      </c>
      <c r="W276" s="2">
        <f t="shared" si="357"/>
        <v>0</v>
      </c>
      <c r="X276" s="2">
        <f t="shared" si="378"/>
        <v>0</v>
      </c>
      <c r="Y276" s="2">
        <f t="shared" si="379"/>
        <v>0</v>
      </c>
      <c r="Z276" s="2"/>
      <c r="AA276" s="2">
        <v>85736471</v>
      </c>
      <c r="AB276" s="2">
        <f t="shared" si="358"/>
        <v>1.9</v>
      </c>
      <c r="AC276" s="2">
        <f t="shared" si="380"/>
        <v>1.9</v>
      </c>
      <c r="AD276" s="2">
        <f t="shared" si="381"/>
        <v>0</v>
      </c>
      <c r="AE276" s="2">
        <f t="shared" si="382"/>
        <v>0</v>
      </c>
      <c r="AF276" s="2">
        <f t="shared" si="383"/>
        <v>0</v>
      </c>
      <c r="AG276" s="2">
        <f t="shared" si="359"/>
        <v>0</v>
      </c>
      <c r="AH276" s="2">
        <f t="shared" si="384"/>
        <v>0</v>
      </c>
      <c r="AI276" s="2">
        <f t="shared" si="385"/>
        <v>0</v>
      </c>
      <c r="AJ276" s="2">
        <f t="shared" si="360"/>
        <v>0</v>
      </c>
      <c r="AK276" s="2">
        <v>1.9</v>
      </c>
      <c r="AL276" s="2">
        <v>1.9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109</v>
      </c>
      <c r="AU276" s="2">
        <v>61</v>
      </c>
      <c r="AV276" s="2">
        <v>1</v>
      </c>
      <c r="AW276" s="2">
        <v>1</v>
      </c>
      <c r="AX276" s="2"/>
      <c r="AY276" s="2"/>
      <c r="AZ276" s="2">
        <v>1</v>
      </c>
      <c r="BA276" s="2">
        <v>1</v>
      </c>
      <c r="BB276" s="2">
        <v>1</v>
      </c>
      <c r="BC276" s="2">
        <v>1</v>
      </c>
      <c r="BD276" s="2" t="s">
        <v>3</v>
      </c>
      <c r="BE276" s="2" t="s">
        <v>3</v>
      </c>
      <c r="BF276" s="2" t="s">
        <v>3</v>
      </c>
      <c r="BG276" s="2" t="s">
        <v>3</v>
      </c>
      <c r="BH276" s="2">
        <v>3</v>
      </c>
      <c r="BI276" s="2">
        <v>1</v>
      </c>
      <c r="BJ276" s="2" t="s">
        <v>421</v>
      </c>
      <c r="BK276" s="2"/>
      <c r="BL276" s="2"/>
      <c r="BM276" s="2">
        <v>21</v>
      </c>
      <c r="BN276" s="2">
        <v>0</v>
      </c>
      <c r="BO276" s="2" t="s">
        <v>3</v>
      </c>
      <c r="BP276" s="2">
        <v>0</v>
      </c>
      <c r="BQ276" s="2">
        <v>30</v>
      </c>
      <c r="BR276" s="2">
        <v>0</v>
      </c>
      <c r="BS276" s="2">
        <v>1</v>
      </c>
      <c r="BT276" s="2">
        <v>1</v>
      </c>
      <c r="BU276" s="2">
        <v>1</v>
      </c>
      <c r="BV276" s="2">
        <v>1</v>
      </c>
      <c r="BW276" s="2">
        <v>1</v>
      </c>
      <c r="BX276" s="2">
        <v>1</v>
      </c>
      <c r="BY276" s="2" t="s">
        <v>3</v>
      </c>
      <c r="BZ276" s="2">
        <v>109</v>
      </c>
      <c r="CA276" s="2">
        <v>61</v>
      </c>
      <c r="CB276" s="2" t="s">
        <v>3</v>
      </c>
      <c r="CC276" s="2"/>
      <c r="CD276" s="2"/>
      <c r="CE276" s="2">
        <v>1566</v>
      </c>
      <c r="CF276" s="2">
        <v>0</v>
      </c>
      <c r="CG276" s="2">
        <v>0</v>
      </c>
      <c r="CH276" s="2"/>
      <c r="CI276" s="2"/>
      <c r="CJ276" s="2"/>
      <c r="CK276" s="2"/>
      <c r="CL276" s="2"/>
      <c r="CM276" s="2">
        <v>0</v>
      </c>
      <c r="CN276" s="2" t="s">
        <v>908</v>
      </c>
      <c r="CO276" s="2">
        <v>0</v>
      </c>
      <c r="CP276" s="2">
        <f t="shared" si="361"/>
        <v>281.2</v>
      </c>
      <c r="CQ276" s="2">
        <f t="shared" si="362"/>
        <v>1.9</v>
      </c>
      <c r="CR276" s="2">
        <f t="shared" si="386"/>
        <v>0</v>
      </c>
      <c r="CS276" s="2">
        <f t="shared" si="387"/>
        <v>0</v>
      </c>
      <c r="CT276" s="2">
        <f t="shared" si="363"/>
        <v>0</v>
      </c>
      <c r="CU276" s="2">
        <f t="shared" si="364"/>
        <v>0</v>
      </c>
      <c r="CV276" s="2">
        <f t="shared" si="365"/>
        <v>0</v>
      </c>
      <c r="CW276" s="2">
        <f t="shared" si="366"/>
        <v>0</v>
      </c>
      <c r="CX276" s="2">
        <f t="shared" si="367"/>
        <v>0</v>
      </c>
      <c r="CY276" s="2">
        <f t="shared" si="388"/>
        <v>0</v>
      </c>
      <c r="CZ276" s="2">
        <f t="shared" si="389"/>
        <v>0</v>
      </c>
      <c r="DA276" s="2"/>
      <c r="DB276" s="2"/>
      <c r="DC276" s="2" t="s">
        <v>3</v>
      </c>
      <c r="DD276" s="2" t="s">
        <v>3</v>
      </c>
      <c r="DE276" s="2" t="s">
        <v>3</v>
      </c>
      <c r="DF276" s="2" t="s">
        <v>3</v>
      </c>
      <c r="DG276" s="2" t="s">
        <v>3</v>
      </c>
      <c r="DH276" s="2" t="s">
        <v>3</v>
      </c>
      <c r="DI276" s="2" t="s">
        <v>3</v>
      </c>
      <c r="DJ276" s="2" t="s">
        <v>3</v>
      </c>
      <c r="DK276" s="2" t="s">
        <v>3</v>
      </c>
      <c r="DL276" s="2" t="s">
        <v>3</v>
      </c>
      <c r="DM276" s="2" t="s">
        <v>3</v>
      </c>
      <c r="DN276" s="2">
        <v>0</v>
      </c>
      <c r="DO276" s="2">
        <v>0</v>
      </c>
      <c r="DP276" s="2">
        <v>1</v>
      </c>
      <c r="DQ276" s="2">
        <v>1</v>
      </c>
      <c r="DR276" s="2"/>
      <c r="DS276" s="2"/>
      <c r="DT276" s="2"/>
      <c r="DU276" s="2">
        <v>1010</v>
      </c>
      <c r="DV276" s="2" t="s">
        <v>146</v>
      </c>
      <c r="DW276" s="2" t="s">
        <v>146</v>
      </c>
      <c r="DX276" s="2">
        <v>1</v>
      </c>
      <c r="DY276" s="2"/>
      <c r="DZ276" s="2" t="s">
        <v>3</v>
      </c>
      <c r="EA276" s="2" t="s">
        <v>3</v>
      </c>
      <c r="EB276" s="2" t="s">
        <v>3</v>
      </c>
      <c r="EC276" s="2" t="s">
        <v>3</v>
      </c>
      <c r="ED276" s="2"/>
      <c r="EE276" s="2">
        <v>85133641</v>
      </c>
      <c r="EF276" s="2">
        <v>30</v>
      </c>
      <c r="EG276" s="2" t="s">
        <v>52</v>
      </c>
      <c r="EH276" s="2">
        <v>0</v>
      </c>
      <c r="EI276" s="2" t="s">
        <v>3</v>
      </c>
      <c r="EJ276" s="2">
        <v>1</v>
      </c>
      <c r="EK276" s="2">
        <v>21</v>
      </c>
      <c r="EL276" s="2" t="s">
        <v>53</v>
      </c>
      <c r="EM276" s="2" t="s">
        <v>54</v>
      </c>
      <c r="EN276" s="2"/>
      <c r="EO276" s="2" t="s">
        <v>148</v>
      </c>
      <c r="EP276" s="2"/>
      <c r="EQ276" s="2">
        <v>0</v>
      </c>
      <c r="ER276" s="2">
        <v>1.9</v>
      </c>
      <c r="ES276" s="2">
        <v>1.9</v>
      </c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>
        <v>0</v>
      </c>
      <c r="FR276" s="2">
        <v>0</v>
      </c>
      <c r="FS276" s="2">
        <v>0</v>
      </c>
      <c r="FT276" s="2"/>
      <c r="FU276" s="2"/>
      <c r="FV276" s="2"/>
      <c r="FW276" s="2"/>
      <c r="FX276" s="2">
        <v>109</v>
      </c>
      <c r="FY276" s="2">
        <v>61</v>
      </c>
      <c r="FZ276" s="2"/>
      <c r="GA276" s="2" t="s">
        <v>3</v>
      </c>
      <c r="GB276" s="2"/>
      <c r="GC276" s="2"/>
      <c r="GD276" s="2">
        <v>1</v>
      </c>
      <c r="GE276" s="2"/>
      <c r="GF276" s="2">
        <v>2032628862</v>
      </c>
      <c r="GG276" s="2">
        <v>2</v>
      </c>
      <c r="GH276" s="2">
        <v>1</v>
      </c>
      <c r="GI276" s="2">
        <v>-2</v>
      </c>
      <c r="GJ276" s="2">
        <v>0</v>
      </c>
      <c r="GK276" s="2">
        <v>0</v>
      </c>
      <c r="GL276" s="2">
        <f t="shared" si="368"/>
        <v>0</v>
      </c>
      <c r="GM276" s="2">
        <f t="shared" si="369"/>
        <v>281.2</v>
      </c>
      <c r="GN276" s="2">
        <f t="shared" si="370"/>
        <v>281.2</v>
      </c>
      <c r="GO276" s="2">
        <f t="shared" si="371"/>
        <v>0</v>
      </c>
      <c r="GP276" s="2">
        <f t="shared" si="372"/>
        <v>0</v>
      </c>
      <c r="GQ276" s="2"/>
      <c r="GR276" s="2">
        <v>0</v>
      </c>
      <c r="GS276" s="2">
        <v>3</v>
      </c>
      <c r="GT276" s="2">
        <v>0</v>
      </c>
      <c r="GU276" s="2" t="s">
        <v>3</v>
      </c>
      <c r="GV276" s="2">
        <f t="shared" si="373"/>
        <v>0</v>
      </c>
      <c r="GW276" s="2">
        <v>1</v>
      </c>
      <c r="GX276" s="2">
        <f t="shared" si="374"/>
        <v>0</v>
      </c>
      <c r="GY276" s="2"/>
      <c r="GZ276" s="2"/>
      <c r="HA276" s="2">
        <v>0</v>
      </c>
      <c r="HB276" s="2">
        <v>0</v>
      </c>
      <c r="HC276" s="2">
        <f t="shared" si="375"/>
        <v>0</v>
      </c>
      <c r="HD276" s="2"/>
      <c r="HE276" s="2" t="s">
        <v>3</v>
      </c>
      <c r="HF276" s="2" t="s">
        <v>3</v>
      </c>
      <c r="HG276" s="2"/>
      <c r="HH276" s="2"/>
      <c r="HI276" s="2"/>
      <c r="HJ276" s="2"/>
      <c r="HK276" s="2"/>
      <c r="HL276" s="2"/>
      <c r="HM276" s="2" t="s">
        <v>42</v>
      </c>
      <c r="HN276" s="2" t="s">
        <v>3</v>
      </c>
      <c r="HO276" s="2" t="s">
        <v>3</v>
      </c>
      <c r="HP276" s="2" t="s">
        <v>3</v>
      </c>
      <c r="HQ276" s="2" t="s">
        <v>3</v>
      </c>
      <c r="HR276" s="2"/>
      <c r="HS276" s="2">
        <v>0</v>
      </c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>
        <v>0</v>
      </c>
      <c r="IL276" s="2"/>
      <c r="IM276" s="2"/>
      <c r="IN276" s="2"/>
      <c r="IO276" s="2"/>
      <c r="IP276" s="2"/>
      <c r="IQ276" s="2"/>
      <c r="IR276" s="2"/>
      <c r="IS276" s="2"/>
      <c r="IT276" s="2"/>
      <c r="IU276" s="2"/>
    </row>
    <row r="277" spans="1:255" x14ac:dyDescent="0.2">
      <c r="A277" s="4">
        <v>18</v>
      </c>
      <c r="B277" s="4">
        <v>1</v>
      </c>
      <c r="C277" s="4">
        <v>548</v>
      </c>
      <c r="E277" s="4" t="s">
        <v>418</v>
      </c>
      <c r="F277" s="4" t="s">
        <v>419</v>
      </c>
      <c r="G277" s="4" t="s">
        <v>420</v>
      </c>
      <c r="H277" s="4" t="s">
        <v>146</v>
      </c>
      <c r="I277" s="4">
        <f>I267*J277</f>
        <v>148</v>
      </c>
      <c r="J277" s="4">
        <v>344.18604651162792</v>
      </c>
      <c r="K277" s="4">
        <v>344.18604699999997</v>
      </c>
      <c r="O277" s="4">
        <f t="shared" si="351"/>
        <v>632.70000000000005</v>
      </c>
      <c r="P277" s="4">
        <f t="shared" si="352"/>
        <v>632.70000000000005</v>
      </c>
      <c r="Q277" s="4">
        <f t="shared" si="376"/>
        <v>0</v>
      </c>
      <c r="R277" s="4">
        <f t="shared" si="377"/>
        <v>0</v>
      </c>
      <c r="S277" s="4">
        <f t="shared" si="353"/>
        <v>0</v>
      </c>
      <c r="T277" s="4">
        <f t="shared" si="354"/>
        <v>0</v>
      </c>
      <c r="U277" s="4">
        <f t="shared" si="355"/>
        <v>0</v>
      </c>
      <c r="V277" s="4">
        <f t="shared" si="356"/>
        <v>0</v>
      </c>
      <c r="W277" s="4">
        <f t="shared" si="357"/>
        <v>0</v>
      </c>
      <c r="X277" s="4">
        <f t="shared" si="378"/>
        <v>0</v>
      </c>
      <c r="Y277" s="4">
        <f t="shared" si="379"/>
        <v>0</v>
      </c>
      <c r="AA277" s="4">
        <v>85736473</v>
      </c>
      <c r="AB277" s="4">
        <f t="shared" si="358"/>
        <v>1.9</v>
      </c>
      <c r="AC277" s="4">
        <f t="shared" si="380"/>
        <v>1.9</v>
      </c>
      <c r="AD277" s="4">
        <f t="shared" si="381"/>
        <v>0</v>
      </c>
      <c r="AE277" s="4">
        <f t="shared" si="382"/>
        <v>0</v>
      </c>
      <c r="AF277" s="4">
        <f t="shared" si="383"/>
        <v>0</v>
      </c>
      <c r="AG277" s="4">
        <f t="shared" si="359"/>
        <v>0</v>
      </c>
      <c r="AH277" s="4">
        <f t="shared" si="384"/>
        <v>0</v>
      </c>
      <c r="AI277" s="4">
        <f t="shared" si="385"/>
        <v>0</v>
      </c>
      <c r="AJ277" s="4">
        <f t="shared" si="360"/>
        <v>0</v>
      </c>
      <c r="AK277" s="4">
        <v>1.9</v>
      </c>
      <c r="AL277" s="4">
        <v>1.9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109</v>
      </c>
      <c r="AU277" s="4">
        <v>61</v>
      </c>
      <c r="AV277" s="4">
        <v>1</v>
      </c>
      <c r="AW277" s="4">
        <v>1</v>
      </c>
      <c r="AZ277" s="4">
        <v>1</v>
      </c>
      <c r="BA277" s="4">
        <v>1</v>
      </c>
      <c r="BB277" s="4">
        <v>1</v>
      </c>
      <c r="BC277" s="4">
        <v>2.25</v>
      </c>
      <c r="BD277" s="4" t="s">
        <v>3</v>
      </c>
      <c r="BE277" s="4" t="s">
        <v>3</v>
      </c>
      <c r="BF277" s="4" t="s">
        <v>3</v>
      </c>
      <c r="BG277" s="4" t="s">
        <v>3</v>
      </c>
      <c r="BH277" s="4">
        <v>3</v>
      </c>
      <c r="BI277" s="4">
        <v>1</v>
      </c>
      <c r="BJ277" s="4" t="s">
        <v>421</v>
      </c>
      <c r="BM277" s="4">
        <v>21</v>
      </c>
      <c r="BN277" s="4">
        <v>0</v>
      </c>
      <c r="BO277" s="4" t="s">
        <v>419</v>
      </c>
      <c r="BP277" s="4">
        <v>1</v>
      </c>
      <c r="BQ277" s="4">
        <v>30</v>
      </c>
      <c r="BR277" s="4">
        <v>0</v>
      </c>
      <c r="BS277" s="4">
        <v>1</v>
      </c>
      <c r="BT277" s="4">
        <v>1</v>
      </c>
      <c r="BU277" s="4">
        <v>1</v>
      </c>
      <c r="BV277" s="4">
        <v>1</v>
      </c>
      <c r="BW277" s="4">
        <v>1</v>
      </c>
      <c r="BX277" s="4">
        <v>1</v>
      </c>
      <c r="BY277" s="4" t="s">
        <v>3</v>
      </c>
      <c r="BZ277" s="4">
        <v>109</v>
      </c>
      <c r="CA277" s="4">
        <v>61</v>
      </c>
      <c r="CB277" s="4" t="s">
        <v>3</v>
      </c>
      <c r="CE277" s="4">
        <v>1566</v>
      </c>
      <c r="CF277" s="4">
        <v>0</v>
      </c>
      <c r="CG277" s="4">
        <v>0</v>
      </c>
      <c r="CM277" s="4">
        <v>0</v>
      </c>
      <c r="CN277" s="4" t="s">
        <v>908</v>
      </c>
      <c r="CO277" s="4">
        <v>0</v>
      </c>
      <c r="CP277" s="4">
        <f t="shared" si="361"/>
        <v>632.70000000000005</v>
      </c>
      <c r="CQ277" s="4">
        <f t="shared" si="362"/>
        <v>4.28</v>
      </c>
      <c r="CR277" s="4">
        <f t="shared" si="386"/>
        <v>0</v>
      </c>
      <c r="CS277" s="4">
        <f t="shared" si="387"/>
        <v>0</v>
      </c>
      <c r="CT277" s="4">
        <f t="shared" si="363"/>
        <v>0</v>
      </c>
      <c r="CU277" s="4">
        <f t="shared" si="364"/>
        <v>0</v>
      </c>
      <c r="CV277" s="4">
        <f t="shared" si="365"/>
        <v>0</v>
      </c>
      <c r="CW277" s="4">
        <f t="shared" si="366"/>
        <v>0</v>
      </c>
      <c r="CX277" s="4">
        <f t="shared" si="367"/>
        <v>0</v>
      </c>
      <c r="CY277" s="4">
        <f t="shared" si="388"/>
        <v>0</v>
      </c>
      <c r="CZ277" s="4">
        <f t="shared" si="389"/>
        <v>0</v>
      </c>
      <c r="DC277" s="4" t="s">
        <v>3</v>
      </c>
      <c r="DD277" s="4" t="s">
        <v>3</v>
      </c>
      <c r="DE277" s="4" t="s">
        <v>3</v>
      </c>
      <c r="DF277" s="4" t="s">
        <v>3</v>
      </c>
      <c r="DG277" s="4" t="s">
        <v>3</v>
      </c>
      <c r="DH277" s="4" t="s">
        <v>3</v>
      </c>
      <c r="DI277" s="4" t="s">
        <v>3</v>
      </c>
      <c r="DJ277" s="4" t="s">
        <v>3</v>
      </c>
      <c r="DK277" s="4" t="s">
        <v>3</v>
      </c>
      <c r="DL277" s="4" t="s">
        <v>3</v>
      </c>
      <c r="DM277" s="4" t="s">
        <v>3</v>
      </c>
      <c r="DN277" s="4">
        <v>0</v>
      </c>
      <c r="DO277" s="4">
        <v>0</v>
      </c>
      <c r="DP277" s="4">
        <v>1</v>
      </c>
      <c r="DQ277" s="4">
        <v>1</v>
      </c>
      <c r="DU277" s="4">
        <v>1010</v>
      </c>
      <c r="DV277" s="4" t="s">
        <v>146</v>
      </c>
      <c r="DW277" s="4" t="s">
        <v>146</v>
      </c>
      <c r="DX277" s="4">
        <v>1</v>
      </c>
      <c r="DZ277" s="4" t="s">
        <v>3</v>
      </c>
      <c r="EA277" s="4" t="s">
        <v>3</v>
      </c>
      <c r="EB277" s="4" t="s">
        <v>3</v>
      </c>
      <c r="EC277" s="4" t="s">
        <v>3</v>
      </c>
      <c r="EE277" s="4">
        <v>85133641</v>
      </c>
      <c r="EF277" s="4">
        <v>30</v>
      </c>
      <c r="EG277" s="4" t="s">
        <v>52</v>
      </c>
      <c r="EH277" s="4">
        <v>0</v>
      </c>
      <c r="EI277" s="4" t="s">
        <v>3</v>
      </c>
      <c r="EJ277" s="4">
        <v>1</v>
      </c>
      <c r="EK277" s="4">
        <v>21</v>
      </c>
      <c r="EL277" s="4" t="s">
        <v>53</v>
      </c>
      <c r="EM277" s="4" t="s">
        <v>54</v>
      </c>
      <c r="EO277" s="4" t="s">
        <v>148</v>
      </c>
      <c r="EQ277" s="4">
        <v>0</v>
      </c>
      <c r="ER277" s="4">
        <v>1.9</v>
      </c>
      <c r="ES277" s="4">
        <v>1.9</v>
      </c>
      <c r="ET277" s="4">
        <v>0</v>
      </c>
      <c r="EU277" s="4">
        <v>0</v>
      </c>
      <c r="EV277" s="4">
        <v>0</v>
      </c>
      <c r="EW277" s="4">
        <v>0</v>
      </c>
      <c r="EX277" s="4">
        <v>0</v>
      </c>
      <c r="FQ277" s="4">
        <v>0</v>
      </c>
      <c r="FR277" s="4">
        <v>0</v>
      </c>
      <c r="FS277" s="4">
        <v>0</v>
      </c>
      <c r="FX277" s="4">
        <v>109</v>
      </c>
      <c r="FY277" s="4">
        <v>61</v>
      </c>
      <c r="GA277" s="4" t="s">
        <v>3</v>
      </c>
      <c r="GD277" s="4">
        <v>1</v>
      </c>
      <c r="GF277" s="4">
        <v>2032628862</v>
      </c>
      <c r="GG277" s="4">
        <v>2</v>
      </c>
      <c r="GH277" s="4">
        <v>1</v>
      </c>
      <c r="GI277" s="4">
        <v>2</v>
      </c>
      <c r="GJ277" s="4">
        <v>0</v>
      </c>
      <c r="GK277" s="4">
        <v>0</v>
      </c>
      <c r="GL277" s="4">
        <f t="shared" si="368"/>
        <v>0</v>
      </c>
      <c r="GM277" s="4">
        <f t="shared" si="369"/>
        <v>632.70000000000005</v>
      </c>
      <c r="GN277" s="4">
        <f t="shared" si="370"/>
        <v>632.70000000000005</v>
      </c>
      <c r="GO277" s="4">
        <f t="shared" si="371"/>
        <v>0</v>
      </c>
      <c r="GP277" s="4">
        <f t="shared" si="372"/>
        <v>0</v>
      </c>
      <c r="GR277" s="4">
        <v>0</v>
      </c>
      <c r="GS277" s="4">
        <v>3</v>
      </c>
      <c r="GT277" s="4">
        <v>0</v>
      </c>
      <c r="GU277" s="4" t="s">
        <v>3</v>
      </c>
      <c r="GV277" s="4">
        <f t="shared" si="373"/>
        <v>0</v>
      </c>
      <c r="GW277" s="4">
        <v>1</v>
      </c>
      <c r="GX277" s="4">
        <f t="shared" si="374"/>
        <v>0</v>
      </c>
      <c r="HA277" s="4">
        <v>0</v>
      </c>
      <c r="HB277" s="4">
        <v>0</v>
      </c>
      <c r="HC277" s="4">
        <f t="shared" si="375"/>
        <v>0</v>
      </c>
      <c r="HE277" s="4" t="s">
        <v>3</v>
      </c>
      <c r="HF277" s="4" t="s">
        <v>3</v>
      </c>
      <c r="HM277" s="4" t="s">
        <v>42</v>
      </c>
      <c r="HN277" s="4" t="s">
        <v>3</v>
      </c>
      <c r="HO277" s="4" t="s">
        <v>3</v>
      </c>
      <c r="HP277" s="4" t="s">
        <v>3</v>
      </c>
      <c r="HQ277" s="4" t="s">
        <v>3</v>
      </c>
      <c r="HS277" s="4">
        <v>0</v>
      </c>
      <c r="IK277" s="4">
        <v>0</v>
      </c>
    </row>
    <row r="278" spans="1:255" x14ac:dyDescent="0.2">
      <c r="A278" s="2">
        <v>18</v>
      </c>
      <c r="B278" s="2">
        <v>1</v>
      </c>
      <c r="C278" s="2">
        <v>536</v>
      </c>
      <c r="D278" s="2"/>
      <c r="E278" s="2" t="s">
        <v>422</v>
      </c>
      <c r="F278" s="2" t="s">
        <v>423</v>
      </c>
      <c r="G278" s="2" t="s">
        <v>424</v>
      </c>
      <c r="H278" s="2" t="s">
        <v>146</v>
      </c>
      <c r="I278" s="2">
        <f>I266*J278</f>
        <v>10</v>
      </c>
      <c r="J278" s="2">
        <v>23.255813953488371</v>
      </c>
      <c r="K278" s="2">
        <v>23.255814000000001</v>
      </c>
      <c r="L278" s="2"/>
      <c r="M278" s="2"/>
      <c r="N278" s="2"/>
      <c r="O278" s="2">
        <f t="shared" si="351"/>
        <v>242.9</v>
      </c>
      <c r="P278" s="2">
        <f t="shared" si="352"/>
        <v>242.9</v>
      </c>
      <c r="Q278" s="2">
        <f t="shared" si="376"/>
        <v>0</v>
      </c>
      <c r="R278" s="2">
        <f t="shared" si="377"/>
        <v>0</v>
      </c>
      <c r="S278" s="2">
        <f t="shared" si="353"/>
        <v>0</v>
      </c>
      <c r="T278" s="2">
        <f t="shared" si="354"/>
        <v>0</v>
      </c>
      <c r="U278" s="2">
        <f t="shared" si="355"/>
        <v>0</v>
      </c>
      <c r="V278" s="2">
        <f t="shared" si="356"/>
        <v>0</v>
      </c>
      <c r="W278" s="2">
        <f t="shared" si="357"/>
        <v>0</v>
      </c>
      <c r="X278" s="2">
        <f t="shared" si="378"/>
        <v>0</v>
      </c>
      <c r="Y278" s="2">
        <f t="shared" si="379"/>
        <v>0</v>
      </c>
      <c r="Z278" s="2"/>
      <c r="AA278" s="2">
        <v>85736471</v>
      </c>
      <c r="AB278" s="2">
        <f t="shared" si="358"/>
        <v>24.29</v>
      </c>
      <c r="AC278" s="2">
        <f t="shared" si="380"/>
        <v>24.29</v>
      </c>
      <c r="AD278" s="2">
        <f t="shared" si="381"/>
        <v>0</v>
      </c>
      <c r="AE278" s="2">
        <f t="shared" si="382"/>
        <v>0</v>
      </c>
      <c r="AF278" s="2">
        <f t="shared" si="383"/>
        <v>0</v>
      </c>
      <c r="AG278" s="2">
        <f t="shared" si="359"/>
        <v>0</v>
      </c>
      <c r="AH278" s="2">
        <f t="shared" si="384"/>
        <v>0</v>
      </c>
      <c r="AI278" s="2">
        <f t="shared" si="385"/>
        <v>0</v>
      </c>
      <c r="AJ278" s="2">
        <f t="shared" si="360"/>
        <v>0</v>
      </c>
      <c r="AK278" s="2">
        <v>24.29</v>
      </c>
      <c r="AL278" s="2">
        <v>24.29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109</v>
      </c>
      <c r="AU278" s="2">
        <v>61</v>
      </c>
      <c r="AV278" s="2">
        <v>1</v>
      </c>
      <c r="AW278" s="2">
        <v>1</v>
      </c>
      <c r="AX278" s="2"/>
      <c r="AY278" s="2"/>
      <c r="AZ278" s="2">
        <v>1</v>
      </c>
      <c r="BA278" s="2">
        <v>1</v>
      </c>
      <c r="BB278" s="2">
        <v>1</v>
      </c>
      <c r="BC278" s="2">
        <v>1</v>
      </c>
      <c r="BD278" s="2" t="s">
        <v>3</v>
      </c>
      <c r="BE278" s="2" t="s">
        <v>3</v>
      </c>
      <c r="BF278" s="2" t="s">
        <v>3</v>
      </c>
      <c r="BG278" s="2" t="s">
        <v>3</v>
      </c>
      <c r="BH278" s="2">
        <v>3</v>
      </c>
      <c r="BI278" s="2">
        <v>1</v>
      </c>
      <c r="BJ278" s="2" t="s">
        <v>425</v>
      </c>
      <c r="BK278" s="2"/>
      <c r="BL278" s="2"/>
      <c r="BM278" s="2">
        <v>21</v>
      </c>
      <c r="BN278" s="2">
        <v>0</v>
      </c>
      <c r="BO278" s="2" t="s">
        <v>3</v>
      </c>
      <c r="BP278" s="2">
        <v>0</v>
      </c>
      <c r="BQ278" s="2">
        <v>30</v>
      </c>
      <c r="BR278" s="2">
        <v>0</v>
      </c>
      <c r="BS278" s="2">
        <v>1</v>
      </c>
      <c r="BT278" s="2">
        <v>1</v>
      </c>
      <c r="BU278" s="2">
        <v>1</v>
      </c>
      <c r="BV278" s="2">
        <v>1</v>
      </c>
      <c r="BW278" s="2">
        <v>1</v>
      </c>
      <c r="BX278" s="2">
        <v>1</v>
      </c>
      <c r="BY278" s="2" t="s">
        <v>3</v>
      </c>
      <c r="BZ278" s="2">
        <v>109</v>
      </c>
      <c r="CA278" s="2">
        <v>61</v>
      </c>
      <c r="CB278" s="2" t="s">
        <v>3</v>
      </c>
      <c r="CC278" s="2"/>
      <c r="CD278" s="2"/>
      <c r="CE278" s="2">
        <v>1566</v>
      </c>
      <c r="CF278" s="2">
        <v>0</v>
      </c>
      <c r="CG278" s="2">
        <v>0</v>
      </c>
      <c r="CH278" s="2"/>
      <c r="CI278" s="2"/>
      <c r="CJ278" s="2"/>
      <c r="CK278" s="2"/>
      <c r="CL278" s="2"/>
      <c r="CM278" s="2">
        <v>0</v>
      </c>
      <c r="CN278" s="2" t="s">
        <v>908</v>
      </c>
      <c r="CO278" s="2">
        <v>0</v>
      </c>
      <c r="CP278" s="2">
        <f t="shared" si="361"/>
        <v>242.9</v>
      </c>
      <c r="CQ278" s="2">
        <f t="shared" si="362"/>
        <v>24.29</v>
      </c>
      <c r="CR278" s="2">
        <f t="shared" si="386"/>
        <v>0</v>
      </c>
      <c r="CS278" s="2">
        <f t="shared" si="387"/>
        <v>0</v>
      </c>
      <c r="CT278" s="2">
        <f t="shared" si="363"/>
        <v>0</v>
      </c>
      <c r="CU278" s="2">
        <f t="shared" si="364"/>
        <v>0</v>
      </c>
      <c r="CV278" s="2">
        <f t="shared" si="365"/>
        <v>0</v>
      </c>
      <c r="CW278" s="2">
        <f t="shared" si="366"/>
        <v>0</v>
      </c>
      <c r="CX278" s="2">
        <f t="shared" si="367"/>
        <v>0</v>
      </c>
      <c r="CY278" s="2">
        <f t="shared" si="388"/>
        <v>0</v>
      </c>
      <c r="CZ278" s="2">
        <f t="shared" si="389"/>
        <v>0</v>
      </c>
      <c r="DA278" s="2"/>
      <c r="DB278" s="2"/>
      <c r="DC278" s="2" t="s">
        <v>3</v>
      </c>
      <c r="DD278" s="2" t="s">
        <v>3</v>
      </c>
      <c r="DE278" s="2" t="s">
        <v>3</v>
      </c>
      <c r="DF278" s="2" t="s">
        <v>3</v>
      </c>
      <c r="DG278" s="2" t="s">
        <v>3</v>
      </c>
      <c r="DH278" s="2" t="s">
        <v>3</v>
      </c>
      <c r="DI278" s="2" t="s">
        <v>3</v>
      </c>
      <c r="DJ278" s="2" t="s">
        <v>3</v>
      </c>
      <c r="DK278" s="2" t="s">
        <v>3</v>
      </c>
      <c r="DL278" s="2" t="s">
        <v>3</v>
      </c>
      <c r="DM278" s="2" t="s">
        <v>3</v>
      </c>
      <c r="DN278" s="2">
        <v>0</v>
      </c>
      <c r="DO278" s="2">
        <v>0</v>
      </c>
      <c r="DP278" s="2">
        <v>1</v>
      </c>
      <c r="DQ278" s="2">
        <v>1</v>
      </c>
      <c r="DR278" s="2"/>
      <c r="DS278" s="2"/>
      <c r="DT278" s="2"/>
      <c r="DU278" s="2">
        <v>1010</v>
      </c>
      <c r="DV278" s="2" t="s">
        <v>146</v>
      </c>
      <c r="DW278" s="2" t="s">
        <v>146</v>
      </c>
      <c r="DX278" s="2">
        <v>1</v>
      </c>
      <c r="DY278" s="2"/>
      <c r="DZ278" s="2" t="s">
        <v>3</v>
      </c>
      <c r="EA278" s="2" t="s">
        <v>3</v>
      </c>
      <c r="EB278" s="2" t="s">
        <v>3</v>
      </c>
      <c r="EC278" s="2" t="s">
        <v>3</v>
      </c>
      <c r="ED278" s="2"/>
      <c r="EE278" s="2">
        <v>85133641</v>
      </c>
      <c r="EF278" s="2">
        <v>30</v>
      </c>
      <c r="EG278" s="2" t="s">
        <v>52</v>
      </c>
      <c r="EH278" s="2">
        <v>0</v>
      </c>
      <c r="EI278" s="2" t="s">
        <v>3</v>
      </c>
      <c r="EJ278" s="2">
        <v>1</v>
      </c>
      <c r="EK278" s="2">
        <v>21</v>
      </c>
      <c r="EL278" s="2" t="s">
        <v>53</v>
      </c>
      <c r="EM278" s="2" t="s">
        <v>54</v>
      </c>
      <c r="EN278" s="2"/>
      <c r="EO278" s="2" t="s">
        <v>148</v>
      </c>
      <c r="EP278" s="2"/>
      <c r="EQ278" s="2">
        <v>0</v>
      </c>
      <c r="ER278" s="2">
        <v>24.29</v>
      </c>
      <c r="ES278" s="2">
        <v>24.29</v>
      </c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>
        <v>0</v>
      </c>
      <c r="FR278" s="2">
        <v>0</v>
      </c>
      <c r="FS278" s="2">
        <v>0</v>
      </c>
      <c r="FT278" s="2"/>
      <c r="FU278" s="2"/>
      <c r="FV278" s="2"/>
      <c r="FW278" s="2"/>
      <c r="FX278" s="2">
        <v>109</v>
      </c>
      <c r="FY278" s="2">
        <v>61</v>
      </c>
      <c r="FZ278" s="2"/>
      <c r="GA278" s="2" t="s">
        <v>3</v>
      </c>
      <c r="GB278" s="2"/>
      <c r="GC278" s="2"/>
      <c r="GD278" s="2">
        <v>1</v>
      </c>
      <c r="GE278" s="2"/>
      <c r="GF278" s="2">
        <v>761068647</v>
      </c>
      <c r="GG278" s="2">
        <v>2</v>
      </c>
      <c r="GH278" s="2">
        <v>1</v>
      </c>
      <c r="GI278" s="2">
        <v>-2</v>
      </c>
      <c r="GJ278" s="2">
        <v>0</v>
      </c>
      <c r="GK278" s="2">
        <v>0</v>
      </c>
      <c r="GL278" s="2">
        <f t="shared" si="368"/>
        <v>0</v>
      </c>
      <c r="GM278" s="2">
        <f t="shared" si="369"/>
        <v>242.9</v>
      </c>
      <c r="GN278" s="2">
        <f t="shared" si="370"/>
        <v>242.9</v>
      </c>
      <c r="GO278" s="2">
        <f t="shared" si="371"/>
        <v>0</v>
      </c>
      <c r="GP278" s="2">
        <f t="shared" si="372"/>
        <v>0</v>
      </c>
      <c r="GQ278" s="2"/>
      <c r="GR278" s="2">
        <v>0</v>
      </c>
      <c r="GS278" s="2">
        <v>3</v>
      </c>
      <c r="GT278" s="2">
        <v>0</v>
      </c>
      <c r="GU278" s="2" t="s">
        <v>3</v>
      </c>
      <c r="GV278" s="2">
        <f t="shared" si="373"/>
        <v>0</v>
      </c>
      <c r="GW278" s="2">
        <v>1</v>
      </c>
      <c r="GX278" s="2">
        <f t="shared" si="374"/>
        <v>0</v>
      </c>
      <c r="GY278" s="2"/>
      <c r="GZ278" s="2"/>
      <c r="HA278" s="2">
        <v>0</v>
      </c>
      <c r="HB278" s="2">
        <v>0</v>
      </c>
      <c r="HC278" s="2">
        <f t="shared" si="375"/>
        <v>0</v>
      </c>
      <c r="HD278" s="2"/>
      <c r="HE278" s="2" t="s">
        <v>3</v>
      </c>
      <c r="HF278" s="2" t="s">
        <v>3</v>
      </c>
      <c r="HG278" s="2"/>
      <c r="HH278" s="2"/>
      <c r="HI278" s="2"/>
      <c r="HJ278" s="2"/>
      <c r="HK278" s="2"/>
      <c r="HL278" s="2"/>
      <c r="HM278" s="2" t="s">
        <v>42</v>
      </c>
      <c r="HN278" s="2" t="s">
        <v>3</v>
      </c>
      <c r="HO278" s="2" t="s">
        <v>3</v>
      </c>
      <c r="HP278" s="2" t="s">
        <v>3</v>
      </c>
      <c r="HQ278" s="2" t="s">
        <v>3</v>
      </c>
      <c r="HR278" s="2"/>
      <c r="HS278" s="2">
        <v>0</v>
      </c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>
        <v>0</v>
      </c>
      <c r="IL278" s="2"/>
      <c r="IM278" s="2"/>
      <c r="IN278" s="2"/>
      <c r="IO278" s="2"/>
      <c r="IP278" s="2"/>
      <c r="IQ278" s="2"/>
      <c r="IR278" s="2"/>
      <c r="IS278" s="2"/>
      <c r="IT278" s="2"/>
      <c r="IU278" s="2"/>
    </row>
    <row r="279" spans="1:255" x14ac:dyDescent="0.2">
      <c r="A279" s="4">
        <v>18</v>
      </c>
      <c r="B279" s="4">
        <v>1</v>
      </c>
      <c r="C279" s="4">
        <v>551</v>
      </c>
      <c r="E279" s="4" t="s">
        <v>422</v>
      </c>
      <c r="F279" s="4" t="s">
        <v>423</v>
      </c>
      <c r="G279" s="4" t="s">
        <v>424</v>
      </c>
      <c r="H279" s="4" t="s">
        <v>146</v>
      </c>
      <c r="I279" s="4">
        <f>I267*J279</f>
        <v>10</v>
      </c>
      <c r="J279" s="4">
        <v>23.255813953488371</v>
      </c>
      <c r="K279" s="4">
        <v>23.255814000000001</v>
      </c>
      <c r="O279" s="4">
        <f t="shared" si="351"/>
        <v>2159.38</v>
      </c>
      <c r="P279" s="4">
        <f t="shared" si="352"/>
        <v>2159.38</v>
      </c>
      <c r="Q279" s="4">
        <f t="shared" si="376"/>
        <v>0</v>
      </c>
      <c r="R279" s="4">
        <f t="shared" si="377"/>
        <v>0</v>
      </c>
      <c r="S279" s="4">
        <f t="shared" si="353"/>
        <v>0</v>
      </c>
      <c r="T279" s="4">
        <f t="shared" si="354"/>
        <v>0</v>
      </c>
      <c r="U279" s="4">
        <f t="shared" si="355"/>
        <v>0</v>
      </c>
      <c r="V279" s="4">
        <f t="shared" si="356"/>
        <v>0</v>
      </c>
      <c r="W279" s="4">
        <f t="shared" si="357"/>
        <v>0</v>
      </c>
      <c r="X279" s="4">
        <f t="shared" si="378"/>
        <v>0</v>
      </c>
      <c r="Y279" s="4">
        <f t="shared" si="379"/>
        <v>0</v>
      </c>
      <c r="AA279" s="4">
        <v>85736473</v>
      </c>
      <c r="AB279" s="4">
        <f t="shared" si="358"/>
        <v>24.29</v>
      </c>
      <c r="AC279" s="4">
        <f t="shared" si="380"/>
        <v>24.29</v>
      </c>
      <c r="AD279" s="4">
        <f t="shared" si="381"/>
        <v>0</v>
      </c>
      <c r="AE279" s="4">
        <f t="shared" si="382"/>
        <v>0</v>
      </c>
      <c r="AF279" s="4">
        <f t="shared" si="383"/>
        <v>0</v>
      </c>
      <c r="AG279" s="4">
        <f t="shared" si="359"/>
        <v>0</v>
      </c>
      <c r="AH279" s="4">
        <f t="shared" si="384"/>
        <v>0</v>
      </c>
      <c r="AI279" s="4">
        <f t="shared" si="385"/>
        <v>0</v>
      </c>
      <c r="AJ279" s="4">
        <f t="shared" si="360"/>
        <v>0</v>
      </c>
      <c r="AK279" s="4">
        <v>24.29</v>
      </c>
      <c r="AL279" s="4">
        <v>24.29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109</v>
      </c>
      <c r="AU279" s="4">
        <v>61</v>
      </c>
      <c r="AV279" s="4">
        <v>1</v>
      </c>
      <c r="AW279" s="4">
        <v>1</v>
      </c>
      <c r="AZ279" s="4">
        <v>1</v>
      </c>
      <c r="BA279" s="4">
        <v>1</v>
      </c>
      <c r="BB279" s="4">
        <v>1</v>
      </c>
      <c r="BC279" s="4">
        <v>8.89</v>
      </c>
      <c r="BD279" s="4" t="s">
        <v>3</v>
      </c>
      <c r="BE279" s="4" t="s">
        <v>3</v>
      </c>
      <c r="BF279" s="4" t="s">
        <v>3</v>
      </c>
      <c r="BG279" s="4" t="s">
        <v>3</v>
      </c>
      <c r="BH279" s="4">
        <v>3</v>
      </c>
      <c r="BI279" s="4">
        <v>1</v>
      </c>
      <c r="BJ279" s="4" t="s">
        <v>425</v>
      </c>
      <c r="BM279" s="4">
        <v>21</v>
      </c>
      <c r="BN279" s="4">
        <v>0</v>
      </c>
      <c r="BO279" s="4" t="s">
        <v>423</v>
      </c>
      <c r="BP279" s="4">
        <v>1</v>
      </c>
      <c r="BQ279" s="4">
        <v>30</v>
      </c>
      <c r="BR279" s="4">
        <v>0</v>
      </c>
      <c r="BS279" s="4">
        <v>1</v>
      </c>
      <c r="BT279" s="4">
        <v>1</v>
      </c>
      <c r="BU279" s="4">
        <v>1</v>
      </c>
      <c r="BV279" s="4">
        <v>1</v>
      </c>
      <c r="BW279" s="4">
        <v>1</v>
      </c>
      <c r="BX279" s="4">
        <v>1</v>
      </c>
      <c r="BY279" s="4" t="s">
        <v>3</v>
      </c>
      <c r="BZ279" s="4">
        <v>109</v>
      </c>
      <c r="CA279" s="4">
        <v>61</v>
      </c>
      <c r="CB279" s="4" t="s">
        <v>3</v>
      </c>
      <c r="CE279" s="4">
        <v>1566</v>
      </c>
      <c r="CF279" s="4">
        <v>0</v>
      </c>
      <c r="CG279" s="4">
        <v>0</v>
      </c>
      <c r="CM279" s="4">
        <v>0</v>
      </c>
      <c r="CN279" s="4" t="s">
        <v>908</v>
      </c>
      <c r="CO279" s="4">
        <v>0</v>
      </c>
      <c r="CP279" s="4">
        <f t="shared" si="361"/>
        <v>2159.38</v>
      </c>
      <c r="CQ279" s="4">
        <f t="shared" si="362"/>
        <v>215.94</v>
      </c>
      <c r="CR279" s="4">
        <f t="shared" si="386"/>
        <v>0</v>
      </c>
      <c r="CS279" s="4">
        <f t="shared" si="387"/>
        <v>0</v>
      </c>
      <c r="CT279" s="4">
        <f t="shared" si="363"/>
        <v>0</v>
      </c>
      <c r="CU279" s="4">
        <f t="shared" si="364"/>
        <v>0</v>
      </c>
      <c r="CV279" s="4">
        <f t="shared" si="365"/>
        <v>0</v>
      </c>
      <c r="CW279" s="4">
        <f t="shared" si="366"/>
        <v>0</v>
      </c>
      <c r="CX279" s="4">
        <f t="shared" si="367"/>
        <v>0</v>
      </c>
      <c r="CY279" s="4">
        <f t="shared" si="388"/>
        <v>0</v>
      </c>
      <c r="CZ279" s="4">
        <f t="shared" si="389"/>
        <v>0</v>
      </c>
      <c r="DC279" s="4" t="s">
        <v>3</v>
      </c>
      <c r="DD279" s="4" t="s">
        <v>3</v>
      </c>
      <c r="DE279" s="4" t="s">
        <v>3</v>
      </c>
      <c r="DF279" s="4" t="s">
        <v>3</v>
      </c>
      <c r="DG279" s="4" t="s">
        <v>3</v>
      </c>
      <c r="DH279" s="4" t="s">
        <v>3</v>
      </c>
      <c r="DI279" s="4" t="s">
        <v>3</v>
      </c>
      <c r="DJ279" s="4" t="s">
        <v>3</v>
      </c>
      <c r="DK279" s="4" t="s">
        <v>3</v>
      </c>
      <c r="DL279" s="4" t="s">
        <v>3</v>
      </c>
      <c r="DM279" s="4" t="s">
        <v>3</v>
      </c>
      <c r="DN279" s="4">
        <v>0</v>
      </c>
      <c r="DO279" s="4">
        <v>0</v>
      </c>
      <c r="DP279" s="4">
        <v>1</v>
      </c>
      <c r="DQ279" s="4">
        <v>1</v>
      </c>
      <c r="DU279" s="4">
        <v>1010</v>
      </c>
      <c r="DV279" s="4" t="s">
        <v>146</v>
      </c>
      <c r="DW279" s="4" t="s">
        <v>146</v>
      </c>
      <c r="DX279" s="4">
        <v>1</v>
      </c>
      <c r="DZ279" s="4" t="s">
        <v>3</v>
      </c>
      <c r="EA279" s="4" t="s">
        <v>3</v>
      </c>
      <c r="EB279" s="4" t="s">
        <v>3</v>
      </c>
      <c r="EC279" s="4" t="s">
        <v>3</v>
      </c>
      <c r="EE279" s="4">
        <v>85133641</v>
      </c>
      <c r="EF279" s="4">
        <v>30</v>
      </c>
      <c r="EG279" s="4" t="s">
        <v>52</v>
      </c>
      <c r="EH279" s="4">
        <v>0</v>
      </c>
      <c r="EI279" s="4" t="s">
        <v>3</v>
      </c>
      <c r="EJ279" s="4">
        <v>1</v>
      </c>
      <c r="EK279" s="4">
        <v>21</v>
      </c>
      <c r="EL279" s="4" t="s">
        <v>53</v>
      </c>
      <c r="EM279" s="4" t="s">
        <v>54</v>
      </c>
      <c r="EO279" s="4" t="s">
        <v>148</v>
      </c>
      <c r="EQ279" s="4">
        <v>0</v>
      </c>
      <c r="ER279" s="4">
        <v>24.29</v>
      </c>
      <c r="ES279" s="4">
        <v>24.29</v>
      </c>
      <c r="ET279" s="4">
        <v>0</v>
      </c>
      <c r="EU279" s="4">
        <v>0</v>
      </c>
      <c r="EV279" s="4">
        <v>0</v>
      </c>
      <c r="EW279" s="4">
        <v>0</v>
      </c>
      <c r="EX279" s="4">
        <v>0</v>
      </c>
      <c r="FQ279" s="4">
        <v>0</v>
      </c>
      <c r="FR279" s="4">
        <v>0</v>
      </c>
      <c r="FS279" s="4">
        <v>0</v>
      </c>
      <c r="FX279" s="4">
        <v>109</v>
      </c>
      <c r="FY279" s="4">
        <v>61</v>
      </c>
      <c r="GA279" s="4" t="s">
        <v>3</v>
      </c>
      <c r="GD279" s="4">
        <v>1</v>
      </c>
      <c r="GF279" s="4">
        <v>761068647</v>
      </c>
      <c r="GG279" s="4">
        <v>2</v>
      </c>
      <c r="GH279" s="4">
        <v>1</v>
      </c>
      <c r="GI279" s="4">
        <v>2</v>
      </c>
      <c r="GJ279" s="4">
        <v>0</v>
      </c>
      <c r="GK279" s="4">
        <v>0</v>
      </c>
      <c r="GL279" s="4">
        <f t="shared" si="368"/>
        <v>0</v>
      </c>
      <c r="GM279" s="4">
        <f t="shared" si="369"/>
        <v>2159.38</v>
      </c>
      <c r="GN279" s="4">
        <f t="shared" si="370"/>
        <v>2159.38</v>
      </c>
      <c r="GO279" s="4">
        <f t="shared" si="371"/>
        <v>0</v>
      </c>
      <c r="GP279" s="4">
        <f t="shared" si="372"/>
        <v>0</v>
      </c>
      <c r="GR279" s="4">
        <v>0</v>
      </c>
      <c r="GS279" s="4">
        <v>3</v>
      </c>
      <c r="GT279" s="4">
        <v>0</v>
      </c>
      <c r="GU279" s="4" t="s">
        <v>3</v>
      </c>
      <c r="GV279" s="4">
        <f t="shared" si="373"/>
        <v>0</v>
      </c>
      <c r="GW279" s="4">
        <v>1</v>
      </c>
      <c r="GX279" s="4">
        <f t="shared" si="374"/>
        <v>0</v>
      </c>
      <c r="HA279" s="4">
        <v>0</v>
      </c>
      <c r="HB279" s="4">
        <v>0</v>
      </c>
      <c r="HC279" s="4">
        <f t="shared" si="375"/>
        <v>0</v>
      </c>
      <c r="HE279" s="4" t="s">
        <v>3</v>
      </c>
      <c r="HF279" s="4" t="s">
        <v>3</v>
      </c>
      <c r="HM279" s="4" t="s">
        <v>42</v>
      </c>
      <c r="HN279" s="4" t="s">
        <v>3</v>
      </c>
      <c r="HO279" s="4" t="s">
        <v>3</v>
      </c>
      <c r="HP279" s="4" t="s">
        <v>3</v>
      </c>
      <c r="HQ279" s="4" t="s">
        <v>3</v>
      </c>
      <c r="HS279" s="4">
        <v>0</v>
      </c>
      <c r="IK279" s="4">
        <v>0</v>
      </c>
    </row>
    <row r="280" spans="1:255" x14ac:dyDescent="0.2">
      <c r="A280" s="2">
        <v>18</v>
      </c>
      <c r="B280" s="2">
        <v>1</v>
      </c>
      <c r="C280" s="2">
        <v>537</v>
      </c>
      <c r="D280" s="2"/>
      <c r="E280" s="2" t="s">
        <v>426</v>
      </c>
      <c r="F280" s="2" t="s">
        <v>427</v>
      </c>
      <c r="G280" s="2" t="s">
        <v>428</v>
      </c>
      <c r="H280" s="2" t="s">
        <v>146</v>
      </c>
      <c r="I280" s="2">
        <f>I266*J280</f>
        <v>0.45150000000000001</v>
      </c>
      <c r="J280" s="2">
        <v>1.05</v>
      </c>
      <c r="K280" s="2">
        <v>1.05</v>
      </c>
      <c r="L280" s="2"/>
      <c r="M280" s="2"/>
      <c r="N280" s="2"/>
      <c r="O280" s="2">
        <f t="shared" si="351"/>
        <v>5.34</v>
      </c>
      <c r="P280" s="2">
        <f t="shared" si="352"/>
        <v>5.34</v>
      </c>
      <c r="Q280" s="2">
        <f t="shared" si="376"/>
        <v>0</v>
      </c>
      <c r="R280" s="2">
        <f t="shared" si="377"/>
        <v>0</v>
      </c>
      <c r="S280" s="2">
        <f t="shared" si="353"/>
        <v>0</v>
      </c>
      <c r="T280" s="2">
        <f t="shared" si="354"/>
        <v>0</v>
      </c>
      <c r="U280" s="2">
        <f t="shared" si="355"/>
        <v>0</v>
      </c>
      <c r="V280" s="2">
        <f t="shared" si="356"/>
        <v>0</v>
      </c>
      <c r="W280" s="2">
        <f t="shared" si="357"/>
        <v>0</v>
      </c>
      <c r="X280" s="2">
        <f t="shared" si="378"/>
        <v>0</v>
      </c>
      <c r="Y280" s="2">
        <f t="shared" si="379"/>
        <v>0</v>
      </c>
      <c r="Z280" s="2"/>
      <c r="AA280" s="2">
        <v>85736471</v>
      </c>
      <c r="AB280" s="2">
        <f t="shared" si="358"/>
        <v>11.82</v>
      </c>
      <c r="AC280" s="2">
        <f t="shared" si="380"/>
        <v>11.82</v>
      </c>
      <c r="AD280" s="2">
        <f t="shared" si="381"/>
        <v>0</v>
      </c>
      <c r="AE280" s="2">
        <f t="shared" si="382"/>
        <v>0</v>
      </c>
      <c r="AF280" s="2">
        <f t="shared" si="383"/>
        <v>0</v>
      </c>
      <c r="AG280" s="2">
        <f t="shared" si="359"/>
        <v>0</v>
      </c>
      <c r="AH280" s="2">
        <f t="shared" si="384"/>
        <v>0</v>
      </c>
      <c r="AI280" s="2">
        <f t="shared" si="385"/>
        <v>0</v>
      </c>
      <c r="AJ280" s="2">
        <f t="shared" si="360"/>
        <v>0</v>
      </c>
      <c r="AK280" s="2">
        <v>11.82</v>
      </c>
      <c r="AL280" s="2">
        <v>11.82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109</v>
      </c>
      <c r="AU280" s="2">
        <v>61</v>
      </c>
      <c r="AV280" s="2">
        <v>1</v>
      </c>
      <c r="AW280" s="2">
        <v>1</v>
      </c>
      <c r="AX280" s="2"/>
      <c r="AY280" s="2"/>
      <c r="AZ280" s="2">
        <v>1</v>
      </c>
      <c r="BA280" s="2">
        <v>1</v>
      </c>
      <c r="BB280" s="2">
        <v>1</v>
      </c>
      <c r="BC280" s="2">
        <v>1</v>
      </c>
      <c r="BD280" s="2" t="s">
        <v>3</v>
      </c>
      <c r="BE280" s="2" t="s">
        <v>3</v>
      </c>
      <c r="BF280" s="2" t="s">
        <v>3</v>
      </c>
      <c r="BG280" s="2" t="s">
        <v>3</v>
      </c>
      <c r="BH280" s="2">
        <v>3</v>
      </c>
      <c r="BI280" s="2">
        <v>1</v>
      </c>
      <c r="BJ280" s="2" t="s">
        <v>429</v>
      </c>
      <c r="BK280" s="2"/>
      <c r="BL280" s="2"/>
      <c r="BM280" s="2">
        <v>21</v>
      </c>
      <c r="BN280" s="2">
        <v>0</v>
      </c>
      <c r="BO280" s="2" t="s">
        <v>3</v>
      </c>
      <c r="BP280" s="2">
        <v>0</v>
      </c>
      <c r="BQ280" s="2">
        <v>30</v>
      </c>
      <c r="BR280" s="2">
        <v>0</v>
      </c>
      <c r="BS280" s="2">
        <v>1</v>
      </c>
      <c r="BT280" s="2">
        <v>1</v>
      </c>
      <c r="BU280" s="2">
        <v>1</v>
      </c>
      <c r="BV280" s="2">
        <v>1</v>
      </c>
      <c r="BW280" s="2">
        <v>1</v>
      </c>
      <c r="BX280" s="2">
        <v>1</v>
      </c>
      <c r="BY280" s="2" t="s">
        <v>3</v>
      </c>
      <c r="BZ280" s="2">
        <v>109</v>
      </c>
      <c r="CA280" s="2">
        <v>61</v>
      </c>
      <c r="CB280" s="2" t="s">
        <v>3</v>
      </c>
      <c r="CC280" s="2"/>
      <c r="CD280" s="2"/>
      <c r="CE280" s="2">
        <v>1566</v>
      </c>
      <c r="CF280" s="2">
        <v>0</v>
      </c>
      <c r="CG280" s="2">
        <v>0</v>
      </c>
      <c r="CH280" s="2"/>
      <c r="CI280" s="2"/>
      <c r="CJ280" s="2"/>
      <c r="CK280" s="2"/>
      <c r="CL280" s="2"/>
      <c r="CM280" s="2">
        <v>0</v>
      </c>
      <c r="CN280" s="2" t="s">
        <v>908</v>
      </c>
      <c r="CO280" s="2">
        <v>0</v>
      </c>
      <c r="CP280" s="2">
        <f t="shared" si="361"/>
        <v>5.34</v>
      </c>
      <c r="CQ280" s="2">
        <f t="shared" si="362"/>
        <v>11.82</v>
      </c>
      <c r="CR280" s="2">
        <f t="shared" si="386"/>
        <v>0</v>
      </c>
      <c r="CS280" s="2">
        <f t="shared" si="387"/>
        <v>0</v>
      </c>
      <c r="CT280" s="2">
        <f t="shared" si="363"/>
        <v>0</v>
      </c>
      <c r="CU280" s="2">
        <f t="shared" si="364"/>
        <v>0</v>
      </c>
      <c r="CV280" s="2">
        <f t="shared" si="365"/>
        <v>0</v>
      </c>
      <c r="CW280" s="2">
        <f t="shared" si="366"/>
        <v>0</v>
      </c>
      <c r="CX280" s="2">
        <f t="shared" si="367"/>
        <v>0</v>
      </c>
      <c r="CY280" s="2">
        <f t="shared" si="388"/>
        <v>0</v>
      </c>
      <c r="CZ280" s="2">
        <f t="shared" si="389"/>
        <v>0</v>
      </c>
      <c r="DA280" s="2"/>
      <c r="DB280" s="2"/>
      <c r="DC280" s="2" t="s">
        <v>3</v>
      </c>
      <c r="DD280" s="2" t="s">
        <v>3</v>
      </c>
      <c r="DE280" s="2" t="s">
        <v>3</v>
      </c>
      <c r="DF280" s="2" t="s">
        <v>3</v>
      </c>
      <c r="DG280" s="2" t="s">
        <v>3</v>
      </c>
      <c r="DH280" s="2" t="s">
        <v>3</v>
      </c>
      <c r="DI280" s="2" t="s">
        <v>3</v>
      </c>
      <c r="DJ280" s="2" t="s">
        <v>3</v>
      </c>
      <c r="DK280" s="2" t="s">
        <v>3</v>
      </c>
      <c r="DL280" s="2" t="s">
        <v>3</v>
      </c>
      <c r="DM280" s="2" t="s">
        <v>3</v>
      </c>
      <c r="DN280" s="2">
        <v>0</v>
      </c>
      <c r="DO280" s="2">
        <v>0</v>
      </c>
      <c r="DP280" s="2">
        <v>1</v>
      </c>
      <c r="DQ280" s="2">
        <v>1</v>
      </c>
      <c r="DR280" s="2"/>
      <c r="DS280" s="2"/>
      <c r="DT280" s="2"/>
      <c r="DU280" s="2">
        <v>1010</v>
      </c>
      <c r="DV280" s="2" t="s">
        <v>146</v>
      </c>
      <c r="DW280" s="2" t="s">
        <v>146</v>
      </c>
      <c r="DX280" s="2">
        <v>1</v>
      </c>
      <c r="DY280" s="2"/>
      <c r="DZ280" s="2" t="s">
        <v>3</v>
      </c>
      <c r="EA280" s="2" t="s">
        <v>3</v>
      </c>
      <c r="EB280" s="2" t="s">
        <v>3</v>
      </c>
      <c r="EC280" s="2" t="s">
        <v>3</v>
      </c>
      <c r="ED280" s="2"/>
      <c r="EE280" s="2">
        <v>85133641</v>
      </c>
      <c r="EF280" s="2">
        <v>30</v>
      </c>
      <c r="EG280" s="2" t="s">
        <v>52</v>
      </c>
      <c r="EH280" s="2">
        <v>0</v>
      </c>
      <c r="EI280" s="2" t="s">
        <v>3</v>
      </c>
      <c r="EJ280" s="2">
        <v>1</v>
      </c>
      <c r="EK280" s="2">
        <v>21</v>
      </c>
      <c r="EL280" s="2" t="s">
        <v>53</v>
      </c>
      <c r="EM280" s="2" t="s">
        <v>54</v>
      </c>
      <c r="EN280" s="2"/>
      <c r="EO280" s="2" t="s">
        <v>148</v>
      </c>
      <c r="EP280" s="2"/>
      <c r="EQ280" s="2">
        <v>0</v>
      </c>
      <c r="ER280" s="2">
        <v>11.82</v>
      </c>
      <c r="ES280" s="2">
        <v>11.82</v>
      </c>
      <c r="ET280" s="2">
        <v>0</v>
      </c>
      <c r="EU280" s="2">
        <v>0</v>
      </c>
      <c r="EV280" s="2">
        <v>0</v>
      </c>
      <c r="EW280" s="2">
        <v>0</v>
      </c>
      <c r="EX280" s="2">
        <v>0</v>
      </c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>
        <v>0</v>
      </c>
      <c r="FR280" s="2">
        <v>0</v>
      </c>
      <c r="FS280" s="2">
        <v>0</v>
      </c>
      <c r="FT280" s="2"/>
      <c r="FU280" s="2"/>
      <c r="FV280" s="2"/>
      <c r="FW280" s="2"/>
      <c r="FX280" s="2">
        <v>109</v>
      </c>
      <c r="FY280" s="2">
        <v>61</v>
      </c>
      <c r="FZ280" s="2"/>
      <c r="GA280" s="2" t="s">
        <v>3</v>
      </c>
      <c r="GB280" s="2"/>
      <c r="GC280" s="2"/>
      <c r="GD280" s="2">
        <v>1</v>
      </c>
      <c r="GE280" s="2"/>
      <c r="GF280" s="2">
        <v>1847581397</v>
      </c>
      <c r="GG280" s="2">
        <v>2</v>
      </c>
      <c r="GH280" s="2">
        <v>1</v>
      </c>
      <c r="GI280" s="2">
        <v>-2</v>
      </c>
      <c r="GJ280" s="2">
        <v>0</v>
      </c>
      <c r="GK280" s="2">
        <v>0</v>
      </c>
      <c r="GL280" s="2">
        <f t="shared" si="368"/>
        <v>0</v>
      </c>
      <c r="GM280" s="2">
        <f t="shared" si="369"/>
        <v>5.34</v>
      </c>
      <c r="GN280" s="2">
        <f t="shared" si="370"/>
        <v>5.34</v>
      </c>
      <c r="GO280" s="2">
        <f t="shared" si="371"/>
        <v>0</v>
      </c>
      <c r="GP280" s="2">
        <f t="shared" si="372"/>
        <v>0</v>
      </c>
      <c r="GQ280" s="2"/>
      <c r="GR280" s="2">
        <v>0</v>
      </c>
      <c r="GS280" s="2">
        <v>3</v>
      </c>
      <c r="GT280" s="2">
        <v>0</v>
      </c>
      <c r="GU280" s="2" t="s">
        <v>3</v>
      </c>
      <c r="GV280" s="2">
        <f t="shared" si="373"/>
        <v>0</v>
      </c>
      <c r="GW280" s="2">
        <v>1</v>
      </c>
      <c r="GX280" s="2">
        <f t="shared" si="374"/>
        <v>0</v>
      </c>
      <c r="GY280" s="2"/>
      <c r="GZ280" s="2"/>
      <c r="HA280" s="2">
        <v>0</v>
      </c>
      <c r="HB280" s="2">
        <v>0</v>
      </c>
      <c r="HC280" s="2">
        <f t="shared" si="375"/>
        <v>0</v>
      </c>
      <c r="HD280" s="2"/>
      <c r="HE280" s="2" t="s">
        <v>3</v>
      </c>
      <c r="HF280" s="2" t="s">
        <v>3</v>
      </c>
      <c r="HG280" s="2"/>
      <c r="HH280" s="2"/>
      <c r="HI280" s="2"/>
      <c r="HJ280" s="2"/>
      <c r="HK280" s="2"/>
      <c r="HL280" s="2"/>
      <c r="HM280" s="2" t="s">
        <v>42</v>
      </c>
      <c r="HN280" s="2" t="s">
        <v>3</v>
      </c>
      <c r="HO280" s="2" t="s">
        <v>3</v>
      </c>
      <c r="HP280" s="2" t="s">
        <v>3</v>
      </c>
      <c r="HQ280" s="2" t="s">
        <v>3</v>
      </c>
      <c r="HR280" s="2"/>
      <c r="HS280" s="2">
        <v>0</v>
      </c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>
        <v>0</v>
      </c>
      <c r="IL280" s="2"/>
      <c r="IM280" s="2"/>
      <c r="IN280" s="2"/>
      <c r="IO280" s="2"/>
      <c r="IP280" s="2"/>
      <c r="IQ280" s="2"/>
      <c r="IR280" s="2"/>
      <c r="IS280" s="2"/>
      <c r="IT280" s="2"/>
      <c r="IU280" s="2"/>
    </row>
    <row r="281" spans="1:255" x14ac:dyDescent="0.2">
      <c r="A281" s="4">
        <v>18</v>
      </c>
      <c r="B281" s="4">
        <v>1</v>
      </c>
      <c r="C281" s="4">
        <v>552</v>
      </c>
      <c r="E281" s="4" t="s">
        <v>426</v>
      </c>
      <c r="F281" s="4" t="s">
        <v>427</v>
      </c>
      <c r="G281" s="4" t="s">
        <v>428</v>
      </c>
      <c r="H281" s="4" t="s">
        <v>146</v>
      </c>
      <c r="I281" s="4">
        <f>I267*J281</f>
        <v>0.45150000000000001</v>
      </c>
      <c r="J281" s="4">
        <v>1.05</v>
      </c>
      <c r="K281" s="4">
        <v>1.05</v>
      </c>
      <c r="O281" s="4">
        <f t="shared" si="351"/>
        <v>33.380000000000003</v>
      </c>
      <c r="P281" s="4">
        <f t="shared" si="352"/>
        <v>33.380000000000003</v>
      </c>
      <c r="Q281" s="4">
        <f t="shared" si="376"/>
        <v>0</v>
      </c>
      <c r="R281" s="4">
        <f t="shared" si="377"/>
        <v>0</v>
      </c>
      <c r="S281" s="4">
        <f t="shared" si="353"/>
        <v>0</v>
      </c>
      <c r="T281" s="4">
        <f t="shared" si="354"/>
        <v>0</v>
      </c>
      <c r="U281" s="4">
        <f t="shared" si="355"/>
        <v>0</v>
      </c>
      <c r="V281" s="4">
        <f t="shared" si="356"/>
        <v>0</v>
      </c>
      <c r="W281" s="4">
        <f t="shared" si="357"/>
        <v>0</v>
      </c>
      <c r="X281" s="4">
        <f t="shared" si="378"/>
        <v>0</v>
      </c>
      <c r="Y281" s="4">
        <f t="shared" si="379"/>
        <v>0</v>
      </c>
      <c r="AA281" s="4">
        <v>85736473</v>
      </c>
      <c r="AB281" s="4">
        <f t="shared" si="358"/>
        <v>11.82</v>
      </c>
      <c r="AC281" s="4">
        <f t="shared" si="380"/>
        <v>11.82</v>
      </c>
      <c r="AD281" s="4">
        <f t="shared" si="381"/>
        <v>0</v>
      </c>
      <c r="AE281" s="4">
        <f t="shared" si="382"/>
        <v>0</v>
      </c>
      <c r="AF281" s="4">
        <f t="shared" si="383"/>
        <v>0</v>
      </c>
      <c r="AG281" s="4">
        <f t="shared" si="359"/>
        <v>0</v>
      </c>
      <c r="AH281" s="4">
        <f t="shared" si="384"/>
        <v>0</v>
      </c>
      <c r="AI281" s="4">
        <f t="shared" si="385"/>
        <v>0</v>
      </c>
      <c r="AJ281" s="4">
        <f t="shared" si="360"/>
        <v>0</v>
      </c>
      <c r="AK281" s="4">
        <v>11.82</v>
      </c>
      <c r="AL281" s="4">
        <v>11.82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109</v>
      </c>
      <c r="AU281" s="4">
        <v>61</v>
      </c>
      <c r="AV281" s="4">
        <v>1</v>
      </c>
      <c r="AW281" s="4">
        <v>1</v>
      </c>
      <c r="AZ281" s="4">
        <v>1</v>
      </c>
      <c r="BA281" s="4">
        <v>1</v>
      </c>
      <c r="BB281" s="4">
        <v>1</v>
      </c>
      <c r="BC281" s="4">
        <v>6.25</v>
      </c>
      <c r="BD281" s="4" t="s">
        <v>3</v>
      </c>
      <c r="BE281" s="4" t="s">
        <v>3</v>
      </c>
      <c r="BF281" s="4" t="s">
        <v>3</v>
      </c>
      <c r="BG281" s="4" t="s">
        <v>3</v>
      </c>
      <c r="BH281" s="4">
        <v>3</v>
      </c>
      <c r="BI281" s="4">
        <v>1</v>
      </c>
      <c r="BJ281" s="4" t="s">
        <v>429</v>
      </c>
      <c r="BM281" s="4">
        <v>21</v>
      </c>
      <c r="BN281" s="4">
        <v>0</v>
      </c>
      <c r="BO281" s="4" t="s">
        <v>427</v>
      </c>
      <c r="BP281" s="4">
        <v>1</v>
      </c>
      <c r="BQ281" s="4">
        <v>30</v>
      </c>
      <c r="BR281" s="4">
        <v>0</v>
      </c>
      <c r="BS281" s="4">
        <v>1</v>
      </c>
      <c r="BT281" s="4">
        <v>1</v>
      </c>
      <c r="BU281" s="4">
        <v>1</v>
      </c>
      <c r="BV281" s="4">
        <v>1</v>
      </c>
      <c r="BW281" s="4">
        <v>1</v>
      </c>
      <c r="BX281" s="4">
        <v>1</v>
      </c>
      <c r="BY281" s="4" t="s">
        <v>3</v>
      </c>
      <c r="BZ281" s="4">
        <v>109</v>
      </c>
      <c r="CA281" s="4">
        <v>61</v>
      </c>
      <c r="CB281" s="4" t="s">
        <v>3</v>
      </c>
      <c r="CE281" s="4">
        <v>1566</v>
      </c>
      <c r="CF281" s="4">
        <v>0</v>
      </c>
      <c r="CG281" s="4">
        <v>0</v>
      </c>
      <c r="CM281" s="4">
        <v>0</v>
      </c>
      <c r="CN281" s="4" t="s">
        <v>908</v>
      </c>
      <c r="CO281" s="4">
        <v>0</v>
      </c>
      <c r="CP281" s="4">
        <f t="shared" si="361"/>
        <v>33.380000000000003</v>
      </c>
      <c r="CQ281" s="4">
        <f t="shared" si="362"/>
        <v>73.88</v>
      </c>
      <c r="CR281" s="4">
        <f t="shared" si="386"/>
        <v>0</v>
      </c>
      <c r="CS281" s="4">
        <f t="shared" si="387"/>
        <v>0</v>
      </c>
      <c r="CT281" s="4">
        <f t="shared" si="363"/>
        <v>0</v>
      </c>
      <c r="CU281" s="4">
        <f t="shared" si="364"/>
        <v>0</v>
      </c>
      <c r="CV281" s="4">
        <f t="shared" si="365"/>
        <v>0</v>
      </c>
      <c r="CW281" s="4">
        <f t="shared" si="366"/>
        <v>0</v>
      </c>
      <c r="CX281" s="4">
        <f t="shared" si="367"/>
        <v>0</v>
      </c>
      <c r="CY281" s="4">
        <f t="shared" si="388"/>
        <v>0</v>
      </c>
      <c r="CZ281" s="4">
        <f t="shared" si="389"/>
        <v>0</v>
      </c>
      <c r="DC281" s="4" t="s">
        <v>3</v>
      </c>
      <c r="DD281" s="4" t="s">
        <v>3</v>
      </c>
      <c r="DE281" s="4" t="s">
        <v>3</v>
      </c>
      <c r="DF281" s="4" t="s">
        <v>3</v>
      </c>
      <c r="DG281" s="4" t="s">
        <v>3</v>
      </c>
      <c r="DH281" s="4" t="s">
        <v>3</v>
      </c>
      <c r="DI281" s="4" t="s">
        <v>3</v>
      </c>
      <c r="DJ281" s="4" t="s">
        <v>3</v>
      </c>
      <c r="DK281" s="4" t="s">
        <v>3</v>
      </c>
      <c r="DL281" s="4" t="s">
        <v>3</v>
      </c>
      <c r="DM281" s="4" t="s">
        <v>3</v>
      </c>
      <c r="DN281" s="4">
        <v>0</v>
      </c>
      <c r="DO281" s="4">
        <v>0</v>
      </c>
      <c r="DP281" s="4">
        <v>1</v>
      </c>
      <c r="DQ281" s="4">
        <v>1</v>
      </c>
      <c r="DU281" s="4">
        <v>1010</v>
      </c>
      <c r="DV281" s="4" t="s">
        <v>146</v>
      </c>
      <c r="DW281" s="4" t="s">
        <v>146</v>
      </c>
      <c r="DX281" s="4">
        <v>1</v>
      </c>
      <c r="DZ281" s="4" t="s">
        <v>3</v>
      </c>
      <c r="EA281" s="4" t="s">
        <v>3</v>
      </c>
      <c r="EB281" s="4" t="s">
        <v>3</v>
      </c>
      <c r="EC281" s="4" t="s">
        <v>3</v>
      </c>
      <c r="EE281" s="4">
        <v>85133641</v>
      </c>
      <c r="EF281" s="4">
        <v>30</v>
      </c>
      <c r="EG281" s="4" t="s">
        <v>52</v>
      </c>
      <c r="EH281" s="4">
        <v>0</v>
      </c>
      <c r="EI281" s="4" t="s">
        <v>3</v>
      </c>
      <c r="EJ281" s="4">
        <v>1</v>
      </c>
      <c r="EK281" s="4">
        <v>21</v>
      </c>
      <c r="EL281" s="4" t="s">
        <v>53</v>
      </c>
      <c r="EM281" s="4" t="s">
        <v>54</v>
      </c>
      <c r="EO281" s="4" t="s">
        <v>148</v>
      </c>
      <c r="EQ281" s="4">
        <v>0</v>
      </c>
      <c r="ER281" s="4">
        <v>11.82</v>
      </c>
      <c r="ES281" s="4">
        <v>11.82</v>
      </c>
      <c r="ET281" s="4">
        <v>0</v>
      </c>
      <c r="EU281" s="4">
        <v>0</v>
      </c>
      <c r="EV281" s="4">
        <v>0</v>
      </c>
      <c r="EW281" s="4">
        <v>0</v>
      </c>
      <c r="EX281" s="4">
        <v>0</v>
      </c>
      <c r="FQ281" s="4">
        <v>0</v>
      </c>
      <c r="FR281" s="4">
        <v>0</v>
      </c>
      <c r="FS281" s="4">
        <v>0</v>
      </c>
      <c r="FX281" s="4">
        <v>109</v>
      </c>
      <c r="FY281" s="4">
        <v>61</v>
      </c>
      <c r="GA281" s="4" t="s">
        <v>3</v>
      </c>
      <c r="GD281" s="4">
        <v>1</v>
      </c>
      <c r="GF281" s="4">
        <v>1847581397</v>
      </c>
      <c r="GG281" s="4">
        <v>2</v>
      </c>
      <c r="GH281" s="4">
        <v>1</v>
      </c>
      <c r="GI281" s="4">
        <v>2</v>
      </c>
      <c r="GJ281" s="4">
        <v>0</v>
      </c>
      <c r="GK281" s="4">
        <v>0</v>
      </c>
      <c r="GL281" s="4">
        <f t="shared" si="368"/>
        <v>0</v>
      </c>
      <c r="GM281" s="4">
        <f t="shared" si="369"/>
        <v>33.380000000000003</v>
      </c>
      <c r="GN281" s="4">
        <f t="shared" si="370"/>
        <v>33.380000000000003</v>
      </c>
      <c r="GO281" s="4">
        <f t="shared" si="371"/>
        <v>0</v>
      </c>
      <c r="GP281" s="4">
        <f t="shared" si="372"/>
        <v>0</v>
      </c>
      <c r="GR281" s="4">
        <v>0</v>
      </c>
      <c r="GS281" s="4">
        <v>3</v>
      </c>
      <c r="GT281" s="4">
        <v>0</v>
      </c>
      <c r="GU281" s="4" t="s">
        <v>3</v>
      </c>
      <c r="GV281" s="4">
        <f t="shared" si="373"/>
        <v>0</v>
      </c>
      <c r="GW281" s="4">
        <v>1</v>
      </c>
      <c r="GX281" s="4">
        <f t="shared" si="374"/>
        <v>0</v>
      </c>
      <c r="HA281" s="4">
        <v>0</v>
      </c>
      <c r="HB281" s="4">
        <v>0</v>
      </c>
      <c r="HC281" s="4">
        <f t="shared" si="375"/>
        <v>0</v>
      </c>
      <c r="HE281" s="4" t="s">
        <v>3</v>
      </c>
      <c r="HF281" s="4" t="s">
        <v>3</v>
      </c>
      <c r="HM281" s="4" t="s">
        <v>42</v>
      </c>
      <c r="HN281" s="4" t="s">
        <v>3</v>
      </c>
      <c r="HO281" s="4" t="s">
        <v>3</v>
      </c>
      <c r="HP281" s="4" t="s">
        <v>3</v>
      </c>
      <c r="HQ281" s="4" t="s">
        <v>3</v>
      </c>
      <c r="HS281" s="4">
        <v>0</v>
      </c>
      <c r="IK281" s="4">
        <v>0</v>
      </c>
    </row>
    <row r="282" spans="1:255" x14ac:dyDescent="0.2">
      <c r="A282" s="2">
        <v>17</v>
      </c>
      <c r="B282" s="2">
        <v>1</v>
      </c>
      <c r="C282" s="2">
        <f>ROW(SmtRes!A554)</f>
        <v>554</v>
      </c>
      <c r="D282" s="2">
        <f>ROW(EtalonRes!A548)</f>
        <v>548</v>
      </c>
      <c r="E282" s="2" t="s">
        <v>430</v>
      </c>
      <c r="F282" s="2" t="s">
        <v>431</v>
      </c>
      <c r="G282" s="2" t="s">
        <v>432</v>
      </c>
      <c r="H282" s="2" t="s">
        <v>398</v>
      </c>
      <c r="I282" s="2">
        <f>ROUND((10*2+1*3+10*3+68*2+20*2)/100,9)</f>
        <v>2.29</v>
      </c>
      <c r="J282" s="2">
        <v>0</v>
      </c>
      <c r="K282" s="2">
        <f>ROUND((10*2+1*3+10*3+68*2+20*2)/100,9)</f>
        <v>2.29</v>
      </c>
      <c r="L282" s="2"/>
      <c r="M282" s="2"/>
      <c r="N282" s="2"/>
      <c r="O282" s="2">
        <f t="shared" si="351"/>
        <v>111.93</v>
      </c>
      <c r="P282" s="2">
        <f t="shared" si="352"/>
        <v>0</v>
      </c>
      <c r="Q282" s="2">
        <f>(ROUND((ROUND(((((ET282*1.25)*1.2))*AV282*I282),2)*BB282),2)+ROUND((ROUND(((AE282-(((EU282*1.25)*1.2)))*AV282*I282),2)*BS282),2))</f>
        <v>5.75</v>
      </c>
      <c r="R282" s="2">
        <f>(ROUND((ROUND(((((EU282*1.25)*1.2))*AV282*I282),2)*BS282),2)+ROUND((ROUND(((AE282-(((EU282*1.25)*1.2)))*AV282*I282),2)*BS282),2))</f>
        <v>0</v>
      </c>
      <c r="S282" s="2">
        <f t="shared" si="353"/>
        <v>106.18</v>
      </c>
      <c r="T282" s="2">
        <f t="shared" si="354"/>
        <v>0</v>
      </c>
      <c r="U282" s="2">
        <f t="shared" si="355"/>
        <v>7.8903241559999993</v>
      </c>
      <c r="V282" s="2">
        <f t="shared" si="356"/>
        <v>0</v>
      </c>
      <c r="W282" s="2">
        <f t="shared" si="357"/>
        <v>0</v>
      </c>
      <c r="X282" s="2">
        <f>(ROUND((((S282+ROUND((ROUND(((((EU282*1.25)*1.2))*AV282*I282),2)*BS282),2))*AT282)/100),2)+ROUND(((ROUND((ROUND(((AE282-(((EU282*1.25)*1.2)))*AV282*I282),2)*BS282),2)*AT282)/100),2))</f>
        <v>115.74</v>
      </c>
      <c r="Y282" s="2">
        <f>(ROUND((((S282+ROUND((ROUND(((((EU282*1.25)*1.2))*AV282*I282),2)*BS282),2))*AU282)/100),2)+ROUND(((ROUND((ROUND(((AE282-(((EU282*1.25)*1.2)))*AV282*I282),2)*BS282),2)*AU282)/100),2))</f>
        <v>64.77</v>
      </c>
      <c r="Z282" s="2"/>
      <c r="AA282" s="2">
        <v>85736471</v>
      </c>
      <c r="AB282" s="2">
        <f t="shared" si="358"/>
        <v>45.811199999999999</v>
      </c>
      <c r="AC282" s="2">
        <f>ROUND((((ES282*1)*1)),6)</f>
        <v>0</v>
      </c>
      <c r="AD282" s="2">
        <f>ROUND((((((ET282*1.25)*1.2))-(((EU282*1.25)*1.2)))+AE282),6)</f>
        <v>2.355</v>
      </c>
      <c r="AE282" s="2">
        <f>ROUND((((EU282*1.25)*1.2)),6)</f>
        <v>0</v>
      </c>
      <c r="AF282" s="2">
        <f>ROUND((((EV282*1.15)*1.2)),6)</f>
        <v>43.456200000000003</v>
      </c>
      <c r="AG282" s="2">
        <f t="shared" si="359"/>
        <v>0</v>
      </c>
      <c r="AH282" s="2">
        <f>(((EW282*1.15)*1.2))</f>
        <v>3.2291999999999996</v>
      </c>
      <c r="AI282" s="2">
        <f>(((EX282*1.25)*1.2))</f>
        <v>0</v>
      </c>
      <c r="AJ282" s="2">
        <f t="shared" si="360"/>
        <v>0</v>
      </c>
      <c r="AK282" s="2">
        <v>33.06</v>
      </c>
      <c r="AL282" s="2">
        <v>0</v>
      </c>
      <c r="AM282" s="2">
        <v>1.57</v>
      </c>
      <c r="AN282" s="2">
        <v>0</v>
      </c>
      <c r="AO282" s="2">
        <v>31.49</v>
      </c>
      <c r="AP282" s="2">
        <v>0</v>
      </c>
      <c r="AQ282" s="2">
        <v>2.34</v>
      </c>
      <c r="AR282" s="2">
        <v>0</v>
      </c>
      <c r="AS282" s="2">
        <v>0</v>
      </c>
      <c r="AT282" s="2">
        <v>109</v>
      </c>
      <c r="AU282" s="2">
        <v>61</v>
      </c>
      <c r="AV282" s="2">
        <v>1.0669999999999999</v>
      </c>
      <c r="AW282" s="2">
        <v>1</v>
      </c>
      <c r="AX282" s="2"/>
      <c r="AY282" s="2"/>
      <c r="AZ282" s="2">
        <v>1</v>
      </c>
      <c r="BA282" s="2">
        <v>1</v>
      </c>
      <c r="BB282" s="2">
        <v>1</v>
      </c>
      <c r="BC282" s="2">
        <v>1</v>
      </c>
      <c r="BD282" s="2" t="s">
        <v>3</v>
      </c>
      <c r="BE282" s="2" t="s">
        <v>3</v>
      </c>
      <c r="BF282" s="2" t="s">
        <v>3</v>
      </c>
      <c r="BG282" s="2" t="s">
        <v>3</v>
      </c>
      <c r="BH282" s="2">
        <v>0</v>
      </c>
      <c r="BI282" s="2">
        <v>1</v>
      </c>
      <c r="BJ282" s="2" t="s">
        <v>433</v>
      </c>
      <c r="BK282" s="2"/>
      <c r="BL282" s="2"/>
      <c r="BM282" s="2">
        <v>21</v>
      </c>
      <c r="BN282" s="2">
        <v>0</v>
      </c>
      <c r="BO282" s="2" t="s">
        <v>431</v>
      </c>
      <c r="BP282" s="2">
        <v>1</v>
      </c>
      <c r="BQ282" s="2">
        <v>30</v>
      </c>
      <c r="BR282" s="2">
        <v>0</v>
      </c>
      <c r="BS282" s="2">
        <v>1</v>
      </c>
      <c r="BT282" s="2">
        <v>1</v>
      </c>
      <c r="BU282" s="2">
        <v>1</v>
      </c>
      <c r="BV282" s="2">
        <v>1</v>
      </c>
      <c r="BW282" s="2">
        <v>1</v>
      </c>
      <c r="BX282" s="2">
        <v>1</v>
      </c>
      <c r="BY282" s="2" t="s">
        <v>3</v>
      </c>
      <c r="BZ282" s="2">
        <v>109</v>
      </c>
      <c r="CA282" s="2">
        <v>61</v>
      </c>
      <c r="CB282" s="2" t="s">
        <v>3</v>
      </c>
      <c r="CC282" s="2"/>
      <c r="CD282" s="2"/>
      <c r="CE282" s="2">
        <v>1566</v>
      </c>
      <c r="CF282" s="2">
        <v>0</v>
      </c>
      <c r="CG282" s="2">
        <v>0</v>
      </c>
      <c r="CH282" s="2"/>
      <c r="CI282" s="2"/>
      <c r="CJ282" s="2"/>
      <c r="CK282" s="2"/>
      <c r="CL282" s="2"/>
      <c r="CM282" s="2">
        <v>0</v>
      </c>
      <c r="CN282" s="2" t="s">
        <v>907</v>
      </c>
      <c r="CO282" s="2">
        <v>0</v>
      </c>
      <c r="CP282" s="2">
        <f t="shared" si="361"/>
        <v>111.93</v>
      </c>
      <c r="CQ282" s="2">
        <f t="shared" si="362"/>
        <v>0</v>
      </c>
      <c r="CR282" s="2">
        <f>(ROUND((ROUND(((((ET282*1.25)*1.2))*AV282*1),2)*BB282),2)+ROUND((ROUND(((AE282-(((EU282*1.25)*1.2)))*AV282*1),2)*BS282),2))</f>
        <v>2.5099999999999998</v>
      </c>
      <c r="CS282" s="2">
        <f>(ROUND((ROUND(((((EU282*1.25)*1.2))*AV282*1),2)*BS282),2)+ROUND((ROUND(((AE282-(((EU282*1.25)*1.2)))*AV282*1),2)*BS282),2))</f>
        <v>0</v>
      </c>
      <c r="CT282" s="2">
        <f t="shared" si="363"/>
        <v>46.37</v>
      </c>
      <c r="CU282" s="2">
        <f t="shared" si="364"/>
        <v>0</v>
      </c>
      <c r="CV282" s="2">
        <f t="shared" si="365"/>
        <v>3.4455563999999996</v>
      </c>
      <c r="CW282" s="2">
        <f t="shared" si="366"/>
        <v>0</v>
      </c>
      <c r="CX282" s="2">
        <f t="shared" si="367"/>
        <v>0</v>
      </c>
      <c r="CY282" s="2">
        <f>(ROUND((((S282+ROUND((ROUND(((((EU282*1.25)*1.2))*AV282*1),2)*BS282),2))*AT282)/100),2)+ROUND(((ROUND((ROUND(((AE282-(((EU282*1.25)*1.2)))*AV282*1),2)*BS282),2)*AT282)/100),2))</f>
        <v>115.74</v>
      </c>
      <c r="CZ282" s="2">
        <f>(ROUND((((S282+ROUND((ROUND(((((EU282*1.25)*1.2))*AV282*1),2)*BS282),2))*AU282)/100),2)+ROUND(((ROUND((ROUND(((AE282-(((EU282*1.25)*1.2)))*AV282*1),2)*BS282),2)*AU282)/100),2))</f>
        <v>64.77</v>
      </c>
      <c r="DA282" s="2"/>
      <c r="DB282" s="2">
        <v>107</v>
      </c>
      <c r="DC282" s="2" t="s">
        <v>3</v>
      </c>
      <c r="DD282" s="2" t="s">
        <v>42</v>
      </c>
      <c r="DE282" s="2" t="s">
        <v>140</v>
      </c>
      <c r="DF282" s="2" t="s">
        <v>140</v>
      </c>
      <c r="DG282" s="2" t="s">
        <v>141</v>
      </c>
      <c r="DH282" s="2" t="s">
        <v>3</v>
      </c>
      <c r="DI282" s="2" t="s">
        <v>141</v>
      </c>
      <c r="DJ282" s="2" t="s">
        <v>140</v>
      </c>
      <c r="DK282" s="2" t="s">
        <v>3</v>
      </c>
      <c r="DL282" s="2" t="s">
        <v>3</v>
      </c>
      <c r="DM282" s="2" t="s">
        <v>3</v>
      </c>
      <c r="DN282" s="2">
        <v>0</v>
      </c>
      <c r="DO282" s="2">
        <v>0</v>
      </c>
      <c r="DP282" s="2">
        <v>1</v>
      </c>
      <c r="DQ282" s="2">
        <v>1</v>
      </c>
      <c r="DR282" s="2"/>
      <c r="DS282" s="2"/>
      <c r="DT282" s="2"/>
      <c r="DU282" s="2">
        <v>30517203</v>
      </c>
      <c r="DV282" s="2" t="s">
        <v>398</v>
      </c>
      <c r="DW282" s="2" t="s">
        <v>398</v>
      </c>
      <c r="DX282" s="2">
        <v>1</v>
      </c>
      <c r="DY282" s="2"/>
      <c r="DZ282" s="2" t="s">
        <v>3</v>
      </c>
      <c r="EA282" s="2" t="s">
        <v>3</v>
      </c>
      <c r="EB282" s="2" t="s">
        <v>3</v>
      </c>
      <c r="EC282" s="2" t="s">
        <v>3</v>
      </c>
      <c r="ED282" s="2"/>
      <c r="EE282" s="2">
        <v>85133641</v>
      </c>
      <c r="EF282" s="2">
        <v>30</v>
      </c>
      <c r="EG282" s="2" t="s">
        <v>52</v>
      </c>
      <c r="EH282" s="2">
        <v>0</v>
      </c>
      <c r="EI282" s="2" t="s">
        <v>3</v>
      </c>
      <c r="EJ282" s="2">
        <v>1</v>
      </c>
      <c r="EK282" s="2">
        <v>21</v>
      </c>
      <c r="EL282" s="2" t="s">
        <v>53</v>
      </c>
      <c r="EM282" s="2" t="s">
        <v>54</v>
      </c>
      <c r="EN282" s="2"/>
      <c r="EO282" s="2" t="s">
        <v>434</v>
      </c>
      <c r="EP282" s="2"/>
      <c r="EQ282" s="2">
        <v>0</v>
      </c>
      <c r="ER282" s="2">
        <v>33.06</v>
      </c>
      <c r="ES282" s="2">
        <v>0</v>
      </c>
      <c r="ET282" s="2">
        <v>1.57</v>
      </c>
      <c r="EU282" s="2">
        <v>0</v>
      </c>
      <c r="EV282" s="2">
        <v>31.49</v>
      </c>
      <c r="EW282" s="2">
        <v>2.34</v>
      </c>
      <c r="EX282" s="2">
        <v>0</v>
      </c>
      <c r="EY282" s="2">
        <v>0</v>
      </c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>
        <v>0</v>
      </c>
      <c r="FR282" s="2">
        <v>0</v>
      </c>
      <c r="FS282" s="2">
        <v>0</v>
      </c>
      <c r="FT282" s="2"/>
      <c r="FU282" s="2"/>
      <c r="FV282" s="2"/>
      <c r="FW282" s="2"/>
      <c r="FX282" s="2">
        <v>109</v>
      </c>
      <c r="FY282" s="2">
        <v>61</v>
      </c>
      <c r="FZ282" s="2"/>
      <c r="GA282" s="2" t="s">
        <v>3</v>
      </c>
      <c r="GB282" s="2"/>
      <c r="GC282" s="2"/>
      <c r="GD282" s="2">
        <v>1</v>
      </c>
      <c r="GE282" s="2"/>
      <c r="GF282" s="2">
        <v>1578240091</v>
      </c>
      <c r="GG282" s="2">
        <v>2</v>
      </c>
      <c r="GH282" s="2">
        <v>1</v>
      </c>
      <c r="GI282" s="2">
        <v>2</v>
      </c>
      <c r="GJ282" s="2">
        <v>0</v>
      </c>
      <c r="GK282" s="2">
        <v>0</v>
      </c>
      <c r="GL282" s="2">
        <f t="shared" si="368"/>
        <v>0</v>
      </c>
      <c r="GM282" s="2">
        <f t="shared" si="369"/>
        <v>292.44</v>
      </c>
      <c r="GN282" s="2">
        <f t="shared" si="370"/>
        <v>292.44</v>
      </c>
      <c r="GO282" s="2">
        <f t="shared" si="371"/>
        <v>0</v>
      </c>
      <c r="GP282" s="2">
        <f t="shared" si="372"/>
        <v>0</v>
      </c>
      <c r="GQ282" s="2"/>
      <c r="GR282" s="2">
        <v>0</v>
      </c>
      <c r="GS282" s="2">
        <v>3</v>
      </c>
      <c r="GT282" s="2">
        <v>0</v>
      </c>
      <c r="GU282" s="2" t="s">
        <v>3</v>
      </c>
      <c r="GV282" s="2">
        <f t="shared" si="373"/>
        <v>0</v>
      </c>
      <c r="GW282" s="2">
        <v>1</v>
      </c>
      <c r="GX282" s="2">
        <f t="shared" si="374"/>
        <v>0</v>
      </c>
      <c r="GY282" s="2"/>
      <c r="GZ282" s="2"/>
      <c r="HA282" s="2">
        <v>0</v>
      </c>
      <c r="HB282" s="2">
        <v>0</v>
      </c>
      <c r="HC282" s="2">
        <f t="shared" si="375"/>
        <v>0</v>
      </c>
      <c r="HD282" s="2"/>
      <c r="HE282" s="2" t="s">
        <v>3</v>
      </c>
      <c r="HF282" s="2" t="s">
        <v>3</v>
      </c>
      <c r="HG282" s="2"/>
      <c r="HH282" s="2"/>
      <c r="HI282" s="2"/>
      <c r="HJ282" s="2"/>
      <c r="HK282" s="2"/>
      <c r="HL282" s="2"/>
      <c r="HM282" s="2" t="s">
        <v>3</v>
      </c>
      <c r="HN282" s="2" t="s">
        <v>3</v>
      </c>
      <c r="HO282" s="2" t="s">
        <v>3</v>
      </c>
      <c r="HP282" s="2" t="s">
        <v>3</v>
      </c>
      <c r="HQ282" s="2" t="s">
        <v>3</v>
      </c>
      <c r="HR282" s="2"/>
      <c r="HS282" s="2">
        <v>0</v>
      </c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>
        <v>0</v>
      </c>
      <c r="IL282" s="2"/>
      <c r="IM282" s="2"/>
      <c r="IN282" s="2"/>
      <c r="IO282" s="2"/>
      <c r="IP282" s="2"/>
      <c r="IQ282" s="2"/>
      <c r="IR282" s="2"/>
      <c r="IS282" s="2"/>
      <c r="IT282" s="2"/>
      <c r="IU282" s="2"/>
    </row>
    <row r="283" spans="1:255" x14ac:dyDescent="0.2">
      <c r="A283" s="4">
        <v>17</v>
      </c>
      <c r="B283" s="4">
        <v>1</v>
      </c>
      <c r="C283" s="4">
        <f>ROW(SmtRes!A556)</f>
        <v>556</v>
      </c>
      <c r="D283" s="4">
        <f>ROW(EtalonRes!A550)</f>
        <v>550</v>
      </c>
      <c r="E283" s="4" t="s">
        <v>430</v>
      </c>
      <c r="F283" s="4" t="s">
        <v>431</v>
      </c>
      <c r="G283" s="4" t="s">
        <v>432</v>
      </c>
      <c r="H283" s="4" t="s">
        <v>398</v>
      </c>
      <c r="I283" s="4">
        <f>ROUND((10*2+1*3+10*3+68*2+20*2)/100,9)</f>
        <v>2.29</v>
      </c>
      <c r="J283" s="4">
        <v>0</v>
      </c>
      <c r="K283" s="4">
        <f>ROUND((10*2+1*3+10*3+68*2+20*2)/100,9)</f>
        <v>2.29</v>
      </c>
      <c r="O283" s="4">
        <f t="shared" si="351"/>
        <v>6055.29</v>
      </c>
      <c r="P283" s="4">
        <f t="shared" si="352"/>
        <v>0</v>
      </c>
      <c r="Q283" s="4">
        <f>(ROUND((ROUND(((((ET283*1.25)*1.2))*AV283*I283),2)*BB283),2)+ROUND((ROUND(((AE283-(((EU283*1.25)*1.2)))*AV283*I283),2)*BS283),2))</f>
        <v>72.05</v>
      </c>
      <c r="R283" s="4">
        <f>(ROUND((ROUND(((((EU283*1.25)*1.2))*AV283*I283),2)*BS283),2)+ROUND((ROUND(((AE283-(((EU283*1.25)*1.2)))*AV283*I283),2)*BS283),2))</f>
        <v>0</v>
      </c>
      <c r="S283" s="4">
        <f t="shared" si="353"/>
        <v>5983.24</v>
      </c>
      <c r="T283" s="4">
        <f t="shared" si="354"/>
        <v>0</v>
      </c>
      <c r="U283" s="4">
        <f t="shared" si="355"/>
        <v>7.8903241559999993</v>
      </c>
      <c r="V283" s="4">
        <f t="shared" si="356"/>
        <v>0</v>
      </c>
      <c r="W283" s="4">
        <f t="shared" si="357"/>
        <v>0</v>
      </c>
      <c r="X283" s="4">
        <f>(ROUND((((S283+ROUND((ROUND(((((EU283*1.25)*1.2))*AV283*I283),2)*BS283),2))*AT283)/100),2)+ROUND(((ROUND((ROUND(((AE283-(((EU283*1.25)*1.2)))*AV283*I283),2)*BS283),2)*AT283)/100),2))</f>
        <v>6521.73</v>
      </c>
      <c r="Y283" s="4">
        <f>(ROUND((((S283+ROUND((ROUND(((((EU283*1.25)*1.2))*AV283*I283),2)*BS283),2))*AU283)/100),2)+ROUND(((ROUND((ROUND(((AE283-(((EU283*1.25)*1.2)))*AV283*I283),2)*BS283),2)*AU283)/100),2))</f>
        <v>3649.78</v>
      </c>
      <c r="AA283" s="4">
        <v>85736473</v>
      </c>
      <c r="AB283" s="4">
        <f t="shared" si="358"/>
        <v>45.811199999999999</v>
      </c>
      <c r="AC283" s="4">
        <f>ROUND((((ES283*1)*1)),6)</f>
        <v>0</v>
      </c>
      <c r="AD283" s="4">
        <f>ROUND((((((ET283*1.25)*1.2))-(((EU283*1.25)*1.2)))+AE283),6)</f>
        <v>2.355</v>
      </c>
      <c r="AE283" s="4">
        <f>ROUND((((EU283*1.25)*1.2)),6)</f>
        <v>0</v>
      </c>
      <c r="AF283" s="4">
        <f>ROUND((((EV283*1.15)*1.2)),6)</f>
        <v>43.456200000000003</v>
      </c>
      <c r="AG283" s="4">
        <f t="shared" si="359"/>
        <v>0</v>
      </c>
      <c r="AH283" s="4">
        <f>(((EW283*1.15)*1.2))</f>
        <v>3.2291999999999996</v>
      </c>
      <c r="AI283" s="4">
        <f>(((EX283*1.25)*1.2))</f>
        <v>0</v>
      </c>
      <c r="AJ283" s="4">
        <f t="shared" si="360"/>
        <v>0</v>
      </c>
      <c r="AK283" s="4">
        <v>33.06</v>
      </c>
      <c r="AL283" s="4">
        <v>0</v>
      </c>
      <c r="AM283" s="4">
        <v>1.57</v>
      </c>
      <c r="AN283" s="4">
        <v>0</v>
      </c>
      <c r="AO283" s="4">
        <v>31.49</v>
      </c>
      <c r="AP283" s="4">
        <v>0</v>
      </c>
      <c r="AQ283" s="4">
        <v>2.34</v>
      </c>
      <c r="AR283" s="4">
        <v>0</v>
      </c>
      <c r="AS283" s="4">
        <v>0</v>
      </c>
      <c r="AT283" s="4">
        <v>109</v>
      </c>
      <c r="AU283" s="4">
        <v>61</v>
      </c>
      <c r="AV283" s="4">
        <v>1.0669999999999999</v>
      </c>
      <c r="AW283" s="4">
        <v>1</v>
      </c>
      <c r="AZ283" s="4">
        <v>1</v>
      </c>
      <c r="BA283" s="4">
        <v>56.35</v>
      </c>
      <c r="BB283" s="4">
        <v>12.53</v>
      </c>
      <c r="BC283" s="4">
        <v>1</v>
      </c>
      <c r="BD283" s="4" t="s">
        <v>3</v>
      </c>
      <c r="BE283" s="4" t="s">
        <v>3</v>
      </c>
      <c r="BF283" s="4" t="s">
        <v>3</v>
      </c>
      <c r="BG283" s="4" t="s">
        <v>3</v>
      </c>
      <c r="BH283" s="4">
        <v>0</v>
      </c>
      <c r="BI283" s="4">
        <v>1</v>
      </c>
      <c r="BJ283" s="4" t="s">
        <v>433</v>
      </c>
      <c r="BM283" s="4">
        <v>21</v>
      </c>
      <c r="BN283" s="4">
        <v>0</v>
      </c>
      <c r="BO283" s="4" t="s">
        <v>431</v>
      </c>
      <c r="BP283" s="4">
        <v>1</v>
      </c>
      <c r="BQ283" s="4">
        <v>30</v>
      </c>
      <c r="BR283" s="4">
        <v>0</v>
      </c>
      <c r="BS283" s="4">
        <v>56.35</v>
      </c>
      <c r="BT283" s="4">
        <v>1</v>
      </c>
      <c r="BU283" s="4">
        <v>1</v>
      </c>
      <c r="BV283" s="4">
        <v>1</v>
      </c>
      <c r="BW283" s="4">
        <v>1</v>
      </c>
      <c r="BX283" s="4">
        <v>1</v>
      </c>
      <c r="BY283" s="4" t="s">
        <v>3</v>
      </c>
      <c r="BZ283" s="4">
        <v>109</v>
      </c>
      <c r="CA283" s="4">
        <v>61</v>
      </c>
      <c r="CB283" s="4" t="s">
        <v>3</v>
      </c>
      <c r="CE283" s="4">
        <v>1566</v>
      </c>
      <c r="CF283" s="4">
        <v>0</v>
      </c>
      <c r="CG283" s="4">
        <v>0</v>
      </c>
      <c r="CM283" s="4">
        <v>0</v>
      </c>
      <c r="CN283" s="4" t="s">
        <v>907</v>
      </c>
      <c r="CO283" s="4">
        <v>0</v>
      </c>
      <c r="CP283" s="4">
        <f t="shared" si="361"/>
        <v>6055.29</v>
      </c>
      <c r="CQ283" s="4">
        <f t="shared" si="362"/>
        <v>0</v>
      </c>
      <c r="CR283" s="4">
        <f>(ROUND((ROUND(((((ET283*1.25)*1.2))*AV283*1),2)*BB283),2)+ROUND((ROUND(((AE283-(((EU283*1.25)*1.2)))*AV283*1),2)*BS283),2))</f>
        <v>31.45</v>
      </c>
      <c r="CS283" s="4">
        <f>(ROUND((ROUND(((((EU283*1.25)*1.2))*AV283*1),2)*BS283),2)+ROUND((ROUND(((AE283-(((EU283*1.25)*1.2)))*AV283*1),2)*BS283),2))</f>
        <v>0</v>
      </c>
      <c r="CT283" s="4">
        <f t="shared" si="363"/>
        <v>2612.9499999999998</v>
      </c>
      <c r="CU283" s="4">
        <f t="shared" si="364"/>
        <v>0</v>
      </c>
      <c r="CV283" s="4">
        <f t="shared" si="365"/>
        <v>3.4455563999999996</v>
      </c>
      <c r="CW283" s="4">
        <f t="shared" si="366"/>
        <v>0</v>
      </c>
      <c r="CX283" s="4">
        <f t="shared" si="367"/>
        <v>0</v>
      </c>
      <c r="CY283" s="4">
        <f>(ROUND((((S283+ROUND((ROUND(((((EU283*1.25)*1.2))*AV283*1),2)*BS283),2))*AT283)/100),2)+ROUND(((ROUND((ROUND(((AE283-(((EU283*1.25)*1.2)))*AV283*1),2)*BS283),2)*AT283)/100),2))</f>
        <v>6521.73</v>
      </c>
      <c r="CZ283" s="4">
        <f>(ROUND((((S283+ROUND((ROUND(((((EU283*1.25)*1.2))*AV283*1),2)*BS283),2))*AU283)/100),2)+ROUND(((ROUND((ROUND(((AE283-(((EU283*1.25)*1.2)))*AV283*1),2)*BS283),2)*AU283)/100),2))</f>
        <v>3649.78</v>
      </c>
      <c r="DB283" s="4">
        <v>109</v>
      </c>
      <c r="DC283" s="4" t="s">
        <v>3</v>
      </c>
      <c r="DD283" s="4" t="s">
        <v>42</v>
      </c>
      <c r="DE283" s="4" t="s">
        <v>140</v>
      </c>
      <c r="DF283" s="4" t="s">
        <v>140</v>
      </c>
      <c r="DG283" s="4" t="s">
        <v>141</v>
      </c>
      <c r="DH283" s="4" t="s">
        <v>3</v>
      </c>
      <c r="DI283" s="4" t="s">
        <v>141</v>
      </c>
      <c r="DJ283" s="4" t="s">
        <v>140</v>
      </c>
      <c r="DK283" s="4" t="s">
        <v>3</v>
      </c>
      <c r="DL283" s="4" t="s">
        <v>3</v>
      </c>
      <c r="DM283" s="4" t="s">
        <v>3</v>
      </c>
      <c r="DN283" s="4">
        <v>0</v>
      </c>
      <c r="DO283" s="4">
        <v>0</v>
      </c>
      <c r="DP283" s="4">
        <v>1</v>
      </c>
      <c r="DQ283" s="4">
        <v>1</v>
      </c>
      <c r="DU283" s="4">
        <v>30517203</v>
      </c>
      <c r="DV283" s="4" t="s">
        <v>398</v>
      </c>
      <c r="DW283" s="4" t="s">
        <v>398</v>
      </c>
      <c r="DX283" s="4">
        <v>1</v>
      </c>
      <c r="DZ283" s="4" t="s">
        <v>3</v>
      </c>
      <c r="EA283" s="4" t="s">
        <v>3</v>
      </c>
      <c r="EB283" s="4" t="s">
        <v>3</v>
      </c>
      <c r="EC283" s="4" t="s">
        <v>3</v>
      </c>
      <c r="EE283" s="4">
        <v>85133641</v>
      </c>
      <c r="EF283" s="4">
        <v>30</v>
      </c>
      <c r="EG283" s="4" t="s">
        <v>52</v>
      </c>
      <c r="EH283" s="4">
        <v>0</v>
      </c>
      <c r="EI283" s="4" t="s">
        <v>3</v>
      </c>
      <c r="EJ283" s="4">
        <v>1</v>
      </c>
      <c r="EK283" s="4">
        <v>21</v>
      </c>
      <c r="EL283" s="4" t="s">
        <v>53</v>
      </c>
      <c r="EM283" s="4" t="s">
        <v>54</v>
      </c>
      <c r="EO283" s="4" t="s">
        <v>434</v>
      </c>
      <c r="EQ283" s="4">
        <v>0</v>
      </c>
      <c r="ER283" s="4">
        <v>33.06</v>
      </c>
      <c r="ES283" s="4">
        <v>0</v>
      </c>
      <c r="ET283" s="4">
        <v>1.57</v>
      </c>
      <c r="EU283" s="4">
        <v>0</v>
      </c>
      <c r="EV283" s="4">
        <v>31.49</v>
      </c>
      <c r="EW283" s="4">
        <v>2.34</v>
      </c>
      <c r="EX283" s="4">
        <v>0</v>
      </c>
      <c r="EY283" s="4">
        <v>0</v>
      </c>
      <c r="FQ283" s="4">
        <v>0</v>
      </c>
      <c r="FR283" s="4">
        <v>0</v>
      </c>
      <c r="FS283" s="4">
        <v>0</v>
      </c>
      <c r="FX283" s="4">
        <v>109</v>
      </c>
      <c r="FY283" s="4">
        <v>61</v>
      </c>
      <c r="GA283" s="4" t="s">
        <v>3</v>
      </c>
      <c r="GD283" s="4">
        <v>1</v>
      </c>
      <c r="GF283" s="4">
        <v>1578240091</v>
      </c>
      <c r="GG283" s="4">
        <v>2</v>
      </c>
      <c r="GH283" s="4">
        <v>1</v>
      </c>
      <c r="GI283" s="4">
        <v>2</v>
      </c>
      <c r="GJ283" s="4">
        <v>0</v>
      </c>
      <c r="GK283" s="4">
        <v>0</v>
      </c>
      <c r="GL283" s="4">
        <f t="shared" si="368"/>
        <v>0</v>
      </c>
      <c r="GM283" s="4">
        <f t="shared" si="369"/>
        <v>16226.8</v>
      </c>
      <c r="GN283" s="4">
        <f t="shared" si="370"/>
        <v>16226.8</v>
      </c>
      <c r="GO283" s="4">
        <f t="shared" si="371"/>
        <v>0</v>
      </c>
      <c r="GP283" s="4">
        <f t="shared" si="372"/>
        <v>0</v>
      </c>
      <c r="GR283" s="4">
        <v>0</v>
      </c>
      <c r="GS283" s="4">
        <v>3</v>
      </c>
      <c r="GT283" s="4">
        <v>0</v>
      </c>
      <c r="GU283" s="4" t="s">
        <v>3</v>
      </c>
      <c r="GV283" s="4">
        <f t="shared" si="373"/>
        <v>0</v>
      </c>
      <c r="GW283" s="4">
        <v>1</v>
      </c>
      <c r="GX283" s="4">
        <f t="shared" si="374"/>
        <v>0</v>
      </c>
      <c r="HA283" s="4">
        <v>0</v>
      </c>
      <c r="HB283" s="4">
        <v>0</v>
      </c>
      <c r="HC283" s="4">
        <f t="shared" si="375"/>
        <v>0</v>
      </c>
      <c r="HE283" s="4" t="s">
        <v>3</v>
      </c>
      <c r="HF283" s="4" t="s">
        <v>3</v>
      </c>
      <c r="HM283" s="4" t="s">
        <v>3</v>
      </c>
      <c r="HN283" s="4" t="s">
        <v>3</v>
      </c>
      <c r="HO283" s="4" t="s">
        <v>3</v>
      </c>
      <c r="HP283" s="4" t="s">
        <v>3</v>
      </c>
      <c r="HQ283" s="4" t="s">
        <v>3</v>
      </c>
      <c r="HS283" s="4">
        <v>0</v>
      </c>
      <c r="IK283" s="4">
        <v>0</v>
      </c>
    </row>
    <row r="284" spans="1:255" x14ac:dyDescent="0.2">
      <c r="A284" s="2">
        <v>17</v>
      </c>
      <c r="B284" s="2">
        <v>1</v>
      </c>
      <c r="C284" s="2">
        <f>ROW(SmtRes!A572)</f>
        <v>572</v>
      </c>
      <c r="D284" s="2">
        <f>ROW(EtalonRes!A563)</f>
        <v>563</v>
      </c>
      <c r="E284" s="2" t="s">
        <v>435</v>
      </c>
      <c r="F284" s="2" t="s">
        <v>57</v>
      </c>
      <c r="G284" s="2" t="s">
        <v>436</v>
      </c>
      <c r="H284" s="2" t="s">
        <v>22</v>
      </c>
      <c r="I284" s="2">
        <f>ROUND((145)/100,9)</f>
        <v>1.45</v>
      </c>
      <c r="J284" s="2">
        <v>0</v>
      </c>
      <c r="K284" s="2">
        <f>ROUND((145)/100,9)</f>
        <v>1.45</v>
      </c>
      <c r="L284" s="2"/>
      <c r="M284" s="2"/>
      <c r="N284" s="2"/>
      <c r="O284" s="2">
        <f t="shared" si="351"/>
        <v>612.62</v>
      </c>
      <c r="P284" s="2">
        <f t="shared" si="352"/>
        <v>195.32</v>
      </c>
      <c r="Q284" s="2">
        <f>(ROUND((ROUND(((((ET284*1.25)*1.2))*AV284*I284),2)*BB284),2)+ROUND((ROUND(((AE284-(((EU284*1.25)*1.2)))*AV284*I284),2)*BS284),2))</f>
        <v>45.65</v>
      </c>
      <c r="R284" s="2">
        <f>(ROUND((ROUND(((((EU284*1.25)*1.2))*AV284*I284),2)*BS284),2)+ROUND((ROUND(((AE284-(((EU284*1.25)*1.2)))*AV284*I284),2)*BS284),2))</f>
        <v>1.76</v>
      </c>
      <c r="S284" s="2">
        <f t="shared" si="353"/>
        <v>371.65</v>
      </c>
      <c r="T284" s="2">
        <f t="shared" si="354"/>
        <v>0</v>
      </c>
      <c r="U284" s="2">
        <f t="shared" si="355"/>
        <v>30.061743359999998</v>
      </c>
      <c r="V284" s="2">
        <f t="shared" si="356"/>
        <v>0</v>
      </c>
      <c r="W284" s="2">
        <f t="shared" si="357"/>
        <v>0</v>
      </c>
      <c r="X284" s="2">
        <f>(ROUND((((S284+ROUND((ROUND(((((EU284*1.25)*1.2))*AV284*I284),2)*BS284),2))*AT284)/100),2)+ROUND(((ROUND((ROUND(((AE284-(((EU284*1.25)*1.2)))*AV284*I284),2)*BS284),2)*AT284)/100),2))</f>
        <v>407.02</v>
      </c>
      <c r="Y284" s="2">
        <f>(ROUND((((S284+ROUND((ROUND(((((EU284*1.25)*1.2))*AV284*I284),2)*BS284),2))*AU284)/100),2)+ROUND(((ROUND((ROUND(((AE284-(((EU284*1.25)*1.2)))*AV284*I284),2)*BS284),2)*AU284)/100),2))</f>
        <v>227.78</v>
      </c>
      <c r="Z284" s="2"/>
      <c r="AA284" s="2">
        <v>85736471</v>
      </c>
      <c r="AB284" s="2">
        <f t="shared" si="358"/>
        <v>404.42160000000001</v>
      </c>
      <c r="AC284" s="2">
        <f>ROUND((((ES284*1)*1)),6)</f>
        <v>134.69999999999999</v>
      </c>
      <c r="AD284" s="2">
        <f>ROUND((((((ET284*1.25)*1.2))-(((EU284*1.25)*1.2)))+AE284),6)</f>
        <v>29.504999999999999</v>
      </c>
      <c r="AE284" s="2">
        <f>ROUND((((EU284*1.25)*1.2)),6)</f>
        <v>1.1399999999999999</v>
      </c>
      <c r="AF284" s="2">
        <f>ROUND((((EV284*1.15)*1.2)),6)</f>
        <v>240.2166</v>
      </c>
      <c r="AG284" s="2">
        <f t="shared" si="359"/>
        <v>0</v>
      </c>
      <c r="AH284" s="2">
        <f>(((EW284*1.15)*1.2))</f>
        <v>19.430399999999999</v>
      </c>
      <c r="AI284" s="2">
        <f>(((EX284*1.25)*1.2))</f>
        <v>0</v>
      </c>
      <c r="AJ284" s="2">
        <f t="shared" si="360"/>
        <v>0</v>
      </c>
      <c r="AK284" s="2">
        <v>328.44</v>
      </c>
      <c r="AL284" s="2">
        <v>134.69999999999999</v>
      </c>
      <c r="AM284" s="2">
        <v>19.670000000000002</v>
      </c>
      <c r="AN284" s="2">
        <v>0.76</v>
      </c>
      <c r="AO284" s="2">
        <v>174.07</v>
      </c>
      <c r="AP284" s="2">
        <v>0</v>
      </c>
      <c r="AQ284" s="2">
        <v>14.08</v>
      </c>
      <c r="AR284" s="2">
        <v>0</v>
      </c>
      <c r="AS284" s="2">
        <v>0</v>
      </c>
      <c r="AT284" s="2">
        <v>109</v>
      </c>
      <c r="AU284" s="2">
        <v>61</v>
      </c>
      <c r="AV284" s="2">
        <v>1.0669999999999999</v>
      </c>
      <c r="AW284" s="2">
        <v>1</v>
      </c>
      <c r="AX284" s="2"/>
      <c r="AY284" s="2"/>
      <c r="AZ284" s="2">
        <v>1</v>
      </c>
      <c r="BA284" s="2">
        <v>1</v>
      </c>
      <c r="BB284" s="2">
        <v>1</v>
      </c>
      <c r="BC284" s="2">
        <v>1</v>
      </c>
      <c r="BD284" s="2" t="s">
        <v>3</v>
      </c>
      <c r="BE284" s="2" t="s">
        <v>3</v>
      </c>
      <c r="BF284" s="2" t="s">
        <v>3</v>
      </c>
      <c r="BG284" s="2" t="s">
        <v>3</v>
      </c>
      <c r="BH284" s="2">
        <v>0</v>
      </c>
      <c r="BI284" s="2">
        <v>1</v>
      </c>
      <c r="BJ284" s="2" t="s">
        <v>59</v>
      </c>
      <c r="BK284" s="2"/>
      <c r="BL284" s="2"/>
      <c r="BM284" s="2">
        <v>21</v>
      </c>
      <c r="BN284" s="2">
        <v>0</v>
      </c>
      <c r="BO284" s="2" t="s">
        <v>57</v>
      </c>
      <c r="BP284" s="2">
        <v>1</v>
      </c>
      <c r="BQ284" s="2">
        <v>30</v>
      </c>
      <c r="BR284" s="2">
        <v>0</v>
      </c>
      <c r="BS284" s="2">
        <v>1</v>
      </c>
      <c r="BT284" s="2">
        <v>1</v>
      </c>
      <c r="BU284" s="2">
        <v>1</v>
      </c>
      <c r="BV284" s="2">
        <v>1</v>
      </c>
      <c r="BW284" s="2">
        <v>1</v>
      </c>
      <c r="BX284" s="2">
        <v>1</v>
      </c>
      <c r="BY284" s="2" t="s">
        <v>3</v>
      </c>
      <c r="BZ284" s="2">
        <v>109</v>
      </c>
      <c r="CA284" s="2">
        <v>61</v>
      </c>
      <c r="CB284" s="2" t="s">
        <v>3</v>
      </c>
      <c r="CC284" s="2"/>
      <c r="CD284" s="2"/>
      <c r="CE284" s="2">
        <v>1566</v>
      </c>
      <c r="CF284" s="2">
        <v>0</v>
      </c>
      <c r="CG284" s="2">
        <v>0</v>
      </c>
      <c r="CH284" s="2"/>
      <c r="CI284" s="2"/>
      <c r="CJ284" s="2"/>
      <c r="CK284" s="2"/>
      <c r="CL284" s="2"/>
      <c r="CM284" s="2">
        <v>0</v>
      </c>
      <c r="CN284" s="2" t="s">
        <v>907</v>
      </c>
      <c r="CO284" s="2">
        <v>0</v>
      </c>
      <c r="CP284" s="2">
        <f t="shared" si="361"/>
        <v>612.62</v>
      </c>
      <c r="CQ284" s="2">
        <f t="shared" si="362"/>
        <v>134.69999999999999</v>
      </c>
      <c r="CR284" s="2">
        <f>(ROUND((ROUND(((((ET284*1.25)*1.2))*AV284*1),2)*BB284),2)+ROUND((ROUND(((AE284-(((EU284*1.25)*1.2)))*AV284*1),2)*BS284),2))</f>
        <v>31.48</v>
      </c>
      <c r="CS284" s="2">
        <f>(ROUND((ROUND(((((EU284*1.25)*1.2))*AV284*1),2)*BS284),2)+ROUND((ROUND(((AE284-(((EU284*1.25)*1.2)))*AV284*1),2)*BS284),2))</f>
        <v>1.22</v>
      </c>
      <c r="CT284" s="2">
        <f t="shared" si="363"/>
        <v>256.31</v>
      </c>
      <c r="CU284" s="2">
        <f t="shared" si="364"/>
        <v>0</v>
      </c>
      <c r="CV284" s="2">
        <f t="shared" si="365"/>
        <v>20.732236799999999</v>
      </c>
      <c r="CW284" s="2">
        <f t="shared" si="366"/>
        <v>0</v>
      </c>
      <c r="CX284" s="2">
        <f t="shared" si="367"/>
        <v>0</v>
      </c>
      <c r="CY284" s="2">
        <f>(ROUND((((S284+ROUND((ROUND(((((EU284*1.25)*1.2))*AV284*1),2)*BS284),2))*AT284)/100),2)+ROUND(((ROUND((ROUND(((AE284-(((EU284*1.25)*1.2)))*AV284*1),2)*BS284),2)*AT284)/100),2))</f>
        <v>406.43</v>
      </c>
      <c r="CZ284" s="2">
        <f>(ROUND((((S284+ROUND((ROUND(((((EU284*1.25)*1.2))*AV284*1),2)*BS284),2))*AU284)/100),2)+ROUND(((ROUND((ROUND(((AE284-(((EU284*1.25)*1.2)))*AV284*1),2)*BS284),2)*AU284)/100),2))</f>
        <v>227.45</v>
      </c>
      <c r="DA284" s="2"/>
      <c r="DB284" s="2">
        <v>111</v>
      </c>
      <c r="DC284" s="2" t="s">
        <v>3</v>
      </c>
      <c r="DD284" s="2" t="s">
        <v>42</v>
      </c>
      <c r="DE284" s="2" t="s">
        <v>140</v>
      </c>
      <c r="DF284" s="2" t="s">
        <v>140</v>
      </c>
      <c r="DG284" s="2" t="s">
        <v>141</v>
      </c>
      <c r="DH284" s="2" t="s">
        <v>3</v>
      </c>
      <c r="DI284" s="2" t="s">
        <v>141</v>
      </c>
      <c r="DJ284" s="2" t="s">
        <v>140</v>
      </c>
      <c r="DK284" s="2" t="s">
        <v>3</v>
      </c>
      <c r="DL284" s="2" t="s">
        <v>3</v>
      </c>
      <c r="DM284" s="2" t="s">
        <v>3</v>
      </c>
      <c r="DN284" s="2">
        <v>0</v>
      </c>
      <c r="DO284" s="2">
        <v>0</v>
      </c>
      <c r="DP284" s="2">
        <v>1</v>
      </c>
      <c r="DQ284" s="2">
        <v>1</v>
      </c>
      <c r="DR284" s="2"/>
      <c r="DS284" s="2"/>
      <c r="DT284" s="2"/>
      <c r="DU284" s="2">
        <v>1003</v>
      </c>
      <c r="DV284" s="2" t="s">
        <v>22</v>
      </c>
      <c r="DW284" s="2" t="s">
        <v>22</v>
      </c>
      <c r="DX284" s="2">
        <v>100</v>
      </c>
      <c r="DY284" s="2"/>
      <c r="DZ284" s="2" t="s">
        <v>3</v>
      </c>
      <c r="EA284" s="2" t="s">
        <v>3</v>
      </c>
      <c r="EB284" s="2" t="s">
        <v>3</v>
      </c>
      <c r="EC284" s="2" t="s">
        <v>3</v>
      </c>
      <c r="ED284" s="2"/>
      <c r="EE284" s="2">
        <v>85133641</v>
      </c>
      <c r="EF284" s="2">
        <v>30</v>
      </c>
      <c r="EG284" s="2" t="s">
        <v>52</v>
      </c>
      <c r="EH284" s="2">
        <v>0</v>
      </c>
      <c r="EI284" s="2" t="s">
        <v>3</v>
      </c>
      <c r="EJ284" s="2">
        <v>1</v>
      </c>
      <c r="EK284" s="2">
        <v>21</v>
      </c>
      <c r="EL284" s="2" t="s">
        <v>53</v>
      </c>
      <c r="EM284" s="2" t="s">
        <v>54</v>
      </c>
      <c r="EN284" s="2"/>
      <c r="EO284" s="2" t="s">
        <v>434</v>
      </c>
      <c r="EP284" s="2"/>
      <c r="EQ284" s="2">
        <v>0</v>
      </c>
      <c r="ER284" s="2">
        <v>328.44</v>
      </c>
      <c r="ES284" s="2">
        <v>134.69999999999999</v>
      </c>
      <c r="ET284" s="2">
        <v>19.670000000000002</v>
      </c>
      <c r="EU284" s="2">
        <v>0.76</v>
      </c>
      <c r="EV284" s="2">
        <v>174.07</v>
      </c>
      <c r="EW284" s="2">
        <v>14.08</v>
      </c>
      <c r="EX284" s="2">
        <v>0</v>
      </c>
      <c r="EY284" s="2">
        <v>0</v>
      </c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>
        <v>0</v>
      </c>
      <c r="FR284" s="2">
        <v>0</v>
      </c>
      <c r="FS284" s="2">
        <v>0</v>
      </c>
      <c r="FT284" s="2"/>
      <c r="FU284" s="2"/>
      <c r="FV284" s="2"/>
      <c r="FW284" s="2"/>
      <c r="FX284" s="2">
        <v>109</v>
      </c>
      <c r="FY284" s="2">
        <v>61</v>
      </c>
      <c r="FZ284" s="2"/>
      <c r="GA284" s="2" t="s">
        <v>3</v>
      </c>
      <c r="GB284" s="2"/>
      <c r="GC284" s="2"/>
      <c r="GD284" s="2">
        <v>1</v>
      </c>
      <c r="GE284" s="2"/>
      <c r="GF284" s="2">
        <v>976096438</v>
      </c>
      <c r="GG284" s="2">
        <v>2</v>
      </c>
      <c r="GH284" s="2">
        <v>1</v>
      </c>
      <c r="GI284" s="2">
        <v>2</v>
      </c>
      <c r="GJ284" s="2">
        <v>0</v>
      </c>
      <c r="GK284" s="2">
        <v>0</v>
      </c>
      <c r="GL284" s="2">
        <f t="shared" si="368"/>
        <v>0</v>
      </c>
      <c r="GM284" s="2">
        <f t="shared" si="369"/>
        <v>1247.42</v>
      </c>
      <c r="GN284" s="2">
        <f t="shared" si="370"/>
        <v>1247.42</v>
      </c>
      <c r="GO284" s="2">
        <f t="shared" si="371"/>
        <v>0</v>
      </c>
      <c r="GP284" s="2">
        <f t="shared" si="372"/>
        <v>0</v>
      </c>
      <c r="GQ284" s="2"/>
      <c r="GR284" s="2">
        <v>0</v>
      </c>
      <c r="GS284" s="2">
        <v>3</v>
      </c>
      <c r="GT284" s="2">
        <v>0</v>
      </c>
      <c r="GU284" s="2" t="s">
        <v>3</v>
      </c>
      <c r="GV284" s="2">
        <f t="shared" si="373"/>
        <v>0</v>
      </c>
      <c r="GW284" s="2">
        <v>1</v>
      </c>
      <c r="GX284" s="2">
        <f t="shared" si="374"/>
        <v>0</v>
      </c>
      <c r="GY284" s="2"/>
      <c r="GZ284" s="2"/>
      <c r="HA284" s="2">
        <v>0</v>
      </c>
      <c r="HB284" s="2">
        <v>0</v>
      </c>
      <c r="HC284" s="2">
        <f t="shared" si="375"/>
        <v>0</v>
      </c>
      <c r="HD284" s="2"/>
      <c r="HE284" s="2" t="s">
        <v>3</v>
      </c>
      <c r="HF284" s="2" t="s">
        <v>3</v>
      </c>
      <c r="HG284" s="2"/>
      <c r="HH284" s="2"/>
      <c r="HI284" s="2"/>
      <c r="HJ284" s="2"/>
      <c r="HK284" s="2"/>
      <c r="HL284" s="2"/>
      <c r="HM284" s="2" t="s">
        <v>3</v>
      </c>
      <c r="HN284" s="2" t="s">
        <v>3</v>
      </c>
      <c r="HO284" s="2" t="s">
        <v>3</v>
      </c>
      <c r="HP284" s="2" t="s">
        <v>3</v>
      </c>
      <c r="HQ284" s="2" t="s">
        <v>3</v>
      </c>
      <c r="HR284" s="2"/>
      <c r="HS284" s="2">
        <v>0</v>
      </c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>
        <v>0</v>
      </c>
      <c r="IL284" s="2"/>
      <c r="IM284" s="2"/>
      <c r="IN284" s="2"/>
      <c r="IO284" s="2"/>
      <c r="IP284" s="2"/>
      <c r="IQ284" s="2"/>
      <c r="IR284" s="2"/>
      <c r="IS284" s="2"/>
      <c r="IT284" s="2"/>
      <c r="IU284" s="2"/>
    </row>
    <row r="285" spans="1:255" x14ac:dyDescent="0.2">
      <c r="A285" s="4">
        <v>17</v>
      </c>
      <c r="B285" s="4">
        <v>1</v>
      </c>
      <c r="C285" s="4">
        <f>ROW(SmtRes!A588)</f>
        <v>588</v>
      </c>
      <c r="D285" s="4">
        <f>ROW(EtalonRes!A576)</f>
        <v>576</v>
      </c>
      <c r="E285" s="4" t="s">
        <v>435</v>
      </c>
      <c r="F285" s="4" t="s">
        <v>57</v>
      </c>
      <c r="G285" s="4" t="s">
        <v>436</v>
      </c>
      <c r="H285" s="4" t="s">
        <v>22</v>
      </c>
      <c r="I285" s="4">
        <f>ROUND((145)/100,9)</f>
        <v>1.45</v>
      </c>
      <c r="J285" s="4">
        <v>0</v>
      </c>
      <c r="K285" s="4">
        <f>ROUND((145)/100,9)</f>
        <v>1.45</v>
      </c>
      <c r="O285" s="4">
        <f t="shared" si="351"/>
        <v>21941.13</v>
      </c>
      <c r="P285" s="4">
        <f t="shared" si="352"/>
        <v>417.98</v>
      </c>
      <c r="Q285" s="4">
        <f>(ROUND((ROUND(((((ET285*1.25)*1.2))*AV285*I285),2)*BB285),2)+ROUND((ROUND(((AE285-(((EU285*1.25)*1.2)))*AV285*I285),2)*BS285),2))</f>
        <v>580.66999999999996</v>
      </c>
      <c r="R285" s="4">
        <f>(ROUND((ROUND(((((EU285*1.25)*1.2))*AV285*I285),2)*BS285),2)+ROUND((ROUND(((AE285-(((EU285*1.25)*1.2)))*AV285*I285),2)*BS285),2))</f>
        <v>99.18</v>
      </c>
      <c r="S285" s="4">
        <f t="shared" si="353"/>
        <v>20942.48</v>
      </c>
      <c r="T285" s="4">
        <f t="shared" si="354"/>
        <v>0</v>
      </c>
      <c r="U285" s="4">
        <f t="shared" si="355"/>
        <v>30.061743359999998</v>
      </c>
      <c r="V285" s="4">
        <f t="shared" si="356"/>
        <v>0</v>
      </c>
      <c r="W285" s="4">
        <f t="shared" si="357"/>
        <v>0</v>
      </c>
      <c r="X285" s="4">
        <f>(ROUND((((S285+ROUND((ROUND(((((EU285*1.25)*1.2))*AV285*I285),2)*BS285),2))*AT285)/100),2)+ROUND(((ROUND((ROUND(((AE285-(((EU285*1.25)*1.2)))*AV285*I285),2)*BS285),2)*AT285)/100),2))</f>
        <v>22935.41</v>
      </c>
      <c r="Y285" s="4">
        <f>(ROUND((((S285+ROUND((ROUND(((((EU285*1.25)*1.2))*AV285*I285),2)*BS285),2))*AU285)/100),2)+ROUND(((ROUND((ROUND(((AE285-(((EU285*1.25)*1.2)))*AV285*I285),2)*BS285),2)*AU285)/100),2))</f>
        <v>12835.41</v>
      </c>
      <c r="AA285" s="4">
        <v>85736473</v>
      </c>
      <c r="AB285" s="4">
        <f t="shared" si="358"/>
        <v>404.42160000000001</v>
      </c>
      <c r="AC285" s="4">
        <f>ROUND((((ES285*1)*1)),6)</f>
        <v>134.69999999999999</v>
      </c>
      <c r="AD285" s="4">
        <f>ROUND((((((ET285*1.25)*1.2))-(((EU285*1.25)*1.2)))+AE285),6)</f>
        <v>29.504999999999999</v>
      </c>
      <c r="AE285" s="4">
        <f>ROUND((((EU285*1.25)*1.2)),6)</f>
        <v>1.1399999999999999</v>
      </c>
      <c r="AF285" s="4">
        <f>ROUND((((EV285*1.15)*1.2)),6)</f>
        <v>240.2166</v>
      </c>
      <c r="AG285" s="4">
        <f t="shared" si="359"/>
        <v>0</v>
      </c>
      <c r="AH285" s="4">
        <f>(((EW285*1.15)*1.2))</f>
        <v>19.430399999999999</v>
      </c>
      <c r="AI285" s="4">
        <f>(((EX285*1.25)*1.2))</f>
        <v>0</v>
      </c>
      <c r="AJ285" s="4">
        <f t="shared" si="360"/>
        <v>0</v>
      </c>
      <c r="AK285" s="4">
        <v>328.44</v>
      </c>
      <c r="AL285" s="4">
        <v>134.69999999999999</v>
      </c>
      <c r="AM285" s="4">
        <v>19.670000000000002</v>
      </c>
      <c r="AN285" s="4">
        <v>0.76</v>
      </c>
      <c r="AO285" s="4">
        <v>174.07</v>
      </c>
      <c r="AP285" s="4">
        <v>0</v>
      </c>
      <c r="AQ285" s="4">
        <v>14.08</v>
      </c>
      <c r="AR285" s="4">
        <v>0</v>
      </c>
      <c r="AS285" s="4">
        <v>0</v>
      </c>
      <c r="AT285" s="4">
        <v>109</v>
      </c>
      <c r="AU285" s="4">
        <v>61</v>
      </c>
      <c r="AV285" s="4">
        <v>1.0669999999999999</v>
      </c>
      <c r="AW285" s="4">
        <v>1</v>
      </c>
      <c r="AZ285" s="4">
        <v>1</v>
      </c>
      <c r="BA285" s="4">
        <v>56.35</v>
      </c>
      <c r="BB285" s="4">
        <v>12.72</v>
      </c>
      <c r="BC285" s="4">
        <v>2.14</v>
      </c>
      <c r="BD285" s="4" t="s">
        <v>3</v>
      </c>
      <c r="BE285" s="4" t="s">
        <v>3</v>
      </c>
      <c r="BF285" s="4" t="s">
        <v>3</v>
      </c>
      <c r="BG285" s="4" t="s">
        <v>3</v>
      </c>
      <c r="BH285" s="4">
        <v>0</v>
      </c>
      <c r="BI285" s="4">
        <v>1</v>
      </c>
      <c r="BJ285" s="4" t="s">
        <v>59</v>
      </c>
      <c r="BM285" s="4">
        <v>21</v>
      </c>
      <c r="BN285" s="4">
        <v>0</v>
      </c>
      <c r="BO285" s="4" t="s">
        <v>57</v>
      </c>
      <c r="BP285" s="4">
        <v>1</v>
      </c>
      <c r="BQ285" s="4">
        <v>30</v>
      </c>
      <c r="BR285" s="4">
        <v>0</v>
      </c>
      <c r="BS285" s="4">
        <v>56.35</v>
      </c>
      <c r="BT285" s="4">
        <v>1</v>
      </c>
      <c r="BU285" s="4">
        <v>1</v>
      </c>
      <c r="BV285" s="4">
        <v>1</v>
      </c>
      <c r="BW285" s="4">
        <v>1</v>
      </c>
      <c r="BX285" s="4">
        <v>1</v>
      </c>
      <c r="BY285" s="4" t="s">
        <v>3</v>
      </c>
      <c r="BZ285" s="4">
        <v>109</v>
      </c>
      <c r="CA285" s="4">
        <v>61</v>
      </c>
      <c r="CB285" s="4" t="s">
        <v>3</v>
      </c>
      <c r="CE285" s="4">
        <v>1566</v>
      </c>
      <c r="CF285" s="4">
        <v>0</v>
      </c>
      <c r="CG285" s="4">
        <v>0</v>
      </c>
      <c r="CM285" s="4">
        <v>0</v>
      </c>
      <c r="CN285" s="4" t="s">
        <v>907</v>
      </c>
      <c r="CO285" s="4">
        <v>0</v>
      </c>
      <c r="CP285" s="4">
        <f t="shared" si="361"/>
        <v>21941.13</v>
      </c>
      <c r="CQ285" s="4">
        <f t="shared" si="362"/>
        <v>288.26</v>
      </c>
      <c r="CR285" s="4">
        <f>(ROUND((ROUND(((((ET285*1.25)*1.2))*AV285*1),2)*BB285),2)+ROUND((ROUND(((AE285-(((EU285*1.25)*1.2)))*AV285*1),2)*BS285),2))</f>
        <v>400.43</v>
      </c>
      <c r="CS285" s="4">
        <f>(ROUND((ROUND(((((EU285*1.25)*1.2))*AV285*1),2)*BS285),2)+ROUND((ROUND(((AE285-(((EU285*1.25)*1.2)))*AV285*1),2)*BS285),2))</f>
        <v>68.75</v>
      </c>
      <c r="CT285" s="4">
        <f t="shared" si="363"/>
        <v>14443.07</v>
      </c>
      <c r="CU285" s="4">
        <f t="shared" si="364"/>
        <v>0</v>
      </c>
      <c r="CV285" s="4">
        <f t="shared" si="365"/>
        <v>20.732236799999999</v>
      </c>
      <c r="CW285" s="4">
        <f t="shared" si="366"/>
        <v>0</v>
      </c>
      <c r="CX285" s="4">
        <f t="shared" si="367"/>
        <v>0</v>
      </c>
      <c r="CY285" s="4">
        <f>(ROUND((((S285+ROUND((ROUND(((((EU285*1.25)*1.2))*AV285*1),2)*BS285),2))*AT285)/100),2)+ROUND(((ROUND((ROUND(((AE285-(((EU285*1.25)*1.2)))*AV285*1),2)*BS285),2)*AT285)/100),2))</f>
        <v>22902.240000000002</v>
      </c>
      <c r="CZ285" s="4">
        <f>(ROUND((((S285+ROUND((ROUND(((((EU285*1.25)*1.2))*AV285*1),2)*BS285),2))*AU285)/100),2)+ROUND(((ROUND((ROUND(((AE285-(((EU285*1.25)*1.2)))*AV285*1),2)*BS285),2)*AU285)/100),2))</f>
        <v>12816.85</v>
      </c>
      <c r="DB285" s="4">
        <v>113</v>
      </c>
      <c r="DC285" s="4" t="s">
        <v>3</v>
      </c>
      <c r="DD285" s="4" t="s">
        <v>42</v>
      </c>
      <c r="DE285" s="4" t="s">
        <v>140</v>
      </c>
      <c r="DF285" s="4" t="s">
        <v>140</v>
      </c>
      <c r="DG285" s="4" t="s">
        <v>141</v>
      </c>
      <c r="DH285" s="4" t="s">
        <v>3</v>
      </c>
      <c r="DI285" s="4" t="s">
        <v>141</v>
      </c>
      <c r="DJ285" s="4" t="s">
        <v>140</v>
      </c>
      <c r="DK285" s="4" t="s">
        <v>3</v>
      </c>
      <c r="DL285" s="4" t="s">
        <v>3</v>
      </c>
      <c r="DM285" s="4" t="s">
        <v>3</v>
      </c>
      <c r="DN285" s="4">
        <v>0</v>
      </c>
      <c r="DO285" s="4">
        <v>0</v>
      </c>
      <c r="DP285" s="4">
        <v>1</v>
      </c>
      <c r="DQ285" s="4">
        <v>1</v>
      </c>
      <c r="DU285" s="4">
        <v>1003</v>
      </c>
      <c r="DV285" s="4" t="s">
        <v>22</v>
      </c>
      <c r="DW285" s="4" t="s">
        <v>22</v>
      </c>
      <c r="DX285" s="4">
        <v>100</v>
      </c>
      <c r="DZ285" s="4" t="s">
        <v>3</v>
      </c>
      <c r="EA285" s="4" t="s">
        <v>3</v>
      </c>
      <c r="EB285" s="4" t="s">
        <v>3</v>
      </c>
      <c r="EC285" s="4" t="s">
        <v>3</v>
      </c>
      <c r="EE285" s="4">
        <v>85133641</v>
      </c>
      <c r="EF285" s="4">
        <v>30</v>
      </c>
      <c r="EG285" s="4" t="s">
        <v>52</v>
      </c>
      <c r="EH285" s="4">
        <v>0</v>
      </c>
      <c r="EI285" s="4" t="s">
        <v>3</v>
      </c>
      <c r="EJ285" s="4">
        <v>1</v>
      </c>
      <c r="EK285" s="4">
        <v>21</v>
      </c>
      <c r="EL285" s="4" t="s">
        <v>53</v>
      </c>
      <c r="EM285" s="4" t="s">
        <v>54</v>
      </c>
      <c r="EO285" s="4" t="s">
        <v>434</v>
      </c>
      <c r="EQ285" s="4">
        <v>0</v>
      </c>
      <c r="ER285" s="4">
        <v>328.44</v>
      </c>
      <c r="ES285" s="4">
        <v>134.69999999999999</v>
      </c>
      <c r="ET285" s="4">
        <v>19.670000000000002</v>
      </c>
      <c r="EU285" s="4">
        <v>0.76</v>
      </c>
      <c r="EV285" s="4">
        <v>174.07</v>
      </c>
      <c r="EW285" s="4">
        <v>14.08</v>
      </c>
      <c r="EX285" s="4">
        <v>0</v>
      </c>
      <c r="EY285" s="4">
        <v>0</v>
      </c>
      <c r="FQ285" s="4">
        <v>0</v>
      </c>
      <c r="FR285" s="4">
        <v>0</v>
      </c>
      <c r="FS285" s="4">
        <v>0</v>
      </c>
      <c r="FX285" s="4">
        <v>109</v>
      </c>
      <c r="FY285" s="4">
        <v>61</v>
      </c>
      <c r="GA285" s="4" t="s">
        <v>3</v>
      </c>
      <c r="GD285" s="4">
        <v>1</v>
      </c>
      <c r="GF285" s="4">
        <v>976096438</v>
      </c>
      <c r="GG285" s="4">
        <v>2</v>
      </c>
      <c r="GH285" s="4">
        <v>1</v>
      </c>
      <c r="GI285" s="4">
        <v>2</v>
      </c>
      <c r="GJ285" s="4">
        <v>0</v>
      </c>
      <c r="GK285" s="4">
        <v>0</v>
      </c>
      <c r="GL285" s="4">
        <f t="shared" si="368"/>
        <v>0</v>
      </c>
      <c r="GM285" s="4">
        <f t="shared" si="369"/>
        <v>57711.95</v>
      </c>
      <c r="GN285" s="4">
        <f t="shared" si="370"/>
        <v>57711.95</v>
      </c>
      <c r="GO285" s="4">
        <f t="shared" si="371"/>
        <v>0</v>
      </c>
      <c r="GP285" s="4">
        <f t="shared" si="372"/>
        <v>0</v>
      </c>
      <c r="GR285" s="4">
        <v>0</v>
      </c>
      <c r="GS285" s="4">
        <v>3</v>
      </c>
      <c r="GT285" s="4">
        <v>0</v>
      </c>
      <c r="GU285" s="4" t="s">
        <v>3</v>
      </c>
      <c r="GV285" s="4">
        <f t="shared" si="373"/>
        <v>0</v>
      </c>
      <c r="GW285" s="4">
        <v>1</v>
      </c>
      <c r="GX285" s="4">
        <f t="shared" si="374"/>
        <v>0</v>
      </c>
      <c r="HA285" s="4">
        <v>0</v>
      </c>
      <c r="HB285" s="4">
        <v>0</v>
      </c>
      <c r="HC285" s="4">
        <f t="shared" si="375"/>
        <v>0</v>
      </c>
      <c r="HE285" s="4" t="s">
        <v>3</v>
      </c>
      <c r="HF285" s="4" t="s">
        <v>3</v>
      </c>
      <c r="HM285" s="4" t="s">
        <v>3</v>
      </c>
      <c r="HN285" s="4" t="s">
        <v>3</v>
      </c>
      <c r="HO285" s="4" t="s">
        <v>3</v>
      </c>
      <c r="HP285" s="4" t="s">
        <v>3</v>
      </c>
      <c r="HQ285" s="4" t="s">
        <v>3</v>
      </c>
      <c r="HS285" s="4">
        <v>0</v>
      </c>
      <c r="IK285" s="4">
        <v>0</v>
      </c>
    </row>
    <row r="286" spans="1:255" x14ac:dyDescent="0.2">
      <c r="A286" s="2">
        <v>18</v>
      </c>
      <c r="B286" s="2">
        <v>1</v>
      </c>
      <c r="C286" s="2">
        <v>565</v>
      </c>
      <c r="D286" s="2"/>
      <c r="E286" s="2" t="s">
        <v>437</v>
      </c>
      <c r="F286" s="2" t="s">
        <v>403</v>
      </c>
      <c r="G286" s="2" t="s">
        <v>404</v>
      </c>
      <c r="H286" s="2" t="s">
        <v>70</v>
      </c>
      <c r="I286" s="2">
        <f>I284*J286</f>
        <v>72</v>
      </c>
      <c r="J286" s="2">
        <v>49.655172413793103</v>
      </c>
      <c r="K286" s="2">
        <v>49.655172399999998</v>
      </c>
      <c r="L286" s="2"/>
      <c r="M286" s="2"/>
      <c r="N286" s="2"/>
      <c r="O286" s="2">
        <f t="shared" si="351"/>
        <v>37887.839999999997</v>
      </c>
      <c r="P286" s="2">
        <f t="shared" si="352"/>
        <v>37887.839999999997</v>
      </c>
      <c r="Q286" s="2">
        <f t="shared" ref="Q286:Q301" si="390">(ROUND((ROUND(((ET286)*AV286*I286),2)*BB286),2)+ROUND((ROUND(((AE286-(EU286))*AV286*I286),2)*BS286),2))</f>
        <v>0</v>
      </c>
      <c r="R286" s="2">
        <f t="shared" ref="R286:R301" si="391">(ROUND((ROUND(((EU286)*AV286*I286),2)*BS286),2)+ROUND((ROUND(((AE286-(EU286))*AV286*I286),2)*BS286),2))</f>
        <v>0</v>
      </c>
      <c r="S286" s="2">
        <f t="shared" si="353"/>
        <v>0</v>
      </c>
      <c r="T286" s="2">
        <f t="shared" si="354"/>
        <v>0</v>
      </c>
      <c r="U286" s="2">
        <f t="shared" si="355"/>
        <v>0</v>
      </c>
      <c r="V286" s="2">
        <f t="shared" si="356"/>
        <v>0</v>
      </c>
      <c r="W286" s="2">
        <f t="shared" si="357"/>
        <v>0</v>
      </c>
      <c r="X286" s="2">
        <f t="shared" ref="X286:X301" si="392">(ROUND((((S286+ROUND((ROUND(((EU286)*AV286*I286),2)*BS286),2))*AT286)/100),2)+ROUND(((ROUND((ROUND(((AE286-(EU286))*AV286*I286),2)*BS286),2)*AT286)/100),2))</f>
        <v>0</v>
      </c>
      <c r="Y286" s="2">
        <f t="shared" ref="Y286:Y301" si="393">(ROUND((((S286+ROUND((ROUND(((EU286)*AV286*I286),2)*BS286),2))*AU286)/100),2)+ROUND(((ROUND((ROUND(((AE286-(EU286))*AV286*I286),2)*BS286),2)*AU286)/100),2))</f>
        <v>0</v>
      </c>
      <c r="Z286" s="2"/>
      <c r="AA286" s="2">
        <v>85736471</v>
      </c>
      <c r="AB286" s="2">
        <f t="shared" si="358"/>
        <v>526.22</v>
      </c>
      <c r="AC286" s="2">
        <f t="shared" ref="AC286:AC301" si="394">ROUND((ES286),6)</f>
        <v>526.22</v>
      </c>
      <c r="AD286" s="2">
        <f t="shared" ref="AD286:AD301" si="395">ROUND((((ET286)-(EU286))+AE286),6)</f>
        <v>0</v>
      </c>
      <c r="AE286" s="2">
        <f t="shared" ref="AE286:AE301" si="396">ROUND((EU286),6)</f>
        <v>0</v>
      </c>
      <c r="AF286" s="2">
        <f t="shared" ref="AF286:AF301" si="397">ROUND((EV286),6)</f>
        <v>0</v>
      </c>
      <c r="AG286" s="2">
        <f t="shared" si="359"/>
        <v>0</v>
      </c>
      <c r="AH286" s="2">
        <f t="shared" ref="AH286:AH301" si="398">(EW286)</f>
        <v>0</v>
      </c>
      <c r="AI286" s="2">
        <f t="shared" ref="AI286:AI301" si="399">(EX286)</f>
        <v>0</v>
      </c>
      <c r="AJ286" s="2">
        <f t="shared" si="360"/>
        <v>0</v>
      </c>
      <c r="AK286" s="2">
        <v>526.22</v>
      </c>
      <c r="AL286" s="2">
        <v>526.22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109</v>
      </c>
      <c r="AU286" s="2">
        <v>61</v>
      </c>
      <c r="AV286" s="2">
        <v>1</v>
      </c>
      <c r="AW286" s="2">
        <v>1</v>
      </c>
      <c r="AX286" s="2"/>
      <c r="AY286" s="2"/>
      <c r="AZ286" s="2">
        <v>1</v>
      </c>
      <c r="BA286" s="2">
        <v>1</v>
      </c>
      <c r="BB286" s="2">
        <v>1</v>
      </c>
      <c r="BC286" s="2">
        <v>1</v>
      </c>
      <c r="BD286" s="2" t="s">
        <v>3</v>
      </c>
      <c r="BE286" s="2" t="s">
        <v>3</v>
      </c>
      <c r="BF286" s="2" t="s">
        <v>3</v>
      </c>
      <c r="BG286" s="2" t="s">
        <v>3</v>
      </c>
      <c r="BH286" s="2">
        <v>3</v>
      </c>
      <c r="BI286" s="2">
        <v>1</v>
      </c>
      <c r="BJ286" s="2" t="s">
        <v>405</v>
      </c>
      <c r="BK286" s="2"/>
      <c r="BL286" s="2"/>
      <c r="BM286" s="2">
        <v>21</v>
      </c>
      <c r="BN286" s="2">
        <v>0</v>
      </c>
      <c r="BO286" s="2" t="s">
        <v>3</v>
      </c>
      <c r="BP286" s="2">
        <v>0</v>
      </c>
      <c r="BQ286" s="2">
        <v>30</v>
      </c>
      <c r="BR286" s="2">
        <v>0</v>
      </c>
      <c r="BS286" s="2">
        <v>1</v>
      </c>
      <c r="BT286" s="2">
        <v>1</v>
      </c>
      <c r="BU286" s="2">
        <v>1</v>
      </c>
      <c r="BV286" s="2">
        <v>1</v>
      </c>
      <c r="BW286" s="2">
        <v>1</v>
      </c>
      <c r="BX286" s="2">
        <v>1</v>
      </c>
      <c r="BY286" s="2" t="s">
        <v>3</v>
      </c>
      <c r="BZ286" s="2">
        <v>109</v>
      </c>
      <c r="CA286" s="2">
        <v>61</v>
      </c>
      <c r="CB286" s="2" t="s">
        <v>3</v>
      </c>
      <c r="CC286" s="2"/>
      <c r="CD286" s="2"/>
      <c r="CE286" s="2">
        <v>1566</v>
      </c>
      <c r="CF286" s="2">
        <v>0</v>
      </c>
      <c r="CG286" s="2">
        <v>0</v>
      </c>
      <c r="CH286" s="2"/>
      <c r="CI286" s="2"/>
      <c r="CJ286" s="2"/>
      <c r="CK286" s="2"/>
      <c r="CL286" s="2"/>
      <c r="CM286" s="2">
        <v>0</v>
      </c>
      <c r="CN286" s="2" t="s">
        <v>908</v>
      </c>
      <c r="CO286" s="2">
        <v>0</v>
      </c>
      <c r="CP286" s="2">
        <f t="shared" si="361"/>
        <v>37887.839999999997</v>
      </c>
      <c r="CQ286" s="2">
        <f t="shared" si="362"/>
        <v>526.22</v>
      </c>
      <c r="CR286" s="2">
        <f t="shared" ref="CR286:CR301" si="400">(ROUND((ROUND(((ET286)*AV286*1),2)*BB286),2)+ROUND((ROUND(((AE286-(EU286))*AV286*1),2)*BS286),2))</f>
        <v>0</v>
      </c>
      <c r="CS286" s="2">
        <f t="shared" ref="CS286:CS301" si="401">(ROUND((ROUND(((EU286)*AV286*1),2)*BS286),2)+ROUND((ROUND(((AE286-(EU286))*AV286*1),2)*BS286),2))</f>
        <v>0</v>
      </c>
      <c r="CT286" s="2">
        <f t="shared" si="363"/>
        <v>0</v>
      </c>
      <c r="CU286" s="2">
        <f t="shared" si="364"/>
        <v>0</v>
      </c>
      <c r="CV286" s="2">
        <f t="shared" si="365"/>
        <v>0</v>
      </c>
      <c r="CW286" s="2">
        <f t="shared" si="366"/>
        <v>0</v>
      </c>
      <c r="CX286" s="2">
        <f t="shared" si="367"/>
        <v>0</v>
      </c>
      <c r="CY286" s="2">
        <f t="shared" ref="CY286:CY301" si="402">(ROUND((((S286+ROUND((ROUND(((EU286)*AV286*1),2)*BS286),2))*AT286)/100),2)+ROUND(((ROUND((ROUND(((AE286-(EU286))*AV286*1),2)*BS286),2)*AT286)/100),2))</f>
        <v>0</v>
      </c>
      <c r="CZ286" s="2">
        <f t="shared" ref="CZ286:CZ301" si="403">(ROUND((((S286+ROUND((ROUND(((EU286)*AV286*1),2)*BS286),2))*AU286)/100),2)+ROUND(((ROUND((ROUND(((AE286-(EU286))*AV286*1),2)*BS286),2)*AU286)/100),2))</f>
        <v>0</v>
      </c>
      <c r="DA286" s="2"/>
      <c r="DB286" s="2"/>
      <c r="DC286" s="2" t="s">
        <v>3</v>
      </c>
      <c r="DD286" s="2" t="s">
        <v>3</v>
      </c>
      <c r="DE286" s="2" t="s">
        <v>3</v>
      </c>
      <c r="DF286" s="2" t="s">
        <v>3</v>
      </c>
      <c r="DG286" s="2" t="s">
        <v>3</v>
      </c>
      <c r="DH286" s="2" t="s">
        <v>3</v>
      </c>
      <c r="DI286" s="2" t="s">
        <v>3</v>
      </c>
      <c r="DJ286" s="2" t="s">
        <v>3</v>
      </c>
      <c r="DK286" s="2" t="s">
        <v>3</v>
      </c>
      <c r="DL286" s="2" t="s">
        <v>3</v>
      </c>
      <c r="DM286" s="2" t="s">
        <v>3</v>
      </c>
      <c r="DN286" s="2">
        <v>0</v>
      </c>
      <c r="DO286" s="2">
        <v>0</v>
      </c>
      <c r="DP286" s="2">
        <v>1</v>
      </c>
      <c r="DQ286" s="2">
        <v>1</v>
      </c>
      <c r="DR286" s="2"/>
      <c r="DS286" s="2"/>
      <c r="DT286" s="2"/>
      <c r="DU286" s="2">
        <v>1010</v>
      </c>
      <c r="DV286" s="2" t="s">
        <v>70</v>
      </c>
      <c r="DW286" s="2" t="s">
        <v>70</v>
      </c>
      <c r="DX286" s="2">
        <v>100</v>
      </c>
      <c r="DY286" s="2"/>
      <c r="DZ286" s="2" t="s">
        <v>3</v>
      </c>
      <c r="EA286" s="2" t="s">
        <v>3</v>
      </c>
      <c r="EB286" s="2" t="s">
        <v>3</v>
      </c>
      <c r="EC286" s="2" t="s">
        <v>3</v>
      </c>
      <c r="ED286" s="2"/>
      <c r="EE286" s="2">
        <v>85133641</v>
      </c>
      <c r="EF286" s="2">
        <v>30</v>
      </c>
      <c r="EG286" s="2" t="s">
        <v>52</v>
      </c>
      <c r="EH286" s="2">
        <v>0</v>
      </c>
      <c r="EI286" s="2" t="s">
        <v>3</v>
      </c>
      <c r="EJ286" s="2">
        <v>1</v>
      </c>
      <c r="EK286" s="2">
        <v>21</v>
      </c>
      <c r="EL286" s="2" t="s">
        <v>53</v>
      </c>
      <c r="EM286" s="2" t="s">
        <v>54</v>
      </c>
      <c r="EN286" s="2"/>
      <c r="EO286" s="2" t="s">
        <v>438</v>
      </c>
      <c r="EP286" s="2"/>
      <c r="EQ286" s="2">
        <v>0</v>
      </c>
      <c r="ER286" s="2">
        <v>526.22</v>
      </c>
      <c r="ES286" s="2">
        <v>526.22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>
        <v>0</v>
      </c>
      <c r="FR286" s="2">
        <v>0</v>
      </c>
      <c r="FS286" s="2">
        <v>0</v>
      </c>
      <c r="FT286" s="2"/>
      <c r="FU286" s="2"/>
      <c r="FV286" s="2"/>
      <c r="FW286" s="2"/>
      <c r="FX286" s="2">
        <v>109</v>
      </c>
      <c r="FY286" s="2">
        <v>61</v>
      </c>
      <c r="FZ286" s="2"/>
      <c r="GA286" s="2" t="s">
        <v>3</v>
      </c>
      <c r="GB286" s="2"/>
      <c r="GC286" s="2"/>
      <c r="GD286" s="2">
        <v>1</v>
      </c>
      <c r="GE286" s="2"/>
      <c r="GF286" s="2">
        <v>-1872562451</v>
      </c>
      <c r="GG286" s="2">
        <v>2</v>
      </c>
      <c r="GH286" s="2">
        <v>1</v>
      </c>
      <c r="GI286" s="2">
        <v>-2</v>
      </c>
      <c r="GJ286" s="2">
        <v>0</v>
      </c>
      <c r="GK286" s="2">
        <v>0</v>
      </c>
      <c r="GL286" s="2">
        <f t="shared" si="368"/>
        <v>0</v>
      </c>
      <c r="GM286" s="2">
        <f t="shared" si="369"/>
        <v>37887.839999999997</v>
      </c>
      <c r="GN286" s="2">
        <f t="shared" si="370"/>
        <v>37887.839999999997</v>
      </c>
      <c r="GO286" s="2">
        <f t="shared" si="371"/>
        <v>0</v>
      </c>
      <c r="GP286" s="2">
        <f t="shared" si="372"/>
        <v>0</v>
      </c>
      <c r="GQ286" s="2"/>
      <c r="GR286" s="2">
        <v>0</v>
      </c>
      <c r="GS286" s="2">
        <v>3</v>
      </c>
      <c r="GT286" s="2">
        <v>0</v>
      </c>
      <c r="GU286" s="2" t="s">
        <v>3</v>
      </c>
      <c r="GV286" s="2">
        <f t="shared" si="373"/>
        <v>0</v>
      </c>
      <c r="GW286" s="2">
        <v>1</v>
      </c>
      <c r="GX286" s="2">
        <f t="shared" si="374"/>
        <v>0</v>
      </c>
      <c r="GY286" s="2"/>
      <c r="GZ286" s="2"/>
      <c r="HA286" s="2">
        <v>0</v>
      </c>
      <c r="HB286" s="2">
        <v>0</v>
      </c>
      <c r="HC286" s="2">
        <f t="shared" si="375"/>
        <v>0</v>
      </c>
      <c r="HD286" s="2"/>
      <c r="HE286" s="2" t="s">
        <v>3</v>
      </c>
      <c r="HF286" s="2" t="s">
        <v>3</v>
      </c>
      <c r="HG286" s="2"/>
      <c r="HH286" s="2"/>
      <c r="HI286" s="2"/>
      <c r="HJ286" s="2"/>
      <c r="HK286" s="2"/>
      <c r="HL286" s="2"/>
      <c r="HM286" s="2" t="s">
        <v>42</v>
      </c>
      <c r="HN286" s="2" t="s">
        <v>3</v>
      </c>
      <c r="HO286" s="2" t="s">
        <v>3</v>
      </c>
      <c r="HP286" s="2" t="s">
        <v>3</v>
      </c>
      <c r="HQ286" s="2" t="s">
        <v>3</v>
      </c>
      <c r="HR286" s="2"/>
      <c r="HS286" s="2">
        <v>0</v>
      </c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>
        <v>0</v>
      </c>
      <c r="IL286" s="2"/>
      <c r="IM286" s="2"/>
      <c r="IN286" s="2"/>
      <c r="IO286" s="2"/>
      <c r="IP286" s="2"/>
      <c r="IQ286" s="2"/>
      <c r="IR286" s="2"/>
      <c r="IS286" s="2"/>
      <c r="IT286" s="2"/>
      <c r="IU286" s="2"/>
    </row>
    <row r="287" spans="1:255" x14ac:dyDescent="0.2">
      <c r="A287" s="4">
        <v>18</v>
      </c>
      <c r="B287" s="4">
        <v>1</v>
      </c>
      <c r="C287" s="4">
        <v>581</v>
      </c>
      <c r="E287" s="4" t="s">
        <v>437</v>
      </c>
      <c r="F287" s="4" t="s">
        <v>403</v>
      </c>
      <c r="G287" s="4" t="s">
        <v>404</v>
      </c>
      <c r="H287" s="4" t="s">
        <v>70</v>
      </c>
      <c r="I287" s="4">
        <f>I285*J287</f>
        <v>72</v>
      </c>
      <c r="J287" s="4">
        <v>49.655172413793103</v>
      </c>
      <c r="K287" s="4">
        <v>49.655172399999998</v>
      </c>
      <c r="O287" s="4">
        <f t="shared" si="351"/>
        <v>79564.460000000006</v>
      </c>
      <c r="P287" s="4">
        <f t="shared" si="352"/>
        <v>79564.460000000006</v>
      </c>
      <c r="Q287" s="4">
        <f t="shared" si="390"/>
        <v>0</v>
      </c>
      <c r="R287" s="4">
        <f t="shared" si="391"/>
        <v>0</v>
      </c>
      <c r="S287" s="4">
        <f t="shared" si="353"/>
        <v>0</v>
      </c>
      <c r="T287" s="4">
        <f t="shared" si="354"/>
        <v>0</v>
      </c>
      <c r="U287" s="4">
        <f t="shared" si="355"/>
        <v>0</v>
      </c>
      <c r="V287" s="4">
        <f t="shared" si="356"/>
        <v>0</v>
      </c>
      <c r="W287" s="4">
        <f t="shared" si="357"/>
        <v>0</v>
      </c>
      <c r="X287" s="4">
        <f t="shared" si="392"/>
        <v>0</v>
      </c>
      <c r="Y287" s="4">
        <f t="shared" si="393"/>
        <v>0</v>
      </c>
      <c r="AA287" s="4">
        <v>85736473</v>
      </c>
      <c r="AB287" s="4">
        <f t="shared" si="358"/>
        <v>526.22</v>
      </c>
      <c r="AC287" s="4">
        <f t="shared" si="394"/>
        <v>526.22</v>
      </c>
      <c r="AD287" s="4">
        <f t="shared" si="395"/>
        <v>0</v>
      </c>
      <c r="AE287" s="4">
        <f t="shared" si="396"/>
        <v>0</v>
      </c>
      <c r="AF287" s="4">
        <f t="shared" si="397"/>
        <v>0</v>
      </c>
      <c r="AG287" s="4">
        <f t="shared" si="359"/>
        <v>0</v>
      </c>
      <c r="AH287" s="4">
        <f t="shared" si="398"/>
        <v>0</v>
      </c>
      <c r="AI287" s="4">
        <f t="shared" si="399"/>
        <v>0</v>
      </c>
      <c r="AJ287" s="4">
        <f t="shared" si="360"/>
        <v>0</v>
      </c>
      <c r="AK287" s="4">
        <v>526.22</v>
      </c>
      <c r="AL287" s="4">
        <v>526.22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109</v>
      </c>
      <c r="AU287" s="4">
        <v>61</v>
      </c>
      <c r="AV287" s="4">
        <v>1</v>
      </c>
      <c r="AW287" s="4">
        <v>1</v>
      </c>
      <c r="AZ287" s="4">
        <v>1</v>
      </c>
      <c r="BA287" s="4">
        <v>1</v>
      </c>
      <c r="BB287" s="4">
        <v>1</v>
      </c>
      <c r="BC287" s="4">
        <v>2.1</v>
      </c>
      <c r="BD287" s="4" t="s">
        <v>3</v>
      </c>
      <c r="BE287" s="4" t="s">
        <v>3</v>
      </c>
      <c r="BF287" s="4" t="s">
        <v>3</v>
      </c>
      <c r="BG287" s="4" t="s">
        <v>3</v>
      </c>
      <c r="BH287" s="4">
        <v>3</v>
      </c>
      <c r="BI287" s="4">
        <v>1</v>
      </c>
      <c r="BJ287" s="4" t="s">
        <v>405</v>
      </c>
      <c r="BM287" s="4">
        <v>21</v>
      </c>
      <c r="BN287" s="4">
        <v>0</v>
      </c>
      <c r="BO287" s="4" t="s">
        <v>403</v>
      </c>
      <c r="BP287" s="4">
        <v>1</v>
      </c>
      <c r="BQ287" s="4">
        <v>30</v>
      </c>
      <c r="BR287" s="4">
        <v>0</v>
      </c>
      <c r="BS287" s="4">
        <v>1</v>
      </c>
      <c r="BT287" s="4">
        <v>1</v>
      </c>
      <c r="BU287" s="4">
        <v>1</v>
      </c>
      <c r="BV287" s="4">
        <v>1</v>
      </c>
      <c r="BW287" s="4">
        <v>1</v>
      </c>
      <c r="BX287" s="4">
        <v>1</v>
      </c>
      <c r="BY287" s="4" t="s">
        <v>3</v>
      </c>
      <c r="BZ287" s="4">
        <v>109</v>
      </c>
      <c r="CA287" s="4">
        <v>61</v>
      </c>
      <c r="CB287" s="4" t="s">
        <v>3</v>
      </c>
      <c r="CE287" s="4">
        <v>1566</v>
      </c>
      <c r="CF287" s="4">
        <v>0</v>
      </c>
      <c r="CG287" s="4">
        <v>0</v>
      </c>
      <c r="CM287" s="4">
        <v>0</v>
      </c>
      <c r="CN287" s="4" t="s">
        <v>908</v>
      </c>
      <c r="CO287" s="4">
        <v>0</v>
      </c>
      <c r="CP287" s="4">
        <f t="shared" si="361"/>
        <v>79564.460000000006</v>
      </c>
      <c r="CQ287" s="4">
        <f t="shared" si="362"/>
        <v>1105.06</v>
      </c>
      <c r="CR287" s="4">
        <f t="shared" si="400"/>
        <v>0</v>
      </c>
      <c r="CS287" s="4">
        <f t="shared" si="401"/>
        <v>0</v>
      </c>
      <c r="CT287" s="4">
        <f t="shared" si="363"/>
        <v>0</v>
      </c>
      <c r="CU287" s="4">
        <f t="shared" si="364"/>
        <v>0</v>
      </c>
      <c r="CV287" s="4">
        <f t="shared" si="365"/>
        <v>0</v>
      </c>
      <c r="CW287" s="4">
        <f t="shared" si="366"/>
        <v>0</v>
      </c>
      <c r="CX287" s="4">
        <f t="shared" si="367"/>
        <v>0</v>
      </c>
      <c r="CY287" s="4">
        <f t="shared" si="402"/>
        <v>0</v>
      </c>
      <c r="CZ287" s="4">
        <f t="shared" si="403"/>
        <v>0</v>
      </c>
      <c r="DC287" s="4" t="s">
        <v>3</v>
      </c>
      <c r="DD287" s="4" t="s">
        <v>3</v>
      </c>
      <c r="DE287" s="4" t="s">
        <v>3</v>
      </c>
      <c r="DF287" s="4" t="s">
        <v>3</v>
      </c>
      <c r="DG287" s="4" t="s">
        <v>3</v>
      </c>
      <c r="DH287" s="4" t="s">
        <v>3</v>
      </c>
      <c r="DI287" s="4" t="s">
        <v>3</v>
      </c>
      <c r="DJ287" s="4" t="s">
        <v>3</v>
      </c>
      <c r="DK287" s="4" t="s">
        <v>3</v>
      </c>
      <c r="DL287" s="4" t="s">
        <v>3</v>
      </c>
      <c r="DM287" s="4" t="s">
        <v>3</v>
      </c>
      <c r="DN287" s="4">
        <v>0</v>
      </c>
      <c r="DO287" s="4">
        <v>0</v>
      </c>
      <c r="DP287" s="4">
        <v>1</v>
      </c>
      <c r="DQ287" s="4">
        <v>1</v>
      </c>
      <c r="DU287" s="4">
        <v>1010</v>
      </c>
      <c r="DV287" s="4" t="s">
        <v>70</v>
      </c>
      <c r="DW287" s="4" t="s">
        <v>70</v>
      </c>
      <c r="DX287" s="4">
        <v>100</v>
      </c>
      <c r="DZ287" s="4" t="s">
        <v>3</v>
      </c>
      <c r="EA287" s="4" t="s">
        <v>3</v>
      </c>
      <c r="EB287" s="4" t="s">
        <v>3</v>
      </c>
      <c r="EC287" s="4" t="s">
        <v>3</v>
      </c>
      <c r="EE287" s="4">
        <v>85133641</v>
      </c>
      <c r="EF287" s="4">
        <v>30</v>
      </c>
      <c r="EG287" s="4" t="s">
        <v>52</v>
      </c>
      <c r="EH287" s="4">
        <v>0</v>
      </c>
      <c r="EI287" s="4" t="s">
        <v>3</v>
      </c>
      <c r="EJ287" s="4">
        <v>1</v>
      </c>
      <c r="EK287" s="4">
        <v>21</v>
      </c>
      <c r="EL287" s="4" t="s">
        <v>53</v>
      </c>
      <c r="EM287" s="4" t="s">
        <v>54</v>
      </c>
      <c r="EO287" s="4" t="s">
        <v>438</v>
      </c>
      <c r="EQ287" s="4">
        <v>0</v>
      </c>
      <c r="ER287" s="4">
        <v>526.22</v>
      </c>
      <c r="ES287" s="4">
        <v>526.22</v>
      </c>
      <c r="ET287" s="4">
        <v>0</v>
      </c>
      <c r="EU287" s="4">
        <v>0</v>
      </c>
      <c r="EV287" s="4">
        <v>0</v>
      </c>
      <c r="EW287" s="4">
        <v>0</v>
      </c>
      <c r="EX287" s="4">
        <v>0</v>
      </c>
      <c r="FQ287" s="4">
        <v>0</v>
      </c>
      <c r="FR287" s="4">
        <v>0</v>
      </c>
      <c r="FS287" s="4">
        <v>0</v>
      </c>
      <c r="FX287" s="4">
        <v>109</v>
      </c>
      <c r="FY287" s="4">
        <v>61</v>
      </c>
      <c r="GA287" s="4" t="s">
        <v>3</v>
      </c>
      <c r="GD287" s="4">
        <v>1</v>
      </c>
      <c r="GF287" s="4">
        <v>-1872562451</v>
      </c>
      <c r="GG287" s="4">
        <v>2</v>
      </c>
      <c r="GH287" s="4">
        <v>1</v>
      </c>
      <c r="GI287" s="4">
        <v>2</v>
      </c>
      <c r="GJ287" s="4">
        <v>0</v>
      </c>
      <c r="GK287" s="4">
        <v>0</v>
      </c>
      <c r="GL287" s="4">
        <f t="shared" si="368"/>
        <v>0</v>
      </c>
      <c r="GM287" s="4">
        <f t="shared" si="369"/>
        <v>79564.460000000006</v>
      </c>
      <c r="GN287" s="4">
        <f t="shared" si="370"/>
        <v>79564.460000000006</v>
      </c>
      <c r="GO287" s="4">
        <f t="shared" si="371"/>
        <v>0</v>
      </c>
      <c r="GP287" s="4">
        <f t="shared" si="372"/>
        <v>0</v>
      </c>
      <c r="GR287" s="4">
        <v>0</v>
      </c>
      <c r="GS287" s="4">
        <v>3</v>
      </c>
      <c r="GT287" s="4">
        <v>0</v>
      </c>
      <c r="GU287" s="4" t="s">
        <v>3</v>
      </c>
      <c r="GV287" s="4">
        <f t="shared" si="373"/>
        <v>0</v>
      </c>
      <c r="GW287" s="4">
        <v>1</v>
      </c>
      <c r="GX287" s="4">
        <f t="shared" si="374"/>
        <v>0</v>
      </c>
      <c r="HA287" s="4">
        <v>0</v>
      </c>
      <c r="HB287" s="4">
        <v>0</v>
      </c>
      <c r="HC287" s="4">
        <f t="shared" si="375"/>
        <v>0</v>
      </c>
      <c r="HE287" s="4" t="s">
        <v>3</v>
      </c>
      <c r="HF287" s="4" t="s">
        <v>3</v>
      </c>
      <c r="HM287" s="4" t="s">
        <v>42</v>
      </c>
      <c r="HN287" s="4" t="s">
        <v>3</v>
      </c>
      <c r="HO287" s="4" t="s">
        <v>3</v>
      </c>
      <c r="HP287" s="4" t="s">
        <v>3</v>
      </c>
      <c r="HQ287" s="4" t="s">
        <v>3</v>
      </c>
      <c r="HS287" s="4">
        <v>0</v>
      </c>
      <c r="IK287" s="4">
        <v>0</v>
      </c>
    </row>
    <row r="288" spans="1:255" x14ac:dyDescent="0.2">
      <c r="A288" s="2">
        <v>18</v>
      </c>
      <c r="B288" s="2">
        <v>1</v>
      </c>
      <c r="C288" s="2">
        <v>570</v>
      </c>
      <c r="D288" s="2"/>
      <c r="E288" s="2" t="s">
        <v>439</v>
      </c>
      <c r="F288" s="2" t="s">
        <v>440</v>
      </c>
      <c r="G288" s="2" t="s">
        <v>441</v>
      </c>
      <c r="H288" s="2" t="s">
        <v>156</v>
      </c>
      <c r="I288" s="2">
        <f>I284*J288</f>
        <v>148.625</v>
      </c>
      <c r="J288" s="2">
        <v>102.5</v>
      </c>
      <c r="K288" s="2">
        <v>102.5</v>
      </c>
      <c r="L288" s="2"/>
      <c r="M288" s="2"/>
      <c r="N288" s="2"/>
      <c r="O288" s="2">
        <f t="shared" si="351"/>
        <v>3721.57</v>
      </c>
      <c r="P288" s="2">
        <f t="shared" si="352"/>
        <v>3721.57</v>
      </c>
      <c r="Q288" s="2">
        <f t="shared" si="390"/>
        <v>0</v>
      </c>
      <c r="R288" s="2">
        <f t="shared" si="391"/>
        <v>0</v>
      </c>
      <c r="S288" s="2">
        <f t="shared" si="353"/>
        <v>0</v>
      </c>
      <c r="T288" s="2">
        <f t="shared" si="354"/>
        <v>0</v>
      </c>
      <c r="U288" s="2">
        <f t="shared" si="355"/>
        <v>0</v>
      </c>
      <c r="V288" s="2">
        <f t="shared" si="356"/>
        <v>0</v>
      </c>
      <c r="W288" s="2">
        <f t="shared" si="357"/>
        <v>0</v>
      </c>
      <c r="X288" s="2">
        <f t="shared" si="392"/>
        <v>0</v>
      </c>
      <c r="Y288" s="2">
        <f t="shared" si="393"/>
        <v>0</v>
      </c>
      <c r="Z288" s="2"/>
      <c r="AA288" s="2">
        <v>85736471</v>
      </c>
      <c r="AB288" s="2">
        <f t="shared" si="358"/>
        <v>25.04</v>
      </c>
      <c r="AC288" s="2">
        <f t="shared" si="394"/>
        <v>25.04</v>
      </c>
      <c r="AD288" s="2">
        <f t="shared" si="395"/>
        <v>0</v>
      </c>
      <c r="AE288" s="2">
        <f t="shared" si="396"/>
        <v>0</v>
      </c>
      <c r="AF288" s="2">
        <f t="shared" si="397"/>
        <v>0</v>
      </c>
      <c r="AG288" s="2">
        <f t="shared" si="359"/>
        <v>0</v>
      </c>
      <c r="AH288" s="2">
        <f t="shared" si="398"/>
        <v>0</v>
      </c>
      <c r="AI288" s="2">
        <f t="shared" si="399"/>
        <v>0</v>
      </c>
      <c r="AJ288" s="2">
        <f t="shared" si="360"/>
        <v>0</v>
      </c>
      <c r="AK288" s="2">
        <v>25.04</v>
      </c>
      <c r="AL288" s="2">
        <v>25.04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109</v>
      </c>
      <c r="AU288" s="2">
        <v>61</v>
      </c>
      <c r="AV288" s="2">
        <v>1</v>
      </c>
      <c r="AW288" s="2">
        <v>1</v>
      </c>
      <c r="AX288" s="2"/>
      <c r="AY288" s="2"/>
      <c r="AZ288" s="2">
        <v>1</v>
      </c>
      <c r="BA288" s="2">
        <v>1</v>
      </c>
      <c r="BB288" s="2">
        <v>1</v>
      </c>
      <c r="BC288" s="2">
        <v>1</v>
      </c>
      <c r="BD288" s="2" t="s">
        <v>3</v>
      </c>
      <c r="BE288" s="2" t="s">
        <v>3</v>
      </c>
      <c r="BF288" s="2" t="s">
        <v>3</v>
      </c>
      <c r="BG288" s="2" t="s">
        <v>3</v>
      </c>
      <c r="BH288" s="2">
        <v>3</v>
      </c>
      <c r="BI288" s="2">
        <v>1</v>
      </c>
      <c r="BJ288" s="2" t="s">
        <v>442</v>
      </c>
      <c r="BK288" s="2"/>
      <c r="BL288" s="2"/>
      <c r="BM288" s="2">
        <v>21</v>
      </c>
      <c r="BN288" s="2">
        <v>0</v>
      </c>
      <c r="BO288" s="2" t="s">
        <v>3</v>
      </c>
      <c r="BP288" s="2">
        <v>0</v>
      </c>
      <c r="BQ288" s="2">
        <v>30</v>
      </c>
      <c r="BR288" s="2">
        <v>0</v>
      </c>
      <c r="BS288" s="2">
        <v>1</v>
      </c>
      <c r="BT288" s="2">
        <v>1</v>
      </c>
      <c r="BU288" s="2">
        <v>1</v>
      </c>
      <c r="BV288" s="2">
        <v>1</v>
      </c>
      <c r="BW288" s="2">
        <v>1</v>
      </c>
      <c r="BX288" s="2">
        <v>1</v>
      </c>
      <c r="BY288" s="2" t="s">
        <v>3</v>
      </c>
      <c r="BZ288" s="2">
        <v>109</v>
      </c>
      <c r="CA288" s="2">
        <v>61</v>
      </c>
      <c r="CB288" s="2" t="s">
        <v>3</v>
      </c>
      <c r="CC288" s="2"/>
      <c r="CD288" s="2"/>
      <c r="CE288" s="2">
        <v>1566</v>
      </c>
      <c r="CF288" s="2">
        <v>0</v>
      </c>
      <c r="CG288" s="2">
        <v>0</v>
      </c>
      <c r="CH288" s="2"/>
      <c r="CI288" s="2"/>
      <c r="CJ288" s="2"/>
      <c r="CK288" s="2"/>
      <c r="CL288" s="2"/>
      <c r="CM288" s="2">
        <v>0</v>
      </c>
      <c r="CN288" s="2" t="s">
        <v>908</v>
      </c>
      <c r="CO288" s="2">
        <v>0</v>
      </c>
      <c r="CP288" s="2">
        <f t="shared" si="361"/>
        <v>3721.57</v>
      </c>
      <c r="CQ288" s="2">
        <f t="shared" si="362"/>
        <v>25.04</v>
      </c>
      <c r="CR288" s="2">
        <f t="shared" si="400"/>
        <v>0</v>
      </c>
      <c r="CS288" s="2">
        <f t="shared" si="401"/>
        <v>0</v>
      </c>
      <c r="CT288" s="2">
        <f t="shared" si="363"/>
        <v>0</v>
      </c>
      <c r="CU288" s="2">
        <f t="shared" si="364"/>
        <v>0</v>
      </c>
      <c r="CV288" s="2">
        <f t="shared" si="365"/>
        <v>0</v>
      </c>
      <c r="CW288" s="2">
        <f t="shared" si="366"/>
        <v>0</v>
      </c>
      <c r="CX288" s="2">
        <f t="shared" si="367"/>
        <v>0</v>
      </c>
      <c r="CY288" s="2">
        <f t="shared" si="402"/>
        <v>0</v>
      </c>
      <c r="CZ288" s="2">
        <f t="shared" si="403"/>
        <v>0</v>
      </c>
      <c r="DA288" s="2"/>
      <c r="DB288" s="2"/>
      <c r="DC288" s="2" t="s">
        <v>3</v>
      </c>
      <c r="DD288" s="2" t="s">
        <v>3</v>
      </c>
      <c r="DE288" s="2" t="s">
        <v>3</v>
      </c>
      <c r="DF288" s="2" t="s">
        <v>3</v>
      </c>
      <c r="DG288" s="2" t="s">
        <v>3</v>
      </c>
      <c r="DH288" s="2" t="s">
        <v>3</v>
      </c>
      <c r="DI288" s="2" t="s">
        <v>3</v>
      </c>
      <c r="DJ288" s="2" t="s">
        <v>3</v>
      </c>
      <c r="DK288" s="2" t="s">
        <v>3</v>
      </c>
      <c r="DL288" s="2" t="s">
        <v>3</v>
      </c>
      <c r="DM288" s="2" t="s">
        <v>3</v>
      </c>
      <c r="DN288" s="2">
        <v>0</v>
      </c>
      <c r="DO288" s="2">
        <v>0</v>
      </c>
      <c r="DP288" s="2">
        <v>1</v>
      </c>
      <c r="DQ288" s="2">
        <v>1</v>
      </c>
      <c r="DR288" s="2"/>
      <c r="DS288" s="2"/>
      <c r="DT288" s="2"/>
      <c r="DU288" s="2">
        <v>1003</v>
      </c>
      <c r="DV288" s="2" t="s">
        <v>156</v>
      </c>
      <c r="DW288" s="2" t="s">
        <v>156</v>
      </c>
      <c r="DX288" s="2">
        <v>1</v>
      </c>
      <c r="DY288" s="2"/>
      <c r="DZ288" s="2" t="s">
        <v>3</v>
      </c>
      <c r="EA288" s="2" t="s">
        <v>3</v>
      </c>
      <c r="EB288" s="2" t="s">
        <v>3</v>
      </c>
      <c r="EC288" s="2" t="s">
        <v>3</v>
      </c>
      <c r="ED288" s="2"/>
      <c r="EE288" s="2">
        <v>85133641</v>
      </c>
      <c r="EF288" s="2">
        <v>30</v>
      </c>
      <c r="EG288" s="2" t="s">
        <v>52</v>
      </c>
      <c r="EH288" s="2">
        <v>0</v>
      </c>
      <c r="EI288" s="2" t="s">
        <v>3</v>
      </c>
      <c r="EJ288" s="2">
        <v>1</v>
      </c>
      <c r="EK288" s="2">
        <v>21</v>
      </c>
      <c r="EL288" s="2" t="s">
        <v>53</v>
      </c>
      <c r="EM288" s="2" t="s">
        <v>54</v>
      </c>
      <c r="EN288" s="2"/>
      <c r="EO288" s="2" t="s">
        <v>438</v>
      </c>
      <c r="EP288" s="2"/>
      <c r="EQ288" s="2">
        <v>0</v>
      </c>
      <c r="ER288" s="2">
        <v>25.04</v>
      </c>
      <c r="ES288" s="2">
        <v>25.04</v>
      </c>
      <c r="ET288" s="2">
        <v>0</v>
      </c>
      <c r="EU288" s="2">
        <v>0</v>
      </c>
      <c r="EV288" s="2">
        <v>0</v>
      </c>
      <c r="EW288" s="2">
        <v>0</v>
      </c>
      <c r="EX288" s="2">
        <v>0</v>
      </c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>
        <v>0</v>
      </c>
      <c r="FR288" s="2">
        <v>0</v>
      </c>
      <c r="FS288" s="2">
        <v>0</v>
      </c>
      <c r="FT288" s="2"/>
      <c r="FU288" s="2"/>
      <c r="FV288" s="2"/>
      <c r="FW288" s="2"/>
      <c r="FX288" s="2">
        <v>109</v>
      </c>
      <c r="FY288" s="2">
        <v>61</v>
      </c>
      <c r="FZ288" s="2"/>
      <c r="GA288" s="2" t="s">
        <v>3</v>
      </c>
      <c r="GB288" s="2"/>
      <c r="GC288" s="2"/>
      <c r="GD288" s="2">
        <v>1</v>
      </c>
      <c r="GE288" s="2"/>
      <c r="GF288" s="2">
        <v>105199672</v>
      </c>
      <c r="GG288" s="2">
        <v>2</v>
      </c>
      <c r="GH288" s="2">
        <v>1</v>
      </c>
      <c r="GI288" s="2">
        <v>-2</v>
      </c>
      <c r="GJ288" s="2">
        <v>0</v>
      </c>
      <c r="GK288" s="2">
        <v>0</v>
      </c>
      <c r="GL288" s="2">
        <f t="shared" si="368"/>
        <v>0</v>
      </c>
      <c r="GM288" s="2">
        <f t="shared" si="369"/>
        <v>3721.57</v>
      </c>
      <c r="GN288" s="2">
        <f t="shared" si="370"/>
        <v>3721.57</v>
      </c>
      <c r="GO288" s="2">
        <f t="shared" si="371"/>
        <v>0</v>
      </c>
      <c r="GP288" s="2">
        <f t="shared" si="372"/>
        <v>0</v>
      </c>
      <c r="GQ288" s="2"/>
      <c r="GR288" s="2">
        <v>0</v>
      </c>
      <c r="GS288" s="2">
        <v>3</v>
      </c>
      <c r="GT288" s="2">
        <v>0</v>
      </c>
      <c r="GU288" s="2" t="s">
        <v>3</v>
      </c>
      <c r="GV288" s="2">
        <f t="shared" si="373"/>
        <v>0</v>
      </c>
      <c r="GW288" s="2">
        <v>1</v>
      </c>
      <c r="GX288" s="2">
        <f t="shared" si="374"/>
        <v>0</v>
      </c>
      <c r="GY288" s="2"/>
      <c r="GZ288" s="2"/>
      <c r="HA288" s="2">
        <v>0</v>
      </c>
      <c r="HB288" s="2">
        <v>0</v>
      </c>
      <c r="HC288" s="2">
        <f t="shared" si="375"/>
        <v>0</v>
      </c>
      <c r="HD288" s="2"/>
      <c r="HE288" s="2" t="s">
        <v>3</v>
      </c>
      <c r="HF288" s="2" t="s">
        <v>3</v>
      </c>
      <c r="HG288" s="2"/>
      <c r="HH288" s="2"/>
      <c r="HI288" s="2"/>
      <c r="HJ288" s="2"/>
      <c r="HK288" s="2"/>
      <c r="HL288" s="2"/>
      <c r="HM288" s="2" t="s">
        <v>42</v>
      </c>
      <c r="HN288" s="2" t="s">
        <v>3</v>
      </c>
      <c r="HO288" s="2" t="s">
        <v>3</v>
      </c>
      <c r="HP288" s="2" t="s">
        <v>3</v>
      </c>
      <c r="HQ288" s="2" t="s">
        <v>3</v>
      </c>
      <c r="HR288" s="2"/>
      <c r="HS288" s="2">
        <v>0</v>
      </c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>
        <v>0</v>
      </c>
      <c r="IL288" s="2"/>
      <c r="IM288" s="2"/>
      <c r="IN288" s="2"/>
      <c r="IO288" s="2"/>
      <c r="IP288" s="2"/>
      <c r="IQ288" s="2"/>
      <c r="IR288" s="2"/>
      <c r="IS288" s="2"/>
      <c r="IT288" s="2"/>
      <c r="IU288" s="2"/>
    </row>
    <row r="289" spans="1:255" x14ac:dyDescent="0.2">
      <c r="A289" s="4">
        <v>18</v>
      </c>
      <c r="B289" s="4">
        <v>1</v>
      </c>
      <c r="C289" s="4">
        <v>586</v>
      </c>
      <c r="E289" s="4" t="s">
        <v>439</v>
      </c>
      <c r="F289" s="4" t="s">
        <v>440</v>
      </c>
      <c r="G289" s="4" t="s">
        <v>441</v>
      </c>
      <c r="H289" s="4" t="s">
        <v>156</v>
      </c>
      <c r="I289" s="4">
        <f>I285*J289</f>
        <v>148.625</v>
      </c>
      <c r="J289" s="4">
        <v>102.5</v>
      </c>
      <c r="K289" s="4">
        <v>102.5</v>
      </c>
      <c r="O289" s="4">
        <f t="shared" si="351"/>
        <v>9378.36</v>
      </c>
      <c r="P289" s="4">
        <f t="shared" si="352"/>
        <v>9378.36</v>
      </c>
      <c r="Q289" s="4">
        <f t="shared" si="390"/>
        <v>0</v>
      </c>
      <c r="R289" s="4">
        <f t="shared" si="391"/>
        <v>0</v>
      </c>
      <c r="S289" s="4">
        <f t="shared" si="353"/>
        <v>0</v>
      </c>
      <c r="T289" s="4">
        <f t="shared" si="354"/>
        <v>0</v>
      </c>
      <c r="U289" s="4">
        <f t="shared" si="355"/>
        <v>0</v>
      </c>
      <c r="V289" s="4">
        <f t="shared" si="356"/>
        <v>0</v>
      </c>
      <c r="W289" s="4">
        <f t="shared" si="357"/>
        <v>0</v>
      </c>
      <c r="X289" s="4">
        <f t="shared" si="392"/>
        <v>0</v>
      </c>
      <c r="Y289" s="4">
        <f t="shared" si="393"/>
        <v>0</v>
      </c>
      <c r="AA289" s="4">
        <v>85736473</v>
      </c>
      <c r="AB289" s="4">
        <f t="shared" si="358"/>
        <v>25.04</v>
      </c>
      <c r="AC289" s="4">
        <f t="shared" si="394"/>
        <v>25.04</v>
      </c>
      <c r="AD289" s="4">
        <f t="shared" si="395"/>
        <v>0</v>
      </c>
      <c r="AE289" s="4">
        <f t="shared" si="396"/>
        <v>0</v>
      </c>
      <c r="AF289" s="4">
        <f t="shared" si="397"/>
        <v>0</v>
      </c>
      <c r="AG289" s="4">
        <f t="shared" si="359"/>
        <v>0</v>
      </c>
      <c r="AH289" s="4">
        <f t="shared" si="398"/>
        <v>0</v>
      </c>
      <c r="AI289" s="4">
        <f t="shared" si="399"/>
        <v>0</v>
      </c>
      <c r="AJ289" s="4">
        <f t="shared" si="360"/>
        <v>0</v>
      </c>
      <c r="AK289" s="4">
        <v>25.04</v>
      </c>
      <c r="AL289" s="4">
        <v>25.04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109</v>
      </c>
      <c r="AU289" s="4">
        <v>61</v>
      </c>
      <c r="AV289" s="4">
        <v>1</v>
      </c>
      <c r="AW289" s="4">
        <v>1</v>
      </c>
      <c r="AZ289" s="4">
        <v>1</v>
      </c>
      <c r="BA289" s="4">
        <v>1</v>
      </c>
      <c r="BB289" s="4">
        <v>1</v>
      </c>
      <c r="BC289" s="4">
        <v>2.52</v>
      </c>
      <c r="BD289" s="4" t="s">
        <v>3</v>
      </c>
      <c r="BE289" s="4" t="s">
        <v>3</v>
      </c>
      <c r="BF289" s="4" t="s">
        <v>3</v>
      </c>
      <c r="BG289" s="4" t="s">
        <v>3</v>
      </c>
      <c r="BH289" s="4">
        <v>3</v>
      </c>
      <c r="BI289" s="4">
        <v>1</v>
      </c>
      <c r="BJ289" s="4" t="s">
        <v>442</v>
      </c>
      <c r="BM289" s="4">
        <v>21</v>
      </c>
      <c r="BN289" s="4">
        <v>0</v>
      </c>
      <c r="BO289" s="4" t="s">
        <v>440</v>
      </c>
      <c r="BP289" s="4">
        <v>1</v>
      </c>
      <c r="BQ289" s="4">
        <v>30</v>
      </c>
      <c r="BR289" s="4">
        <v>0</v>
      </c>
      <c r="BS289" s="4">
        <v>1</v>
      </c>
      <c r="BT289" s="4">
        <v>1</v>
      </c>
      <c r="BU289" s="4">
        <v>1</v>
      </c>
      <c r="BV289" s="4">
        <v>1</v>
      </c>
      <c r="BW289" s="4">
        <v>1</v>
      </c>
      <c r="BX289" s="4">
        <v>1</v>
      </c>
      <c r="BY289" s="4" t="s">
        <v>3</v>
      </c>
      <c r="BZ289" s="4">
        <v>109</v>
      </c>
      <c r="CA289" s="4">
        <v>61</v>
      </c>
      <c r="CB289" s="4" t="s">
        <v>3</v>
      </c>
      <c r="CE289" s="4">
        <v>1566</v>
      </c>
      <c r="CF289" s="4">
        <v>0</v>
      </c>
      <c r="CG289" s="4">
        <v>0</v>
      </c>
      <c r="CM289" s="4">
        <v>0</v>
      </c>
      <c r="CN289" s="4" t="s">
        <v>908</v>
      </c>
      <c r="CO289" s="4">
        <v>0</v>
      </c>
      <c r="CP289" s="4">
        <f t="shared" si="361"/>
        <v>9378.36</v>
      </c>
      <c r="CQ289" s="4">
        <f t="shared" si="362"/>
        <v>63.1</v>
      </c>
      <c r="CR289" s="4">
        <f t="shared" si="400"/>
        <v>0</v>
      </c>
      <c r="CS289" s="4">
        <f t="shared" si="401"/>
        <v>0</v>
      </c>
      <c r="CT289" s="4">
        <f t="shared" si="363"/>
        <v>0</v>
      </c>
      <c r="CU289" s="4">
        <f t="shared" si="364"/>
        <v>0</v>
      </c>
      <c r="CV289" s="4">
        <f t="shared" si="365"/>
        <v>0</v>
      </c>
      <c r="CW289" s="4">
        <f t="shared" si="366"/>
        <v>0</v>
      </c>
      <c r="CX289" s="4">
        <f t="shared" si="367"/>
        <v>0</v>
      </c>
      <c r="CY289" s="4">
        <f t="shared" si="402"/>
        <v>0</v>
      </c>
      <c r="CZ289" s="4">
        <f t="shared" si="403"/>
        <v>0</v>
      </c>
      <c r="DC289" s="4" t="s">
        <v>3</v>
      </c>
      <c r="DD289" s="4" t="s">
        <v>3</v>
      </c>
      <c r="DE289" s="4" t="s">
        <v>3</v>
      </c>
      <c r="DF289" s="4" t="s">
        <v>3</v>
      </c>
      <c r="DG289" s="4" t="s">
        <v>3</v>
      </c>
      <c r="DH289" s="4" t="s">
        <v>3</v>
      </c>
      <c r="DI289" s="4" t="s">
        <v>3</v>
      </c>
      <c r="DJ289" s="4" t="s">
        <v>3</v>
      </c>
      <c r="DK289" s="4" t="s">
        <v>3</v>
      </c>
      <c r="DL289" s="4" t="s">
        <v>3</v>
      </c>
      <c r="DM289" s="4" t="s">
        <v>3</v>
      </c>
      <c r="DN289" s="4">
        <v>0</v>
      </c>
      <c r="DO289" s="4">
        <v>0</v>
      </c>
      <c r="DP289" s="4">
        <v>1</v>
      </c>
      <c r="DQ289" s="4">
        <v>1</v>
      </c>
      <c r="DU289" s="4">
        <v>1003</v>
      </c>
      <c r="DV289" s="4" t="s">
        <v>156</v>
      </c>
      <c r="DW289" s="4" t="s">
        <v>156</v>
      </c>
      <c r="DX289" s="4">
        <v>1</v>
      </c>
      <c r="DZ289" s="4" t="s">
        <v>3</v>
      </c>
      <c r="EA289" s="4" t="s">
        <v>3</v>
      </c>
      <c r="EB289" s="4" t="s">
        <v>3</v>
      </c>
      <c r="EC289" s="4" t="s">
        <v>3</v>
      </c>
      <c r="EE289" s="4">
        <v>85133641</v>
      </c>
      <c r="EF289" s="4">
        <v>30</v>
      </c>
      <c r="EG289" s="4" t="s">
        <v>52</v>
      </c>
      <c r="EH289" s="4">
        <v>0</v>
      </c>
      <c r="EI289" s="4" t="s">
        <v>3</v>
      </c>
      <c r="EJ289" s="4">
        <v>1</v>
      </c>
      <c r="EK289" s="4">
        <v>21</v>
      </c>
      <c r="EL289" s="4" t="s">
        <v>53</v>
      </c>
      <c r="EM289" s="4" t="s">
        <v>54</v>
      </c>
      <c r="EO289" s="4" t="s">
        <v>438</v>
      </c>
      <c r="EQ289" s="4">
        <v>0</v>
      </c>
      <c r="ER289" s="4">
        <v>25.04</v>
      </c>
      <c r="ES289" s="4">
        <v>25.04</v>
      </c>
      <c r="ET289" s="4">
        <v>0</v>
      </c>
      <c r="EU289" s="4">
        <v>0</v>
      </c>
      <c r="EV289" s="4">
        <v>0</v>
      </c>
      <c r="EW289" s="4">
        <v>0</v>
      </c>
      <c r="EX289" s="4">
        <v>0</v>
      </c>
      <c r="FQ289" s="4">
        <v>0</v>
      </c>
      <c r="FR289" s="4">
        <v>0</v>
      </c>
      <c r="FS289" s="4">
        <v>0</v>
      </c>
      <c r="FX289" s="4">
        <v>109</v>
      </c>
      <c r="FY289" s="4">
        <v>61</v>
      </c>
      <c r="GA289" s="4" t="s">
        <v>3</v>
      </c>
      <c r="GD289" s="4">
        <v>1</v>
      </c>
      <c r="GF289" s="4">
        <v>105199672</v>
      </c>
      <c r="GG289" s="4">
        <v>2</v>
      </c>
      <c r="GH289" s="4">
        <v>1</v>
      </c>
      <c r="GI289" s="4">
        <v>2</v>
      </c>
      <c r="GJ289" s="4">
        <v>0</v>
      </c>
      <c r="GK289" s="4">
        <v>0</v>
      </c>
      <c r="GL289" s="4">
        <f t="shared" si="368"/>
        <v>0</v>
      </c>
      <c r="GM289" s="4">
        <f t="shared" si="369"/>
        <v>9378.36</v>
      </c>
      <c r="GN289" s="4">
        <f t="shared" si="370"/>
        <v>9378.36</v>
      </c>
      <c r="GO289" s="4">
        <f t="shared" si="371"/>
        <v>0</v>
      </c>
      <c r="GP289" s="4">
        <f t="shared" si="372"/>
        <v>0</v>
      </c>
      <c r="GR289" s="4">
        <v>0</v>
      </c>
      <c r="GS289" s="4">
        <v>3</v>
      </c>
      <c r="GT289" s="4">
        <v>0</v>
      </c>
      <c r="GU289" s="4" t="s">
        <v>3</v>
      </c>
      <c r="GV289" s="4">
        <f t="shared" si="373"/>
        <v>0</v>
      </c>
      <c r="GW289" s="4">
        <v>1</v>
      </c>
      <c r="GX289" s="4">
        <f t="shared" si="374"/>
        <v>0</v>
      </c>
      <c r="HA289" s="4">
        <v>0</v>
      </c>
      <c r="HB289" s="4">
        <v>0</v>
      </c>
      <c r="HC289" s="4">
        <f t="shared" si="375"/>
        <v>0</v>
      </c>
      <c r="HE289" s="4" t="s">
        <v>3</v>
      </c>
      <c r="HF289" s="4" t="s">
        <v>3</v>
      </c>
      <c r="HM289" s="4" t="s">
        <v>42</v>
      </c>
      <c r="HN289" s="4" t="s">
        <v>3</v>
      </c>
      <c r="HO289" s="4" t="s">
        <v>3</v>
      </c>
      <c r="HP289" s="4" t="s">
        <v>3</v>
      </c>
      <c r="HQ289" s="4" t="s">
        <v>3</v>
      </c>
      <c r="HS289" s="4">
        <v>0</v>
      </c>
      <c r="IK289" s="4">
        <v>0</v>
      </c>
    </row>
    <row r="290" spans="1:255" x14ac:dyDescent="0.2">
      <c r="A290" s="2">
        <v>18</v>
      </c>
      <c r="B290" s="2">
        <v>1</v>
      </c>
      <c r="C290" s="2">
        <v>566</v>
      </c>
      <c r="D290" s="2"/>
      <c r="E290" s="2" t="s">
        <v>443</v>
      </c>
      <c r="F290" s="2" t="s">
        <v>444</v>
      </c>
      <c r="G290" s="2" t="s">
        <v>445</v>
      </c>
      <c r="H290" s="2" t="s">
        <v>146</v>
      </c>
      <c r="I290" s="2">
        <f>I284*J290</f>
        <v>10</v>
      </c>
      <c r="J290" s="2">
        <v>6.8965517241379315</v>
      </c>
      <c r="K290" s="2">
        <v>6.8965519999999998</v>
      </c>
      <c r="L290" s="2"/>
      <c r="M290" s="2"/>
      <c r="N290" s="2"/>
      <c r="O290" s="2">
        <f t="shared" si="351"/>
        <v>34.1</v>
      </c>
      <c r="P290" s="2">
        <f t="shared" si="352"/>
        <v>34.1</v>
      </c>
      <c r="Q290" s="2">
        <f t="shared" si="390"/>
        <v>0</v>
      </c>
      <c r="R290" s="2">
        <f t="shared" si="391"/>
        <v>0</v>
      </c>
      <c r="S290" s="2">
        <f t="shared" si="353"/>
        <v>0</v>
      </c>
      <c r="T290" s="2">
        <f t="shared" si="354"/>
        <v>0</v>
      </c>
      <c r="U290" s="2">
        <f t="shared" si="355"/>
        <v>0</v>
      </c>
      <c r="V290" s="2">
        <f t="shared" si="356"/>
        <v>0</v>
      </c>
      <c r="W290" s="2">
        <f t="shared" si="357"/>
        <v>0</v>
      </c>
      <c r="X290" s="2">
        <f t="shared" si="392"/>
        <v>0</v>
      </c>
      <c r="Y290" s="2">
        <f t="shared" si="393"/>
        <v>0</v>
      </c>
      <c r="Z290" s="2"/>
      <c r="AA290" s="2">
        <v>85736471</v>
      </c>
      <c r="AB290" s="2">
        <f t="shared" si="358"/>
        <v>3.41</v>
      </c>
      <c r="AC290" s="2">
        <f t="shared" si="394"/>
        <v>3.41</v>
      </c>
      <c r="AD290" s="2">
        <f t="shared" si="395"/>
        <v>0</v>
      </c>
      <c r="AE290" s="2">
        <f t="shared" si="396"/>
        <v>0</v>
      </c>
      <c r="AF290" s="2">
        <f t="shared" si="397"/>
        <v>0</v>
      </c>
      <c r="AG290" s="2">
        <f t="shared" si="359"/>
        <v>0</v>
      </c>
      <c r="AH290" s="2">
        <f t="shared" si="398"/>
        <v>0</v>
      </c>
      <c r="AI290" s="2">
        <f t="shared" si="399"/>
        <v>0</v>
      </c>
      <c r="AJ290" s="2">
        <f t="shared" si="360"/>
        <v>0</v>
      </c>
      <c r="AK290" s="2">
        <v>3.41</v>
      </c>
      <c r="AL290" s="2">
        <v>3.41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109</v>
      </c>
      <c r="AU290" s="2">
        <v>61</v>
      </c>
      <c r="AV290" s="2">
        <v>1</v>
      </c>
      <c r="AW290" s="2">
        <v>1</v>
      </c>
      <c r="AX290" s="2"/>
      <c r="AY290" s="2"/>
      <c r="AZ290" s="2">
        <v>1</v>
      </c>
      <c r="BA290" s="2">
        <v>1</v>
      </c>
      <c r="BB290" s="2">
        <v>1</v>
      </c>
      <c r="BC290" s="2">
        <v>1</v>
      </c>
      <c r="BD290" s="2" t="s">
        <v>3</v>
      </c>
      <c r="BE290" s="2" t="s">
        <v>3</v>
      </c>
      <c r="BF290" s="2" t="s">
        <v>3</v>
      </c>
      <c r="BG290" s="2" t="s">
        <v>3</v>
      </c>
      <c r="BH290" s="2">
        <v>3</v>
      </c>
      <c r="BI290" s="2">
        <v>1</v>
      </c>
      <c r="BJ290" s="2" t="s">
        <v>446</v>
      </c>
      <c r="BK290" s="2"/>
      <c r="BL290" s="2"/>
      <c r="BM290" s="2">
        <v>21</v>
      </c>
      <c r="BN290" s="2">
        <v>0</v>
      </c>
      <c r="BO290" s="2" t="s">
        <v>3</v>
      </c>
      <c r="BP290" s="2">
        <v>0</v>
      </c>
      <c r="BQ290" s="2">
        <v>30</v>
      </c>
      <c r="BR290" s="2">
        <v>0</v>
      </c>
      <c r="BS290" s="2">
        <v>1</v>
      </c>
      <c r="BT290" s="2">
        <v>1</v>
      </c>
      <c r="BU290" s="2">
        <v>1</v>
      </c>
      <c r="BV290" s="2">
        <v>1</v>
      </c>
      <c r="BW290" s="2">
        <v>1</v>
      </c>
      <c r="BX290" s="2">
        <v>1</v>
      </c>
      <c r="BY290" s="2" t="s">
        <v>3</v>
      </c>
      <c r="BZ290" s="2">
        <v>109</v>
      </c>
      <c r="CA290" s="2">
        <v>61</v>
      </c>
      <c r="CB290" s="2" t="s">
        <v>3</v>
      </c>
      <c r="CC290" s="2"/>
      <c r="CD290" s="2"/>
      <c r="CE290" s="2">
        <v>1566</v>
      </c>
      <c r="CF290" s="2">
        <v>0</v>
      </c>
      <c r="CG290" s="2">
        <v>0</v>
      </c>
      <c r="CH290" s="2"/>
      <c r="CI290" s="2"/>
      <c r="CJ290" s="2"/>
      <c r="CK290" s="2"/>
      <c r="CL290" s="2"/>
      <c r="CM290" s="2">
        <v>0</v>
      </c>
      <c r="CN290" s="2" t="s">
        <v>908</v>
      </c>
      <c r="CO290" s="2">
        <v>0</v>
      </c>
      <c r="CP290" s="2">
        <f t="shared" si="361"/>
        <v>34.1</v>
      </c>
      <c r="CQ290" s="2">
        <f t="shared" si="362"/>
        <v>3.41</v>
      </c>
      <c r="CR290" s="2">
        <f t="shared" si="400"/>
        <v>0</v>
      </c>
      <c r="CS290" s="2">
        <f t="shared" si="401"/>
        <v>0</v>
      </c>
      <c r="CT290" s="2">
        <f t="shared" si="363"/>
        <v>0</v>
      </c>
      <c r="CU290" s="2">
        <f t="shared" si="364"/>
        <v>0</v>
      </c>
      <c r="CV290" s="2">
        <f t="shared" si="365"/>
        <v>0</v>
      </c>
      <c r="CW290" s="2">
        <f t="shared" si="366"/>
        <v>0</v>
      </c>
      <c r="CX290" s="2">
        <f t="shared" si="367"/>
        <v>0</v>
      </c>
      <c r="CY290" s="2">
        <f t="shared" si="402"/>
        <v>0</v>
      </c>
      <c r="CZ290" s="2">
        <f t="shared" si="403"/>
        <v>0</v>
      </c>
      <c r="DA290" s="2"/>
      <c r="DB290" s="2"/>
      <c r="DC290" s="2" t="s">
        <v>3</v>
      </c>
      <c r="DD290" s="2" t="s">
        <v>3</v>
      </c>
      <c r="DE290" s="2" t="s">
        <v>3</v>
      </c>
      <c r="DF290" s="2" t="s">
        <v>3</v>
      </c>
      <c r="DG290" s="2" t="s">
        <v>3</v>
      </c>
      <c r="DH290" s="2" t="s">
        <v>3</v>
      </c>
      <c r="DI290" s="2" t="s">
        <v>3</v>
      </c>
      <c r="DJ290" s="2" t="s">
        <v>3</v>
      </c>
      <c r="DK290" s="2" t="s">
        <v>3</v>
      </c>
      <c r="DL290" s="2" t="s">
        <v>3</v>
      </c>
      <c r="DM290" s="2" t="s">
        <v>3</v>
      </c>
      <c r="DN290" s="2">
        <v>0</v>
      </c>
      <c r="DO290" s="2">
        <v>0</v>
      </c>
      <c r="DP290" s="2">
        <v>1</v>
      </c>
      <c r="DQ290" s="2">
        <v>1</v>
      </c>
      <c r="DR290" s="2"/>
      <c r="DS290" s="2"/>
      <c r="DT290" s="2"/>
      <c r="DU290" s="2">
        <v>1010</v>
      </c>
      <c r="DV290" s="2" t="s">
        <v>146</v>
      </c>
      <c r="DW290" s="2" t="s">
        <v>146</v>
      </c>
      <c r="DX290" s="2">
        <v>1</v>
      </c>
      <c r="DY290" s="2"/>
      <c r="DZ290" s="2" t="s">
        <v>3</v>
      </c>
      <c r="EA290" s="2" t="s">
        <v>3</v>
      </c>
      <c r="EB290" s="2" t="s">
        <v>3</v>
      </c>
      <c r="EC290" s="2" t="s">
        <v>3</v>
      </c>
      <c r="ED290" s="2"/>
      <c r="EE290" s="2">
        <v>85133641</v>
      </c>
      <c r="EF290" s="2">
        <v>30</v>
      </c>
      <c r="EG290" s="2" t="s">
        <v>52</v>
      </c>
      <c r="EH290" s="2">
        <v>0</v>
      </c>
      <c r="EI290" s="2" t="s">
        <v>3</v>
      </c>
      <c r="EJ290" s="2">
        <v>1</v>
      </c>
      <c r="EK290" s="2">
        <v>21</v>
      </c>
      <c r="EL290" s="2" t="s">
        <v>53</v>
      </c>
      <c r="EM290" s="2" t="s">
        <v>54</v>
      </c>
      <c r="EN290" s="2"/>
      <c r="EO290" s="2" t="s">
        <v>438</v>
      </c>
      <c r="EP290" s="2"/>
      <c r="EQ290" s="2">
        <v>0</v>
      </c>
      <c r="ER290" s="2">
        <v>3.41</v>
      </c>
      <c r="ES290" s="2">
        <v>3.41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>
        <v>0</v>
      </c>
      <c r="FR290" s="2">
        <v>0</v>
      </c>
      <c r="FS290" s="2">
        <v>0</v>
      </c>
      <c r="FT290" s="2"/>
      <c r="FU290" s="2"/>
      <c r="FV290" s="2"/>
      <c r="FW290" s="2"/>
      <c r="FX290" s="2">
        <v>109</v>
      </c>
      <c r="FY290" s="2">
        <v>61</v>
      </c>
      <c r="FZ290" s="2"/>
      <c r="GA290" s="2" t="s">
        <v>3</v>
      </c>
      <c r="GB290" s="2"/>
      <c r="GC290" s="2"/>
      <c r="GD290" s="2">
        <v>1</v>
      </c>
      <c r="GE290" s="2"/>
      <c r="GF290" s="2">
        <v>2140712260</v>
      </c>
      <c r="GG290" s="2">
        <v>2</v>
      </c>
      <c r="GH290" s="2">
        <v>1</v>
      </c>
      <c r="GI290" s="2">
        <v>-2</v>
      </c>
      <c r="GJ290" s="2">
        <v>0</v>
      </c>
      <c r="GK290" s="2">
        <v>0</v>
      </c>
      <c r="GL290" s="2">
        <f t="shared" si="368"/>
        <v>0</v>
      </c>
      <c r="GM290" s="2">
        <f t="shared" si="369"/>
        <v>34.1</v>
      </c>
      <c r="GN290" s="2">
        <f t="shared" si="370"/>
        <v>34.1</v>
      </c>
      <c r="GO290" s="2">
        <f t="shared" si="371"/>
        <v>0</v>
      </c>
      <c r="GP290" s="2">
        <f t="shared" si="372"/>
        <v>0</v>
      </c>
      <c r="GQ290" s="2"/>
      <c r="GR290" s="2">
        <v>0</v>
      </c>
      <c r="GS290" s="2">
        <v>3</v>
      </c>
      <c r="GT290" s="2">
        <v>0</v>
      </c>
      <c r="GU290" s="2" t="s">
        <v>3</v>
      </c>
      <c r="GV290" s="2">
        <f t="shared" si="373"/>
        <v>0</v>
      </c>
      <c r="GW290" s="2">
        <v>1</v>
      </c>
      <c r="GX290" s="2">
        <f t="shared" si="374"/>
        <v>0</v>
      </c>
      <c r="GY290" s="2"/>
      <c r="GZ290" s="2"/>
      <c r="HA290" s="2">
        <v>0</v>
      </c>
      <c r="HB290" s="2">
        <v>0</v>
      </c>
      <c r="HC290" s="2">
        <f t="shared" si="375"/>
        <v>0</v>
      </c>
      <c r="HD290" s="2"/>
      <c r="HE290" s="2" t="s">
        <v>3</v>
      </c>
      <c r="HF290" s="2" t="s">
        <v>3</v>
      </c>
      <c r="HG290" s="2"/>
      <c r="HH290" s="2"/>
      <c r="HI290" s="2"/>
      <c r="HJ290" s="2"/>
      <c r="HK290" s="2"/>
      <c r="HL290" s="2"/>
      <c r="HM290" s="2" t="s">
        <v>42</v>
      </c>
      <c r="HN290" s="2" t="s">
        <v>3</v>
      </c>
      <c r="HO290" s="2" t="s">
        <v>3</v>
      </c>
      <c r="HP290" s="2" t="s">
        <v>3</v>
      </c>
      <c r="HQ290" s="2" t="s">
        <v>3</v>
      </c>
      <c r="HR290" s="2"/>
      <c r="HS290" s="2">
        <v>0</v>
      </c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>
        <v>0</v>
      </c>
      <c r="IL290" s="2"/>
      <c r="IM290" s="2"/>
      <c r="IN290" s="2"/>
      <c r="IO290" s="2"/>
      <c r="IP290" s="2"/>
      <c r="IQ290" s="2"/>
      <c r="IR290" s="2"/>
      <c r="IS290" s="2"/>
      <c r="IT290" s="2"/>
      <c r="IU290" s="2"/>
    </row>
    <row r="291" spans="1:255" x14ac:dyDescent="0.2">
      <c r="A291" s="4">
        <v>18</v>
      </c>
      <c r="B291" s="4">
        <v>1</v>
      </c>
      <c r="C291" s="4">
        <v>582</v>
      </c>
      <c r="E291" s="4" t="s">
        <v>443</v>
      </c>
      <c r="F291" s="4" t="s">
        <v>444</v>
      </c>
      <c r="G291" s="4" t="s">
        <v>445</v>
      </c>
      <c r="H291" s="4" t="s">
        <v>146</v>
      </c>
      <c r="I291" s="4">
        <f>I285*J291</f>
        <v>10</v>
      </c>
      <c r="J291" s="4">
        <v>6.8965517241379315</v>
      </c>
      <c r="K291" s="4">
        <v>6.8965519999999998</v>
      </c>
      <c r="O291" s="4">
        <f t="shared" si="351"/>
        <v>46.38</v>
      </c>
      <c r="P291" s="4">
        <f t="shared" si="352"/>
        <v>46.38</v>
      </c>
      <c r="Q291" s="4">
        <f t="shared" si="390"/>
        <v>0</v>
      </c>
      <c r="R291" s="4">
        <f t="shared" si="391"/>
        <v>0</v>
      </c>
      <c r="S291" s="4">
        <f t="shared" si="353"/>
        <v>0</v>
      </c>
      <c r="T291" s="4">
        <f t="shared" si="354"/>
        <v>0</v>
      </c>
      <c r="U291" s="4">
        <f t="shared" si="355"/>
        <v>0</v>
      </c>
      <c r="V291" s="4">
        <f t="shared" si="356"/>
        <v>0</v>
      </c>
      <c r="W291" s="4">
        <f t="shared" si="357"/>
        <v>0</v>
      </c>
      <c r="X291" s="4">
        <f t="shared" si="392"/>
        <v>0</v>
      </c>
      <c r="Y291" s="4">
        <f t="shared" si="393"/>
        <v>0</v>
      </c>
      <c r="AA291" s="4">
        <v>85736473</v>
      </c>
      <c r="AB291" s="4">
        <f t="shared" si="358"/>
        <v>3.41</v>
      </c>
      <c r="AC291" s="4">
        <f t="shared" si="394"/>
        <v>3.41</v>
      </c>
      <c r="AD291" s="4">
        <f t="shared" si="395"/>
        <v>0</v>
      </c>
      <c r="AE291" s="4">
        <f t="shared" si="396"/>
        <v>0</v>
      </c>
      <c r="AF291" s="4">
        <f t="shared" si="397"/>
        <v>0</v>
      </c>
      <c r="AG291" s="4">
        <f t="shared" si="359"/>
        <v>0</v>
      </c>
      <c r="AH291" s="4">
        <f t="shared" si="398"/>
        <v>0</v>
      </c>
      <c r="AI291" s="4">
        <f t="shared" si="399"/>
        <v>0</v>
      </c>
      <c r="AJ291" s="4">
        <f t="shared" si="360"/>
        <v>0</v>
      </c>
      <c r="AK291" s="4">
        <v>3.41</v>
      </c>
      <c r="AL291" s="4">
        <v>3.41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109</v>
      </c>
      <c r="AU291" s="4">
        <v>61</v>
      </c>
      <c r="AV291" s="4">
        <v>1</v>
      </c>
      <c r="AW291" s="4">
        <v>1</v>
      </c>
      <c r="AZ291" s="4">
        <v>1</v>
      </c>
      <c r="BA291" s="4">
        <v>1</v>
      </c>
      <c r="BB291" s="4">
        <v>1</v>
      </c>
      <c r="BC291" s="4">
        <v>1.36</v>
      </c>
      <c r="BD291" s="4" t="s">
        <v>3</v>
      </c>
      <c r="BE291" s="4" t="s">
        <v>3</v>
      </c>
      <c r="BF291" s="4" t="s">
        <v>3</v>
      </c>
      <c r="BG291" s="4" t="s">
        <v>3</v>
      </c>
      <c r="BH291" s="4">
        <v>3</v>
      </c>
      <c r="BI291" s="4">
        <v>1</v>
      </c>
      <c r="BJ291" s="4" t="s">
        <v>446</v>
      </c>
      <c r="BM291" s="4">
        <v>21</v>
      </c>
      <c r="BN291" s="4">
        <v>0</v>
      </c>
      <c r="BO291" s="4" t="s">
        <v>444</v>
      </c>
      <c r="BP291" s="4">
        <v>1</v>
      </c>
      <c r="BQ291" s="4">
        <v>30</v>
      </c>
      <c r="BR291" s="4">
        <v>0</v>
      </c>
      <c r="BS291" s="4">
        <v>1</v>
      </c>
      <c r="BT291" s="4">
        <v>1</v>
      </c>
      <c r="BU291" s="4">
        <v>1</v>
      </c>
      <c r="BV291" s="4">
        <v>1</v>
      </c>
      <c r="BW291" s="4">
        <v>1</v>
      </c>
      <c r="BX291" s="4">
        <v>1</v>
      </c>
      <c r="BY291" s="4" t="s">
        <v>3</v>
      </c>
      <c r="BZ291" s="4">
        <v>109</v>
      </c>
      <c r="CA291" s="4">
        <v>61</v>
      </c>
      <c r="CB291" s="4" t="s">
        <v>3</v>
      </c>
      <c r="CE291" s="4">
        <v>1566</v>
      </c>
      <c r="CF291" s="4">
        <v>0</v>
      </c>
      <c r="CG291" s="4">
        <v>0</v>
      </c>
      <c r="CM291" s="4">
        <v>0</v>
      </c>
      <c r="CN291" s="4" t="s">
        <v>908</v>
      </c>
      <c r="CO291" s="4">
        <v>0</v>
      </c>
      <c r="CP291" s="4">
        <f t="shared" si="361"/>
        <v>46.38</v>
      </c>
      <c r="CQ291" s="4">
        <f t="shared" si="362"/>
        <v>4.6399999999999997</v>
      </c>
      <c r="CR291" s="4">
        <f t="shared" si="400"/>
        <v>0</v>
      </c>
      <c r="CS291" s="4">
        <f t="shared" si="401"/>
        <v>0</v>
      </c>
      <c r="CT291" s="4">
        <f t="shared" si="363"/>
        <v>0</v>
      </c>
      <c r="CU291" s="4">
        <f t="shared" si="364"/>
        <v>0</v>
      </c>
      <c r="CV291" s="4">
        <f t="shared" si="365"/>
        <v>0</v>
      </c>
      <c r="CW291" s="4">
        <f t="shared" si="366"/>
        <v>0</v>
      </c>
      <c r="CX291" s="4">
        <f t="shared" si="367"/>
        <v>0</v>
      </c>
      <c r="CY291" s="4">
        <f t="shared" si="402"/>
        <v>0</v>
      </c>
      <c r="CZ291" s="4">
        <f t="shared" si="403"/>
        <v>0</v>
      </c>
      <c r="DC291" s="4" t="s">
        <v>3</v>
      </c>
      <c r="DD291" s="4" t="s">
        <v>3</v>
      </c>
      <c r="DE291" s="4" t="s">
        <v>3</v>
      </c>
      <c r="DF291" s="4" t="s">
        <v>3</v>
      </c>
      <c r="DG291" s="4" t="s">
        <v>3</v>
      </c>
      <c r="DH291" s="4" t="s">
        <v>3</v>
      </c>
      <c r="DI291" s="4" t="s">
        <v>3</v>
      </c>
      <c r="DJ291" s="4" t="s">
        <v>3</v>
      </c>
      <c r="DK291" s="4" t="s">
        <v>3</v>
      </c>
      <c r="DL291" s="4" t="s">
        <v>3</v>
      </c>
      <c r="DM291" s="4" t="s">
        <v>3</v>
      </c>
      <c r="DN291" s="4">
        <v>0</v>
      </c>
      <c r="DO291" s="4">
        <v>0</v>
      </c>
      <c r="DP291" s="4">
        <v>1</v>
      </c>
      <c r="DQ291" s="4">
        <v>1</v>
      </c>
      <c r="DU291" s="4">
        <v>1010</v>
      </c>
      <c r="DV291" s="4" t="s">
        <v>146</v>
      </c>
      <c r="DW291" s="4" t="s">
        <v>146</v>
      </c>
      <c r="DX291" s="4">
        <v>1</v>
      </c>
      <c r="DZ291" s="4" t="s">
        <v>3</v>
      </c>
      <c r="EA291" s="4" t="s">
        <v>3</v>
      </c>
      <c r="EB291" s="4" t="s">
        <v>3</v>
      </c>
      <c r="EC291" s="4" t="s">
        <v>3</v>
      </c>
      <c r="EE291" s="4">
        <v>85133641</v>
      </c>
      <c r="EF291" s="4">
        <v>30</v>
      </c>
      <c r="EG291" s="4" t="s">
        <v>52</v>
      </c>
      <c r="EH291" s="4">
        <v>0</v>
      </c>
      <c r="EI291" s="4" t="s">
        <v>3</v>
      </c>
      <c r="EJ291" s="4">
        <v>1</v>
      </c>
      <c r="EK291" s="4">
        <v>21</v>
      </c>
      <c r="EL291" s="4" t="s">
        <v>53</v>
      </c>
      <c r="EM291" s="4" t="s">
        <v>54</v>
      </c>
      <c r="EO291" s="4" t="s">
        <v>438</v>
      </c>
      <c r="EQ291" s="4">
        <v>0</v>
      </c>
      <c r="ER291" s="4">
        <v>3.41</v>
      </c>
      <c r="ES291" s="4">
        <v>3.41</v>
      </c>
      <c r="ET291" s="4">
        <v>0</v>
      </c>
      <c r="EU291" s="4">
        <v>0</v>
      </c>
      <c r="EV291" s="4">
        <v>0</v>
      </c>
      <c r="EW291" s="4">
        <v>0</v>
      </c>
      <c r="EX291" s="4">
        <v>0</v>
      </c>
      <c r="FQ291" s="4">
        <v>0</v>
      </c>
      <c r="FR291" s="4">
        <v>0</v>
      </c>
      <c r="FS291" s="4">
        <v>0</v>
      </c>
      <c r="FX291" s="4">
        <v>109</v>
      </c>
      <c r="FY291" s="4">
        <v>61</v>
      </c>
      <c r="GA291" s="4" t="s">
        <v>3</v>
      </c>
      <c r="GD291" s="4">
        <v>1</v>
      </c>
      <c r="GF291" s="4">
        <v>2140712260</v>
      </c>
      <c r="GG291" s="4">
        <v>2</v>
      </c>
      <c r="GH291" s="4">
        <v>1</v>
      </c>
      <c r="GI291" s="4">
        <v>2</v>
      </c>
      <c r="GJ291" s="4">
        <v>0</v>
      </c>
      <c r="GK291" s="4">
        <v>0</v>
      </c>
      <c r="GL291" s="4">
        <f t="shared" si="368"/>
        <v>0</v>
      </c>
      <c r="GM291" s="4">
        <f t="shared" si="369"/>
        <v>46.38</v>
      </c>
      <c r="GN291" s="4">
        <f t="shared" si="370"/>
        <v>46.38</v>
      </c>
      <c r="GO291" s="4">
        <f t="shared" si="371"/>
        <v>0</v>
      </c>
      <c r="GP291" s="4">
        <f t="shared" si="372"/>
        <v>0</v>
      </c>
      <c r="GR291" s="4">
        <v>0</v>
      </c>
      <c r="GS291" s="4">
        <v>3</v>
      </c>
      <c r="GT291" s="4">
        <v>0</v>
      </c>
      <c r="GU291" s="4" t="s">
        <v>3</v>
      </c>
      <c r="GV291" s="4">
        <f t="shared" si="373"/>
        <v>0</v>
      </c>
      <c r="GW291" s="4">
        <v>1</v>
      </c>
      <c r="GX291" s="4">
        <f t="shared" si="374"/>
        <v>0</v>
      </c>
      <c r="HA291" s="4">
        <v>0</v>
      </c>
      <c r="HB291" s="4">
        <v>0</v>
      </c>
      <c r="HC291" s="4">
        <f t="shared" si="375"/>
        <v>0</v>
      </c>
      <c r="HE291" s="4" t="s">
        <v>3</v>
      </c>
      <c r="HF291" s="4" t="s">
        <v>3</v>
      </c>
      <c r="HM291" s="4" t="s">
        <v>42</v>
      </c>
      <c r="HN291" s="4" t="s">
        <v>3</v>
      </c>
      <c r="HO291" s="4" t="s">
        <v>3</v>
      </c>
      <c r="HP291" s="4" t="s">
        <v>3</v>
      </c>
      <c r="HQ291" s="4" t="s">
        <v>3</v>
      </c>
      <c r="HS291" s="4">
        <v>0</v>
      </c>
      <c r="IK291" s="4">
        <v>0</v>
      </c>
    </row>
    <row r="292" spans="1:255" x14ac:dyDescent="0.2">
      <c r="A292" s="2">
        <v>18</v>
      </c>
      <c r="B292" s="2">
        <v>1</v>
      </c>
      <c r="C292" s="2">
        <v>571</v>
      </c>
      <c r="D292" s="2"/>
      <c r="E292" s="2" t="s">
        <v>447</v>
      </c>
      <c r="F292" s="2" t="s">
        <v>448</v>
      </c>
      <c r="G292" s="2" t="s">
        <v>449</v>
      </c>
      <c r="H292" s="2" t="s">
        <v>146</v>
      </c>
      <c r="I292" s="2">
        <f>I284*J292</f>
        <v>1</v>
      </c>
      <c r="J292" s="2">
        <v>0.68965517241379315</v>
      </c>
      <c r="K292" s="2">
        <v>0.68965500000000002</v>
      </c>
      <c r="L292" s="2"/>
      <c r="M292" s="2"/>
      <c r="N292" s="2"/>
      <c r="O292" s="2">
        <f t="shared" si="351"/>
        <v>11.1</v>
      </c>
      <c r="P292" s="2">
        <f t="shared" si="352"/>
        <v>11.1</v>
      </c>
      <c r="Q292" s="2">
        <f t="shared" si="390"/>
        <v>0</v>
      </c>
      <c r="R292" s="2">
        <f t="shared" si="391"/>
        <v>0</v>
      </c>
      <c r="S292" s="2">
        <f t="shared" si="353"/>
        <v>0</v>
      </c>
      <c r="T292" s="2">
        <f t="shared" si="354"/>
        <v>0</v>
      </c>
      <c r="U292" s="2">
        <f t="shared" si="355"/>
        <v>0</v>
      </c>
      <c r="V292" s="2">
        <f t="shared" si="356"/>
        <v>0</v>
      </c>
      <c r="W292" s="2">
        <f t="shared" si="357"/>
        <v>0</v>
      </c>
      <c r="X292" s="2">
        <f t="shared" si="392"/>
        <v>0</v>
      </c>
      <c r="Y292" s="2">
        <f t="shared" si="393"/>
        <v>0</v>
      </c>
      <c r="Z292" s="2"/>
      <c r="AA292" s="2">
        <v>85736471</v>
      </c>
      <c r="AB292" s="2">
        <f t="shared" si="358"/>
        <v>11.1</v>
      </c>
      <c r="AC292" s="2">
        <f t="shared" si="394"/>
        <v>11.1</v>
      </c>
      <c r="AD292" s="2">
        <f t="shared" si="395"/>
        <v>0</v>
      </c>
      <c r="AE292" s="2">
        <f t="shared" si="396"/>
        <v>0</v>
      </c>
      <c r="AF292" s="2">
        <f t="shared" si="397"/>
        <v>0</v>
      </c>
      <c r="AG292" s="2">
        <f t="shared" si="359"/>
        <v>0</v>
      </c>
      <c r="AH292" s="2">
        <f t="shared" si="398"/>
        <v>0</v>
      </c>
      <c r="AI292" s="2">
        <f t="shared" si="399"/>
        <v>0</v>
      </c>
      <c r="AJ292" s="2">
        <f t="shared" si="360"/>
        <v>0</v>
      </c>
      <c r="AK292" s="2">
        <v>11.1</v>
      </c>
      <c r="AL292" s="2">
        <v>11.1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109</v>
      </c>
      <c r="AU292" s="2">
        <v>61</v>
      </c>
      <c r="AV292" s="2">
        <v>1</v>
      </c>
      <c r="AW292" s="2">
        <v>1</v>
      </c>
      <c r="AX292" s="2"/>
      <c r="AY292" s="2"/>
      <c r="AZ292" s="2">
        <v>1</v>
      </c>
      <c r="BA292" s="2">
        <v>1</v>
      </c>
      <c r="BB292" s="2">
        <v>1</v>
      </c>
      <c r="BC292" s="2">
        <v>1</v>
      </c>
      <c r="BD292" s="2" t="s">
        <v>3</v>
      </c>
      <c r="BE292" s="2" t="s">
        <v>3</v>
      </c>
      <c r="BF292" s="2" t="s">
        <v>3</v>
      </c>
      <c r="BG292" s="2" t="s">
        <v>3</v>
      </c>
      <c r="BH292" s="2">
        <v>3</v>
      </c>
      <c r="BI292" s="2">
        <v>1</v>
      </c>
      <c r="BJ292" s="2" t="s">
        <v>450</v>
      </c>
      <c r="BK292" s="2"/>
      <c r="BL292" s="2"/>
      <c r="BM292" s="2">
        <v>21</v>
      </c>
      <c r="BN292" s="2">
        <v>0</v>
      </c>
      <c r="BO292" s="2" t="s">
        <v>3</v>
      </c>
      <c r="BP292" s="2">
        <v>0</v>
      </c>
      <c r="BQ292" s="2">
        <v>30</v>
      </c>
      <c r="BR292" s="2">
        <v>0</v>
      </c>
      <c r="BS292" s="2">
        <v>1</v>
      </c>
      <c r="BT292" s="2">
        <v>1</v>
      </c>
      <c r="BU292" s="2">
        <v>1</v>
      </c>
      <c r="BV292" s="2">
        <v>1</v>
      </c>
      <c r="BW292" s="2">
        <v>1</v>
      </c>
      <c r="BX292" s="2">
        <v>1</v>
      </c>
      <c r="BY292" s="2" t="s">
        <v>3</v>
      </c>
      <c r="BZ292" s="2">
        <v>109</v>
      </c>
      <c r="CA292" s="2">
        <v>61</v>
      </c>
      <c r="CB292" s="2" t="s">
        <v>3</v>
      </c>
      <c r="CC292" s="2"/>
      <c r="CD292" s="2"/>
      <c r="CE292" s="2">
        <v>1566</v>
      </c>
      <c r="CF292" s="2">
        <v>0</v>
      </c>
      <c r="CG292" s="2">
        <v>0</v>
      </c>
      <c r="CH292" s="2"/>
      <c r="CI292" s="2"/>
      <c r="CJ292" s="2"/>
      <c r="CK292" s="2"/>
      <c r="CL292" s="2"/>
      <c r="CM292" s="2">
        <v>0</v>
      </c>
      <c r="CN292" s="2" t="s">
        <v>908</v>
      </c>
      <c r="CO292" s="2">
        <v>0</v>
      </c>
      <c r="CP292" s="2">
        <f t="shared" si="361"/>
        <v>11.1</v>
      </c>
      <c r="CQ292" s="2">
        <f t="shared" si="362"/>
        <v>11.1</v>
      </c>
      <c r="CR292" s="2">
        <f t="shared" si="400"/>
        <v>0</v>
      </c>
      <c r="CS292" s="2">
        <f t="shared" si="401"/>
        <v>0</v>
      </c>
      <c r="CT292" s="2">
        <f t="shared" si="363"/>
        <v>0</v>
      </c>
      <c r="CU292" s="2">
        <f t="shared" si="364"/>
        <v>0</v>
      </c>
      <c r="CV292" s="2">
        <f t="shared" si="365"/>
        <v>0</v>
      </c>
      <c r="CW292" s="2">
        <f t="shared" si="366"/>
        <v>0</v>
      </c>
      <c r="CX292" s="2">
        <f t="shared" si="367"/>
        <v>0</v>
      </c>
      <c r="CY292" s="2">
        <f t="shared" si="402"/>
        <v>0</v>
      </c>
      <c r="CZ292" s="2">
        <f t="shared" si="403"/>
        <v>0</v>
      </c>
      <c r="DA292" s="2"/>
      <c r="DB292" s="2"/>
      <c r="DC292" s="2" t="s">
        <v>3</v>
      </c>
      <c r="DD292" s="2" t="s">
        <v>3</v>
      </c>
      <c r="DE292" s="2" t="s">
        <v>3</v>
      </c>
      <c r="DF292" s="2" t="s">
        <v>3</v>
      </c>
      <c r="DG292" s="2" t="s">
        <v>3</v>
      </c>
      <c r="DH292" s="2" t="s">
        <v>3</v>
      </c>
      <c r="DI292" s="2" t="s">
        <v>3</v>
      </c>
      <c r="DJ292" s="2" t="s">
        <v>3</v>
      </c>
      <c r="DK292" s="2" t="s">
        <v>3</v>
      </c>
      <c r="DL292" s="2" t="s">
        <v>3</v>
      </c>
      <c r="DM292" s="2" t="s">
        <v>3</v>
      </c>
      <c r="DN292" s="2">
        <v>0</v>
      </c>
      <c r="DO292" s="2">
        <v>0</v>
      </c>
      <c r="DP292" s="2">
        <v>1</v>
      </c>
      <c r="DQ292" s="2">
        <v>1</v>
      </c>
      <c r="DR292" s="2"/>
      <c r="DS292" s="2"/>
      <c r="DT292" s="2"/>
      <c r="DU292" s="2">
        <v>1010</v>
      </c>
      <c r="DV292" s="2" t="s">
        <v>146</v>
      </c>
      <c r="DW292" s="2" t="s">
        <v>146</v>
      </c>
      <c r="DX292" s="2">
        <v>1</v>
      </c>
      <c r="DY292" s="2"/>
      <c r="DZ292" s="2" t="s">
        <v>3</v>
      </c>
      <c r="EA292" s="2" t="s">
        <v>3</v>
      </c>
      <c r="EB292" s="2" t="s">
        <v>3</v>
      </c>
      <c r="EC292" s="2" t="s">
        <v>3</v>
      </c>
      <c r="ED292" s="2"/>
      <c r="EE292" s="2">
        <v>85133641</v>
      </c>
      <c r="EF292" s="2">
        <v>30</v>
      </c>
      <c r="EG292" s="2" t="s">
        <v>52</v>
      </c>
      <c r="EH292" s="2">
        <v>0</v>
      </c>
      <c r="EI292" s="2" t="s">
        <v>3</v>
      </c>
      <c r="EJ292" s="2">
        <v>1</v>
      </c>
      <c r="EK292" s="2">
        <v>21</v>
      </c>
      <c r="EL292" s="2" t="s">
        <v>53</v>
      </c>
      <c r="EM292" s="2" t="s">
        <v>54</v>
      </c>
      <c r="EN292" s="2"/>
      <c r="EO292" s="2" t="s">
        <v>438</v>
      </c>
      <c r="EP292" s="2"/>
      <c r="EQ292" s="2">
        <v>0</v>
      </c>
      <c r="ER292" s="2">
        <v>11.1</v>
      </c>
      <c r="ES292" s="2">
        <v>11.1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>
        <v>0</v>
      </c>
      <c r="FR292" s="2">
        <v>0</v>
      </c>
      <c r="FS292" s="2">
        <v>0</v>
      </c>
      <c r="FT292" s="2"/>
      <c r="FU292" s="2"/>
      <c r="FV292" s="2"/>
      <c r="FW292" s="2"/>
      <c r="FX292" s="2">
        <v>109</v>
      </c>
      <c r="FY292" s="2">
        <v>61</v>
      </c>
      <c r="FZ292" s="2"/>
      <c r="GA292" s="2" t="s">
        <v>3</v>
      </c>
      <c r="GB292" s="2"/>
      <c r="GC292" s="2"/>
      <c r="GD292" s="2">
        <v>1</v>
      </c>
      <c r="GE292" s="2"/>
      <c r="GF292" s="2">
        <v>1456926151</v>
      </c>
      <c r="GG292" s="2">
        <v>2</v>
      </c>
      <c r="GH292" s="2">
        <v>1</v>
      </c>
      <c r="GI292" s="2">
        <v>-2</v>
      </c>
      <c r="GJ292" s="2">
        <v>0</v>
      </c>
      <c r="GK292" s="2">
        <v>0</v>
      </c>
      <c r="GL292" s="2">
        <f t="shared" si="368"/>
        <v>0</v>
      </c>
      <c r="GM292" s="2">
        <f t="shared" si="369"/>
        <v>11.1</v>
      </c>
      <c r="GN292" s="2">
        <f t="shared" si="370"/>
        <v>11.1</v>
      </c>
      <c r="GO292" s="2">
        <f t="shared" si="371"/>
        <v>0</v>
      </c>
      <c r="GP292" s="2">
        <f t="shared" si="372"/>
        <v>0</v>
      </c>
      <c r="GQ292" s="2"/>
      <c r="GR292" s="2">
        <v>0</v>
      </c>
      <c r="GS292" s="2">
        <v>3</v>
      </c>
      <c r="GT292" s="2">
        <v>0</v>
      </c>
      <c r="GU292" s="2" t="s">
        <v>3</v>
      </c>
      <c r="GV292" s="2">
        <f t="shared" si="373"/>
        <v>0</v>
      </c>
      <c r="GW292" s="2">
        <v>1</v>
      </c>
      <c r="GX292" s="2">
        <f t="shared" si="374"/>
        <v>0</v>
      </c>
      <c r="GY292" s="2"/>
      <c r="GZ292" s="2"/>
      <c r="HA292" s="2">
        <v>0</v>
      </c>
      <c r="HB292" s="2">
        <v>0</v>
      </c>
      <c r="HC292" s="2">
        <f t="shared" si="375"/>
        <v>0</v>
      </c>
      <c r="HD292" s="2"/>
      <c r="HE292" s="2" t="s">
        <v>3</v>
      </c>
      <c r="HF292" s="2" t="s">
        <v>3</v>
      </c>
      <c r="HG292" s="2"/>
      <c r="HH292" s="2"/>
      <c r="HI292" s="2"/>
      <c r="HJ292" s="2"/>
      <c r="HK292" s="2"/>
      <c r="HL292" s="2"/>
      <c r="HM292" s="2" t="s">
        <v>42</v>
      </c>
      <c r="HN292" s="2" t="s">
        <v>3</v>
      </c>
      <c r="HO292" s="2" t="s">
        <v>3</v>
      </c>
      <c r="HP292" s="2" t="s">
        <v>3</v>
      </c>
      <c r="HQ292" s="2" t="s">
        <v>3</v>
      </c>
      <c r="HR292" s="2"/>
      <c r="HS292" s="2">
        <v>0</v>
      </c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>
        <v>0</v>
      </c>
      <c r="IL292" s="2"/>
      <c r="IM292" s="2"/>
      <c r="IN292" s="2"/>
      <c r="IO292" s="2"/>
      <c r="IP292" s="2"/>
      <c r="IQ292" s="2"/>
      <c r="IR292" s="2"/>
      <c r="IS292" s="2"/>
      <c r="IT292" s="2"/>
      <c r="IU292" s="2"/>
    </row>
    <row r="293" spans="1:255" x14ac:dyDescent="0.2">
      <c r="A293" s="4">
        <v>18</v>
      </c>
      <c r="B293" s="4">
        <v>1</v>
      </c>
      <c r="C293" s="4">
        <v>587</v>
      </c>
      <c r="E293" s="4" t="s">
        <v>447</v>
      </c>
      <c r="F293" s="4" t="s">
        <v>448</v>
      </c>
      <c r="G293" s="4" t="s">
        <v>449</v>
      </c>
      <c r="H293" s="4" t="s">
        <v>146</v>
      </c>
      <c r="I293" s="4">
        <f>I285*J293</f>
        <v>1</v>
      </c>
      <c r="J293" s="4">
        <v>0.68965517241379315</v>
      </c>
      <c r="K293" s="4">
        <v>0.68965500000000002</v>
      </c>
      <c r="O293" s="4">
        <f t="shared" si="351"/>
        <v>34.85</v>
      </c>
      <c r="P293" s="4">
        <f t="shared" si="352"/>
        <v>34.85</v>
      </c>
      <c r="Q293" s="4">
        <f t="shared" si="390"/>
        <v>0</v>
      </c>
      <c r="R293" s="4">
        <f t="shared" si="391"/>
        <v>0</v>
      </c>
      <c r="S293" s="4">
        <f t="shared" si="353"/>
        <v>0</v>
      </c>
      <c r="T293" s="4">
        <f t="shared" si="354"/>
        <v>0</v>
      </c>
      <c r="U293" s="4">
        <f t="shared" si="355"/>
        <v>0</v>
      </c>
      <c r="V293" s="4">
        <f t="shared" si="356"/>
        <v>0</v>
      </c>
      <c r="W293" s="4">
        <f t="shared" si="357"/>
        <v>0</v>
      </c>
      <c r="X293" s="4">
        <f t="shared" si="392"/>
        <v>0</v>
      </c>
      <c r="Y293" s="4">
        <f t="shared" si="393"/>
        <v>0</v>
      </c>
      <c r="AA293" s="4">
        <v>85736473</v>
      </c>
      <c r="AB293" s="4">
        <f t="shared" si="358"/>
        <v>11.1</v>
      </c>
      <c r="AC293" s="4">
        <f t="shared" si="394"/>
        <v>11.1</v>
      </c>
      <c r="AD293" s="4">
        <f t="shared" si="395"/>
        <v>0</v>
      </c>
      <c r="AE293" s="4">
        <f t="shared" si="396"/>
        <v>0</v>
      </c>
      <c r="AF293" s="4">
        <f t="shared" si="397"/>
        <v>0</v>
      </c>
      <c r="AG293" s="4">
        <f t="shared" si="359"/>
        <v>0</v>
      </c>
      <c r="AH293" s="4">
        <f t="shared" si="398"/>
        <v>0</v>
      </c>
      <c r="AI293" s="4">
        <f t="shared" si="399"/>
        <v>0</v>
      </c>
      <c r="AJ293" s="4">
        <f t="shared" si="360"/>
        <v>0</v>
      </c>
      <c r="AK293" s="4">
        <v>11.1</v>
      </c>
      <c r="AL293" s="4">
        <v>11.1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109</v>
      </c>
      <c r="AU293" s="4">
        <v>61</v>
      </c>
      <c r="AV293" s="4">
        <v>1</v>
      </c>
      <c r="AW293" s="4">
        <v>1</v>
      </c>
      <c r="AZ293" s="4">
        <v>1</v>
      </c>
      <c r="BA293" s="4">
        <v>1</v>
      </c>
      <c r="BB293" s="4">
        <v>1</v>
      </c>
      <c r="BC293" s="4">
        <v>3.14</v>
      </c>
      <c r="BD293" s="4" t="s">
        <v>3</v>
      </c>
      <c r="BE293" s="4" t="s">
        <v>3</v>
      </c>
      <c r="BF293" s="4" t="s">
        <v>3</v>
      </c>
      <c r="BG293" s="4" t="s">
        <v>3</v>
      </c>
      <c r="BH293" s="4">
        <v>3</v>
      </c>
      <c r="BI293" s="4">
        <v>1</v>
      </c>
      <c r="BJ293" s="4" t="s">
        <v>450</v>
      </c>
      <c r="BM293" s="4">
        <v>21</v>
      </c>
      <c r="BN293" s="4">
        <v>0</v>
      </c>
      <c r="BO293" s="4" t="s">
        <v>448</v>
      </c>
      <c r="BP293" s="4">
        <v>1</v>
      </c>
      <c r="BQ293" s="4">
        <v>30</v>
      </c>
      <c r="BR293" s="4">
        <v>0</v>
      </c>
      <c r="BS293" s="4">
        <v>1</v>
      </c>
      <c r="BT293" s="4">
        <v>1</v>
      </c>
      <c r="BU293" s="4">
        <v>1</v>
      </c>
      <c r="BV293" s="4">
        <v>1</v>
      </c>
      <c r="BW293" s="4">
        <v>1</v>
      </c>
      <c r="BX293" s="4">
        <v>1</v>
      </c>
      <c r="BY293" s="4" t="s">
        <v>3</v>
      </c>
      <c r="BZ293" s="4">
        <v>109</v>
      </c>
      <c r="CA293" s="4">
        <v>61</v>
      </c>
      <c r="CB293" s="4" t="s">
        <v>3</v>
      </c>
      <c r="CE293" s="4">
        <v>1566</v>
      </c>
      <c r="CF293" s="4">
        <v>0</v>
      </c>
      <c r="CG293" s="4">
        <v>0</v>
      </c>
      <c r="CM293" s="4">
        <v>0</v>
      </c>
      <c r="CN293" s="4" t="s">
        <v>908</v>
      </c>
      <c r="CO293" s="4">
        <v>0</v>
      </c>
      <c r="CP293" s="4">
        <f t="shared" si="361"/>
        <v>34.85</v>
      </c>
      <c r="CQ293" s="4">
        <f t="shared" si="362"/>
        <v>34.85</v>
      </c>
      <c r="CR293" s="4">
        <f t="shared" si="400"/>
        <v>0</v>
      </c>
      <c r="CS293" s="4">
        <f t="shared" si="401"/>
        <v>0</v>
      </c>
      <c r="CT293" s="4">
        <f t="shared" si="363"/>
        <v>0</v>
      </c>
      <c r="CU293" s="4">
        <f t="shared" si="364"/>
        <v>0</v>
      </c>
      <c r="CV293" s="4">
        <f t="shared" si="365"/>
        <v>0</v>
      </c>
      <c r="CW293" s="4">
        <f t="shared" si="366"/>
        <v>0</v>
      </c>
      <c r="CX293" s="4">
        <f t="shared" si="367"/>
        <v>0</v>
      </c>
      <c r="CY293" s="4">
        <f t="shared" si="402"/>
        <v>0</v>
      </c>
      <c r="CZ293" s="4">
        <f t="shared" si="403"/>
        <v>0</v>
      </c>
      <c r="DC293" s="4" t="s">
        <v>3</v>
      </c>
      <c r="DD293" s="4" t="s">
        <v>3</v>
      </c>
      <c r="DE293" s="4" t="s">
        <v>3</v>
      </c>
      <c r="DF293" s="4" t="s">
        <v>3</v>
      </c>
      <c r="DG293" s="4" t="s">
        <v>3</v>
      </c>
      <c r="DH293" s="4" t="s">
        <v>3</v>
      </c>
      <c r="DI293" s="4" t="s">
        <v>3</v>
      </c>
      <c r="DJ293" s="4" t="s">
        <v>3</v>
      </c>
      <c r="DK293" s="4" t="s">
        <v>3</v>
      </c>
      <c r="DL293" s="4" t="s">
        <v>3</v>
      </c>
      <c r="DM293" s="4" t="s">
        <v>3</v>
      </c>
      <c r="DN293" s="4">
        <v>0</v>
      </c>
      <c r="DO293" s="4">
        <v>0</v>
      </c>
      <c r="DP293" s="4">
        <v>1</v>
      </c>
      <c r="DQ293" s="4">
        <v>1</v>
      </c>
      <c r="DU293" s="4">
        <v>1010</v>
      </c>
      <c r="DV293" s="4" t="s">
        <v>146</v>
      </c>
      <c r="DW293" s="4" t="s">
        <v>146</v>
      </c>
      <c r="DX293" s="4">
        <v>1</v>
      </c>
      <c r="DZ293" s="4" t="s">
        <v>3</v>
      </c>
      <c r="EA293" s="4" t="s">
        <v>3</v>
      </c>
      <c r="EB293" s="4" t="s">
        <v>3</v>
      </c>
      <c r="EC293" s="4" t="s">
        <v>3</v>
      </c>
      <c r="EE293" s="4">
        <v>85133641</v>
      </c>
      <c r="EF293" s="4">
        <v>30</v>
      </c>
      <c r="EG293" s="4" t="s">
        <v>52</v>
      </c>
      <c r="EH293" s="4">
        <v>0</v>
      </c>
      <c r="EI293" s="4" t="s">
        <v>3</v>
      </c>
      <c r="EJ293" s="4">
        <v>1</v>
      </c>
      <c r="EK293" s="4">
        <v>21</v>
      </c>
      <c r="EL293" s="4" t="s">
        <v>53</v>
      </c>
      <c r="EM293" s="4" t="s">
        <v>54</v>
      </c>
      <c r="EO293" s="4" t="s">
        <v>438</v>
      </c>
      <c r="EQ293" s="4">
        <v>0</v>
      </c>
      <c r="ER293" s="4">
        <v>11.1</v>
      </c>
      <c r="ES293" s="4">
        <v>11.1</v>
      </c>
      <c r="ET293" s="4">
        <v>0</v>
      </c>
      <c r="EU293" s="4">
        <v>0</v>
      </c>
      <c r="EV293" s="4">
        <v>0</v>
      </c>
      <c r="EW293" s="4">
        <v>0</v>
      </c>
      <c r="EX293" s="4">
        <v>0</v>
      </c>
      <c r="FQ293" s="4">
        <v>0</v>
      </c>
      <c r="FR293" s="4">
        <v>0</v>
      </c>
      <c r="FS293" s="4">
        <v>0</v>
      </c>
      <c r="FX293" s="4">
        <v>109</v>
      </c>
      <c r="FY293" s="4">
        <v>61</v>
      </c>
      <c r="GA293" s="4" t="s">
        <v>3</v>
      </c>
      <c r="GD293" s="4">
        <v>1</v>
      </c>
      <c r="GF293" s="4">
        <v>1456926151</v>
      </c>
      <c r="GG293" s="4">
        <v>2</v>
      </c>
      <c r="GH293" s="4">
        <v>1</v>
      </c>
      <c r="GI293" s="4">
        <v>2</v>
      </c>
      <c r="GJ293" s="4">
        <v>0</v>
      </c>
      <c r="GK293" s="4">
        <v>0</v>
      </c>
      <c r="GL293" s="4">
        <f t="shared" si="368"/>
        <v>0</v>
      </c>
      <c r="GM293" s="4">
        <f t="shared" si="369"/>
        <v>34.85</v>
      </c>
      <c r="GN293" s="4">
        <f t="shared" si="370"/>
        <v>34.85</v>
      </c>
      <c r="GO293" s="4">
        <f t="shared" si="371"/>
        <v>0</v>
      </c>
      <c r="GP293" s="4">
        <f t="shared" si="372"/>
        <v>0</v>
      </c>
      <c r="GR293" s="4">
        <v>0</v>
      </c>
      <c r="GS293" s="4">
        <v>3</v>
      </c>
      <c r="GT293" s="4">
        <v>0</v>
      </c>
      <c r="GU293" s="4" t="s">
        <v>3</v>
      </c>
      <c r="GV293" s="4">
        <f t="shared" si="373"/>
        <v>0</v>
      </c>
      <c r="GW293" s="4">
        <v>1</v>
      </c>
      <c r="GX293" s="4">
        <f t="shared" si="374"/>
        <v>0</v>
      </c>
      <c r="HA293" s="4">
        <v>0</v>
      </c>
      <c r="HB293" s="4">
        <v>0</v>
      </c>
      <c r="HC293" s="4">
        <f t="shared" si="375"/>
        <v>0</v>
      </c>
      <c r="HE293" s="4" t="s">
        <v>3</v>
      </c>
      <c r="HF293" s="4" t="s">
        <v>3</v>
      </c>
      <c r="HM293" s="4" t="s">
        <v>42</v>
      </c>
      <c r="HN293" s="4" t="s">
        <v>3</v>
      </c>
      <c r="HO293" s="4" t="s">
        <v>3</v>
      </c>
      <c r="HP293" s="4" t="s">
        <v>3</v>
      </c>
      <c r="HQ293" s="4" t="s">
        <v>3</v>
      </c>
      <c r="HS293" s="4">
        <v>0</v>
      </c>
      <c r="IK293" s="4">
        <v>0</v>
      </c>
    </row>
    <row r="294" spans="1:255" x14ac:dyDescent="0.2">
      <c r="A294" s="2">
        <v>18</v>
      </c>
      <c r="B294" s="2">
        <v>1</v>
      </c>
      <c r="C294" s="2">
        <v>569</v>
      </c>
      <c r="D294" s="2"/>
      <c r="E294" s="2" t="s">
        <v>451</v>
      </c>
      <c r="F294" s="2" t="s">
        <v>452</v>
      </c>
      <c r="G294" s="2" t="s">
        <v>453</v>
      </c>
      <c r="H294" s="2" t="s">
        <v>146</v>
      </c>
      <c r="I294" s="2">
        <f>I284*J294</f>
        <v>10</v>
      </c>
      <c r="J294" s="2">
        <v>6.8965517241379315</v>
      </c>
      <c r="K294" s="2">
        <v>6.8965519999999998</v>
      </c>
      <c r="L294" s="2"/>
      <c r="M294" s="2"/>
      <c r="N294" s="2"/>
      <c r="O294" s="2">
        <f t="shared" si="351"/>
        <v>64.599999999999994</v>
      </c>
      <c r="P294" s="2">
        <f t="shared" si="352"/>
        <v>64.599999999999994</v>
      </c>
      <c r="Q294" s="2">
        <f t="shared" si="390"/>
        <v>0</v>
      </c>
      <c r="R294" s="2">
        <f t="shared" si="391"/>
        <v>0</v>
      </c>
      <c r="S294" s="2">
        <f t="shared" si="353"/>
        <v>0</v>
      </c>
      <c r="T294" s="2">
        <f t="shared" si="354"/>
        <v>0</v>
      </c>
      <c r="U294" s="2">
        <f t="shared" si="355"/>
        <v>0</v>
      </c>
      <c r="V294" s="2">
        <f t="shared" si="356"/>
        <v>0</v>
      </c>
      <c r="W294" s="2">
        <f t="shared" si="357"/>
        <v>0</v>
      </c>
      <c r="X294" s="2">
        <f t="shared" si="392"/>
        <v>0</v>
      </c>
      <c r="Y294" s="2">
        <f t="shared" si="393"/>
        <v>0</v>
      </c>
      <c r="Z294" s="2"/>
      <c r="AA294" s="2">
        <v>85736471</v>
      </c>
      <c r="AB294" s="2">
        <f t="shared" si="358"/>
        <v>6.46</v>
      </c>
      <c r="AC294" s="2">
        <f t="shared" si="394"/>
        <v>6.46</v>
      </c>
      <c r="AD294" s="2">
        <f t="shared" si="395"/>
        <v>0</v>
      </c>
      <c r="AE294" s="2">
        <f t="shared" si="396"/>
        <v>0</v>
      </c>
      <c r="AF294" s="2">
        <f t="shared" si="397"/>
        <v>0</v>
      </c>
      <c r="AG294" s="2">
        <f t="shared" si="359"/>
        <v>0</v>
      </c>
      <c r="AH294" s="2">
        <f t="shared" si="398"/>
        <v>0</v>
      </c>
      <c r="AI294" s="2">
        <f t="shared" si="399"/>
        <v>0</v>
      </c>
      <c r="AJ294" s="2">
        <f t="shared" si="360"/>
        <v>0</v>
      </c>
      <c r="AK294" s="2">
        <v>6.46</v>
      </c>
      <c r="AL294" s="2">
        <v>6.46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109</v>
      </c>
      <c r="AU294" s="2">
        <v>61</v>
      </c>
      <c r="AV294" s="2">
        <v>1</v>
      </c>
      <c r="AW294" s="2">
        <v>1</v>
      </c>
      <c r="AX294" s="2"/>
      <c r="AY294" s="2"/>
      <c r="AZ294" s="2">
        <v>1</v>
      </c>
      <c r="BA294" s="2">
        <v>1</v>
      </c>
      <c r="BB294" s="2">
        <v>1</v>
      </c>
      <c r="BC294" s="2">
        <v>1</v>
      </c>
      <c r="BD294" s="2" t="s">
        <v>3</v>
      </c>
      <c r="BE294" s="2" t="s">
        <v>3</v>
      </c>
      <c r="BF294" s="2" t="s">
        <v>3</v>
      </c>
      <c r="BG294" s="2" t="s">
        <v>3</v>
      </c>
      <c r="BH294" s="2">
        <v>3</v>
      </c>
      <c r="BI294" s="2">
        <v>1</v>
      </c>
      <c r="BJ294" s="2" t="s">
        <v>454</v>
      </c>
      <c r="BK294" s="2"/>
      <c r="BL294" s="2"/>
      <c r="BM294" s="2">
        <v>21</v>
      </c>
      <c r="BN294" s="2">
        <v>0</v>
      </c>
      <c r="BO294" s="2" t="s">
        <v>3</v>
      </c>
      <c r="BP294" s="2">
        <v>0</v>
      </c>
      <c r="BQ294" s="2">
        <v>30</v>
      </c>
      <c r="BR294" s="2">
        <v>0</v>
      </c>
      <c r="BS294" s="2">
        <v>1</v>
      </c>
      <c r="BT294" s="2">
        <v>1</v>
      </c>
      <c r="BU294" s="2">
        <v>1</v>
      </c>
      <c r="BV294" s="2">
        <v>1</v>
      </c>
      <c r="BW294" s="2">
        <v>1</v>
      </c>
      <c r="BX294" s="2">
        <v>1</v>
      </c>
      <c r="BY294" s="2" t="s">
        <v>3</v>
      </c>
      <c r="BZ294" s="2">
        <v>109</v>
      </c>
      <c r="CA294" s="2">
        <v>61</v>
      </c>
      <c r="CB294" s="2" t="s">
        <v>3</v>
      </c>
      <c r="CC294" s="2"/>
      <c r="CD294" s="2"/>
      <c r="CE294" s="2">
        <v>1566</v>
      </c>
      <c r="CF294" s="2">
        <v>0</v>
      </c>
      <c r="CG294" s="2">
        <v>0</v>
      </c>
      <c r="CH294" s="2"/>
      <c r="CI294" s="2"/>
      <c r="CJ294" s="2"/>
      <c r="CK294" s="2"/>
      <c r="CL294" s="2"/>
      <c r="CM294" s="2">
        <v>0</v>
      </c>
      <c r="CN294" s="2" t="s">
        <v>908</v>
      </c>
      <c r="CO294" s="2">
        <v>0</v>
      </c>
      <c r="CP294" s="2">
        <f t="shared" si="361"/>
        <v>64.599999999999994</v>
      </c>
      <c r="CQ294" s="2">
        <f t="shared" si="362"/>
        <v>6.46</v>
      </c>
      <c r="CR294" s="2">
        <f t="shared" si="400"/>
        <v>0</v>
      </c>
      <c r="CS294" s="2">
        <f t="shared" si="401"/>
        <v>0</v>
      </c>
      <c r="CT294" s="2">
        <f t="shared" si="363"/>
        <v>0</v>
      </c>
      <c r="CU294" s="2">
        <f t="shared" si="364"/>
        <v>0</v>
      </c>
      <c r="CV294" s="2">
        <f t="shared" si="365"/>
        <v>0</v>
      </c>
      <c r="CW294" s="2">
        <f t="shared" si="366"/>
        <v>0</v>
      </c>
      <c r="CX294" s="2">
        <f t="shared" si="367"/>
        <v>0</v>
      </c>
      <c r="CY294" s="2">
        <f t="shared" si="402"/>
        <v>0</v>
      </c>
      <c r="CZ294" s="2">
        <f t="shared" si="403"/>
        <v>0</v>
      </c>
      <c r="DA294" s="2"/>
      <c r="DB294" s="2"/>
      <c r="DC294" s="2" t="s">
        <v>3</v>
      </c>
      <c r="DD294" s="2" t="s">
        <v>3</v>
      </c>
      <c r="DE294" s="2" t="s">
        <v>3</v>
      </c>
      <c r="DF294" s="2" t="s">
        <v>3</v>
      </c>
      <c r="DG294" s="2" t="s">
        <v>3</v>
      </c>
      <c r="DH294" s="2" t="s">
        <v>3</v>
      </c>
      <c r="DI294" s="2" t="s">
        <v>3</v>
      </c>
      <c r="DJ294" s="2" t="s">
        <v>3</v>
      </c>
      <c r="DK294" s="2" t="s">
        <v>3</v>
      </c>
      <c r="DL294" s="2" t="s">
        <v>3</v>
      </c>
      <c r="DM294" s="2" t="s">
        <v>3</v>
      </c>
      <c r="DN294" s="2">
        <v>0</v>
      </c>
      <c r="DO294" s="2">
        <v>0</v>
      </c>
      <c r="DP294" s="2">
        <v>1</v>
      </c>
      <c r="DQ294" s="2">
        <v>1</v>
      </c>
      <c r="DR294" s="2"/>
      <c r="DS294" s="2"/>
      <c r="DT294" s="2"/>
      <c r="DU294" s="2">
        <v>1010</v>
      </c>
      <c r="DV294" s="2" t="s">
        <v>146</v>
      </c>
      <c r="DW294" s="2" t="s">
        <v>146</v>
      </c>
      <c r="DX294" s="2">
        <v>1</v>
      </c>
      <c r="DY294" s="2"/>
      <c r="DZ294" s="2" t="s">
        <v>3</v>
      </c>
      <c r="EA294" s="2" t="s">
        <v>3</v>
      </c>
      <c r="EB294" s="2" t="s">
        <v>3</v>
      </c>
      <c r="EC294" s="2" t="s">
        <v>3</v>
      </c>
      <c r="ED294" s="2"/>
      <c r="EE294" s="2">
        <v>85133641</v>
      </c>
      <c r="EF294" s="2">
        <v>30</v>
      </c>
      <c r="EG294" s="2" t="s">
        <v>52</v>
      </c>
      <c r="EH294" s="2">
        <v>0</v>
      </c>
      <c r="EI294" s="2" t="s">
        <v>3</v>
      </c>
      <c r="EJ294" s="2">
        <v>1</v>
      </c>
      <c r="EK294" s="2">
        <v>21</v>
      </c>
      <c r="EL294" s="2" t="s">
        <v>53</v>
      </c>
      <c r="EM294" s="2" t="s">
        <v>54</v>
      </c>
      <c r="EN294" s="2"/>
      <c r="EO294" s="2" t="s">
        <v>438</v>
      </c>
      <c r="EP294" s="2"/>
      <c r="EQ294" s="2">
        <v>0</v>
      </c>
      <c r="ER294" s="2">
        <v>6.46</v>
      </c>
      <c r="ES294" s="2">
        <v>6.46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>
        <v>0</v>
      </c>
      <c r="FR294" s="2">
        <v>0</v>
      </c>
      <c r="FS294" s="2">
        <v>0</v>
      </c>
      <c r="FT294" s="2"/>
      <c r="FU294" s="2"/>
      <c r="FV294" s="2"/>
      <c r="FW294" s="2"/>
      <c r="FX294" s="2">
        <v>109</v>
      </c>
      <c r="FY294" s="2">
        <v>61</v>
      </c>
      <c r="FZ294" s="2"/>
      <c r="GA294" s="2" t="s">
        <v>3</v>
      </c>
      <c r="GB294" s="2"/>
      <c r="GC294" s="2"/>
      <c r="GD294" s="2">
        <v>1</v>
      </c>
      <c r="GE294" s="2"/>
      <c r="GF294" s="2">
        <v>-1400304060</v>
      </c>
      <c r="GG294" s="2">
        <v>2</v>
      </c>
      <c r="GH294" s="2">
        <v>1</v>
      </c>
      <c r="GI294" s="2">
        <v>-2</v>
      </c>
      <c r="GJ294" s="2">
        <v>0</v>
      </c>
      <c r="GK294" s="2">
        <v>0</v>
      </c>
      <c r="GL294" s="2">
        <f t="shared" si="368"/>
        <v>0</v>
      </c>
      <c r="GM294" s="2">
        <f t="shared" si="369"/>
        <v>64.599999999999994</v>
      </c>
      <c r="GN294" s="2">
        <f t="shared" si="370"/>
        <v>64.599999999999994</v>
      </c>
      <c r="GO294" s="2">
        <f t="shared" si="371"/>
        <v>0</v>
      </c>
      <c r="GP294" s="2">
        <f t="shared" si="372"/>
        <v>0</v>
      </c>
      <c r="GQ294" s="2"/>
      <c r="GR294" s="2">
        <v>0</v>
      </c>
      <c r="GS294" s="2">
        <v>3</v>
      </c>
      <c r="GT294" s="2">
        <v>0</v>
      </c>
      <c r="GU294" s="2" t="s">
        <v>3</v>
      </c>
      <c r="GV294" s="2">
        <f t="shared" si="373"/>
        <v>0</v>
      </c>
      <c r="GW294" s="2">
        <v>1</v>
      </c>
      <c r="GX294" s="2">
        <f t="shared" si="374"/>
        <v>0</v>
      </c>
      <c r="GY294" s="2"/>
      <c r="GZ294" s="2"/>
      <c r="HA294" s="2">
        <v>0</v>
      </c>
      <c r="HB294" s="2">
        <v>0</v>
      </c>
      <c r="HC294" s="2">
        <f t="shared" si="375"/>
        <v>0</v>
      </c>
      <c r="HD294" s="2"/>
      <c r="HE294" s="2" t="s">
        <v>3</v>
      </c>
      <c r="HF294" s="2" t="s">
        <v>3</v>
      </c>
      <c r="HG294" s="2"/>
      <c r="HH294" s="2"/>
      <c r="HI294" s="2"/>
      <c r="HJ294" s="2"/>
      <c r="HK294" s="2"/>
      <c r="HL294" s="2"/>
      <c r="HM294" s="2" t="s">
        <v>42</v>
      </c>
      <c r="HN294" s="2" t="s">
        <v>3</v>
      </c>
      <c r="HO294" s="2" t="s">
        <v>3</v>
      </c>
      <c r="HP294" s="2" t="s">
        <v>3</v>
      </c>
      <c r="HQ294" s="2" t="s">
        <v>3</v>
      </c>
      <c r="HR294" s="2"/>
      <c r="HS294" s="2">
        <v>0</v>
      </c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>
        <v>0</v>
      </c>
      <c r="IL294" s="2"/>
      <c r="IM294" s="2"/>
      <c r="IN294" s="2"/>
      <c r="IO294" s="2"/>
      <c r="IP294" s="2"/>
      <c r="IQ294" s="2"/>
      <c r="IR294" s="2"/>
      <c r="IS294" s="2"/>
      <c r="IT294" s="2"/>
      <c r="IU294" s="2"/>
    </row>
    <row r="295" spans="1:255" x14ac:dyDescent="0.2">
      <c r="A295" s="4">
        <v>18</v>
      </c>
      <c r="B295" s="4">
        <v>1</v>
      </c>
      <c r="C295" s="4">
        <v>585</v>
      </c>
      <c r="E295" s="4" t="s">
        <v>451</v>
      </c>
      <c r="F295" s="4" t="s">
        <v>452</v>
      </c>
      <c r="G295" s="4" t="s">
        <v>453</v>
      </c>
      <c r="H295" s="4" t="s">
        <v>146</v>
      </c>
      <c r="I295" s="4">
        <f>I285*J295</f>
        <v>10</v>
      </c>
      <c r="J295" s="4">
        <v>6.8965517241379315</v>
      </c>
      <c r="K295" s="4">
        <v>6.8965519999999998</v>
      </c>
      <c r="O295" s="4">
        <f t="shared" si="351"/>
        <v>143.41</v>
      </c>
      <c r="P295" s="4">
        <f t="shared" si="352"/>
        <v>143.41</v>
      </c>
      <c r="Q295" s="4">
        <f t="shared" si="390"/>
        <v>0</v>
      </c>
      <c r="R295" s="4">
        <f t="shared" si="391"/>
        <v>0</v>
      </c>
      <c r="S295" s="4">
        <f t="shared" si="353"/>
        <v>0</v>
      </c>
      <c r="T295" s="4">
        <f t="shared" si="354"/>
        <v>0</v>
      </c>
      <c r="U295" s="4">
        <f t="shared" si="355"/>
        <v>0</v>
      </c>
      <c r="V295" s="4">
        <f t="shared" si="356"/>
        <v>0</v>
      </c>
      <c r="W295" s="4">
        <f t="shared" si="357"/>
        <v>0</v>
      </c>
      <c r="X295" s="4">
        <f t="shared" si="392"/>
        <v>0</v>
      </c>
      <c r="Y295" s="4">
        <f t="shared" si="393"/>
        <v>0</v>
      </c>
      <c r="AA295" s="4">
        <v>85736473</v>
      </c>
      <c r="AB295" s="4">
        <f t="shared" si="358"/>
        <v>6.46</v>
      </c>
      <c r="AC295" s="4">
        <f t="shared" si="394"/>
        <v>6.46</v>
      </c>
      <c r="AD295" s="4">
        <f t="shared" si="395"/>
        <v>0</v>
      </c>
      <c r="AE295" s="4">
        <f t="shared" si="396"/>
        <v>0</v>
      </c>
      <c r="AF295" s="4">
        <f t="shared" si="397"/>
        <v>0</v>
      </c>
      <c r="AG295" s="4">
        <f t="shared" si="359"/>
        <v>0</v>
      </c>
      <c r="AH295" s="4">
        <f t="shared" si="398"/>
        <v>0</v>
      </c>
      <c r="AI295" s="4">
        <f t="shared" si="399"/>
        <v>0</v>
      </c>
      <c r="AJ295" s="4">
        <f t="shared" si="360"/>
        <v>0</v>
      </c>
      <c r="AK295" s="4">
        <v>6.46</v>
      </c>
      <c r="AL295" s="4">
        <v>6.46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109</v>
      </c>
      <c r="AU295" s="4">
        <v>61</v>
      </c>
      <c r="AV295" s="4">
        <v>1</v>
      </c>
      <c r="AW295" s="4">
        <v>1</v>
      </c>
      <c r="AZ295" s="4">
        <v>1</v>
      </c>
      <c r="BA295" s="4">
        <v>1</v>
      </c>
      <c r="BB295" s="4">
        <v>1</v>
      </c>
      <c r="BC295" s="4">
        <v>2.2200000000000002</v>
      </c>
      <c r="BD295" s="4" t="s">
        <v>3</v>
      </c>
      <c r="BE295" s="4" t="s">
        <v>3</v>
      </c>
      <c r="BF295" s="4" t="s">
        <v>3</v>
      </c>
      <c r="BG295" s="4" t="s">
        <v>3</v>
      </c>
      <c r="BH295" s="4">
        <v>3</v>
      </c>
      <c r="BI295" s="4">
        <v>1</v>
      </c>
      <c r="BJ295" s="4" t="s">
        <v>454</v>
      </c>
      <c r="BM295" s="4">
        <v>21</v>
      </c>
      <c r="BN295" s="4">
        <v>0</v>
      </c>
      <c r="BO295" s="4" t="s">
        <v>452</v>
      </c>
      <c r="BP295" s="4">
        <v>1</v>
      </c>
      <c r="BQ295" s="4">
        <v>30</v>
      </c>
      <c r="BR295" s="4">
        <v>0</v>
      </c>
      <c r="BS295" s="4">
        <v>1</v>
      </c>
      <c r="BT295" s="4">
        <v>1</v>
      </c>
      <c r="BU295" s="4">
        <v>1</v>
      </c>
      <c r="BV295" s="4">
        <v>1</v>
      </c>
      <c r="BW295" s="4">
        <v>1</v>
      </c>
      <c r="BX295" s="4">
        <v>1</v>
      </c>
      <c r="BY295" s="4" t="s">
        <v>3</v>
      </c>
      <c r="BZ295" s="4">
        <v>109</v>
      </c>
      <c r="CA295" s="4">
        <v>61</v>
      </c>
      <c r="CB295" s="4" t="s">
        <v>3</v>
      </c>
      <c r="CE295" s="4">
        <v>1566</v>
      </c>
      <c r="CF295" s="4">
        <v>0</v>
      </c>
      <c r="CG295" s="4">
        <v>0</v>
      </c>
      <c r="CM295" s="4">
        <v>0</v>
      </c>
      <c r="CN295" s="4" t="s">
        <v>908</v>
      </c>
      <c r="CO295" s="4">
        <v>0</v>
      </c>
      <c r="CP295" s="4">
        <f t="shared" si="361"/>
        <v>143.41</v>
      </c>
      <c r="CQ295" s="4">
        <f t="shared" si="362"/>
        <v>14.34</v>
      </c>
      <c r="CR295" s="4">
        <f t="shared" si="400"/>
        <v>0</v>
      </c>
      <c r="CS295" s="4">
        <f t="shared" si="401"/>
        <v>0</v>
      </c>
      <c r="CT295" s="4">
        <f t="shared" si="363"/>
        <v>0</v>
      </c>
      <c r="CU295" s="4">
        <f t="shared" si="364"/>
        <v>0</v>
      </c>
      <c r="CV295" s="4">
        <f t="shared" si="365"/>
        <v>0</v>
      </c>
      <c r="CW295" s="4">
        <f t="shared" si="366"/>
        <v>0</v>
      </c>
      <c r="CX295" s="4">
        <f t="shared" si="367"/>
        <v>0</v>
      </c>
      <c r="CY295" s="4">
        <f t="shared" si="402"/>
        <v>0</v>
      </c>
      <c r="CZ295" s="4">
        <f t="shared" si="403"/>
        <v>0</v>
      </c>
      <c r="DC295" s="4" t="s">
        <v>3</v>
      </c>
      <c r="DD295" s="4" t="s">
        <v>3</v>
      </c>
      <c r="DE295" s="4" t="s">
        <v>3</v>
      </c>
      <c r="DF295" s="4" t="s">
        <v>3</v>
      </c>
      <c r="DG295" s="4" t="s">
        <v>3</v>
      </c>
      <c r="DH295" s="4" t="s">
        <v>3</v>
      </c>
      <c r="DI295" s="4" t="s">
        <v>3</v>
      </c>
      <c r="DJ295" s="4" t="s">
        <v>3</v>
      </c>
      <c r="DK295" s="4" t="s">
        <v>3</v>
      </c>
      <c r="DL295" s="4" t="s">
        <v>3</v>
      </c>
      <c r="DM295" s="4" t="s">
        <v>3</v>
      </c>
      <c r="DN295" s="4">
        <v>0</v>
      </c>
      <c r="DO295" s="4">
        <v>0</v>
      </c>
      <c r="DP295" s="4">
        <v>1</v>
      </c>
      <c r="DQ295" s="4">
        <v>1</v>
      </c>
      <c r="DU295" s="4">
        <v>1010</v>
      </c>
      <c r="DV295" s="4" t="s">
        <v>146</v>
      </c>
      <c r="DW295" s="4" t="s">
        <v>146</v>
      </c>
      <c r="DX295" s="4">
        <v>1</v>
      </c>
      <c r="DZ295" s="4" t="s">
        <v>3</v>
      </c>
      <c r="EA295" s="4" t="s">
        <v>3</v>
      </c>
      <c r="EB295" s="4" t="s">
        <v>3</v>
      </c>
      <c r="EC295" s="4" t="s">
        <v>3</v>
      </c>
      <c r="EE295" s="4">
        <v>85133641</v>
      </c>
      <c r="EF295" s="4">
        <v>30</v>
      </c>
      <c r="EG295" s="4" t="s">
        <v>52</v>
      </c>
      <c r="EH295" s="4">
        <v>0</v>
      </c>
      <c r="EI295" s="4" t="s">
        <v>3</v>
      </c>
      <c r="EJ295" s="4">
        <v>1</v>
      </c>
      <c r="EK295" s="4">
        <v>21</v>
      </c>
      <c r="EL295" s="4" t="s">
        <v>53</v>
      </c>
      <c r="EM295" s="4" t="s">
        <v>54</v>
      </c>
      <c r="EO295" s="4" t="s">
        <v>438</v>
      </c>
      <c r="EQ295" s="4">
        <v>0</v>
      </c>
      <c r="ER295" s="4">
        <v>6.46</v>
      </c>
      <c r="ES295" s="4">
        <v>6.46</v>
      </c>
      <c r="ET295" s="4">
        <v>0</v>
      </c>
      <c r="EU295" s="4">
        <v>0</v>
      </c>
      <c r="EV295" s="4">
        <v>0</v>
      </c>
      <c r="EW295" s="4">
        <v>0</v>
      </c>
      <c r="EX295" s="4">
        <v>0</v>
      </c>
      <c r="FQ295" s="4">
        <v>0</v>
      </c>
      <c r="FR295" s="4">
        <v>0</v>
      </c>
      <c r="FS295" s="4">
        <v>0</v>
      </c>
      <c r="FX295" s="4">
        <v>109</v>
      </c>
      <c r="FY295" s="4">
        <v>61</v>
      </c>
      <c r="GA295" s="4" t="s">
        <v>3</v>
      </c>
      <c r="GD295" s="4">
        <v>1</v>
      </c>
      <c r="GF295" s="4">
        <v>-1400304060</v>
      </c>
      <c r="GG295" s="4">
        <v>2</v>
      </c>
      <c r="GH295" s="4">
        <v>1</v>
      </c>
      <c r="GI295" s="4">
        <v>2</v>
      </c>
      <c r="GJ295" s="4">
        <v>0</v>
      </c>
      <c r="GK295" s="4">
        <v>0</v>
      </c>
      <c r="GL295" s="4">
        <f t="shared" si="368"/>
        <v>0</v>
      </c>
      <c r="GM295" s="4">
        <f t="shared" si="369"/>
        <v>143.41</v>
      </c>
      <c r="GN295" s="4">
        <f t="shared" si="370"/>
        <v>143.41</v>
      </c>
      <c r="GO295" s="4">
        <f t="shared" si="371"/>
        <v>0</v>
      </c>
      <c r="GP295" s="4">
        <f t="shared" si="372"/>
        <v>0</v>
      </c>
      <c r="GR295" s="4">
        <v>0</v>
      </c>
      <c r="GS295" s="4">
        <v>3</v>
      </c>
      <c r="GT295" s="4">
        <v>0</v>
      </c>
      <c r="GU295" s="4" t="s">
        <v>3</v>
      </c>
      <c r="GV295" s="4">
        <f t="shared" si="373"/>
        <v>0</v>
      </c>
      <c r="GW295" s="4">
        <v>1</v>
      </c>
      <c r="GX295" s="4">
        <f t="shared" si="374"/>
        <v>0</v>
      </c>
      <c r="HA295" s="4">
        <v>0</v>
      </c>
      <c r="HB295" s="4">
        <v>0</v>
      </c>
      <c r="HC295" s="4">
        <f t="shared" si="375"/>
        <v>0</v>
      </c>
      <c r="HE295" s="4" t="s">
        <v>3</v>
      </c>
      <c r="HF295" s="4" t="s">
        <v>3</v>
      </c>
      <c r="HM295" s="4" t="s">
        <v>42</v>
      </c>
      <c r="HN295" s="4" t="s">
        <v>3</v>
      </c>
      <c r="HO295" s="4" t="s">
        <v>3</v>
      </c>
      <c r="HP295" s="4" t="s">
        <v>3</v>
      </c>
      <c r="HQ295" s="4" t="s">
        <v>3</v>
      </c>
      <c r="HS295" s="4">
        <v>0</v>
      </c>
      <c r="IK295" s="4">
        <v>0</v>
      </c>
    </row>
    <row r="296" spans="1:255" x14ac:dyDescent="0.2">
      <c r="A296" s="2">
        <v>18</v>
      </c>
      <c r="B296" s="2">
        <v>1</v>
      </c>
      <c r="C296" s="2">
        <v>568</v>
      </c>
      <c r="D296" s="2"/>
      <c r="E296" s="2" t="s">
        <v>455</v>
      </c>
      <c r="F296" s="2" t="s">
        <v>456</v>
      </c>
      <c r="G296" s="2" t="s">
        <v>457</v>
      </c>
      <c r="H296" s="2" t="s">
        <v>146</v>
      </c>
      <c r="I296" s="2">
        <f>I284*J296</f>
        <v>68</v>
      </c>
      <c r="J296" s="2">
        <v>46.896551724137936</v>
      </c>
      <c r="K296" s="2">
        <v>46.896552</v>
      </c>
      <c r="L296" s="2"/>
      <c r="M296" s="2"/>
      <c r="N296" s="2"/>
      <c r="O296" s="2">
        <f t="shared" si="351"/>
        <v>1755.76</v>
      </c>
      <c r="P296" s="2">
        <f t="shared" si="352"/>
        <v>1755.76</v>
      </c>
      <c r="Q296" s="2">
        <f t="shared" si="390"/>
        <v>0</v>
      </c>
      <c r="R296" s="2">
        <f t="shared" si="391"/>
        <v>0</v>
      </c>
      <c r="S296" s="2">
        <f t="shared" si="353"/>
        <v>0</v>
      </c>
      <c r="T296" s="2">
        <f t="shared" si="354"/>
        <v>0</v>
      </c>
      <c r="U296" s="2">
        <f t="shared" si="355"/>
        <v>0</v>
      </c>
      <c r="V296" s="2">
        <f t="shared" si="356"/>
        <v>0</v>
      </c>
      <c r="W296" s="2">
        <f t="shared" si="357"/>
        <v>0</v>
      </c>
      <c r="X296" s="2">
        <f t="shared" si="392"/>
        <v>0</v>
      </c>
      <c r="Y296" s="2">
        <f t="shared" si="393"/>
        <v>0</v>
      </c>
      <c r="Z296" s="2"/>
      <c r="AA296" s="2">
        <v>85736471</v>
      </c>
      <c r="AB296" s="2">
        <f t="shared" si="358"/>
        <v>25.82</v>
      </c>
      <c r="AC296" s="2">
        <f t="shared" si="394"/>
        <v>25.82</v>
      </c>
      <c r="AD296" s="2">
        <f t="shared" si="395"/>
        <v>0</v>
      </c>
      <c r="AE296" s="2">
        <f t="shared" si="396"/>
        <v>0</v>
      </c>
      <c r="AF296" s="2">
        <f t="shared" si="397"/>
        <v>0</v>
      </c>
      <c r="AG296" s="2">
        <f t="shared" si="359"/>
        <v>0</v>
      </c>
      <c r="AH296" s="2">
        <f t="shared" si="398"/>
        <v>0</v>
      </c>
      <c r="AI296" s="2">
        <f t="shared" si="399"/>
        <v>0</v>
      </c>
      <c r="AJ296" s="2">
        <f t="shared" si="360"/>
        <v>0</v>
      </c>
      <c r="AK296" s="2">
        <v>25.82</v>
      </c>
      <c r="AL296" s="2">
        <v>25.82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109</v>
      </c>
      <c r="AU296" s="2">
        <v>61</v>
      </c>
      <c r="AV296" s="2">
        <v>1</v>
      </c>
      <c r="AW296" s="2">
        <v>1</v>
      </c>
      <c r="AX296" s="2"/>
      <c r="AY296" s="2"/>
      <c r="AZ296" s="2">
        <v>1</v>
      </c>
      <c r="BA296" s="2">
        <v>1</v>
      </c>
      <c r="BB296" s="2">
        <v>1</v>
      </c>
      <c r="BC296" s="2">
        <v>1</v>
      </c>
      <c r="BD296" s="2" t="s">
        <v>3</v>
      </c>
      <c r="BE296" s="2" t="s">
        <v>3</v>
      </c>
      <c r="BF296" s="2" t="s">
        <v>3</v>
      </c>
      <c r="BG296" s="2" t="s">
        <v>3</v>
      </c>
      <c r="BH296" s="2">
        <v>3</v>
      </c>
      <c r="BI296" s="2">
        <v>1</v>
      </c>
      <c r="BJ296" s="2" t="s">
        <v>458</v>
      </c>
      <c r="BK296" s="2"/>
      <c r="BL296" s="2"/>
      <c r="BM296" s="2">
        <v>21</v>
      </c>
      <c r="BN296" s="2">
        <v>0</v>
      </c>
      <c r="BO296" s="2" t="s">
        <v>3</v>
      </c>
      <c r="BP296" s="2">
        <v>0</v>
      </c>
      <c r="BQ296" s="2">
        <v>30</v>
      </c>
      <c r="BR296" s="2">
        <v>0</v>
      </c>
      <c r="BS296" s="2">
        <v>1</v>
      </c>
      <c r="BT296" s="2">
        <v>1</v>
      </c>
      <c r="BU296" s="2">
        <v>1</v>
      </c>
      <c r="BV296" s="2">
        <v>1</v>
      </c>
      <c r="BW296" s="2">
        <v>1</v>
      </c>
      <c r="BX296" s="2">
        <v>1</v>
      </c>
      <c r="BY296" s="2" t="s">
        <v>3</v>
      </c>
      <c r="BZ296" s="2">
        <v>109</v>
      </c>
      <c r="CA296" s="2">
        <v>61</v>
      </c>
      <c r="CB296" s="2" t="s">
        <v>3</v>
      </c>
      <c r="CC296" s="2"/>
      <c r="CD296" s="2"/>
      <c r="CE296" s="2">
        <v>1566</v>
      </c>
      <c r="CF296" s="2">
        <v>0</v>
      </c>
      <c r="CG296" s="2">
        <v>0</v>
      </c>
      <c r="CH296" s="2"/>
      <c r="CI296" s="2"/>
      <c r="CJ296" s="2"/>
      <c r="CK296" s="2"/>
      <c r="CL296" s="2"/>
      <c r="CM296" s="2">
        <v>0</v>
      </c>
      <c r="CN296" s="2" t="s">
        <v>908</v>
      </c>
      <c r="CO296" s="2">
        <v>0</v>
      </c>
      <c r="CP296" s="2">
        <f t="shared" si="361"/>
        <v>1755.76</v>
      </c>
      <c r="CQ296" s="2">
        <f t="shared" si="362"/>
        <v>25.82</v>
      </c>
      <c r="CR296" s="2">
        <f t="shared" si="400"/>
        <v>0</v>
      </c>
      <c r="CS296" s="2">
        <f t="shared" si="401"/>
        <v>0</v>
      </c>
      <c r="CT296" s="2">
        <f t="shared" si="363"/>
        <v>0</v>
      </c>
      <c r="CU296" s="2">
        <f t="shared" si="364"/>
        <v>0</v>
      </c>
      <c r="CV296" s="2">
        <f t="shared" si="365"/>
        <v>0</v>
      </c>
      <c r="CW296" s="2">
        <f t="shared" si="366"/>
        <v>0</v>
      </c>
      <c r="CX296" s="2">
        <f t="shared" si="367"/>
        <v>0</v>
      </c>
      <c r="CY296" s="2">
        <f t="shared" si="402"/>
        <v>0</v>
      </c>
      <c r="CZ296" s="2">
        <f t="shared" si="403"/>
        <v>0</v>
      </c>
      <c r="DA296" s="2"/>
      <c r="DB296" s="2"/>
      <c r="DC296" s="2" t="s">
        <v>3</v>
      </c>
      <c r="DD296" s="2" t="s">
        <v>3</v>
      </c>
      <c r="DE296" s="2" t="s">
        <v>3</v>
      </c>
      <c r="DF296" s="2" t="s">
        <v>3</v>
      </c>
      <c r="DG296" s="2" t="s">
        <v>3</v>
      </c>
      <c r="DH296" s="2" t="s">
        <v>3</v>
      </c>
      <c r="DI296" s="2" t="s">
        <v>3</v>
      </c>
      <c r="DJ296" s="2" t="s">
        <v>3</v>
      </c>
      <c r="DK296" s="2" t="s">
        <v>3</v>
      </c>
      <c r="DL296" s="2" t="s">
        <v>3</v>
      </c>
      <c r="DM296" s="2" t="s">
        <v>3</v>
      </c>
      <c r="DN296" s="2">
        <v>0</v>
      </c>
      <c r="DO296" s="2">
        <v>0</v>
      </c>
      <c r="DP296" s="2">
        <v>1</v>
      </c>
      <c r="DQ296" s="2">
        <v>1</v>
      </c>
      <c r="DR296" s="2"/>
      <c r="DS296" s="2"/>
      <c r="DT296" s="2"/>
      <c r="DU296" s="2">
        <v>1010</v>
      </c>
      <c r="DV296" s="2" t="s">
        <v>146</v>
      </c>
      <c r="DW296" s="2" t="s">
        <v>146</v>
      </c>
      <c r="DX296" s="2">
        <v>1</v>
      </c>
      <c r="DY296" s="2"/>
      <c r="DZ296" s="2" t="s">
        <v>3</v>
      </c>
      <c r="EA296" s="2" t="s">
        <v>3</v>
      </c>
      <c r="EB296" s="2" t="s">
        <v>3</v>
      </c>
      <c r="EC296" s="2" t="s">
        <v>3</v>
      </c>
      <c r="ED296" s="2"/>
      <c r="EE296" s="2">
        <v>85133641</v>
      </c>
      <c r="EF296" s="2">
        <v>30</v>
      </c>
      <c r="EG296" s="2" t="s">
        <v>52</v>
      </c>
      <c r="EH296" s="2">
        <v>0</v>
      </c>
      <c r="EI296" s="2" t="s">
        <v>3</v>
      </c>
      <c r="EJ296" s="2">
        <v>1</v>
      </c>
      <c r="EK296" s="2">
        <v>21</v>
      </c>
      <c r="EL296" s="2" t="s">
        <v>53</v>
      </c>
      <c r="EM296" s="2" t="s">
        <v>54</v>
      </c>
      <c r="EN296" s="2"/>
      <c r="EO296" s="2" t="s">
        <v>438</v>
      </c>
      <c r="EP296" s="2"/>
      <c r="EQ296" s="2">
        <v>0</v>
      </c>
      <c r="ER296" s="2">
        <v>25.82</v>
      </c>
      <c r="ES296" s="2">
        <v>25.82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>
        <v>0</v>
      </c>
      <c r="FR296" s="2">
        <v>0</v>
      </c>
      <c r="FS296" s="2">
        <v>0</v>
      </c>
      <c r="FT296" s="2"/>
      <c r="FU296" s="2"/>
      <c r="FV296" s="2"/>
      <c r="FW296" s="2"/>
      <c r="FX296" s="2">
        <v>109</v>
      </c>
      <c r="FY296" s="2">
        <v>61</v>
      </c>
      <c r="FZ296" s="2"/>
      <c r="GA296" s="2" t="s">
        <v>3</v>
      </c>
      <c r="GB296" s="2"/>
      <c r="GC296" s="2"/>
      <c r="GD296" s="2">
        <v>1</v>
      </c>
      <c r="GE296" s="2"/>
      <c r="GF296" s="2">
        <v>1429274434</v>
      </c>
      <c r="GG296" s="2">
        <v>2</v>
      </c>
      <c r="GH296" s="2">
        <v>1</v>
      </c>
      <c r="GI296" s="2">
        <v>-2</v>
      </c>
      <c r="GJ296" s="2">
        <v>0</v>
      </c>
      <c r="GK296" s="2">
        <v>0</v>
      </c>
      <c r="GL296" s="2">
        <f t="shared" si="368"/>
        <v>0</v>
      </c>
      <c r="GM296" s="2">
        <f t="shared" si="369"/>
        <v>1755.76</v>
      </c>
      <c r="GN296" s="2">
        <f t="shared" si="370"/>
        <v>1755.76</v>
      </c>
      <c r="GO296" s="2">
        <f t="shared" si="371"/>
        <v>0</v>
      </c>
      <c r="GP296" s="2">
        <f t="shared" si="372"/>
        <v>0</v>
      </c>
      <c r="GQ296" s="2"/>
      <c r="GR296" s="2">
        <v>0</v>
      </c>
      <c r="GS296" s="2">
        <v>3</v>
      </c>
      <c r="GT296" s="2">
        <v>0</v>
      </c>
      <c r="GU296" s="2" t="s">
        <v>3</v>
      </c>
      <c r="GV296" s="2">
        <f t="shared" si="373"/>
        <v>0</v>
      </c>
      <c r="GW296" s="2">
        <v>1</v>
      </c>
      <c r="GX296" s="2">
        <f t="shared" si="374"/>
        <v>0</v>
      </c>
      <c r="GY296" s="2"/>
      <c r="GZ296" s="2"/>
      <c r="HA296" s="2">
        <v>0</v>
      </c>
      <c r="HB296" s="2">
        <v>0</v>
      </c>
      <c r="HC296" s="2">
        <f t="shared" si="375"/>
        <v>0</v>
      </c>
      <c r="HD296" s="2"/>
      <c r="HE296" s="2" t="s">
        <v>3</v>
      </c>
      <c r="HF296" s="2" t="s">
        <v>3</v>
      </c>
      <c r="HG296" s="2"/>
      <c r="HH296" s="2"/>
      <c r="HI296" s="2"/>
      <c r="HJ296" s="2"/>
      <c r="HK296" s="2"/>
      <c r="HL296" s="2"/>
      <c r="HM296" s="2" t="s">
        <v>42</v>
      </c>
      <c r="HN296" s="2" t="s">
        <v>3</v>
      </c>
      <c r="HO296" s="2" t="s">
        <v>3</v>
      </c>
      <c r="HP296" s="2" t="s">
        <v>3</v>
      </c>
      <c r="HQ296" s="2" t="s">
        <v>3</v>
      </c>
      <c r="HR296" s="2"/>
      <c r="HS296" s="2">
        <v>0</v>
      </c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>
        <v>0</v>
      </c>
      <c r="IL296" s="2"/>
      <c r="IM296" s="2"/>
      <c r="IN296" s="2"/>
      <c r="IO296" s="2"/>
      <c r="IP296" s="2"/>
      <c r="IQ296" s="2"/>
      <c r="IR296" s="2"/>
      <c r="IS296" s="2"/>
      <c r="IT296" s="2"/>
      <c r="IU296" s="2"/>
    </row>
    <row r="297" spans="1:255" x14ac:dyDescent="0.2">
      <c r="A297" s="4">
        <v>18</v>
      </c>
      <c r="B297" s="4">
        <v>1</v>
      </c>
      <c r="C297" s="4">
        <v>584</v>
      </c>
      <c r="E297" s="4" t="s">
        <v>455</v>
      </c>
      <c r="F297" s="4" t="s">
        <v>456</v>
      </c>
      <c r="G297" s="4" t="s">
        <v>457</v>
      </c>
      <c r="H297" s="4" t="s">
        <v>146</v>
      </c>
      <c r="I297" s="4">
        <f>I285*J297</f>
        <v>68</v>
      </c>
      <c r="J297" s="4">
        <v>46.896551724137936</v>
      </c>
      <c r="K297" s="4">
        <v>46.896552</v>
      </c>
      <c r="O297" s="4">
        <f t="shared" si="351"/>
        <v>7040.6</v>
      </c>
      <c r="P297" s="4">
        <f t="shared" si="352"/>
        <v>7040.6</v>
      </c>
      <c r="Q297" s="4">
        <f t="shared" si="390"/>
        <v>0</v>
      </c>
      <c r="R297" s="4">
        <f t="shared" si="391"/>
        <v>0</v>
      </c>
      <c r="S297" s="4">
        <f t="shared" si="353"/>
        <v>0</v>
      </c>
      <c r="T297" s="4">
        <f t="shared" si="354"/>
        <v>0</v>
      </c>
      <c r="U297" s="4">
        <f t="shared" si="355"/>
        <v>0</v>
      </c>
      <c r="V297" s="4">
        <f t="shared" si="356"/>
        <v>0</v>
      </c>
      <c r="W297" s="4">
        <f t="shared" si="357"/>
        <v>0</v>
      </c>
      <c r="X297" s="4">
        <f t="shared" si="392"/>
        <v>0</v>
      </c>
      <c r="Y297" s="4">
        <f t="shared" si="393"/>
        <v>0</v>
      </c>
      <c r="AA297" s="4">
        <v>85736473</v>
      </c>
      <c r="AB297" s="4">
        <f t="shared" si="358"/>
        <v>25.82</v>
      </c>
      <c r="AC297" s="4">
        <f t="shared" si="394"/>
        <v>25.82</v>
      </c>
      <c r="AD297" s="4">
        <f t="shared" si="395"/>
        <v>0</v>
      </c>
      <c r="AE297" s="4">
        <f t="shared" si="396"/>
        <v>0</v>
      </c>
      <c r="AF297" s="4">
        <f t="shared" si="397"/>
        <v>0</v>
      </c>
      <c r="AG297" s="4">
        <f t="shared" si="359"/>
        <v>0</v>
      </c>
      <c r="AH297" s="4">
        <f t="shared" si="398"/>
        <v>0</v>
      </c>
      <c r="AI297" s="4">
        <f t="shared" si="399"/>
        <v>0</v>
      </c>
      <c r="AJ297" s="4">
        <f t="shared" si="360"/>
        <v>0</v>
      </c>
      <c r="AK297" s="4">
        <v>25.82</v>
      </c>
      <c r="AL297" s="4">
        <v>25.82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109</v>
      </c>
      <c r="AU297" s="4">
        <v>61</v>
      </c>
      <c r="AV297" s="4">
        <v>1</v>
      </c>
      <c r="AW297" s="4">
        <v>1</v>
      </c>
      <c r="AZ297" s="4">
        <v>1</v>
      </c>
      <c r="BA297" s="4">
        <v>1</v>
      </c>
      <c r="BB297" s="4">
        <v>1</v>
      </c>
      <c r="BC297" s="4">
        <v>4.01</v>
      </c>
      <c r="BD297" s="4" t="s">
        <v>3</v>
      </c>
      <c r="BE297" s="4" t="s">
        <v>3</v>
      </c>
      <c r="BF297" s="4" t="s">
        <v>3</v>
      </c>
      <c r="BG297" s="4" t="s">
        <v>3</v>
      </c>
      <c r="BH297" s="4">
        <v>3</v>
      </c>
      <c r="BI297" s="4">
        <v>1</v>
      </c>
      <c r="BJ297" s="4" t="s">
        <v>458</v>
      </c>
      <c r="BM297" s="4">
        <v>21</v>
      </c>
      <c r="BN297" s="4">
        <v>0</v>
      </c>
      <c r="BO297" s="4" t="s">
        <v>456</v>
      </c>
      <c r="BP297" s="4">
        <v>1</v>
      </c>
      <c r="BQ297" s="4">
        <v>30</v>
      </c>
      <c r="BR297" s="4">
        <v>0</v>
      </c>
      <c r="BS297" s="4">
        <v>1</v>
      </c>
      <c r="BT297" s="4">
        <v>1</v>
      </c>
      <c r="BU297" s="4">
        <v>1</v>
      </c>
      <c r="BV297" s="4">
        <v>1</v>
      </c>
      <c r="BW297" s="4">
        <v>1</v>
      </c>
      <c r="BX297" s="4">
        <v>1</v>
      </c>
      <c r="BY297" s="4" t="s">
        <v>3</v>
      </c>
      <c r="BZ297" s="4">
        <v>109</v>
      </c>
      <c r="CA297" s="4">
        <v>61</v>
      </c>
      <c r="CB297" s="4" t="s">
        <v>3</v>
      </c>
      <c r="CE297" s="4">
        <v>1566</v>
      </c>
      <c r="CF297" s="4">
        <v>0</v>
      </c>
      <c r="CG297" s="4">
        <v>0</v>
      </c>
      <c r="CM297" s="4">
        <v>0</v>
      </c>
      <c r="CN297" s="4" t="s">
        <v>908</v>
      </c>
      <c r="CO297" s="4">
        <v>0</v>
      </c>
      <c r="CP297" s="4">
        <f t="shared" si="361"/>
        <v>7040.6</v>
      </c>
      <c r="CQ297" s="4">
        <f t="shared" si="362"/>
        <v>103.54</v>
      </c>
      <c r="CR297" s="4">
        <f t="shared" si="400"/>
        <v>0</v>
      </c>
      <c r="CS297" s="4">
        <f t="shared" si="401"/>
        <v>0</v>
      </c>
      <c r="CT297" s="4">
        <f t="shared" si="363"/>
        <v>0</v>
      </c>
      <c r="CU297" s="4">
        <f t="shared" si="364"/>
        <v>0</v>
      </c>
      <c r="CV297" s="4">
        <f t="shared" si="365"/>
        <v>0</v>
      </c>
      <c r="CW297" s="4">
        <f t="shared" si="366"/>
        <v>0</v>
      </c>
      <c r="CX297" s="4">
        <f t="shared" si="367"/>
        <v>0</v>
      </c>
      <c r="CY297" s="4">
        <f t="shared" si="402"/>
        <v>0</v>
      </c>
      <c r="CZ297" s="4">
        <f t="shared" si="403"/>
        <v>0</v>
      </c>
      <c r="DC297" s="4" t="s">
        <v>3</v>
      </c>
      <c r="DD297" s="4" t="s">
        <v>3</v>
      </c>
      <c r="DE297" s="4" t="s">
        <v>3</v>
      </c>
      <c r="DF297" s="4" t="s">
        <v>3</v>
      </c>
      <c r="DG297" s="4" t="s">
        <v>3</v>
      </c>
      <c r="DH297" s="4" t="s">
        <v>3</v>
      </c>
      <c r="DI297" s="4" t="s">
        <v>3</v>
      </c>
      <c r="DJ297" s="4" t="s">
        <v>3</v>
      </c>
      <c r="DK297" s="4" t="s">
        <v>3</v>
      </c>
      <c r="DL297" s="4" t="s">
        <v>3</v>
      </c>
      <c r="DM297" s="4" t="s">
        <v>3</v>
      </c>
      <c r="DN297" s="4">
        <v>0</v>
      </c>
      <c r="DO297" s="4">
        <v>0</v>
      </c>
      <c r="DP297" s="4">
        <v>1</v>
      </c>
      <c r="DQ297" s="4">
        <v>1</v>
      </c>
      <c r="DU297" s="4">
        <v>1010</v>
      </c>
      <c r="DV297" s="4" t="s">
        <v>146</v>
      </c>
      <c r="DW297" s="4" t="s">
        <v>146</v>
      </c>
      <c r="DX297" s="4">
        <v>1</v>
      </c>
      <c r="DZ297" s="4" t="s">
        <v>3</v>
      </c>
      <c r="EA297" s="4" t="s">
        <v>3</v>
      </c>
      <c r="EB297" s="4" t="s">
        <v>3</v>
      </c>
      <c r="EC297" s="4" t="s">
        <v>3</v>
      </c>
      <c r="EE297" s="4">
        <v>85133641</v>
      </c>
      <c r="EF297" s="4">
        <v>30</v>
      </c>
      <c r="EG297" s="4" t="s">
        <v>52</v>
      </c>
      <c r="EH297" s="4">
        <v>0</v>
      </c>
      <c r="EI297" s="4" t="s">
        <v>3</v>
      </c>
      <c r="EJ297" s="4">
        <v>1</v>
      </c>
      <c r="EK297" s="4">
        <v>21</v>
      </c>
      <c r="EL297" s="4" t="s">
        <v>53</v>
      </c>
      <c r="EM297" s="4" t="s">
        <v>54</v>
      </c>
      <c r="EO297" s="4" t="s">
        <v>438</v>
      </c>
      <c r="EQ297" s="4">
        <v>0</v>
      </c>
      <c r="ER297" s="4">
        <v>25.82</v>
      </c>
      <c r="ES297" s="4">
        <v>25.82</v>
      </c>
      <c r="ET297" s="4">
        <v>0</v>
      </c>
      <c r="EU297" s="4">
        <v>0</v>
      </c>
      <c r="EV297" s="4">
        <v>0</v>
      </c>
      <c r="EW297" s="4">
        <v>0</v>
      </c>
      <c r="EX297" s="4">
        <v>0</v>
      </c>
      <c r="FQ297" s="4">
        <v>0</v>
      </c>
      <c r="FR297" s="4">
        <v>0</v>
      </c>
      <c r="FS297" s="4">
        <v>0</v>
      </c>
      <c r="FX297" s="4">
        <v>109</v>
      </c>
      <c r="FY297" s="4">
        <v>61</v>
      </c>
      <c r="GA297" s="4" t="s">
        <v>3</v>
      </c>
      <c r="GD297" s="4">
        <v>1</v>
      </c>
      <c r="GF297" s="4">
        <v>1429274434</v>
      </c>
      <c r="GG297" s="4">
        <v>2</v>
      </c>
      <c r="GH297" s="4">
        <v>1</v>
      </c>
      <c r="GI297" s="4">
        <v>2</v>
      </c>
      <c r="GJ297" s="4">
        <v>0</v>
      </c>
      <c r="GK297" s="4">
        <v>0</v>
      </c>
      <c r="GL297" s="4">
        <f t="shared" si="368"/>
        <v>0</v>
      </c>
      <c r="GM297" s="4">
        <f t="shared" si="369"/>
        <v>7040.6</v>
      </c>
      <c r="GN297" s="4">
        <f t="shared" si="370"/>
        <v>7040.6</v>
      </c>
      <c r="GO297" s="4">
        <f t="shared" si="371"/>
        <v>0</v>
      </c>
      <c r="GP297" s="4">
        <f t="shared" si="372"/>
        <v>0</v>
      </c>
      <c r="GR297" s="4">
        <v>0</v>
      </c>
      <c r="GS297" s="4">
        <v>3</v>
      </c>
      <c r="GT297" s="4">
        <v>0</v>
      </c>
      <c r="GU297" s="4" t="s">
        <v>3</v>
      </c>
      <c r="GV297" s="4">
        <f t="shared" si="373"/>
        <v>0</v>
      </c>
      <c r="GW297" s="4">
        <v>1</v>
      </c>
      <c r="GX297" s="4">
        <f t="shared" si="374"/>
        <v>0</v>
      </c>
      <c r="HA297" s="4">
        <v>0</v>
      </c>
      <c r="HB297" s="4">
        <v>0</v>
      </c>
      <c r="HC297" s="4">
        <f t="shared" si="375"/>
        <v>0</v>
      </c>
      <c r="HE297" s="4" t="s">
        <v>3</v>
      </c>
      <c r="HF297" s="4" t="s">
        <v>3</v>
      </c>
      <c r="HM297" s="4" t="s">
        <v>42</v>
      </c>
      <c r="HN297" s="4" t="s">
        <v>3</v>
      </c>
      <c r="HO297" s="4" t="s">
        <v>3</v>
      </c>
      <c r="HP297" s="4" t="s">
        <v>3</v>
      </c>
      <c r="HQ297" s="4" t="s">
        <v>3</v>
      </c>
      <c r="HS297" s="4">
        <v>0</v>
      </c>
      <c r="IK297" s="4">
        <v>0</v>
      </c>
    </row>
    <row r="298" spans="1:255" x14ac:dyDescent="0.2">
      <c r="A298" s="2">
        <v>18</v>
      </c>
      <c r="B298" s="2">
        <v>1</v>
      </c>
      <c r="C298" s="2">
        <v>567</v>
      </c>
      <c r="D298" s="2"/>
      <c r="E298" s="2" t="s">
        <v>459</v>
      </c>
      <c r="F298" s="2" t="s">
        <v>460</v>
      </c>
      <c r="G298" s="2" t="s">
        <v>461</v>
      </c>
      <c r="H298" s="2" t="s">
        <v>146</v>
      </c>
      <c r="I298" s="2">
        <f>I284*J298</f>
        <v>20</v>
      </c>
      <c r="J298" s="2">
        <v>13.793103448275863</v>
      </c>
      <c r="K298" s="2">
        <v>13.7931034</v>
      </c>
      <c r="L298" s="2"/>
      <c r="M298" s="2"/>
      <c r="N298" s="2"/>
      <c r="O298" s="2">
        <f t="shared" ref="O298:O317" si="404">ROUND(CP298,2)</f>
        <v>55.2</v>
      </c>
      <c r="P298" s="2">
        <f t="shared" ref="P298:P317" si="405">ROUND((ROUND((AC298*AW298*I298),2)*BC298),2)</f>
        <v>55.2</v>
      </c>
      <c r="Q298" s="2">
        <f t="shared" si="390"/>
        <v>0</v>
      </c>
      <c r="R298" s="2">
        <f t="shared" si="391"/>
        <v>0</v>
      </c>
      <c r="S298" s="2">
        <f t="shared" ref="S298:S317" si="406">ROUND((ROUND((AF298*AV298*I298),2)*BA298),2)</f>
        <v>0</v>
      </c>
      <c r="T298" s="2">
        <f t="shared" ref="T298:T317" si="407">ROUND(CU298*I298,2)</f>
        <v>0</v>
      </c>
      <c r="U298" s="2">
        <f t="shared" ref="U298:U317" si="408">CV298*I298</f>
        <v>0</v>
      </c>
      <c r="V298" s="2">
        <f t="shared" ref="V298:V317" si="409">CW298*I298</f>
        <v>0</v>
      </c>
      <c r="W298" s="2">
        <f t="shared" ref="W298:W317" si="410">ROUND(CX298*I298,2)</f>
        <v>0</v>
      </c>
      <c r="X298" s="2">
        <f t="shared" si="392"/>
        <v>0</v>
      </c>
      <c r="Y298" s="2">
        <f t="shared" si="393"/>
        <v>0</v>
      </c>
      <c r="Z298" s="2"/>
      <c r="AA298" s="2">
        <v>85736471</v>
      </c>
      <c r="AB298" s="2">
        <f t="shared" ref="AB298:AB317" si="411">ROUND((AC298+AD298+AF298),6)</f>
        <v>2.76</v>
      </c>
      <c r="AC298" s="2">
        <f t="shared" si="394"/>
        <v>2.76</v>
      </c>
      <c r="AD298" s="2">
        <f t="shared" si="395"/>
        <v>0</v>
      </c>
      <c r="AE298" s="2">
        <f t="shared" si="396"/>
        <v>0</v>
      </c>
      <c r="AF298" s="2">
        <f t="shared" si="397"/>
        <v>0</v>
      </c>
      <c r="AG298" s="2">
        <f t="shared" ref="AG298:AG317" si="412">ROUND((AP298),6)</f>
        <v>0</v>
      </c>
      <c r="AH298" s="2">
        <f t="shared" si="398"/>
        <v>0</v>
      </c>
      <c r="AI298" s="2">
        <f t="shared" si="399"/>
        <v>0</v>
      </c>
      <c r="AJ298" s="2">
        <f t="shared" ref="AJ298:AJ317" si="413">(AS298)</f>
        <v>0</v>
      </c>
      <c r="AK298" s="2">
        <v>2.76</v>
      </c>
      <c r="AL298" s="2">
        <v>2.76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109</v>
      </c>
      <c r="AU298" s="2">
        <v>61</v>
      </c>
      <c r="AV298" s="2">
        <v>1</v>
      </c>
      <c r="AW298" s="2">
        <v>1</v>
      </c>
      <c r="AX298" s="2"/>
      <c r="AY298" s="2"/>
      <c r="AZ298" s="2">
        <v>1</v>
      </c>
      <c r="BA298" s="2">
        <v>1</v>
      </c>
      <c r="BB298" s="2">
        <v>1</v>
      </c>
      <c r="BC298" s="2">
        <v>1</v>
      </c>
      <c r="BD298" s="2" t="s">
        <v>3</v>
      </c>
      <c r="BE298" s="2" t="s">
        <v>3</v>
      </c>
      <c r="BF298" s="2" t="s">
        <v>3</v>
      </c>
      <c r="BG298" s="2" t="s">
        <v>3</v>
      </c>
      <c r="BH298" s="2">
        <v>3</v>
      </c>
      <c r="BI298" s="2">
        <v>1</v>
      </c>
      <c r="BJ298" s="2" t="s">
        <v>462</v>
      </c>
      <c r="BK298" s="2"/>
      <c r="BL298" s="2"/>
      <c r="BM298" s="2">
        <v>21</v>
      </c>
      <c r="BN298" s="2">
        <v>0</v>
      </c>
      <c r="BO298" s="2" t="s">
        <v>3</v>
      </c>
      <c r="BP298" s="2">
        <v>0</v>
      </c>
      <c r="BQ298" s="2">
        <v>30</v>
      </c>
      <c r="BR298" s="2">
        <v>0</v>
      </c>
      <c r="BS298" s="2">
        <v>1</v>
      </c>
      <c r="BT298" s="2">
        <v>1</v>
      </c>
      <c r="BU298" s="2">
        <v>1</v>
      </c>
      <c r="BV298" s="2">
        <v>1</v>
      </c>
      <c r="BW298" s="2">
        <v>1</v>
      </c>
      <c r="BX298" s="2">
        <v>1</v>
      </c>
      <c r="BY298" s="2" t="s">
        <v>3</v>
      </c>
      <c r="BZ298" s="2">
        <v>109</v>
      </c>
      <c r="CA298" s="2">
        <v>61</v>
      </c>
      <c r="CB298" s="2" t="s">
        <v>3</v>
      </c>
      <c r="CC298" s="2"/>
      <c r="CD298" s="2"/>
      <c r="CE298" s="2">
        <v>1566</v>
      </c>
      <c r="CF298" s="2">
        <v>0</v>
      </c>
      <c r="CG298" s="2">
        <v>0</v>
      </c>
      <c r="CH298" s="2"/>
      <c r="CI298" s="2"/>
      <c r="CJ298" s="2"/>
      <c r="CK298" s="2"/>
      <c r="CL298" s="2"/>
      <c r="CM298" s="2">
        <v>0</v>
      </c>
      <c r="CN298" s="2" t="s">
        <v>908</v>
      </c>
      <c r="CO298" s="2">
        <v>0</v>
      </c>
      <c r="CP298" s="2">
        <f t="shared" ref="CP298:CP317" si="414">(P298+Q298+S298)</f>
        <v>55.2</v>
      </c>
      <c r="CQ298" s="2">
        <f t="shared" ref="CQ298:CQ317" si="415">ROUND((ROUND((AC298*AW298*1),2)*BC298),2)</f>
        <v>2.76</v>
      </c>
      <c r="CR298" s="2">
        <f t="shared" si="400"/>
        <v>0</v>
      </c>
      <c r="CS298" s="2">
        <f t="shared" si="401"/>
        <v>0</v>
      </c>
      <c r="CT298" s="2">
        <f t="shared" ref="CT298:CT317" si="416">ROUND((ROUND((AF298*AV298*1),2)*BA298),2)</f>
        <v>0</v>
      </c>
      <c r="CU298" s="2">
        <f t="shared" ref="CU298:CU317" si="417">AG298</f>
        <v>0</v>
      </c>
      <c r="CV298" s="2">
        <f t="shared" ref="CV298:CV317" si="418">(AH298*AV298)</f>
        <v>0</v>
      </c>
      <c r="CW298" s="2">
        <f t="shared" ref="CW298:CW317" si="419">AI298</f>
        <v>0</v>
      </c>
      <c r="CX298" s="2">
        <f t="shared" ref="CX298:CX317" si="420">AJ298</f>
        <v>0</v>
      </c>
      <c r="CY298" s="2">
        <f t="shared" si="402"/>
        <v>0</v>
      </c>
      <c r="CZ298" s="2">
        <f t="shared" si="403"/>
        <v>0</v>
      </c>
      <c r="DA298" s="2"/>
      <c r="DB298" s="2"/>
      <c r="DC298" s="2" t="s">
        <v>3</v>
      </c>
      <c r="DD298" s="2" t="s">
        <v>3</v>
      </c>
      <c r="DE298" s="2" t="s">
        <v>3</v>
      </c>
      <c r="DF298" s="2" t="s">
        <v>3</v>
      </c>
      <c r="DG298" s="2" t="s">
        <v>3</v>
      </c>
      <c r="DH298" s="2" t="s">
        <v>3</v>
      </c>
      <c r="DI298" s="2" t="s">
        <v>3</v>
      </c>
      <c r="DJ298" s="2" t="s">
        <v>3</v>
      </c>
      <c r="DK298" s="2" t="s">
        <v>3</v>
      </c>
      <c r="DL298" s="2" t="s">
        <v>3</v>
      </c>
      <c r="DM298" s="2" t="s">
        <v>3</v>
      </c>
      <c r="DN298" s="2">
        <v>0</v>
      </c>
      <c r="DO298" s="2">
        <v>0</v>
      </c>
      <c r="DP298" s="2">
        <v>1</v>
      </c>
      <c r="DQ298" s="2">
        <v>1</v>
      </c>
      <c r="DR298" s="2"/>
      <c r="DS298" s="2"/>
      <c r="DT298" s="2"/>
      <c r="DU298" s="2">
        <v>1010</v>
      </c>
      <c r="DV298" s="2" t="s">
        <v>146</v>
      </c>
      <c r="DW298" s="2" t="s">
        <v>146</v>
      </c>
      <c r="DX298" s="2">
        <v>1</v>
      </c>
      <c r="DY298" s="2"/>
      <c r="DZ298" s="2" t="s">
        <v>3</v>
      </c>
      <c r="EA298" s="2" t="s">
        <v>3</v>
      </c>
      <c r="EB298" s="2" t="s">
        <v>3</v>
      </c>
      <c r="EC298" s="2" t="s">
        <v>3</v>
      </c>
      <c r="ED298" s="2"/>
      <c r="EE298" s="2">
        <v>85133641</v>
      </c>
      <c r="EF298" s="2">
        <v>30</v>
      </c>
      <c r="EG298" s="2" t="s">
        <v>52</v>
      </c>
      <c r="EH298" s="2">
        <v>0</v>
      </c>
      <c r="EI298" s="2" t="s">
        <v>3</v>
      </c>
      <c r="EJ298" s="2">
        <v>1</v>
      </c>
      <c r="EK298" s="2">
        <v>21</v>
      </c>
      <c r="EL298" s="2" t="s">
        <v>53</v>
      </c>
      <c r="EM298" s="2" t="s">
        <v>54</v>
      </c>
      <c r="EN298" s="2"/>
      <c r="EO298" s="2" t="s">
        <v>438</v>
      </c>
      <c r="EP298" s="2"/>
      <c r="EQ298" s="2">
        <v>0</v>
      </c>
      <c r="ER298" s="2">
        <v>2.76</v>
      </c>
      <c r="ES298" s="2">
        <v>2.76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>
        <v>0</v>
      </c>
      <c r="FR298" s="2">
        <v>0</v>
      </c>
      <c r="FS298" s="2">
        <v>0</v>
      </c>
      <c r="FT298" s="2"/>
      <c r="FU298" s="2"/>
      <c r="FV298" s="2"/>
      <c r="FW298" s="2"/>
      <c r="FX298" s="2">
        <v>109</v>
      </c>
      <c r="FY298" s="2">
        <v>61</v>
      </c>
      <c r="FZ298" s="2"/>
      <c r="GA298" s="2" t="s">
        <v>3</v>
      </c>
      <c r="GB298" s="2"/>
      <c r="GC298" s="2"/>
      <c r="GD298" s="2">
        <v>1</v>
      </c>
      <c r="GE298" s="2"/>
      <c r="GF298" s="2">
        <v>1294686118</v>
      </c>
      <c r="GG298" s="2">
        <v>2</v>
      </c>
      <c r="GH298" s="2">
        <v>1</v>
      </c>
      <c r="GI298" s="2">
        <v>-2</v>
      </c>
      <c r="GJ298" s="2">
        <v>0</v>
      </c>
      <c r="GK298" s="2">
        <v>0</v>
      </c>
      <c r="GL298" s="2">
        <f t="shared" ref="GL298:GL317" si="421">ROUND(IF(AND(BH298=3,BI298=3,FS298&lt;&gt;0),P298,0),2)</f>
        <v>0</v>
      </c>
      <c r="GM298" s="2">
        <f t="shared" ref="GM298:GM317" si="422">ROUND(O298+X298+Y298,2)+GX298</f>
        <v>55.2</v>
      </c>
      <c r="GN298" s="2">
        <f t="shared" ref="GN298:GN317" si="423">IF(OR(BI298=0,BI298=1),GM298-GX298,0)</f>
        <v>55.2</v>
      </c>
      <c r="GO298" s="2">
        <f t="shared" ref="GO298:GO317" si="424">IF(BI298=2,GM298-GX298,0)</f>
        <v>0</v>
      </c>
      <c r="GP298" s="2">
        <f t="shared" ref="GP298:GP317" si="425">IF(BI298=4,GM298-GX298,0)</f>
        <v>0</v>
      </c>
      <c r="GQ298" s="2"/>
      <c r="GR298" s="2">
        <v>0</v>
      </c>
      <c r="GS298" s="2">
        <v>3</v>
      </c>
      <c r="GT298" s="2">
        <v>0</v>
      </c>
      <c r="GU298" s="2" t="s">
        <v>3</v>
      </c>
      <c r="GV298" s="2">
        <f t="shared" ref="GV298:GV317" si="426">ROUND((GT298),6)</f>
        <v>0</v>
      </c>
      <c r="GW298" s="2">
        <v>1</v>
      </c>
      <c r="GX298" s="2">
        <f t="shared" ref="GX298:GX317" si="427">ROUND(HC298*I298,2)</f>
        <v>0</v>
      </c>
      <c r="GY298" s="2"/>
      <c r="GZ298" s="2"/>
      <c r="HA298" s="2">
        <v>0</v>
      </c>
      <c r="HB298" s="2">
        <v>0</v>
      </c>
      <c r="HC298" s="2">
        <f t="shared" ref="HC298:HC317" si="428">GV298*GW298</f>
        <v>0</v>
      </c>
      <c r="HD298" s="2"/>
      <c r="HE298" s="2" t="s">
        <v>3</v>
      </c>
      <c r="HF298" s="2" t="s">
        <v>3</v>
      </c>
      <c r="HG298" s="2"/>
      <c r="HH298" s="2"/>
      <c r="HI298" s="2"/>
      <c r="HJ298" s="2"/>
      <c r="HK298" s="2"/>
      <c r="HL298" s="2"/>
      <c r="HM298" s="2" t="s">
        <v>42</v>
      </c>
      <c r="HN298" s="2" t="s">
        <v>3</v>
      </c>
      <c r="HO298" s="2" t="s">
        <v>3</v>
      </c>
      <c r="HP298" s="2" t="s">
        <v>3</v>
      </c>
      <c r="HQ298" s="2" t="s">
        <v>3</v>
      </c>
      <c r="HR298" s="2"/>
      <c r="HS298" s="2">
        <v>0</v>
      </c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>
        <v>0</v>
      </c>
      <c r="IL298" s="2"/>
      <c r="IM298" s="2"/>
      <c r="IN298" s="2"/>
      <c r="IO298" s="2"/>
      <c r="IP298" s="2"/>
      <c r="IQ298" s="2"/>
      <c r="IR298" s="2"/>
      <c r="IS298" s="2"/>
      <c r="IT298" s="2"/>
      <c r="IU298" s="2"/>
    </row>
    <row r="299" spans="1:255" x14ac:dyDescent="0.2">
      <c r="A299" s="4">
        <v>18</v>
      </c>
      <c r="B299" s="4">
        <v>1</v>
      </c>
      <c r="C299" s="4">
        <v>583</v>
      </c>
      <c r="E299" s="4" t="s">
        <v>459</v>
      </c>
      <c r="F299" s="4" t="s">
        <v>460</v>
      </c>
      <c r="G299" s="4" t="s">
        <v>461</v>
      </c>
      <c r="H299" s="4" t="s">
        <v>146</v>
      </c>
      <c r="I299" s="4">
        <f>I285*J299</f>
        <v>20</v>
      </c>
      <c r="J299" s="4">
        <v>13.793103448275863</v>
      </c>
      <c r="K299" s="4">
        <v>13.7931034</v>
      </c>
      <c r="O299" s="4">
        <f t="shared" si="404"/>
        <v>153.46</v>
      </c>
      <c r="P299" s="4">
        <f t="shared" si="405"/>
        <v>153.46</v>
      </c>
      <c r="Q299" s="4">
        <f t="shared" si="390"/>
        <v>0</v>
      </c>
      <c r="R299" s="4">
        <f t="shared" si="391"/>
        <v>0</v>
      </c>
      <c r="S299" s="4">
        <f t="shared" si="406"/>
        <v>0</v>
      </c>
      <c r="T299" s="4">
        <f t="shared" si="407"/>
        <v>0</v>
      </c>
      <c r="U299" s="4">
        <f t="shared" si="408"/>
        <v>0</v>
      </c>
      <c r="V299" s="4">
        <f t="shared" si="409"/>
        <v>0</v>
      </c>
      <c r="W299" s="4">
        <f t="shared" si="410"/>
        <v>0</v>
      </c>
      <c r="X299" s="4">
        <f t="shared" si="392"/>
        <v>0</v>
      </c>
      <c r="Y299" s="4">
        <f t="shared" si="393"/>
        <v>0</v>
      </c>
      <c r="AA299" s="4">
        <v>85736473</v>
      </c>
      <c r="AB299" s="4">
        <f t="shared" si="411"/>
        <v>2.76</v>
      </c>
      <c r="AC299" s="4">
        <f t="shared" si="394"/>
        <v>2.76</v>
      </c>
      <c r="AD299" s="4">
        <f t="shared" si="395"/>
        <v>0</v>
      </c>
      <c r="AE299" s="4">
        <f t="shared" si="396"/>
        <v>0</v>
      </c>
      <c r="AF299" s="4">
        <f t="shared" si="397"/>
        <v>0</v>
      </c>
      <c r="AG299" s="4">
        <f t="shared" si="412"/>
        <v>0</v>
      </c>
      <c r="AH299" s="4">
        <f t="shared" si="398"/>
        <v>0</v>
      </c>
      <c r="AI299" s="4">
        <f t="shared" si="399"/>
        <v>0</v>
      </c>
      <c r="AJ299" s="4">
        <f t="shared" si="413"/>
        <v>0</v>
      </c>
      <c r="AK299" s="4">
        <v>2.76</v>
      </c>
      <c r="AL299" s="4">
        <v>2.76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109</v>
      </c>
      <c r="AU299" s="4">
        <v>61</v>
      </c>
      <c r="AV299" s="4">
        <v>1</v>
      </c>
      <c r="AW299" s="4">
        <v>1</v>
      </c>
      <c r="AZ299" s="4">
        <v>1</v>
      </c>
      <c r="BA299" s="4">
        <v>1</v>
      </c>
      <c r="BB299" s="4">
        <v>1</v>
      </c>
      <c r="BC299" s="4">
        <v>2.78</v>
      </c>
      <c r="BD299" s="4" t="s">
        <v>3</v>
      </c>
      <c r="BE299" s="4" t="s">
        <v>3</v>
      </c>
      <c r="BF299" s="4" t="s">
        <v>3</v>
      </c>
      <c r="BG299" s="4" t="s">
        <v>3</v>
      </c>
      <c r="BH299" s="4">
        <v>3</v>
      </c>
      <c r="BI299" s="4">
        <v>1</v>
      </c>
      <c r="BJ299" s="4" t="s">
        <v>462</v>
      </c>
      <c r="BM299" s="4">
        <v>21</v>
      </c>
      <c r="BN299" s="4">
        <v>0</v>
      </c>
      <c r="BO299" s="4" t="s">
        <v>460</v>
      </c>
      <c r="BP299" s="4">
        <v>1</v>
      </c>
      <c r="BQ299" s="4">
        <v>30</v>
      </c>
      <c r="BR299" s="4">
        <v>0</v>
      </c>
      <c r="BS299" s="4">
        <v>1</v>
      </c>
      <c r="BT299" s="4">
        <v>1</v>
      </c>
      <c r="BU299" s="4">
        <v>1</v>
      </c>
      <c r="BV299" s="4">
        <v>1</v>
      </c>
      <c r="BW299" s="4">
        <v>1</v>
      </c>
      <c r="BX299" s="4">
        <v>1</v>
      </c>
      <c r="BY299" s="4" t="s">
        <v>3</v>
      </c>
      <c r="BZ299" s="4">
        <v>109</v>
      </c>
      <c r="CA299" s="4">
        <v>61</v>
      </c>
      <c r="CB299" s="4" t="s">
        <v>3</v>
      </c>
      <c r="CE299" s="4">
        <v>1566</v>
      </c>
      <c r="CF299" s="4">
        <v>0</v>
      </c>
      <c r="CG299" s="4">
        <v>0</v>
      </c>
      <c r="CM299" s="4">
        <v>0</v>
      </c>
      <c r="CN299" s="4" t="s">
        <v>908</v>
      </c>
      <c r="CO299" s="4">
        <v>0</v>
      </c>
      <c r="CP299" s="4">
        <f t="shared" si="414"/>
        <v>153.46</v>
      </c>
      <c r="CQ299" s="4">
        <f t="shared" si="415"/>
        <v>7.67</v>
      </c>
      <c r="CR299" s="4">
        <f t="shared" si="400"/>
        <v>0</v>
      </c>
      <c r="CS299" s="4">
        <f t="shared" si="401"/>
        <v>0</v>
      </c>
      <c r="CT299" s="4">
        <f t="shared" si="416"/>
        <v>0</v>
      </c>
      <c r="CU299" s="4">
        <f t="shared" si="417"/>
        <v>0</v>
      </c>
      <c r="CV299" s="4">
        <f t="shared" si="418"/>
        <v>0</v>
      </c>
      <c r="CW299" s="4">
        <f t="shared" si="419"/>
        <v>0</v>
      </c>
      <c r="CX299" s="4">
        <f t="shared" si="420"/>
        <v>0</v>
      </c>
      <c r="CY299" s="4">
        <f t="shared" si="402"/>
        <v>0</v>
      </c>
      <c r="CZ299" s="4">
        <f t="shared" si="403"/>
        <v>0</v>
      </c>
      <c r="DC299" s="4" t="s">
        <v>3</v>
      </c>
      <c r="DD299" s="4" t="s">
        <v>3</v>
      </c>
      <c r="DE299" s="4" t="s">
        <v>3</v>
      </c>
      <c r="DF299" s="4" t="s">
        <v>3</v>
      </c>
      <c r="DG299" s="4" t="s">
        <v>3</v>
      </c>
      <c r="DH299" s="4" t="s">
        <v>3</v>
      </c>
      <c r="DI299" s="4" t="s">
        <v>3</v>
      </c>
      <c r="DJ299" s="4" t="s">
        <v>3</v>
      </c>
      <c r="DK299" s="4" t="s">
        <v>3</v>
      </c>
      <c r="DL299" s="4" t="s">
        <v>3</v>
      </c>
      <c r="DM299" s="4" t="s">
        <v>3</v>
      </c>
      <c r="DN299" s="4">
        <v>0</v>
      </c>
      <c r="DO299" s="4">
        <v>0</v>
      </c>
      <c r="DP299" s="4">
        <v>1</v>
      </c>
      <c r="DQ299" s="4">
        <v>1</v>
      </c>
      <c r="DU299" s="4">
        <v>1010</v>
      </c>
      <c r="DV299" s="4" t="s">
        <v>146</v>
      </c>
      <c r="DW299" s="4" t="s">
        <v>146</v>
      </c>
      <c r="DX299" s="4">
        <v>1</v>
      </c>
      <c r="DZ299" s="4" t="s">
        <v>3</v>
      </c>
      <c r="EA299" s="4" t="s">
        <v>3</v>
      </c>
      <c r="EB299" s="4" t="s">
        <v>3</v>
      </c>
      <c r="EC299" s="4" t="s">
        <v>3</v>
      </c>
      <c r="EE299" s="4">
        <v>85133641</v>
      </c>
      <c r="EF299" s="4">
        <v>30</v>
      </c>
      <c r="EG299" s="4" t="s">
        <v>52</v>
      </c>
      <c r="EH299" s="4">
        <v>0</v>
      </c>
      <c r="EI299" s="4" t="s">
        <v>3</v>
      </c>
      <c r="EJ299" s="4">
        <v>1</v>
      </c>
      <c r="EK299" s="4">
        <v>21</v>
      </c>
      <c r="EL299" s="4" t="s">
        <v>53</v>
      </c>
      <c r="EM299" s="4" t="s">
        <v>54</v>
      </c>
      <c r="EO299" s="4" t="s">
        <v>438</v>
      </c>
      <c r="EQ299" s="4">
        <v>0</v>
      </c>
      <c r="ER299" s="4">
        <v>2.76</v>
      </c>
      <c r="ES299" s="4">
        <v>2.76</v>
      </c>
      <c r="ET299" s="4">
        <v>0</v>
      </c>
      <c r="EU299" s="4">
        <v>0</v>
      </c>
      <c r="EV299" s="4">
        <v>0</v>
      </c>
      <c r="EW299" s="4">
        <v>0</v>
      </c>
      <c r="EX299" s="4">
        <v>0</v>
      </c>
      <c r="FQ299" s="4">
        <v>0</v>
      </c>
      <c r="FR299" s="4">
        <v>0</v>
      </c>
      <c r="FS299" s="4">
        <v>0</v>
      </c>
      <c r="FX299" s="4">
        <v>109</v>
      </c>
      <c r="FY299" s="4">
        <v>61</v>
      </c>
      <c r="GA299" s="4" t="s">
        <v>3</v>
      </c>
      <c r="GD299" s="4">
        <v>1</v>
      </c>
      <c r="GF299" s="4">
        <v>1294686118</v>
      </c>
      <c r="GG299" s="4">
        <v>2</v>
      </c>
      <c r="GH299" s="4">
        <v>1</v>
      </c>
      <c r="GI299" s="4">
        <v>2</v>
      </c>
      <c r="GJ299" s="4">
        <v>0</v>
      </c>
      <c r="GK299" s="4">
        <v>0</v>
      </c>
      <c r="GL299" s="4">
        <f t="shared" si="421"/>
        <v>0</v>
      </c>
      <c r="GM299" s="4">
        <f t="shared" si="422"/>
        <v>153.46</v>
      </c>
      <c r="GN299" s="4">
        <f t="shared" si="423"/>
        <v>153.46</v>
      </c>
      <c r="GO299" s="4">
        <f t="shared" si="424"/>
        <v>0</v>
      </c>
      <c r="GP299" s="4">
        <f t="shared" si="425"/>
        <v>0</v>
      </c>
      <c r="GR299" s="4">
        <v>0</v>
      </c>
      <c r="GS299" s="4">
        <v>3</v>
      </c>
      <c r="GT299" s="4">
        <v>0</v>
      </c>
      <c r="GU299" s="4" t="s">
        <v>3</v>
      </c>
      <c r="GV299" s="4">
        <f t="shared" si="426"/>
        <v>0</v>
      </c>
      <c r="GW299" s="4">
        <v>1</v>
      </c>
      <c r="GX299" s="4">
        <f t="shared" si="427"/>
        <v>0</v>
      </c>
      <c r="HA299" s="4">
        <v>0</v>
      </c>
      <c r="HB299" s="4">
        <v>0</v>
      </c>
      <c r="HC299" s="4">
        <f t="shared" si="428"/>
        <v>0</v>
      </c>
      <c r="HE299" s="4" t="s">
        <v>3</v>
      </c>
      <c r="HF299" s="4" t="s">
        <v>3</v>
      </c>
      <c r="HM299" s="4" t="s">
        <v>42</v>
      </c>
      <c r="HN299" s="4" t="s">
        <v>3</v>
      </c>
      <c r="HO299" s="4" t="s">
        <v>3</v>
      </c>
      <c r="HP299" s="4" t="s">
        <v>3</v>
      </c>
      <c r="HQ299" s="4" t="s">
        <v>3</v>
      </c>
      <c r="HS299" s="4">
        <v>0</v>
      </c>
      <c r="IK299" s="4">
        <v>0</v>
      </c>
    </row>
    <row r="300" spans="1:255" x14ac:dyDescent="0.2">
      <c r="A300" s="2">
        <v>18</v>
      </c>
      <c r="B300" s="2">
        <v>1</v>
      </c>
      <c r="C300" s="2">
        <v>572</v>
      </c>
      <c r="D300" s="2"/>
      <c r="E300" s="2" t="s">
        <v>463</v>
      </c>
      <c r="F300" s="2" t="s">
        <v>427</v>
      </c>
      <c r="G300" s="2" t="s">
        <v>428</v>
      </c>
      <c r="H300" s="2" t="s">
        <v>146</v>
      </c>
      <c r="I300" s="2">
        <f>I284*J300</f>
        <v>1.3049999999999999</v>
      </c>
      <c r="J300" s="2">
        <v>0.9</v>
      </c>
      <c r="K300" s="2">
        <v>0.9</v>
      </c>
      <c r="L300" s="2"/>
      <c r="M300" s="2"/>
      <c r="N300" s="2"/>
      <c r="O300" s="2">
        <f t="shared" si="404"/>
        <v>15.43</v>
      </c>
      <c r="P300" s="2">
        <f t="shared" si="405"/>
        <v>15.43</v>
      </c>
      <c r="Q300" s="2">
        <f t="shared" si="390"/>
        <v>0</v>
      </c>
      <c r="R300" s="2">
        <f t="shared" si="391"/>
        <v>0</v>
      </c>
      <c r="S300" s="2">
        <f t="shared" si="406"/>
        <v>0</v>
      </c>
      <c r="T300" s="2">
        <f t="shared" si="407"/>
        <v>0</v>
      </c>
      <c r="U300" s="2">
        <f t="shared" si="408"/>
        <v>0</v>
      </c>
      <c r="V300" s="2">
        <f t="shared" si="409"/>
        <v>0</v>
      </c>
      <c r="W300" s="2">
        <f t="shared" si="410"/>
        <v>0</v>
      </c>
      <c r="X300" s="2">
        <f t="shared" si="392"/>
        <v>0</v>
      </c>
      <c r="Y300" s="2">
        <f t="shared" si="393"/>
        <v>0</v>
      </c>
      <c r="Z300" s="2"/>
      <c r="AA300" s="2">
        <v>85736471</v>
      </c>
      <c r="AB300" s="2">
        <f t="shared" si="411"/>
        <v>11.82</v>
      </c>
      <c r="AC300" s="2">
        <f t="shared" si="394"/>
        <v>11.82</v>
      </c>
      <c r="AD300" s="2">
        <f t="shared" si="395"/>
        <v>0</v>
      </c>
      <c r="AE300" s="2">
        <f t="shared" si="396"/>
        <v>0</v>
      </c>
      <c r="AF300" s="2">
        <f t="shared" si="397"/>
        <v>0</v>
      </c>
      <c r="AG300" s="2">
        <f t="shared" si="412"/>
        <v>0</v>
      </c>
      <c r="AH300" s="2">
        <f t="shared" si="398"/>
        <v>0</v>
      </c>
      <c r="AI300" s="2">
        <f t="shared" si="399"/>
        <v>0</v>
      </c>
      <c r="AJ300" s="2">
        <f t="shared" si="413"/>
        <v>0</v>
      </c>
      <c r="AK300" s="2">
        <v>11.82</v>
      </c>
      <c r="AL300" s="2">
        <v>11.82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109</v>
      </c>
      <c r="AU300" s="2">
        <v>61</v>
      </c>
      <c r="AV300" s="2">
        <v>1</v>
      </c>
      <c r="AW300" s="2">
        <v>1</v>
      </c>
      <c r="AX300" s="2"/>
      <c r="AY300" s="2"/>
      <c r="AZ300" s="2">
        <v>1</v>
      </c>
      <c r="BA300" s="2">
        <v>1</v>
      </c>
      <c r="BB300" s="2">
        <v>1</v>
      </c>
      <c r="BC300" s="2">
        <v>1</v>
      </c>
      <c r="BD300" s="2" t="s">
        <v>3</v>
      </c>
      <c r="BE300" s="2" t="s">
        <v>3</v>
      </c>
      <c r="BF300" s="2" t="s">
        <v>3</v>
      </c>
      <c r="BG300" s="2" t="s">
        <v>3</v>
      </c>
      <c r="BH300" s="2">
        <v>3</v>
      </c>
      <c r="BI300" s="2">
        <v>1</v>
      </c>
      <c r="BJ300" s="2" t="s">
        <v>429</v>
      </c>
      <c r="BK300" s="2"/>
      <c r="BL300" s="2"/>
      <c r="BM300" s="2">
        <v>21</v>
      </c>
      <c r="BN300" s="2">
        <v>0</v>
      </c>
      <c r="BO300" s="2" t="s">
        <v>3</v>
      </c>
      <c r="BP300" s="2">
        <v>0</v>
      </c>
      <c r="BQ300" s="2">
        <v>30</v>
      </c>
      <c r="BR300" s="2">
        <v>0</v>
      </c>
      <c r="BS300" s="2">
        <v>1</v>
      </c>
      <c r="BT300" s="2">
        <v>1</v>
      </c>
      <c r="BU300" s="2">
        <v>1</v>
      </c>
      <c r="BV300" s="2">
        <v>1</v>
      </c>
      <c r="BW300" s="2">
        <v>1</v>
      </c>
      <c r="BX300" s="2">
        <v>1</v>
      </c>
      <c r="BY300" s="2" t="s">
        <v>3</v>
      </c>
      <c r="BZ300" s="2">
        <v>109</v>
      </c>
      <c r="CA300" s="2">
        <v>61</v>
      </c>
      <c r="CB300" s="2" t="s">
        <v>3</v>
      </c>
      <c r="CC300" s="2"/>
      <c r="CD300" s="2"/>
      <c r="CE300" s="2">
        <v>1566</v>
      </c>
      <c r="CF300" s="2">
        <v>0</v>
      </c>
      <c r="CG300" s="2">
        <v>0</v>
      </c>
      <c r="CH300" s="2"/>
      <c r="CI300" s="2"/>
      <c r="CJ300" s="2"/>
      <c r="CK300" s="2"/>
      <c r="CL300" s="2"/>
      <c r="CM300" s="2">
        <v>0</v>
      </c>
      <c r="CN300" s="2" t="s">
        <v>908</v>
      </c>
      <c r="CO300" s="2">
        <v>0</v>
      </c>
      <c r="CP300" s="2">
        <f t="shared" si="414"/>
        <v>15.43</v>
      </c>
      <c r="CQ300" s="2">
        <f t="shared" si="415"/>
        <v>11.82</v>
      </c>
      <c r="CR300" s="2">
        <f t="shared" si="400"/>
        <v>0</v>
      </c>
      <c r="CS300" s="2">
        <f t="shared" si="401"/>
        <v>0</v>
      </c>
      <c r="CT300" s="2">
        <f t="shared" si="416"/>
        <v>0</v>
      </c>
      <c r="CU300" s="2">
        <f t="shared" si="417"/>
        <v>0</v>
      </c>
      <c r="CV300" s="2">
        <f t="shared" si="418"/>
        <v>0</v>
      </c>
      <c r="CW300" s="2">
        <f t="shared" si="419"/>
        <v>0</v>
      </c>
      <c r="CX300" s="2">
        <f t="shared" si="420"/>
        <v>0</v>
      </c>
      <c r="CY300" s="2">
        <f t="shared" si="402"/>
        <v>0</v>
      </c>
      <c r="CZ300" s="2">
        <f t="shared" si="403"/>
        <v>0</v>
      </c>
      <c r="DA300" s="2"/>
      <c r="DB300" s="2"/>
      <c r="DC300" s="2" t="s">
        <v>3</v>
      </c>
      <c r="DD300" s="2" t="s">
        <v>3</v>
      </c>
      <c r="DE300" s="2" t="s">
        <v>3</v>
      </c>
      <c r="DF300" s="2" t="s">
        <v>3</v>
      </c>
      <c r="DG300" s="2" t="s">
        <v>3</v>
      </c>
      <c r="DH300" s="2" t="s">
        <v>3</v>
      </c>
      <c r="DI300" s="2" t="s">
        <v>3</v>
      </c>
      <c r="DJ300" s="2" t="s">
        <v>3</v>
      </c>
      <c r="DK300" s="2" t="s">
        <v>3</v>
      </c>
      <c r="DL300" s="2" t="s">
        <v>3</v>
      </c>
      <c r="DM300" s="2" t="s">
        <v>3</v>
      </c>
      <c r="DN300" s="2">
        <v>0</v>
      </c>
      <c r="DO300" s="2">
        <v>0</v>
      </c>
      <c r="DP300" s="2">
        <v>1</v>
      </c>
      <c r="DQ300" s="2">
        <v>1</v>
      </c>
      <c r="DR300" s="2"/>
      <c r="DS300" s="2"/>
      <c r="DT300" s="2"/>
      <c r="DU300" s="2">
        <v>1010</v>
      </c>
      <c r="DV300" s="2" t="s">
        <v>146</v>
      </c>
      <c r="DW300" s="2" t="s">
        <v>146</v>
      </c>
      <c r="DX300" s="2">
        <v>1</v>
      </c>
      <c r="DY300" s="2"/>
      <c r="DZ300" s="2" t="s">
        <v>3</v>
      </c>
      <c r="EA300" s="2" t="s">
        <v>3</v>
      </c>
      <c r="EB300" s="2" t="s">
        <v>3</v>
      </c>
      <c r="EC300" s="2" t="s">
        <v>3</v>
      </c>
      <c r="ED300" s="2"/>
      <c r="EE300" s="2">
        <v>85133641</v>
      </c>
      <c r="EF300" s="2">
        <v>30</v>
      </c>
      <c r="EG300" s="2" t="s">
        <v>52</v>
      </c>
      <c r="EH300" s="2">
        <v>0</v>
      </c>
      <c r="EI300" s="2" t="s">
        <v>3</v>
      </c>
      <c r="EJ300" s="2">
        <v>1</v>
      </c>
      <c r="EK300" s="2">
        <v>21</v>
      </c>
      <c r="EL300" s="2" t="s">
        <v>53</v>
      </c>
      <c r="EM300" s="2" t="s">
        <v>54</v>
      </c>
      <c r="EN300" s="2"/>
      <c r="EO300" s="2" t="s">
        <v>438</v>
      </c>
      <c r="EP300" s="2"/>
      <c r="EQ300" s="2">
        <v>0</v>
      </c>
      <c r="ER300" s="2">
        <v>11.82</v>
      </c>
      <c r="ES300" s="2">
        <v>11.82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>
        <v>0</v>
      </c>
      <c r="FR300" s="2">
        <v>0</v>
      </c>
      <c r="FS300" s="2">
        <v>0</v>
      </c>
      <c r="FT300" s="2"/>
      <c r="FU300" s="2"/>
      <c r="FV300" s="2"/>
      <c r="FW300" s="2"/>
      <c r="FX300" s="2">
        <v>109</v>
      </c>
      <c r="FY300" s="2">
        <v>61</v>
      </c>
      <c r="FZ300" s="2"/>
      <c r="GA300" s="2" t="s">
        <v>3</v>
      </c>
      <c r="GB300" s="2"/>
      <c r="GC300" s="2"/>
      <c r="GD300" s="2">
        <v>1</v>
      </c>
      <c r="GE300" s="2"/>
      <c r="GF300" s="2">
        <v>1847581397</v>
      </c>
      <c r="GG300" s="2">
        <v>2</v>
      </c>
      <c r="GH300" s="2">
        <v>1</v>
      </c>
      <c r="GI300" s="2">
        <v>-2</v>
      </c>
      <c r="GJ300" s="2">
        <v>0</v>
      </c>
      <c r="GK300" s="2">
        <v>0</v>
      </c>
      <c r="GL300" s="2">
        <f t="shared" si="421"/>
        <v>0</v>
      </c>
      <c r="GM300" s="2">
        <f t="shared" si="422"/>
        <v>15.43</v>
      </c>
      <c r="GN300" s="2">
        <f t="shared" si="423"/>
        <v>15.43</v>
      </c>
      <c r="GO300" s="2">
        <f t="shared" si="424"/>
        <v>0</v>
      </c>
      <c r="GP300" s="2">
        <f t="shared" si="425"/>
        <v>0</v>
      </c>
      <c r="GQ300" s="2"/>
      <c r="GR300" s="2">
        <v>0</v>
      </c>
      <c r="GS300" s="2">
        <v>3</v>
      </c>
      <c r="GT300" s="2">
        <v>0</v>
      </c>
      <c r="GU300" s="2" t="s">
        <v>3</v>
      </c>
      <c r="GV300" s="2">
        <f t="shared" si="426"/>
        <v>0</v>
      </c>
      <c r="GW300" s="2">
        <v>1</v>
      </c>
      <c r="GX300" s="2">
        <f t="shared" si="427"/>
        <v>0</v>
      </c>
      <c r="GY300" s="2"/>
      <c r="GZ300" s="2"/>
      <c r="HA300" s="2">
        <v>0</v>
      </c>
      <c r="HB300" s="2">
        <v>0</v>
      </c>
      <c r="HC300" s="2">
        <f t="shared" si="428"/>
        <v>0</v>
      </c>
      <c r="HD300" s="2"/>
      <c r="HE300" s="2" t="s">
        <v>3</v>
      </c>
      <c r="HF300" s="2" t="s">
        <v>3</v>
      </c>
      <c r="HG300" s="2"/>
      <c r="HH300" s="2"/>
      <c r="HI300" s="2"/>
      <c r="HJ300" s="2"/>
      <c r="HK300" s="2"/>
      <c r="HL300" s="2"/>
      <c r="HM300" s="2" t="s">
        <v>42</v>
      </c>
      <c r="HN300" s="2" t="s">
        <v>3</v>
      </c>
      <c r="HO300" s="2" t="s">
        <v>3</v>
      </c>
      <c r="HP300" s="2" t="s">
        <v>3</v>
      </c>
      <c r="HQ300" s="2" t="s">
        <v>3</v>
      </c>
      <c r="HR300" s="2"/>
      <c r="HS300" s="2">
        <v>0</v>
      </c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>
        <v>0</v>
      </c>
      <c r="IL300" s="2"/>
      <c r="IM300" s="2"/>
      <c r="IN300" s="2"/>
      <c r="IO300" s="2"/>
      <c r="IP300" s="2"/>
      <c r="IQ300" s="2"/>
      <c r="IR300" s="2"/>
      <c r="IS300" s="2"/>
      <c r="IT300" s="2"/>
      <c r="IU300" s="2"/>
    </row>
    <row r="301" spans="1:255" x14ac:dyDescent="0.2">
      <c r="A301" s="4">
        <v>18</v>
      </c>
      <c r="B301" s="4">
        <v>1</v>
      </c>
      <c r="C301" s="4">
        <v>588</v>
      </c>
      <c r="E301" s="4" t="s">
        <v>463</v>
      </c>
      <c r="F301" s="4" t="s">
        <v>427</v>
      </c>
      <c r="G301" s="4" t="s">
        <v>428</v>
      </c>
      <c r="H301" s="4" t="s">
        <v>146</v>
      </c>
      <c r="I301" s="4">
        <f>I285*J301</f>
        <v>1.3049999999999999</v>
      </c>
      <c r="J301" s="4">
        <v>0.9</v>
      </c>
      <c r="K301" s="4">
        <v>0.9</v>
      </c>
      <c r="O301" s="4">
        <f t="shared" si="404"/>
        <v>96.44</v>
      </c>
      <c r="P301" s="4">
        <f t="shared" si="405"/>
        <v>96.44</v>
      </c>
      <c r="Q301" s="4">
        <f t="shared" si="390"/>
        <v>0</v>
      </c>
      <c r="R301" s="4">
        <f t="shared" si="391"/>
        <v>0</v>
      </c>
      <c r="S301" s="4">
        <f t="shared" si="406"/>
        <v>0</v>
      </c>
      <c r="T301" s="4">
        <f t="shared" si="407"/>
        <v>0</v>
      </c>
      <c r="U301" s="4">
        <f t="shared" si="408"/>
        <v>0</v>
      </c>
      <c r="V301" s="4">
        <f t="shared" si="409"/>
        <v>0</v>
      </c>
      <c r="W301" s="4">
        <f t="shared" si="410"/>
        <v>0</v>
      </c>
      <c r="X301" s="4">
        <f t="shared" si="392"/>
        <v>0</v>
      </c>
      <c r="Y301" s="4">
        <f t="shared" si="393"/>
        <v>0</v>
      </c>
      <c r="AA301" s="4">
        <v>85736473</v>
      </c>
      <c r="AB301" s="4">
        <f t="shared" si="411"/>
        <v>11.82</v>
      </c>
      <c r="AC301" s="4">
        <f t="shared" si="394"/>
        <v>11.82</v>
      </c>
      <c r="AD301" s="4">
        <f t="shared" si="395"/>
        <v>0</v>
      </c>
      <c r="AE301" s="4">
        <f t="shared" si="396"/>
        <v>0</v>
      </c>
      <c r="AF301" s="4">
        <f t="shared" si="397"/>
        <v>0</v>
      </c>
      <c r="AG301" s="4">
        <f t="shared" si="412"/>
        <v>0</v>
      </c>
      <c r="AH301" s="4">
        <f t="shared" si="398"/>
        <v>0</v>
      </c>
      <c r="AI301" s="4">
        <f t="shared" si="399"/>
        <v>0</v>
      </c>
      <c r="AJ301" s="4">
        <f t="shared" si="413"/>
        <v>0</v>
      </c>
      <c r="AK301" s="4">
        <v>11.82</v>
      </c>
      <c r="AL301" s="4">
        <v>11.82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109</v>
      </c>
      <c r="AU301" s="4">
        <v>61</v>
      </c>
      <c r="AV301" s="4">
        <v>1</v>
      </c>
      <c r="AW301" s="4">
        <v>1</v>
      </c>
      <c r="AZ301" s="4">
        <v>1</v>
      </c>
      <c r="BA301" s="4">
        <v>1</v>
      </c>
      <c r="BB301" s="4">
        <v>1</v>
      </c>
      <c r="BC301" s="4">
        <v>6.25</v>
      </c>
      <c r="BD301" s="4" t="s">
        <v>3</v>
      </c>
      <c r="BE301" s="4" t="s">
        <v>3</v>
      </c>
      <c r="BF301" s="4" t="s">
        <v>3</v>
      </c>
      <c r="BG301" s="4" t="s">
        <v>3</v>
      </c>
      <c r="BH301" s="4">
        <v>3</v>
      </c>
      <c r="BI301" s="4">
        <v>1</v>
      </c>
      <c r="BJ301" s="4" t="s">
        <v>429</v>
      </c>
      <c r="BM301" s="4">
        <v>21</v>
      </c>
      <c r="BN301" s="4">
        <v>0</v>
      </c>
      <c r="BO301" s="4" t="s">
        <v>427</v>
      </c>
      <c r="BP301" s="4">
        <v>1</v>
      </c>
      <c r="BQ301" s="4">
        <v>30</v>
      </c>
      <c r="BR301" s="4">
        <v>0</v>
      </c>
      <c r="BS301" s="4">
        <v>1</v>
      </c>
      <c r="BT301" s="4">
        <v>1</v>
      </c>
      <c r="BU301" s="4">
        <v>1</v>
      </c>
      <c r="BV301" s="4">
        <v>1</v>
      </c>
      <c r="BW301" s="4">
        <v>1</v>
      </c>
      <c r="BX301" s="4">
        <v>1</v>
      </c>
      <c r="BY301" s="4" t="s">
        <v>3</v>
      </c>
      <c r="BZ301" s="4">
        <v>109</v>
      </c>
      <c r="CA301" s="4">
        <v>61</v>
      </c>
      <c r="CB301" s="4" t="s">
        <v>3</v>
      </c>
      <c r="CE301" s="4">
        <v>1566</v>
      </c>
      <c r="CF301" s="4">
        <v>0</v>
      </c>
      <c r="CG301" s="4">
        <v>0</v>
      </c>
      <c r="CM301" s="4">
        <v>0</v>
      </c>
      <c r="CN301" s="4" t="s">
        <v>908</v>
      </c>
      <c r="CO301" s="4">
        <v>0</v>
      </c>
      <c r="CP301" s="4">
        <f t="shared" si="414"/>
        <v>96.44</v>
      </c>
      <c r="CQ301" s="4">
        <f t="shared" si="415"/>
        <v>73.88</v>
      </c>
      <c r="CR301" s="4">
        <f t="shared" si="400"/>
        <v>0</v>
      </c>
      <c r="CS301" s="4">
        <f t="shared" si="401"/>
        <v>0</v>
      </c>
      <c r="CT301" s="4">
        <f t="shared" si="416"/>
        <v>0</v>
      </c>
      <c r="CU301" s="4">
        <f t="shared" si="417"/>
        <v>0</v>
      </c>
      <c r="CV301" s="4">
        <f t="shared" si="418"/>
        <v>0</v>
      </c>
      <c r="CW301" s="4">
        <f t="shared" si="419"/>
        <v>0</v>
      </c>
      <c r="CX301" s="4">
        <f t="shared" si="420"/>
        <v>0</v>
      </c>
      <c r="CY301" s="4">
        <f t="shared" si="402"/>
        <v>0</v>
      </c>
      <c r="CZ301" s="4">
        <f t="shared" si="403"/>
        <v>0</v>
      </c>
      <c r="DC301" s="4" t="s">
        <v>3</v>
      </c>
      <c r="DD301" s="4" t="s">
        <v>3</v>
      </c>
      <c r="DE301" s="4" t="s">
        <v>3</v>
      </c>
      <c r="DF301" s="4" t="s">
        <v>3</v>
      </c>
      <c r="DG301" s="4" t="s">
        <v>3</v>
      </c>
      <c r="DH301" s="4" t="s">
        <v>3</v>
      </c>
      <c r="DI301" s="4" t="s">
        <v>3</v>
      </c>
      <c r="DJ301" s="4" t="s">
        <v>3</v>
      </c>
      <c r="DK301" s="4" t="s">
        <v>3</v>
      </c>
      <c r="DL301" s="4" t="s">
        <v>3</v>
      </c>
      <c r="DM301" s="4" t="s">
        <v>3</v>
      </c>
      <c r="DN301" s="4">
        <v>0</v>
      </c>
      <c r="DO301" s="4">
        <v>0</v>
      </c>
      <c r="DP301" s="4">
        <v>1</v>
      </c>
      <c r="DQ301" s="4">
        <v>1</v>
      </c>
      <c r="DU301" s="4">
        <v>1010</v>
      </c>
      <c r="DV301" s="4" t="s">
        <v>146</v>
      </c>
      <c r="DW301" s="4" t="s">
        <v>146</v>
      </c>
      <c r="DX301" s="4">
        <v>1</v>
      </c>
      <c r="DZ301" s="4" t="s">
        <v>3</v>
      </c>
      <c r="EA301" s="4" t="s">
        <v>3</v>
      </c>
      <c r="EB301" s="4" t="s">
        <v>3</v>
      </c>
      <c r="EC301" s="4" t="s">
        <v>3</v>
      </c>
      <c r="EE301" s="4">
        <v>85133641</v>
      </c>
      <c r="EF301" s="4">
        <v>30</v>
      </c>
      <c r="EG301" s="4" t="s">
        <v>52</v>
      </c>
      <c r="EH301" s="4">
        <v>0</v>
      </c>
      <c r="EI301" s="4" t="s">
        <v>3</v>
      </c>
      <c r="EJ301" s="4">
        <v>1</v>
      </c>
      <c r="EK301" s="4">
        <v>21</v>
      </c>
      <c r="EL301" s="4" t="s">
        <v>53</v>
      </c>
      <c r="EM301" s="4" t="s">
        <v>54</v>
      </c>
      <c r="EO301" s="4" t="s">
        <v>438</v>
      </c>
      <c r="EQ301" s="4">
        <v>0</v>
      </c>
      <c r="ER301" s="4">
        <v>11.82</v>
      </c>
      <c r="ES301" s="4">
        <v>11.82</v>
      </c>
      <c r="ET301" s="4">
        <v>0</v>
      </c>
      <c r="EU301" s="4">
        <v>0</v>
      </c>
      <c r="EV301" s="4">
        <v>0</v>
      </c>
      <c r="EW301" s="4">
        <v>0</v>
      </c>
      <c r="EX301" s="4">
        <v>0</v>
      </c>
      <c r="FQ301" s="4">
        <v>0</v>
      </c>
      <c r="FR301" s="4">
        <v>0</v>
      </c>
      <c r="FS301" s="4">
        <v>0</v>
      </c>
      <c r="FX301" s="4">
        <v>109</v>
      </c>
      <c r="FY301" s="4">
        <v>61</v>
      </c>
      <c r="GA301" s="4" t="s">
        <v>3</v>
      </c>
      <c r="GD301" s="4">
        <v>1</v>
      </c>
      <c r="GF301" s="4">
        <v>1847581397</v>
      </c>
      <c r="GG301" s="4">
        <v>2</v>
      </c>
      <c r="GH301" s="4">
        <v>1</v>
      </c>
      <c r="GI301" s="4">
        <v>2</v>
      </c>
      <c r="GJ301" s="4">
        <v>0</v>
      </c>
      <c r="GK301" s="4">
        <v>0</v>
      </c>
      <c r="GL301" s="4">
        <f t="shared" si="421"/>
        <v>0</v>
      </c>
      <c r="GM301" s="4">
        <f t="shared" si="422"/>
        <v>96.44</v>
      </c>
      <c r="GN301" s="4">
        <f t="shared" si="423"/>
        <v>96.44</v>
      </c>
      <c r="GO301" s="4">
        <f t="shared" si="424"/>
        <v>0</v>
      </c>
      <c r="GP301" s="4">
        <f t="shared" si="425"/>
        <v>0</v>
      </c>
      <c r="GR301" s="4">
        <v>0</v>
      </c>
      <c r="GS301" s="4">
        <v>3</v>
      </c>
      <c r="GT301" s="4">
        <v>0</v>
      </c>
      <c r="GU301" s="4" t="s">
        <v>3</v>
      </c>
      <c r="GV301" s="4">
        <f t="shared" si="426"/>
        <v>0</v>
      </c>
      <c r="GW301" s="4">
        <v>1</v>
      </c>
      <c r="GX301" s="4">
        <f t="shared" si="427"/>
        <v>0</v>
      </c>
      <c r="HA301" s="4">
        <v>0</v>
      </c>
      <c r="HB301" s="4">
        <v>0</v>
      </c>
      <c r="HC301" s="4">
        <f t="shared" si="428"/>
        <v>0</v>
      </c>
      <c r="HE301" s="4" t="s">
        <v>3</v>
      </c>
      <c r="HF301" s="4" t="s">
        <v>3</v>
      </c>
      <c r="HM301" s="4" t="s">
        <v>42</v>
      </c>
      <c r="HN301" s="4" t="s">
        <v>3</v>
      </c>
      <c r="HO301" s="4" t="s">
        <v>3</v>
      </c>
      <c r="HP301" s="4" t="s">
        <v>3</v>
      </c>
      <c r="HQ301" s="4" t="s">
        <v>3</v>
      </c>
      <c r="HS301" s="4">
        <v>0</v>
      </c>
      <c r="IK301" s="4">
        <v>0</v>
      </c>
    </row>
    <row r="302" spans="1:255" x14ac:dyDescent="0.2">
      <c r="A302" s="2">
        <v>17</v>
      </c>
      <c r="B302" s="2">
        <v>1</v>
      </c>
      <c r="C302" s="2">
        <f>ROW(SmtRes!A599)</f>
        <v>599</v>
      </c>
      <c r="D302" s="2">
        <f>ROW(EtalonRes!A585)</f>
        <v>585</v>
      </c>
      <c r="E302" s="2" t="s">
        <v>464</v>
      </c>
      <c r="F302" s="2" t="s">
        <v>326</v>
      </c>
      <c r="G302" s="2" t="s">
        <v>327</v>
      </c>
      <c r="H302" s="2" t="s">
        <v>328</v>
      </c>
      <c r="I302" s="2">
        <f>ROUND((75+90+75+50)/10,9)</f>
        <v>29</v>
      </c>
      <c r="J302" s="2">
        <v>0</v>
      </c>
      <c r="K302" s="2">
        <f>ROUND((75+90+75+50)/10,9)</f>
        <v>29</v>
      </c>
      <c r="L302" s="2"/>
      <c r="M302" s="2"/>
      <c r="N302" s="2"/>
      <c r="O302" s="2">
        <f t="shared" si="404"/>
        <v>2877.93</v>
      </c>
      <c r="P302" s="2">
        <f t="shared" si="405"/>
        <v>1645.4</v>
      </c>
      <c r="Q302" s="2">
        <f>(ROUND((ROUND(((((ET302*1.25)*1.2))*AV302*I302),2)*BB302),2)+ROUND((ROUND(((AE302-(((EU302*1.25)*1.2)))*AV302*I302),2)*BS302),2))</f>
        <v>34.159999999999997</v>
      </c>
      <c r="R302" s="2">
        <f>(ROUND((ROUND(((((EU302*1.25)*1.2))*AV302*I302),2)*BS302),2)+ROUND((ROUND(((AE302-(((EU302*1.25)*1.2)))*AV302*I302),2)*BS302),2))</f>
        <v>5.01</v>
      </c>
      <c r="S302" s="2">
        <f t="shared" si="406"/>
        <v>1198.3699999999999</v>
      </c>
      <c r="T302" s="2">
        <f t="shared" si="407"/>
        <v>0</v>
      </c>
      <c r="U302" s="2">
        <f t="shared" si="408"/>
        <v>92.182067999999987</v>
      </c>
      <c r="V302" s="2">
        <f t="shared" si="409"/>
        <v>0</v>
      </c>
      <c r="W302" s="2">
        <f t="shared" si="410"/>
        <v>0</v>
      </c>
      <c r="X302" s="2">
        <f>(ROUND((((S302+ROUND((ROUND(((((EU302*1.25)*1.2))*AV302*I302),2)*BS302),2))*AT302)/100),2)+ROUND(((ROUND((ROUND(((AE302-(((EU302*1.25)*1.2)))*AV302*I302),2)*BS302),2)*AT302)/100),2))</f>
        <v>1046.94</v>
      </c>
      <c r="Y302" s="2">
        <f>(ROUND((((S302+ROUND((ROUND(((((EU302*1.25)*1.2))*AV302*I302),2)*BS302),2))*AU302)/100),2)+ROUND(((ROUND((ROUND(((AE302-(((EU302*1.25)*1.2)))*AV302*I302),2)*BS302),2)*AU302)/100),2))</f>
        <v>565.59</v>
      </c>
      <c r="Z302" s="2"/>
      <c r="AA302" s="2">
        <v>85736471</v>
      </c>
      <c r="AB302" s="2">
        <f t="shared" si="411"/>
        <v>96.272999999999996</v>
      </c>
      <c r="AC302" s="2">
        <f>ROUND((((ES302*1)*1)),6)</f>
        <v>55.68</v>
      </c>
      <c r="AD302" s="2">
        <f>ROUND((((((ET302*1.25)*1.2))-(((EU302*1.25)*1.2)))+AE302),6)</f>
        <v>1.125</v>
      </c>
      <c r="AE302" s="2">
        <f>ROUND((((EU302*1.25)*1.2)),6)</f>
        <v>0.16500000000000001</v>
      </c>
      <c r="AF302" s="2">
        <f>ROUND((((EV302*1.15)*1.2)),6)</f>
        <v>39.468000000000004</v>
      </c>
      <c r="AG302" s="2">
        <f t="shared" si="412"/>
        <v>0</v>
      </c>
      <c r="AH302" s="2">
        <f>(((EW302*1.15)*1.2))</f>
        <v>3.0359999999999996</v>
      </c>
      <c r="AI302" s="2">
        <f>(((EX302*1.25)*1.2))</f>
        <v>0</v>
      </c>
      <c r="AJ302" s="2">
        <f t="shared" si="413"/>
        <v>0</v>
      </c>
      <c r="AK302" s="2">
        <v>85.03</v>
      </c>
      <c r="AL302" s="2">
        <v>55.68</v>
      </c>
      <c r="AM302" s="2">
        <v>0.75</v>
      </c>
      <c r="AN302" s="2">
        <v>0.11</v>
      </c>
      <c r="AO302" s="2">
        <v>28.6</v>
      </c>
      <c r="AP302" s="2">
        <v>0</v>
      </c>
      <c r="AQ302" s="2">
        <v>2.2000000000000002</v>
      </c>
      <c r="AR302" s="2">
        <v>0</v>
      </c>
      <c r="AS302" s="2">
        <v>0</v>
      </c>
      <c r="AT302" s="2">
        <v>87</v>
      </c>
      <c r="AU302" s="2">
        <v>47</v>
      </c>
      <c r="AV302" s="2">
        <v>1.0469999999999999</v>
      </c>
      <c r="AW302" s="2">
        <v>1.0189999999999999</v>
      </c>
      <c r="AX302" s="2"/>
      <c r="AY302" s="2"/>
      <c r="AZ302" s="2">
        <v>1</v>
      </c>
      <c r="BA302" s="2">
        <v>1</v>
      </c>
      <c r="BB302" s="2">
        <v>1</v>
      </c>
      <c r="BC302" s="2">
        <v>1</v>
      </c>
      <c r="BD302" s="2" t="s">
        <v>3</v>
      </c>
      <c r="BE302" s="2" t="s">
        <v>3</v>
      </c>
      <c r="BF302" s="2" t="s">
        <v>3</v>
      </c>
      <c r="BG302" s="2" t="s">
        <v>3</v>
      </c>
      <c r="BH302" s="2">
        <v>0</v>
      </c>
      <c r="BI302" s="2">
        <v>1</v>
      </c>
      <c r="BJ302" s="2" t="s">
        <v>329</v>
      </c>
      <c r="BK302" s="2"/>
      <c r="BL302" s="2"/>
      <c r="BM302" s="2">
        <v>29</v>
      </c>
      <c r="BN302" s="2">
        <v>0</v>
      </c>
      <c r="BO302" s="2" t="s">
        <v>326</v>
      </c>
      <c r="BP302" s="2">
        <v>1</v>
      </c>
      <c r="BQ302" s="2">
        <v>30</v>
      </c>
      <c r="BR302" s="2">
        <v>0</v>
      </c>
      <c r="BS302" s="2">
        <v>1</v>
      </c>
      <c r="BT302" s="2">
        <v>1</v>
      </c>
      <c r="BU302" s="2">
        <v>1</v>
      </c>
      <c r="BV302" s="2">
        <v>1</v>
      </c>
      <c r="BW302" s="2">
        <v>1</v>
      </c>
      <c r="BX302" s="2">
        <v>1</v>
      </c>
      <c r="BY302" s="2" t="s">
        <v>3</v>
      </c>
      <c r="BZ302" s="2">
        <v>87</v>
      </c>
      <c r="CA302" s="2">
        <v>47</v>
      </c>
      <c r="CB302" s="2" t="s">
        <v>3</v>
      </c>
      <c r="CC302" s="2"/>
      <c r="CD302" s="2"/>
      <c r="CE302" s="2">
        <v>1566</v>
      </c>
      <c r="CF302" s="2">
        <v>0</v>
      </c>
      <c r="CG302" s="2">
        <v>0</v>
      </c>
      <c r="CH302" s="2"/>
      <c r="CI302" s="2"/>
      <c r="CJ302" s="2"/>
      <c r="CK302" s="2"/>
      <c r="CL302" s="2"/>
      <c r="CM302" s="2">
        <v>0</v>
      </c>
      <c r="CN302" s="2" t="s">
        <v>907</v>
      </c>
      <c r="CO302" s="2">
        <v>0</v>
      </c>
      <c r="CP302" s="2">
        <f t="shared" si="414"/>
        <v>2877.9300000000003</v>
      </c>
      <c r="CQ302" s="2">
        <f t="shared" si="415"/>
        <v>56.74</v>
      </c>
      <c r="CR302" s="2">
        <f>(ROUND((ROUND(((((ET302*1.25)*1.2))*AV302*1),2)*BB302),2)+ROUND((ROUND(((AE302-(((EU302*1.25)*1.2)))*AV302*1),2)*BS302),2))</f>
        <v>1.18</v>
      </c>
      <c r="CS302" s="2">
        <f>(ROUND((ROUND(((((EU302*1.25)*1.2))*AV302*1),2)*BS302),2)+ROUND((ROUND(((AE302-(((EU302*1.25)*1.2)))*AV302*1),2)*BS302),2))</f>
        <v>0.17</v>
      </c>
      <c r="CT302" s="2">
        <f t="shared" si="416"/>
        <v>41.32</v>
      </c>
      <c r="CU302" s="2">
        <f t="shared" si="417"/>
        <v>0</v>
      </c>
      <c r="CV302" s="2">
        <f t="shared" si="418"/>
        <v>3.1786919999999994</v>
      </c>
      <c r="CW302" s="2">
        <f t="shared" si="419"/>
        <v>0</v>
      </c>
      <c r="CX302" s="2">
        <f t="shared" si="420"/>
        <v>0</v>
      </c>
      <c r="CY302" s="2">
        <f>(ROUND((((S302+ROUND((ROUND(((((EU302*1.25)*1.2))*AV302*1),2)*BS302),2))*AT302)/100),2)+ROUND(((ROUND((ROUND(((AE302-(((EU302*1.25)*1.2)))*AV302*1),2)*BS302),2)*AT302)/100),2))</f>
        <v>1042.73</v>
      </c>
      <c r="CZ302" s="2">
        <f>(ROUND((((S302+ROUND((ROUND(((((EU302*1.25)*1.2))*AV302*1),2)*BS302),2))*AU302)/100),2)+ROUND(((ROUND((ROUND(((AE302-(((EU302*1.25)*1.2)))*AV302*1),2)*BS302),2)*AU302)/100),2))</f>
        <v>563.30999999999995</v>
      </c>
      <c r="DA302" s="2"/>
      <c r="DB302" s="2">
        <v>115</v>
      </c>
      <c r="DC302" s="2" t="s">
        <v>3</v>
      </c>
      <c r="DD302" s="2" t="s">
        <v>42</v>
      </c>
      <c r="DE302" s="2" t="s">
        <v>140</v>
      </c>
      <c r="DF302" s="2" t="s">
        <v>140</v>
      </c>
      <c r="DG302" s="2" t="s">
        <v>141</v>
      </c>
      <c r="DH302" s="2" t="s">
        <v>3</v>
      </c>
      <c r="DI302" s="2" t="s">
        <v>141</v>
      </c>
      <c r="DJ302" s="2" t="s">
        <v>140</v>
      </c>
      <c r="DK302" s="2" t="s">
        <v>3</v>
      </c>
      <c r="DL302" s="2" t="s">
        <v>3</v>
      </c>
      <c r="DM302" s="2" t="s">
        <v>3</v>
      </c>
      <c r="DN302" s="2">
        <v>0</v>
      </c>
      <c r="DO302" s="2">
        <v>0</v>
      </c>
      <c r="DP302" s="2">
        <v>1</v>
      </c>
      <c r="DQ302" s="2">
        <v>1</v>
      </c>
      <c r="DR302" s="2"/>
      <c r="DS302" s="2"/>
      <c r="DT302" s="2"/>
      <c r="DU302" s="2">
        <v>1013</v>
      </c>
      <c r="DV302" s="2" t="s">
        <v>328</v>
      </c>
      <c r="DW302" s="2" t="s">
        <v>328</v>
      </c>
      <c r="DX302" s="2">
        <v>1</v>
      </c>
      <c r="DY302" s="2"/>
      <c r="DZ302" s="2" t="s">
        <v>3</v>
      </c>
      <c r="EA302" s="2" t="s">
        <v>3</v>
      </c>
      <c r="EB302" s="2" t="s">
        <v>3</v>
      </c>
      <c r="EC302" s="2" t="s">
        <v>3</v>
      </c>
      <c r="ED302" s="2"/>
      <c r="EE302" s="2">
        <v>85133649</v>
      </c>
      <c r="EF302" s="2">
        <v>30</v>
      </c>
      <c r="EG302" s="2" t="s">
        <v>52</v>
      </c>
      <c r="EH302" s="2">
        <v>0</v>
      </c>
      <c r="EI302" s="2" t="s">
        <v>3</v>
      </c>
      <c r="EJ302" s="2">
        <v>1</v>
      </c>
      <c r="EK302" s="2">
        <v>29</v>
      </c>
      <c r="EL302" s="2" t="s">
        <v>330</v>
      </c>
      <c r="EM302" s="2" t="s">
        <v>331</v>
      </c>
      <c r="EN302" s="2"/>
      <c r="EO302" s="2" t="s">
        <v>142</v>
      </c>
      <c r="EP302" s="2"/>
      <c r="EQ302" s="2">
        <v>0</v>
      </c>
      <c r="ER302" s="2">
        <v>85.03</v>
      </c>
      <c r="ES302" s="2">
        <v>55.68</v>
      </c>
      <c r="ET302" s="2">
        <v>0.75</v>
      </c>
      <c r="EU302" s="2">
        <v>0.11</v>
      </c>
      <c r="EV302" s="2">
        <v>28.6</v>
      </c>
      <c r="EW302" s="2">
        <v>2.2000000000000002</v>
      </c>
      <c r="EX302" s="2">
        <v>0</v>
      </c>
      <c r="EY302" s="2">
        <v>0</v>
      </c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>
        <v>0</v>
      </c>
      <c r="FR302" s="2">
        <v>0</v>
      </c>
      <c r="FS302" s="2">
        <v>0</v>
      </c>
      <c r="FT302" s="2"/>
      <c r="FU302" s="2"/>
      <c r="FV302" s="2"/>
      <c r="FW302" s="2"/>
      <c r="FX302" s="2">
        <v>87</v>
      </c>
      <c r="FY302" s="2">
        <v>47</v>
      </c>
      <c r="FZ302" s="2"/>
      <c r="GA302" s="2" t="s">
        <v>3</v>
      </c>
      <c r="GB302" s="2"/>
      <c r="GC302" s="2"/>
      <c r="GD302" s="2">
        <v>1</v>
      </c>
      <c r="GE302" s="2"/>
      <c r="GF302" s="2">
        <v>-2051619664</v>
      </c>
      <c r="GG302" s="2">
        <v>2</v>
      </c>
      <c r="GH302" s="2">
        <v>1</v>
      </c>
      <c r="GI302" s="2">
        <v>2</v>
      </c>
      <c r="GJ302" s="2">
        <v>0</v>
      </c>
      <c r="GK302" s="2">
        <v>0</v>
      </c>
      <c r="GL302" s="2">
        <f t="shared" si="421"/>
        <v>0</v>
      </c>
      <c r="GM302" s="2">
        <f t="shared" si="422"/>
        <v>4490.46</v>
      </c>
      <c r="GN302" s="2">
        <f t="shared" si="423"/>
        <v>4490.46</v>
      </c>
      <c r="GO302" s="2">
        <f t="shared" si="424"/>
        <v>0</v>
      </c>
      <c r="GP302" s="2">
        <f t="shared" si="425"/>
        <v>0</v>
      </c>
      <c r="GQ302" s="2"/>
      <c r="GR302" s="2">
        <v>0</v>
      </c>
      <c r="GS302" s="2">
        <v>3</v>
      </c>
      <c r="GT302" s="2">
        <v>0</v>
      </c>
      <c r="GU302" s="2" t="s">
        <v>3</v>
      </c>
      <c r="GV302" s="2">
        <f t="shared" si="426"/>
        <v>0</v>
      </c>
      <c r="GW302" s="2">
        <v>1</v>
      </c>
      <c r="GX302" s="2">
        <f t="shared" si="427"/>
        <v>0</v>
      </c>
      <c r="GY302" s="2"/>
      <c r="GZ302" s="2"/>
      <c r="HA302" s="2">
        <v>0</v>
      </c>
      <c r="HB302" s="2">
        <v>0</v>
      </c>
      <c r="HC302" s="2">
        <f t="shared" si="428"/>
        <v>0</v>
      </c>
      <c r="HD302" s="2"/>
      <c r="HE302" s="2" t="s">
        <v>3</v>
      </c>
      <c r="HF302" s="2" t="s">
        <v>3</v>
      </c>
      <c r="HG302" s="2"/>
      <c r="HH302" s="2"/>
      <c r="HI302" s="2"/>
      <c r="HJ302" s="2"/>
      <c r="HK302" s="2"/>
      <c r="HL302" s="2"/>
      <c r="HM302" s="2" t="s">
        <v>3</v>
      </c>
      <c r="HN302" s="2" t="s">
        <v>3</v>
      </c>
      <c r="HO302" s="2" t="s">
        <v>3</v>
      </c>
      <c r="HP302" s="2" t="s">
        <v>3</v>
      </c>
      <c r="HQ302" s="2" t="s">
        <v>3</v>
      </c>
      <c r="HR302" s="2"/>
      <c r="HS302" s="2">
        <v>0</v>
      </c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>
        <v>0</v>
      </c>
      <c r="IL302" s="2"/>
      <c r="IM302" s="2"/>
      <c r="IN302" s="2"/>
      <c r="IO302" s="2"/>
      <c r="IP302" s="2"/>
      <c r="IQ302" s="2"/>
      <c r="IR302" s="2"/>
      <c r="IS302" s="2"/>
      <c r="IT302" s="2"/>
      <c r="IU302" s="2"/>
    </row>
    <row r="303" spans="1:255" x14ac:dyDescent="0.2">
      <c r="A303" s="4">
        <v>17</v>
      </c>
      <c r="B303" s="4">
        <v>1</v>
      </c>
      <c r="C303" s="4">
        <f>ROW(SmtRes!A610)</f>
        <v>610</v>
      </c>
      <c r="D303" s="4">
        <f>ROW(EtalonRes!A594)</f>
        <v>594</v>
      </c>
      <c r="E303" s="4" t="s">
        <v>464</v>
      </c>
      <c r="F303" s="4" t="s">
        <v>326</v>
      </c>
      <c r="G303" s="4" t="s">
        <v>327</v>
      </c>
      <c r="H303" s="4" t="s">
        <v>328</v>
      </c>
      <c r="I303" s="4">
        <f>ROUND((75+90+75+50)/10,9)</f>
        <v>29</v>
      </c>
      <c r="J303" s="4">
        <v>0</v>
      </c>
      <c r="K303" s="4">
        <f>ROUND((75+90+75+50)/10,9)</f>
        <v>29</v>
      </c>
      <c r="O303" s="4">
        <f t="shared" si="404"/>
        <v>100376.18</v>
      </c>
      <c r="P303" s="4">
        <f t="shared" si="405"/>
        <v>32266.29</v>
      </c>
      <c r="Q303" s="4">
        <f>(ROUND((ROUND(((((ET303*1.25)*1.2))*AV303*I303),2)*BB303),2)+ROUND((ROUND(((AE303-(((EU303*1.25)*1.2)))*AV303*I303),2)*BS303),2))</f>
        <v>581.74</v>
      </c>
      <c r="R303" s="4">
        <f>(ROUND((ROUND(((((EU303*1.25)*1.2))*AV303*I303),2)*BS303),2)+ROUND((ROUND(((AE303-(((EU303*1.25)*1.2)))*AV303*I303),2)*BS303),2))</f>
        <v>282.31</v>
      </c>
      <c r="S303" s="4">
        <f t="shared" si="406"/>
        <v>67528.149999999994</v>
      </c>
      <c r="T303" s="4">
        <f t="shared" si="407"/>
        <v>0</v>
      </c>
      <c r="U303" s="4">
        <f t="shared" si="408"/>
        <v>92.182067999999987</v>
      </c>
      <c r="V303" s="4">
        <f t="shared" si="409"/>
        <v>0</v>
      </c>
      <c r="W303" s="4">
        <f t="shared" si="410"/>
        <v>0</v>
      </c>
      <c r="X303" s="4">
        <f>(ROUND((((S303+ROUND((ROUND(((((EU303*1.25)*1.2))*AV303*I303),2)*BS303),2))*AT303)/100),2)+ROUND(((ROUND((ROUND(((AE303-(((EU303*1.25)*1.2)))*AV303*I303),2)*BS303),2)*AT303)/100),2))</f>
        <v>58995.1</v>
      </c>
      <c r="Y303" s="4">
        <f>(ROUND((((S303+ROUND((ROUND(((((EU303*1.25)*1.2))*AV303*I303),2)*BS303),2))*AU303)/100),2)+ROUND(((ROUND((ROUND(((AE303-(((EU303*1.25)*1.2)))*AV303*I303),2)*BS303),2)*AU303)/100),2))</f>
        <v>31870.92</v>
      </c>
      <c r="AA303" s="4">
        <v>85736473</v>
      </c>
      <c r="AB303" s="4">
        <f t="shared" si="411"/>
        <v>96.272999999999996</v>
      </c>
      <c r="AC303" s="4">
        <f>ROUND((((ES303*1)*1)),6)</f>
        <v>55.68</v>
      </c>
      <c r="AD303" s="4">
        <f>ROUND((((((ET303*1.25)*1.2))-(((EU303*1.25)*1.2)))+AE303),6)</f>
        <v>1.125</v>
      </c>
      <c r="AE303" s="4">
        <f>ROUND((((EU303*1.25)*1.2)),6)</f>
        <v>0.16500000000000001</v>
      </c>
      <c r="AF303" s="4">
        <f>ROUND((((EV303*1.15)*1.2)),6)</f>
        <v>39.468000000000004</v>
      </c>
      <c r="AG303" s="4">
        <f t="shared" si="412"/>
        <v>0</v>
      </c>
      <c r="AH303" s="4">
        <f>(((EW303*1.15)*1.2))</f>
        <v>3.0359999999999996</v>
      </c>
      <c r="AI303" s="4">
        <f>(((EX303*1.25)*1.2))</f>
        <v>0</v>
      </c>
      <c r="AJ303" s="4">
        <f t="shared" si="413"/>
        <v>0</v>
      </c>
      <c r="AK303" s="4">
        <v>85.03</v>
      </c>
      <c r="AL303" s="4">
        <v>55.68</v>
      </c>
      <c r="AM303" s="4">
        <v>0.75</v>
      </c>
      <c r="AN303" s="4">
        <v>0.11</v>
      </c>
      <c r="AO303" s="4">
        <v>28.6</v>
      </c>
      <c r="AP303" s="4">
        <v>0</v>
      </c>
      <c r="AQ303" s="4">
        <v>2.2000000000000002</v>
      </c>
      <c r="AR303" s="4">
        <v>0</v>
      </c>
      <c r="AS303" s="4">
        <v>0</v>
      </c>
      <c r="AT303" s="4">
        <v>87</v>
      </c>
      <c r="AU303" s="4">
        <v>47</v>
      </c>
      <c r="AV303" s="4">
        <v>1.0469999999999999</v>
      </c>
      <c r="AW303" s="4">
        <v>1.0189999999999999</v>
      </c>
      <c r="AZ303" s="4">
        <v>1</v>
      </c>
      <c r="BA303" s="4">
        <v>56.35</v>
      </c>
      <c r="BB303" s="4">
        <v>17.03</v>
      </c>
      <c r="BC303" s="4">
        <v>19.61</v>
      </c>
      <c r="BD303" s="4" t="s">
        <v>3</v>
      </c>
      <c r="BE303" s="4" t="s">
        <v>3</v>
      </c>
      <c r="BF303" s="4" t="s">
        <v>3</v>
      </c>
      <c r="BG303" s="4" t="s">
        <v>3</v>
      </c>
      <c r="BH303" s="4">
        <v>0</v>
      </c>
      <c r="BI303" s="4">
        <v>1</v>
      </c>
      <c r="BJ303" s="4" t="s">
        <v>329</v>
      </c>
      <c r="BM303" s="4">
        <v>29</v>
      </c>
      <c r="BN303" s="4">
        <v>0</v>
      </c>
      <c r="BO303" s="4" t="s">
        <v>326</v>
      </c>
      <c r="BP303" s="4">
        <v>1</v>
      </c>
      <c r="BQ303" s="4">
        <v>30</v>
      </c>
      <c r="BR303" s="4">
        <v>0</v>
      </c>
      <c r="BS303" s="4">
        <v>56.35</v>
      </c>
      <c r="BT303" s="4">
        <v>1</v>
      </c>
      <c r="BU303" s="4">
        <v>1</v>
      </c>
      <c r="BV303" s="4">
        <v>1</v>
      </c>
      <c r="BW303" s="4">
        <v>1</v>
      </c>
      <c r="BX303" s="4">
        <v>1</v>
      </c>
      <c r="BY303" s="4" t="s">
        <v>3</v>
      </c>
      <c r="BZ303" s="4">
        <v>87</v>
      </c>
      <c r="CA303" s="4">
        <v>47</v>
      </c>
      <c r="CB303" s="4" t="s">
        <v>3</v>
      </c>
      <c r="CE303" s="4">
        <v>1566</v>
      </c>
      <c r="CF303" s="4">
        <v>0</v>
      </c>
      <c r="CG303" s="4">
        <v>0</v>
      </c>
      <c r="CM303" s="4">
        <v>0</v>
      </c>
      <c r="CN303" s="4" t="s">
        <v>907</v>
      </c>
      <c r="CO303" s="4">
        <v>0</v>
      </c>
      <c r="CP303" s="4">
        <f t="shared" si="414"/>
        <v>100376.18</v>
      </c>
      <c r="CQ303" s="4">
        <f t="shared" si="415"/>
        <v>1112.67</v>
      </c>
      <c r="CR303" s="4">
        <f>(ROUND((ROUND(((((ET303*1.25)*1.2))*AV303*1),2)*BB303),2)+ROUND((ROUND(((AE303-(((EU303*1.25)*1.2)))*AV303*1),2)*BS303),2))</f>
        <v>20.100000000000001</v>
      </c>
      <c r="CS303" s="4">
        <f>(ROUND((ROUND(((((EU303*1.25)*1.2))*AV303*1),2)*BS303),2)+ROUND((ROUND(((AE303-(((EU303*1.25)*1.2)))*AV303*1),2)*BS303),2))</f>
        <v>9.58</v>
      </c>
      <c r="CT303" s="4">
        <f t="shared" si="416"/>
        <v>2328.38</v>
      </c>
      <c r="CU303" s="4">
        <f t="shared" si="417"/>
        <v>0</v>
      </c>
      <c r="CV303" s="4">
        <f t="shared" si="418"/>
        <v>3.1786919999999994</v>
      </c>
      <c r="CW303" s="4">
        <f t="shared" si="419"/>
        <v>0</v>
      </c>
      <c r="CX303" s="4">
        <f t="shared" si="420"/>
        <v>0</v>
      </c>
      <c r="CY303" s="4">
        <f>(ROUND((((S303+ROUND((ROUND(((((EU303*1.25)*1.2))*AV303*1),2)*BS303),2))*AT303)/100),2)+ROUND(((ROUND((ROUND(((AE303-(((EU303*1.25)*1.2)))*AV303*1),2)*BS303),2)*AT303)/100),2))</f>
        <v>58757.83</v>
      </c>
      <c r="CZ303" s="4">
        <f>(ROUND((((S303+ROUND((ROUND(((((EU303*1.25)*1.2))*AV303*1),2)*BS303),2))*AU303)/100),2)+ROUND(((ROUND((ROUND(((AE303-(((EU303*1.25)*1.2)))*AV303*1),2)*BS303),2)*AU303)/100),2))</f>
        <v>31742.73</v>
      </c>
      <c r="DB303" s="4">
        <v>117</v>
      </c>
      <c r="DC303" s="4" t="s">
        <v>3</v>
      </c>
      <c r="DD303" s="4" t="s">
        <v>42</v>
      </c>
      <c r="DE303" s="4" t="s">
        <v>140</v>
      </c>
      <c r="DF303" s="4" t="s">
        <v>140</v>
      </c>
      <c r="DG303" s="4" t="s">
        <v>141</v>
      </c>
      <c r="DH303" s="4" t="s">
        <v>3</v>
      </c>
      <c r="DI303" s="4" t="s">
        <v>141</v>
      </c>
      <c r="DJ303" s="4" t="s">
        <v>140</v>
      </c>
      <c r="DK303" s="4" t="s">
        <v>3</v>
      </c>
      <c r="DL303" s="4" t="s">
        <v>3</v>
      </c>
      <c r="DM303" s="4" t="s">
        <v>3</v>
      </c>
      <c r="DN303" s="4">
        <v>0</v>
      </c>
      <c r="DO303" s="4">
        <v>0</v>
      </c>
      <c r="DP303" s="4">
        <v>1</v>
      </c>
      <c r="DQ303" s="4">
        <v>1</v>
      </c>
      <c r="DU303" s="4">
        <v>1013</v>
      </c>
      <c r="DV303" s="4" t="s">
        <v>328</v>
      </c>
      <c r="DW303" s="4" t="s">
        <v>328</v>
      </c>
      <c r="DX303" s="4">
        <v>1</v>
      </c>
      <c r="DZ303" s="4" t="s">
        <v>3</v>
      </c>
      <c r="EA303" s="4" t="s">
        <v>3</v>
      </c>
      <c r="EB303" s="4" t="s">
        <v>3</v>
      </c>
      <c r="EC303" s="4" t="s">
        <v>3</v>
      </c>
      <c r="EE303" s="4">
        <v>85133649</v>
      </c>
      <c r="EF303" s="4">
        <v>30</v>
      </c>
      <c r="EG303" s="4" t="s">
        <v>52</v>
      </c>
      <c r="EH303" s="4">
        <v>0</v>
      </c>
      <c r="EI303" s="4" t="s">
        <v>3</v>
      </c>
      <c r="EJ303" s="4">
        <v>1</v>
      </c>
      <c r="EK303" s="4">
        <v>29</v>
      </c>
      <c r="EL303" s="4" t="s">
        <v>330</v>
      </c>
      <c r="EM303" s="4" t="s">
        <v>331</v>
      </c>
      <c r="EO303" s="4" t="s">
        <v>142</v>
      </c>
      <c r="EQ303" s="4">
        <v>0</v>
      </c>
      <c r="ER303" s="4">
        <v>85.03</v>
      </c>
      <c r="ES303" s="4">
        <v>55.68</v>
      </c>
      <c r="ET303" s="4">
        <v>0.75</v>
      </c>
      <c r="EU303" s="4">
        <v>0.11</v>
      </c>
      <c r="EV303" s="4">
        <v>28.6</v>
      </c>
      <c r="EW303" s="4">
        <v>2.2000000000000002</v>
      </c>
      <c r="EX303" s="4">
        <v>0</v>
      </c>
      <c r="EY303" s="4">
        <v>0</v>
      </c>
      <c r="FQ303" s="4">
        <v>0</v>
      </c>
      <c r="FR303" s="4">
        <v>0</v>
      </c>
      <c r="FS303" s="4">
        <v>0</v>
      </c>
      <c r="FX303" s="4">
        <v>87</v>
      </c>
      <c r="FY303" s="4">
        <v>47</v>
      </c>
      <c r="GA303" s="4" t="s">
        <v>3</v>
      </c>
      <c r="GD303" s="4">
        <v>1</v>
      </c>
      <c r="GF303" s="4">
        <v>-2051619664</v>
      </c>
      <c r="GG303" s="4">
        <v>2</v>
      </c>
      <c r="GH303" s="4">
        <v>1</v>
      </c>
      <c r="GI303" s="4">
        <v>2</v>
      </c>
      <c r="GJ303" s="4">
        <v>0</v>
      </c>
      <c r="GK303" s="4">
        <v>0</v>
      </c>
      <c r="GL303" s="4">
        <f t="shared" si="421"/>
        <v>0</v>
      </c>
      <c r="GM303" s="4">
        <f t="shared" si="422"/>
        <v>191242.2</v>
      </c>
      <c r="GN303" s="4">
        <f t="shared" si="423"/>
        <v>191242.2</v>
      </c>
      <c r="GO303" s="4">
        <f t="shared" si="424"/>
        <v>0</v>
      </c>
      <c r="GP303" s="4">
        <f t="shared" si="425"/>
        <v>0</v>
      </c>
      <c r="GR303" s="4">
        <v>0</v>
      </c>
      <c r="GS303" s="4">
        <v>3</v>
      </c>
      <c r="GT303" s="4">
        <v>0</v>
      </c>
      <c r="GU303" s="4" t="s">
        <v>3</v>
      </c>
      <c r="GV303" s="4">
        <f t="shared" si="426"/>
        <v>0</v>
      </c>
      <c r="GW303" s="4">
        <v>1</v>
      </c>
      <c r="GX303" s="4">
        <f t="shared" si="427"/>
        <v>0</v>
      </c>
      <c r="HA303" s="4">
        <v>0</v>
      </c>
      <c r="HB303" s="4">
        <v>0</v>
      </c>
      <c r="HC303" s="4">
        <f t="shared" si="428"/>
        <v>0</v>
      </c>
      <c r="HE303" s="4" t="s">
        <v>3</v>
      </c>
      <c r="HF303" s="4" t="s">
        <v>3</v>
      </c>
      <c r="HM303" s="4" t="s">
        <v>3</v>
      </c>
      <c r="HN303" s="4" t="s">
        <v>3</v>
      </c>
      <c r="HO303" s="4" t="s">
        <v>3</v>
      </c>
      <c r="HP303" s="4" t="s">
        <v>3</v>
      </c>
      <c r="HQ303" s="4" t="s">
        <v>3</v>
      </c>
      <c r="HS303" s="4">
        <v>0</v>
      </c>
      <c r="IK303" s="4">
        <v>0</v>
      </c>
    </row>
    <row r="304" spans="1:255" x14ac:dyDescent="0.2">
      <c r="A304" s="2">
        <v>18</v>
      </c>
      <c r="B304" s="2">
        <v>1</v>
      </c>
      <c r="C304" s="2">
        <v>599</v>
      </c>
      <c r="D304" s="2"/>
      <c r="E304" s="2" t="s">
        <v>465</v>
      </c>
      <c r="F304" s="2" t="s">
        <v>333</v>
      </c>
      <c r="G304" s="2" t="s">
        <v>334</v>
      </c>
      <c r="H304" s="2" t="s">
        <v>156</v>
      </c>
      <c r="I304" s="2">
        <f>I302*J304</f>
        <v>435</v>
      </c>
      <c r="J304" s="2">
        <v>15</v>
      </c>
      <c r="K304" s="2">
        <v>15</v>
      </c>
      <c r="L304" s="2"/>
      <c r="M304" s="2"/>
      <c r="N304" s="2"/>
      <c r="O304" s="2">
        <f t="shared" si="404"/>
        <v>1041.67</v>
      </c>
      <c r="P304" s="2">
        <f t="shared" si="405"/>
        <v>1041.67</v>
      </c>
      <c r="Q304" s="2">
        <f t="shared" ref="Q304:Q317" si="429">(ROUND((ROUND(((ET304)*AV304*I304),2)*BB304),2)+ROUND((ROUND(((AE304-(EU304))*AV304*I304),2)*BS304),2))</f>
        <v>0</v>
      </c>
      <c r="R304" s="2">
        <f t="shared" ref="R304:R317" si="430">(ROUND((ROUND(((EU304)*AV304*I304),2)*BS304),2)+ROUND((ROUND(((AE304-(EU304))*AV304*I304),2)*BS304),2))</f>
        <v>0</v>
      </c>
      <c r="S304" s="2">
        <f t="shared" si="406"/>
        <v>0</v>
      </c>
      <c r="T304" s="2">
        <f t="shared" si="407"/>
        <v>0</v>
      </c>
      <c r="U304" s="2">
        <f t="shared" si="408"/>
        <v>0</v>
      </c>
      <c r="V304" s="2">
        <f t="shared" si="409"/>
        <v>0</v>
      </c>
      <c r="W304" s="2">
        <f t="shared" si="410"/>
        <v>0</v>
      </c>
      <c r="X304" s="2">
        <f t="shared" ref="X304:X317" si="431">(ROUND((((S304+ROUND((ROUND(((EU304)*AV304*I304),2)*BS304),2))*AT304)/100),2)+ROUND(((ROUND((ROUND(((AE304-(EU304))*AV304*I304),2)*BS304),2)*AT304)/100),2))</f>
        <v>0</v>
      </c>
      <c r="Y304" s="2">
        <f t="shared" ref="Y304:Y317" si="432">(ROUND((((S304+ROUND((ROUND(((EU304)*AV304*I304),2)*BS304),2))*AU304)/100),2)+ROUND(((ROUND((ROUND(((AE304-(EU304))*AV304*I304),2)*BS304),2)*AU304)/100),2))</f>
        <v>0</v>
      </c>
      <c r="Z304" s="2"/>
      <c r="AA304" s="2">
        <v>85736471</v>
      </c>
      <c r="AB304" s="2">
        <f t="shared" si="411"/>
        <v>2.35</v>
      </c>
      <c r="AC304" s="2">
        <f t="shared" ref="AC304:AC317" si="433">ROUND((ES304),6)</f>
        <v>2.35</v>
      </c>
      <c r="AD304" s="2">
        <f t="shared" ref="AD304:AD317" si="434">ROUND((((ET304)-(EU304))+AE304),6)</f>
        <v>0</v>
      </c>
      <c r="AE304" s="2">
        <f t="shared" ref="AE304:AE317" si="435">ROUND((EU304),6)</f>
        <v>0</v>
      </c>
      <c r="AF304" s="2">
        <f t="shared" ref="AF304:AF317" si="436">ROUND((EV304),6)</f>
        <v>0</v>
      </c>
      <c r="AG304" s="2">
        <f t="shared" si="412"/>
        <v>0</v>
      </c>
      <c r="AH304" s="2">
        <f t="shared" ref="AH304:AH317" si="437">(EW304)</f>
        <v>0</v>
      </c>
      <c r="AI304" s="2">
        <f t="shared" ref="AI304:AI317" si="438">(EX304)</f>
        <v>0</v>
      </c>
      <c r="AJ304" s="2">
        <f t="shared" si="413"/>
        <v>0</v>
      </c>
      <c r="AK304" s="2">
        <v>2.35</v>
      </c>
      <c r="AL304" s="2">
        <v>2.35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87</v>
      </c>
      <c r="AU304" s="2">
        <v>47</v>
      </c>
      <c r="AV304" s="2">
        <v>1</v>
      </c>
      <c r="AW304" s="2">
        <v>1.0189999999999999</v>
      </c>
      <c r="AX304" s="2"/>
      <c r="AY304" s="2"/>
      <c r="AZ304" s="2">
        <v>1</v>
      </c>
      <c r="BA304" s="2">
        <v>1</v>
      </c>
      <c r="BB304" s="2">
        <v>1</v>
      </c>
      <c r="BC304" s="2">
        <v>1</v>
      </c>
      <c r="BD304" s="2" t="s">
        <v>3</v>
      </c>
      <c r="BE304" s="2" t="s">
        <v>3</v>
      </c>
      <c r="BF304" s="2" t="s">
        <v>3</v>
      </c>
      <c r="BG304" s="2" t="s">
        <v>3</v>
      </c>
      <c r="BH304" s="2">
        <v>3</v>
      </c>
      <c r="BI304" s="2">
        <v>1</v>
      </c>
      <c r="BJ304" s="2" t="s">
        <v>335</v>
      </c>
      <c r="BK304" s="2"/>
      <c r="BL304" s="2"/>
      <c r="BM304" s="2">
        <v>29</v>
      </c>
      <c r="BN304" s="2">
        <v>0</v>
      </c>
      <c r="BO304" s="2" t="s">
        <v>3</v>
      </c>
      <c r="BP304" s="2">
        <v>0</v>
      </c>
      <c r="BQ304" s="2">
        <v>30</v>
      </c>
      <c r="BR304" s="2">
        <v>0</v>
      </c>
      <c r="BS304" s="2">
        <v>1</v>
      </c>
      <c r="BT304" s="2">
        <v>1</v>
      </c>
      <c r="BU304" s="2">
        <v>1</v>
      </c>
      <c r="BV304" s="2">
        <v>1</v>
      </c>
      <c r="BW304" s="2">
        <v>1</v>
      </c>
      <c r="BX304" s="2">
        <v>1</v>
      </c>
      <c r="BY304" s="2" t="s">
        <v>3</v>
      </c>
      <c r="BZ304" s="2">
        <v>87</v>
      </c>
      <c r="CA304" s="2">
        <v>47</v>
      </c>
      <c r="CB304" s="2" t="s">
        <v>3</v>
      </c>
      <c r="CC304" s="2"/>
      <c r="CD304" s="2"/>
      <c r="CE304" s="2">
        <v>1566</v>
      </c>
      <c r="CF304" s="2">
        <v>0</v>
      </c>
      <c r="CG304" s="2">
        <v>0</v>
      </c>
      <c r="CH304" s="2"/>
      <c r="CI304" s="2"/>
      <c r="CJ304" s="2"/>
      <c r="CK304" s="2"/>
      <c r="CL304" s="2"/>
      <c r="CM304" s="2">
        <v>0</v>
      </c>
      <c r="CN304" s="2" t="s">
        <v>908</v>
      </c>
      <c r="CO304" s="2">
        <v>0</v>
      </c>
      <c r="CP304" s="2">
        <f t="shared" si="414"/>
        <v>1041.67</v>
      </c>
      <c r="CQ304" s="2">
        <f t="shared" si="415"/>
        <v>2.39</v>
      </c>
      <c r="CR304" s="2">
        <f t="shared" ref="CR304:CR317" si="439">(ROUND((ROUND(((ET304)*AV304*1),2)*BB304),2)+ROUND((ROUND(((AE304-(EU304))*AV304*1),2)*BS304),2))</f>
        <v>0</v>
      </c>
      <c r="CS304" s="2">
        <f t="shared" ref="CS304:CS317" si="440">(ROUND((ROUND(((EU304)*AV304*1),2)*BS304),2)+ROUND((ROUND(((AE304-(EU304))*AV304*1),2)*BS304),2))</f>
        <v>0</v>
      </c>
      <c r="CT304" s="2">
        <f t="shared" si="416"/>
        <v>0</v>
      </c>
      <c r="CU304" s="2">
        <f t="shared" si="417"/>
        <v>0</v>
      </c>
      <c r="CV304" s="2">
        <f t="shared" si="418"/>
        <v>0</v>
      </c>
      <c r="CW304" s="2">
        <f t="shared" si="419"/>
        <v>0</v>
      </c>
      <c r="CX304" s="2">
        <f t="shared" si="420"/>
        <v>0</v>
      </c>
      <c r="CY304" s="2">
        <f t="shared" ref="CY304:CY317" si="441">(ROUND((((S304+ROUND((ROUND(((EU304)*AV304*1),2)*BS304),2))*AT304)/100),2)+ROUND(((ROUND((ROUND(((AE304-(EU304))*AV304*1),2)*BS304),2)*AT304)/100),2))</f>
        <v>0</v>
      </c>
      <c r="CZ304" s="2">
        <f t="shared" ref="CZ304:CZ317" si="442">(ROUND((((S304+ROUND((ROUND(((EU304)*AV304*1),2)*BS304),2))*AU304)/100),2)+ROUND(((ROUND((ROUND(((AE304-(EU304))*AV304*1),2)*BS304),2)*AU304)/100),2))</f>
        <v>0</v>
      </c>
      <c r="DA304" s="2"/>
      <c r="DB304" s="2"/>
      <c r="DC304" s="2" t="s">
        <v>3</v>
      </c>
      <c r="DD304" s="2" t="s">
        <v>3</v>
      </c>
      <c r="DE304" s="2" t="s">
        <v>3</v>
      </c>
      <c r="DF304" s="2" t="s">
        <v>3</v>
      </c>
      <c r="DG304" s="2" t="s">
        <v>3</v>
      </c>
      <c r="DH304" s="2" t="s">
        <v>3</v>
      </c>
      <c r="DI304" s="2" t="s">
        <v>3</v>
      </c>
      <c r="DJ304" s="2" t="s">
        <v>3</v>
      </c>
      <c r="DK304" s="2" t="s">
        <v>3</v>
      </c>
      <c r="DL304" s="2" t="s">
        <v>3</v>
      </c>
      <c r="DM304" s="2" t="s">
        <v>3</v>
      </c>
      <c r="DN304" s="2">
        <v>0</v>
      </c>
      <c r="DO304" s="2">
        <v>0</v>
      </c>
      <c r="DP304" s="2">
        <v>1</v>
      </c>
      <c r="DQ304" s="2">
        <v>1</v>
      </c>
      <c r="DR304" s="2"/>
      <c r="DS304" s="2"/>
      <c r="DT304" s="2"/>
      <c r="DU304" s="2">
        <v>1003</v>
      </c>
      <c r="DV304" s="2" t="s">
        <v>156</v>
      </c>
      <c r="DW304" s="2" t="s">
        <v>156</v>
      </c>
      <c r="DX304" s="2">
        <v>1</v>
      </c>
      <c r="DY304" s="2"/>
      <c r="DZ304" s="2" t="s">
        <v>3</v>
      </c>
      <c r="EA304" s="2" t="s">
        <v>3</v>
      </c>
      <c r="EB304" s="2" t="s">
        <v>3</v>
      </c>
      <c r="EC304" s="2" t="s">
        <v>3</v>
      </c>
      <c r="ED304" s="2"/>
      <c r="EE304" s="2">
        <v>85133649</v>
      </c>
      <c r="EF304" s="2">
        <v>30</v>
      </c>
      <c r="EG304" s="2" t="s">
        <v>52</v>
      </c>
      <c r="EH304" s="2">
        <v>0</v>
      </c>
      <c r="EI304" s="2" t="s">
        <v>3</v>
      </c>
      <c r="EJ304" s="2">
        <v>1</v>
      </c>
      <c r="EK304" s="2">
        <v>29</v>
      </c>
      <c r="EL304" s="2" t="s">
        <v>330</v>
      </c>
      <c r="EM304" s="2" t="s">
        <v>331</v>
      </c>
      <c r="EN304" s="2"/>
      <c r="EO304" s="2" t="s">
        <v>148</v>
      </c>
      <c r="EP304" s="2"/>
      <c r="EQ304" s="2">
        <v>0</v>
      </c>
      <c r="ER304" s="2">
        <v>2.35</v>
      </c>
      <c r="ES304" s="2">
        <v>2.35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>
        <v>0</v>
      </c>
      <c r="FR304" s="2">
        <v>0</v>
      </c>
      <c r="FS304" s="2">
        <v>0</v>
      </c>
      <c r="FT304" s="2"/>
      <c r="FU304" s="2"/>
      <c r="FV304" s="2"/>
      <c r="FW304" s="2"/>
      <c r="FX304" s="2">
        <v>87</v>
      </c>
      <c r="FY304" s="2">
        <v>47</v>
      </c>
      <c r="FZ304" s="2"/>
      <c r="GA304" s="2" t="s">
        <v>3</v>
      </c>
      <c r="GB304" s="2"/>
      <c r="GC304" s="2"/>
      <c r="GD304" s="2">
        <v>1</v>
      </c>
      <c r="GE304" s="2"/>
      <c r="GF304" s="2">
        <v>1628137600</v>
      </c>
      <c r="GG304" s="2">
        <v>2</v>
      </c>
      <c r="GH304" s="2">
        <v>1</v>
      </c>
      <c r="GI304" s="2">
        <v>-2</v>
      </c>
      <c r="GJ304" s="2">
        <v>0</v>
      </c>
      <c r="GK304" s="2">
        <v>0</v>
      </c>
      <c r="GL304" s="2">
        <f t="shared" si="421"/>
        <v>0</v>
      </c>
      <c r="GM304" s="2">
        <f t="shared" si="422"/>
        <v>1041.67</v>
      </c>
      <c r="GN304" s="2">
        <f t="shared" si="423"/>
        <v>1041.67</v>
      </c>
      <c r="GO304" s="2">
        <f t="shared" si="424"/>
        <v>0</v>
      </c>
      <c r="GP304" s="2">
        <f t="shared" si="425"/>
        <v>0</v>
      </c>
      <c r="GQ304" s="2"/>
      <c r="GR304" s="2">
        <v>0</v>
      </c>
      <c r="GS304" s="2">
        <v>3</v>
      </c>
      <c r="GT304" s="2">
        <v>0</v>
      </c>
      <c r="GU304" s="2" t="s">
        <v>3</v>
      </c>
      <c r="GV304" s="2">
        <f t="shared" si="426"/>
        <v>0</v>
      </c>
      <c r="GW304" s="2">
        <v>1</v>
      </c>
      <c r="GX304" s="2">
        <f t="shared" si="427"/>
        <v>0</v>
      </c>
      <c r="GY304" s="2"/>
      <c r="GZ304" s="2"/>
      <c r="HA304" s="2">
        <v>0</v>
      </c>
      <c r="HB304" s="2">
        <v>0</v>
      </c>
      <c r="HC304" s="2">
        <f t="shared" si="428"/>
        <v>0</v>
      </c>
      <c r="HD304" s="2"/>
      <c r="HE304" s="2" t="s">
        <v>3</v>
      </c>
      <c r="HF304" s="2" t="s">
        <v>3</v>
      </c>
      <c r="HG304" s="2"/>
      <c r="HH304" s="2"/>
      <c r="HI304" s="2"/>
      <c r="HJ304" s="2"/>
      <c r="HK304" s="2"/>
      <c r="HL304" s="2"/>
      <c r="HM304" s="2" t="s">
        <v>42</v>
      </c>
      <c r="HN304" s="2" t="s">
        <v>3</v>
      </c>
      <c r="HO304" s="2" t="s">
        <v>3</v>
      </c>
      <c r="HP304" s="2" t="s">
        <v>3</v>
      </c>
      <c r="HQ304" s="2" t="s">
        <v>3</v>
      </c>
      <c r="HR304" s="2"/>
      <c r="HS304" s="2">
        <v>0</v>
      </c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>
        <v>0</v>
      </c>
      <c r="IL304" s="2"/>
      <c r="IM304" s="2"/>
      <c r="IN304" s="2"/>
      <c r="IO304" s="2"/>
      <c r="IP304" s="2"/>
      <c r="IQ304" s="2"/>
      <c r="IR304" s="2"/>
      <c r="IS304" s="2"/>
      <c r="IT304" s="2"/>
      <c r="IU304" s="2"/>
    </row>
    <row r="305" spans="1:255" x14ac:dyDescent="0.2">
      <c r="A305" s="4">
        <v>18</v>
      </c>
      <c r="B305" s="4">
        <v>1</v>
      </c>
      <c r="C305" s="4">
        <v>610</v>
      </c>
      <c r="E305" s="4" t="s">
        <v>465</v>
      </c>
      <c r="F305" s="4" t="s">
        <v>333</v>
      </c>
      <c r="G305" s="4" t="s">
        <v>334</v>
      </c>
      <c r="H305" s="4" t="s">
        <v>156</v>
      </c>
      <c r="I305" s="4">
        <f>I303*J305</f>
        <v>435</v>
      </c>
      <c r="J305" s="4">
        <v>15</v>
      </c>
      <c r="K305" s="4">
        <v>15</v>
      </c>
      <c r="O305" s="4">
        <f t="shared" si="404"/>
        <v>16239.64</v>
      </c>
      <c r="P305" s="4">
        <f t="shared" si="405"/>
        <v>16239.64</v>
      </c>
      <c r="Q305" s="4">
        <f t="shared" si="429"/>
        <v>0</v>
      </c>
      <c r="R305" s="4">
        <f t="shared" si="430"/>
        <v>0</v>
      </c>
      <c r="S305" s="4">
        <f t="shared" si="406"/>
        <v>0</v>
      </c>
      <c r="T305" s="4">
        <f t="shared" si="407"/>
        <v>0</v>
      </c>
      <c r="U305" s="4">
        <f t="shared" si="408"/>
        <v>0</v>
      </c>
      <c r="V305" s="4">
        <f t="shared" si="409"/>
        <v>0</v>
      </c>
      <c r="W305" s="4">
        <f t="shared" si="410"/>
        <v>0</v>
      </c>
      <c r="X305" s="4">
        <f t="shared" si="431"/>
        <v>0</v>
      </c>
      <c r="Y305" s="4">
        <f t="shared" si="432"/>
        <v>0</v>
      </c>
      <c r="AA305" s="4">
        <v>85736473</v>
      </c>
      <c r="AB305" s="4">
        <f t="shared" si="411"/>
        <v>2.35</v>
      </c>
      <c r="AC305" s="4">
        <f t="shared" si="433"/>
        <v>2.35</v>
      </c>
      <c r="AD305" s="4">
        <f t="shared" si="434"/>
        <v>0</v>
      </c>
      <c r="AE305" s="4">
        <f t="shared" si="435"/>
        <v>0</v>
      </c>
      <c r="AF305" s="4">
        <f t="shared" si="436"/>
        <v>0</v>
      </c>
      <c r="AG305" s="4">
        <f t="shared" si="412"/>
        <v>0</v>
      </c>
      <c r="AH305" s="4">
        <f t="shared" si="437"/>
        <v>0</v>
      </c>
      <c r="AI305" s="4">
        <f t="shared" si="438"/>
        <v>0</v>
      </c>
      <c r="AJ305" s="4">
        <f t="shared" si="413"/>
        <v>0</v>
      </c>
      <c r="AK305" s="4">
        <v>2.35</v>
      </c>
      <c r="AL305" s="4">
        <v>2.35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87</v>
      </c>
      <c r="AU305" s="4">
        <v>47</v>
      </c>
      <c r="AV305" s="4">
        <v>1</v>
      </c>
      <c r="AW305" s="4">
        <v>1.0189999999999999</v>
      </c>
      <c r="AZ305" s="4">
        <v>1</v>
      </c>
      <c r="BA305" s="4">
        <v>1</v>
      </c>
      <c r="BB305" s="4">
        <v>1</v>
      </c>
      <c r="BC305" s="4">
        <v>15.59</v>
      </c>
      <c r="BD305" s="4" t="s">
        <v>3</v>
      </c>
      <c r="BE305" s="4" t="s">
        <v>3</v>
      </c>
      <c r="BF305" s="4" t="s">
        <v>3</v>
      </c>
      <c r="BG305" s="4" t="s">
        <v>3</v>
      </c>
      <c r="BH305" s="4">
        <v>3</v>
      </c>
      <c r="BI305" s="4">
        <v>1</v>
      </c>
      <c r="BJ305" s="4" t="s">
        <v>335</v>
      </c>
      <c r="BM305" s="4">
        <v>29</v>
      </c>
      <c r="BN305" s="4">
        <v>0</v>
      </c>
      <c r="BO305" s="4" t="s">
        <v>333</v>
      </c>
      <c r="BP305" s="4">
        <v>1</v>
      </c>
      <c r="BQ305" s="4">
        <v>30</v>
      </c>
      <c r="BR305" s="4">
        <v>0</v>
      </c>
      <c r="BS305" s="4">
        <v>1</v>
      </c>
      <c r="BT305" s="4">
        <v>1</v>
      </c>
      <c r="BU305" s="4">
        <v>1</v>
      </c>
      <c r="BV305" s="4">
        <v>1</v>
      </c>
      <c r="BW305" s="4">
        <v>1</v>
      </c>
      <c r="BX305" s="4">
        <v>1</v>
      </c>
      <c r="BY305" s="4" t="s">
        <v>3</v>
      </c>
      <c r="BZ305" s="4">
        <v>87</v>
      </c>
      <c r="CA305" s="4">
        <v>47</v>
      </c>
      <c r="CB305" s="4" t="s">
        <v>3</v>
      </c>
      <c r="CE305" s="4">
        <v>1566</v>
      </c>
      <c r="CF305" s="4">
        <v>0</v>
      </c>
      <c r="CG305" s="4">
        <v>0</v>
      </c>
      <c r="CM305" s="4">
        <v>0</v>
      </c>
      <c r="CN305" s="4" t="s">
        <v>908</v>
      </c>
      <c r="CO305" s="4">
        <v>0</v>
      </c>
      <c r="CP305" s="4">
        <f t="shared" si="414"/>
        <v>16239.64</v>
      </c>
      <c r="CQ305" s="4">
        <f t="shared" si="415"/>
        <v>37.26</v>
      </c>
      <c r="CR305" s="4">
        <f t="shared" si="439"/>
        <v>0</v>
      </c>
      <c r="CS305" s="4">
        <f t="shared" si="440"/>
        <v>0</v>
      </c>
      <c r="CT305" s="4">
        <f t="shared" si="416"/>
        <v>0</v>
      </c>
      <c r="CU305" s="4">
        <f t="shared" si="417"/>
        <v>0</v>
      </c>
      <c r="CV305" s="4">
        <f t="shared" si="418"/>
        <v>0</v>
      </c>
      <c r="CW305" s="4">
        <f t="shared" si="419"/>
        <v>0</v>
      </c>
      <c r="CX305" s="4">
        <f t="shared" si="420"/>
        <v>0</v>
      </c>
      <c r="CY305" s="4">
        <f t="shared" si="441"/>
        <v>0</v>
      </c>
      <c r="CZ305" s="4">
        <f t="shared" si="442"/>
        <v>0</v>
      </c>
      <c r="DC305" s="4" t="s">
        <v>3</v>
      </c>
      <c r="DD305" s="4" t="s">
        <v>3</v>
      </c>
      <c r="DE305" s="4" t="s">
        <v>3</v>
      </c>
      <c r="DF305" s="4" t="s">
        <v>3</v>
      </c>
      <c r="DG305" s="4" t="s">
        <v>3</v>
      </c>
      <c r="DH305" s="4" t="s">
        <v>3</v>
      </c>
      <c r="DI305" s="4" t="s">
        <v>3</v>
      </c>
      <c r="DJ305" s="4" t="s">
        <v>3</v>
      </c>
      <c r="DK305" s="4" t="s">
        <v>3</v>
      </c>
      <c r="DL305" s="4" t="s">
        <v>3</v>
      </c>
      <c r="DM305" s="4" t="s">
        <v>3</v>
      </c>
      <c r="DN305" s="4">
        <v>0</v>
      </c>
      <c r="DO305" s="4">
        <v>0</v>
      </c>
      <c r="DP305" s="4">
        <v>1</v>
      </c>
      <c r="DQ305" s="4">
        <v>1</v>
      </c>
      <c r="DU305" s="4">
        <v>1003</v>
      </c>
      <c r="DV305" s="4" t="s">
        <v>156</v>
      </c>
      <c r="DW305" s="4" t="s">
        <v>156</v>
      </c>
      <c r="DX305" s="4">
        <v>1</v>
      </c>
      <c r="DZ305" s="4" t="s">
        <v>3</v>
      </c>
      <c r="EA305" s="4" t="s">
        <v>3</v>
      </c>
      <c r="EB305" s="4" t="s">
        <v>3</v>
      </c>
      <c r="EC305" s="4" t="s">
        <v>3</v>
      </c>
      <c r="EE305" s="4">
        <v>85133649</v>
      </c>
      <c r="EF305" s="4">
        <v>30</v>
      </c>
      <c r="EG305" s="4" t="s">
        <v>52</v>
      </c>
      <c r="EH305" s="4">
        <v>0</v>
      </c>
      <c r="EI305" s="4" t="s">
        <v>3</v>
      </c>
      <c r="EJ305" s="4">
        <v>1</v>
      </c>
      <c r="EK305" s="4">
        <v>29</v>
      </c>
      <c r="EL305" s="4" t="s">
        <v>330</v>
      </c>
      <c r="EM305" s="4" t="s">
        <v>331</v>
      </c>
      <c r="EO305" s="4" t="s">
        <v>148</v>
      </c>
      <c r="EQ305" s="4">
        <v>0</v>
      </c>
      <c r="ER305" s="4">
        <v>2.35</v>
      </c>
      <c r="ES305" s="4">
        <v>2.35</v>
      </c>
      <c r="ET305" s="4">
        <v>0</v>
      </c>
      <c r="EU305" s="4">
        <v>0</v>
      </c>
      <c r="EV305" s="4">
        <v>0</v>
      </c>
      <c r="EW305" s="4">
        <v>0</v>
      </c>
      <c r="EX305" s="4">
        <v>0</v>
      </c>
      <c r="FQ305" s="4">
        <v>0</v>
      </c>
      <c r="FR305" s="4">
        <v>0</v>
      </c>
      <c r="FS305" s="4">
        <v>0</v>
      </c>
      <c r="FX305" s="4">
        <v>87</v>
      </c>
      <c r="FY305" s="4">
        <v>47</v>
      </c>
      <c r="GA305" s="4" t="s">
        <v>3</v>
      </c>
      <c r="GD305" s="4">
        <v>1</v>
      </c>
      <c r="GF305" s="4">
        <v>1628137600</v>
      </c>
      <c r="GG305" s="4">
        <v>2</v>
      </c>
      <c r="GH305" s="4">
        <v>1</v>
      </c>
      <c r="GI305" s="4">
        <v>2</v>
      </c>
      <c r="GJ305" s="4">
        <v>0</v>
      </c>
      <c r="GK305" s="4">
        <v>0</v>
      </c>
      <c r="GL305" s="4">
        <f t="shared" si="421"/>
        <v>0</v>
      </c>
      <c r="GM305" s="4">
        <f t="shared" si="422"/>
        <v>16239.64</v>
      </c>
      <c r="GN305" s="4">
        <f t="shared" si="423"/>
        <v>16239.64</v>
      </c>
      <c r="GO305" s="4">
        <f t="shared" si="424"/>
        <v>0</v>
      </c>
      <c r="GP305" s="4">
        <f t="shared" si="425"/>
        <v>0</v>
      </c>
      <c r="GR305" s="4">
        <v>0</v>
      </c>
      <c r="GS305" s="4">
        <v>3</v>
      </c>
      <c r="GT305" s="4">
        <v>0</v>
      </c>
      <c r="GU305" s="4" t="s">
        <v>3</v>
      </c>
      <c r="GV305" s="4">
        <f t="shared" si="426"/>
        <v>0</v>
      </c>
      <c r="GW305" s="4">
        <v>1</v>
      </c>
      <c r="GX305" s="4">
        <f t="shared" si="427"/>
        <v>0</v>
      </c>
      <c r="HA305" s="4">
        <v>0</v>
      </c>
      <c r="HB305" s="4">
        <v>0</v>
      </c>
      <c r="HC305" s="4">
        <f t="shared" si="428"/>
        <v>0</v>
      </c>
      <c r="HE305" s="4" t="s">
        <v>3</v>
      </c>
      <c r="HF305" s="4" t="s">
        <v>3</v>
      </c>
      <c r="HM305" s="4" t="s">
        <v>42</v>
      </c>
      <c r="HN305" s="4" t="s">
        <v>3</v>
      </c>
      <c r="HO305" s="4" t="s">
        <v>3</v>
      </c>
      <c r="HP305" s="4" t="s">
        <v>3</v>
      </c>
      <c r="HQ305" s="4" t="s">
        <v>3</v>
      </c>
      <c r="HS305" s="4">
        <v>0</v>
      </c>
      <c r="IK305" s="4">
        <v>0</v>
      </c>
    </row>
    <row r="306" spans="1:255" x14ac:dyDescent="0.2">
      <c r="A306" s="2">
        <v>18</v>
      </c>
      <c r="B306" s="2">
        <v>1</v>
      </c>
      <c r="C306" s="2">
        <v>595</v>
      </c>
      <c r="D306" s="2"/>
      <c r="E306" s="2" t="s">
        <v>466</v>
      </c>
      <c r="F306" s="2" t="s">
        <v>337</v>
      </c>
      <c r="G306" s="2" t="s">
        <v>917</v>
      </c>
      <c r="H306" s="2" t="s">
        <v>156</v>
      </c>
      <c r="I306" s="2">
        <f>I302*J306</f>
        <v>78.75</v>
      </c>
      <c r="J306" s="2">
        <v>2.7155172413793105</v>
      </c>
      <c r="K306" s="2">
        <v>2.7155172400000001</v>
      </c>
      <c r="L306" s="2"/>
      <c r="M306" s="2"/>
      <c r="N306" s="2"/>
      <c r="O306" s="2">
        <f t="shared" si="404"/>
        <v>393.21</v>
      </c>
      <c r="P306" s="2">
        <f t="shared" si="405"/>
        <v>393.21</v>
      </c>
      <c r="Q306" s="2">
        <f t="shared" si="429"/>
        <v>0</v>
      </c>
      <c r="R306" s="2">
        <f t="shared" si="430"/>
        <v>0</v>
      </c>
      <c r="S306" s="2">
        <f t="shared" si="406"/>
        <v>0</v>
      </c>
      <c r="T306" s="2">
        <f t="shared" si="407"/>
        <v>0</v>
      </c>
      <c r="U306" s="2">
        <f t="shared" si="408"/>
        <v>0</v>
      </c>
      <c r="V306" s="2">
        <f t="shared" si="409"/>
        <v>0</v>
      </c>
      <c r="W306" s="2">
        <f t="shared" si="410"/>
        <v>0</v>
      </c>
      <c r="X306" s="2">
        <f t="shared" si="431"/>
        <v>0</v>
      </c>
      <c r="Y306" s="2">
        <f t="shared" si="432"/>
        <v>0</v>
      </c>
      <c r="Z306" s="2"/>
      <c r="AA306" s="2">
        <v>85736471</v>
      </c>
      <c r="AB306" s="2">
        <f t="shared" si="411"/>
        <v>4.9000000000000004</v>
      </c>
      <c r="AC306" s="2">
        <f t="shared" si="433"/>
        <v>4.9000000000000004</v>
      </c>
      <c r="AD306" s="2">
        <f t="shared" si="434"/>
        <v>0</v>
      </c>
      <c r="AE306" s="2">
        <f t="shared" si="435"/>
        <v>0</v>
      </c>
      <c r="AF306" s="2">
        <f t="shared" si="436"/>
        <v>0</v>
      </c>
      <c r="AG306" s="2">
        <f t="shared" si="412"/>
        <v>0</v>
      </c>
      <c r="AH306" s="2">
        <f t="shared" si="437"/>
        <v>0</v>
      </c>
      <c r="AI306" s="2">
        <f t="shared" si="438"/>
        <v>0</v>
      </c>
      <c r="AJ306" s="2">
        <f t="shared" si="413"/>
        <v>0</v>
      </c>
      <c r="AK306" s="2">
        <v>4.9000000000000004</v>
      </c>
      <c r="AL306" s="2">
        <v>4.9000000000000004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87</v>
      </c>
      <c r="AU306" s="2">
        <v>47</v>
      </c>
      <c r="AV306" s="2">
        <v>1</v>
      </c>
      <c r="AW306" s="2">
        <v>1.0189999999999999</v>
      </c>
      <c r="AX306" s="2"/>
      <c r="AY306" s="2"/>
      <c r="AZ306" s="2">
        <v>1</v>
      </c>
      <c r="BA306" s="2">
        <v>1</v>
      </c>
      <c r="BB306" s="2">
        <v>1</v>
      </c>
      <c r="BC306" s="2">
        <v>1</v>
      </c>
      <c r="BD306" s="2" t="s">
        <v>3</v>
      </c>
      <c r="BE306" s="2" t="s">
        <v>3</v>
      </c>
      <c r="BF306" s="2" t="s">
        <v>3</v>
      </c>
      <c r="BG306" s="2" t="s">
        <v>3</v>
      </c>
      <c r="BH306" s="2">
        <v>3</v>
      </c>
      <c r="BI306" s="2">
        <v>1</v>
      </c>
      <c r="BJ306" s="2" t="s">
        <v>338</v>
      </c>
      <c r="BK306" s="2"/>
      <c r="BL306" s="2"/>
      <c r="BM306" s="2">
        <v>29</v>
      </c>
      <c r="BN306" s="2">
        <v>0</v>
      </c>
      <c r="BO306" s="2" t="s">
        <v>3</v>
      </c>
      <c r="BP306" s="2">
        <v>0</v>
      </c>
      <c r="BQ306" s="2">
        <v>30</v>
      </c>
      <c r="BR306" s="2">
        <v>0</v>
      </c>
      <c r="BS306" s="2">
        <v>1</v>
      </c>
      <c r="BT306" s="2">
        <v>1</v>
      </c>
      <c r="BU306" s="2">
        <v>1</v>
      </c>
      <c r="BV306" s="2">
        <v>1</v>
      </c>
      <c r="BW306" s="2">
        <v>1</v>
      </c>
      <c r="BX306" s="2">
        <v>1</v>
      </c>
      <c r="BY306" s="2" t="s">
        <v>3</v>
      </c>
      <c r="BZ306" s="2">
        <v>87</v>
      </c>
      <c r="CA306" s="2">
        <v>47</v>
      </c>
      <c r="CB306" s="2" t="s">
        <v>3</v>
      </c>
      <c r="CC306" s="2"/>
      <c r="CD306" s="2"/>
      <c r="CE306" s="2">
        <v>1566</v>
      </c>
      <c r="CF306" s="2">
        <v>0</v>
      </c>
      <c r="CG306" s="2">
        <v>0</v>
      </c>
      <c r="CH306" s="2"/>
      <c r="CI306" s="2"/>
      <c r="CJ306" s="2"/>
      <c r="CK306" s="2"/>
      <c r="CL306" s="2"/>
      <c r="CM306" s="2">
        <v>0</v>
      </c>
      <c r="CN306" s="2" t="s">
        <v>908</v>
      </c>
      <c r="CO306" s="2">
        <v>0</v>
      </c>
      <c r="CP306" s="2">
        <f t="shared" si="414"/>
        <v>393.21</v>
      </c>
      <c r="CQ306" s="2">
        <f t="shared" si="415"/>
        <v>4.99</v>
      </c>
      <c r="CR306" s="2">
        <f t="shared" si="439"/>
        <v>0</v>
      </c>
      <c r="CS306" s="2">
        <f t="shared" si="440"/>
        <v>0</v>
      </c>
      <c r="CT306" s="2">
        <f t="shared" si="416"/>
        <v>0</v>
      </c>
      <c r="CU306" s="2">
        <f t="shared" si="417"/>
        <v>0</v>
      </c>
      <c r="CV306" s="2">
        <f t="shared" si="418"/>
        <v>0</v>
      </c>
      <c r="CW306" s="2">
        <f t="shared" si="419"/>
        <v>0</v>
      </c>
      <c r="CX306" s="2">
        <f t="shared" si="420"/>
        <v>0</v>
      </c>
      <c r="CY306" s="2">
        <f t="shared" si="441"/>
        <v>0</v>
      </c>
      <c r="CZ306" s="2">
        <f t="shared" si="442"/>
        <v>0</v>
      </c>
      <c r="DA306" s="2"/>
      <c r="DB306" s="2"/>
      <c r="DC306" s="2" t="s">
        <v>3</v>
      </c>
      <c r="DD306" s="2" t="s">
        <v>3</v>
      </c>
      <c r="DE306" s="2" t="s">
        <v>3</v>
      </c>
      <c r="DF306" s="2" t="s">
        <v>3</v>
      </c>
      <c r="DG306" s="2" t="s">
        <v>3</v>
      </c>
      <c r="DH306" s="2" t="s">
        <v>3</v>
      </c>
      <c r="DI306" s="2" t="s">
        <v>3</v>
      </c>
      <c r="DJ306" s="2" t="s">
        <v>3</v>
      </c>
      <c r="DK306" s="2" t="s">
        <v>3</v>
      </c>
      <c r="DL306" s="2" t="s">
        <v>3</v>
      </c>
      <c r="DM306" s="2" t="s">
        <v>3</v>
      </c>
      <c r="DN306" s="2">
        <v>0</v>
      </c>
      <c r="DO306" s="2">
        <v>0</v>
      </c>
      <c r="DP306" s="2">
        <v>1</v>
      </c>
      <c r="DQ306" s="2">
        <v>1</v>
      </c>
      <c r="DR306" s="2"/>
      <c r="DS306" s="2"/>
      <c r="DT306" s="2"/>
      <c r="DU306" s="2">
        <v>1003</v>
      </c>
      <c r="DV306" s="2" t="s">
        <v>156</v>
      </c>
      <c r="DW306" s="2" t="s">
        <v>156</v>
      </c>
      <c r="DX306" s="2">
        <v>1</v>
      </c>
      <c r="DY306" s="2"/>
      <c r="DZ306" s="2" t="s">
        <v>3</v>
      </c>
      <c r="EA306" s="2" t="s">
        <v>3</v>
      </c>
      <c r="EB306" s="2" t="s">
        <v>3</v>
      </c>
      <c r="EC306" s="2" t="s">
        <v>3</v>
      </c>
      <c r="ED306" s="2"/>
      <c r="EE306" s="2">
        <v>85133649</v>
      </c>
      <c r="EF306" s="2">
        <v>30</v>
      </c>
      <c r="EG306" s="2" t="s">
        <v>52</v>
      </c>
      <c r="EH306" s="2">
        <v>0</v>
      </c>
      <c r="EI306" s="2" t="s">
        <v>3</v>
      </c>
      <c r="EJ306" s="2">
        <v>1</v>
      </c>
      <c r="EK306" s="2">
        <v>29</v>
      </c>
      <c r="EL306" s="2" t="s">
        <v>330</v>
      </c>
      <c r="EM306" s="2" t="s">
        <v>331</v>
      </c>
      <c r="EN306" s="2"/>
      <c r="EO306" s="2" t="s">
        <v>148</v>
      </c>
      <c r="EP306" s="2"/>
      <c r="EQ306" s="2">
        <v>0</v>
      </c>
      <c r="ER306" s="2">
        <v>4.9000000000000004</v>
      </c>
      <c r="ES306" s="2">
        <v>4.9000000000000004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>
        <v>0</v>
      </c>
      <c r="FR306" s="2">
        <v>0</v>
      </c>
      <c r="FS306" s="2">
        <v>0</v>
      </c>
      <c r="FT306" s="2"/>
      <c r="FU306" s="2"/>
      <c r="FV306" s="2"/>
      <c r="FW306" s="2"/>
      <c r="FX306" s="2">
        <v>87</v>
      </c>
      <c r="FY306" s="2">
        <v>47</v>
      </c>
      <c r="FZ306" s="2"/>
      <c r="GA306" s="2" t="s">
        <v>3</v>
      </c>
      <c r="GB306" s="2"/>
      <c r="GC306" s="2"/>
      <c r="GD306" s="2">
        <v>1</v>
      </c>
      <c r="GE306" s="2"/>
      <c r="GF306" s="2">
        <v>836412554</v>
      </c>
      <c r="GG306" s="2">
        <v>2</v>
      </c>
      <c r="GH306" s="2">
        <v>1</v>
      </c>
      <c r="GI306" s="2">
        <v>-2</v>
      </c>
      <c r="GJ306" s="2">
        <v>0</v>
      </c>
      <c r="GK306" s="2">
        <v>0</v>
      </c>
      <c r="GL306" s="2">
        <f t="shared" si="421"/>
        <v>0</v>
      </c>
      <c r="GM306" s="2">
        <f t="shared" si="422"/>
        <v>393.21</v>
      </c>
      <c r="GN306" s="2">
        <f t="shared" si="423"/>
        <v>393.21</v>
      </c>
      <c r="GO306" s="2">
        <f t="shared" si="424"/>
        <v>0</v>
      </c>
      <c r="GP306" s="2">
        <f t="shared" si="425"/>
        <v>0</v>
      </c>
      <c r="GQ306" s="2"/>
      <c r="GR306" s="2">
        <v>0</v>
      </c>
      <c r="GS306" s="2">
        <v>3</v>
      </c>
      <c r="GT306" s="2">
        <v>0</v>
      </c>
      <c r="GU306" s="2" t="s">
        <v>3</v>
      </c>
      <c r="GV306" s="2">
        <f t="shared" si="426"/>
        <v>0</v>
      </c>
      <c r="GW306" s="2">
        <v>1</v>
      </c>
      <c r="GX306" s="2">
        <f t="shared" si="427"/>
        <v>0</v>
      </c>
      <c r="GY306" s="2"/>
      <c r="GZ306" s="2"/>
      <c r="HA306" s="2">
        <v>0</v>
      </c>
      <c r="HB306" s="2">
        <v>0</v>
      </c>
      <c r="HC306" s="2">
        <f t="shared" si="428"/>
        <v>0</v>
      </c>
      <c r="HD306" s="2"/>
      <c r="HE306" s="2" t="s">
        <v>3</v>
      </c>
      <c r="HF306" s="2" t="s">
        <v>3</v>
      </c>
      <c r="HG306" s="2"/>
      <c r="HH306" s="2"/>
      <c r="HI306" s="2"/>
      <c r="HJ306" s="2"/>
      <c r="HK306" s="2"/>
      <c r="HL306" s="2"/>
      <c r="HM306" s="2" t="s">
        <v>42</v>
      </c>
      <c r="HN306" s="2" t="s">
        <v>3</v>
      </c>
      <c r="HO306" s="2" t="s">
        <v>3</v>
      </c>
      <c r="HP306" s="2" t="s">
        <v>3</v>
      </c>
      <c r="HQ306" s="2" t="s">
        <v>3</v>
      </c>
      <c r="HR306" s="2"/>
      <c r="HS306" s="2">
        <v>0</v>
      </c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>
        <v>0</v>
      </c>
      <c r="IL306" s="2"/>
      <c r="IM306" s="2"/>
      <c r="IN306" s="2"/>
      <c r="IO306" s="2"/>
      <c r="IP306" s="2"/>
      <c r="IQ306" s="2"/>
      <c r="IR306" s="2"/>
      <c r="IS306" s="2"/>
      <c r="IT306" s="2"/>
      <c r="IU306" s="2"/>
    </row>
    <row r="307" spans="1:255" x14ac:dyDescent="0.2">
      <c r="A307" s="4">
        <v>18</v>
      </c>
      <c r="B307" s="4">
        <v>1</v>
      </c>
      <c r="C307" s="4">
        <v>606</v>
      </c>
      <c r="E307" s="4" t="s">
        <v>466</v>
      </c>
      <c r="F307" s="4" t="s">
        <v>337</v>
      </c>
      <c r="G307" s="4" t="s">
        <v>917</v>
      </c>
      <c r="H307" s="4" t="s">
        <v>156</v>
      </c>
      <c r="I307" s="4">
        <f>I303*J307</f>
        <v>78.75</v>
      </c>
      <c r="J307" s="4">
        <v>2.7155172413793105</v>
      </c>
      <c r="K307" s="4">
        <v>2.7155172400000001</v>
      </c>
      <c r="O307" s="4">
        <f t="shared" si="404"/>
        <v>2418.2399999999998</v>
      </c>
      <c r="P307" s="4">
        <f t="shared" si="405"/>
        <v>2418.2399999999998</v>
      </c>
      <c r="Q307" s="4">
        <f t="shared" si="429"/>
        <v>0</v>
      </c>
      <c r="R307" s="4">
        <f t="shared" si="430"/>
        <v>0</v>
      </c>
      <c r="S307" s="4">
        <f t="shared" si="406"/>
        <v>0</v>
      </c>
      <c r="T307" s="4">
        <f t="shared" si="407"/>
        <v>0</v>
      </c>
      <c r="U307" s="4">
        <f t="shared" si="408"/>
        <v>0</v>
      </c>
      <c r="V307" s="4">
        <f t="shared" si="409"/>
        <v>0</v>
      </c>
      <c r="W307" s="4">
        <f t="shared" si="410"/>
        <v>0</v>
      </c>
      <c r="X307" s="4">
        <f t="shared" si="431"/>
        <v>0</v>
      </c>
      <c r="Y307" s="4">
        <f t="shared" si="432"/>
        <v>0</v>
      </c>
      <c r="AA307" s="4">
        <v>85736473</v>
      </c>
      <c r="AB307" s="4">
        <f t="shared" si="411"/>
        <v>4.9000000000000004</v>
      </c>
      <c r="AC307" s="4">
        <f t="shared" si="433"/>
        <v>4.9000000000000004</v>
      </c>
      <c r="AD307" s="4">
        <f t="shared" si="434"/>
        <v>0</v>
      </c>
      <c r="AE307" s="4">
        <f t="shared" si="435"/>
        <v>0</v>
      </c>
      <c r="AF307" s="4">
        <f t="shared" si="436"/>
        <v>0</v>
      </c>
      <c r="AG307" s="4">
        <f t="shared" si="412"/>
        <v>0</v>
      </c>
      <c r="AH307" s="4">
        <f t="shared" si="437"/>
        <v>0</v>
      </c>
      <c r="AI307" s="4">
        <f t="shared" si="438"/>
        <v>0</v>
      </c>
      <c r="AJ307" s="4">
        <f t="shared" si="413"/>
        <v>0</v>
      </c>
      <c r="AK307" s="4">
        <v>4.9000000000000004</v>
      </c>
      <c r="AL307" s="4">
        <v>4.9000000000000004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87</v>
      </c>
      <c r="AU307" s="4">
        <v>47</v>
      </c>
      <c r="AV307" s="4">
        <v>1</v>
      </c>
      <c r="AW307" s="4">
        <v>1.0189999999999999</v>
      </c>
      <c r="AZ307" s="4">
        <v>1</v>
      </c>
      <c r="BA307" s="4">
        <v>1</v>
      </c>
      <c r="BB307" s="4">
        <v>1</v>
      </c>
      <c r="BC307" s="4">
        <v>6.15</v>
      </c>
      <c r="BD307" s="4" t="s">
        <v>3</v>
      </c>
      <c r="BE307" s="4" t="s">
        <v>3</v>
      </c>
      <c r="BF307" s="4" t="s">
        <v>3</v>
      </c>
      <c r="BG307" s="4" t="s">
        <v>3</v>
      </c>
      <c r="BH307" s="4">
        <v>3</v>
      </c>
      <c r="BI307" s="4">
        <v>1</v>
      </c>
      <c r="BJ307" s="4" t="s">
        <v>338</v>
      </c>
      <c r="BM307" s="4">
        <v>29</v>
      </c>
      <c r="BN307" s="4">
        <v>0</v>
      </c>
      <c r="BO307" s="4" t="s">
        <v>337</v>
      </c>
      <c r="BP307" s="4">
        <v>1</v>
      </c>
      <c r="BQ307" s="4">
        <v>30</v>
      </c>
      <c r="BR307" s="4">
        <v>0</v>
      </c>
      <c r="BS307" s="4">
        <v>1</v>
      </c>
      <c r="BT307" s="4">
        <v>1</v>
      </c>
      <c r="BU307" s="4">
        <v>1</v>
      </c>
      <c r="BV307" s="4">
        <v>1</v>
      </c>
      <c r="BW307" s="4">
        <v>1</v>
      </c>
      <c r="BX307" s="4">
        <v>1</v>
      </c>
      <c r="BY307" s="4" t="s">
        <v>3</v>
      </c>
      <c r="BZ307" s="4">
        <v>87</v>
      </c>
      <c r="CA307" s="4">
        <v>47</v>
      </c>
      <c r="CB307" s="4" t="s">
        <v>3</v>
      </c>
      <c r="CE307" s="4">
        <v>1566</v>
      </c>
      <c r="CF307" s="4">
        <v>0</v>
      </c>
      <c r="CG307" s="4">
        <v>0</v>
      </c>
      <c r="CM307" s="4">
        <v>0</v>
      </c>
      <c r="CN307" s="4" t="s">
        <v>908</v>
      </c>
      <c r="CO307" s="4">
        <v>0</v>
      </c>
      <c r="CP307" s="4">
        <f t="shared" si="414"/>
        <v>2418.2399999999998</v>
      </c>
      <c r="CQ307" s="4">
        <f t="shared" si="415"/>
        <v>30.69</v>
      </c>
      <c r="CR307" s="4">
        <f t="shared" si="439"/>
        <v>0</v>
      </c>
      <c r="CS307" s="4">
        <f t="shared" si="440"/>
        <v>0</v>
      </c>
      <c r="CT307" s="4">
        <f t="shared" si="416"/>
        <v>0</v>
      </c>
      <c r="CU307" s="4">
        <f t="shared" si="417"/>
        <v>0</v>
      </c>
      <c r="CV307" s="4">
        <f t="shared" si="418"/>
        <v>0</v>
      </c>
      <c r="CW307" s="4">
        <f t="shared" si="419"/>
        <v>0</v>
      </c>
      <c r="CX307" s="4">
        <f t="shared" si="420"/>
        <v>0</v>
      </c>
      <c r="CY307" s="4">
        <f t="shared" si="441"/>
        <v>0</v>
      </c>
      <c r="CZ307" s="4">
        <f t="shared" si="442"/>
        <v>0</v>
      </c>
      <c r="DC307" s="4" t="s">
        <v>3</v>
      </c>
      <c r="DD307" s="4" t="s">
        <v>3</v>
      </c>
      <c r="DE307" s="4" t="s">
        <v>3</v>
      </c>
      <c r="DF307" s="4" t="s">
        <v>3</v>
      </c>
      <c r="DG307" s="4" t="s">
        <v>3</v>
      </c>
      <c r="DH307" s="4" t="s">
        <v>3</v>
      </c>
      <c r="DI307" s="4" t="s">
        <v>3</v>
      </c>
      <c r="DJ307" s="4" t="s">
        <v>3</v>
      </c>
      <c r="DK307" s="4" t="s">
        <v>3</v>
      </c>
      <c r="DL307" s="4" t="s">
        <v>3</v>
      </c>
      <c r="DM307" s="4" t="s">
        <v>3</v>
      </c>
      <c r="DN307" s="4">
        <v>0</v>
      </c>
      <c r="DO307" s="4">
        <v>0</v>
      </c>
      <c r="DP307" s="4">
        <v>1</v>
      </c>
      <c r="DQ307" s="4">
        <v>1</v>
      </c>
      <c r="DU307" s="4">
        <v>1003</v>
      </c>
      <c r="DV307" s="4" t="s">
        <v>156</v>
      </c>
      <c r="DW307" s="4" t="s">
        <v>156</v>
      </c>
      <c r="DX307" s="4">
        <v>1</v>
      </c>
      <c r="DZ307" s="4" t="s">
        <v>3</v>
      </c>
      <c r="EA307" s="4" t="s">
        <v>3</v>
      </c>
      <c r="EB307" s="4" t="s">
        <v>3</v>
      </c>
      <c r="EC307" s="4" t="s">
        <v>3</v>
      </c>
      <c r="EE307" s="4">
        <v>85133649</v>
      </c>
      <c r="EF307" s="4">
        <v>30</v>
      </c>
      <c r="EG307" s="4" t="s">
        <v>52</v>
      </c>
      <c r="EH307" s="4">
        <v>0</v>
      </c>
      <c r="EI307" s="4" t="s">
        <v>3</v>
      </c>
      <c r="EJ307" s="4">
        <v>1</v>
      </c>
      <c r="EK307" s="4">
        <v>29</v>
      </c>
      <c r="EL307" s="4" t="s">
        <v>330</v>
      </c>
      <c r="EM307" s="4" t="s">
        <v>331</v>
      </c>
      <c r="EO307" s="4" t="s">
        <v>148</v>
      </c>
      <c r="EQ307" s="4">
        <v>0</v>
      </c>
      <c r="ER307" s="4">
        <v>4.9000000000000004</v>
      </c>
      <c r="ES307" s="4">
        <v>4.9000000000000004</v>
      </c>
      <c r="ET307" s="4">
        <v>0</v>
      </c>
      <c r="EU307" s="4">
        <v>0</v>
      </c>
      <c r="EV307" s="4">
        <v>0</v>
      </c>
      <c r="EW307" s="4">
        <v>0</v>
      </c>
      <c r="EX307" s="4">
        <v>0</v>
      </c>
      <c r="FQ307" s="4">
        <v>0</v>
      </c>
      <c r="FR307" s="4">
        <v>0</v>
      </c>
      <c r="FS307" s="4">
        <v>0</v>
      </c>
      <c r="FX307" s="4">
        <v>87</v>
      </c>
      <c r="FY307" s="4">
        <v>47</v>
      </c>
      <c r="GA307" s="4" t="s">
        <v>3</v>
      </c>
      <c r="GD307" s="4">
        <v>1</v>
      </c>
      <c r="GF307" s="4">
        <v>836412554</v>
      </c>
      <c r="GG307" s="4">
        <v>2</v>
      </c>
      <c r="GH307" s="4">
        <v>1</v>
      </c>
      <c r="GI307" s="4">
        <v>2</v>
      </c>
      <c r="GJ307" s="4">
        <v>0</v>
      </c>
      <c r="GK307" s="4">
        <v>0</v>
      </c>
      <c r="GL307" s="4">
        <f t="shared" si="421"/>
        <v>0</v>
      </c>
      <c r="GM307" s="4">
        <f t="shared" si="422"/>
        <v>2418.2399999999998</v>
      </c>
      <c r="GN307" s="4">
        <f t="shared" si="423"/>
        <v>2418.2399999999998</v>
      </c>
      <c r="GO307" s="4">
        <f t="shared" si="424"/>
        <v>0</v>
      </c>
      <c r="GP307" s="4">
        <f t="shared" si="425"/>
        <v>0</v>
      </c>
      <c r="GR307" s="4">
        <v>0</v>
      </c>
      <c r="GS307" s="4">
        <v>3</v>
      </c>
      <c r="GT307" s="4">
        <v>0</v>
      </c>
      <c r="GU307" s="4" t="s">
        <v>3</v>
      </c>
      <c r="GV307" s="4">
        <f t="shared" si="426"/>
        <v>0</v>
      </c>
      <c r="GW307" s="4">
        <v>1</v>
      </c>
      <c r="GX307" s="4">
        <f t="shared" si="427"/>
        <v>0</v>
      </c>
      <c r="HA307" s="4">
        <v>0</v>
      </c>
      <c r="HB307" s="4">
        <v>0</v>
      </c>
      <c r="HC307" s="4">
        <f t="shared" si="428"/>
        <v>0</v>
      </c>
      <c r="HE307" s="4" t="s">
        <v>3</v>
      </c>
      <c r="HF307" s="4" t="s">
        <v>3</v>
      </c>
      <c r="HM307" s="4" t="s">
        <v>42</v>
      </c>
      <c r="HN307" s="4" t="s">
        <v>3</v>
      </c>
      <c r="HO307" s="4" t="s">
        <v>3</v>
      </c>
      <c r="HP307" s="4" t="s">
        <v>3</v>
      </c>
      <c r="HQ307" s="4" t="s">
        <v>3</v>
      </c>
      <c r="HS307" s="4">
        <v>0</v>
      </c>
      <c r="IK307" s="4">
        <v>0</v>
      </c>
    </row>
    <row r="308" spans="1:255" x14ac:dyDescent="0.2">
      <c r="A308" s="2">
        <v>18</v>
      </c>
      <c r="B308" s="2">
        <v>1</v>
      </c>
      <c r="C308" s="2">
        <v>591</v>
      </c>
      <c r="D308" s="2"/>
      <c r="E308" s="2" t="s">
        <v>467</v>
      </c>
      <c r="F308" s="2" t="s">
        <v>340</v>
      </c>
      <c r="G308" s="2" t="s">
        <v>909</v>
      </c>
      <c r="H308" s="2" t="s">
        <v>156</v>
      </c>
      <c r="I308" s="2">
        <f>I302*J308</f>
        <v>94.5</v>
      </c>
      <c r="J308" s="2">
        <v>3.2586206896551726</v>
      </c>
      <c r="K308" s="2">
        <v>3.2586206999999998</v>
      </c>
      <c r="L308" s="2"/>
      <c r="M308" s="2"/>
      <c r="N308" s="2"/>
      <c r="O308" s="2">
        <f t="shared" si="404"/>
        <v>520</v>
      </c>
      <c r="P308" s="2">
        <f t="shared" si="405"/>
        <v>520</v>
      </c>
      <c r="Q308" s="2">
        <f t="shared" si="429"/>
        <v>0</v>
      </c>
      <c r="R308" s="2">
        <f t="shared" si="430"/>
        <v>0</v>
      </c>
      <c r="S308" s="2">
        <f t="shared" si="406"/>
        <v>0</v>
      </c>
      <c r="T308" s="2">
        <f t="shared" si="407"/>
        <v>0</v>
      </c>
      <c r="U308" s="2">
        <f t="shared" si="408"/>
        <v>0</v>
      </c>
      <c r="V308" s="2">
        <f t="shared" si="409"/>
        <v>0</v>
      </c>
      <c r="W308" s="2">
        <f t="shared" si="410"/>
        <v>0</v>
      </c>
      <c r="X308" s="2">
        <f t="shared" si="431"/>
        <v>0</v>
      </c>
      <c r="Y308" s="2">
        <f t="shared" si="432"/>
        <v>0</v>
      </c>
      <c r="Z308" s="2"/>
      <c r="AA308" s="2">
        <v>85736471</v>
      </c>
      <c r="AB308" s="2">
        <f t="shared" si="411"/>
        <v>5.4</v>
      </c>
      <c r="AC308" s="2">
        <f t="shared" si="433"/>
        <v>5.4</v>
      </c>
      <c r="AD308" s="2">
        <f t="shared" si="434"/>
        <v>0</v>
      </c>
      <c r="AE308" s="2">
        <f t="shared" si="435"/>
        <v>0</v>
      </c>
      <c r="AF308" s="2">
        <f t="shared" si="436"/>
        <v>0</v>
      </c>
      <c r="AG308" s="2">
        <f t="shared" si="412"/>
        <v>0</v>
      </c>
      <c r="AH308" s="2">
        <f t="shared" si="437"/>
        <v>0</v>
      </c>
      <c r="AI308" s="2">
        <f t="shared" si="438"/>
        <v>0</v>
      </c>
      <c r="AJ308" s="2">
        <f t="shared" si="413"/>
        <v>0</v>
      </c>
      <c r="AK308" s="2">
        <v>5.4</v>
      </c>
      <c r="AL308" s="2">
        <v>5.4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87</v>
      </c>
      <c r="AU308" s="2">
        <v>47</v>
      </c>
      <c r="AV308" s="2">
        <v>1</v>
      </c>
      <c r="AW308" s="2">
        <v>1.0189999999999999</v>
      </c>
      <c r="AX308" s="2"/>
      <c r="AY308" s="2"/>
      <c r="AZ308" s="2">
        <v>1</v>
      </c>
      <c r="BA308" s="2">
        <v>1</v>
      </c>
      <c r="BB308" s="2">
        <v>1</v>
      </c>
      <c r="BC308" s="2">
        <v>1</v>
      </c>
      <c r="BD308" s="2" t="s">
        <v>3</v>
      </c>
      <c r="BE308" s="2" t="s">
        <v>3</v>
      </c>
      <c r="BF308" s="2" t="s">
        <v>3</v>
      </c>
      <c r="BG308" s="2" t="s">
        <v>3</v>
      </c>
      <c r="BH308" s="2">
        <v>3</v>
      </c>
      <c r="BI308" s="2">
        <v>1</v>
      </c>
      <c r="BJ308" s="2" t="s">
        <v>341</v>
      </c>
      <c r="BK308" s="2"/>
      <c r="BL308" s="2"/>
      <c r="BM308" s="2">
        <v>29</v>
      </c>
      <c r="BN308" s="2">
        <v>0</v>
      </c>
      <c r="BO308" s="2" t="s">
        <v>3</v>
      </c>
      <c r="BP308" s="2">
        <v>0</v>
      </c>
      <c r="BQ308" s="2">
        <v>30</v>
      </c>
      <c r="BR308" s="2">
        <v>0</v>
      </c>
      <c r="BS308" s="2">
        <v>1</v>
      </c>
      <c r="BT308" s="2">
        <v>1</v>
      </c>
      <c r="BU308" s="2">
        <v>1</v>
      </c>
      <c r="BV308" s="2">
        <v>1</v>
      </c>
      <c r="BW308" s="2">
        <v>1</v>
      </c>
      <c r="BX308" s="2">
        <v>1</v>
      </c>
      <c r="BY308" s="2" t="s">
        <v>3</v>
      </c>
      <c r="BZ308" s="2">
        <v>87</v>
      </c>
      <c r="CA308" s="2">
        <v>47</v>
      </c>
      <c r="CB308" s="2" t="s">
        <v>3</v>
      </c>
      <c r="CC308" s="2"/>
      <c r="CD308" s="2"/>
      <c r="CE308" s="2">
        <v>1566</v>
      </c>
      <c r="CF308" s="2">
        <v>0</v>
      </c>
      <c r="CG308" s="2">
        <v>0</v>
      </c>
      <c r="CH308" s="2"/>
      <c r="CI308" s="2"/>
      <c r="CJ308" s="2"/>
      <c r="CK308" s="2"/>
      <c r="CL308" s="2"/>
      <c r="CM308" s="2">
        <v>0</v>
      </c>
      <c r="CN308" s="2" t="s">
        <v>908</v>
      </c>
      <c r="CO308" s="2">
        <v>0</v>
      </c>
      <c r="CP308" s="2">
        <f t="shared" si="414"/>
        <v>520</v>
      </c>
      <c r="CQ308" s="2">
        <f t="shared" si="415"/>
        <v>5.5</v>
      </c>
      <c r="CR308" s="2">
        <f t="shared" si="439"/>
        <v>0</v>
      </c>
      <c r="CS308" s="2">
        <f t="shared" si="440"/>
        <v>0</v>
      </c>
      <c r="CT308" s="2">
        <f t="shared" si="416"/>
        <v>0</v>
      </c>
      <c r="CU308" s="2">
        <f t="shared" si="417"/>
        <v>0</v>
      </c>
      <c r="CV308" s="2">
        <f t="shared" si="418"/>
        <v>0</v>
      </c>
      <c r="CW308" s="2">
        <f t="shared" si="419"/>
        <v>0</v>
      </c>
      <c r="CX308" s="2">
        <f t="shared" si="420"/>
        <v>0</v>
      </c>
      <c r="CY308" s="2">
        <f t="shared" si="441"/>
        <v>0</v>
      </c>
      <c r="CZ308" s="2">
        <f t="shared" si="442"/>
        <v>0</v>
      </c>
      <c r="DA308" s="2"/>
      <c r="DB308" s="2"/>
      <c r="DC308" s="2" t="s">
        <v>3</v>
      </c>
      <c r="DD308" s="2" t="s">
        <v>3</v>
      </c>
      <c r="DE308" s="2" t="s">
        <v>3</v>
      </c>
      <c r="DF308" s="2" t="s">
        <v>3</v>
      </c>
      <c r="DG308" s="2" t="s">
        <v>3</v>
      </c>
      <c r="DH308" s="2" t="s">
        <v>3</v>
      </c>
      <c r="DI308" s="2" t="s">
        <v>3</v>
      </c>
      <c r="DJ308" s="2" t="s">
        <v>3</v>
      </c>
      <c r="DK308" s="2" t="s">
        <v>3</v>
      </c>
      <c r="DL308" s="2" t="s">
        <v>3</v>
      </c>
      <c r="DM308" s="2" t="s">
        <v>3</v>
      </c>
      <c r="DN308" s="2">
        <v>0</v>
      </c>
      <c r="DO308" s="2">
        <v>0</v>
      </c>
      <c r="DP308" s="2">
        <v>1</v>
      </c>
      <c r="DQ308" s="2">
        <v>1</v>
      </c>
      <c r="DR308" s="2"/>
      <c r="DS308" s="2"/>
      <c r="DT308" s="2"/>
      <c r="DU308" s="2">
        <v>1003</v>
      </c>
      <c r="DV308" s="2" t="s">
        <v>156</v>
      </c>
      <c r="DW308" s="2" t="s">
        <v>156</v>
      </c>
      <c r="DX308" s="2">
        <v>1</v>
      </c>
      <c r="DY308" s="2"/>
      <c r="DZ308" s="2" t="s">
        <v>3</v>
      </c>
      <c r="EA308" s="2" t="s">
        <v>3</v>
      </c>
      <c r="EB308" s="2" t="s">
        <v>3</v>
      </c>
      <c r="EC308" s="2" t="s">
        <v>3</v>
      </c>
      <c r="ED308" s="2"/>
      <c r="EE308" s="2">
        <v>85133649</v>
      </c>
      <c r="EF308" s="2">
        <v>30</v>
      </c>
      <c r="EG308" s="2" t="s">
        <v>52</v>
      </c>
      <c r="EH308" s="2">
        <v>0</v>
      </c>
      <c r="EI308" s="2" t="s">
        <v>3</v>
      </c>
      <c r="EJ308" s="2">
        <v>1</v>
      </c>
      <c r="EK308" s="2">
        <v>29</v>
      </c>
      <c r="EL308" s="2" t="s">
        <v>330</v>
      </c>
      <c r="EM308" s="2" t="s">
        <v>331</v>
      </c>
      <c r="EN308" s="2"/>
      <c r="EO308" s="2" t="s">
        <v>148</v>
      </c>
      <c r="EP308" s="2"/>
      <c r="EQ308" s="2">
        <v>0</v>
      </c>
      <c r="ER308" s="2">
        <v>5.4</v>
      </c>
      <c r="ES308" s="2">
        <v>5.4</v>
      </c>
      <c r="ET308" s="2">
        <v>0</v>
      </c>
      <c r="EU308" s="2">
        <v>0</v>
      </c>
      <c r="EV308" s="2">
        <v>0</v>
      </c>
      <c r="EW308" s="2">
        <v>0</v>
      </c>
      <c r="EX308" s="2">
        <v>0</v>
      </c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>
        <v>0</v>
      </c>
      <c r="FR308" s="2">
        <v>0</v>
      </c>
      <c r="FS308" s="2">
        <v>0</v>
      </c>
      <c r="FT308" s="2"/>
      <c r="FU308" s="2"/>
      <c r="FV308" s="2"/>
      <c r="FW308" s="2"/>
      <c r="FX308" s="2">
        <v>87</v>
      </c>
      <c r="FY308" s="2">
        <v>47</v>
      </c>
      <c r="FZ308" s="2"/>
      <c r="GA308" s="2" t="s">
        <v>3</v>
      </c>
      <c r="GB308" s="2"/>
      <c r="GC308" s="2"/>
      <c r="GD308" s="2">
        <v>1</v>
      </c>
      <c r="GE308" s="2"/>
      <c r="GF308" s="2">
        <v>-1923510361</v>
      </c>
      <c r="GG308" s="2">
        <v>2</v>
      </c>
      <c r="GH308" s="2">
        <v>1</v>
      </c>
      <c r="GI308" s="2">
        <v>-2</v>
      </c>
      <c r="GJ308" s="2">
        <v>0</v>
      </c>
      <c r="GK308" s="2">
        <v>0</v>
      </c>
      <c r="GL308" s="2">
        <f t="shared" si="421"/>
        <v>0</v>
      </c>
      <c r="GM308" s="2">
        <f t="shared" si="422"/>
        <v>520</v>
      </c>
      <c r="GN308" s="2">
        <f t="shared" si="423"/>
        <v>520</v>
      </c>
      <c r="GO308" s="2">
        <f t="shared" si="424"/>
        <v>0</v>
      </c>
      <c r="GP308" s="2">
        <f t="shared" si="425"/>
        <v>0</v>
      </c>
      <c r="GQ308" s="2"/>
      <c r="GR308" s="2">
        <v>0</v>
      </c>
      <c r="GS308" s="2">
        <v>3</v>
      </c>
      <c r="GT308" s="2">
        <v>0</v>
      </c>
      <c r="GU308" s="2" t="s">
        <v>3</v>
      </c>
      <c r="GV308" s="2">
        <f t="shared" si="426"/>
        <v>0</v>
      </c>
      <c r="GW308" s="2">
        <v>1</v>
      </c>
      <c r="GX308" s="2">
        <f t="shared" si="427"/>
        <v>0</v>
      </c>
      <c r="GY308" s="2"/>
      <c r="GZ308" s="2"/>
      <c r="HA308" s="2">
        <v>0</v>
      </c>
      <c r="HB308" s="2">
        <v>0</v>
      </c>
      <c r="HC308" s="2">
        <f t="shared" si="428"/>
        <v>0</v>
      </c>
      <c r="HD308" s="2"/>
      <c r="HE308" s="2" t="s">
        <v>3</v>
      </c>
      <c r="HF308" s="2" t="s">
        <v>3</v>
      </c>
      <c r="HG308" s="2"/>
      <c r="HH308" s="2"/>
      <c r="HI308" s="2"/>
      <c r="HJ308" s="2"/>
      <c r="HK308" s="2"/>
      <c r="HL308" s="2"/>
      <c r="HM308" s="2" t="s">
        <v>42</v>
      </c>
      <c r="HN308" s="2" t="s">
        <v>3</v>
      </c>
      <c r="HO308" s="2" t="s">
        <v>3</v>
      </c>
      <c r="HP308" s="2" t="s">
        <v>3</v>
      </c>
      <c r="HQ308" s="2" t="s">
        <v>3</v>
      </c>
      <c r="HR308" s="2"/>
      <c r="HS308" s="2">
        <v>0</v>
      </c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>
        <v>0</v>
      </c>
      <c r="IL308" s="2"/>
      <c r="IM308" s="2"/>
      <c r="IN308" s="2"/>
      <c r="IO308" s="2"/>
      <c r="IP308" s="2"/>
      <c r="IQ308" s="2"/>
      <c r="IR308" s="2"/>
      <c r="IS308" s="2"/>
      <c r="IT308" s="2"/>
      <c r="IU308" s="2"/>
    </row>
    <row r="309" spans="1:255" x14ac:dyDescent="0.2">
      <c r="A309" s="4">
        <v>18</v>
      </c>
      <c r="B309" s="4">
        <v>1</v>
      </c>
      <c r="C309" s="4">
        <v>602</v>
      </c>
      <c r="E309" s="4" t="s">
        <v>467</v>
      </c>
      <c r="F309" s="4" t="s">
        <v>340</v>
      </c>
      <c r="G309" s="4" t="s">
        <v>909</v>
      </c>
      <c r="H309" s="4" t="s">
        <v>156</v>
      </c>
      <c r="I309" s="4">
        <f>I303*J309</f>
        <v>94.5</v>
      </c>
      <c r="J309" s="4">
        <v>3.2586206896551726</v>
      </c>
      <c r="K309" s="4">
        <v>3.2586206999999998</v>
      </c>
      <c r="O309" s="4">
        <f t="shared" si="404"/>
        <v>3463.2</v>
      </c>
      <c r="P309" s="4">
        <f t="shared" si="405"/>
        <v>3463.2</v>
      </c>
      <c r="Q309" s="4">
        <f t="shared" si="429"/>
        <v>0</v>
      </c>
      <c r="R309" s="4">
        <f t="shared" si="430"/>
        <v>0</v>
      </c>
      <c r="S309" s="4">
        <f t="shared" si="406"/>
        <v>0</v>
      </c>
      <c r="T309" s="4">
        <f t="shared" si="407"/>
        <v>0</v>
      </c>
      <c r="U309" s="4">
        <f t="shared" si="408"/>
        <v>0</v>
      </c>
      <c r="V309" s="4">
        <f t="shared" si="409"/>
        <v>0</v>
      </c>
      <c r="W309" s="4">
        <f t="shared" si="410"/>
        <v>0</v>
      </c>
      <c r="X309" s="4">
        <f t="shared" si="431"/>
        <v>0</v>
      </c>
      <c r="Y309" s="4">
        <f t="shared" si="432"/>
        <v>0</v>
      </c>
      <c r="AA309" s="4">
        <v>85736473</v>
      </c>
      <c r="AB309" s="4">
        <f t="shared" si="411"/>
        <v>5.4</v>
      </c>
      <c r="AC309" s="4">
        <f t="shared" si="433"/>
        <v>5.4</v>
      </c>
      <c r="AD309" s="4">
        <f t="shared" si="434"/>
        <v>0</v>
      </c>
      <c r="AE309" s="4">
        <f t="shared" si="435"/>
        <v>0</v>
      </c>
      <c r="AF309" s="4">
        <f t="shared" si="436"/>
        <v>0</v>
      </c>
      <c r="AG309" s="4">
        <f t="shared" si="412"/>
        <v>0</v>
      </c>
      <c r="AH309" s="4">
        <f t="shared" si="437"/>
        <v>0</v>
      </c>
      <c r="AI309" s="4">
        <f t="shared" si="438"/>
        <v>0</v>
      </c>
      <c r="AJ309" s="4">
        <f t="shared" si="413"/>
        <v>0</v>
      </c>
      <c r="AK309" s="4">
        <v>5.4</v>
      </c>
      <c r="AL309" s="4">
        <v>5.4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87</v>
      </c>
      <c r="AU309" s="4">
        <v>47</v>
      </c>
      <c r="AV309" s="4">
        <v>1</v>
      </c>
      <c r="AW309" s="4">
        <v>1.0189999999999999</v>
      </c>
      <c r="AZ309" s="4">
        <v>1</v>
      </c>
      <c r="BA309" s="4">
        <v>1</v>
      </c>
      <c r="BB309" s="4">
        <v>1</v>
      </c>
      <c r="BC309" s="4">
        <v>6.66</v>
      </c>
      <c r="BD309" s="4" t="s">
        <v>3</v>
      </c>
      <c r="BE309" s="4" t="s">
        <v>3</v>
      </c>
      <c r="BF309" s="4" t="s">
        <v>3</v>
      </c>
      <c r="BG309" s="4" t="s">
        <v>3</v>
      </c>
      <c r="BH309" s="4">
        <v>3</v>
      </c>
      <c r="BI309" s="4">
        <v>1</v>
      </c>
      <c r="BJ309" s="4" t="s">
        <v>341</v>
      </c>
      <c r="BM309" s="4">
        <v>29</v>
      </c>
      <c r="BN309" s="4">
        <v>0</v>
      </c>
      <c r="BO309" s="4" t="s">
        <v>340</v>
      </c>
      <c r="BP309" s="4">
        <v>1</v>
      </c>
      <c r="BQ309" s="4">
        <v>30</v>
      </c>
      <c r="BR309" s="4">
        <v>0</v>
      </c>
      <c r="BS309" s="4">
        <v>1</v>
      </c>
      <c r="BT309" s="4">
        <v>1</v>
      </c>
      <c r="BU309" s="4">
        <v>1</v>
      </c>
      <c r="BV309" s="4">
        <v>1</v>
      </c>
      <c r="BW309" s="4">
        <v>1</v>
      </c>
      <c r="BX309" s="4">
        <v>1</v>
      </c>
      <c r="BY309" s="4" t="s">
        <v>3</v>
      </c>
      <c r="BZ309" s="4">
        <v>87</v>
      </c>
      <c r="CA309" s="4">
        <v>47</v>
      </c>
      <c r="CB309" s="4" t="s">
        <v>3</v>
      </c>
      <c r="CE309" s="4">
        <v>1566</v>
      </c>
      <c r="CF309" s="4">
        <v>0</v>
      </c>
      <c r="CG309" s="4">
        <v>0</v>
      </c>
      <c r="CM309" s="4">
        <v>0</v>
      </c>
      <c r="CN309" s="4" t="s">
        <v>908</v>
      </c>
      <c r="CO309" s="4">
        <v>0</v>
      </c>
      <c r="CP309" s="4">
        <f t="shared" si="414"/>
        <v>3463.2</v>
      </c>
      <c r="CQ309" s="4">
        <f t="shared" si="415"/>
        <v>36.630000000000003</v>
      </c>
      <c r="CR309" s="4">
        <f t="shared" si="439"/>
        <v>0</v>
      </c>
      <c r="CS309" s="4">
        <f t="shared" si="440"/>
        <v>0</v>
      </c>
      <c r="CT309" s="4">
        <f t="shared" si="416"/>
        <v>0</v>
      </c>
      <c r="CU309" s="4">
        <f t="shared" si="417"/>
        <v>0</v>
      </c>
      <c r="CV309" s="4">
        <f t="shared" si="418"/>
        <v>0</v>
      </c>
      <c r="CW309" s="4">
        <f t="shared" si="419"/>
        <v>0</v>
      </c>
      <c r="CX309" s="4">
        <f t="shared" si="420"/>
        <v>0</v>
      </c>
      <c r="CY309" s="4">
        <f t="shared" si="441"/>
        <v>0</v>
      </c>
      <c r="CZ309" s="4">
        <f t="shared" si="442"/>
        <v>0</v>
      </c>
      <c r="DC309" s="4" t="s">
        <v>3</v>
      </c>
      <c r="DD309" s="4" t="s">
        <v>3</v>
      </c>
      <c r="DE309" s="4" t="s">
        <v>3</v>
      </c>
      <c r="DF309" s="4" t="s">
        <v>3</v>
      </c>
      <c r="DG309" s="4" t="s">
        <v>3</v>
      </c>
      <c r="DH309" s="4" t="s">
        <v>3</v>
      </c>
      <c r="DI309" s="4" t="s">
        <v>3</v>
      </c>
      <c r="DJ309" s="4" t="s">
        <v>3</v>
      </c>
      <c r="DK309" s="4" t="s">
        <v>3</v>
      </c>
      <c r="DL309" s="4" t="s">
        <v>3</v>
      </c>
      <c r="DM309" s="4" t="s">
        <v>3</v>
      </c>
      <c r="DN309" s="4">
        <v>0</v>
      </c>
      <c r="DO309" s="4">
        <v>0</v>
      </c>
      <c r="DP309" s="4">
        <v>1</v>
      </c>
      <c r="DQ309" s="4">
        <v>1</v>
      </c>
      <c r="DU309" s="4">
        <v>1003</v>
      </c>
      <c r="DV309" s="4" t="s">
        <v>156</v>
      </c>
      <c r="DW309" s="4" t="s">
        <v>156</v>
      </c>
      <c r="DX309" s="4">
        <v>1</v>
      </c>
      <c r="DZ309" s="4" t="s">
        <v>3</v>
      </c>
      <c r="EA309" s="4" t="s">
        <v>3</v>
      </c>
      <c r="EB309" s="4" t="s">
        <v>3</v>
      </c>
      <c r="EC309" s="4" t="s">
        <v>3</v>
      </c>
      <c r="EE309" s="4">
        <v>85133649</v>
      </c>
      <c r="EF309" s="4">
        <v>30</v>
      </c>
      <c r="EG309" s="4" t="s">
        <v>52</v>
      </c>
      <c r="EH309" s="4">
        <v>0</v>
      </c>
      <c r="EI309" s="4" t="s">
        <v>3</v>
      </c>
      <c r="EJ309" s="4">
        <v>1</v>
      </c>
      <c r="EK309" s="4">
        <v>29</v>
      </c>
      <c r="EL309" s="4" t="s">
        <v>330</v>
      </c>
      <c r="EM309" s="4" t="s">
        <v>331</v>
      </c>
      <c r="EO309" s="4" t="s">
        <v>148</v>
      </c>
      <c r="EQ309" s="4">
        <v>0</v>
      </c>
      <c r="ER309" s="4">
        <v>5.4</v>
      </c>
      <c r="ES309" s="4">
        <v>5.4</v>
      </c>
      <c r="ET309" s="4">
        <v>0</v>
      </c>
      <c r="EU309" s="4">
        <v>0</v>
      </c>
      <c r="EV309" s="4">
        <v>0</v>
      </c>
      <c r="EW309" s="4">
        <v>0</v>
      </c>
      <c r="EX309" s="4">
        <v>0</v>
      </c>
      <c r="FQ309" s="4">
        <v>0</v>
      </c>
      <c r="FR309" s="4">
        <v>0</v>
      </c>
      <c r="FS309" s="4">
        <v>0</v>
      </c>
      <c r="FX309" s="4">
        <v>87</v>
      </c>
      <c r="FY309" s="4">
        <v>47</v>
      </c>
      <c r="GA309" s="4" t="s">
        <v>3</v>
      </c>
      <c r="GD309" s="4">
        <v>1</v>
      </c>
      <c r="GF309" s="4">
        <v>-1923510361</v>
      </c>
      <c r="GG309" s="4">
        <v>2</v>
      </c>
      <c r="GH309" s="4">
        <v>1</v>
      </c>
      <c r="GI309" s="4">
        <v>2</v>
      </c>
      <c r="GJ309" s="4">
        <v>0</v>
      </c>
      <c r="GK309" s="4">
        <v>0</v>
      </c>
      <c r="GL309" s="4">
        <f t="shared" si="421"/>
        <v>0</v>
      </c>
      <c r="GM309" s="4">
        <f t="shared" si="422"/>
        <v>3463.2</v>
      </c>
      <c r="GN309" s="4">
        <f t="shared" si="423"/>
        <v>3463.2</v>
      </c>
      <c r="GO309" s="4">
        <f t="shared" si="424"/>
        <v>0</v>
      </c>
      <c r="GP309" s="4">
        <f t="shared" si="425"/>
        <v>0</v>
      </c>
      <c r="GR309" s="4">
        <v>0</v>
      </c>
      <c r="GS309" s="4">
        <v>3</v>
      </c>
      <c r="GT309" s="4">
        <v>0</v>
      </c>
      <c r="GU309" s="4" t="s">
        <v>3</v>
      </c>
      <c r="GV309" s="4">
        <f t="shared" si="426"/>
        <v>0</v>
      </c>
      <c r="GW309" s="4">
        <v>1</v>
      </c>
      <c r="GX309" s="4">
        <f t="shared" si="427"/>
        <v>0</v>
      </c>
      <c r="HA309" s="4">
        <v>0</v>
      </c>
      <c r="HB309" s="4">
        <v>0</v>
      </c>
      <c r="HC309" s="4">
        <f t="shared" si="428"/>
        <v>0</v>
      </c>
      <c r="HE309" s="4" t="s">
        <v>3</v>
      </c>
      <c r="HF309" s="4" t="s">
        <v>3</v>
      </c>
      <c r="HM309" s="4" t="s">
        <v>42</v>
      </c>
      <c r="HN309" s="4" t="s">
        <v>3</v>
      </c>
      <c r="HO309" s="4" t="s">
        <v>3</v>
      </c>
      <c r="HP309" s="4" t="s">
        <v>3</v>
      </c>
      <c r="HQ309" s="4" t="s">
        <v>3</v>
      </c>
      <c r="HS309" s="4">
        <v>0</v>
      </c>
      <c r="IK309" s="4">
        <v>0</v>
      </c>
    </row>
    <row r="310" spans="1:255" x14ac:dyDescent="0.2">
      <c r="A310" s="2">
        <v>18</v>
      </c>
      <c r="B310" s="2">
        <v>1</v>
      </c>
      <c r="C310" s="2">
        <v>592</v>
      </c>
      <c r="D310" s="2"/>
      <c r="E310" s="2" t="s">
        <v>468</v>
      </c>
      <c r="F310" s="2" t="s">
        <v>343</v>
      </c>
      <c r="G310" s="2" t="s">
        <v>910</v>
      </c>
      <c r="H310" s="2" t="s">
        <v>156</v>
      </c>
      <c r="I310" s="2">
        <f>I302*J310</f>
        <v>78.75</v>
      </c>
      <c r="J310" s="2">
        <v>2.7155172413793105</v>
      </c>
      <c r="K310" s="2">
        <v>2.7155172400000001</v>
      </c>
      <c r="L310" s="2"/>
      <c r="M310" s="2"/>
      <c r="N310" s="2"/>
      <c r="O310" s="2">
        <f t="shared" si="404"/>
        <v>556.11</v>
      </c>
      <c r="P310" s="2">
        <f t="shared" si="405"/>
        <v>556.11</v>
      </c>
      <c r="Q310" s="2">
        <f t="shared" si="429"/>
        <v>0</v>
      </c>
      <c r="R310" s="2">
        <f t="shared" si="430"/>
        <v>0</v>
      </c>
      <c r="S310" s="2">
        <f t="shared" si="406"/>
        <v>0</v>
      </c>
      <c r="T310" s="2">
        <f t="shared" si="407"/>
        <v>0</v>
      </c>
      <c r="U310" s="2">
        <f t="shared" si="408"/>
        <v>0</v>
      </c>
      <c r="V310" s="2">
        <f t="shared" si="409"/>
        <v>0</v>
      </c>
      <c r="W310" s="2">
        <f t="shared" si="410"/>
        <v>0</v>
      </c>
      <c r="X310" s="2">
        <f t="shared" si="431"/>
        <v>0</v>
      </c>
      <c r="Y310" s="2">
        <f t="shared" si="432"/>
        <v>0</v>
      </c>
      <c r="Z310" s="2"/>
      <c r="AA310" s="2">
        <v>85736471</v>
      </c>
      <c r="AB310" s="2">
        <f t="shared" si="411"/>
        <v>6.93</v>
      </c>
      <c r="AC310" s="2">
        <f t="shared" si="433"/>
        <v>6.93</v>
      </c>
      <c r="AD310" s="2">
        <f t="shared" si="434"/>
        <v>0</v>
      </c>
      <c r="AE310" s="2">
        <f t="shared" si="435"/>
        <v>0</v>
      </c>
      <c r="AF310" s="2">
        <f t="shared" si="436"/>
        <v>0</v>
      </c>
      <c r="AG310" s="2">
        <f t="shared" si="412"/>
        <v>0</v>
      </c>
      <c r="AH310" s="2">
        <f t="shared" si="437"/>
        <v>0</v>
      </c>
      <c r="AI310" s="2">
        <f t="shared" si="438"/>
        <v>0</v>
      </c>
      <c r="AJ310" s="2">
        <f t="shared" si="413"/>
        <v>0</v>
      </c>
      <c r="AK310" s="2">
        <v>6.93</v>
      </c>
      <c r="AL310" s="2">
        <v>6.93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87</v>
      </c>
      <c r="AU310" s="2">
        <v>47</v>
      </c>
      <c r="AV310" s="2">
        <v>1</v>
      </c>
      <c r="AW310" s="2">
        <v>1.0189999999999999</v>
      </c>
      <c r="AX310" s="2"/>
      <c r="AY310" s="2"/>
      <c r="AZ310" s="2">
        <v>1</v>
      </c>
      <c r="BA310" s="2">
        <v>1</v>
      </c>
      <c r="BB310" s="2">
        <v>1</v>
      </c>
      <c r="BC310" s="2">
        <v>1</v>
      </c>
      <c r="BD310" s="2" t="s">
        <v>3</v>
      </c>
      <c r="BE310" s="2" t="s">
        <v>3</v>
      </c>
      <c r="BF310" s="2" t="s">
        <v>3</v>
      </c>
      <c r="BG310" s="2" t="s">
        <v>3</v>
      </c>
      <c r="BH310" s="2">
        <v>3</v>
      </c>
      <c r="BI310" s="2">
        <v>1</v>
      </c>
      <c r="BJ310" s="2" t="s">
        <v>344</v>
      </c>
      <c r="BK310" s="2"/>
      <c r="BL310" s="2"/>
      <c r="BM310" s="2">
        <v>29</v>
      </c>
      <c r="BN310" s="2">
        <v>0</v>
      </c>
      <c r="BO310" s="2" t="s">
        <v>3</v>
      </c>
      <c r="BP310" s="2">
        <v>0</v>
      </c>
      <c r="BQ310" s="2">
        <v>30</v>
      </c>
      <c r="BR310" s="2">
        <v>0</v>
      </c>
      <c r="BS310" s="2">
        <v>1</v>
      </c>
      <c r="BT310" s="2">
        <v>1</v>
      </c>
      <c r="BU310" s="2">
        <v>1</v>
      </c>
      <c r="BV310" s="2">
        <v>1</v>
      </c>
      <c r="BW310" s="2">
        <v>1</v>
      </c>
      <c r="BX310" s="2">
        <v>1</v>
      </c>
      <c r="BY310" s="2" t="s">
        <v>3</v>
      </c>
      <c r="BZ310" s="2">
        <v>87</v>
      </c>
      <c r="CA310" s="2">
        <v>47</v>
      </c>
      <c r="CB310" s="2" t="s">
        <v>3</v>
      </c>
      <c r="CC310" s="2"/>
      <c r="CD310" s="2"/>
      <c r="CE310" s="2">
        <v>1566</v>
      </c>
      <c r="CF310" s="2">
        <v>0</v>
      </c>
      <c r="CG310" s="2">
        <v>0</v>
      </c>
      <c r="CH310" s="2"/>
      <c r="CI310" s="2"/>
      <c r="CJ310" s="2"/>
      <c r="CK310" s="2"/>
      <c r="CL310" s="2"/>
      <c r="CM310" s="2">
        <v>0</v>
      </c>
      <c r="CN310" s="2" t="s">
        <v>908</v>
      </c>
      <c r="CO310" s="2">
        <v>0</v>
      </c>
      <c r="CP310" s="2">
        <f t="shared" si="414"/>
        <v>556.11</v>
      </c>
      <c r="CQ310" s="2">
        <f t="shared" si="415"/>
        <v>7.06</v>
      </c>
      <c r="CR310" s="2">
        <f t="shared" si="439"/>
        <v>0</v>
      </c>
      <c r="CS310" s="2">
        <f t="shared" si="440"/>
        <v>0</v>
      </c>
      <c r="CT310" s="2">
        <f t="shared" si="416"/>
        <v>0</v>
      </c>
      <c r="CU310" s="2">
        <f t="shared" si="417"/>
        <v>0</v>
      </c>
      <c r="CV310" s="2">
        <f t="shared" si="418"/>
        <v>0</v>
      </c>
      <c r="CW310" s="2">
        <f t="shared" si="419"/>
        <v>0</v>
      </c>
      <c r="CX310" s="2">
        <f t="shared" si="420"/>
        <v>0</v>
      </c>
      <c r="CY310" s="2">
        <f t="shared" si="441"/>
        <v>0</v>
      </c>
      <c r="CZ310" s="2">
        <f t="shared" si="442"/>
        <v>0</v>
      </c>
      <c r="DA310" s="2"/>
      <c r="DB310" s="2"/>
      <c r="DC310" s="2" t="s">
        <v>3</v>
      </c>
      <c r="DD310" s="2" t="s">
        <v>3</v>
      </c>
      <c r="DE310" s="2" t="s">
        <v>3</v>
      </c>
      <c r="DF310" s="2" t="s">
        <v>3</v>
      </c>
      <c r="DG310" s="2" t="s">
        <v>3</v>
      </c>
      <c r="DH310" s="2" t="s">
        <v>3</v>
      </c>
      <c r="DI310" s="2" t="s">
        <v>3</v>
      </c>
      <c r="DJ310" s="2" t="s">
        <v>3</v>
      </c>
      <c r="DK310" s="2" t="s">
        <v>3</v>
      </c>
      <c r="DL310" s="2" t="s">
        <v>3</v>
      </c>
      <c r="DM310" s="2" t="s">
        <v>3</v>
      </c>
      <c r="DN310" s="2">
        <v>0</v>
      </c>
      <c r="DO310" s="2">
        <v>0</v>
      </c>
      <c r="DP310" s="2">
        <v>1</v>
      </c>
      <c r="DQ310" s="2">
        <v>1</v>
      </c>
      <c r="DR310" s="2"/>
      <c r="DS310" s="2"/>
      <c r="DT310" s="2"/>
      <c r="DU310" s="2">
        <v>1003</v>
      </c>
      <c r="DV310" s="2" t="s">
        <v>156</v>
      </c>
      <c r="DW310" s="2" t="s">
        <v>156</v>
      </c>
      <c r="DX310" s="2">
        <v>1</v>
      </c>
      <c r="DY310" s="2"/>
      <c r="DZ310" s="2" t="s">
        <v>3</v>
      </c>
      <c r="EA310" s="2" t="s">
        <v>3</v>
      </c>
      <c r="EB310" s="2" t="s">
        <v>3</v>
      </c>
      <c r="EC310" s="2" t="s">
        <v>3</v>
      </c>
      <c r="ED310" s="2"/>
      <c r="EE310" s="2">
        <v>85133649</v>
      </c>
      <c r="EF310" s="2">
        <v>30</v>
      </c>
      <c r="EG310" s="2" t="s">
        <v>52</v>
      </c>
      <c r="EH310" s="2">
        <v>0</v>
      </c>
      <c r="EI310" s="2" t="s">
        <v>3</v>
      </c>
      <c r="EJ310" s="2">
        <v>1</v>
      </c>
      <c r="EK310" s="2">
        <v>29</v>
      </c>
      <c r="EL310" s="2" t="s">
        <v>330</v>
      </c>
      <c r="EM310" s="2" t="s">
        <v>331</v>
      </c>
      <c r="EN310" s="2"/>
      <c r="EO310" s="2" t="s">
        <v>148</v>
      </c>
      <c r="EP310" s="2"/>
      <c r="EQ310" s="2">
        <v>0</v>
      </c>
      <c r="ER310" s="2">
        <v>6.93</v>
      </c>
      <c r="ES310" s="2">
        <v>6.93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>
        <v>0</v>
      </c>
      <c r="FR310" s="2">
        <v>0</v>
      </c>
      <c r="FS310" s="2">
        <v>0</v>
      </c>
      <c r="FT310" s="2"/>
      <c r="FU310" s="2"/>
      <c r="FV310" s="2"/>
      <c r="FW310" s="2"/>
      <c r="FX310" s="2">
        <v>87</v>
      </c>
      <c r="FY310" s="2">
        <v>47</v>
      </c>
      <c r="FZ310" s="2"/>
      <c r="GA310" s="2" t="s">
        <v>3</v>
      </c>
      <c r="GB310" s="2"/>
      <c r="GC310" s="2"/>
      <c r="GD310" s="2">
        <v>1</v>
      </c>
      <c r="GE310" s="2"/>
      <c r="GF310" s="2">
        <v>-938323832</v>
      </c>
      <c r="GG310" s="2">
        <v>2</v>
      </c>
      <c r="GH310" s="2">
        <v>1</v>
      </c>
      <c r="GI310" s="2">
        <v>-2</v>
      </c>
      <c r="GJ310" s="2">
        <v>0</v>
      </c>
      <c r="GK310" s="2">
        <v>0</v>
      </c>
      <c r="GL310" s="2">
        <f t="shared" si="421"/>
        <v>0</v>
      </c>
      <c r="GM310" s="2">
        <f t="shared" si="422"/>
        <v>556.11</v>
      </c>
      <c r="GN310" s="2">
        <f t="shared" si="423"/>
        <v>556.11</v>
      </c>
      <c r="GO310" s="2">
        <f t="shared" si="424"/>
        <v>0</v>
      </c>
      <c r="GP310" s="2">
        <f t="shared" si="425"/>
        <v>0</v>
      </c>
      <c r="GQ310" s="2"/>
      <c r="GR310" s="2">
        <v>0</v>
      </c>
      <c r="GS310" s="2">
        <v>3</v>
      </c>
      <c r="GT310" s="2">
        <v>0</v>
      </c>
      <c r="GU310" s="2" t="s">
        <v>3</v>
      </c>
      <c r="GV310" s="2">
        <f t="shared" si="426"/>
        <v>0</v>
      </c>
      <c r="GW310" s="2">
        <v>1</v>
      </c>
      <c r="GX310" s="2">
        <f t="shared" si="427"/>
        <v>0</v>
      </c>
      <c r="GY310" s="2"/>
      <c r="GZ310" s="2"/>
      <c r="HA310" s="2">
        <v>0</v>
      </c>
      <c r="HB310" s="2">
        <v>0</v>
      </c>
      <c r="HC310" s="2">
        <f t="shared" si="428"/>
        <v>0</v>
      </c>
      <c r="HD310" s="2"/>
      <c r="HE310" s="2" t="s">
        <v>3</v>
      </c>
      <c r="HF310" s="2" t="s">
        <v>3</v>
      </c>
      <c r="HG310" s="2"/>
      <c r="HH310" s="2"/>
      <c r="HI310" s="2"/>
      <c r="HJ310" s="2"/>
      <c r="HK310" s="2"/>
      <c r="HL310" s="2"/>
      <c r="HM310" s="2" t="s">
        <v>42</v>
      </c>
      <c r="HN310" s="2" t="s">
        <v>3</v>
      </c>
      <c r="HO310" s="2" t="s">
        <v>3</v>
      </c>
      <c r="HP310" s="2" t="s">
        <v>3</v>
      </c>
      <c r="HQ310" s="2" t="s">
        <v>3</v>
      </c>
      <c r="HR310" s="2"/>
      <c r="HS310" s="2">
        <v>0</v>
      </c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>
        <v>0</v>
      </c>
      <c r="IL310" s="2"/>
      <c r="IM310" s="2"/>
      <c r="IN310" s="2"/>
      <c r="IO310" s="2"/>
      <c r="IP310" s="2"/>
      <c r="IQ310" s="2"/>
      <c r="IR310" s="2"/>
      <c r="IS310" s="2"/>
      <c r="IT310" s="2"/>
      <c r="IU310" s="2"/>
    </row>
    <row r="311" spans="1:255" x14ac:dyDescent="0.2">
      <c r="A311" s="4">
        <v>18</v>
      </c>
      <c r="B311" s="4">
        <v>1</v>
      </c>
      <c r="C311" s="4">
        <v>603</v>
      </c>
      <c r="E311" s="4" t="s">
        <v>468</v>
      </c>
      <c r="F311" s="4" t="s">
        <v>343</v>
      </c>
      <c r="G311" s="4" t="s">
        <v>910</v>
      </c>
      <c r="H311" s="4" t="s">
        <v>156</v>
      </c>
      <c r="I311" s="4">
        <f>I303*J311</f>
        <v>78.75</v>
      </c>
      <c r="J311" s="4">
        <v>2.7155172413793105</v>
      </c>
      <c r="K311" s="4">
        <v>2.7155172400000001</v>
      </c>
      <c r="O311" s="4">
        <f t="shared" si="404"/>
        <v>3687.01</v>
      </c>
      <c r="P311" s="4">
        <f t="shared" si="405"/>
        <v>3687.01</v>
      </c>
      <c r="Q311" s="4">
        <f t="shared" si="429"/>
        <v>0</v>
      </c>
      <c r="R311" s="4">
        <f t="shared" si="430"/>
        <v>0</v>
      </c>
      <c r="S311" s="4">
        <f t="shared" si="406"/>
        <v>0</v>
      </c>
      <c r="T311" s="4">
        <f t="shared" si="407"/>
        <v>0</v>
      </c>
      <c r="U311" s="4">
        <f t="shared" si="408"/>
        <v>0</v>
      </c>
      <c r="V311" s="4">
        <f t="shared" si="409"/>
        <v>0</v>
      </c>
      <c r="W311" s="4">
        <f t="shared" si="410"/>
        <v>0</v>
      </c>
      <c r="X311" s="4">
        <f t="shared" si="431"/>
        <v>0</v>
      </c>
      <c r="Y311" s="4">
        <f t="shared" si="432"/>
        <v>0</v>
      </c>
      <c r="AA311" s="4">
        <v>85736473</v>
      </c>
      <c r="AB311" s="4">
        <f t="shared" si="411"/>
        <v>6.93</v>
      </c>
      <c r="AC311" s="4">
        <f t="shared" si="433"/>
        <v>6.93</v>
      </c>
      <c r="AD311" s="4">
        <f t="shared" si="434"/>
        <v>0</v>
      </c>
      <c r="AE311" s="4">
        <f t="shared" si="435"/>
        <v>0</v>
      </c>
      <c r="AF311" s="4">
        <f t="shared" si="436"/>
        <v>0</v>
      </c>
      <c r="AG311" s="4">
        <f t="shared" si="412"/>
        <v>0</v>
      </c>
      <c r="AH311" s="4">
        <f t="shared" si="437"/>
        <v>0</v>
      </c>
      <c r="AI311" s="4">
        <f t="shared" si="438"/>
        <v>0</v>
      </c>
      <c r="AJ311" s="4">
        <f t="shared" si="413"/>
        <v>0</v>
      </c>
      <c r="AK311" s="4">
        <v>6.93</v>
      </c>
      <c r="AL311" s="4">
        <v>6.93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87</v>
      </c>
      <c r="AU311" s="4">
        <v>47</v>
      </c>
      <c r="AV311" s="4">
        <v>1</v>
      </c>
      <c r="AW311" s="4">
        <v>1.0189999999999999</v>
      </c>
      <c r="AZ311" s="4">
        <v>1</v>
      </c>
      <c r="BA311" s="4">
        <v>1</v>
      </c>
      <c r="BB311" s="4">
        <v>1</v>
      </c>
      <c r="BC311" s="4">
        <v>6.63</v>
      </c>
      <c r="BD311" s="4" t="s">
        <v>3</v>
      </c>
      <c r="BE311" s="4" t="s">
        <v>3</v>
      </c>
      <c r="BF311" s="4" t="s">
        <v>3</v>
      </c>
      <c r="BG311" s="4" t="s">
        <v>3</v>
      </c>
      <c r="BH311" s="4">
        <v>3</v>
      </c>
      <c r="BI311" s="4">
        <v>1</v>
      </c>
      <c r="BJ311" s="4" t="s">
        <v>344</v>
      </c>
      <c r="BM311" s="4">
        <v>29</v>
      </c>
      <c r="BN311" s="4">
        <v>0</v>
      </c>
      <c r="BO311" s="4" t="s">
        <v>343</v>
      </c>
      <c r="BP311" s="4">
        <v>1</v>
      </c>
      <c r="BQ311" s="4">
        <v>30</v>
      </c>
      <c r="BR311" s="4">
        <v>0</v>
      </c>
      <c r="BS311" s="4">
        <v>1</v>
      </c>
      <c r="BT311" s="4">
        <v>1</v>
      </c>
      <c r="BU311" s="4">
        <v>1</v>
      </c>
      <c r="BV311" s="4">
        <v>1</v>
      </c>
      <c r="BW311" s="4">
        <v>1</v>
      </c>
      <c r="BX311" s="4">
        <v>1</v>
      </c>
      <c r="BY311" s="4" t="s">
        <v>3</v>
      </c>
      <c r="BZ311" s="4">
        <v>87</v>
      </c>
      <c r="CA311" s="4">
        <v>47</v>
      </c>
      <c r="CB311" s="4" t="s">
        <v>3</v>
      </c>
      <c r="CE311" s="4">
        <v>1566</v>
      </c>
      <c r="CF311" s="4">
        <v>0</v>
      </c>
      <c r="CG311" s="4">
        <v>0</v>
      </c>
      <c r="CM311" s="4">
        <v>0</v>
      </c>
      <c r="CN311" s="4" t="s">
        <v>908</v>
      </c>
      <c r="CO311" s="4">
        <v>0</v>
      </c>
      <c r="CP311" s="4">
        <f t="shared" si="414"/>
        <v>3687.01</v>
      </c>
      <c r="CQ311" s="4">
        <f t="shared" si="415"/>
        <v>46.81</v>
      </c>
      <c r="CR311" s="4">
        <f t="shared" si="439"/>
        <v>0</v>
      </c>
      <c r="CS311" s="4">
        <f t="shared" si="440"/>
        <v>0</v>
      </c>
      <c r="CT311" s="4">
        <f t="shared" si="416"/>
        <v>0</v>
      </c>
      <c r="CU311" s="4">
        <f t="shared" si="417"/>
        <v>0</v>
      </c>
      <c r="CV311" s="4">
        <f t="shared" si="418"/>
        <v>0</v>
      </c>
      <c r="CW311" s="4">
        <f t="shared" si="419"/>
        <v>0</v>
      </c>
      <c r="CX311" s="4">
        <f t="shared" si="420"/>
        <v>0</v>
      </c>
      <c r="CY311" s="4">
        <f t="shared" si="441"/>
        <v>0</v>
      </c>
      <c r="CZ311" s="4">
        <f t="shared" si="442"/>
        <v>0</v>
      </c>
      <c r="DC311" s="4" t="s">
        <v>3</v>
      </c>
      <c r="DD311" s="4" t="s">
        <v>3</v>
      </c>
      <c r="DE311" s="4" t="s">
        <v>3</v>
      </c>
      <c r="DF311" s="4" t="s">
        <v>3</v>
      </c>
      <c r="DG311" s="4" t="s">
        <v>3</v>
      </c>
      <c r="DH311" s="4" t="s">
        <v>3</v>
      </c>
      <c r="DI311" s="4" t="s">
        <v>3</v>
      </c>
      <c r="DJ311" s="4" t="s">
        <v>3</v>
      </c>
      <c r="DK311" s="4" t="s">
        <v>3</v>
      </c>
      <c r="DL311" s="4" t="s">
        <v>3</v>
      </c>
      <c r="DM311" s="4" t="s">
        <v>3</v>
      </c>
      <c r="DN311" s="4">
        <v>0</v>
      </c>
      <c r="DO311" s="4">
        <v>0</v>
      </c>
      <c r="DP311" s="4">
        <v>1</v>
      </c>
      <c r="DQ311" s="4">
        <v>1</v>
      </c>
      <c r="DU311" s="4">
        <v>1003</v>
      </c>
      <c r="DV311" s="4" t="s">
        <v>156</v>
      </c>
      <c r="DW311" s="4" t="s">
        <v>156</v>
      </c>
      <c r="DX311" s="4">
        <v>1</v>
      </c>
      <c r="DZ311" s="4" t="s">
        <v>3</v>
      </c>
      <c r="EA311" s="4" t="s">
        <v>3</v>
      </c>
      <c r="EB311" s="4" t="s">
        <v>3</v>
      </c>
      <c r="EC311" s="4" t="s">
        <v>3</v>
      </c>
      <c r="EE311" s="4">
        <v>85133649</v>
      </c>
      <c r="EF311" s="4">
        <v>30</v>
      </c>
      <c r="EG311" s="4" t="s">
        <v>52</v>
      </c>
      <c r="EH311" s="4">
        <v>0</v>
      </c>
      <c r="EI311" s="4" t="s">
        <v>3</v>
      </c>
      <c r="EJ311" s="4">
        <v>1</v>
      </c>
      <c r="EK311" s="4">
        <v>29</v>
      </c>
      <c r="EL311" s="4" t="s">
        <v>330</v>
      </c>
      <c r="EM311" s="4" t="s">
        <v>331</v>
      </c>
      <c r="EO311" s="4" t="s">
        <v>148</v>
      </c>
      <c r="EQ311" s="4">
        <v>0</v>
      </c>
      <c r="ER311" s="4">
        <v>6.93</v>
      </c>
      <c r="ES311" s="4">
        <v>6.93</v>
      </c>
      <c r="ET311" s="4">
        <v>0</v>
      </c>
      <c r="EU311" s="4">
        <v>0</v>
      </c>
      <c r="EV311" s="4">
        <v>0</v>
      </c>
      <c r="EW311" s="4">
        <v>0</v>
      </c>
      <c r="EX311" s="4">
        <v>0</v>
      </c>
      <c r="FQ311" s="4">
        <v>0</v>
      </c>
      <c r="FR311" s="4">
        <v>0</v>
      </c>
      <c r="FS311" s="4">
        <v>0</v>
      </c>
      <c r="FX311" s="4">
        <v>87</v>
      </c>
      <c r="FY311" s="4">
        <v>47</v>
      </c>
      <c r="GA311" s="4" t="s">
        <v>3</v>
      </c>
      <c r="GD311" s="4">
        <v>1</v>
      </c>
      <c r="GF311" s="4">
        <v>-938323832</v>
      </c>
      <c r="GG311" s="4">
        <v>2</v>
      </c>
      <c r="GH311" s="4">
        <v>1</v>
      </c>
      <c r="GI311" s="4">
        <v>2</v>
      </c>
      <c r="GJ311" s="4">
        <v>0</v>
      </c>
      <c r="GK311" s="4">
        <v>0</v>
      </c>
      <c r="GL311" s="4">
        <f t="shared" si="421"/>
        <v>0</v>
      </c>
      <c r="GM311" s="4">
        <f t="shared" si="422"/>
        <v>3687.01</v>
      </c>
      <c r="GN311" s="4">
        <f t="shared" si="423"/>
        <v>3687.01</v>
      </c>
      <c r="GO311" s="4">
        <f t="shared" si="424"/>
        <v>0</v>
      </c>
      <c r="GP311" s="4">
        <f t="shared" si="425"/>
        <v>0</v>
      </c>
      <c r="GR311" s="4">
        <v>0</v>
      </c>
      <c r="GS311" s="4">
        <v>3</v>
      </c>
      <c r="GT311" s="4">
        <v>0</v>
      </c>
      <c r="GU311" s="4" t="s">
        <v>3</v>
      </c>
      <c r="GV311" s="4">
        <f t="shared" si="426"/>
        <v>0</v>
      </c>
      <c r="GW311" s="4">
        <v>1</v>
      </c>
      <c r="GX311" s="4">
        <f t="shared" si="427"/>
        <v>0</v>
      </c>
      <c r="HA311" s="4">
        <v>0</v>
      </c>
      <c r="HB311" s="4">
        <v>0</v>
      </c>
      <c r="HC311" s="4">
        <f t="shared" si="428"/>
        <v>0</v>
      </c>
      <c r="HE311" s="4" t="s">
        <v>3</v>
      </c>
      <c r="HF311" s="4" t="s">
        <v>3</v>
      </c>
      <c r="HM311" s="4" t="s">
        <v>42</v>
      </c>
      <c r="HN311" s="4" t="s">
        <v>3</v>
      </c>
      <c r="HO311" s="4" t="s">
        <v>3</v>
      </c>
      <c r="HP311" s="4" t="s">
        <v>3</v>
      </c>
      <c r="HQ311" s="4" t="s">
        <v>3</v>
      </c>
      <c r="HS311" s="4">
        <v>0</v>
      </c>
      <c r="IK311" s="4">
        <v>0</v>
      </c>
    </row>
    <row r="312" spans="1:255" x14ac:dyDescent="0.2">
      <c r="A312" s="2">
        <v>18</v>
      </c>
      <c r="B312" s="2">
        <v>1</v>
      </c>
      <c r="C312" s="2">
        <v>593</v>
      </c>
      <c r="D312" s="2"/>
      <c r="E312" s="2" t="s">
        <v>469</v>
      </c>
      <c r="F312" s="2" t="s">
        <v>346</v>
      </c>
      <c r="G312" s="2" t="s">
        <v>911</v>
      </c>
      <c r="H312" s="2" t="s">
        <v>156</v>
      </c>
      <c r="I312" s="2">
        <f>I302*J312</f>
        <v>52.5</v>
      </c>
      <c r="J312" s="2">
        <v>1.8103448275862069</v>
      </c>
      <c r="K312" s="2">
        <v>1.81034483</v>
      </c>
      <c r="L312" s="2"/>
      <c r="M312" s="2"/>
      <c r="N312" s="2"/>
      <c r="O312" s="2">
        <f t="shared" si="404"/>
        <v>463.82</v>
      </c>
      <c r="P312" s="2">
        <f t="shared" si="405"/>
        <v>463.82</v>
      </c>
      <c r="Q312" s="2">
        <f t="shared" si="429"/>
        <v>0</v>
      </c>
      <c r="R312" s="2">
        <f t="shared" si="430"/>
        <v>0</v>
      </c>
      <c r="S312" s="2">
        <f t="shared" si="406"/>
        <v>0</v>
      </c>
      <c r="T312" s="2">
        <f t="shared" si="407"/>
        <v>0</v>
      </c>
      <c r="U312" s="2">
        <f t="shared" si="408"/>
        <v>0</v>
      </c>
      <c r="V312" s="2">
        <f t="shared" si="409"/>
        <v>0</v>
      </c>
      <c r="W312" s="2">
        <f t="shared" si="410"/>
        <v>0</v>
      </c>
      <c r="X312" s="2">
        <f t="shared" si="431"/>
        <v>0</v>
      </c>
      <c r="Y312" s="2">
        <f t="shared" si="432"/>
        <v>0</v>
      </c>
      <c r="Z312" s="2"/>
      <c r="AA312" s="2">
        <v>85736471</v>
      </c>
      <c r="AB312" s="2">
        <f t="shared" si="411"/>
        <v>8.67</v>
      </c>
      <c r="AC312" s="2">
        <f t="shared" si="433"/>
        <v>8.67</v>
      </c>
      <c r="AD312" s="2">
        <f t="shared" si="434"/>
        <v>0</v>
      </c>
      <c r="AE312" s="2">
        <f t="shared" si="435"/>
        <v>0</v>
      </c>
      <c r="AF312" s="2">
        <f t="shared" si="436"/>
        <v>0</v>
      </c>
      <c r="AG312" s="2">
        <f t="shared" si="412"/>
        <v>0</v>
      </c>
      <c r="AH312" s="2">
        <f t="shared" si="437"/>
        <v>0</v>
      </c>
      <c r="AI312" s="2">
        <f t="shared" si="438"/>
        <v>0</v>
      </c>
      <c r="AJ312" s="2">
        <f t="shared" si="413"/>
        <v>0</v>
      </c>
      <c r="AK312" s="2">
        <v>8.67</v>
      </c>
      <c r="AL312" s="2">
        <v>8.67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87</v>
      </c>
      <c r="AU312" s="2">
        <v>47</v>
      </c>
      <c r="AV312" s="2">
        <v>1</v>
      </c>
      <c r="AW312" s="2">
        <v>1.0189999999999999</v>
      </c>
      <c r="AX312" s="2"/>
      <c r="AY312" s="2"/>
      <c r="AZ312" s="2">
        <v>1</v>
      </c>
      <c r="BA312" s="2">
        <v>1</v>
      </c>
      <c r="BB312" s="2">
        <v>1</v>
      </c>
      <c r="BC312" s="2">
        <v>1</v>
      </c>
      <c r="BD312" s="2" t="s">
        <v>3</v>
      </c>
      <c r="BE312" s="2" t="s">
        <v>3</v>
      </c>
      <c r="BF312" s="2" t="s">
        <v>3</v>
      </c>
      <c r="BG312" s="2" t="s">
        <v>3</v>
      </c>
      <c r="BH312" s="2">
        <v>3</v>
      </c>
      <c r="BI312" s="2">
        <v>1</v>
      </c>
      <c r="BJ312" s="2" t="s">
        <v>347</v>
      </c>
      <c r="BK312" s="2"/>
      <c r="BL312" s="2"/>
      <c r="BM312" s="2">
        <v>29</v>
      </c>
      <c r="BN312" s="2">
        <v>0</v>
      </c>
      <c r="BO312" s="2" t="s">
        <v>3</v>
      </c>
      <c r="BP312" s="2">
        <v>0</v>
      </c>
      <c r="BQ312" s="2">
        <v>30</v>
      </c>
      <c r="BR312" s="2">
        <v>0</v>
      </c>
      <c r="BS312" s="2">
        <v>1</v>
      </c>
      <c r="BT312" s="2">
        <v>1</v>
      </c>
      <c r="BU312" s="2">
        <v>1</v>
      </c>
      <c r="BV312" s="2">
        <v>1</v>
      </c>
      <c r="BW312" s="2">
        <v>1</v>
      </c>
      <c r="BX312" s="2">
        <v>1</v>
      </c>
      <c r="BY312" s="2" t="s">
        <v>3</v>
      </c>
      <c r="BZ312" s="2">
        <v>87</v>
      </c>
      <c r="CA312" s="2">
        <v>47</v>
      </c>
      <c r="CB312" s="2" t="s">
        <v>3</v>
      </c>
      <c r="CC312" s="2"/>
      <c r="CD312" s="2"/>
      <c r="CE312" s="2">
        <v>1566</v>
      </c>
      <c r="CF312" s="2">
        <v>0</v>
      </c>
      <c r="CG312" s="2">
        <v>0</v>
      </c>
      <c r="CH312" s="2"/>
      <c r="CI312" s="2"/>
      <c r="CJ312" s="2"/>
      <c r="CK312" s="2"/>
      <c r="CL312" s="2"/>
      <c r="CM312" s="2">
        <v>0</v>
      </c>
      <c r="CN312" s="2" t="s">
        <v>908</v>
      </c>
      <c r="CO312" s="2">
        <v>0</v>
      </c>
      <c r="CP312" s="2">
        <f t="shared" si="414"/>
        <v>463.82</v>
      </c>
      <c r="CQ312" s="2">
        <f t="shared" si="415"/>
        <v>8.83</v>
      </c>
      <c r="CR312" s="2">
        <f t="shared" si="439"/>
        <v>0</v>
      </c>
      <c r="CS312" s="2">
        <f t="shared" si="440"/>
        <v>0</v>
      </c>
      <c r="CT312" s="2">
        <f t="shared" si="416"/>
        <v>0</v>
      </c>
      <c r="CU312" s="2">
        <f t="shared" si="417"/>
        <v>0</v>
      </c>
      <c r="CV312" s="2">
        <f t="shared" si="418"/>
        <v>0</v>
      </c>
      <c r="CW312" s="2">
        <f t="shared" si="419"/>
        <v>0</v>
      </c>
      <c r="CX312" s="2">
        <f t="shared" si="420"/>
        <v>0</v>
      </c>
      <c r="CY312" s="2">
        <f t="shared" si="441"/>
        <v>0</v>
      </c>
      <c r="CZ312" s="2">
        <f t="shared" si="442"/>
        <v>0</v>
      </c>
      <c r="DA312" s="2"/>
      <c r="DB312" s="2"/>
      <c r="DC312" s="2" t="s">
        <v>3</v>
      </c>
      <c r="DD312" s="2" t="s">
        <v>3</v>
      </c>
      <c r="DE312" s="2" t="s">
        <v>3</v>
      </c>
      <c r="DF312" s="2" t="s">
        <v>3</v>
      </c>
      <c r="DG312" s="2" t="s">
        <v>3</v>
      </c>
      <c r="DH312" s="2" t="s">
        <v>3</v>
      </c>
      <c r="DI312" s="2" t="s">
        <v>3</v>
      </c>
      <c r="DJ312" s="2" t="s">
        <v>3</v>
      </c>
      <c r="DK312" s="2" t="s">
        <v>3</v>
      </c>
      <c r="DL312" s="2" t="s">
        <v>3</v>
      </c>
      <c r="DM312" s="2" t="s">
        <v>3</v>
      </c>
      <c r="DN312" s="2">
        <v>0</v>
      </c>
      <c r="DO312" s="2">
        <v>0</v>
      </c>
      <c r="DP312" s="2">
        <v>1</v>
      </c>
      <c r="DQ312" s="2">
        <v>1</v>
      </c>
      <c r="DR312" s="2"/>
      <c r="DS312" s="2"/>
      <c r="DT312" s="2"/>
      <c r="DU312" s="2">
        <v>1003</v>
      </c>
      <c r="DV312" s="2" t="s">
        <v>156</v>
      </c>
      <c r="DW312" s="2" t="s">
        <v>156</v>
      </c>
      <c r="DX312" s="2">
        <v>1</v>
      </c>
      <c r="DY312" s="2"/>
      <c r="DZ312" s="2" t="s">
        <v>3</v>
      </c>
      <c r="EA312" s="2" t="s">
        <v>3</v>
      </c>
      <c r="EB312" s="2" t="s">
        <v>3</v>
      </c>
      <c r="EC312" s="2" t="s">
        <v>3</v>
      </c>
      <c r="ED312" s="2"/>
      <c r="EE312" s="2">
        <v>85133649</v>
      </c>
      <c r="EF312" s="2">
        <v>30</v>
      </c>
      <c r="EG312" s="2" t="s">
        <v>52</v>
      </c>
      <c r="EH312" s="2">
        <v>0</v>
      </c>
      <c r="EI312" s="2" t="s">
        <v>3</v>
      </c>
      <c r="EJ312" s="2">
        <v>1</v>
      </c>
      <c r="EK312" s="2">
        <v>29</v>
      </c>
      <c r="EL312" s="2" t="s">
        <v>330</v>
      </c>
      <c r="EM312" s="2" t="s">
        <v>331</v>
      </c>
      <c r="EN312" s="2"/>
      <c r="EO312" s="2" t="s">
        <v>148</v>
      </c>
      <c r="EP312" s="2"/>
      <c r="EQ312" s="2">
        <v>0</v>
      </c>
      <c r="ER312" s="2">
        <v>8.67</v>
      </c>
      <c r="ES312" s="2">
        <v>8.67</v>
      </c>
      <c r="ET312" s="2">
        <v>0</v>
      </c>
      <c r="EU312" s="2">
        <v>0</v>
      </c>
      <c r="EV312" s="2">
        <v>0</v>
      </c>
      <c r="EW312" s="2">
        <v>0</v>
      </c>
      <c r="EX312" s="2">
        <v>0</v>
      </c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>
        <v>0</v>
      </c>
      <c r="FR312" s="2">
        <v>0</v>
      </c>
      <c r="FS312" s="2">
        <v>0</v>
      </c>
      <c r="FT312" s="2"/>
      <c r="FU312" s="2"/>
      <c r="FV312" s="2"/>
      <c r="FW312" s="2"/>
      <c r="FX312" s="2">
        <v>87</v>
      </c>
      <c r="FY312" s="2">
        <v>47</v>
      </c>
      <c r="FZ312" s="2"/>
      <c r="GA312" s="2" t="s">
        <v>3</v>
      </c>
      <c r="GB312" s="2"/>
      <c r="GC312" s="2"/>
      <c r="GD312" s="2">
        <v>1</v>
      </c>
      <c r="GE312" s="2"/>
      <c r="GF312" s="2">
        <v>1626070983</v>
      </c>
      <c r="GG312" s="2">
        <v>2</v>
      </c>
      <c r="GH312" s="2">
        <v>1</v>
      </c>
      <c r="GI312" s="2">
        <v>-2</v>
      </c>
      <c r="GJ312" s="2">
        <v>0</v>
      </c>
      <c r="GK312" s="2">
        <v>0</v>
      </c>
      <c r="GL312" s="2">
        <f t="shared" si="421"/>
        <v>0</v>
      </c>
      <c r="GM312" s="2">
        <f t="shared" si="422"/>
        <v>463.82</v>
      </c>
      <c r="GN312" s="2">
        <f t="shared" si="423"/>
        <v>463.82</v>
      </c>
      <c r="GO312" s="2">
        <f t="shared" si="424"/>
        <v>0</v>
      </c>
      <c r="GP312" s="2">
        <f t="shared" si="425"/>
        <v>0</v>
      </c>
      <c r="GQ312" s="2"/>
      <c r="GR312" s="2">
        <v>0</v>
      </c>
      <c r="GS312" s="2">
        <v>3</v>
      </c>
      <c r="GT312" s="2">
        <v>0</v>
      </c>
      <c r="GU312" s="2" t="s">
        <v>3</v>
      </c>
      <c r="GV312" s="2">
        <f t="shared" si="426"/>
        <v>0</v>
      </c>
      <c r="GW312" s="2">
        <v>1</v>
      </c>
      <c r="GX312" s="2">
        <f t="shared" si="427"/>
        <v>0</v>
      </c>
      <c r="GY312" s="2"/>
      <c r="GZ312" s="2"/>
      <c r="HA312" s="2">
        <v>0</v>
      </c>
      <c r="HB312" s="2">
        <v>0</v>
      </c>
      <c r="HC312" s="2">
        <f t="shared" si="428"/>
        <v>0</v>
      </c>
      <c r="HD312" s="2"/>
      <c r="HE312" s="2" t="s">
        <v>3</v>
      </c>
      <c r="HF312" s="2" t="s">
        <v>3</v>
      </c>
      <c r="HG312" s="2"/>
      <c r="HH312" s="2"/>
      <c r="HI312" s="2"/>
      <c r="HJ312" s="2"/>
      <c r="HK312" s="2"/>
      <c r="HL312" s="2"/>
      <c r="HM312" s="2" t="s">
        <v>42</v>
      </c>
      <c r="HN312" s="2" t="s">
        <v>3</v>
      </c>
      <c r="HO312" s="2" t="s">
        <v>3</v>
      </c>
      <c r="HP312" s="2" t="s">
        <v>3</v>
      </c>
      <c r="HQ312" s="2" t="s">
        <v>3</v>
      </c>
      <c r="HR312" s="2"/>
      <c r="HS312" s="2">
        <v>0</v>
      </c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>
        <v>0</v>
      </c>
      <c r="IL312" s="2"/>
      <c r="IM312" s="2"/>
      <c r="IN312" s="2"/>
      <c r="IO312" s="2"/>
      <c r="IP312" s="2"/>
      <c r="IQ312" s="2"/>
      <c r="IR312" s="2"/>
      <c r="IS312" s="2"/>
      <c r="IT312" s="2"/>
      <c r="IU312" s="2"/>
    </row>
    <row r="313" spans="1:255" x14ac:dyDescent="0.2">
      <c r="A313" s="4">
        <v>18</v>
      </c>
      <c r="B313" s="4">
        <v>1</v>
      </c>
      <c r="C313" s="4">
        <v>604</v>
      </c>
      <c r="E313" s="4" t="s">
        <v>469</v>
      </c>
      <c r="F313" s="4" t="s">
        <v>346</v>
      </c>
      <c r="G313" s="4" t="s">
        <v>911</v>
      </c>
      <c r="H313" s="4" t="s">
        <v>156</v>
      </c>
      <c r="I313" s="4">
        <f>I303*J313</f>
        <v>52.5</v>
      </c>
      <c r="J313" s="4">
        <v>1.8103448275862069</v>
      </c>
      <c r="K313" s="4">
        <v>1.81034483</v>
      </c>
      <c r="O313" s="4">
        <f t="shared" si="404"/>
        <v>3089.04</v>
      </c>
      <c r="P313" s="4">
        <f t="shared" si="405"/>
        <v>3089.04</v>
      </c>
      <c r="Q313" s="4">
        <f t="shared" si="429"/>
        <v>0</v>
      </c>
      <c r="R313" s="4">
        <f t="shared" si="430"/>
        <v>0</v>
      </c>
      <c r="S313" s="4">
        <f t="shared" si="406"/>
        <v>0</v>
      </c>
      <c r="T313" s="4">
        <f t="shared" si="407"/>
        <v>0</v>
      </c>
      <c r="U313" s="4">
        <f t="shared" si="408"/>
        <v>0</v>
      </c>
      <c r="V313" s="4">
        <f t="shared" si="409"/>
        <v>0</v>
      </c>
      <c r="W313" s="4">
        <f t="shared" si="410"/>
        <v>0</v>
      </c>
      <c r="X313" s="4">
        <f t="shared" si="431"/>
        <v>0</v>
      </c>
      <c r="Y313" s="4">
        <f t="shared" si="432"/>
        <v>0</v>
      </c>
      <c r="AA313" s="4">
        <v>85736473</v>
      </c>
      <c r="AB313" s="4">
        <f t="shared" si="411"/>
        <v>8.67</v>
      </c>
      <c r="AC313" s="4">
        <f t="shared" si="433"/>
        <v>8.67</v>
      </c>
      <c r="AD313" s="4">
        <f t="shared" si="434"/>
        <v>0</v>
      </c>
      <c r="AE313" s="4">
        <f t="shared" si="435"/>
        <v>0</v>
      </c>
      <c r="AF313" s="4">
        <f t="shared" si="436"/>
        <v>0</v>
      </c>
      <c r="AG313" s="4">
        <f t="shared" si="412"/>
        <v>0</v>
      </c>
      <c r="AH313" s="4">
        <f t="shared" si="437"/>
        <v>0</v>
      </c>
      <c r="AI313" s="4">
        <f t="shared" si="438"/>
        <v>0</v>
      </c>
      <c r="AJ313" s="4">
        <f t="shared" si="413"/>
        <v>0</v>
      </c>
      <c r="AK313" s="4">
        <v>8.67</v>
      </c>
      <c r="AL313" s="4">
        <v>8.67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87</v>
      </c>
      <c r="AU313" s="4">
        <v>47</v>
      </c>
      <c r="AV313" s="4">
        <v>1</v>
      </c>
      <c r="AW313" s="4">
        <v>1.0189999999999999</v>
      </c>
      <c r="AZ313" s="4">
        <v>1</v>
      </c>
      <c r="BA313" s="4">
        <v>1</v>
      </c>
      <c r="BB313" s="4">
        <v>1</v>
      </c>
      <c r="BC313" s="4">
        <v>6.66</v>
      </c>
      <c r="BD313" s="4" t="s">
        <v>3</v>
      </c>
      <c r="BE313" s="4" t="s">
        <v>3</v>
      </c>
      <c r="BF313" s="4" t="s">
        <v>3</v>
      </c>
      <c r="BG313" s="4" t="s">
        <v>3</v>
      </c>
      <c r="BH313" s="4">
        <v>3</v>
      </c>
      <c r="BI313" s="4">
        <v>1</v>
      </c>
      <c r="BJ313" s="4" t="s">
        <v>347</v>
      </c>
      <c r="BM313" s="4">
        <v>29</v>
      </c>
      <c r="BN313" s="4">
        <v>0</v>
      </c>
      <c r="BO313" s="4" t="s">
        <v>346</v>
      </c>
      <c r="BP313" s="4">
        <v>1</v>
      </c>
      <c r="BQ313" s="4">
        <v>30</v>
      </c>
      <c r="BR313" s="4">
        <v>0</v>
      </c>
      <c r="BS313" s="4">
        <v>1</v>
      </c>
      <c r="BT313" s="4">
        <v>1</v>
      </c>
      <c r="BU313" s="4">
        <v>1</v>
      </c>
      <c r="BV313" s="4">
        <v>1</v>
      </c>
      <c r="BW313" s="4">
        <v>1</v>
      </c>
      <c r="BX313" s="4">
        <v>1</v>
      </c>
      <c r="BY313" s="4" t="s">
        <v>3</v>
      </c>
      <c r="BZ313" s="4">
        <v>87</v>
      </c>
      <c r="CA313" s="4">
        <v>47</v>
      </c>
      <c r="CB313" s="4" t="s">
        <v>3</v>
      </c>
      <c r="CE313" s="4">
        <v>1566</v>
      </c>
      <c r="CF313" s="4">
        <v>0</v>
      </c>
      <c r="CG313" s="4">
        <v>0</v>
      </c>
      <c r="CM313" s="4">
        <v>0</v>
      </c>
      <c r="CN313" s="4" t="s">
        <v>908</v>
      </c>
      <c r="CO313" s="4">
        <v>0</v>
      </c>
      <c r="CP313" s="4">
        <f t="shared" si="414"/>
        <v>3089.04</v>
      </c>
      <c r="CQ313" s="4">
        <f t="shared" si="415"/>
        <v>58.81</v>
      </c>
      <c r="CR313" s="4">
        <f t="shared" si="439"/>
        <v>0</v>
      </c>
      <c r="CS313" s="4">
        <f t="shared" si="440"/>
        <v>0</v>
      </c>
      <c r="CT313" s="4">
        <f t="shared" si="416"/>
        <v>0</v>
      </c>
      <c r="CU313" s="4">
        <f t="shared" si="417"/>
        <v>0</v>
      </c>
      <c r="CV313" s="4">
        <f t="shared" si="418"/>
        <v>0</v>
      </c>
      <c r="CW313" s="4">
        <f t="shared" si="419"/>
        <v>0</v>
      </c>
      <c r="CX313" s="4">
        <f t="shared" si="420"/>
        <v>0</v>
      </c>
      <c r="CY313" s="4">
        <f t="shared" si="441"/>
        <v>0</v>
      </c>
      <c r="CZ313" s="4">
        <f t="shared" si="442"/>
        <v>0</v>
      </c>
      <c r="DC313" s="4" t="s">
        <v>3</v>
      </c>
      <c r="DD313" s="4" t="s">
        <v>3</v>
      </c>
      <c r="DE313" s="4" t="s">
        <v>3</v>
      </c>
      <c r="DF313" s="4" t="s">
        <v>3</v>
      </c>
      <c r="DG313" s="4" t="s">
        <v>3</v>
      </c>
      <c r="DH313" s="4" t="s">
        <v>3</v>
      </c>
      <c r="DI313" s="4" t="s">
        <v>3</v>
      </c>
      <c r="DJ313" s="4" t="s">
        <v>3</v>
      </c>
      <c r="DK313" s="4" t="s">
        <v>3</v>
      </c>
      <c r="DL313" s="4" t="s">
        <v>3</v>
      </c>
      <c r="DM313" s="4" t="s">
        <v>3</v>
      </c>
      <c r="DN313" s="4">
        <v>0</v>
      </c>
      <c r="DO313" s="4">
        <v>0</v>
      </c>
      <c r="DP313" s="4">
        <v>1</v>
      </c>
      <c r="DQ313" s="4">
        <v>1</v>
      </c>
      <c r="DU313" s="4">
        <v>1003</v>
      </c>
      <c r="DV313" s="4" t="s">
        <v>156</v>
      </c>
      <c r="DW313" s="4" t="s">
        <v>156</v>
      </c>
      <c r="DX313" s="4">
        <v>1</v>
      </c>
      <c r="DZ313" s="4" t="s">
        <v>3</v>
      </c>
      <c r="EA313" s="4" t="s">
        <v>3</v>
      </c>
      <c r="EB313" s="4" t="s">
        <v>3</v>
      </c>
      <c r="EC313" s="4" t="s">
        <v>3</v>
      </c>
      <c r="EE313" s="4">
        <v>85133649</v>
      </c>
      <c r="EF313" s="4">
        <v>30</v>
      </c>
      <c r="EG313" s="4" t="s">
        <v>52</v>
      </c>
      <c r="EH313" s="4">
        <v>0</v>
      </c>
      <c r="EI313" s="4" t="s">
        <v>3</v>
      </c>
      <c r="EJ313" s="4">
        <v>1</v>
      </c>
      <c r="EK313" s="4">
        <v>29</v>
      </c>
      <c r="EL313" s="4" t="s">
        <v>330</v>
      </c>
      <c r="EM313" s="4" t="s">
        <v>331</v>
      </c>
      <c r="EO313" s="4" t="s">
        <v>148</v>
      </c>
      <c r="EQ313" s="4">
        <v>0</v>
      </c>
      <c r="ER313" s="4">
        <v>8.67</v>
      </c>
      <c r="ES313" s="4">
        <v>8.67</v>
      </c>
      <c r="ET313" s="4">
        <v>0</v>
      </c>
      <c r="EU313" s="4">
        <v>0</v>
      </c>
      <c r="EV313" s="4">
        <v>0</v>
      </c>
      <c r="EW313" s="4">
        <v>0</v>
      </c>
      <c r="EX313" s="4">
        <v>0</v>
      </c>
      <c r="FQ313" s="4">
        <v>0</v>
      </c>
      <c r="FR313" s="4">
        <v>0</v>
      </c>
      <c r="FS313" s="4">
        <v>0</v>
      </c>
      <c r="FX313" s="4">
        <v>87</v>
      </c>
      <c r="FY313" s="4">
        <v>47</v>
      </c>
      <c r="GA313" s="4" t="s">
        <v>3</v>
      </c>
      <c r="GD313" s="4">
        <v>1</v>
      </c>
      <c r="GF313" s="4">
        <v>1626070983</v>
      </c>
      <c r="GG313" s="4">
        <v>2</v>
      </c>
      <c r="GH313" s="4">
        <v>1</v>
      </c>
      <c r="GI313" s="4">
        <v>2</v>
      </c>
      <c r="GJ313" s="4">
        <v>0</v>
      </c>
      <c r="GK313" s="4">
        <v>0</v>
      </c>
      <c r="GL313" s="4">
        <f t="shared" si="421"/>
        <v>0</v>
      </c>
      <c r="GM313" s="4">
        <f t="shared" si="422"/>
        <v>3089.04</v>
      </c>
      <c r="GN313" s="4">
        <f t="shared" si="423"/>
        <v>3089.04</v>
      </c>
      <c r="GO313" s="4">
        <f t="shared" si="424"/>
        <v>0</v>
      </c>
      <c r="GP313" s="4">
        <f t="shared" si="425"/>
        <v>0</v>
      </c>
      <c r="GR313" s="4">
        <v>0</v>
      </c>
      <c r="GS313" s="4">
        <v>3</v>
      </c>
      <c r="GT313" s="4">
        <v>0</v>
      </c>
      <c r="GU313" s="4" t="s">
        <v>3</v>
      </c>
      <c r="GV313" s="4">
        <f t="shared" si="426"/>
        <v>0</v>
      </c>
      <c r="GW313" s="4">
        <v>1</v>
      </c>
      <c r="GX313" s="4">
        <f t="shared" si="427"/>
        <v>0</v>
      </c>
      <c r="HA313" s="4">
        <v>0</v>
      </c>
      <c r="HB313" s="4">
        <v>0</v>
      </c>
      <c r="HC313" s="4">
        <f t="shared" si="428"/>
        <v>0</v>
      </c>
      <c r="HE313" s="4" t="s">
        <v>3</v>
      </c>
      <c r="HF313" s="4" t="s">
        <v>3</v>
      </c>
      <c r="HM313" s="4" t="s">
        <v>42</v>
      </c>
      <c r="HN313" s="4" t="s">
        <v>3</v>
      </c>
      <c r="HO313" s="4" t="s">
        <v>3</v>
      </c>
      <c r="HP313" s="4" t="s">
        <v>3</v>
      </c>
      <c r="HQ313" s="4" t="s">
        <v>3</v>
      </c>
      <c r="HS313" s="4">
        <v>0</v>
      </c>
      <c r="IK313" s="4">
        <v>0</v>
      </c>
    </row>
    <row r="314" spans="1:255" x14ac:dyDescent="0.2">
      <c r="A314" s="2">
        <v>18</v>
      </c>
      <c r="B314" s="2">
        <v>1</v>
      </c>
      <c r="C314" s="2">
        <v>594</v>
      </c>
      <c r="D314" s="2"/>
      <c r="E314" s="2" t="s">
        <v>470</v>
      </c>
      <c r="F314" s="2" t="s">
        <v>355</v>
      </c>
      <c r="G314" s="2" t="s">
        <v>356</v>
      </c>
      <c r="H314" s="2" t="s">
        <v>357</v>
      </c>
      <c r="I314" s="2">
        <f>I302*J314</f>
        <v>3.625</v>
      </c>
      <c r="J314" s="2">
        <v>0.125</v>
      </c>
      <c r="K314" s="2">
        <v>0.125</v>
      </c>
      <c r="L314" s="2"/>
      <c r="M314" s="2"/>
      <c r="N314" s="2"/>
      <c r="O314" s="2">
        <f t="shared" si="404"/>
        <v>419.74</v>
      </c>
      <c r="P314" s="2">
        <f t="shared" si="405"/>
        <v>419.74</v>
      </c>
      <c r="Q314" s="2">
        <f t="shared" si="429"/>
        <v>0</v>
      </c>
      <c r="R314" s="2">
        <f t="shared" si="430"/>
        <v>0</v>
      </c>
      <c r="S314" s="2">
        <f t="shared" si="406"/>
        <v>0</v>
      </c>
      <c r="T314" s="2">
        <f t="shared" si="407"/>
        <v>0</v>
      </c>
      <c r="U314" s="2">
        <f t="shared" si="408"/>
        <v>0</v>
      </c>
      <c r="V314" s="2">
        <f t="shared" si="409"/>
        <v>0</v>
      </c>
      <c r="W314" s="2">
        <f t="shared" si="410"/>
        <v>0</v>
      </c>
      <c r="X314" s="2">
        <f t="shared" si="431"/>
        <v>0</v>
      </c>
      <c r="Y314" s="2">
        <f t="shared" si="432"/>
        <v>0</v>
      </c>
      <c r="Z314" s="2"/>
      <c r="AA314" s="2">
        <v>85736471</v>
      </c>
      <c r="AB314" s="2">
        <f t="shared" si="411"/>
        <v>113.63</v>
      </c>
      <c r="AC314" s="2">
        <f t="shared" si="433"/>
        <v>113.63</v>
      </c>
      <c r="AD314" s="2">
        <f t="shared" si="434"/>
        <v>0</v>
      </c>
      <c r="AE314" s="2">
        <f t="shared" si="435"/>
        <v>0</v>
      </c>
      <c r="AF314" s="2">
        <f t="shared" si="436"/>
        <v>0</v>
      </c>
      <c r="AG314" s="2">
        <f t="shared" si="412"/>
        <v>0</v>
      </c>
      <c r="AH314" s="2">
        <f t="shared" si="437"/>
        <v>0</v>
      </c>
      <c r="AI314" s="2">
        <f t="shared" si="438"/>
        <v>0</v>
      </c>
      <c r="AJ314" s="2">
        <f t="shared" si="413"/>
        <v>0</v>
      </c>
      <c r="AK314" s="2">
        <v>113.63</v>
      </c>
      <c r="AL314" s="2">
        <v>113.63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87</v>
      </c>
      <c r="AU314" s="2">
        <v>47</v>
      </c>
      <c r="AV314" s="2">
        <v>1</v>
      </c>
      <c r="AW314" s="2">
        <v>1.0189999999999999</v>
      </c>
      <c r="AX314" s="2"/>
      <c r="AY314" s="2"/>
      <c r="AZ314" s="2">
        <v>1</v>
      </c>
      <c r="BA314" s="2">
        <v>1</v>
      </c>
      <c r="BB314" s="2">
        <v>1</v>
      </c>
      <c r="BC314" s="2">
        <v>1</v>
      </c>
      <c r="BD314" s="2" t="s">
        <v>3</v>
      </c>
      <c r="BE314" s="2" t="s">
        <v>3</v>
      </c>
      <c r="BF314" s="2" t="s">
        <v>3</v>
      </c>
      <c r="BG314" s="2" t="s">
        <v>3</v>
      </c>
      <c r="BH314" s="2">
        <v>3</v>
      </c>
      <c r="BI314" s="2">
        <v>1</v>
      </c>
      <c r="BJ314" s="2" t="s">
        <v>358</v>
      </c>
      <c r="BK314" s="2"/>
      <c r="BL314" s="2"/>
      <c r="BM314" s="2">
        <v>29</v>
      </c>
      <c r="BN314" s="2">
        <v>0</v>
      </c>
      <c r="BO314" s="2" t="s">
        <v>3</v>
      </c>
      <c r="BP314" s="2">
        <v>0</v>
      </c>
      <c r="BQ314" s="2">
        <v>30</v>
      </c>
      <c r="BR314" s="2">
        <v>0</v>
      </c>
      <c r="BS314" s="2">
        <v>1</v>
      </c>
      <c r="BT314" s="2">
        <v>1</v>
      </c>
      <c r="BU314" s="2">
        <v>1</v>
      </c>
      <c r="BV314" s="2">
        <v>1</v>
      </c>
      <c r="BW314" s="2">
        <v>1</v>
      </c>
      <c r="BX314" s="2">
        <v>1</v>
      </c>
      <c r="BY314" s="2" t="s">
        <v>3</v>
      </c>
      <c r="BZ314" s="2">
        <v>87</v>
      </c>
      <c r="CA314" s="2">
        <v>47</v>
      </c>
      <c r="CB314" s="2" t="s">
        <v>3</v>
      </c>
      <c r="CC314" s="2"/>
      <c r="CD314" s="2"/>
      <c r="CE314" s="2">
        <v>1566</v>
      </c>
      <c r="CF314" s="2">
        <v>0</v>
      </c>
      <c r="CG314" s="2">
        <v>0</v>
      </c>
      <c r="CH314" s="2"/>
      <c r="CI314" s="2"/>
      <c r="CJ314" s="2"/>
      <c r="CK314" s="2"/>
      <c r="CL314" s="2"/>
      <c r="CM314" s="2">
        <v>0</v>
      </c>
      <c r="CN314" s="2" t="s">
        <v>908</v>
      </c>
      <c r="CO314" s="2">
        <v>0</v>
      </c>
      <c r="CP314" s="2">
        <f t="shared" si="414"/>
        <v>419.74</v>
      </c>
      <c r="CQ314" s="2">
        <f t="shared" si="415"/>
        <v>115.79</v>
      </c>
      <c r="CR314" s="2">
        <f t="shared" si="439"/>
        <v>0</v>
      </c>
      <c r="CS314" s="2">
        <f t="shared" si="440"/>
        <v>0</v>
      </c>
      <c r="CT314" s="2">
        <f t="shared" si="416"/>
        <v>0</v>
      </c>
      <c r="CU314" s="2">
        <f t="shared" si="417"/>
        <v>0</v>
      </c>
      <c r="CV314" s="2">
        <f t="shared" si="418"/>
        <v>0</v>
      </c>
      <c r="CW314" s="2">
        <f t="shared" si="419"/>
        <v>0</v>
      </c>
      <c r="CX314" s="2">
        <f t="shared" si="420"/>
        <v>0</v>
      </c>
      <c r="CY314" s="2">
        <f t="shared" si="441"/>
        <v>0</v>
      </c>
      <c r="CZ314" s="2">
        <f t="shared" si="442"/>
        <v>0</v>
      </c>
      <c r="DA314" s="2"/>
      <c r="DB314" s="2"/>
      <c r="DC314" s="2" t="s">
        <v>3</v>
      </c>
      <c r="DD314" s="2" t="s">
        <v>3</v>
      </c>
      <c r="DE314" s="2" t="s">
        <v>3</v>
      </c>
      <c r="DF314" s="2" t="s">
        <v>3</v>
      </c>
      <c r="DG314" s="2" t="s">
        <v>3</v>
      </c>
      <c r="DH314" s="2" t="s">
        <v>3</v>
      </c>
      <c r="DI314" s="2" t="s">
        <v>3</v>
      </c>
      <c r="DJ314" s="2" t="s">
        <v>3</v>
      </c>
      <c r="DK314" s="2" t="s">
        <v>3</v>
      </c>
      <c r="DL314" s="2" t="s">
        <v>3</v>
      </c>
      <c r="DM314" s="2" t="s">
        <v>3</v>
      </c>
      <c r="DN314" s="2">
        <v>0</v>
      </c>
      <c r="DO314" s="2">
        <v>0</v>
      </c>
      <c r="DP314" s="2">
        <v>1</v>
      </c>
      <c r="DQ314" s="2">
        <v>1</v>
      </c>
      <c r="DR314" s="2"/>
      <c r="DS314" s="2"/>
      <c r="DT314" s="2"/>
      <c r="DU314" s="2">
        <v>1002</v>
      </c>
      <c r="DV314" s="2" t="s">
        <v>357</v>
      </c>
      <c r="DW314" s="2" t="s">
        <v>357</v>
      </c>
      <c r="DX314" s="2">
        <v>1</v>
      </c>
      <c r="DY314" s="2"/>
      <c r="DZ314" s="2" t="s">
        <v>3</v>
      </c>
      <c r="EA314" s="2" t="s">
        <v>3</v>
      </c>
      <c r="EB314" s="2" t="s">
        <v>3</v>
      </c>
      <c r="EC314" s="2" t="s">
        <v>3</v>
      </c>
      <c r="ED314" s="2"/>
      <c r="EE314" s="2">
        <v>85133649</v>
      </c>
      <c r="EF314" s="2">
        <v>30</v>
      </c>
      <c r="EG314" s="2" t="s">
        <v>52</v>
      </c>
      <c r="EH314" s="2">
        <v>0</v>
      </c>
      <c r="EI314" s="2" t="s">
        <v>3</v>
      </c>
      <c r="EJ314" s="2">
        <v>1</v>
      </c>
      <c r="EK314" s="2">
        <v>29</v>
      </c>
      <c r="EL314" s="2" t="s">
        <v>330</v>
      </c>
      <c r="EM314" s="2" t="s">
        <v>331</v>
      </c>
      <c r="EN314" s="2"/>
      <c r="EO314" s="2" t="s">
        <v>148</v>
      </c>
      <c r="EP314" s="2"/>
      <c r="EQ314" s="2">
        <v>0</v>
      </c>
      <c r="ER314" s="2">
        <v>113.63</v>
      </c>
      <c r="ES314" s="2">
        <v>113.63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>
        <v>0</v>
      </c>
      <c r="FR314" s="2">
        <v>0</v>
      </c>
      <c r="FS314" s="2">
        <v>0</v>
      </c>
      <c r="FT314" s="2"/>
      <c r="FU314" s="2"/>
      <c r="FV314" s="2"/>
      <c r="FW314" s="2"/>
      <c r="FX314" s="2">
        <v>87</v>
      </c>
      <c r="FY314" s="2">
        <v>47</v>
      </c>
      <c r="FZ314" s="2"/>
      <c r="GA314" s="2" t="s">
        <v>3</v>
      </c>
      <c r="GB314" s="2"/>
      <c r="GC314" s="2"/>
      <c r="GD314" s="2">
        <v>1</v>
      </c>
      <c r="GE314" s="2"/>
      <c r="GF314" s="2">
        <v>821607356</v>
      </c>
      <c r="GG314" s="2">
        <v>2</v>
      </c>
      <c r="GH314" s="2">
        <v>1</v>
      </c>
      <c r="GI314" s="2">
        <v>-2</v>
      </c>
      <c r="GJ314" s="2">
        <v>0</v>
      </c>
      <c r="GK314" s="2">
        <v>0</v>
      </c>
      <c r="GL314" s="2">
        <f t="shared" si="421"/>
        <v>0</v>
      </c>
      <c r="GM314" s="2">
        <f t="shared" si="422"/>
        <v>419.74</v>
      </c>
      <c r="GN314" s="2">
        <f t="shared" si="423"/>
        <v>419.74</v>
      </c>
      <c r="GO314" s="2">
        <f t="shared" si="424"/>
        <v>0</v>
      </c>
      <c r="GP314" s="2">
        <f t="shared" si="425"/>
        <v>0</v>
      </c>
      <c r="GQ314" s="2"/>
      <c r="GR314" s="2">
        <v>0</v>
      </c>
      <c r="GS314" s="2">
        <v>3</v>
      </c>
      <c r="GT314" s="2">
        <v>0</v>
      </c>
      <c r="GU314" s="2" t="s">
        <v>3</v>
      </c>
      <c r="GV314" s="2">
        <f t="shared" si="426"/>
        <v>0</v>
      </c>
      <c r="GW314" s="2">
        <v>1</v>
      </c>
      <c r="GX314" s="2">
        <f t="shared" si="427"/>
        <v>0</v>
      </c>
      <c r="GY314" s="2"/>
      <c r="GZ314" s="2"/>
      <c r="HA314" s="2">
        <v>0</v>
      </c>
      <c r="HB314" s="2">
        <v>0</v>
      </c>
      <c r="HC314" s="2">
        <f t="shared" si="428"/>
        <v>0</v>
      </c>
      <c r="HD314" s="2"/>
      <c r="HE314" s="2" t="s">
        <v>3</v>
      </c>
      <c r="HF314" s="2" t="s">
        <v>3</v>
      </c>
      <c r="HG314" s="2"/>
      <c r="HH314" s="2"/>
      <c r="HI314" s="2"/>
      <c r="HJ314" s="2"/>
      <c r="HK314" s="2"/>
      <c r="HL314" s="2"/>
      <c r="HM314" s="2" t="s">
        <v>42</v>
      </c>
      <c r="HN314" s="2" t="s">
        <v>3</v>
      </c>
      <c r="HO314" s="2" t="s">
        <v>3</v>
      </c>
      <c r="HP314" s="2" t="s">
        <v>3</v>
      </c>
      <c r="HQ314" s="2" t="s">
        <v>3</v>
      </c>
      <c r="HR314" s="2"/>
      <c r="HS314" s="2">
        <v>0</v>
      </c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>
        <v>0</v>
      </c>
      <c r="IL314" s="2"/>
      <c r="IM314" s="2"/>
      <c r="IN314" s="2"/>
      <c r="IO314" s="2"/>
      <c r="IP314" s="2"/>
      <c r="IQ314" s="2"/>
      <c r="IR314" s="2"/>
      <c r="IS314" s="2"/>
      <c r="IT314" s="2"/>
      <c r="IU314" s="2"/>
    </row>
    <row r="315" spans="1:255" x14ac:dyDescent="0.2">
      <c r="A315" s="4">
        <v>18</v>
      </c>
      <c r="B315" s="4">
        <v>1</v>
      </c>
      <c r="C315" s="4">
        <v>605</v>
      </c>
      <c r="E315" s="4" t="s">
        <v>470</v>
      </c>
      <c r="F315" s="4" t="s">
        <v>355</v>
      </c>
      <c r="G315" s="4" t="s">
        <v>356</v>
      </c>
      <c r="H315" s="4" t="s">
        <v>357</v>
      </c>
      <c r="I315" s="4">
        <f>I303*J315</f>
        <v>3.625</v>
      </c>
      <c r="J315" s="4">
        <v>0.125</v>
      </c>
      <c r="K315" s="4">
        <v>0.125</v>
      </c>
      <c r="O315" s="4">
        <f t="shared" si="404"/>
        <v>3723.09</v>
      </c>
      <c r="P315" s="4">
        <f t="shared" si="405"/>
        <v>3723.09</v>
      </c>
      <c r="Q315" s="4">
        <f t="shared" si="429"/>
        <v>0</v>
      </c>
      <c r="R315" s="4">
        <f t="shared" si="430"/>
        <v>0</v>
      </c>
      <c r="S315" s="4">
        <f t="shared" si="406"/>
        <v>0</v>
      </c>
      <c r="T315" s="4">
        <f t="shared" si="407"/>
        <v>0</v>
      </c>
      <c r="U315" s="4">
        <f t="shared" si="408"/>
        <v>0</v>
      </c>
      <c r="V315" s="4">
        <f t="shared" si="409"/>
        <v>0</v>
      </c>
      <c r="W315" s="4">
        <f t="shared" si="410"/>
        <v>0</v>
      </c>
      <c r="X315" s="4">
        <f t="shared" si="431"/>
        <v>0</v>
      </c>
      <c r="Y315" s="4">
        <f t="shared" si="432"/>
        <v>0</v>
      </c>
      <c r="AA315" s="4">
        <v>85736473</v>
      </c>
      <c r="AB315" s="4">
        <f t="shared" si="411"/>
        <v>113.63</v>
      </c>
      <c r="AC315" s="4">
        <f t="shared" si="433"/>
        <v>113.63</v>
      </c>
      <c r="AD315" s="4">
        <f t="shared" si="434"/>
        <v>0</v>
      </c>
      <c r="AE315" s="4">
        <f t="shared" si="435"/>
        <v>0</v>
      </c>
      <c r="AF315" s="4">
        <f t="shared" si="436"/>
        <v>0</v>
      </c>
      <c r="AG315" s="4">
        <f t="shared" si="412"/>
        <v>0</v>
      </c>
      <c r="AH315" s="4">
        <f t="shared" si="437"/>
        <v>0</v>
      </c>
      <c r="AI315" s="4">
        <f t="shared" si="438"/>
        <v>0</v>
      </c>
      <c r="AJ315" s="4">
        <f t="shared" si="413"/>
        <v>0</v>
      </c>
      <c r="AK315" s="4">
        <v>113.63</v>
      </c>
      <c r="AL315" s="4">
        <v>113.63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87</v>
      </c>
      <c r="AU315" s="4">
        <v>47</v>
      </c>
      <c r="AV315" s="4">
        <v>1</v>
      </c>
      <c r="AW315" s="4">
        <v>1.0189999999999999</v>
      </c>
      <c r="AZ315" s="4">
        <v>1</v>
      </c>
      <c r="BA315" s="4">
        <v>1</v>
      </c>
      <c r="BB315" s="4">
        <v>1</v>
      </c>
      <c r="BC315" s="4">
        <v>8.8699999999999992</v>
      </c>
      <c r="BD315" s="4" t="s">
        <v>3</v>
      </c>
      <c r="BE315" s="4" t="s">
        <v>3</v>
      </c>
      <c r="BF315" s="4" t="s">
        <v>3</v>
      </c>
      <c r="BG315" s="4" t="s">
        <v>3</v>
      </c>
      <c r="BH315" s="4">
        <v>3</v>
      </c>
      <c r="BI315" s="4">
        <v>1</v>
      </c>
      <c r="BJ315" s="4" t="s">
        <v>358</v>
      </c>
      <c r="BM315" s="4">
        <v>29</v>
      </c>
      <c r="BN315" s="4">
        <v>0</v>
      </c>
      <c r="BO315" s="4" t="s">
        <v>355</v>
      </c>
      <c r="BP315" s="4">
        <v>1</v>
      </c>
      <c r="BQ315" s="4">
        <v>30</v>
      </c>
      <c r="BR315" s="4">
        <v>0</v>
      </c>
      <c r="BS315" s="4">
        <v>1</v>
      </c>
      <c r="BT315" s="4">
        <v>1</v>
      </c>
      <c r="BU315" s="4">
        <v>1</v>
      </c>
      <c r="BV315" s="4">
        <v>1</v>
      </c>
      <c r="BW315" s="4">
        <v>1</v>
      </c>
      <c r="BX315" s="4">
        <v>1</v>
      </c>
      <c r="BY315" s="4" t="s">
        <v>3</v>
      </c>
      <c r="BZ315" s="4">
        <v>87</v>
      </c>
      <c r="CA315" s="4">
        <v>47</v>
      </c>
      <c r="CB315" s="4" t="s">
        <v>3</v>
      </c>
      <c r="CE315" s="4">
        <v>1566</v>
      </c>
      <c r="CF315" s="4">
        <v>0</v>
      </c>
      <c r="CG315" s="4">
        <v>0</v>
      </c>
      <c r="CM315" s="4">
        <v>0</v>
      </c>
      <c r="CN315" s="4" t="s">
        <v>908</v>
      </c>
      <c r="CO315" s="4">
        <v>0</v>
      </c>
      <c r="CP315" s="4">
        <f t="shared" si="414"/>
        <v>3723.09</v>
      </c>
      <c r="CQ315" s="4">
        <f t="shared" si="415"/>
        <v>1027.06</v>
      </c>
      <c r="CR315" s="4">
        <f t="shared" si="439"/>
        <v>0</v>
      </c>
      <c r="CS315" s="4">
        <f t="shared" si="440"/>
        <v>0</v>
      </c>
      <c r="CT315" s="4">
        <f t="shared" si="416"/>
        <v>0</v>
      </c>
      <c r="CU315" s="4">
        <f t="shared" si="417"/>
        <v>0</v>
      </c>
      <c r="CV315" s="4">
        <f t="shared" si="418"/>
        <v>0</v>
      </c>
      <c r="CW315" s="4">
        <f t="shared" si="419"/>
        <v>0</v>
      </c>
      <c r="CX315" s="4">
        <f t="shared" si="420"/>
        <v>0</v>
      </c>
      <c r="CY315" s="4">
        <f t="shared" si="441"/>
        <v>0</v>
      </c>
      <c r="CZ315" s="4">
        <f t="shared" si="442"/>
        <v>0</v>
      </c>
      <c r="DC315" s="4" t="s">
        <v>3</v>
      </c>
      <c r="DD315" s="4" t="s">
        <v>3</v>
      </c>
      <c r="DE315" s="4" t="s">
        <v>3</v>
      </c>
      <c r="DF315" s="4" t="s">
        <v>3</v>
      </c>
      <c r="DG315" s="4" t="s">
        <v>3</v>
      </c>
      <c r="DH315" s="4" t="s">
        <v>3</v>
      </c>
      <c r="DI315" s="4" t="s">
        <v>3</v>
      </c>
      <c r="DJ315" s="4" t="s">
        <v>3</v>
      </c>
      <c r="DK315" s="4" t="s">
        <v>3</v>
      </c>
      <c r="DL315" s="4" t="s">
        <v>3</v>
      </c>
      <c r="DM315" s="4" t="s">
        <v>3</v>
      </c>
      <c r="DN315" s="4">
        <v>0</v>
      </c>
      <c r="DO315" s="4">
        <v>0</v>
      </c>
      <c r="DP315" s="4">
        <v>1</v>
      </c>
      <c r="DQ315" s="4">
        <v>1</v>
      </c>
      <c r="DU315" s="4">
        <v>1002</v>
      </c>
      <c r="DV315" s="4" t="s">
        <v>357</v>
      </c>
      <c r="DW315" s="4" t="s">
        <v>357</v>
      </c>
      <c r="DX315" s="4">
        <v>1</v>
      </c>
      <c r="DZ315" s="4" t="s">
        <v>3</v>
      </c>
      <c r="EA315" s="4" t="s">
        <v>3</v>
      </c>
      <c r="EB315" s="4" t="s">
        <v>3</v>
      </c>
      <c r="EC315" s="4" t="s">
        <v>3</v>
      </c>
      <c r="EE315" s="4">
        <v>85133649</v>
      </c>
      <c r="EF315" s="4">
        <v>30</v>
      </c>
      <c r="EG315" s="4" t="s">
        <v>52</v>
      </c>
      <c r="EH315" s="4">
        <v>0</v>
      </c>
      <c r="EI315" s="4" t="s">
        <v>3</v>
      </c>
      <c r="EJ315" s="4">
        <v>1</v>
      </c>
      <c r="EK315" s="4">
        <v>29</v>
      </c>
      <c r="EL315" s="4" t="s">
        <v>330</v>
      </c>
      <c r="EM315" s="4" t="s">
        <v>331</v>
      </c>
      <c r="EO315" s="4" t="s">
        <v>148</v>
      </c>
      <c r="EQ315" s="4">
        <v>0</v>
      </c>
      <c r="ER315" s="4">
        <v>113.63</v>
      </c>
      <c r="ES315" s="4">
        <v>113.63</v>
      </c>
      <c r="ET315" s="4">
        <v>0</v>
      </c>
      <c r="EU315" s="4">
        <v>0</v>
      </c>
      <c r="EV315" s="4">
        <v>0</v>
      </c>
      <c r="EW315" s="4">
        <v>0</v>
      </c>
      <c r="EX315" s="4">
        <v>0</v>
      </c>
      <c r="FQ315" s="4">
        <v>0</v>
      </c>
      <c r="FR315" s="4">
        <v>0</v>
      </c>
      <c r="FS315" s="4">
        <v>0</v>
      </c>
      <c r="FX315" s="4">
        <v>87</v>
      </c>
      <c r="FY315" s="4">
        <v>47</v>
      </c>
      <c r="GA315" s="4" t="s">
        <v>3</v>
      </c>
      <c r="GD315" s="4">
        <v>1</v>
      </c>
      <c r="GF315" s="4">
        <v>821607356</v>
      </c>
      <c r="GG315" s="4">
        <v>2</v>
      </c>
      <c r="GH315" s="4">
        <v>1</v>
      </c>
      <c r="GI315" s="4">
        <v>2</v>
      </c>
      <c r="GJ315" s="4">
        <v>0</v>
      </c>
      <c r="GK315" s="4">
        <v>0</v>
      </c>
      <c r="GL315" s="4">
        <f t="shared" si="421"/>
        <v>0</v>
      </c>
      <c r="GM315" s="4">
        <f t="shared" si="422"/>
        <v>3723.09</v>
      </c>
      <c r="GN315" s="4">
        <f t="shared" si="423"/>
        <v>3723.09</v>
      </c>
      <c r="GO315" s="4">
        <f t="shared" si="424"/>
        <v>0</v>
      </c>
      <c r="GP315" s="4">
        <f t="shared" si="425"/>
        <v>0</v>
      </c>
      <c r="GR315" s="4">
        <v>0</v>
      </c>
      <c r="GS315" s="4">
        <v>3</v>
      </c>
      <c r="GT315" s="4">
        <v>0</v>
      </c>
      <c r="GU315" s="4" t="s">
        <v>3</v>
      </c>
      <c r="GV315" s="4">
        <f t="shared" si="426"/>
        <v>0</v>
      </c>
      <c r="GW315" s="4">
        <v>1</v>
      </c>
      <c r="GX315" s="4">
        <f t="shared" si="427"/>
        <v>0</v>
      </c>
      <c r="HA315" s="4">
        <v>0</v>
      </c>
      <c r="HB315" s="4">
        <v>0</v>
      </c>
      <c r="HC315" s="4">
        <f t="shared" si="428"/>
        <v>0</v>
      </c>
      <c r="HE315" s="4" t="s">
        <v>3</v>
      </c>
      <c r="HF315" s="4" t="s">
        <v>3</v>
      </c>
      <c r="HM315" s="4" t="s">
        <v>42</v>
      </c>
      <c r="HN315" s="4" t="s">
        <v>3</v>
      </c>
      <c r="HO315" s="4" t="s">
        <v>3</v>
      </c>
      <c r="HP315" s="4" t="s">
        <v>3</v>
      </c>
      <c r="HQ315" s="4" t="s">
        <v>3</v>
      </c>
      <c r="HS315" s="4">
        <v>0</v>
      </c>
      <c r="IK315" s="4">
        <v>0</v>
      </c>
    </row>
    <row r="316" spans="1:255" x14ac:dyDescent="0.2">
      <c r="A316" s="2">
        <v>18</v>
      </c>
      <c r="B316" s="2">
        <v>1</v>
      </c>
      <c r="C316" s="2">
        <v>598</v>
      </c>
      <c r="D316" s="2"/>
      <c r="E316" s="2" t="s">
        <v>471</v>
      </c>
      <c r="F316" s="2" t="s">
        <v>360</v>
      </c>
      <c r="G316" s="2" t="s">
        <v>361</v>
      </c>
      <c r="H316" s="2" t="s">
        <v>357</v>
      </c>
      <c r="I316" s="2">
        <f>I302*J316</f>
        <v>-26.97</v>
      </c>
      <c r="J316" s="2">
        <v>-0.92999999999999994</v>
      </c>
      <c r="K316" s="2">
        <v>-0.93</v>
      </c>
      <c r="L316" s="2"/>
      <c r="M316" s="2"/>
      <c r="N316" s="2"/>
      <c r="O316" s="2">
        <f t="shared" si="404"/>
        <v>-954.74</v>
      </c>
      <c r="P316" s="2">
        <f t="shared" si="405"/>
        <v>-954.74</v>
      </c>
      <c r="Q316" s="2">
        <f t="shared" si="429"/>
        <v>0</v>
      </c>
      <c r="R316" s="2">
        <f t="shared" si="430"/>
        <v>0</v>
      </c>
      <c r="S316" s="2">
        <f t="shared" si="406"/>
        <v>0</v>
      </c>
      <c r="T316" s="2">
        <f t="shared" si="407"/>
        <v>0</v>
      </c>
      <c r="U316" s="2">
        <f t="shared" si="408"/>
        <v>0</v>
      </c>
      <c r="V316" s="2">
        <f t="shared" si="409"/>
        <v>0</v>
      </c>
      <c r="W316" s="2">
        <f t="shared" si="410"/>
        <v>0</v>
      </c>
      <c r="X316" s="2">
        <f t="shared" si="431"/>
        <v>0</v>
      </c>
      <c r="Y316" s="2">
        <f t="shared" si="432"/>
        <v>0</v>
      </c>
      <c r="Z316" s="2"/>
      <c r="AA316" s="2">
        <v>85736471</v>
      </c>
      <c r="AB316" s="2">
        <f t="shared" si="411"/>
        <v>34.74</v>
      </c>
      <c r="AC316" s="2">
        <f t="shared" si="433"/>
        <v>34.74</v>
      </c>
      <c r="AD316" s="2">
        <f t="shared" si="434"/>
        <v>0</v>
      </c>
      <c r="AE316" s="2">
        <f t="shared" si="435"/>
        <v>0</v>
      </c>
      <c r="AF316" s="2">
        <f t="shared" si="436"/>
        <v>0</v>
      </c>
      <c r="AG316" s="2">
        <f t="shared" si="412"/>
        <v>0</v>
      </c>
      <c r="AH316" s="2">
        <f t="shared" si="437"/>
        <v>0</v>
      </c>
      <c r="AI316" s="2">
        <f t="shared" si="438"/>
        <v>0</v>
      </c>
      <c r="AJ316" s="2">
        <f t="shared" si="413"/>
        <v>0</v>
      </c>
      <c r="AK316" s="2">
        <v>34.74</v>
      </c>
      <c r="AL316" s="2">
        <v>34.74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87</v>
      </c>
      <c r="AU316" s="2">
        <v>47</v>
      </c>
      <c r="AV316" s="2">
        <v>1.0469999999999999</v>
      </c>
      <c r="AW316" s="2">
        <v>1.0189999999999999</v>
      </c>
      <c r="AX316" s="2"/>
      <c r="AY316" s="2"/>
      <c r="AZ316" s="2">
        <v>1</v>
      </c>
      <c r="BA316" s="2">
        <v>1</v>
      </c>
      <c r="BB316" s="2">
        <v>1</v>
      </c>
      <c r="BC316" s="2">
        <v>1</v>
      </c>
      <c r="BD316" s="2" t="s">
        <v>3</v>
      </c>
      <c r="BE316" s="2" t="s">
        <v>3</v>
      </c>
      <c r="BF316" s="2" t="s">
        <v>3</v>
      </c>
      <c r="BG316" s="2" t="s">
        <v>3</v>
      </c>
      <c r="BH316" s="2">
        <v>3</v>
      </c>
      <c r="BI316" s="2">
        <v>1</v>
      </c>
      <c r="BJ316" s="2" t="s">
        <v>362</v>
      </c>
      <c r="BK316" s="2"/>
      <c r="BL316" s="2"/>
      <c r="BM316" s="2">
        <v>29</v>
      </c>
      <c r="BN316" s="2">
        <v>0</v>
      </c>
      <c r="BO316" s="2" t="s">
        <v>3</v>
      </c>
      <c r="BP316" s="2">
        <v>0</v>
      </c>
      <c r="BQ316" s="2">
        <v>30</v>
      </c>
      <c r="BR316" s="2">
        <v>1</v>
      </c>
      <c r="BS316" s="2">
        <v>1</v>
      </c>
      <c r="BT316" s="2">
        <v>1</v>
      </c>
      <c r="BU316" s="2">
        <v>1</v>
      </c>
      <c r="BV316" s="2">
        <v>1</v>
      </c>
      <c r="BW316" s="2">
        <v>1</v>
      </c>
      <c r="BX316" s="2">
        <v>1</v>
      </c>
      <c r="BY316" s="2" t="s">
        <v>3</v>
      </c>
      <c r="BZ316" s="2">
        <v>87</v>
      </c>
      <c r="CA316" s="2">
        <v>47</v>
      </c>
      <c r="CB316" s="2" t="s">
        <v>3</v>
      </c>
      <c r="CC316" s="2"/>
      <c r="CD316" s="2"/>
      <c r="CE316" s="2">
        <v>1566</v>
      </c>
      <c r="CF316" s="2">
        <v>0</v>
      </c>
      <c r="CG316" s="2">
        <v>0</v>
      </c>
      <c r="CH316" s="2"/>
      <c r="CI316" s="2"/>
      <c r="CJ316" s="2"/>
      <c r="CK316" s="2"/>
      <c r="CL316" s="2"/>
      <c r="CM316" s="2">
        <v>0</v>
      </c>
      <c r="CN316" s="2" t="s">
        <v>915</v>
      </c>
      <c r="CO316" s="2">
        <v>0</v>
      </c>
      <c r="CP316" s="2">
        <f t="shared" si="414"/>
        <v>-954.74</v>
      </c>
      <c r="CQ316" s="2">
        <f t="shared" si="415"/>
        <v>35.4</v>
      </c>
      <c r="CR316" s="2">
        <f t="shared" si="439"/>
        <v>0</v>
      </c>
      <c r="CS316" s="2">
        <f t="shared" si="440"/>
        <v>0</v>
      </c>
      <c r="CT316" s="2">
        <f t="shared" si="416"/>
        <v>0</v>
      </c>
      <c r="CU316" s="2">
        <f t="shared" si="417"/>
        <v>0</v>
      </c>
      <c r="CV316" s="2">
        <f t="shared" si="418"/>
        <v>0</v>
      </c>
      <c r="CW316" s="2">
        <f t="shared" si="419"/>
        <v>0</v>
      </c>
      <c r="CX316" s="2">
        <f t="shared" si="420"/>
        <v>0</v>
      </c>
      <c r="CY316" s="2">
        <f t="shared" si="441"/>
        <v>0</v>
      </c>
      <c r="CZ316" s="2">
        <f t="shared" si="442"/>
        <v>0</v>
      </c>
      <c r="DA316" s="2"/>
      <c r="DB316" s="2"/>
      <c r="DC316" s="2" t="s">
        <v>3</v>
      </c>
      <c r="DD316" s="2" t="s">
        <v>3</v>
      </c>
      <c r="DE316" s="2" t="s">
        <v>3</v>
      </c>
      <c r="DF316" s="2" t="s">
        <v>3</v>
      </c>
      <c r="DG316" s="2" t="s">
        <v>3</v>
      </c>
      <c r="DH316" s="2" t="s">
        <v>3</v>
      </c>
      <c r="DI316" s="2" t="s">
        <v>3</v>
      </c>
      <c r="DJ316" s="2" t="s">
        <v>3</v>
      </c>
      <c r="DK316" s="2" t="s">
        <v>3</v>
      </c>
      <c r="DL316" s="2" t="s">
        <v>3</v>
      </c>
      <c r="DM316" s="2" t="s">
        <v>3</v>
      </c>
      <c r="DN316" s="2">
        <v>0</v>
      </c>
      <c r="DO316" s="2">
        <v>0</v>
      </c>
      <c r="DP316" s="2">
        <v>1</v>
      </c>
      <c r="DQ316" s="2">
        <v>1</v>
      </c>
      <c r="DR316" s="2"/>
      <c r="DS316" s="2"/>
      <c r="DT316" s="2"/>
      <c r="DU316" s="2">
        <v>1002</v>
      </c>
      <c r="DV316" s="2" t="s">
        <v>357</v>
      </c>
      <c r="DW316" s="2" t="s">
        <v>357</v>
      </c>
      <c r="DX316" s="2">
        <v>1</v>
      </c>
      <c r="DY316" s="2"/>
      <c r="DZ316" s="2" t="s">
        <v>3</v>
      </c>
      <c r="EA316" s="2" t="s">
        <v>3</v>
      </c>
      <c r="EB316" s="2" t="s">
        <v>3</v>
      </c>
      <c r="EC316" s="2" t="s">
        <v>3</v>
      </c>
      <c r="ED316" s="2"/>
      <c r="EE316" s="2">
        <v>85133649</v>
      </c>
      <c r="EF316" s="2">
        <v>30</v>
      </c>
      <c r="EG316" s="2" t="s">
        <v>52</v>
      </c>
      <c r="EH316" s="2">
        <v>0</v>
      </c>
      <c r="EI316" s="2" t="s">
        <v>3</v>
      </c>
      <c r="EJ316" s="2">
        <v>1</v>
      </c>
      <c r="EK316" s="2">
        <v>29</v>
      </c>
      <c r="EL316" s="2" t="s">
        <v>330</v>
      </c>
      <c r="EM316" s="2" t="s">
        <v>331</v>
      </c>
      <c r="EN316" s="2"/>
      <c r="EO316" s="2" t="s">
        <v>29</v>
      </c>
      <c r="EP316" s="2"/>
      <c r="EQ316" s="2">
        <v>0</v>
      </c>
      <c r="ER316" s="2">
        <v>34.74</v>
      </c>
      <c r="ES316" s="2">
        <v>34.74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>
        <v>0</v>
      </c>
      <c r="FR316" s="2">
        <v>0</v>
      </c>
      <c r="FS316" s="2">
        <v>0</v>
      </c>
      <c r="FT316" s="2"/>
      <c r="FU316" s="2"/>
      <c r="FV316" s="2"/>
      <c r="FW316" s="2"/>
      <c r="FX316" s="2">
        <v>87</v>
      </c>
      <c r="FY316" s="2">
        <v>47</v>
      </c>
      <c r="FZ316" s="2"/>
      <c r="GA316" s="2" t="s">
        <v>3</v>
      </c>
      <c r="GB316" s="2"/>
      <c r="GC316" s="2"/>
      <c r="GD316" s="2">
        <v>1</v>
      </c>
      <c r="GE316" s="2"/>
      <c r="GF316" s="2">
        <v>1871464502</v>
      </c>
      <c r="GG316" s="2">
        <v>2</v>
      </c>
      <c r="GH316" s="2">
        <v>1</v>
      </c>
      <c r="GI316" s="2">
        <v>-2</v>
      </c>
      <c r="GJ316" s="2">
        <v>0</v>
      </c>
      <c r="GK316" s="2">
        <v>0</v>
      </c>
      <c r="GL316" s="2">
        <f t="shared" si="421"/>
        <v>0</v>
      </c>
      <c r="GM316" s="2">
        <f t="shared" si="422"/>
        <v>-954.74</v>
      </c>
      <c r="GN316" s="2">
        <f t="shared" si="423"/>
        <v>-954.74</v>
      </c>
      <c r="GO316" s="2">
        <f t="shared" si="424"/>
        <v>0</v>
      </c>
      <c r="GP316" s="2">
        <f t="shared" si="425"/>
        <v>0</v>
      </c>
      <c r="GQ316" s="2"/>
      <c r="GR316" s="2">
        <v>0</v>
      </c>
      <c r="GS316" s="2">
        <v>3</v>
      </c>
      <c r="GT316" s="2">
        <v>0</v>
      </c>
      <c r="GU316" s="2" t="s">
        <v>3</v>
      </c>
      <c r="GV316" s="2">
        <f t="shared" si="426"/>
        <v>0</v>
      </c>
      <c r="GW316" s="2">
        <v>1</v>
      </c>
      <c r="GX316" s="2">
        <f t="shared" si="427"/>
        <v>0</v>
      </c>
      <c r="GY316" s="2"/>
      <c r="GZ316" s="2"/>
      <c r="HA316" s="2">
        <v>0</v>
      </c>
      <c r="HB316" s="2">
        <v>0</v>
      </c>
      <c r="HC316" s="2">
        <f t="shared" si="428"/>
        <v>0</v>
      </c>
      <c r="HD316" s="2"/>
      <c r="HE316" s="2" t="s">
        <v>3</v>
      </c>
      <c r="HF316" s="2" t="s">
        <v>3</v>
      </c>
      <c r="HG316" s="2"/>
      <c r="HH316" s="2"/>
      <c r="HI316" s="2"/>
      <c r="HJ316" s="2"/>
      <c r="HK316" s="2"/>
      <c r="HL316" s="2"/>
      <c r="HM316" s="2" t="s">
        <v>42</v>
      </c>
      <c r="HN316" s="2" t="s">
        <v>3</v>
      </c>
      <c r="HO316" s="2" t="s">
        <v>3</v>
      </c>
      <c r="HP316" s="2" t="s">
        <v>3</v>
      </c>
      <c r="HQ316" s="2" t="s">
        <v>3</v>
      </c>
      <c r="HR316" s="2"/>
      <c r="HS316" s="2">
        <v>0</v>
      </c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>
        <v>0</v>
      </c>
      <c r="IL316" s="2"/>
      <c r="IM316" s="2"/>
      <c r="IN316" s="2"/>
      <c r="IO316" s="2"/>
      <c r="IP316" s="2"/>
      <c r="IQ316" s="2"/>
      <c r="IR316" s="2"/>
      <c r="IS316" s="2"/>
      <c r="IT316" s="2"/>
      <c r="IU316" s="2"/>
    </row>
    <row r="317" spans="1:255" x14ac:dyDescent="0.2">
      <c r="A317" s="4">
        <v>18</v>
      </c>
      <c r="B317" s="4">
        <v>1</v>
      </c>
      <c r="C317" s="4">
        <v>609</v>
      </c>
      <c r="E317" s="4" t="s">
        <v>471</v>
      </c>
      <c r="F317" s="4" t="s">
        <v>360</v>
      </c>
      <c r="G317" s="4" t="s">
        <v>361</v>
      </c>
      <c r="H317" s="4" t="s">
        <v>357</v>
      </c>
      <c r="I317" s="4">
        <f>I303*J317</f>
        <v>-26.97</v>
      </c>
      <c r="J317" s="4">
        <v>-0.92999999999999994</v>
      </c>
      <c r="K317" s="4">
        <v>-0.93</v>
      </c>
      <c r="O317" s="4">
        <f t="shared" si="404"/>
        <v>-29081.38</v>
      </c>
      <c r="P317" s="4">
        <f t="shared" si="405"/>
        <v>-29081.38</v>
      </c>
      <c r="Q317" s="4">
        <f t="shared" si="429"/>
        <v>0</v>
      </c>
      <c r="R317" s="4">
        <f t="shared" si="430"/>
        <v>0</v>
      </c>
      <c r="S317" s="4">
        <f t="shared" si="406"/>
        <v>0</v>
      </c>
      <c r="T317" s="4">
        <f t="shared" si="407"/>
        <v>0</v>
      </c>
      <c r="U317" s="4">
        <f t="shared" si="408"/>
        <v>0</v>
      </c>
      <c r="V317" s="4">
        <f t="shared" si="409"/>
        <v>0</v>
      </c>
      <c r="W317" s="4">
        <f t="shared" si="410"/>
        <v>0</v>
      </c>
      <c r="X317" s="4">
        <f t="shared" si="431"/>
        <v>0</v>
      </c>
      <c r="Y317" s="4">
        <f t="shared" si="432"/>
        <v>0</v>
      </c>
      <c r="AA317" s="4">
        <v>85736473</v>
      </c>
      <c r="AB317" s="4">
        <f t="shared" si="411"/>
        <v>34.74</v>
      </c>
      <c r="AC317" s="4">
        <f t="shared" si="433"/>
        <v>34.74</v>
      </c>
      <c r="AD317" s="4">
        <f t="shared" si="434"/>
        <v>0</v>
      </c>
      <c r="AE317" s="4">
        <f t="shared" si="435"/>
        <v>0</v>
      </c>
      <c r="AF317" s="4">
        <f t="shared" si="436"/>
        <v>0</v>
      </c>
      <c r="AG317" s="4">
        <f t="shared" si="412"/>
        <v>0</v>
      </c>
      <c r="AH317" s="4">
        <f t="shared" si="437"/>
        <v>0</v>
      </c>
      <c r="AI317" s="4">
        <f t="shared" si="438"/>
        <v>0</v>
      </c>
      <c r="AJ317" s="4">
        <f t="shared" si="413"/>
        <v>0</v>
      </c>
      <c r="AK317" s="4">
        <v>34.74</v>
      </c>
      <c r="AL317" s="4">
        <v>34.74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87</v>
      </c>
      <c r="AU317" s="4">
        <v>47</v>
      </c>
      <c r="AV317" s="4">
        <v>1.0469999999999999</v>
      </c>
      <c r="AW317" s="4">
        <v>1.0189999999999999</v>
      </c>
      <c r="AZ317" s="4">
        <v>1</v>
      </c>
      <c r="BA317" s="4">
        <v>1</v>
      </c>
      <c r="BB317" s="4">
        <v>1</v>
      </c>
      <c r="BC317" s="4">
        <v>30.46</v>
      </c>
      <c r="BD317" s="4" t="s">
        <v>3</v>
      </c>
      <c r="BE317" s="4" t="s">
        <v>3</v>
      </c>
      <c r="BF317" s="4" t="s">
        <v>3</v>
      </c>
      <c r="BG317" s="4" t="s">
        <v>3</v>
      </c>
      <c r="BH317" s="4">
        <v>3</v>
      </c>
      <c r="BI317" s="4">
        <v>1</v>
      </c>
      <c r="BJ317" s="4" t="s">
        <v>362</v>
      </c>
      <c r="BM317" s="4">
        <v>29</v>
      </c>
      <c r="BN317" s="4">
        <v>0</v>
      </c>
      <c r="BO317" s="4" t="s">
        <v>360</v>
      </c>
      <c r="BP317" s="4">
        <v>1</v>
      </c>
      <c r="BQ317" s="4">
        <v>30</v>
      </c>
      <c r="BR317" s="4">
        <v>1</v>
      </c>
      <c r="BS317" s="4">
        <v>1</v>
      </c>
      <c r="BT317" s="4">
        <v>1</v>
      </c>
      <c r="BU317" s="4">
        <v>1</v>
      </c>
      <c r="BV317" s="4">
        <v>1</v>
      </c>
      <c r="BW317" s="4">
        <v>1</v>
      </c>
      <c r="BX317" s="4">
        <v>1</v>
      </c>
      <c r="BY317" s="4" t="s">
        <v>3</v>
      </c>
      <c r="BZ317" s="4">
        <v>87</v>
      </c>
      <c r="CA317" s="4">
        <v>47</v>
      </c>
      <c r="CB317" s="4" t="s">
        <v>3</v>
      </c>
      <c r="CE317" s="4">
        <v>1566</v>
      </c>
      <c r="CF317" s="4">
        <v>0</v>
      </c>
      <c r="CG317" s="4">
        <v>0</v>
      </c>
      <c r="CM317" s="4">
        <v>0</v>
      </c>
      <c r="CN317" s="4" t="s">
        <v>915</v>
      </c>
      <c r="CO317" s="4">
        <v>0</v>
      </c>
      <c r="CP317" s="4">
        <f t="shared" si="414"/>
        <v>-29081.38</v>
      </c>
      <c r="CQ317" s="4">
        <f t="shared" si="415"/>
        <v>1078.28</v>
      </c>
      <c r="CR317" s="4">
        <f t="shared" si="439"/>
        <v>0</v>
      </c>
      <c r="CS317" s="4">
        <f t="shared" si="440"/>
        <v>0</v>
      </c>
      <c r="CT317" s="4">
        <f t="shared" si="416"/>
        <v>0</v>
      </c>
      <c r="CU317" s="4">
        <f t="shared" si="417"/>
        <v>0</v>
      </c>
      <c r="CV317" s="4">
        <f t="shared" si="418"/>
        <v>0</v>
      </c>
      <c r="CW317" s="4">
        <f t="shared" si="419"/>
        <v>0</v>
      </c>
      <c r="CX317" s="4">
        <f t="shared" si="420"/>
        <v>0</v>
      </c>
      <c r="CY317" s="4">
        <f t="shared" si="441"/>
        <v>0</v>
      </c>
      <c r="CZ317" s="4">
        <f t="shared" si="442"/>
        <v>0</v>
      </c>
      <c r="DC317" s="4" t="s">
        <v>3</v>
      </c>
      <c r="DD317" s="4" t="s">
        <v>3</v>
      </c>
      <c r="DE317" s="4" t="s">
        <v>3</v>
      </c>
      <c r="DF317" s="4" t="s">
        <v>3</v>
      </c>
      <c r="DG317" s="4" t="s">
        <v>3</v>
      </c>
      <c r="DH317" s="4" t="s">
        <v>3</v>
      </c>
      <c r="DI317" s="4" t="s">
        <v>3</v>
      </c>
      <c r="DJ317" s="4" t="s">
        <v>3</v>
      </c>
      <c r="DK317" s="4" t="s">
        <v>3</v>
      </c>
      <c r="DL317" s="4" t="s">
        <v>3</v>
      </c>
      <c r="DM317" s="4" t="s">
        <v>3</v>
      </c>
      <c r="DN317" s="4">
        <v>0</v>
      </c>
      <c r="DO317" s="4">
        <v>0</v>
      </c>
      <c r="DP317" s="4">
        <v>1</v>
      </c>
      <c r="DQ317" s="4">
        <v>1</v>
      </c>
      <c r="DU317" s="4">
        <v>1002</v>
      </c>
      <c r="DV317" s="4" t="s">
        <v>357</v>
      </c>
      <c r="DW317" s="4" t="s">
        <v>357</v>
      </c>
      <c r="DX317" s="4">
        <v>1</v>
      </c>
      <c r="DZ317" s="4" t="s">
        <v>3</v>
      </c>
      <c r="EA317" s="4" t="s">
        <v>3</v>
      </c>
      <c r="EB317" s="4" t="s">
        <v>3</v>
      </c>
      <c r="EC317" s="4" t="s">
        <v>3</v>
      </c>
      <c r="EE317" s="4">
        <v>85133649</v>
      </c>
      <c r="EF317" s="4">
        <v>30</v>
      </c>
      <c r="EG317" s="4" t="s">
        <v>52</v>
      </c>
      <c r="EH317" s="4">
        <v>0</v>
      </c>
      <c r="EI317" s="4" t="s">
        <v>3</v>
      </c>
      <c r="EJ317" s="4">
        <v>1</v>
      </c>
      <c r="EK317" s="4">
        <v>29</v>
      </c>
      <c r="EL317" s="4" t="s">
        <v>330</v>
      </c>
      <c r="EM317" s="4" t="s">
        <v>331</v>
      </c>
      <c r="EO317" s="4" t="s">
        <v>29</v>
      </c>
      <c r="EQ317" s="4">
        <v>0</v>
      </c>
      <c r="ER317" s="4">
        <v>34.74</v>
      </c>
      <c r="ES317" s="4">
        <v>34.74</v>
      </c>
      <c r="ET317" s="4">
        <v>0</v>
      </c>
      <c r="EU317" s="4">
        <v>0</v>
      </c>
      <c r="EV317" s="4">
        <v>0</v>
      </c>
      <c r="EW317" s="4">
        <v>0</v>
      </c>
      <c r="EX317" s="4">
        <v>0</v>
      </c>
      <c r="FQ317" s="4">
        <v>0</v>
      </c>
      <c r="FR317" s="4">
        <v>0</v>
      </c>
      <c r="FS317" s="4">
        <v>0</v>
      </c>
      <c r="FX317" s="4">
        <v>87</v>
      </c>
      <c r="FY317" s="4">
        <v>47</v>
      </c>
      <c r="GA317" s="4" t="s">
        <v>3</v>
      </c>
      <c r="GD317" s="4">
        <v>1</v>
      </c>
      <c r="GF317" s="4">
        <v>1871464502</v>
      </c>
      <c r="GG317" s="4">
        <v>2</v>
      </c>
      <c r="GH317" s="4">
        <v>1</v>
      </c>
      <c r="GI317" s="4">
        <v>2</v>
      </c>
      <c r="GJ317" s="4">
        <v>0</v>
      </c>
      <c r="GK317" s="4">
        <v>0</v>
      </c>
      <c r="GL317" s="4">
        <f t="shared" si="421"/>
        <v>0</v>
      </c>
      <c r="GM317" s="4">
        <f t="shared" si="422"/>
        <v>-29081.38</v>
      </c>
      <c r="GN317" s="4">
        <f t="shared" si="423"/>
        <v>-29081.38</v>
      </c>
      <c r="GO317" s="4">
        <f t="shared" si="424"/>
        <v>0</v>
      </c>
      <c r="GP317" s="4">
        <f t="shared" si="425"/>
        <v>0</v>
      </c>
      <c r="GR317" s="4">
        <v>0</v>
      </c>
      <c r="GS317" s="4">
        <v>3</v>
      </c>
      <c r="GT317" s="4">
        <v>0</v>
      </c>
      <c r="GU317" s="4" t="s">
        <v>3</v>
      </c>
      <c r="GV317" s="4">
        <f t="shared" si="426"/>
        <v>0</v>
      </c>
      <c r="GW317" s="4">
        <v>1</v>
      </c>
      <c r="GX317" s="4">
        <f t="shared" si="427"/>
        <v>0</v>
      </c>
      <c r="HA317" s="4">
        <v>0</v>
      </c>
      <c r="HB317" s="4">
        <v>0</v>
      </c>
      <c r="HC317" s="4">
        <f t="shared" si="428"/>
        <v>0</v>
      </c>
      <c r="HE317" s="4" t="s">
        <v>3</v>
      </c>
      <c r="HF317" s="4" t="s">
        <v>3</v>
      </c>
      <c r="HM317" s="4" t="s">
        <v>42</v>
      </c>
      <c r="HN317" s="4" t="s">
        <v>3</v>
      </c>
      <c r="HO317" s="4" t="s">
        <v>3</v>
      </c>
      <c r="HP317" s="4" t="s">
        <v>3</v>
      </c>
      <c r="HQ317" s="4" t="s">
        <v>3</v>
      </c>
      <c r="HS317" s="4">
        <v>0</v>
      </c>
      <c r="IK317" s="4">
        <v>0</v>
      </c>
    </row>
    <row r="319" spans="1:255" x14ac:dyDescent="0.2">
      <c r="A319" s="12">
        <v>51</v>
      </c>
      <c r="B319" s="12">
        <f>B230</f>
        <v>1</v>
      </c>
      <c r="C319" s="12">
        <f>A230</f>
        <v>4</v>
      </c>
      <c r="D319" s="12">
        <f>ROW(A230)</f>
        <v>230</v>
      </c>
      <c r="E319" s="12"/>
      <c r="F319" s="12" t="str">
        <f>IF(F230&lt;&gt;"",F230,"")</f>
        <v>Новый раздел</v>
      </c>
      <c r="G319" s="12" t="str">
        <f>IF(G230&lt;&gt;"",G230,"")</f>
        <v>Водопровод хозяйственно-питьевой В 1 (надземная часть)</v>
      </c>
      <c r="H319" s="12">
        <v>0</v>
      </c>
      <c r="I319" s="12"/>
      <c r="J319" s="12"/>
      <c r="K319" s="12"/>
      <c r="L319" s="12"/>
      <c r="M319" s="12"/>
      <c r="N319" s="12"/>
      <c r="O319" s="12">
        <f t="shared" ref="O319:T319" si="443">ROUND(AB319,2)</f>
        <v>73818.559999999998</v>
      </c>
      <c r="P319" s="12">
        <f t="shared" si="443"/>
        <v>69372.210000000006</v>
      </c>
      <c r="Q319" s="12">
        <f t="shared" si="443"/>
        <v>330.35</v>
      </c>
      <c r="R319" s="12">
        <f t="shared" si="443"/>
        <v>35.229999999999997</v>
      </c>
      <c r="S319" s="12">
        <f t="shared" si="443"/>
        <v>4116</v>
      </c>
      <c r="T319" s="12">
        <f t="shared" si="443"/>
        <v>0</v>
      </c>
      <c r="U319" s="12">
        <f>AH319</f>
        <v>318.24826281599996</v>
      </c>
      <c r="V319" s="12">
        <f>AI319</f>
        <v>0</v>
      </c>
      <c r="W319" s="12">
        <f>ROUND(AJ319,2)</f>
        <v>0</v>
      </c>
      <c r="X319" s="12">
        <f>ROUND(AK319,2)</f>
        <v>4260.1000000000004</v>
      </c>
      <c r="Y319" s="12">
        <f>ROUND(AL319,2)</f>
        <v>2363.7800000000002</v>
      </c>
      <c r="Z319" s="12"/>
      <c r="AA319" s="12"/>
      <c r="AB319" s="12">
        <f>ROUND(SUMIF(AA234:AA317,"=85736471",O234:O317),2)</f>
        <v>73818.559999999998</v>
      </c>
      <c r="AC319" s="12">
        <f>ROUND(SUMIF(AA234:AA317,"=85736471",P234:P317),2)</f>
        <v>69372.210000000006</v>
      </c>
      <c r="AD319" s="12">
        <f>ROUND(SUMIF(AA234:AA317,"=85736471",Q234:Q317),2)</f>
        <v>330.35</v>
      </c>
      <c r="AE319" s="12">
        <f>ROUND(SUMIF(AA234:AA317,"=85736471",R234:R317),2)</f>
        <v>35.229999999999997</v>
      </c>
      <c r="AF319" s="12">
        <f>ROUND(SUMIF(AA234:AA317,"=85736471",S234:S317),2)</f>
        <v>4116</v>
      </c>
      <c r="AG319" s="12">
        <f>ROUND(SUMIF(AA234:AA317,"=85736471",T234:T317),2)</f>
        <v>0</v>
      </c>
      <c r="AH319" s="12">
        <f>SUMIF(AA234:AA317,"=85736471",U234:U317)</f>
        <v>318.24826281599996</v>
      </c>
      <c r="AI319" s="12">
        <f>SUMIF(AA234:AA317,"=85736471",V234:V317)</f>
        <v>0</v>
      </c>
      <c r="AJ319" s="12">
        <f>ROUND(SUMIF(AA234:AA317,"=85736471",W234:W317),2)</f>
        <v>0</v>
      </c>
      <c r="AK319" s="12">
        <f>ROUND(SUMIF(AA234:AA317,"=85736471",X234:X317),2)</f>
        <v>4260.1000000000004</v>
      </c>
      <c r="AL319" s="12">
        <f>ROUND(SUMIF(AA234:AA317,"=85736471",Y234:Y317),2)</f>
        <v>2363.7800000000002</v>
      </c>
      <c r="AM319" s="12"/>
      <c r="AN319" s="12"/>
      <c r="AO319" s="12">
        <f t="shared" ref="AO319:BD319" si="444">ROUND(BX319,2)</f>
        <v>0</v>
      </c>
      <c r="AP319" s="12">
        <f t="shared" si="444"/>
        <v>0</v>
      </c>
      <c r="AQ319" s="12">
        <f t="shared" si="444"/>
        <v>0</v>
      </c>
      <c r="AR319" s="12">
        <f t="shared" si="444"/>
        <v>80442.44</v>
      </c>
      <c r="AS319" s="12">
        <f t="shared" si="444"/>
        <v>80442.44</v>
      </c>
      <c r="AT319" s="12">
        <f t="shared" si="444"/>
        <v>0</v>
      </c>
      <c r="AU319" s="12">
        <f t="shared" si="444"/>
        <v>0</v>
      </c>
      <c r="AV319" s="12">
        <f t="shared" si="444"/>
        <v>69372.210000000006</v>
      </c>
      <c r="AW319" s="12">
        <f t="shared" si="444"/>
        <v>69372.210000000006</v>
      </c>
      <c r="AX319" s="12">
        <f t="shared" si="444"/>
        <v>0</v>
      </c>
      <c r="AY319" s="12">
        <f t="shared" si="444"/>
        <v>69372.210000000006</v>
      </c>
      <c r="AZ319" s="12">
        <f t="shared" si="444"/>
        <v>0</v>
      </c>
      <c r="BA319" s="12">
        <f t="shared" si="444"/>
        <v>0</v>
      </c>
      <c r="BB319" s="12">
        <f t="shared" si="444"/>
        <v>0</v>
      </c>
      <c r="BC319" s="12">
        <f t="shared" si="444"/>
        <v>0</v>
      </c>
      <c r="BD319" s="12">
        <f t="shared" si="444"/>
        <v>0</v>
      </c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>
        <f>ROUND(SUMIF(AA234:AA317,"=85736471",FQ234:FQ317),2)</f>
        <v>0</v>
      </c>
      <c r="BY319" s="12">
        <f>ROUND(SUMIF(AA234:AA317,"=85736471",FR234:FR317),2)</f>
        <v>0</v>
      </c>
      <c r="BZ319" s="12">
        <f>ROUND(SUMIF(AA234:AA317,"=85736471",GL234:GL317),2)</f>
        <v>0</v>
      </c>
      <c r="CA319" s="12">
        <f>ROUND(SUMIF(AA234:AA317,"=85736471",GM234:GM317),2)</f>
        <v>80442.44</v>
      </c>
      <c r="CB319" s="12">
        <f>ROUND(SUMIF(AA234:AA317,"=85736471",GN234:GN317),2)</f>
        <v>80442.44</v>
      </c>
      <c r="CC319" s="12">
        <f>ROUND(SUMIF(AA234:AA317,"=85736471",GO234:GO317),2)</f>
        <v>0</v>
      </c>
      <c r="CD319" s="12">
        <f>ROUND(SUMIF(AA234:AA317,"=85736471",GP234:GP317),2)</f>
        <v>0</v>
      </c>
      <c r="CE319" s="12">
        <f>AC319-BX319</f>
        <v>69372.210000000006</v>
      </c>
      <c r="CF319" s="12">
        <f>AC319-BY319</f>
        <v>69372.210000000006</v>
      </c>
      <c r="CG319" s="12">
        <f>BX319-BZ319</f>
        <v>0</v>
      </c>
      <c r="CH319" s="12">
        <f>AC319-BX319-BY319+BZ319</f>
        <v>69372.210000000006</v>
      </c>
      <c r="CI319" s="12">
        <f>BY319-BZ319</f>
        <v>0</v>
      </c>
      <c r="CJ319" s="12">
        <f>ROUND(SUMIF(AA234:AA317,"=85736471",GX234:GX317),2)</f>
        <v>0</v>
      </c>
      <c r="CK319" s="12">
        <f>ROUND(SUMIF(AA234:AA317,"=85736471",GY234:GY317),2)</f>
        <v>0</v>
      </c>
      <c r="CL319" s="12">
        <f>ROUND(SUMIF(AA234:AA317,"=85736471",GZ234:GZ317),2)</f>
        <v>0</v>
      </c>
      <c r="CM319" s="12">
        <f>ROUND(SUMIF(AA234:AA317,"=85736471",HD234:HD317),2)</f>
        <v>0</v>
      </c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3">
        <f t="shared" ref="DG319:DL319" si="445">ROUND(DT319,2)</f>
        <v>729462.08</v>
      </c>
      <c r="DH319" s="13">
        <f t="shared" si="445"/>
        <v>492411.39</v>
      </c>
      <c r="DI319" s="13">
        <f t="shared" si="445"/>
        <v>5114.09</v>
      </c>
      <c r="DJ319" s="13">
        <f t="shared" si="445"/>
        <v>1985.21</v>
      </c>
      <c r="DK319" s="13">
        <f t="shared" si="445"/>
        <v>231936.6</v>
      </c>
      <c r="DL319" s="13">
        <f t="shared" si="445"/>
        <v>0</v>
      </c>
      <c r="DM319" s="13">
        <f>DZ319</f>
        <v>318.24826281599996</v>
      </c>
      <c r="DN319" s="13">
        <f>EA319</f>
        <v>0</v>
      </c>
      <c r="DO319" s="13">
        <f>ROUND(EB319,2)</f>
        <v>0</v>
      </c>
      <c r="DP319" s="13">
        <f>ROUND(EC319,2)</f>
        <v>240056.46</v>
      </c>
      <c r="DQ319" s="13">
        <f>ROUND(ED319,2)</f>
        <v>133198.84</v>
      </c>
      <c r="DR319" s="13"/>
      <c r="DS319" s="13"/>
      <c r="DT319" s="13">
        <f>ROUND(SUMIF(AA234:AA317,"=85736473",O234:O317),2)</f>
        <v>729462.08</v>
      </c>
      <c r="DU319" s="13">
        <f>ROUND(SUMIF(AA234:AA317,"=85736473",P234:P317),2)</f>
        <v>492411.39</v>
      </c>
      <c r="DV319" s="13">
        <f>ROUND(SUMIF(AA234:AA317,"=85736473",Q234:Q317),2)</f>
        <v>5114.09</v>
      </c>
      <c r="DW319" s="13">
        <f>ROUND(SUMIF(AA234:AA317,"=85736473",R234:R317),2)</f>
        <v>1985.21</v>
      </c>
      <c r="DX319" s="13">
        <f>ROUND(SUMIF(AA234:AA317,"=85736473",S234:S317),2)</f>
        <v>231936.6</v>
      </c>
      <c r="DY319" s="13">
        <f>ROUND(SUMIF(AA234:AA317,"=85736473",T234:T317),2)</f>
        <v>0</v>
      </c>
      <c r="DZ319" s="13">
        <f>SUMIF(AA234:AA317,"=85736473",U234:U317)</f>
        <v>318.24826281599996</v>
      </c>
      <c r="EA319" s="13">
        <f>SUMIF(AA234:AA317,"=85736473",V234:V317)</f>
        <v>0</v>
      </c>
      <c r="EB319" s="13">
        <f>ROUND(SUMIF(AA234:AA317,"=85736473",W234:W317),2)</f>
        <v>0</v>
      </c>
      <c r="EC319" s="13">
        <f>ROUND(SUMIF(AA234:AA317,"=85736473",X234:X317),2)</f>
        <v>240056.46</v>
      </c>
      <c r="ED319" s="13">
        <f>ROUND(SUMIF(AA234:AA317,"=85736473",Y234:Y317),2)</f>
        <v>133198.84</v>
      </c>
      <c r="EE319" s="13"/>
      <c r="EF319" s="13"/>
      <c r="EG319" s="13">
        <f t="shared" ref="EG319:EV319" si="446">ROUND(FP319,2)</f>
        <v>0</v>
      </c>
      <c r="EH319" s="13">
        <f t="shared" si="446"/>
        <v>0</v>
      </c>
      <c r="EI319" s="13">
        <f t="shared" si="446"/>
        <v>0</v>
      </c>
      <c r="EJ319" s="13">
        <f t="shared" si="446"/>
        <v>1102717.3799999999</v>
      </c>
      <c r="EK319" s="13">
        <f t="shared" si="446"/>
        <v>1102717.3799999999</v>
      </c>
      <c r="EL319" s="13">
        <f t="shared" si="446"/>
        <v>0</v>
      </c>
      <c r="EM319" s="13">
        <f t="shared" si="446"/>
        <v>0</v>
      </c>
      <c r="EN319" s="13">
        <f t="shared" si="446"/>
        <v>492411.39</v>
      </c>
      <c r="EO319" s="13">
        <f t="shared" si="446"/>
        <v>492411.39</v>
      </c>
      <c r="EP319" s="13">
        <f t="shared" si="446"/>
        <v>0</v>
      </c>
      <c r="EQ319" s="13">
        <f t="shared" si="446"/>
        <v>492411.39</v>
      </c>
      <c r="ER319" s="13">
        <f t="shared" si="446"/>
        <v>0</v>
      </c>
      <c r="ES319" s="13">
        <f t="shared" si="446"/>
        <v>0</v>
      </c>
      <c r="ET319" s="13">
        <f t="shared" si="446"/>
        <v>0</v>
      </c>
      <c r="EU319" s="13">
        <f t="shared" si="446"/>
        <v>0</v>
      </c>
      <c r="EV319" s="13">
        <f t="shared" si="446"/>
        <v>0</v>
      </c>
      <c r="EW319" s="13"/>
      <c r="EX319" s="13"/>
      <c r="EY319" s="13"/>
      <c r="EZ319" s="13"/>
      <c r="FA319" s="13"/>
      <c r="FB319" s="13"/>
      <c r="FC319" s="13"/>
      <c r="FD319" s="13"/>
      <c r="FE319" s="13"/>
      <c r="FF319" s="13"/>
      <c r="FG319" s="13"/>
      <c r="FH319" s="13"/>
      <c r="FI319" s="13"/>
      <c r="FJ319" s="13"/>
      <c r="FK319" s="13"/>
      <c r="FL319" s="13"/>
      <c r="FM319" s="13"/>
      <c r="FN319" s="13"/>
      <c r="FO319" s="13"/>
      <c r="FP319" s="13">
        <f>ROUND(SUMIF(AA234:AA317,"=85736473",FQ234:FQ317),2)</f>
        <v>0</v>
      </c>
      <c r="FQ319" s="13">
        <f>ROUND(SUMIF(AA234:AA317,"=85736473",FR234:FR317),2)</f>
        <v>0</v>
      </c>
      <c r="FR319" s="13">
        <f>ROUND(SUMIF(AA234:AA317,"=85736473",GL234:GL317),2)</f>
        <v>0</v>
      </c>
      <c r="FS319" s="13">
        <f>ROUND(SUMIF(AA234:AA317,"=85736473",GM234:GM317),2)</f>
        <v>1102717.3799999999</v>
      </c>
      <c r="FT319" s="13">
        <f>ROUND(SUMIF(AA234:AA317,"=85736473",GN234:GN317),2)</f>
        <v>1102717.3799999999</v>
      </c>
      <c r="FU319" s="13">
        <f>ROUND(SUMIF(AA234:AA317,"=85736473",GO234:GO317),2)</f>
        <v>0</v>
      </c>
      <c r="FV319" s="13">
        <f>ROUND(SUMIF(AA234:AA317,"=85736473",GP234:GP317),2)</f>
        <v>0</v>
      </c>
      <c r="FW319" s="13">
        <f>DU319-FP319</f>
        <v>492411.39</v>
      </c>
      <c r="FX319" s="13">
        <f>DU319-FQ319</f>
        <v>492411.39</v>
      </c>
      <c r="FY319" s="13">
        <f>FP319-FR319</f>
        <v>0</v>
      </c>
      <c r="FZ319" s="13">
        <f>DU319-FP319-FQ319+FR319</f>
        <v>492411.39</v>
      </c>
      <c r="GA319" s="13">
        <f>FQ319-FR319</f>
        <v>0</v>
      </c>
      <c r="GB319" s="13">
        <f>ROUND(SUMIF(AA234:AA317,"=85736473",GX234:GX317),2)</f>
        <v>0</v>
      </c>
      <c r="GC319" s="13">
        <f>ROUND(SUMIF(AA234:AA317,"=85736473",GY234:GY317),2)</f>
        <v>0</v>
      </c>
      <c r="GD319" s="13">
        <f>ROUND(SUMIF(AA234:AA317,"=85736473",GZ234:GZ317),2)</f>
        <v>0</v>
      </c>
      <c r="GE319" s="13">
        <f>ROUND(SUMIF(AA234:AA317,"=85736473",HD234:HD317),2)</f>
        <v>0</v>
      </c>
      <c r="GF319" s="13"/>
      <c r="GG319" s="13"/>
      <c r="GH319" s="13"/>
      <c r="GI319" s="13"/>
      <c r="GJ319" s="13"/>
      <c r="GK319" s="13"/>
      <c r="GL319" s="13"/>
      <c r="GM319" s="13"/>
      <c r="GN319" s="13"/>
      <c r="GO319" s="13"/>
      <c r="GP319" s="13"/>
      <c r="GQ319" s="13"/>
      <c r="GR319" s="13"/>
      <c r="GS319" s="13"/>
      <c r="GT319" s="13"/>
      <c r="GU319" s="13"/>
      <c r="GV319" s="13"/>
      <c r="GW319" s="13"/>
      <c r="GX319" s="13">
        <v>0</v>
      </c>
    </row>
    <row r="321" spans="1:28" x14ac:dyDescent="0.2">
      <c r="A321" s="14">
        <v>50</v>
      </c>
      <c r="B321" s="14">
        <v>0</v>
      </c>
      <c r="C321" s="14">
        <v>0</v>
      </c>
      <c r="D321" s="14">
        <v>1</v>
      </c>
      <c r="E321" s="14">
        <v>201</v>
      </c>
      <c r="F321" s="14">
        <f>ROUND(Source!O319,O321)</f>
        <v>73818.559999999998</v>
      </c>
      <c r="G321" s="14" t="s">
        <v>80</v>
      </c>
      <c r="H321" s="14" t="s">
        <v>81</v>
      </c>
      <c r="I321" s="14"/>
      <c r="J321" s="14"/>
      <c r="K321" s="14">
        <v>201</v>
      </c>
      <c r="L321" s="14">
        <v>1</v>
      </c>
      <c r="M321" s="14">
        <v>3</v>
      </c>
      <c r="N321" s="14" t="s">
        <v>3</v>
      </c>
      <c r="O321" s="14">
        <v>2</v>
      </c>
      <c r="P321" s="14">
        <f>ROUND(Source!DG319,O321)</f>
        <v>729462.08</v>
      </c>
      <c r="Q321" s="14"/>
      <c r="R321" s="14"/>
      <c r="S321" s="14"/>
      <c r="T321" s="14"/>
      <c r="U321" s="14"/>
      <c r="V321" s="14"/>
      <c r="W321" s="14">
        <v>73818.559999999998</v>
      </c>
      <c r="X321" s="14">
        <v>1</v>
      </c>
      <c r="Y321" s="14">
        <v>73818.559999999998</v>
      </c>
      <c r="Z321" s="14">
        <v>729462.08</v>
      </c>
      <c r="AA321" s="14">
        <v>1</v>
      </c>
      <c r="AB321" s="14">
        <v>729462.08</v>
      </c>
    </row>
    <row r="322" spans="1:28" x14ac:dyDescent="0.2">
      <c r="A322" s="14">
        <v>50</v>
      </c>
      <c r="B322" s="14">
        <v>0</v>
      </c>
      <c r="C322" s="14">
        <v>0</v>
      </c>
      <c r="D322" s="14">
        <v>1</v>
      </c>
      <c r="E322" s="14">
        <v>202</v>
      </c>
      <c r="F322" s="14">
        <f>ROUND(Source!P319,O322)</f>
        <v>69372.210000000006</v>
      </c>
      <c r="G322" s="14" t="s">
        <v>82</v>
      </c>
      <c r="H322" s="14" t="s">
        <v>83</v>
      </c>
      <c r="I322" s="14"/>
      <c r="J322" s="14"/>
      <c r="K322" s="14">
        <v>202</v>
      </c>
      <c r="L322" s="14">
        <v>2</v>
      </c>
      <c r="M322" s="14">
        <v>3</v>
      </c>
      <c r="N322" s="14" t="s">
        <v>3</v>
      </c>
      <c r="O322" s="14">
        <v>2</v>
      </c>
      <c r="P322" s="14">
        <f>ROUND(Source!DH319,O322)</f>
        <v>492411.39</v>
      </c>
      <c r="Q322" s="14"/>
      <c r="R322" s="14"/>
      <c r="S322" s="14"/>
      <c r="T322" s="14"/>
      <c r="U322" s="14"/>
      <c r="V322" s="14"/>
      <c r="W322" s="14">
        <v>69372.210000000006</v>
      </c>
      <c r="X322" s="14">
        <v>1</v>
      </c>
      <c r="Y322" s="14">
        <v>69372.210000000006</v>
      </c>
      <c r="Z322" s="14">
        <v>492411.39</v>
      </c>
      <c r="AA322" s="14">
        <v>1</v>
      </c>
      <c r="AB322" s="14">
        <v>492411.39</v>
      </c>
    </row>
    <row r="323" spans="1:28" x14ac:dyDescent="0.2">
      <c r="A323" s="14">
        <v>50</v>
      </c>
      <c r="B323" s="14">
        <v>0</v>
      </c>
      <c r="C323" s="14">
        <v>0</v>
      </c>
      <c r="D323" s="14">
        <v>1</v>
      </c>
      <c r="E323" s="14">
        <v>222</v>
      </c>
      <c r="F323" s="14">
        <f>ROUND(Source!AO319,O323)</f>
        <v>0</v>
      </c>
      <c r="G323" s="14" t="s">
        <v>84</v>
      </c>
      <c r="H323" s="14" t="s">
        <v>85</v>
      </c>
      <c r="I323" s="14"/>
      <c r="J323" s="14"/>
      <c r="K323" s="14">
        <v>222</v>
      </c>
      <c r="L323" s="14">
        <v>3</v>
      </c>
      <c r="M323" s="14">
        <v>3</v>
      </c>
      <c r="N323" s="14" t="s">
        <v>3</v>
      </c>
      <c r="O323" s="14">
        <v>2</v>
      </c>
      <c r="P323" s="14">
        <f>ROUND(Source!EG319,O323)</f>
        <v>0</v>
      </c>
      <c r="Q323" s="14"/>
      <c r="R323" s="14"/>
      <c r="S323" s="14"/>
      <c r="T323" s="14"/>
      <c r="U323" s="14"/>
      <c r="V323" s="14"/>
      <c r="W323" s="14">
        <v>0</v>
      </c>
      <c r="X323" s="14">
        <v>1</v>
      </c>
      <c r="Y323" s="14">
        <v>0</v>
      </c>
      <c r="Z323" s="14">
        <v>0</v>
      </c>
      <c r="AA323" s="14">
        <v>1</v>
      </c>
      <c r="AB323" s="14">
        <v>0</v>
      </c>
    </row>
    <row r="324" spans="1:28" x14ac:dyDescent="0.2">
      <c r="A324" s="14">
        <v>50</v>
      </c>
      <c r="B324" s="14">
        <v>0</v>
      </c>
      <c r="C324" s="14">
        <v>0</v>
      </c>
      <c r="D324" s="14">
        <v>1</v>
      </c>
      <c r="E324" s="14">
        <v>225</v>
      </c>
      <c r="F324" s="14">
        <f>ROUND(Source!AV319,O324)</f>
        <v>69372.210000000006</v>
      </c>
      <c r="G324" s="14" t="s">
        <v>86</v>
      </c>
      <c r="H324" s="14" t="s">
        <v>87</v>
      </c>
      <c r="I324" s="14"/>
      <c r="J324" s="14"/>
      <c r="K324" s="14">
        <v>225</v>
      </c>
      <c r="L324" s="14">
        <v>4</v>
      </c>
      <c r="M324" s="14">
        <v>3</v>
      </c>
      <c r="N324" s="14" t="s">
        <v>3</v>
      </c>
      <c r="O324" s="14">
        <v>2</v>
      </c>
      <c r="P324" s="14">
        <f>ROUND(Source!EN319,O324)</f>
        <v>492411.39</v>
      </c>
      <c r="Q324" s="14"/>
      <c r="R324" s="14"/>
      <c r="S324" s="14"/>
      <c r="T324" s="14"/>
      <c r="U324" s="14"/>
      <c r="V324" s="14"/>
      <c r="W324" s="14">
        <v>69372.210000000006</v>
      </c>
      <c r="X324" s="14">
        <v>1</v>
      </c>
      <c r="Y324" s="14">
        <v>69372.210000000006</v>
      </c>
      <c r="Z324" s="14">
        <v>492411.39</v>
      </c>
      <c r="AA324" s="14">
        <v>1</v>
      </c>
      <c r="AB324" s="14">
        <v>492411.39</v>
      </c>
    </row>
    <row r="325" spans="1:28" x14ac:dyDescent="0.2">
      <c r="A325" s="14">
        <v>50</v>
      </c>
      <c r="B325" s="14">
        <v>0</v>
      </c>
      <c r="C325" s="14">
        <v>0</v>
      </c>
      <c r="D325" s="14">
        <v>1</v>
      </c>
      <c r="E325" s="14">
        <v>226</v>
      </c>
      <c r="F325" s="14">
        <f>ROUND(Source!AW319,O325)</f>
        <v>69372.210000000006</v>
      </c>
      <c r="G325" s="14" t="s">
        <v>88</v>
      </c>
      <c r="H325" s="14" t="s">
        <v>89</v>
      </c>
      <c r="I325" s="14"/>
      <c r="J325" s="14"/>
      <c r="K325" s="14">
        <v>226</v>
      </c>
      <c r="L325" s="14">
        <v>5</v>
      </c>
      <c r="M325" s="14">
        <v>3</v>
      </c>
      <c r="N325" s="14" t="s">
        <v>3</v>
      </c>
      <c r="O325" s="14">
        <v>2</v>
      </c>
      <c r="P325" s="14">
        <f>ROUND(Source!EO319,O325)</f>
        <v>492411.39</v>
      </c>
      <c r="Q325" s="14"/>
      <c r="R325" s="14"/>
      <c r="S325" s="14"/>
      <c r="T325" s="14"/>
      <c r="U325" s="14"/>
      <c r="V325" s="14"/>
      <c r="W325" s="14">
        <v>69372.210000000006</v>
      </c>
      <c r="X325" s="14">
        <v>1</v>
      </c>
      <c r="Y325" s="14">
        <v>69372.210000000006</v>
      </c>
      <c r="Z325" s="14">
        <v>492411.39</v>
      </c>
      <c r="AA325" s="14">
        <v>1</v>
      </c>
      <c r="AB325" s="14">
        <v>492411.39</v>
      </c>
    </row>
    <row r="326" spans="1:28" x14ac:dyDescent="0.2">
      <c r="A326" s="14">
        <v>50</v>
      </c>
      <c r="B326" s="14">
        <v>0</v>
      </c>
      <c r="C326" s="14">
        <v>0</v>
      </c>
      <c r="D326" s="14">
        <v>1</v>
      </c>
      <c r="E326" s="14">
        <v>227</v>
      </c>
      <c r="F326" s="14">
        <f>ROUND(Source!AX319,O326)</f>
        <v>0</v>
      </c>
      <c r="G326" s="14" t="s">
        <v>90</v>
      </c>
      <c r="H326" s="14" t="s">
        <v>91</v>
      </c>
      <c r="I326" s="14"/>
      <c r="J326" s="14"/>
      <c r="K326" s="14">
        <v>227</v>
      </c>
      <c r="L326" s="14">
        <v>6</v>
      </c>
      <c r="M326" s="14">
        <v>3</v>
      </c>
      <c r="N326" s="14" t="s">
        <v>3</v>
      </c>
      <c r="O326" s="14">
        <v>2</v>
      </c>
      <c r="P326" s="14">
        <f>ROUND(Source!EP319,O326)</f>
        <v>0</v>
      </c>
      <c r="Q326" s="14"/>
      <c r="R326" s="14"/>
      <c r="S326" s="14"/>
      <c r="T326" s="14"/>
      <c r="U326" s="14"/>
      <c r="V326" s="14"/>
      <c r="W326" s="14">
        <v>0</v>
      </c>
      <c r="X326" s="14">
        <v>1</v>
      </c>
      <c r="Y326" s="14">
        <v>0</v>
      </c>
      <c r="Z326" s="14">
        <v>0</v>
      </c>
      <c r="AA326" s="14">
        <v>1</v>
      </c>
      <c r="AB326" s="14">
        <v>0</v>
      </c>
    </row>
    <row r="327" spans="1:28" x14ac:dyDescent="0.2">
      <c r="A327" s="14">
        <v>50</v>
      </c>
      <c r="B327" s="14">
        <v>0</v>
      </c>
      <c r="C327" s="14">
        <v>0</v>
      </c>
      <c r="D327" s="14">
        <v>1</v>
      </c>
      <c r="E327" s="14">
        <v>228</v>
      </c>
      <c r="F327" s="14">
        <f>ROUND(Source!AY319,O327)</f>
        <v>69372.210000000006</v>
      </c>
      <c r="G327" s="14" t="s">
        <v>92</v>
      </c>
      <c r="H327" s="14" t="s">
        <v>93</v>
      </c>
      <c r="I327" s="14"/>
      <c r="J327" s="14"/>
      <c r="K327" s="14">
        <v>228</v>
      </c>
      <c r="L327" s="14">
        <v>7</v>
      </c>
      <c r="M327" s="14">
        <v>3</v>
      </c>
      <c r="N327" s="14" t="s">
        <v>3</v>
      </c>
      <c r="O327" s="14">
        <v>2</v>
      </c>
      <c r="P327" s="14">
        <f>ROUND(Source!EQ319,O327)</f>
        <v>492411.39</v>
      </c>
      <c r="Q327" s="14"/>
      <c r="R327" s="14"/>
      <c r="S327" s="14"/>
      <c r="T327" s="14"/>
      <c r="U327" s="14"/>
      <c r="V327" s="14"/>
      <c r="W327" s="14">
        <v>69372.210000000006</v>
      </c>
      <c r="X327" s="14">
        <v>1</v>
      </c>
      <c r="Y327" s="14">
        <v>69372.210000000006</v>
      </c>
      <c r="Z327" s="14">
        <v>492411.39</v>
      </c>
      <c r="AA327" s="14">
        <v>1</v>
      </c>
      <c r="AB327" s="14">
        <v>492411.39</v>
      </c>
    </row>
    <row r="328" spans="1:28" x14ac:dyDescent="0.2">
      <c r="A328" s="14">
        <v>50</v>
      </c>
      <c r="B328" s="14">
        <v>0</v>
      </c>
      <c r="C328" s="14">
        <v>0</v>
      </c>
      <c r="D328" s="14">
        <v>1</v>
      </c>
      <c r="E328" s="14">
        <v>216</v>
      </c>
      <c r="F328" s="14">
        <f>ROUND(Source!AP319,O328)</f>
        <v>0</v>
      </c>
      <c r="G328" s="14" t="s">
        <v>94</v>
      </c>
      <c r="H328" s="14" t="s">
        <v>95</v>
      </c>
      <c r="I328" s="14"/>
      <c r="J328" s="14"/>
      <c r="K328" s="14">
        <v>216</v>
      </c>
      <c r="L328" s="14">
        <v>8</v>
      </c>
      <c r="M328" s="14">
        <v>3</v>
      </c>
      <c r="N328" s="14" t="s">
        <v>3</v>
      </c>
      <c r="O328" s="14">
        <v>2</v>
      </c>
      <c r="P328" s="14">
        <f>ROUND(Source!EH319,O328)</f>
        <v>0</v>
      </c>
      <c r="Q328" s="14"/>
      <c r="R328" s="14"/>
      <c r="S328" s="14"/>
      <c r="T328" s="14"/>
      <c r="U328" s="14"/>
      <c r="V328" s="14"/>
      <c r="W328" s="14">
        <v>0</v>
      </c>
      <c r="X328" s="14">
        <v>1</v>
      </c>
      <c r="Y328" s="14">
        <v>0</v>
      </c>
      <c r="Z328" s="14">
        <v>0</v>
      </c>
      <c r="AA328" s="14">
        <v>1</v>
      </c>
      <c r="AB328" s="14">
        <v>0</v>
      </c>
    </row>
    <row r="329" spans="1:28" x14ac:dyDescent="0.2">
      <c r="A329" s="14">
        <v>50</v>
      </c>
      <c r="B329" s="14">
        <v>0</v>
      </c>
      <c r="C329" s="14">
        <v>0</v>
      </c>
      <c r="D329" s="14">
        <v>1</v>
      </c>
      <c r="E329" s="14">
        <v>223</v>
      </c>
      <c r="F329" s="14">
        <f>ROUND(Source!AQ319,O329)</f>
        <v>0</v>
      </c>
      <c r="G329" s="14" t="s">
        <v>96</v>
      </c>
      <c r="H329" s="14" t="s">
        <v>97</v>
      </c>
      <c r="I329" s="14"/>
      <c r="J329" s="14"/>
      <c r="K329" s="14">
        <v>223</v>
      </c>
      <c r="L329" s="14">
        <v>9</v>
      </c>
      <c r="M329" s="14">
        <v>3</v>
      </c>
      <c r="N329" s="14" t="s">
        <v>3</v>
      </c>
      <c r="O329" s="14">
        <v>2</v>
      </c>
      <c r="P329" s="14">
        <f>ROUND(Source!EI319,O329)</f>
        <v>0</v>
      </c>
      <c r="Q329" s="14"/>
      <c r="R329" s="14"/>
      <c r="S329" s="14"/>
      <c r="T329" s="14"/>
      <c r="U329" s="14"/>
      <c r="V329" s="14"/>
      <c r="W329" s="14">
        <v>0</v>
      </c>
      <c r="X329" s="14">
        <v>1</v>
      </c>
      <c r="Y329" s="14">
        <v>0</v>
      </c>
      <c r="Z329" s="14">
        <v>0</v>
      </c>
      <c r="AA329" s="14">
        <v>1</v>
      </c>
      <c r="AB329" s="14">
        <v>0</v>
      </c>
    </row>
    <row r="330" spans="1:28" x14ac:dyDescent="0.2">
      <c r="A330" s="14">
        <v>50</v>
      </c>
      <c r="B330" s="14">
        <v>0</v>
      </c>
      <c r="C330" s="14">
        <v>0</v>
      </c>
      <c r="D330" s="14">
        <v>1</v>
      </c>
      <c r="E330" s="14">
        <v>229</v>
      </c>
      <c r="F330" s="14">
        <f>ROUND(Source!AZ319,O330)</f>
        <v>0</v>
      </c>
      <c r="G330" s="14" t="s">
        <v>98</v>
      </c>
      <c r="H330" s="14" t="s">
        <v>99</v>
      </c>
      <c r="I330" s="14"/>
      <c r="J330" s="14"/>
      <c r="K330" s="14">
        <v>229</v>
      </c>
      <c r="L330" s="14">
        <v>10</v>
      </c>
      <c r="M330" s="14">
        <v>3</v>
      </c>
      <c r="N330" s="14" t="s">
        <v>3</v>
      </c>
      <c r="O330" s="14">
        <v>2</v>
      </c>
      <c r="P330" s="14">
        <f>ROUND(Source!ER319,O330)</f>
        <v>0</v>
      </c>
      <c r="Q330" s="14"/>
      <c r="R330" s="14"/>
      <c r="S330" s="14"/>
      <c r="T330" s="14"/>
      <c r="U330" s="14"/>
      <c r="V330" s="14"/>
      <c r="W330" s="14">
        <v>0</v>
      </c>
      <c r="X330" s="14">
        <v>1</v>
      </c>
      <c r="Y330" s="14">
        <v>0</v>
      </c>
      <c r="Z330" s="14">
        <v>0</v>
      </c>
      <c r="AA330" s="14">
        <v>1</v>
      </c>
      <c r="AB330" s="14">
        <v>0</v>
      </c>
    </row>
    <row r="331" spans="1:28" x14ac:dyDescent="0.2">
      <c r="A331" s="14">
        <v>50</v>
      </c>
      <c r="B331" s="14">
        <v>0</v>
      </c>
      <c r="C331" s="14">
        <v>0</v>
      </c>
      <c r="D331" s="14">
        <v>1</v>
      </c>
      <c r="E331" s="14">
        <v>203</v>
      </c>
      <c r="F331" s="14">
        <f>ROUND(Source!Q319,O331)</f>
        <v>330.35</v>
      </c>
      <c r="G331" s="14" t="s">
        <v>100</v>
      </c>
      <c r="H331" s="14" t="s">
        <v>101</v>
      </c>
      <c r="I331" s="14"/>
      <c r="J331" s="14"/>
      <c r="K331" s="14">
        <v>203</v>
      </c>
      <c r="L331" s="14">
        <v>11</v>
      </c>
      <c r="M331" s="14">
        <v>3</v>
      </c>
      <c r="N331" s="14" t="s">
        <v>3</v>
      </c>
      <c r="O331" s="14">
        <v>2</v>
      </c>
      <c r="P331" s="14">
        <f>ROUND(Source!DI319,O331)</f>
        <v>5114.09</v>
      </c>
      <c r="Q331" s="14"/>
      <c r="R331" s="14"/>
      <c r="S331" s="14"/>
      <c r="T331" s="14"/>
      <c r="U331" s="14"/>
      <c r="V331" s="14"/>
      <c r="W331" s="14">
        <v>330.35</v>
      </c>
      <c r="X331" s="14">
        <v>1</v>
      </c>
      <c r="Y331" s="14">
        <v>330.35</v>
      </c>
      <c r="Z331" s="14">
        <v>5114.09</v>
      </c>
      <c r="AA331" s="14">
        <v>1</v>
      </c>
      <c r="AB331" s="14">
        <v>5114.09</v>
      </c>
    </row>
    <row r="332" spans="1:28" x14ac:dyDescent="0.2">
      <c r="A332" s="14">
        <v>50</v>
      </c>
      <c r="B332" s="14">
        <v>0</v>
      </c>
      <c r="C332" s="14">
        <v>0</v>
      </c>
      <c r="D332" s="14">
        <v>1</v>
      </c>
      <c r="E332" s="14">
        <v>231</v>
      </c>
      <c r="F332" s="14">
        <f>ROUND(Source!BB319,O332)</f>
        <v>0</v>
      </c>
      <c r="G332" s="14" t="s">
        <v>102</v>
      </c>
      <c r="H332" s="14" t="s">
        <v>103</v>
      </c>
      <c r="I332" s="14"/>
      <c r="J332" s="14"/>
      <c r="K332" s="14">
        <v>231</v>
      </c>
      <c r="L332" s="14">
        <v>12</v>
      </c>
      <c r="M332" s="14">
        <v>3</v>
      </c>
      <c r="N332" s="14" t="s">
        <v>3</v>
      </c>
      <c r="O332" s="14">
        <v>2</v>
      </c>
      <c r="P332" s="14">
        <f>ROUND(Source!ET319,O332)</f>
        <v>0</v>
      </c>
      <c r="Q332" s="14"/>
      <c r="R332" s="14"/>
      <c r="S332" s="14"/>
      <c r="T332" s="14"/>
      <c r="U332" s="14"/>
      <c r="V332" s="14"/>
      <c r="W332" s="14">
        <v>0</v>
      </c>
      <c r="X332" s="14">
        <v>1</v>
      </c>
      <c r="Y332" s="14">
        <v>0</v>
      </c>
      <c r="Z332" s="14">
        <v>0</v>
      </c>
      <c r="AA332" s="14">
        <v>1</v>
      </c>
      <c r="AB332" s="14">
        <v>0</v>
      </c>
    </row>
    <row r="333" spans="1:28" x14ac:dyDescent="0.2">
      <c r="A333" s="14">
        <v>50</v>
      </c>
      <c r="B333" s="14">
        <v>0</v>
      </c>
      <c r="C333" s="14">
        <v>0</v>
      </c>
      <c r="D333" s="14">
        <v>1</v>
      </c>
      <c r="E333" s="14">
        <v>204</v>
      </c>
      <c r="F333" s="14">
        <f>ROUND(Source!R319,O333)</f>
        <v>35.229999999999997</v>
      </c>
      <c r="G333" s="14" t="s">
        <v>104</v>
      </c>
      <c r="H333" s="14" t="s">
        <v>105</v>
      </c>
      <c r="I333" s="14"/>
      <c r="J333" s="14"/>
      <c r="K333" s="14">
        <v>204</v>
      </c>
      <c r="L333" s="14">
        <v>13</v>
      </c>
      <c r="M333" s="14">
        <v>3</v>
      </c>
      <c r="N333" s="14" t="s">
        <v>3</v>
      </c>
      <c r="O333" s="14">
        <v>2</v>
      </c>
      <c r="P333" s="14">
        <f>ROUND(Source!DJ319,O333)</f>
        <v>1985.21</v>
      </c>
      <c r="Q333" s="14"/>
      <c r="R333" s="14"/>
      <c r="S333" s="14"/>
      <c r="T333" s="14"/>
      <c r="U333" s="14"/>
      <c r="V333" s="14"/>
      <c r="W333" s="14">
        <v>35.229999999999997</v>
      </c>
      <c r="X333" s="14">
        <v>1</v>
      </c>
      <c r="Y333" s="14">
        <v>35.229999999999997</v>
      </c>
      <c r="Z333" s="14">
        <v>1985.21</v>
      </c>
      <c r="AA333" s="14">
        <v>1</v>
      </c>
      <c r="AB333" s="14">
        <v>1985.21</v>
      </c>
    </row>
    <row r="334" spans="1:28" x14ac:dyDescent="0.2">
      <c r="A334" s="14">
        <v>50</v>
      </c>
      <c r="B334" s="14">
        <v>0</v>
      </c>
      <c r="C334" s="14">
        <v>0</v>
      </c>
      <c r="D334" s="14">
        <v>1</v>
      </c>
      <c r="E334" s="14">
        <v>205</v>
      </c>
      <c r="F334" s="14">
        <f>ROUND(Source!S319,O334)</f>
        <v>4116</v>
      </c>
      <c r="G334" s="14" t="s">
        <v>106</v>
      </c>
      <c r="H334" s="14" t="s">
        <v>107</v>
      </c>
      <c r="I334" s="14"/>
      <c r="J334" s="14"/>
      <c r="K334" s="14">
        <v>205</v>
      </c>
      <c r="L334" s="14">
        <v>14</v>
      </c>
      <c r="M334" s="14">
        <v>3</v>
      </c>
      <c r="N334" s="14" t="s">
        <v>3</v>
      </c>
      <c r="O334" s="14">
        <v>2</v>
      </c>
      <c r="P334" s="14">
        <f>ROUND(Source!DK319,O334)</f>
        <v>231936.6</v>
      </c>
      <c r="Q334" s="14"/>
      <c r="R334" s="14"/>
      <c r="S334" s="14"/>
      <c r="T334" s="14"/>
      <c r="U334" s="14"/>
      <c r="V334" s="14"/>
      <c r="W334" s="14">
        <v>4116</v>
      </c>
      <c r="X334" s="14">
        <v>1</v>
      </c>
      <c r="Y334" s="14">
        <v>4116</v>
      </c>
      <c r="Z334" s="14">
        <v>231936.6</v>
      </c>
      <c r="AA334" s="14">
        <v>1</v>
      </c>
      <c r="AB334" s="14">
        <v>231936.6</v>
      </c>
    </row>
    <row r="335" spans="1:28" x14ac:dyDescent="0.2">
      <c r="A335" s="14">
        <v>50</v>
      </c>
      <c r="B335" s="14">
        <v>0</v>
      </c>
      <c r="C335" s="14">
        <v>0</v>
      </c>
      <c r="D335" s="14">
        <v>1</v>
      </c>
      <c r="E335" s="14">
        <v>232</v>
      </c>
      <c r="F335" s="14">
        <f>ROUND(Source!BC319,O335)</f>
        <v>0</v>
      </c>
      <c r="G335" s="14" t="s">
        <v>108</v>
      </c>
      <c r="H335" s="14" t="s">
        <v>109</v>
      </c>
      <c r="I335" s="14"/>
      <c r="J335" s="14"/>
      <c r="K335" s="14">
        <v>232</v>
      </c>
      <c r="L335" s="14">
        <v>15</v>
      </c>
      <c r="M335" s="14">
        <v>3</v>
      </c>
      <c r="N335" s="14" t="s">
        <v>3</v>
      </c>
      <c r="O335" s="14">
        <v>2</v>
      </c>
      <c r="P335" s="14">
        <f>ROUND(Source!EU319,O335)</f>
        <v>0</v>
      </c>
      <c r="Q335" s="14"/>
      <c r="R335" s="14"/>
      <c r="S335" s="14"/>
      <c r="T335" s="14"/>
      <c r="U335" s="14"/>
      <c r="V335" s="14"/>
      <c r="W335" s="14">
        <v>0</v>
      </c>
      <c r="X335" s="14">
        <v>1</v>
      </c>
      <c r="Y335" s="14">
        <v>0</v>
      </c>
      <c r="Z335" s="14">
        <v>0</v>
      </c>
      <c r="AA335" s="14">
        <v>1</v>
      </c>
      <c r="AB335" s="14">
        <v>0</v>
      </c>
    </row>
    <row r="336" spans="1:28" x14ac:dyDescent="0.2">
      <c r="A336" s="14">
        <v>50</v>
      </c>
      <c r="B336" s="14">
        <v>0</v>
      </c>
      <c r="C336" s="14">
        <v>0</v>
      </c>
      <c r="D336" s="14">
        <v>1</v>
      </c>
      <c r="E336" s="14">
        <v>214</v>
      </c>
      <c r="F336" s="14">
        <f>ROUND(Source!AS319,O336)</f>
        <v>80442.44</v>
      </c>
      <c r="G336" s="14" t="s">
        <v>110</v>
      </c>
      <c r="H336" s="14" t="s">
        <v>111</v>
      </c>
      <c r="I336" s="14"/>
      <c r="J336" s="14"/>
      <c r="K336" s="14">
        <v>214</v>
      </c>
      <c r="L336" s="14">
        <v>16</v>
      </c>
      <c r="M336" s="14">
        <v>3</v>
      </c>
      <c r="N336" s="14" t="s">
        <v>3</v>
      </c>
      <c r="O336" s="14">
        <v>2</v>
      </c>
      <c r="P336" s="14">
        <f>ROUND(Source!EK319,O336)</f>
        <v>1102717.3799999999</v>
      </c>
      <c r="Q336" s="14"/>
      <c r="R336" s="14"/>
      <c r="S336" s="14"/>
      <c r="T336" s="14"/>
      <c r="U336" s="14"/>
      <c r="V336" s="14"/>
      <c r="W336" s="14">
        <v>80442.44</v>
      </c>
      <c r="X336" s="14">
        <v>1</v>
      </c>
      <c r="Y336" s="14">
        <v>80442.44</v>
      </c>
      <c r="Z336" s="14">
        <v>1102717.3799999999</v>
      </c>
      <c r="AA336" s="14">
        <v>1</v>
      </c>
      <c r="AB336" s="14">
        <v>1102717.3799999999</v>
      </c>
    </row>
    <row r="337" spans="1:206" x14ac:dyDescent="0.2">
      <c r="A337" s="14">
        <v>50</v>
      </c>
      <c r="B337" s="14">
        <v>0</v>
      </c>
      <c r="C337" s="14">
        <v>0</v>
      </c>
      <c r="D337" s="14">
        <v>1</v>
      </c>
      <c r="E337" s="14">
        <v>215</v>
      </c>
      <c r="F337" s="14">
        <f>ROUND(Source!AT319,O337)</f>
        <v>0</v>
      </c>
      <c r="G337" s="14" t="s">
        <v>112</v>
      </c>
      <c r="H337" s="14" t="s">
        <v>113</v>
      </c>
      <c r="I337" s="14"/>
      <c r="J337" s="14"/>
      <c r="K337" s="14">
        <v>215</v>
      </c>
      <c r="L337" s="14">
        <v>17</v>
      </c>
      <c r="M337" s="14">
        <v>3</v>
      </c>
      <c r="N337" s="14" t="s">
        <v>3</v>
      </c>
      <c r="O337" s="14">
        <v>2</v>
      </c>
      <c r="P337" s="14">
        <f>ROUND(Source!EL319,O337)</f>
        <v>0</v>
      </c>
      <c r="Q337" s="14"/>
      <c r="R337" s="14"/>
      <c r="S337" s="14"/>
      <c r="T337" s="14"/>
      <c r="U337" s="14"/>
      <c r="V337" s="14"/>
      <c r="W337" s="14">
        <v>0</v>
      </c>
      <c r="X337" s="14">
        <v>1</v>
      </c>
      <c r="Y337" s="14">
        <v>0</v>
      </c>
      <c r="Z337" s="14">
        <v>0</v>
      </c>
      <c r="AA337" s="14">
        <v>1</v>
      </c>
      <c r="AB337" s="14">
        <v>0</v>
      </c>
    </row>
    <row r="338" spans="1:206" x14ac:dyDescent="0.2">
      <c r="A338" s="14">
        <v>50</v>
      </c>
      <c r="B338" s="14">
        <v>0</v>
      </c>
      <c r="C338" s="14">
        <v>0</v>
      </c>
      <c r="D338" s="14">
        <v>1</v>
      </c>
      <c r="E338" s="14">
        <v>217</v>
      </c>
      <c r="F338" s="14">
        <f>ROUND(Source!AU319,O338)</f>
        <v>0</v>
      </c>
      <c r="G338" s="14" t="s">
        <v>114</v>
      </c>
      <c r="H338" s="14" t="s">
        <v>115</v>
      </c>
      <c r="I338" s="14"/>
      <c r="J338" s="14"/>
      <c r="K338" s="14">
        <v>217</v>
      </c>
      <c r="L338" s="14">
        <v>18</v>
      </c>
      <c r="M338" s="14">
        <v>3</v>
      </c>
      <c r="N338" s="14" t="s">
        <v>3</v>
      </c>
      <c r="O338" s="14">
        <v>2</v>
      </c>
      <c r="P338" s="14">
        <f>ROUND(Source!EM319,O338)</f>
        <v>0</v>
      </c>
      <c r="Q338" s="14"/>
      <c r="R338" s="14"/>
      <c r="S338" s="14"/>
      <c r="T338" s="14"/>
      <c r="U338" s="14"/>
      <c r="V338" s="14"/>
      <c r="W338" s="14">
        <v>0</v>
      </c>
      <c r="X338" s="14">
        <v>1</v>
      </c>
      <c r="Y338" s="14">
        <v>0</v>
      </c>
      <c r="Z338" s="14">
        <v>0</v>
      </c>
      <c r="AA338" s="14">
        <v>1</v>
      </c>
      <c r="AB338" s="14">
        <v>0</v>
      </c>
    </row>
    <row r="339" spans="1:206" x14ac:dyDescent="0.2">
      <c r="A339" s="14">
        <v>50</v>
      </c>
      <c r="B339" s="14">
        <v>0</v>
      </c>
      <c r="C339" s="14">
        <v>0</v>
      </c>
      <c r="D339" s="14">
        <v>1</v>
      </c>
      <c r="E339" s="14">
        <v>230</v>
      </c>
      <c r="F339" s="14">
        <f>ROUND(Source!BA319,O339)</f>
        <v>0</v>
      </c>
      <c r="G339" s="14" t="s">
        <v>116</v>
      </c>
      <c r="H339" s="14" t="s">
        <v>117</v>
      </c>
      <c r="I339" s="14"/>
      <c r="J339" s="14"/>
      <c r="K339" s="14">
        <v>230</v>
      </c>
      <c r="L339" s="14">
        <v>19</v>
      </c>
      <c r="M339" s="14">
        <v>3</v>
      </c>
      <c r="N339" s="14" t="s">
        <v>3</v>
      </c>
      <c r="O339" s="14">
        <v>2</v>
      </c>
      <c r="P339" s="14">
        <f>ROUND(Source!ES319,O339)</f>
        <v>0</v>
      </c>
      <c r="Q339" s="14"/>
      <c r="R339" s="14"/>
      <c r="S339" s="14"/>
      <c r="T339" s="14"/>
      <c r="U339" s="14"/>
      <c r="V339" s="14"/>
      <c r="W339" s="14">
        <v>0</v>
      </c>
      <c r="X339" s="14">
        <v>1</v>
      </c>
      <c r="Y339" s="14">
        <v>0</v>
      </c>
      <c r="Z339" s="14">
        <v>0</v>
      </c>
      <c r="AA339" s="14">
        <v>1</v>
      </c>
      <c r="AB339" s="14">
        <v>0</v>
      </c>
    </row>
    <row r="340" spans="1:206" x14ac:dyDescent="0.2">
      <c r="A340" s="14">
        <v>50</v>
      </c>
      <c r="B340" s="14">
        <v>0</v>
      </c>
      <c r="C340" s="14">
        <v>0</v>
      </c>
      <c r="D340" s="14">
        <v>1</v>
      </c>
      <c r="E340" s="14">
        <v>206</v>
      </c>
      <c r="F340" s="14">
        <f>ROUND(Source!T319,O340)</f>
        <v>0</v>
      </c>
      <c r="G340" s="14" t="s">
        <v>118</v>
      </c>
      <c r="H340" s="14" t="s">
        <v>119</v>
      </c>
      <c r="I340" s="14"/>
      <c r="J340" s="14"/>
      <c r="K340" s="14">
        <v>206</v>
      </c>
      <c r="L340" s="14">
        <v>20</v>
      </c>
      <c r="M340" s="14">
        <v>3</v>
      </c>
      <c r="N340" s="14" t="s">
        <v>3</v>
      </c>
      <c r="O340" s="14">
        <v>2</v>
      </c>
      <c r="P340" s="14">
        <f>ROUND(Source!DL319,O340)</f>
        <v>0</v>
      </c>
      <c r="Q340" s="14"/>
      <c r="R340" s="14"/>
      <c r="S340" s="14"/>
      <c r="T340" s="14"/>
      <c r="U340" s="14"/>
      <c r="V340" s="14"/>
      <c r="W340" s="14">
        <v>0</v>
      </c>
      <c r="X340" s="14">
        <v>1</v>
      </c>
      <c r="Y340" s="14">
        <v>0</v>
      </c>
      <c r="Z340" s="14">
        <v>0</v>
      </c>
      <c r="AA340" s="14">
        <v>1</v>
      </c>
      <c r="AB340" s="14">
        <v>0</v>
      </c>
    </row>
    <row r="341" spans="1:206" x14ac:dyDescent="0.2">
      <c r="A341" s="14">
        <v>50</v>
      </c>
      <c r="B341" s="14">
        <v>0</v>
      </c>
      <c r="C341" s="14">
        <v>0</v>
      </c>
      <c r="D341" s="14">
        <v>1</v>
      </c>
      <c r="E341" s="14">
        <v>207</v>
      </c>
      <c r="F341" s="14">
        <f>Source!U319</f>
        <v>318.24826281599996</v>
      </c>
      <c r="G341" s="14" t="s">
        <v>120</v>
      </c>
      <c r="H341" s="14" t="s">
        <v>121</v>
      </c>
      <c r="I341" s="14"/>
      <c r="J341" s="14"/>
      <c r="K341" s="14">
        <v>207</v>
      </c>
      <c r="L341" s="14">
        <v>21</v>
      </c>
      <c r="M341" s="14">
        <v>3</v>
      </c>
      <c r="N341" s="14" t="s">
        <v>3</v>
      </c>
      <c r="O341" s="14">
        <v>-1</v>
      </c>
      <c r="P341" s="14">
        <f>Source!DM319</f>
        <v>318.24826281599996</v>
      </c>
      <c r="Q341" s="14"/>
      <c r="R341" s="14"/>
      <c r="S341" s="14"/>
      <c r="T341" s="14"/>
      <c r="U341" s="14"/>
      <c r="V341" s="14"/>
      <c r="W341" s="14">
        <v>318.24826281599996</v>
      </c>
      <c r="X341" s="14">
        <v>1</v>
      </c>
      <c r="Y341" s="14">
        <v>318.24826281599996</v>
      </c>
      <c r="Z341" s="14">
        <v>318.24826281599996</v>
      </c>
      <c r="AA341" s="14">
        <v>1</v>
      </c>
      <c r="AB341" s="14">
        <v>318.24826281599996</v>
      </c>
    </row>
    <row r="342" spans="1:206" x14ac:dyDescent="0.2">
      <c r="A342" s="14">
        <v>50</v>
      </c>
      <c r="B342" s="14">
        <v>0</v>
      </c>
      <c r="C342" s="14">
        <v>0</v>
      </c>
      <c r="D342" s="14">
        <v>1</v>
      </c>
      <c r="E342" s="14">
        <v>208</v>
      </c>
      <c r="F342" s="14">
        <f>Source!V319</f>
        <v>0</v>
      </c>
      <c r="G342" s="14" t="s">
        <v>122</v>
      </c>
      <c r="H342" s="14" t="s">
        <v>123</v>
      </c>
      <c r="I342" s="14"/>
      <c r="J342" s="14"/>
      <c r="K342" s="14">
        <v>208</v>
      </c>
      <c r="L342" s="14">
        <v>22</v>
      </c>
      <c r="M342" s="14">
        <v>3</v>
      </c>
      <c r="N342" s="14" t="s">
        <v>3</v>
      </c>
      <c r="O342" s="14">
        <v>-1</v>
      </c>
      <c r="P342" s="14">
        <f>Source!DN319</f>
        <v>0</v>
      </c>
      <c r="Q342" s="14"/>
      <c r="R342" s="14"/>
      <c r="S342" s="14"/>
      <c r="T342" s="14"/>
      <c r="U342" s="14"/>
      <c r="V342" s="14"/>
      <c r="W342" s="14">
        <v>0</v>
      </c>
      <c r="X342" s="14">
        <v>1</v>
      </c>
      <c r="Y342" s="14">
        <v>0</v>
      </c>
      <c r="Z342" s="14">
        <v>0</v>
      </c>
      <c r="AA342" s="14">
        <v>1</v>
      </c>
      <c r="AB342" s="14">
        <v>0</v>
      </c>
    </row>
    <row r="343" spans="1:206" x14ac:dyDescent="0.2">
      <c r="A343" s="14">
        <v>50</v>
      </c>
      <c r="B343" s="14">
        <v>0</v>
      </c>
      <c r="C343" s="14">
        <v>0</v>
      </c>
      <c r="D343" s="14">
        <v>1</v>
      </c>
      <c r="E343" s="14">
        <v>209</v>
      </c>
      <c r="F343" s="14">
        <f>ROUND(Source!W319,O343)</f>
        <v>0</v>
      </c>
      <c r="G343" s="14" t="s">
        <v>124</v>
      </c>
      <c r="H343" s="14" t="s">
        <v>125</v>
      </c>
      <c r="I343" s="14"/>
      <c r="J343" s="14"/>
      <c r="K343" s="14">
        <v>209</v>
      </c>
      <c r="L343" s="14">
        <v>23</v>
      </c>
      <c r="M343" s="14">
        <v>3</v>
      </c>
      <c r="N343" s="14" t="s">
        <v>3</v>
      </c>
      <c r="O343" s="14">
        <v>2</v>
      </c>
      <c r="P343" s="14">
        <f>ROUND(Source!DO319,O343)</f>
        <v>0</v>
      </c>
      <c r="Q343" s="14"/>
      <c r="R343" s="14"/>
      <c r="S343" s="14"/>
      <c r="T343" s="14"/>
      <c r="U343" s="14"/>
      <c r="V343" s="14"/>
      <c r="W343" s="14">
        <v>0</v>
      </c>
      <c r="X343" s="14">
        <v>1</v>
      </c>
      <c r="Y343" s="14">
        <v>0</v>
      </c>
      <c r="Z343" s="14">
        <v>0</v>
      </c>
      <c r="AA343" s="14">
        <v>1</v>
      </c>
      <c r="AB343" s="14">
        <v>0</v>
      </c>
    </row>
    <row r="344" spans="1:206" x14ac:dyDescent="0.2">
      <c r="A344" s="14">
        <v>50</v>
      </c>
      <c r="B344" s="14">
        <v>0</v>
      </c>
      <c r="C344" s="14">
        <v>0</v>
      </c>
      <c r="D344" s="14">
        <v>1</v>
      </c>
      <c r="E344" s="14">
        <v>233</v>
      </c>
      <c r="F344" s="14">
        <f>ROUND(Source!BD319,O344)</f>
        <v>0</v>
      </c>
      <c r="G344" s="14" t="s">
        <v>126</v>
      </c>
      <c r="H344" s="14" t="s">
        <v>127</v>
      </c>
      <c r="I344" s="14"/>
      <c r="J344" s="14"/>
      <c r="K344" s="14">
        <v>233</v>
      </c>
      <c r="L344" s="14">
        <v>24</v>
      </c>
      <c r="M344" s="14">
        <v>3</v>
      </c>
      <c r="N344" s="14" t="s">
        <v>3</v>
      </c>
      <c r="O344" s="14">
        <v>2</v>
      </c>
      <c r="P344" s="14">
        <f>ROUND(Source!EV319,O344)</f>
        <v>0</v>
      </c>
      <c r="Q344" s="14"/>
      <c r="R344" s="14"/>
      <c r="S344" s="14"/>
      <c r="T344" s="14"/>
      <c r="U344" s="14"/>
      <c r="V344" s="14"/>
      <c r="W344" s="14">
        <v>0</v>
      </c>
      <c r="X344" s="14">
        <v>1</v>
      </c>
      <c r="Y344" s="14">
        <v>0</v>
      </c>
      <c r="Z344" s="14">
        <v>0</v>
      </c>
      <c r="AA344" s="14">
        <v>1</v>
      </c>
      <c r="AB344" s="14">
        <v>0</v>
      </c>
    </row>
    <row r="345" spans="1:206" x14ac:dyDescent="0.2">
      <c r="A345" s="14">
        <v>50</v>
      </c>
      <c r="B345" s="14">
        <v>0</v>
      </c>
      <c r="C345" s="14">
        <v>0</v>
      </c>
      <c r="D345" s="14">
        <v>1</v>
      </c>
      <c r="E345" s="14">
        <v>210</v>
      </c>
      <c r="F345" s="14">
        <f>ROUND(Source!X319,O345)</f>
        <v>4260.1000000000004</v>
      </c>
      <c r="G345" s="14" t="s">
        <v>128</v>
      </c>
      <c r="H345" s="14" t="s">
        <v>129</v>
      </c>
      <c r="I345" s="14"/>
      <c r="J345" s="14"/>
      <c r="K345" s="14">
        <v>210</v>
      </c>
      <c r="L345" s="14">
        <v>25</v>
      </c>
      <c r="M345" s="14">
        <v>3</v>
      </c>
      <c r="N345" s="14" t="s">
        <v>3</v>
      </c>
      <c r="O345" s="14">
        <v>2</v>
      </c>
      <c r="P345" s="14">
        <f>ROUND(Source!DP319,O345)</f>
        <v>240056.46</v>
      </c>
      <c r="Q345" s="14"/>
      <c r="R345" s="14"/>
      <c r="S345" s="14"/>
      <c r="T345" s="14"/>
      <c r="U345" s="14"/>
      <c r="V345" s="14"/>
      <c r="W345" s="14">
        <v>4260.1000000000004</v>
      </c>
      <c r="X345" s="14">
        <v>1</v>
      </c>
      <c r="Y345" s="14">
        <v>4260.1000000000004</v>
      </c>
      <c r="Z345" s="14">
        <v>240056.46</v>
      </c>
      <c r="AA345" s="14">
        <v>1</v>
      </c>
      <c r="AB345" s="14">
        <v>240056.46</v>
      </c>
    </row>
    <row r="346" spans="1:206" x14ac:dyDescent="0.2">
      <c r="A346" s="14">
        <v>50</v>
      </c>
      <c r="B346" s="14">
        <v>0</v>
      </c>
      <c r="C346" s="14">
        <v>0</v>
      </c>
      <c r="D346" s="14">
        <v>1</v>
      </c>
      <c r="E346" s="14">
        <v>211</v>
      </c>
      <c r="F346" s="14">
        <f>ROUND(Source!Y319,O346)</f>
        <v>2363.7800000000002</v>
      </c>
      <c r="G346" s="14" t="s">
        <v>130</v>
      </c>
      <c r="H346" s="14" t="s">
        <v>131</v>
      </c>
      <c r="I346" s="14"/>
      <c r="J346" s="14"/>
      <c r="K346" s="14">
        <v>211</v>
      </c>
      <c r="L346" s="14">
        <v>26</v>
      </c>
      <c r="M346" s="14">
        <v>3</v>
      </c>
      <c r="N346" s="14" t="s">
        <v>3</v>
      </c>
      <c r="O346" s="14">
        <v>2</v>
      </c>
      <c r="P346" s="14">
        <f>ROUND(Source!DQ319,O346)</f>
        <v>133198.84</v>
      </c>
      <c r="Q346" s="14"/>
      <c r="R346" s="14"/>
      <c r="S346" s="14"/>
      <c r="T346" s="14"/>
      <c r="U346" s="14"/>
      <c r="V346" s="14"/>
      <c r="W346" s="14">
        <v>2363.7800000000002</v>
      </c>
      <c r="X346" s="14">
        <v>1</v>
      </c>
      <c r="Y346" s="14">
        <v>2363.7800000000002</v>
      </c>
      <c r="Z346" s="14">
        <v>133198.84</v>
      </c>
      <c r="AA346" s="14">
        <v>1</v>
      </c>
      <c r="AB346" s="14">
        <v>133198.84</v>
      </c>
    </row>
    <row r="347" spans="1:206" x14ac:dyDescent="0.2">
      <c r="A347" s="14">
        <v>50</v>
      </c>
      <c r="B347" s="14">
        <v>0</v>
      </c>
      <c r="C347" s="14">
        <v>0</v>
      </c>
      <c r="D347" s="14">
        <v>1</v>
      </c>
      <c r="E347" s="14">
        <v>224</v>
      </c>
      <c r="F347" s="14">
        <f>ROUND(Source!AR319,O347)</f>
        <v>80442.44</v>
      </c>
      <c r="G347" s="14" t="s">
        <v>132</v>
      </c>
      <c r="H347" s="14" t="s">
        <v>133</v>
      </c>
      <c r="I347" s="14"/>
      <c r="J347" s="14"/>
      <c r="K347" s="14">
        <v>224</v>
      </c>
      <c r="L347" s="14">
        <v>27</v>
      </c>
      <c r="M347" s="14">
        <v>3</v>
      </c>
      <c r="N347" s="14" t="s">
        <v>3</v>
      </c>
      <c r="O347" s="14">
        <v>2</v>
      </c>
      <c r="P347" s="14">
        <f>ROUND(Source!EJ319,O347)</f>
        <v>1102717.3799999999</v>
      </c>
      <c r="Q347" s="14"/>
      <c r="R347" s="14"/>
      <c r="S347" s="14"/>
      <c r="T347" s="14"/>
      <c r="U347" s="14"/>
      <c r="V347" s="14"/>
      <c r="W347" s="14">
        <v>80442.44</v>
      </c>
      <c r="X347" s="14">
        <v>1</v>
      </c>
      <c r="Y347" s="14">
        <v>80442.44</v>
      </c>
      <c r="Z347" s="14">
        <v>1102717.3799999999</v>
      </c>
      <c r="AA347" s="14">
        <v>1</v>
      </c>
      <c r="AB347" s="14">
        <v>1102717.3799999999</v>
      </c>
    </row>
    <row r="349" spans="1:206" x14ac:dyDescent="0.2">
      <c r="A349" s="11">
        <v>4</v>
      </c>
      <c r="B349" s="11">
        <v>1</v>
      </c>
      <c r="C349" s="11"/>
      <c r="D349" s="11">
        <f>ROW(A404)</f>
        <v>404</v>
      </c>
      <c r="E349" s="11"/>
      <c r="F349" s="11" t="s">
        <v>17</v>
      </c>
      <c r="G349" s="11" t="s">
        <v>472</v>
      </c>
      <c r="H349" s="11" t="s">
        <v>3</v>
      </c>
      <c r="I349" s="11">
        <v>0</v>
      </c>
      <c r="J349" s="11"/>
      <c r="K349" s="11">
        <v>0</v>
      </c>
      <c r="L349" s="11"/>
      <c r="M349" s="11" t="s">
        <v>3</v>
      </c>
      <c r="N349" s="11"/>
      <c r="O349" s="11"/>
      <c r="P349" s="11"/>
      <c r="Q349" s="11"/>
      <c r="R349" s="11"/>
      <c r="S349" s="11">
        <v>0</v>
      </c>
      <c r="T349" s="11">
        <v>0</v>
      </c>
      <c r="U349" s="11" t="s">
        <v>3</v>
      </c>
      <c r="V349" s="11">
        <v>0</v>
      </c>
      <c r="W349" s="11"/>
      <c r="X349" s="11"/>
      <c r="Y349" s="11"/>
      <c r="Z349" s="11"/>
      <c r="AA349" s="11"/>
      <c r="AB349" s="11" t="s">
        <v>3</v>
      </c>
      <c r="AC349" s="11" t="s">
        <v>3</v>
      </c>
      <c r="AD349" s="11" t="s">
        <v>3</v>
      </c>
      <c r="AE349" s="11" t="s">
        <v>3</v>
      </c>
      <c r="AF349" s="11" t="s">
        <v>3</v>
      </c>
      <c r="AG349" s="11" t="s">
        <v>3</v>
      </c>
      <c r="AH349" s="11"/>
      <c r="AI349" s="11"/>
      <c r="AJ349" s="11"/>
      <c r="AK349" s="11"/>
      <c r="AL349" s="11"/>
      <c r="AM349" s="11"/>
      <c r="AN349" s="11"/>
      <c r="AO349" s="11"/>
      <c r="AP349" s="11" t="s">
        <v>3</v>
      </c>
      <c r="AQ349" s="11" t="s">
        <v>3</v>
      </c>
      <c r="AR349" s="11" t="s">
        <v>3</v>
      </c>
      <c r="AS349" s="11"/>
      <c r="AT349" s="11"/>
      <c r="AU349" s="11"/>
      <c r="AV349" s="11"/>
      <c r="AW349" s="11"/>
      <c r="AX349" s="11"/>
      <c r="AY349" s="11"/>
      <c r="AZ349" s="11" t="s">
        <v>3</v>
      </c>
      <c r="BA349" s="11"/>
      <c r="BB349" s="11" t="s">
        <v>3</v>
      </c>
      <c r="BC349" s="11" t="s">
        <v>3</v>
      </c>
      <c r="BD349" s="11" t="s">
        <v>3</v>
      </c>
      <c r="BE349" s="11" t="s">
        <v>3</v>
      </c>
      <c r="BF349" s="11" t="s">
        <v>3</v>
      </c>
      <c r="BG349" s="11" t="s">
        <v>3</v>
      </c>
      <c r="BH349" s="11" t="s">
        <v>3</v>
      </c>
      <c r="BI349" s="11" t="s">
        <v>3</v>
      </c>
      <c r="BJ349" s="11" t="s">
        <v>3</v>
      </c>
      <c r="BK349" s="11" t="s">
        <v>3</v>
      </c>
      <c r="BL349" s="11" t="s">
        <v>3</v>
      </c>
      <c r="BM349" s="11" t="s">
        <v>3</v>
      </c>
      <c r="BN349" s="11" t="s">
        <v>3</v>
      </c>
      <c r="BO349" s="11" t="s">
        <v>3</v>
      </c>
      <c r="BP349" s="11" t="s">
        <v>3</v>
      </c>
      <c r="BQ349" s="11"/>
      <c r="BR349" s="11"/>
      <c r="BS349" s="11"/>
      <c r="BT349" s="11"/>
      <c r="BU349" s="11"/>
      <c r="BV349" s="11"/>
      <c r="BW349" s="11"/>
      <c r="BX349" s="11">
        <v>0</v>
      </c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>
        <v>0</v>
      </c>
    </row>
    <row r="351" spans="1:206" x14ac:dyDescent="0.2">
      <c r="A351" s="12">
        <v>52</v>
      </c>
      <c r="B351" s="12">
        <f t="shared" ref="B351:G351" si="447">B404</f>
        <v>1</v>
      </c>
      <c r="C351" s="12">
        <f t="shared" si="447"/>
        <v>4</v>
      </c>
      <c r="D351" s="12">
        <f t="shared" si="447"/>
        <v>349</v>
      </c>
      <c r="E351" s="12">
        <f t="shared" si="447"/>
        <v>0</v>
      </c>
      <c r="F351" s="12" t="str">
        <f t="shared" si="447"/>
        <v>Новый раздел</v>
      </c>
      <c r="G351" s="12" t="str">
        <f t="shared" si="447"/>
        <v>Горячее водоснабжение Т 3, Т 4 (подземная часть)</v>
      </c>
      <c r="H351" s="12"/>
      <c r="I351" s="12"/>
      <c r="J351" s="12"/>
      <c r="K351" s="12"/>
      <c r="L351" s="12"/>
      <c r="M351" s="12"/>
      <c r="N351" s="12"/>
      <c r="O351" s="12">
        <f t="shared" ref="O351:AT351" si="448">O404</f>
        <v>22052.53</v>
      </c>
      <c r="P351" s="12">
        <f t="shared" si="448"/>
        <v>19080.46</v>
      </c>
      <c r="Q351" s="12">
        <f t="shared" si="448"/>
        <v>249.35</v>
      </c>
      <c r="R351" s="12">
        <f t="shared" si="448"/>
        <v>34.549999999999997</v>
      </c>
      <c r="S351" s="12">
        <f t="shared" si="448"/>
        <v>2722.72</v>
      </c>
      <c r="T351" s="12">
        <f t="shared" si="448"/>
        <v>0</v>
      </c>
      <c r="U351" s="12">
        <f t="shared" si="448"/>
        <v>211.00005709799998</v>
      </c>
      <c r="V351" s="12">
        <f t="shared" si="448"/>
        <v>0</v>
      </c>
      <c r="W351" s="12">
        <f t="shared" si="448"/>
        <v>0</v>
      </c>
      <c r="X351" s="12">
        <f t="shared" si="448"/>
        <v>2913.46</v>
      </c>
      <c r="Y351" s="12">
        <f t="shared" si="448"/>
        <v>1623.42</v>
      </c>
      <c r="Z351" s="12">
        <f t="shared" si="448"/>
        <v>0</v>
      </c>
      <c r="AA351" s="12">
        <f t="shared" si="448"/>
        <v>0</v>
      </c>
      <c r="AB351" s="12">
        <f t="shared" si="448"/>
        <v>22052.53</v>
      </c>
      <c r="AC351" s="12">
        <f t="shared" si="448"/>
        <v>19080.46</v>
      </c>
      <c r="AD351" s="12">
        <f t="shared" si="448"/>
        <v>249.35</v>
      </c>
      <c r="AE351" s="12">
        <f t="shared" si="448"/>
        <v>34.549999999999997</v>
      </c>
      <c r="AF351" s="12">
        <f t="shared" si="448"/>
        <v>2722.72</v>
      </c>
      <c r="AG351" s="12">
        <f t="shared" si="448"/>
        <v>0</v>
      </c>
      <c r="AH351" s="12">
        <f t="shared" si="448"/>
        <v>211.00005709799998</v>
      </c>
      <c r="AI351" s="12">
        <f t="shared" si="448"/>
        <v>0</v>
      </c>
      <c r="AJ351" s="12">
        <f t="shared" si="448"/>
        <v>0</v>
      </c>
      <c r="AK351" s="12">
        <f t="shared" si="448"/>
        <v>2913.46</v>
      </c>
      <c r="AL351" s="12">
        <f t="shared" si="448"/>
        <v>1623.42</v>
      </c>
      <c r="AM351" s="12">
        <f t="shared" si="448"/>
        <v>0</v>
      </c>
      <c r="AN351" s="12">
        <f t="shared" si="448"/>
        <v>0</v>
      </c>
      <c r="AO351" s="12">
        <f t="shared" si="448"/>
        <v>0</v>
      </c>
      <c r="AP351" s="12">
        <f t="shared" si="448"/>
        <v>0</v>
      </c>
      <c r="AQ351" s="12">
        <f t="shared" si="448"/>
        <v>0</v>
      </c>
      <c r="AR351" s="12">
        <f t="shared" si="448"/>
        <v>26589.41</v>
      </c>
      <c r="AS351" s="12">
        <f t="shared" si="448"/>
        <v>26589.41</v>
      </c>
      <c r="AT351" s="12">
        <f t="shared" si="448"/>
        <v>0</v>
      </c>
      <c r="AU351" s="12">
        <f t="shared" ref="AU351:BZ351" si="449">AU404</f>
        <v>0</v>
      </c>
      <c r="AV351" s="12">
        <f t="shared" si="449"/>
        <v>19080.46</v>
      </c>
      <c r="AW351" s="12">
        <f t="shared" si="449"/>
        <v>19080.46</v>
      </c>
      <c r="AX351" s="12">
        <f t="shared" si="449"/>
        <v>0</v>
      </c>
      <c r="AY351" s="12">
        <f t="shared" si="449"/>
        <v>19080.46</v>
      </c>
      <c r="AZ351" s="12">
        <f t="shared" si="449"/>
        <v>0</v>
      </c>
      <c r="BA351" s="12">
        <f t="shared" si="449"/>
        <v>0</v>
      </c>
      <c r="BB351" s="12">
        <f t="shared" si="449"/>
        <v>0</v>
      </c>
      <c r="BC351" s="12">
        <f t="shared" si="449"/>
        <v>0</v>
      </c>
      <c r="BD351" s="12">
        <f t="shared" si="449"/>
        <v>0</v>
      </c>
      <c r="BE351" s="12">
        <f t="shared" si="449"/>
        <v>0</v>
      </c>
      <c r="BF351" s="12">
        <f t="shared" si="449"/>
        <v>0</v>
      </c>
      <c r="BG351" s="12">
        <f t="shared" si="449"/>
        <v>0</v>
      </c>
      <c r="BH351" s="12">
        <f t="shared" si="449"/>
        <v>0</v>
      </c>
      <c r="BI351" s="12">
        <f t="shared" si="449"/>
        <v>0</v>
      </c>
      <c r="BJ351" s="12">
        <f t="shared" si="449"/>
        <v>0</v>
      </c>
      <c r="BK351" s="12">
        <f t="shared" si="449"/>
        <v>0</v>
      </c>
      <c r="BL351" s="12">
        <f t="shared" si="449"/>
        <v>0</v>
      </c>
      <c r="BM351" s="12">
        <f t="shared" si="449"/>
        <v>0</v>
      </c>
      <c r="BN351" s="12">
        <f t="shared" si="449"/>
        <v>0</v>
      </c>
      <c r="BO351" s="12">
        <f t="shared" si="449"/>
        <v>0</v>
      </c>
      <c r="BP351" s="12">
        <f t="shared" si="449"/>
        <v>0</v>
      </c>
      <c r="BQ351" s="12">
        <f t="shared" si="449"/>
        <v>0</v>
      </c>
      <c r="BR351" s="12">
        <f t="shared" si="449"/>
        <v>0</v>
      </c>
      <c r="BS351" s="12">
        <f t="shared" si="449"/>
        <v>0</v>
      </c>
      <c r="BT351" s="12">
        <f t="shared" si="449"/>
        <v>0</v>
      </c>
      <c r="BU351" s="12">
        <f t="shared" si="449"/>
        <v>0</v>
      </c>
      <c r="BV351" s="12">
        <f t="shared" si="449"/>
        <v>0</v>
      </c>
      <c r="BW351" s="12">
        <f t="shared" si="449"/>
        <v>0</v>
      </c>
      <c r="BX351" s="12">
        <f t="shared" si="449"/>
        <v>0</v>
      </c>
      <c r="BY351" s="12">
        <f t="shared" si="449"/>
        <v>0</v>
      </c>
      <c r="BZ351" s="12">
        <f t="shared" si="449"/>
        <v>0</v>
      </c>
      <c r="CA351" s="12">
        <f t="shared" ref="CA351:DF351" si="450">CA404</f>
        <v>26589.41</v>
      </c>
      <c r="CB351" s="12">
        <f t="shared" si="450"/>
        <v>26589.41</v>
      </c>
      <c r="CC351" s="12">
        <f t="shared" si="450"/>
        <v>0</v>
      </c>
      <c r="CD351" s="12">
        <f t="shared" si="450"/>
        <v>0</v>
      </c>
      <c r="CE351" s="12">
        <f t="shared" si="450"/>
        <v>19080.46</v>
      </c>
      <c r="CF351" s="12">
        <f t="shared" si="450"/>
        <v>19080.46</v>
      </c>
      <c r="CG351" s="12">
        <f t="shared" si="450"/>
        <v>0</v>
      </c>
      <c r="CH351" s="12">
        <f t="shared" si="450"/>
        <v>19080.46</v>
      </c>
      <c r="CI351" s="12">
        <f t="shared" si="450"/>
        <v>0</v>
      </c>
      <c r="CJ351" s="12">
        <f t="shared" si="450"/>
        <v>0</v>
      </c>
      <c r="CK351" s="12">
        <f t="shared" si="450"/>
        <v>0</v>
      </c>
      <c r="CL351" s="12">
        <f t="shared" si="450"/>
        <v>0</v>
      </c>
      <c r="CM351" s="12">
        <f t="shared" si="450"/>
        <v>0</v>
      </c>
      <c r="CN351" s="12">
        <f t="shared" si="450"/>
        <v>0</v>
      </c>
      <c r="CO351" s="12">
        <f t="shared" si="450"/>
        <v>0</v>
      </c>
      <c r="CP351" s="12">
        <f t="shared" si="450"/>
        <v>0</v>
      </c>
      <c r="CQ351" s="12">
        <f t="shared" si="450"/>
        <v>0</v>
      </c>
      <c r="CR351" s="12">
        <f t="shared" si="450"/>
        <v>0</v>
      </c>
      <c r="CS351" s="12">
        <f t="shared" si="450"/>
        <v>0</v>
      </c>
      <c r="CT351" s="12">
        <f t="shared" si="450"/>
        <v>0</v>
      </c>
      <c r="CU351" s="12">
        <f t="shared" si="450"/>
        <v>0</v>
      </c>
      <c r="CV351" s="12">
        <f t="shared" si="450"/>
        <v>0</v>
      </c>
      <c r="CW351" s="12">
        <f t="shared" si="450"/>
        <v>0</v>
      </c>
      <c r="CX351" s="12">
        <f t="shared" si="450"/>
        <v>0</v>
      </c>
      <c r="CY351" s="12">
        <f t="shared" si="450"/>
        <v>0</v>
      </c>
      <c r="CZ351" s="12">
        <f t="shared" si="450"/>
        <v>0</v>
      </c>
      <c r="DA351" s="12">
        <f t="shared" si="450"/>
        <v>0</v>
      </c>
      <c r="DB351" s="12">
        <f t="shared" si="450"/>
        <v>0</v>
      </c>
      <c r="DC351" s="12">
        <f t="shared" si="450"/>
        <v>0</v>
      </c>
      <c r="DD351" s="12">
        <f t="shared" si="450"/>
        <v>0</v>
      </c>
      <c r="DE351" s="12">
        <f t="shared" si="450"/>
        <v>0</v>
      </c>
      <c r="DF351" s="12">
        <f t="shared" si="450"/>
        <v>0</v>
      </c>
      <c r="DG351" s="13">
        <f t="shared" ref="DG351:EL351" si="451">DG404</f>
        <v>490752.75</v>
      </c>
      <c r="DH351" s="13">
        <f t="shared" si="451"/>
        <v>333155.62</v>
      </c>
      <c r="DI351" s="13">
        <f t="shared" si="451"/>
        <v>4171.8599999999997</v>
      </c>
      <c r="DJ351" s="13">
        <f t="shared" si="451"/>
        <v>1946.89</v>
      </c>
      <c r="DK351" s="13">
        <f t="shared" si="451"/>
        <v>153425.26999999999</v>
      </c>
      <c r="DL351" s="13">
        <f t="shared" si="451"/>
        <v>0</v>
      </c>
      <c r="DM351" s="13">
        <f t="shared" si="451"/>
        <v>211.00005709799998</v>
      </c>
      <c r="DN351" s="13">
        <f t="shared" si="451"/>
        <v>0</v>
      </c>
      <c r="DO351" s="13">
        <f t="shared" si="451"/>
        <v>0</v>
      </c>
      <c r="DP351" s="13">
        <f t="shared" si="451"/>
        <v>164173.82</v>
      </c>
      <c r="DQ351" s="13">
        <f t="shared" si="451"/>
        <v>91479.49</v>
      </c>
      <c r="DR351" s="13">
        <f t="shared" si="451"/>
        <v>0</v>
      </c>
      <c r="DS351" s="13">
        <f t="shared" si="451"/>
        <v>0</v>
      </c>
      <c r="DT351" s="13">
        <f t="shared" si="451"/>
        <v>490752.75</v>
      </c>
      <c r="DU351" s="13">
        <f t="shared" si="451"/>
        <v>333155.62</v>
      </c>
      <c r="DV351" s="13">
        <f t="shared" si="451"/>
        <v>4171.8599999999997</v>
      </c>
      <c r="DW351" s="13">
        <f t="shared" si="451"/>
        <v>1946.89</v>
      </c>
      <c r="DX351" s="13">
        <f t="shared" si="451"/>
        <v>153425.26999999999</v>
      </c>
      <c r="DY351" s="13">
        <f t="shared" si="451"/>
        <v>0</v>
      </c>
      <c r="DZ351" s="13">
        <f t="shared" si="451"/>
        <v>211.00005709799998</v>
      </c>
      <c r="EA351" s="13">
        <f t="shared" si="451"/>
        <v>0</v>
      </c>
      <c r="EB351" s="13">
        <f t="shared" si="451"/>
        <v>0</v>
      </c>
      <c r="EC351" s="13">
        <f t="shared" si="451"/>
        <v>164173.82</v>
      </c>
      <c r="ED351" s="13">
        <f t="shared" si="451"/>
        <v>91479.49</v>
      </c>
      <c r="EE351" s="13">
        <f t="shared" si="451"/>
        <v>0</v>
      </c>
      <c r="EF351" s="13">
        <f t="shared" si="451"/>
        <v>0</v>
      </c>
      <c r="EG351" s="13">
        <f t="shared" si="451"/>
        <v>0</v>
      </c>
      <c r="EH351" s="13">
        <f t="shared" si="451"/>
        <v>0</v>
      </c>
      <c r="EI351" s="13">
        <f t="shared" si="451"/>
        <v>0</v>
      </c>
      <c r="EJ351" s="13">
        <f t="shared" si="451"/>
        <v>746406.06</v>
      </c>
      <c r="EK351" s="13">
        <f t="shared" si="451"/>
        <v>746406.06</v>
      </c>
      <c r="EL351" s="13">
        <f t="shared" si="451"/>
        <v>0</v>
      </c>
      <c r="EM351" s="13">
        <f t="shared" ref="EM351:FR351" si="452">EM404</f>
        <v>0</v>
      </c>
      <c r="EN351" s="13">
        <f t="shared" si="452"/>
        <v>333155.62</v>
      </c>
      <c r="EO351" s="13">
        <f t="shared" si="452"/>
        <v>333155.62</v>
      </c>
      <c r="EP351" s="13">
        <f t="shared" si="452"/>
        <v>0</v>
      </c>
      <c r="EQ351" s="13">
        <f t="shared" si="452"/>
        <v>333155.62</v>
      </c>
      <c r="ER351" s="13">
        <f t="shared" si="452"/>
        <v>0</v>
      </c>
      <c r="ES351" s="13">
        <f t="shared" si="452"/>
        <v>0</v>
      </c>
      <c r="ET351" s="13">
        <f t="shared" si="452"/>
        <v>0</v>
      </c>
      <c r="EU351" s="13">
        <f t="shared" si="452"/>
        <v>0</v>
      </c>
      <c r="EV351" s="13">
        <f t="shared" si="452"/>
        <v>0</v>
      </c>
      <c r="EW351" s="13">
        <f t="shared" si="452"/>
        <v>0</v>
      </c>
      <c r="EX351" s="13">
        <f t="shared" si="452"/>
        <v>0</v>
      </c>
      <c r="EY351" s="13">
        <f t="shared" si="452"/>
        <v>0</v>
      </c>
      <c r="EZ351" s="13">
        <f t="shared" si="452"/>
        <v>0</v>
      </c>
      <c r="FA351" s="13">
        <f t="shared" si="452"/>
        <v>0</v>
      </c>
      <c r="FB351" s="13">
        <f t="shared" si="452"/>
        <v>0</v>
      </c>
      <c r="FC351" s="13">
        <f t="shared" si="452"/>
        <v>0</v>
      </c>
      <c r="FD351" s="13">
        <f t="shared" si="452"/>
        <v>0</v>
      </c>
      <c r="FE351" s="13">
        <f t="shared" si="452"/>
        <v>0</v>
      </c>
      <c r="FF351" s="13">
        <f t="shared" si="452"/>
        <v>0</v>
      </c>
      <c r="FG351" s="13">
        <f t="shared" si="452"/>
        <v>0</v>
      </c>
      <c r="FH351" s="13">
        <f t="shared" si="452"/>
        <v>0</v>
      </c>
      <c r="FI351" s="13">
        <f t="shared" si="452"/>
        <v>0</v>
      </c>
      <c r="FJ351" s="13">
        <f t="shared" si="452"/>
        <v>0</v>
      </c>
      <c r="FK351" s="13">
        <f t="shared" si="452"/>
        <v>0</v>
      </c>
      <c r="FL351" s="13">
        <f t="shared" si="452"/>
        <v>0</v>
      </c>
      <c r="FM351" s="13">
        <f t="shared" si="452"/>
        <v>0</v>
      </c>
      <c r="FN351" s="13">
        <f t="shared" si="452"/>
        <v>0</v>
      </c>
      <c r="FO351" s="13">
        <f t="shared" si="452"/>
        <v>0</v>
      </c>
      <c r="FP351" s="13">
        <f t="shared" si="452"/>
        <v>0</v>
      </c>
      <c r="FQ351" s="13">
        <f t="shared" si="452"/>
        <v>0</v>
      </c>
      <c r="FR351" s="13">
        <f t="shared" si="452"/>
        <v>0</v>
      </c>
      <c r="FS351" s="13">
        <f t="shared" ref="FS351:GX351" si="453">FS404</f>
        <v>746406.06</v>
      </c>
      <c r="FT351" s="13">
        <f t="shared" si="453"/>
        <v>746406.06</v>
      </c>
      <c r="FU351" s="13">
        <f t="shared" si="453"/>
        <v>0</v>
      </c>
      <c r="FV351" s="13">
        <f t="shared" si="453"/>
        <v>0</v>
      </c>
      <c r="FW351" s="13">
        <f t="shared" si="453"/>
        <v>333155.62</v>
      </c>
      <c r="FX351" s="13">
        <f t="shared" si="453"/>
        <v>333155.62</v>
      </c>
      <c r="FY351" s="13">
        <f t="shared" si="453"/>
        <v>0</v>
      </c>
      <c r="FZ351" s="13">
        <f t="shared" si="453"/>
        <v>333155.62</v>
      </c>
      <c r="GA351" s="13">
        <f t="shared" si="453"/>
        <v>0</v>
      </c>
      <c r="GB351" s="13">
        <f t="shared" si="453"/>
        <v>0</v>
      </c>
      <c r="GC351" s="13">
        <f t="shared" si="453"/>
        <v>0</v>
      </c>
      <c r="GD351" s="13">
        <f t="shared" si="453"/>
        <v>0</v>
      </c>
      <c r="GE351" s="13">
        <f t="shared" si="453"/>
        <v>0</v>
      </c>
      <c r="GF351" s="13">
        <f t="shared" si="453"/>
        <v>0</v>
      </c>
      <c r="GG351" s="13">
        <f t="shared" si="453"/>
        <v>0</v>
      </c>
      <c r="GH351" s="13">
        <f t="shared" si="453"/>
        <v>0</v>
      </c>
      <c r="GI351" s="13">
        <f t="shared" si="453"/>
        <v>0</v>
      </c>
      <c r="GJ351" s="13">
        <f t="shared" si="453"/>
        <v>0</v>
      </c>
      <c r="GK351" s="13">
        <f t="shared" si="453"/>
        <v>0</v>
      </c>
      <c r="GL351" s="13">
        <f t="shared" si="453"/>
        <v>0</v>
      </c>
      <c r="GM351" s="13">
        <f t="shared" si="453"/>
        <v>0</v>
      </c>
      <c r="GN351" s="13">
        <f t="shared" si="453"/>
        <v>0</v>
      </c>
      <c r="GO351" s="13">
        <f t="shared" si="453"/>
        <v>0</v>
      </c>
      <c r="GP351" s="13">
        <f t="shared" si="453"/>
        <v>0</v>
      </c>
      <c r="GQ351" s="13">
        <f t="shared" si="453"/>
        <v>0</v>
      </c>
      <c r="GR351" s="13">
        <f t="shared" si="453"/>
        <v>0</v>
      </c>
      <c r="GS351" s="13">
        <f t="shared" si="453"/>
        <v>0</v>
      </c>
      <c r="GT351" s="13">
        <f t="shared" si="453"/>
        <v>0</v>
      </c>
      <c r="GU351" s="13">
        <f t="shared" si="453"/>
        <v>0</v>
      </c>
      <c r="GV351" s="13">
        <f t="shared" si="453"/>
        <v>0</v>
      </c>
      <c r="GW351" s="13">
        <f t="shared" si="453"/>
        <v>0</v>
      </c>
      <c r="GX351" s="13">
        <f t="shared" si="453"/>
        <v>0</v>
      </c>
    </row>
    <row r="353" spans="1:255" x14ac:dyDescent="0.2">
      <c r="A353" s="2">
        <v>17</v>
      </c>
      <c r="B353" s="2">
        <v>1</v>
      </c>
      <c r="C353" s="2">
        <f>ROW(SmtRes!A625)</f>
        <v>625</v>
      </c>
      <c r="D353" s="2">
        <f>ROW(EtalonRes!A609)</f>
        <v>609</v>
      </c>
      <c r="E353" s="2" t="s">
        <v>473</v>
      </c>
      <c r="F353" s="2" t="s">
        <v>136</v>
      </c>
      <c r="G353" s="2" t="s">
        <v>137</v>
      </c>
      <c r="H353" s="2" t="s">
        <v>138</v>
      </c>
      <c r="I353" s="2">
        <f>ROUND((33)/100,9)</f>
        <v>0.33</v>
      </c>
      <c r="J353" s="2">
        <v>0</v>
      </c>
      <c r="K353" s="2">
        <f>ROUND((33)/100,9)</f>
        <v>0.33</v>
      </c>
      <c r="L353" s="2"/>
      <c r="M353" s="2"/>
      <c r="N353" s="2"/>
      <c r="O353" s="2">
        <f t="shared" ref="O353:O384" si="454">ROUND(CP353,2)</f>
        <v>246.59</v>
      </c>
      <c r="P353" s="2">
        <f t="shared" ref="P353:P384" si="455">ROUND((ROUND((AC353*AW353*I353),2)*BC353),2)</f>
        <v>14.71</v>
      </c>
      <c r="Q353" s="2">
        <f>(ROUND((ROUND(((((ET353*1.25)*1.2))*AV353*I353),2)*BB353),2)+ROUND((ROUND(((AE353-(((EU353*1.25)*1.2)))*AV353*I353),2)*BS353),2))</f>
        <v>25.23</v>
      </c>
      <c r="R353" s="2">
        <f>(ROUND((ROUND(((((EU353*1.25)*1.2))*AV353*I353),2)*BS353),2)+ROUND((ROUND(((AE353-(((EU353*1.25)*1.2)))*AV353*I353),2)*BS353),2))</f>
        <v>3.2</v>
      </c>
      <c r="S353" s="2">
        <f t="shared" ref="S353:S384" si="456">ROUND((ROUND((AF353*AV353*I353),2)*BA353),2)</f>
        <v>206.65</v>
      </c>
      <c r="T353" s="2">
        <f t="shared" ref="T353:T384" si="457">ROUND(CU353*I353,2)</f>
        <v>0</v>
      </c>
      <c r="U353" s="2">
        <f t="shared" ref="U353:U384" si="458">CV353*I353</f>
        <v>16.37522766</v>
      </c>
      <c r="V353" s="2">
        <f t="shared" ref="V353:V384" si="459">CW353*I353</f>
        <v>0</v>
      </c>
      <c r="W353" s="2">
        <f t="shared" ref="W353:W384" si="460">ROUND(CX353*I353,2)</f>
        <v>0</v>
      </c>
      <c r="X353" s="2">
        <f>(ROUND((((S353+ROUND((ROUND(((((EU353*1.25)*1.2))*AV353*I353),2)*BS353),2))*AT353)/100),2)+ROUND(((ROUND((ROUND(((AE353-(((EU353*1.25)*1.2)))*AV353*I353),2)*BS353),2)*AT353)/100),2))</f>
        <v>228.74</v>
      </c>
      <c r="Y353" s="2">
        <f>(ROUND((((S353+ROUND((ROUND(((((EU353*1.25)*1.2))*AV353*I353),2)*BS353),2))*AU353)/100),2)+ROUND(((ROUND((ROUND(((AE353-(((EU353*1.25)*1.2)))*AV353*I353),2)*BS353),2)*AU353)/100),2))</f>
        <v>128.01</v>
      </c>
      <c r="Z353" s="2"/>
      <c r="AA353" s="2">
        <v>85736471</v>
      </c>
      <c r="AB353" s="2">
        <f t="shared" ref="AB353:AB384" si="461">ROUND((AC353+AD353+AF353),6)</f>
        <v>703.13520000000005</v>
      </c>
      <c r="AC353" s="2">
        <f>ROUND((((ES353*1)*1)),6)</f>
        <v>44.58</v>
      </c>
      <c r="AD353" s="2">
        <f>ROUND((((((ET353*1.25)*1.2))-(((EU353*1.25)*1.2)))+AE353),6)</f>
        <v>71.655000000000001</v>
      </c>
      <c r="AE353" s="2">
        <f>ROUND((((EU353*1.25)*1.2)),6)</f>
        <v>9.09</v>
      </c>
      <c r="AF353" s="2">
        <f>ROUND((((EV353*1.15)*1.2)),6)</f>
        <v>586.90020000000004</v>
      </c>
      <c r="AG353" s="2">
        <f t="shared" ref="AG353:AG384" si="462">ROUND((AP353),6)</f>
        <v>0</v>
      </c>
      <c r="AH353" s="2">
        <f>(((EW353*1.15)*1.2))</f>
        <v>46.506</v>
      </c>
      <c r="AI353" s="2">
        <f>(((EX353*1.25)*1.2))</f>
        <v>0</v>
      </c>
      <c r="AJ353" s="2">
        <f t="shared" ref="AJ353:AJ384" si="463">(AS353)</f>
        <v>0</v>
      </c>
      <c r="AK353" s="2">
        <v>517.64</v>
      </c>
      <c r="AL353" s="2">
        <v>44.58</v>
      </c>
      <c r="AM353" s="2">
        <v>47.77</v>
      </c>
      <c r="AN353" s="2">
        <v>6.06</v>
      </c>
      <c r="AO353" s="2">
        <v>425.29</v>
      </c>
      <c r="AP353" s="2">
        <v>0</v>
      </c>
      <c r="AQ353" s="2">
        <v>33.700000000000003</v>
      </c>
      <c r="AR353" s="2">
        <v>0</v>
      </c>
      <c r="AS353" s="2">
        <v>0</v>
      </c>
      <c r="AT353" s="2">
        <v>109</v>
      </c>
      <c r="AU353" s="2">
        <v>61</v>
      </c>
      <c r="AV353" s="2">
        <v>1.0669999999999999</v>
      </c>
      <c r="AW353" s="2">
        <v>1</v>
      </c>
      <c r="AX353" s="2"/>
      <c r="AY353" s="2"/>
      <c r="AZ353" s="2">
        <v>1</v>
      </c>
      <c r="BA353" s="2">
        <v>1</v>
      </c>
      <c r="BB353" s="2">
        <v>1</v>
      </c>
      <c r="BC353" s="2">
        <v>1</v>
      </c>
      <c r="BD353" s="2" t="s">
        <v>3</v>
      </c>
      <c r="BE353" s="2" t="s">
        <v>3</v>
      </c>
      <c r="BF353" s="2" t="s">
        <v>3</v>
      </c>
      <c r="BG353" s="2" t="s">
        <v>3</v>
      </c>
      <c r="BH353" s="2">
        <v>0</v>
      </c>
      <c r="BI353" s="2">
        <v>1</v>
      </c>
      <c r="BJ353" s="2" t="s">
        <v>139</v>
      </c>
      <c r="BK353" s="2"/>
      <c r="BL353" s="2"/>
      <c r="BM353" s="2">
        <v>21</v>
      </c>
      <c r="BN353" s="2">
        <v>0</v>
      </c>
      <c r="BO353" s="2" t="s">
        <v>136</v>
      </c>
      <c r="BP353" s="2">
        <v>1</v>
      </c>
      <c r="BQ353" s="2">
        <v>30</v>
      </c>
      <c r="BR353" s="2">
        <v>0</v>
      </c>
      <c r="BS353" s="2">
        <v>1</v>
      </c>
      <c r="BT353" s="2">
        <v>1</v>
      </c>
      <c r="BU353" s="2">
        <v>1</v>
      </c>
      <c r="BV353" s="2">
        <v>1</v>
      </c>
      <c r="BW353" s="2">
        <v>1</v>
      </c>
      <c r="BX353" s="2">
        <v>1</v>
      </c>
      <c r="BY353" s="2" t="s">
        <v>3</v>
      </c>
      <c r="BZ353" s="2">
        <v>109</v>
      </c>
      <c r="CA353" s="2">
        <v>61</v>
      </c>
      <c r="CB353" s="2" t="s">
        <v>3</v>
      </c>
      <c r="CC353" s="2"/>
      <c r="CD353" s="2"/>
      <c r="CE353" s="2">
        <v>1566</v>
      </c>
      <c r="CF353" s="2">
        <v>0</v>
      </c>
      <c r="CG353" s="2">
        <v>0</v>
      </c>
      <c r="CH353" s="2"/>
      <c r="CI353" s="2"/>
      <c r="CJ353" s="2"/>
      <c r="CK353" s="2"/>
      <c r="CL353" s="2"/>
      <c r="CM353" s="2">
        <v>0</v>
      </c>
      <c r="CN353" s="2" t="s">
        <v>907</v>
      </c>
      <c r="CO353" s="2">
        <v>0</v>
      </c>
      <c r="CP353" s="2">
        <f t="shared" ref="CP353:CP384" si="464">(P353+Q353+S353)</f>
        <v>246.59</v>
      </c>
      <c r="CQ353" s="2">
        <f t="shared" ref="CQ353:CQ384" si="465">ROUND((ROUND((AC353*AW353*1),2)*BC353),2)</f>
        <v>44.58</v>
      </c>
      <c r="CR353" s="2">
        <f>(ROUND((ROUND(((((ET353*1.25)*1.2))*AV353*1),2)*BB353),2)+ROUND((ROUND(((AE353-(((EU353*1.25)*1.2)))*AV353*1),2)*BS353),2))</f>
        <v>76.459999999999994</v>
      </c>
      <c r="CS353" s="2">
        <f>(ROUND((ROUND(((((EU353*1.25)*1.2))*AV353*1),2)*BS353),2)+ROUND((ROUND(((AE353-(((EU353*1.25)*1.2)))*AV353*1),2)*BS353),2))</f>
        <v>9.6999999999999993</v>
      </c>
      <c r="CT353" s="2">
        <f t="shared" ref="CT353:CT384" si="466">ROUND((ROUND((AF353*AV353*1),2)*BA353),2)</f>
        <v>626.22</v>
      </c>
      <c r="CU353" s="2">
        <f t="shared" ref="CU353:CU384" si="467">AG353</f>
        <v>0</v>
      </c>
      <c r="CV353" s="2">
        <f t="shared" ref="CV353:CV384" si="468">(AH353*AV353)</f>
        <v>49.621901999999999</v>
      </c>
      <c r="CW353" s="2">
        <f t="shared" ref="CW353:CW384" si="469">AI353</f>
        <v>0</v>
      </c>
      <c r="CX353" s="2">
        <f t="shared" ref="CX353:CX384" si="470">AJ353</f>
        <v>0</v>
      </c>
      <c r="CY353" s="2">
        <f>(ROUND((((S353+ROUND((ROUND(((((EU353*1.25)*1.2))*AV353*1),2)*BS353),2))*AT353)/100),2)+ROUND(((ROUND((ROUND(((AE353-(((EU353*1.25)*1.2)))*AV353*1),2)*BS353),2)*AT353)/100),2))</f>
        <v>235.82</v>
      </c>
      <c r="CZ353" s="2">
        <f>(ROUND((((S353+ROUND((ROUND(((((EU353*1.25)*1.2))*AV353*1),2)*BS353),2))*AU353)/100),2)+ROUND(((ROUND((ROUND(((AE353-(((EU353*1.25)*1.2)))*AV353*1),2)*BS353),2)*AU353)/100),2))</f>
        <v>131.97</v>
      </c>
      <c r="DA353" s="2"/>
      <c r="DB353" s="2">
        <v>119</v>
      </c>
      <c r="DC353" s="2" t="s">
        <v>3</v>
      </c>
      <c r="DD353" s="2" t="s">
        <v>42</v>
      </c>
      <c r="DE353" s="2" t="s">
        <v>140</v>
      </c>
      <c r="DF353" s="2" t="s">
        <v>140</v>
      </c>
      <c r="DG353" s="2" t="s">
        <v>141</v>
      </c>
      <c r="DH353" s="2" t="s">
        <v>3</v>
      </c>
      <c r="DI353" s="2" t="s">
        <v>141</v>
      </c>
      <c r="DJ353" s="2" t="s">
        <v>140</v>
      </c>
      <c r="DK353" s="2" t="s">
        <v>3</v>
      </c>
      <c r="DL353" s="2" t="s">
        <v>3</v>
      </c>
      <c r="DM353" s="2" t="s">
        <v>3</v>
      </c>
      <c r="DN353" s="2">
        <v>0</v>
      </c>
      <c r="DO353" s="2">
        <v>0</v>
      </c>
      <c r="DP353" s="2">
        <v>1</v>
      </c>
      <c r="DQ353" s="2">
        <v>1</v>
      </c>
      <c r="DR353" s="2"/>
      <c r="DS353" s="2"/>
      <c r="DT353" s="2"/>
      <c r="DU353" s="2">
        <v>1013</v>
      </c>
      <c r="DV353" s="2" t="s">
        <v>138</v>
      </c>
      <c r="DW353" s="2" t="s">
        <v>138</v>
      </c>
      <c r="DX353" s="2">
        <v>1</v>
      </c>
      <c r="DY353" s="2"/>
      <c r="DZ353" s="2" t="s">
        <v>3</v>
      </c>
      <c r="EA353" s="2" t="s">
        <v>3</v>
      </c>
      <c r="EB353" s="2" t="s">
        <v>3</v>
      </c>
      <c r="EC353" s="2" t="s">
        <v>3</v>
      </c>
      <c r="ED353" s="2"/>
      <c r="EE353" s="2">
        <v>85133641</v>
      </c>
      <c r="EF353" s="2">
        <v>30</v>
      </c>
      <c r="EG353" s="2" t="s">
        <v>52</v>
      </c>
      <c r="EH353" s="2">
        <v>0</v>
      </c>
      <c r="EI353" s="2" t="s">
        <v>3</v>
      </c>
      <c r="EJ353" s="2">
        <v>1</v>
      </c>
      <c r="EK353" s="2">
        <v>21</v>
      </c>
      <c r="EL353" s="2" t="s">
        <v>53</v>
      </c>
      <c r="EM353" s="2" t="s">
        <v>54</v>
      </c>
      <c r="EN353" s="2"/>
      <c r="EO353" s="2" t="s">
        <v>142</v>
      </c>
      <c r="EP353" s="2"/>
      <c r="EQ353" s="2">
        <v>0</v>
      </c>
      <c r="ER353" s="2">
        <v>517.64</v>
      </c>
      <c r="ES353" s="2">
        <v>44.58</v>
      </c>
      <c r="ET353" s="2">
        <v>47.77</v>
      </c>
      <c r="EU353" s="2">
        <v>6.06</v>
      </c>
      <c r="EV353" s="2">
        <v>425.29</v>
      </c>
      <c r="EW353" s="2">
        <v>33.700000000000003</v>
      </c>
      <c r="EX353" s="2">
        <v>0</v>
      </c>
      <c r="EY353" s="2">
        <v>0</v>
      </c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>
        <v>0</v>
      </c>
      <c r="FR353" s="2">
        <v>0</v>
      </c>
      <c r="FS353" s="2">
        <v>0</v>
      </c>
      <c r="FT353" s="2"/>
      <c r="FU353" s="2"/>
      <c r="FV353" s="2"/>
      <c r="FW353" s="2"/>
      <c r="FX353" s="2">
        <v>109</v>
      </c>
      <c r="FY353" s="2">
        <v>61</v>
      </c>
      <c r="FZ353" s="2"/>
      <c r="GA353" s="2" t="s">
        <v>3</v>
      </c>
      <c r="GB353" s="2"/>
      <c r="GC353" s="2"/>
      <c r="GD353" s="2">
        <v>1</v>
      </c>
      <c r="GE353" s="2"/>
      <c r="GF353" s="2">
        <v>1707806610</v>
      </c>
      <c r="GG353" s="2">
        <v>2</v>
      </c>
      <c r="GH353" s="2">
        <v>1</v>
      </c>
      <c r="GI353" s="2">
        <v>2</v>
      </c>
      <c r="GJ353" s="2">
        <v>0</v>
      </c>
      <c r="GK353" s="2">
        <v>0</v>
      </c>
      <c r="GL353" s="2">
        <f t="shared" ref="GL353:GL384" si="471">ROUND(IF(AND(BH353=3,BI353=3,FS353&lt;&gt;0),P353,0),2)</f>
        <v>0</v>
      </c>
      <c r="GM353" s="2">
        <f t="shared" ref="GM353:GM384" si="472">ROUND(O353+X353+Y353,2)+GX353</f>
        <v>603.34</v>
      </c>
      <c r="GN353" s="2">
        <f t="shared" ref="GN353:GN384" si="473">IF(OR(BI353=0,BI353=1),GM353-GX353,0)</f>
        <v>603.34</v>
      </c>
      <c r="GO353" s="2">
        <f t="shared" ref="GO353:GO384" si="474">IF(BI353=2,GM353-GX353,0)</f>
        <v>0</v>
      </c>
      <c r="GP353" s="2">
        <f t="shared" ref="GP353:GP384" si="475">IF(BI353=4,GM353-GX353,0)</f>
        <v>0</v>
      </c>
      <c r="GQ353" s="2"/>
      <c r="GR353" s="2">
        <v>0</v>
      </c>
      <c r="GS353" s="2">
        <v>3</v>
      </c>
      <c r="GT353" s="2">
        <v>0</v>
      </c>
      <c r="GU353" s="2" t="s">
        <v>3</v>
      </c>
      <c r="GV353" s="2">
        <f t="shared" ref="GV353:GV384" si="476">ROUND((GT353),6)</f>
        <v>0</v>
      </c>
      <c r="GW353" s="2">
        <v>1</v>
      </c>
      <c r="GX353" s="2">
        <f t="shared" ref="GX353:GX384" si="477">ROUND(HC353*I353,2)</f>
        <v>0</v>
      </c>
      <c r="GY353" s="2"/>
      <c r="GZ353" s="2"/>
      <c r="HA353" s="2">
        <v>0</v>
      </c>
      <c r="HB353" s="2">
        <v>0</v>
      </c>
      <c r="HC353" s="2">
        <f t="shared" ref="HC353:HC384" si="478">GV353*GW353</f>
        <v>0</v>
      </c>
      <c r="HD353" s="2"/>
      <c r="HE353" s="2" t="s">
        <v>3</v>
      </c>
      <c r="HF353" s="2" t="s">
        <v>3</v>
      </c>
      <c r="HG353" s="2"/>
      <c r="HH353" s="2"/>
      <c r="HI353" s="2"/>
      <c r="HJ353" s="2"/>
      <c r="HK353" s="2"/>
      <c r="HL353" s="2"/>
      <c r="HM353" s="2" t="s">
        <v>3</v>
      </c>
      <c r="HN353" s="2" t="s">
        <v>3</v>
      </c>
      <c r="HO353" s="2" t="s">
        <v>3</v>
      </c>
      <c r="HP353" s="2" t="s">
        <v>3</v>
      </c>
      <c r="HQ353" s="2" t="s">
        <v>3</v>
      </c>
      <c r="HR353" s="2"/>
      <c r="HS353" s="2">
        <v>0</v>
      </c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>
        <v>0</v>
      </c>
      <c r="IL353" s="2"/>
      <c r="IM353" s="2"/>
      <c r="IN353" s="2"/>
      <c r="IO353" s="2"/>
      <c r="IP353" s="2"/>
      <c r="IQ353" s="2"/>
      <c r="IR353" s="2"/>
      <c r="IS353" s="2"/>
      <c r="IT353" s="2"/>
      <c r="IU353" s="2"/>
    </row>
    <row r="354" spans="1:255" x14ac:dyDescent="0.2">
      <c r="A354" s="4">
        <v>17</v>
      </c>
      <c r="B354" s="4">
        <v>1</v>
      </c>
      <c r="C354" s="4">
        <f>ROW(SmtRes!A640)</f>
        <v>640</v>
      </c>
      <c r="D354" s="4">
        <f>ROW(EtalonRes!A624)</f>
        <v>624</v>
      </c>
      <c r="E354" s="4" t="s">
        <v>473</v>
      </c>
      <c r="F354" s="4" t="s">
        <v>136</v>
      </c>
      <c r="G354" s="4" t="s">
        <v>137</v>
      </c>
      <c r="H354" s="4" t="s">
        <v>138</v>
      </c>
      <c r="I354" s="4">
        <f>ROUND((33)/100,9)</f>
        <v>0.33</v>
      </c>
      <c r="J354" s="4">
        <v>0</v>
      </c>
      <c r="K354" s="4">
        <f>ROUND((33)/100,9)</f>
        <v>0.33</v>
      </c>
      <c r="O354" s="4">
        <f t="shared" si="454"/>
        <v>12145.94</v>
      </c>
      <c r="P354" s="4">
        <f t="shared" si="455"/>
        <v>92.23</v>
      </c>
      <c r="Q354" s="4">
        <f>(ROUND((ROUND(((((ET354*1.25)*1.2))*AV354*I354),2)*BB354),2)+ROUND((ROUND(((AE354-(((EU354*1.25)*1.2)))*AV354*I354),2)*BS354),2))</f>
        <v>408.98</v>
      </c>
      <c r="R354" s="4">
        <f>(ROUND((ROUND(((((EU354*1.25)*1.2))*AV354*I354),2)*BS354),2)+ROUND((ROUND(((AE354-(((EU354*1.25)*1.2)))*AV354*I354),2)*BS354),2))</f>
        <v>180.32</v>
      </c>
      <c r="S354" s="4">
        <f t="shared" si="456"/>
        <v>11644.73</v>
      </c>
      <c r="T354" s="4">
        <f t="shared" si="457"/>
        <v>0</v>
      </c>
      <c r="U354" s="4">
        <f t="shared" si="458"/>
        <v>16.37522766</v>
      </c>
      <c r="V354" s="4">
        <f t="shared" si="459"/>
        <v>0</v>
      </c>
      <c r="W354" s="4">
        <f t="shared" si="460"/>
        <v>0</v>
      </c>
      <c r="X354" s="4">
        <f>(ROUND((((S354+ROUND((ROUND(((((EU354*1.25)*1.2))*AV354*I354),2)*BS354),2))*AT354)/100),2)+ROUND(((ROUND((ROUND(((AE354-(((EU354*1.25)*1.2)))*AV354*I354),2)*BS354),2)*AT354)/100),2))</f>
        <v>12889.3</v>
      </c>
      <c r="Y354" s="4">
        <f>(ROUND((((S354+ROUND((ROUND(((((EU354*1.25)*1.2))*AV354*I354),2)*BS354),2))*AU354)/100),2)+ROUND(((ROUND((ROUND(((AE354-(((EU354*1.25)*1.2)))*AV354*I354),2)*BS354),2)*AU354)/100),2))</f>
        <v>7213.28</v>
      </c>
      <c r="AA354" s="4">
        <v>85736473</v>
      </c>
      <c r="AB354" s="4">
        <f t="shared" si="461"/>
        <v>703.13520000000005</v>
      </c>
      <c r="AC354" s="4">
        <f>ROUND((((ES354*1)*1)),6)</f>
        <v>44.58</v>
      </c>
      <c r="AD354" s="4">
        <f>ROUND((((((ET354*1.25)*1.2))-(((EU354*1.25)*1.2)))+AE354),6)</f>
        <v>71.655000000000001</v>
      </c>
      <c r="AE354" s="4">
        <f>ROUND((((EU354*1.25)*1.2)),6)</f>
        <v>9.09</v>
      </c>
      <c r="AF354" s="4">
        <f>ROUND((((EV354*1.15)*1.2)),6)</f>
        <v>586.90020000000004</v>
      </c>
      <c r="AG354" s="4">
        <f t="shared" si="462"/>
        <v>0</v>
      </c>
      <c r="AH354" s="4">
        <f>(((EW354*1.15)*1.2))</f>
        <v>46.506</v>
      </c>
      <c r="AI354" s="4">
        <f>(((EX354*1.25)*1.2))</f>
        <v>0</v>
      </c>
      <c r="AJ354" s="4">
        <f t="shared" si="463"/>
        <v>0</v>
      </c>
      <c r="AK354" s="4">
        <v>517.64</v>
      </c>
      <c r="AL354" s="4">
        <v>44.58</v>
      </c>
      <c r="AM354" s="4">
        <v>47.77</v>
      </c>
      <c r="AN354" s="4">
        <v>6.06</v>
      </c>
      <c r="AO354" s="4">
        <v>425.29</v>
      </c>
      <c r="AP354" s="4">
        <v>0</v>
      </c>
      <c r="AQ354" s="4">
        <v>33.700000000000003</v>
      </c>
      <c r="AR354" s="4">
        <v>0</v>
      </c>
      <c r="AS354" s="4">
        <v>0</v>
      </c>
      <c r="AT354" s="4">
        <v>109</v>
      </c>
      <c r="AU354" s="4">
        <v>61</v>
      </c>
      <c r="AV354" s="4">
        <v>1.0669999999999999</v>
      </c>
      <c r="AW354" s="4">
        <v>1</v>
      </c>
      <c r="AZ354" s="4">
        <v>1</v>
      </c>
      <c r="BA354" s="4">
        <v>56.35</v>
      </c>
      <c r="BB354" s="4">
        <v>16.21</v>
      </c>
      <c r="BC354" s="4">
        <v>6.27</v>
      </c>
      <c r="BD354" s="4" t="s">
        <v>3</v>
      </c>
      <c r="BE354" s="4" t="s">
        <v>3</v>
      </c>
      <c r="BF354" s="4" t="s">
        <v>3</v>
      </c>
      <c r="BG354" s="4" t="s">
        <v>3</v>
      </c>
      <c r="BH354" s="4">
        <v>0</v>
      </c>
      <c r="BI354" s="4">
        <v>1</v>
      </c>
      <c r="BJ354" s="4" t="s">
        <v>139</v>
      </c>
      <c r="BM354" s="4">
        <v>21</v>
      </c>
      <c r="BN354" s="4">
        <v>0</v>
      </c>
      <c r="BO354" s="4" t="s">
        <v>136</v>
      </c>
      <c r="BP354" s="4">
        <v>1</v>
      </c>
      <c r="BQ354" s="4">
        <v>30</v>
      </c>
      <c r="BR354" s="4">
        <v>0</v>
      </c>
      <c r="BS354" s="4">
        <v>56.35</v>
      </c>
      <c r="BT354" s="4">
        <v>1</v>
      </c>
      <c r="BU354" s="4">
        <v>1</v>
      </c>
      <c r="BV354" s="4">
        <v>1</v>
      </c>
      <c r="BW354" s="4">
        <v>1</v>
      </c>
      <c r="BX354" s="4">
        <v>1</v>
      </c>
      <c r="BY354" s="4" t="s">
        <v>3</v>
      </c>
      <c r="BZ354" s="4">
        <v>109</v>
      </c>
      <c r="CA354" s="4">
        <v>61</v>
      </c>
      <c r="CB354" s="4" t="s">
        <v>3</v>
      </c>
      <c r="CE354" s="4">
        <v>1566</v>
      </c>
      <c r="CF354" s="4">
        <v>0</v>
      </c>
      <c r="CG354" s="4">
        <v>0</v>
      </c>
      <c r="CM354" s="4">
        <v>0</v>
      </c>
      <c r="CN354" s="4" t="s">
        <v>907</v>
      </c>
      <c r="CO354" s="4">
        <v>0</v>
      </c>
      <c r="CP354" s="4">
        <f t="shared" si="464"/>
        <v>12145.939999999999</v>
      </c>
      <c r="CQ354" s="4">
        <f t="shared" si="465"/>
        <v>279.52</v>
      </c>
      <c r="CR354" s="4">
        <f>(ROUND((ROUND(((((ET354*1.25)*1.2))*AV354*1),2)*BB354),2)+ROUND((ROUND(((AE354-(((EU354*1.25)*1.2)))*AV354*1),2)*BS354),2))</f>
        <v>1239.42</v>
      </c>
      <c r="CS354" s="4">
        <f>(ROUND((ROUND(((((EU354*1.25)*1.2))*AV354*1),2)*BS354),2)+ROUND((ROUND(((AE354-(((EU354*1.25)*1.2)))*AV354*1),2)*BS354),2))</f>
        <v>546.6</v>
      </c>
      <c r="CT354" s="4">
        <f t="shared" si="466"/>
        <v>35287.5</v>
      </c>
      <c r="CU354" s="4">
        <f t="shared" si="467"/>
        <v>0</v>
      </c>
      <c r="CV354" s="4">
        <f t="shared" si="468"/>
        <v>49.621901999999999</v>
      </c>
      <c r="CW354" s="4">
        <f t="shared" si="469"/>
        <v>0</v>
      </c>
      <c r="CX354" s="4">
        <f t="shared" si="470"/>
        <v>0</v>
      </c>
      <c r="CY354" s="4">
        <f>(ROUND((((S354+ROUND((ROUND(((((EU354*1.25)*1.2))*AV354*1),2)*BS354),2))*AT354)/100),2)+ROUND(((ROUND((ROUND(((AE354-(((EU354*1.25)*1.2)))*AV354*1),2)*BS354),2)*AT354)/100),2))</f>
        <v>13288.55</v>
      </c>
      <c r="CZ354" s="4">
        <f>(ROUND((((S354+ROUND((ROUND(((((EU354*1.25)*1.2))*AV354*1),2)*BS354),2))*AU354)/100),2)+ROUND(((ROUND((ROUND(((AE354-(((EU354*1.25)*1.2)))*AV354*1),2)*BS354),2)*AU354)/100),2))</f>
        <v>7436.71</v>
      </c>
      <c r="DB354" s="4">
        <v>121</v>
      </c>
      <c r="DC354" s="4" t="s">
        <v>3</v>
      </c>
      <c r="DD354" s="4" t="s">
        <v>42</v>
      </c>
      <c r="DE354" s="4" t="s">
        <v>140</v>
      </c>
      <c r="DF354" s="4" t="s">
        <v>140</v>
      </c>
      <c r="DG354" s="4" t="s">
        <v>141</v>
      </c>
      <c r="DH354" s="4" t="s">
        <v>3</v>
      </c>
      <c r="DI354" s="4" t="s">
        <v>141</v>
      </c>
      <c r="DJ354" s="4" t="s">
        <v>140</v>
      </c>
      <c r="DK354" s="4" t="s">
        <v>3</v>
      </c>
      <c r="DL354" s="4" t="s">
        <v>3</v>
      </c>
      <c r="DM354" s="4" t="s">
        <v>3</v>
      </c>
      <c r="DN354" s="4">
        <v>0</v>
      </c>
      <c r="DO354" s="4">
        <v>0</v>
      </c>
      <c r="DP354" s="4">
        <v>1</v>
      </c>
      <c r="DQ354" s="4">
        <v>1</v>
      </c>
      <c r="DU354" s="4">
        <v>1013</v>
      </c>
      <c r="DV354" s="4" t="s">
        <v>138</v>
      </c>
      <c r="DW354" s="4" t="s">
        <v>138</v>
      </c>
      <c r="DX354" s="4">
        <v>1</v>
      </c>
      <c r="DZ354" s="4" t="s">
        <v>3</v>
      </c>
      <c r="EA354" s="4" t="s">
        <v>3</v>
      </c>
      <c r="EB354" s="4" t="s">
        <v>3</v>
      </c>
      <c r="EC354" s="4" t="s">
        <v>3</v>
      </c>
      <c r="EE354" s="4">
        <v>85133641</v>
      </c>
      <c r="EF354" s="4">
        <v>30</v>
      </c>
      <c r="EG354" s="4" t="s">
        <v>52</v>
      </c>
      <c r="EH354" s="4">
        <v>0</v>
      </c>
      <c r="EI354" s="4" t="s">
        <v>3</v>
      </c>
      <c r="EJ354" s="4">
        <v>1</v>
      </c>
      <c r="EK354" s="4">
        <v>21</v>
      </c>
      <c r="EL354" s="4" t="s">
        <v>53</v>
      </c>
      <c r="EM354" s="4" t="s">
        <v>54</v>
      </c>
      <c r="EO354" s="4" t="s">
        <v>142</v>
      </c>
      <c r="EQ354" s="4">
        <v>0</v>
      </c>
      <c r="ER354" s="4">
        <v>517.64</v>
      </c>
      <c r="ES354" s="4">
        <v>44.58</v>
      </c>
      <c r="ET354" s="4">
        <v>47.77</v>
      </c>
      <c r="EU354" s="4">
        <v>6.06</v>
      </c>
      <c r="EV354" s="4">
        <v>425.29</v>
      </c>
      <c r="EW354" s="4">
        <v>33.700000000000003</v>
      </c>
      <c r="EX354" s="4">
        <v>0</v>
      </c>
      <c r="EY354" s="4">
        <v>0</v>
      </c>
      <c r="FQ354" s="4">
        <v>0</v>
      </c>
      <c r="FR354" s="4">
        <v>0</v>
      </c>
      <c r="FS354" s="4">
        <v>0</v>
      </c>
      <c r="FX354" s="4">
        <v>109</v>
      </c>
      <c r="FY354" s="4">
        <v>61</v>
      </c>
      <c r="GA354" s="4" t="s">
        <v>3</v>
      </c>
      <c r="GD354" s="4">
        <v>1</v>
      </c>
      <c r="GF354" s="4">
        <v>1707806610</v>
      </c>
      <c r="GG354" s="4">
        <v>2</v>
      </c>
      <c r="GH354" s="4">
        <v>1</v>
      </c>
      <c r="GI354" s="4">
        <v>2</v>
      </c>
      <c r="GJ354" s="4">
        <v>0</v>
      </c>
      <c r="GK354" s="4">
        <v>0</v>
      </c>
      <c r="GL354" s="4">
        <f t="shared" si="471"/>
        <v>0</v>
      </c>
      <c r="GM354" s="4">
        <f t="shared" si="472"/>
        <v>32248.52</v>
      </c>
      <c r="GN354" s="4">
        <f t="shared" si="473"/>
        <v>32248.52</v>
      </c>
      <c r="GO354" s="4">
        <f t="shared" si="474"/>
        <v>0</v>
      </c>
      <c r="GP354" s="4">
        <f t="shared" si="475"/>
        <v>0</v>
      </c>
      <c r="GR354" s="4">
        <v>0</v>
      </c>
      <c r="GS354" s="4">
        <v>3</v>
      </c>
      <c r="GT354" s="4">
        <v>0</v>
      </c>
      <c r="GU354" s="4" t="s">
        <v>3</v>
      </c>
      <c r="GV354" s="4">
        <f t="shared" si="476"/>
        <v>0</v>
      </c>
      <c r="GW354" s="4">
        <v>1</v>
      </c>
      <c r="GX354" s="4">
        <f t="shared" si="477"/>
        <v>0</v>
      </c>
      <c r="HA354" s="4">
        <v>0</v>
      </c>
      <c r="HB354" s="4">
        <v>0</v>
      </c>
      <c r="HC354" s="4">
        <f t="shared" si="478"/>
        <v>0</v>
      </c>
      <c r="HE354" s="4" t="s">
        <v>3</v>
      </c>
      <c r="HF354" s="4" t="s">
        <v>3</v>
      </c>
      <c r="HM354" s="4" t="s">
        <v>3</v>
      </c>
      <c r="HN354" s="4" t="s">
        <v>3</v>
      </c>
      <c r="HO354" s="4" t="s">
        <v>3</v>
      </c>
      <c r="HP354" s="4" t="s">
        <v>3</v>
      </c>
      <c r="HQ354" s="4" t="s">
        <v>3</v>
      </c>
      <c r="HS354" s="4">
        <v>0</v>
      </c>
      <c r="IK354" s="4">
        <v>0</v>
      </c>
    </row>
    <row r="355" spans="1:255" x14ac:dyDescent="0.2">
      <c r="A355" s="2">
        <v>18</v>
      </c>
      <c r="B355" s="2">
        <v>1</v>
      </c>
      <c r="C355" s="2">
        <v>625</v>
      </c>
      <c r="D355" s="2"/>
      <c r="E355" s="2" t="s">
        <v>474</v>
      </c>
      <c r="F355" s="2" t="s">
        <v>144</v>
      </c>
      <c r="G355" s="2" t="s">
        <v>145</v>
      </c>
      <c r="H355" s="2" t="s">
        <v>146</v>
      </c>
      <c r="I355" s="2">
        <f>I353*J355</f>
        <v>26</v>
      </c>
      <c r="J355" s="2">
        <v>78.787878787878782</v>
      </c>
      <c r="K355" s="2">
        <v>78.787879000000004</v>
      </c>
      <c r="L355" s="2"/>
      <c r="M355" s="2"/>
      <c r="N355" s="2"/>
      <c r="O355" s="2">
        <f t="shared" si="454"/>
        <v>909.22</v>
      </c>
      <c r="P355" s="2">
        <f t="shared" si="455"/>
        <v>909.22</v>
      </c>
      <c r="Q355" s="2">
        <f t="shared" ref="Q355:Q360" si="479">(ROUND((ROUND(((ET355)*AV355*I355),2)*BB355),2)+ROUND((ROUND(((AE355-(EU355))*AV355*I355),2)*BS355),2))</f>
        <v>0</v>
      </c>
      <c r="R355" s="2">
        <f t="shared" ref="R355:R360" si="480">(ROUND((ROUND(((EU355)*AV355*I355),2)*BS355),2)+ROUND((ROUND(((AE355-(EU355))*AV355*I355),2)*BS355),2))</f>
        <v>0</v>
      </c>
      <c r="S355" s="2">
        <f t="shared" si="456"/>
        <v>0</v>
      </c>
      <c r="T355" s="2">
        <f t="shared" si="457"/>
        <v>0</v>
      </c>
      <c r="U355" s="2">
        <f t="shared" si="458"/>
        <v>0</v>
      </c>
      <c r="V355" s="2">
        <f t="shared" si="459"/>
        <v>0</v>
      </c>
      <c r="W355" s="2">
        <f t="shared" si="460"/>
        <v>0</v>
      </c>
      <c r="X355" s="2">
        <f t="shared" ref="X355:X360" si="481">(ROUND((((S355+ROUND((ROUND(((EU355)*AV355*I355),2)*BS355),2))*AT355)/100),2)+ROUND(((ROUND((ROUND(((AE355-(EU355))*AV355*I355),2)*BS355),2)*AT355)/100),2))</f>
        <v>0</v>
      </c>
      <c r="Y355" s="2">
        <f t="shared" ref="Y355:Y360" si="482">(ROUND((((S355+ROUND((ROUND(((EU355)*AV355*I355),2)*BS355),2))*AU355)/100),2)+ROUND(((ROUND((ROUND(((AE355-(EU355))*AV355*I355),2)*BS355),2)*AU355)/100),2))</f>
        <v>0</v>
      </c>
      <c r="Z355" s="2"/>
      <c r="AA355" s="2">
        <v>85736471</v>
      </c>
      <c r="AB355" s="2">
        <f t="shared" si="461"/>
        <v>34.97</v>
      </c>
      <c r="AC355" s="2">
        <f t="shared" ref="AC355:AC360" si="483">ROUND((ES355),6)</f>
        <v>34.97</v>
      </c>
      <c r="AD355" s="2">
        <f t="shared" ref="AD355:AD360" si="484">ROUND((((ET355)-(EU355))+AE355),6)</f>
        <v>0</v>
      </c>
      <c r="AE355" s="2">
        <f t="shared" ref="AE355:AF360" si="485">ROUND((EU355),6)</f>
        <v>0</v>
      </c>
      <c r="AF355" s="2">
        <f t="shared" si="485"/>
        <v>0</v>
      </c>
      <c r="AG355" s="2">
        <f t="shared" si="462"/>
        <v>0</v>
      </c>
      <c r="AH355" s="2">
        <f t="shared" ref="AH355:AI360" si="486">(EW355)</f>
        <v>0</v>
      </c>
      <c r="AI355" s="2">
        <f t="shared" si="486"/>
        <v>0</v>
      </c>
      <c r="AJ355" s="2">
        <f t="shared" si="463"/>
        <v>0</v>
      </c>
      <c r="AK355" s="2">
        <v>34.97</v>
      </c>
      <c r="AL355" s="2">
        <v>34.97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109</v>
      </c>
      <c r="AU355" s="2">
        <v>61</v>
      </c>
      <c r="AV355" s="2">
        <v>1</v>
      </c>
      <c r="AW355" s="2">
        <v>1</v>
      </c>
      <c r="AX355" s="2"/>
      <c r="AY355" s="2"/>
      <c r="AZ355" s="2">
        <v>1</v>
      </c>
      <c r="BA355" s="2">
        <v>1</v>
      </c>
      <c r="BB355" s="2">
        <v>1</v>
      </c>
      <c r="BC355" s="2">
        <v>1</v>
      </c>
      <c r="BD355" s="2" t="s">
        <v>3</v>
      </c>
      <c r="BE355" s="2" t="s">
        <v>3</v>
      </c>
      <c r="BF355" s="2" t="s">
        <v>3</v>
      </c>
      <c r="BG355" s="2" t="s">
        <v>3</v>
      </c>
      <c r="BH355" s="2">
        <v>3</v>
      </c>
      <c r="BI355" s="2">
        <v>1</v>
      </c>
      <c r="BJ355" s="2" t="s">
        <v>147</v>
      </c>
      <c r="BK355" s="2"/>
      <c r="BL355" s="2"/>
      <c r="BM355" s="2">
        <v>21</v>
      </c>
      <c r="BN355" s="2">
        <v>0</v>
      </c>
      <c r="BO355" s="2" t="s">
        <v>3</v>
      </c>
      <c r="BP355" s="2">
        <v>0</v>
      </c>
      <c r="BQ355" s="2">
        <v>30</v>
      </c>
      <c r="BR355" s="2">
        <v>0</v>
      </c>
      <c r="BS355" s="2">
        <v>1</v>
      </c>
      <c r="BT355" s="2">
        <v>1</v>
      </c>
      <c r="BU355" s="2">
        <v>1</v>
      </c>
      <c r="BV355" s="2">
        <v>1</v>
      </c>
      <c r="BW355" s="2">
        <v>1</v>
      </c>
      <c r="BX355" s="2">
        <v>1</v>
      </c>
      <c r="BY355" s="2" t="s">
        <v>3</v>
      </c>
      <c r="BZ355" s="2">
        <v>109</v>
      </c>
      <c r="CA355" s="2">
        <v>61</v>
      </c>
      <c r="CB355" s="2" t="s">
        <v>3</v>
      </c>
      <c r="CC355" s="2"/>
      <c r="CD355" s="2"/>
      <c r="CE355" s="2">
        <v>1566</v>
      </c>
      <c r="CF355" s="2">
        <v>0</v>
      </c>
      <c r="CG355" s="2">
        <v>0</v>
      </c>
      <c r="CH355" s="2"/>
      <c r="CI355" s="2"/>
      <c r="CJ355" s="2"/>
      <c r="CK355" s="2"/>
      <c r="CL355" s="2"/>
      <c r="CM355" s="2">
        <v>0</v>
      </c>
      <c r="CN355" s="2" t="s">
        <v>908</v>
      </c>
      <c r="CO355" s="2">
        <v>0</v>
      </c>
      <c r="CP355" s="2">
        <f t="shared" si="464"/>
        <v>909.22</v>
      </c>
      <c r="CQ355" s="2">
        <f t="shared" si="465"/>
        <v>34.97</v>
      </c>
      <c r="CR355" s="2">
        <f t="shared" ref="CR355:CR360" si="487">(ROUND((ROUND(((ET355)*AV355*1),2)*BB355),2)+ROUND((ROUND(((AE355-(EU355))*AV355*1),2)*BS355),2))</f>
        <v>0</v>
      </c>
      <c r="CS355" s="2">
        <f t="shared" ref="CS355:CS360" si="488">(ROUND((ROUND(((EU355)*AV355*1),2)*BS355),2)+ROUND((ROUND(((AE355-(EU355))*AV355*1),2)*BS355),2))</f>
        <v>0</v>
      </c>
      <c r="CT355" s="2">
        <f t="shared" si="466"/>
        <v>0</v>
      </c>
      <c r="CU355" s="2">
        <f t="shared" si="467"/>
        <v>0</v>
      </c>
      <c r="CV355" s="2">
        <f t="shared" si="468"/>
        <v>0</v>
      </c>
      <c r="CW355" s="2">
        <f t="shared" si="469"/>
        <v>0</v>
      </c>
      <c r="CX355" s="2">
        <f t="shared" si="470"/>
        <v>0</v>
      </c>
      <c r="CY355" s="2">
        <f t="shared" ref="CY355:CY360" si="489">(ROUND((((S355+ROUND((ROUND(((EU355)*AV355*1),2)*BS355),2))*AT355)/100),2)+ROUND(((ROUND((ROUND(((AE355-(EU355))*AV355*1),2)*BS355),2)*AT355)/100),2))</f>
        <v>0</v>
      </c>
      <c r="CZ355" s="2">
        <f t="shared" ref="CZ355:CZ360" si="490">(ROUND((((S355+ROUND((ROUND(((EU355)*AV355*1),2)*BS355),2))*AU355)/100),2)+ROUND(((ROUND((ROUND(((AE355-(EU355))*AV355*1),2)*BS355),2)*AU355)/100),2))</f>
        <v>0</v>
      </c>
      <c r="DA355" s="2"/>
      <c r="DB355" s="2"/>
      <c r="DC355" s="2" t="s">
        <v>3</v>
      </c>
      <c r="DD355" s="2" t="s">
        <v>3</v>
      </c>
      <c r="DE355" s="2" t="s">
        <v>3</v>
      </c>
      <c r="DF355" s="2" t="s">
        <v>3</v>
      </c>
      <c r="DG355" s="2" t="s">
        <v>3</v>
      </c>
      <c r="DH355" s="2" t="s">
        <v>3</v>
      </c>
      <c r="DI355" s="2" t="s">
        <v>3</v>
      </c>
      <c r="DJ355" s="2" t="s">
        <v>3</v>
      </c>
      <c r="DK355" s="2" t="s">
        <v>3</v>
      </c>
      <c r="DL355" s="2" t="s">
        <v>3</v>
      </c>
      <c r="DM355" s="2" t="s">
        <v>3</v>
      </c>
      <c r="DN355" s="2">
        <v>0</v>
      </c>
      <c r="DO355" s="2">
        <v>0</v>
      </c>
      <c r="DP355" s="2">
        <v>1</v>
      </c>
      <c r="DQ355" s="2">
        <v>1</v>
      </c>
      <c r="DR355" s="2"/>
      <c r="DS355" s="2"/>
      <c r="DT355" s="2"/>
      <c r="DU355" s="2">
        <v>1010</v>
      </c>
      <c r="DV355" s="2" t="s">
        <v>146</v>
      </c>
      <c r="DW355" s="2" t="s">
        <v>146</v>
      </c>
      <c r="DX355" s="2">
        <v>1</v>
      </c>
      <c r="DY355" s="2"/>
      <c r="DZ355" s="2" t="s">
        <v>3</v>
      </c>
      <c r="EA355" s="2" t="s">
        <v>3</v>
      </c>
      <c r="EB355" s="2" t="s">
        <v>3</v>
      </c>
      <c r="EC355" s="2" t="s">
        <v>3</v>
      </c>
      <c r="ED355" s="2"/>
      <c r="EE355" s="2">
        <v>85133641</v>
      </c>
      <c r="EF355" s="2">
        <v>30</v>
      </c>
      <c r="EG355" s="2" t="s">
        <v>52</v>
      </c>
      <c r="EH355" s="2">
        <v>0</v>
      </c>
      <c r="EI355" s="2" t="s">
        <v>3</v>
      </c>
      <c r="EJ355" s="2">
        <v>1</v>
      </c>
      <c r="EK355" s="2">
        <v>21</v>
      </c>
      <c r="EL355" s="2" t="s">
        <v>53</v>
      </c>
      <c r="EM355" s="2" t="s">
        <v>54</v>
      </c>
      <c r="EN355" s="2"/>
      <c r="EO355" s="2" t="s">
        <v>148</v>
      </c>
      <c r="EP355" s="2"/>
      <c r="EQ355" s="2">
        <v>0</v>
      </c>
      <c r="ER355" s="2">
        <v>34.97</v>
      </c>
      <c r="ES355" s="2">
        <v>34.97</v>
      </c>
      <c r="ET355" s="2">
        <v>0</v>
      </c>
      <c r="EU355" s="2">
        <v>0</v>
      </c>
      <c r="EV355" s="2">
        <v>0</v>
      </c>
      <c r="EW355" s="2">
        <v>0</v>
      </c>
      <c r="EX355" s="2">
        <v>0</v>
      </c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>
        <v>0</v>
      </c>
      <c r="FR355" s="2">
        <v>0</v>
      </c>
      <c r="FS355" s="2">
        <v>0</v>
      </c>
      <c r="FT355" s="2"/>
      <c r="FU355" s="2"/>
      <c r="FV355" s="2"/>
      <c r="FW355" s="2"/>
      <c r="FX355" s="2">
        <v>109</v>
      </c>
      <c r="FY355" s="2">
        <v>61</v>
      </c>
      <c r="FZ355" s="2"/>
      <c r="GA355" s="2" t="s">
        <v>3</v>
      </c>
      <c r="GB355" s="2"/>
      <c r="GC355" s="2"/>
      <c r="GD355" s="2">
        <v>1</v>
      </c>
      <c r="GE355" s="2"/>
      <c r="GF355" s="2">
        <v>-1344566016</v>
      </c>
      <c r="GG355" s="2">
        <v>2</v>
      </c>
      <c r="GH355" s="2">
        <v>1</v>
      </c>
      <c r="GI355" s="2">
        <v>-2</v>
      </c>
      <c r="GJ355" s="2">
        <v>0</v>
      </c>
      <c r="GK355" s="2">
        <v>0</v>
      </c>
      <c r="GL355" s="2">
        <f t="shared" si="471"/>
        <v>0</v>
      </c>
      <c r="GM355" s="2">
        <f t="shared" si="472"/>
        <v>909.22</v>
      </c>
      <c r="GN355" s="2">
        <f t="shared" si="473"/>
        <v>909.22</v>
      </c>
      <c r="GO355" s="2">
        <f t="shared" si="474"/>
        <v>0</v>
      </c>
      <c r="GP355" s="2">
        <f t="shared" si="475"/>
        <v>0</v>
      </c>
      <c r="GQ355" s="2"/>
      <c r="GR355" s="2">
        <v>0</v>
      </c>
      <c r="GS355" s="2">
        <v>3</v>
      </c>
      <c r="GT355" s="2">
        <v>0</v>
      </c>
      <c r="GU355" s="2" t="s">
        <v>3</v>
      </c>
      <c r="GV355" s="2">
        <f t="shared" si="476"/>
        <v>0</v>
      </c>
      <c r="GW355" s="2">
        <v>1</v>
      </c>
      <c r="GX355" s="2">
        <f t="shared" si="477"/>
        <v>0</v>
      </c>
      <c r="GY355" s="2"/>
      <c r="GZ355" s="2"/>
      <c r="HA355" s="2">
        <v>0</v>
      </c>
      <c r="HB355" s="2">
        <v>0</v>
      </c>
      <c r="HC355" s="2">
        <f t="shared" si="478"/>
        <v>0</v>
      </c>
      <c r="HD355" s="2"/>
      <c r="HE355" s="2" t="s">
        <v>3</v>
      </c>
      <c r="HF355" s="2" t="s">
        <v>3</v>
      </c>
      <c r="HG355" s="2"/>
      <c r="HH355" s="2"/>
      <c r="HI355" s="2"/>
      <c r="HJ355" s="2"/>
      <c r="HK355" s="2"/>
      <c r="HL355" s="2"/>
      <c r="HM355" s="2" t="s">
        <v>42</v>
      </c>
      <c r="HN355" s="2" t="s">
        <v>3</v>
      </c>
      <c r="HO355" s="2" t="s">
        <v>3</v>
      </c>
      <c r="HP355" s="2" t="s">
        <v>3</v>
      </c>
      <c r="HQ355" s="2" t="s">
        <v>3</v>
      </c>
      <c r="HR355" s="2"/>
      <c r="HS355" s="2">
        <v>0</v>
      </c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>
        <v>0</v>
      </c>
      <c r="IL355" s="2"/>
      <c r="IM355" s="2"/>
      <c r="IN355" s="2"/>
      <c r="IO355" s="2"/>
      <c r="IP355" s="2"/>
      <c r="IQ355" s="2"/>
      <c r="IR355" s="2"/>
      <c r="IS355" s="2"/>
      <c r="IT355" s="2"/>
      <c r="IU355" s="2"/>
    </row>
    <row r="356" spans="1:255" x14ac:dyDescent="0.2">
      <c r="A356" s="4">
        <v>18</v>
      </c>
      <c r="B356" s="4">
        <v>1</v>
      </c>
      <c r="C356" s="4">
        <v>640</v>
      </c>
      <c r="E356" s="4" t="s">
        <v>474</v>
      </c>
      <c r="F356" s="4" t="s">
        <v>144</v>
      </c>
      <c r="G356" s="4" t="s">
        <v>145</v>
      </c>
      <c r="H356" s="4" t="s">
        <v>146</v>
      </c>
      <c r="I356" s="4">
        <f>I354*J356</f>
        <v>26</v>
      </c>
      <c r="J356" s="4">
        <v>78.787878787878782</v>
      </c>
      <c r="K356" s="4">
        <v>78.787879000000004</v>
      </c>
      <c r="O356" s="4">
        <f t="shared" si="454"/>
        <v>17684.330000000002</v>
      </c>
      <c r="P356" s="4">
        <f t="shared" si="455"/>
        <v>17684.330000000002</v>
      </c>
      <c r="Q356" s="4">
        <f t="shared" si="479"/>
        <v>0</v>
      </c>
      <c r="R356" s="4">
        <f t="shared" si="480"/>
        <v>0</v>
      </c>
      <c r="S356" s="4">
        <f t="shared" si="456"/>
        <v>0</v>
      </c>
      <c r="T356" s="4">
        <f t="shared" si="457"/>
        <v>0</v>
      </c>
      <c r="U356" s="4">
        <f t="shared" si="458"/>
        <v>0</v>
      </c>
      <c r="V356" s="4">
        <f t="shared" si="459"/>
        <v>0</v>
      </c>
      <c r="W356" s="4">
        <f t="shared" si="460"/>
        <v>0</v>
      </c>
      <c r="X356" s="4">
        <f t="shared" si="481"/>
        <v>0</v>
      </c>
      <c r="Y356" s="4">
        <f t="shared" si="482"/>
        <v>0</v>
      </c>
      <c r="AA356" s="4">
        <v>85736473</v>
      </c>
      <c r="AB356" s="4">
        <f t="shared" si="461"/>
        <v>34.97</v>
      </c>
      <c r="AC356" s="4">
        <f t="shared" si="483"/>
        <v>34.97</v>
      </c>
      <c r="AD356" s="4">
        <f t="shared" si="484"/>
        <v>0</v>
      </c>
      <c r="AE356" s="4">
        <f t="shared" si="485"/>
        <v>0</v>
      </c>
      <c r="AF356" s="4">
        <f t="shared" si="485"/>
        <v>0</v>
      </c>
      <c r="AG356" s="4">
        <f t="shared" si="462"/>
        <v>0</v>
      </c>
      <c r="AH356" s="4">
        <f t="shared" si="486"/>
        <v>0</v>
      </c>
      <c r="AI356" s="4">
        <f t="shared" si="486"/>
        <v>0</v>
      </c>
      <c r="AJ356" s="4">
        <f t="shared" si="463"/>
        <v>0</v>
      </c>
      <c r="AK356" s="4">
        <v>34.97</v>
      </c>
      <c r="AL356" s="4">
        <v>34.97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109</v>
      </c>
      <c r="AU356" s="4">
        <v>61</v>
      </c>
      <c r="AV356" s="4">
        <v>1</v>
      </c>
      <c r="AW356" s="4">
        <v>1</v>
      </c>
      <c r="AZ356" s="4">
        <v>1</v>
      </c>
      <c r="BA356" s="4">
        <v>1</v>
      </c>
      <c r="BB356" s="4">
        <v>1</v>
      </c>
      <c r="BC356" s="4">
        <v>19.45</v>
      </c>
      <c r="BD356" s="4" t="s">
        <v>3</v>
      </c>
      <c r="BE356" s="4" t="s">
        <v>3</v>
      </c>
      <c r="BF356" s="4" t="s">
        <v>3</v>
      </c>
      <c r="BG356" s="4" t="s">
        <v>3</v>
      </c>
      <c r="BH356" s="4">
        <v>3</v>
      </c>
      <c r="BI356" s="4">
        <v>1</v>
      </c>
      <c r="BJ356" s="4" t="s">
        <v>147</v>
      </c>
      <c r="BM356" s="4">
        <v>21</v>
      </c>
      <c r="BN356" s="4">
        <v>0</v>
      </c>
      <c r="BO356" s="4" t="s">
        <v>144</v>
      </c>
      <c r="BP356" s="4">
        <v>1</v>
      </c>
      <c r="BQ356" s="4">
        <v>30</v>
      </c>
      <c r="BR356" s="4">
        <v>0</v>
      </c>
      <c r="BS356" s="4">
        <v>1</v>
      </c>
      <c r="BT356" s="4">
        <v>1</v>
      </c>
      <c r="BU356" s="4">
        <v>1</v>
      </c>
      <c r="BV356" s="4">
        <v>1</v>
      </c>
      <c r="BW356" s="4">
        <v>1</v>
      </c>
      <c r="BX356" s="4">
        <v>1</v>
      </c>
      <c r="BY356" s="4" t="s">
        <v>3</v>
      </c>
      <c r="BZ356" s="4">
        <v>109</v>
      </c>
      <c r="CA356" s="4">
        <v>61</v>
      </c>
      <c r="CB356" s="4" t="s">
        <v>3</v>
      </c>
      <c r="CE356" s="4">
        <v>1566</v>
      </c>
      <c r="CF356" s="4">
        <v>0</v>
      </c>
      <c r="CG356" s="4">
        <v>0</v>
      </c>
      <c r="CM356" s="4">
        <v>0</v>
      </c>
      <c r="CN356" s="4" t="s">
        <v>908</v>
      </c>
      <c r="CO356" s="4">
        <v>0</v>
      </c>
      <c r="CP356" s="4">
        <f t="shared" si="464"/>
        <v>17684.330000000002</v>
      </c>
      <c r="CQ356" s="4">
        <f t="shared" si="465"/>
        <v>680.17</v>
      </c>
      <c r="CR356" s="4">
        <f t="shared" si="487"/>
        <v>0</v>
      </c>
      <c r="CS356" s="4">
        <f t="shared" si="488"/>
        <v>0</v>
      </c>
      <c r="CT356" s="4">
        <f t="shared" si="466"/>
        <v>0</v>
      </c>
      <c r="CU356" s="4">
        <f t="shared" si="467"/>
        <v>0</v>
      </c>
      <c r="CV356" s="4">
        <f t="shared" si="468"/>
        <v>0</v>
      </c>
      <c r="CW356" s="4">
        <f t="shared" si="469"/>
        <v>0</v>
      </c>
      <c r="CX356" s="4">
        <f t="shared" si="470"/>
        <v>0</v>
      </c>
      <c r="CY356" s="4">
        <f t="shared" si="489"/>
        <v>0</v>
      </c>
      <c r="CZ356" s="4">
        <f t="shared" si="490"/>
        <v>0</v>
      </c>
      <c r="DC356" s="4" t="s">
        <v>3</v>
      </c>
      <c r="DD356" s="4" t="s">
        <v>3</v>
      </c>
      <c r="DE356" s="4" t="s">
        <v>3</v>
      </c>
      <c r="DF356" s="4" t="s">
        <v>3</v>
      </c>
      <c r="DG356" s="4" t="s">
        <v>3</v>
      </c>
      <c r="DH356" s="4" t="s">
        <v>3</v>
      </c>
      <c r="DI356" s="4" t="s">
        <v>3</v>
      </c>
      <c r="DJ356" s="4" t="s">
        <v>3</v>
      </c>
      <c r="DK356" s="4" t="s">
        <v>3</v>
      </c>
      <c r="DL356" s="4" t="s">
        <v>3</v>
      </c>
      <c r="DM356" s="4" t="s">
        <v>3</v>
      </c>
      <c r="DN356" s="4">
        <v>0</v>
      </c>
      <c r="DO356" s="4">
        <v>0</v>
      </c>
      <c r="DP356" s="4">
        <v>1</v>
      </c>
      <c r="DQ356" s="4">
        <v>1</v>
      </c>
      <c r="DU356" s="4">
        <v>1010</v>
      </c>
      <c r="DV356" s="4" t="s">
        <v>146</v>
      </c>
      <c r="DW356" s="4" t="s">
        <v>146</v>
      </c>
      <c r="DX356" s="4">
        <v>1</v>
      </c>
      <c r="DZ356" s="4" t="s">
        <v>3</v>
      </c>
      <c r="EA356" s="4" t="s">
        <v>3</v>
      </c>
      <c r="EB356" s="4" t="s">
        <v>3</v>
      </c>
      <c r="EC356" s="4" t="s">
        <v>3</v>
      </c>
      <c r="EE356" s="4">
        <v>85133641</v>
      </c>
      <c r="EF356" s="4">
        <v>30</v>
      </c>
      <c r="EG356" s="4" t="s">
        <v>52</v>
      </c>
      <c r="EH356" s="4">
        <v>0</v>
      </c>
      <c r="EI356" s="4" t="s">
        <v>3</v>
      </c>
      <c r="EJ356" s="4">
        <v>1</v>
      </c>
      <c r="EK356" s="4">
        <v>21</v>
      </c>
      <c r="EL356" s="4" t="s">
        <v>53</v>
      </c>
      <c r="EM356" s="4" t="s">
        <v>54</v>
      </c>
      <c r="EO356" s="4" t="s">
        <v>148</v>
      </c>
      <c r="EQ356" s="4">
        <v>0</v>
      </c>
      <c r="ER356" s="4">
        <v>34.97</v>
      </c>
      <c r="ES356" s="4">
        <v>34.97</v>
      </c>
      <c r="ET356" s="4">
        <v>0</v>
      </c>
      <c r="EU356" s="4">
        <v>0</v>
      </c>
      <c r="EV356" s="4">
        <v>0</v>
      </c>
      <c r="EW356" s="4">
        <v>0</v>
      </c>
      <c r="EX356" s="4">
        <v>0</v>
      </c>
      <c r="FQ356" s="4">
        <v>0</v>
      </c>
      <c r="FR356" s="4">
        <v>0</v>
      </c>
      <c r="FS356" s="4">
        <v>0</v>
      </c>
      <c r="FX356" s="4">
        <v>109</v>
      </c>
      <c r="FY356" s="4">
        <v>61</v>
      </c>
      <c r="GA356" s="4" t="s">
        <v>3</v>
      </c>
      <c r="GD356" s="4">
        <v>1</v>
      </c>
      <c r="GF356" s="4">
        <v>-1344566016</v>
      </c>
      <c r="GG356" s="4">
        <v>2</v>
      </c>
      <c r="GH356" s="4">
        <v>1</v>
      </c>
      <c r="GI356" s="4">
        <v>2</v>
      </c>
      <c r="GJ356" s="4">
        <v>0</v>
      </c>
      <c r="GK356" s="4">
        <v>0</v>
      </c>
      <c r="GL356" s="4">
        <f t="shared" si="471"/>
        <v>0</v>
      </c>
      <c r="GM356" s="4">
        <f t="shared" si="472"/>
        <v>17684.330000000002</v>
      </c>
      <c r="GN356" s="4">
        <f t="shared" si="473"/>
        <v>17684.330000000002</v>
      </c>
      <c r="GO356" s="4">
        <f t="shared" si="474"/>
        <v>0</v>
      </c>
      <c r="GP356" s="4">
        <f t="shared" si="475"/>
        <v>0</v>
      </c>
      <c r="GR356" s="4">
        <v>0</v>
      </c>
      <c r="GS356" s="4">
        <v>3</v>
      </c>
      <c r="GT356" s="4">
        <v>0</v>
      </c>
      <c r="GU356" s="4" t="s">
        <v>3</v>
      </c>
      <c r="GV356" s="4">
        <f t="shared" si="476"/>
        <v>0</v>
      </c>
      <c r="GW356" s="4">
        <v>1</v>
      </c>
      <c r="GX356" s="4">
        <f t="shared" si="477"/>
        <v>0</v>
      </c>
      <c r="HA356" s="4">
        <v>0</v>
      </c>
      <c r="HB356" s="4">
        <v>0</v>
      </c>
      <c r="HC356" s="4">
        <f t="shared" si="478"/>
        <v>0</v>
      </c>
      <c r="HE356" s="4" t="s">
        <v>3</v>
      </c>
      <c r="HF356" s="4" t="s">
        <v>3</v>
      </c>
      <c r="HM356" s="4" t="s">
        <v>42</v>
      </c>
      <c r="HN356" s="4" t="s">
        <v>3</v>
      </c>
      <c r="HO356" s="4" t="s">
        <v>3</v>
      </c>
      <c r="HP356" s="4" t="s">
        <v>3</v>
      </c>
      <c r="HQ356" s="4" t="s">
        <v>3</v>
      </c>
      <c r="HS356" s="4">
        <v>0</v>
      </c>
      <c r="IK356" s="4">
        <v>0</v>
      </c>
    </row>
    <row r="357" spans="1:255" x14ac:dyDescent="0.2">
      <c r="A357" s="2">
        <v>18</v>
      </c>
      <c r="B357" s="2">
        <v>1</v>
      </c>
      <c r="C357" s="2">
        <v>624</v>
      </c>
      <c r="D357" s="2"/>
      <c r="E357" s="2" t="s">
        <v>475</v>
      </c>
      <c r="F357" s="2" t="s">
        <v>150</v>
      </c>
      <c r="G357" s="2" t="s">
        <v>151</v>
      </c>
      <c r="H357" s="2" t="s">
        <v>146</v>
      </c>
      <c r="I357" s="2">
        <f>I353*J357</f>
        <v>46</v>
      </c>
      <c r="J357" s="2">
        <v>139.39393939393938</v>
      </c>
      <c r="K357" s="2">
        <v>139.39393899999999</v>
      </c>
      <c r="L357" s="2"/>
      <c r="M357" s="2"/>
      <c r="N357" s="2"/>
      <c r="O357" s="2">
        <f t="shared" si="454"/>
        <v>1132.06</v>
      </c>
      <c r="P357" s="2">
        <f t="shared" si="455"/>
        <v>1132.06</v>
      </c>
      <c r="Q357" s="2">
        <f t="shared" si="479"/>
        <v>0</v>
      </c>
      <c r="R357" s="2">
        <f t="shared" si="480"/>
        <v>0</v>
      </c>
      <c r="S357" s="2">
        <f t="shared" si="456"/>
        <v>0</v>
      </c>
      <c r="T357" s="2">
        <f t="shared" si="457"/>
        <v>0</v>
      </c>
      <c r="U357" s="2">
        <f t="shared" si="458"/>
        <v>0</v>
      </c>
      <c r="V357" s="2">
        <f t="shared" si="459"/>
        <v>0</v>
      </c>
      <c r="W357" s="2">
        <f t="shared" si="460"/>
        <v>0</v>
      </c>
      <c r="X357" s="2">
        <f t="shared" si="481"/>
        <v>0</v>
      </c>
      <c r="Y357" s="2">
        <f t="shared" si="482"/>
        <v>0</v>
      </c>
      <c r="Z357" s="2"/>
      <c r="AA357" s="2">
        <v>85736471</v>
      </c>
      <c r="AB357" s="2">
        <f t="shared" si="461"/>
        <v>24.61</v>
      </c>
      <c r="AC357" s="2">
        <f t="shared" si="483"/>
        <v>24.61</v>
      </c>
      <c r="AD357" s="2">
        <f t="shared" si="484"/>
        <v>0</v>
      </c>
      <c r="AE357" s="2">
        <f t="shared" si="485"/>
        <v>0</v>
      </c>
      <c r="AF357" s="2">
        <f t="shared" si="485"/>
        <v>0</v>
      </c>
      <c r="AG357" s="2">
        <f t="shared" si="462"/>
        <v>0</v>
      </c>
      <c r="AH357" s="2">
        <f t="shared" si="486"/>
        <v>0</v>
      </c>
      <c r="AI357" s="2">
        <f t="shared" si="486"/>
        <v>0</v>
      </c>
      <c r="AJ357" s="2">
        <f t="shared" si="463"/>
        <v>0</v>
      </c>
      <c r="AK357" s="2">
        <v>24.61</v>
      </c>
      <c r="AL357" s="2">
        <v>24.61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109</v>
      </c>
      <c r="AU357" s="2">
        <v>61</v>
      </c>
      <c r="AV357" s="2">
        <v>1</v>
      </c>
      <c r="AW357" s="2">
        <v>1</v>
      </c>
      <c r="AX357" s="2"/>
      <c r="AY357" s="2"/>
      <c r="AZ357" s="2">
        <v>1</v>
      </c>
      <c r="BA357" s="2">
        <v>1</v>
      </c>
      <c r="BB357" s="2">
        <v>1</v>
      </c>
      <c r="BC357" s="2">
        <v>1</v>
      </c>
      <c r="BD357" s="2" t="s">
        <v>3</v>
      </c>
      <c r="BE357" s="2" t="s">
        <v>3</v>
      </c>
      <c r="BF357" s="2" t="s">
        <v>3</v>
      </c>
      <c r="BG357" s="2" t="s">
        <v>3</v>
      </c>
      <c r="BH357" s="2">
        <v>3</v>
      </c>
      <c r="BI357" s="2">
        <v>1</v>
      </c>
      <c r="BJ357" s="2" t="s">
        <v>152</v>
      </c>
      <c r="BK357" s="2"/>
      <c r="BL357" s="2"/>
      <c r="BM357" s="2">
        <v>21</v>
      </c>
      <c r="BN357" s="2">
        <v>0</v>
      </c>
      <c r="BO357" s="2" t="s">
        <v>3</v>
      </c>
      <c r="BP357" s="2">
        <v>0</v>
      </c>
      <c r="BQ357" s="2">
        <v>30</v>
      </c>
      <c r="BR357" s="2">
        <v>0</v>
      </c>
      <c r="BS357" s="2">
        <v>1</v>
      </c>
      <c r="BT357" s="2">
        <v>1</v>
      </c>
      <c r="BU357" s="2">
        <v>1</v>
      </c>
      <c r="BV357" s="2">
        <v>1</v>
      </c>
      <c r="BW357" s="2">
        <v>1</v>
      </c>
      <c r="BX357" s="2">
        <v>1</v>
      </c>
      <c r="BY357" s="2" t="s">
        <v>3</v>
      </c>
      <c r="BZ357" s="2">
        <v>109</v>
      </c>
      <c r="CA357" s="2">
        <v>61</v>
      </c>
      <c r="CB357" s="2" t="s">
        <v>3</v>
      </c>
      <c r="CC357" s="2"/>
      <c r="CD357" s="2"/>
      <c r="CE357" s="2">
        <v>1566</v>
      </c>
      <c r="CF357" s="2">
        <v>0</v>
      </c>
      <c r="CG357" s="2">
        <v>0</v>
      </c>
      <c r="CH357" s="2"/>
      <c r="CI357" s="2"/>
      <c r="CJ357" s="2"/>
      <c r="CK357" s="2"/>
      <c r="CL357" s="2"/>
      <c r="CM357" s="2">
        <v>0</v>
      </c>
      <c r="CN357" s="2" t="s">
        <v>908</v>
      </c>
      <c r="CO357" s="2">
        <v>0</v>
      </c>
      <c r="CP357" s="2">
        <f t="shared" si="464"/>
        <v>1132.06</v>
      </c>
      <c r="CQ357" s="2">
        <f t="shared" si="465"/>
        <v>24.61</v>
      </c>
      <c r="CR357" s="2">
        <f t="shared" si="487"/>
        <v>0</v>
      </c>
      <c r="CS357" s="2">
        <f t="shared" si="488"/>
        <v>0</v>
      </c>
      <c r="CT357" s="2">
        <f t="shared" si="466"/>
        <v>0</v>
      </c>
      <c r="CU357" s="2">
        <f t="shared" si="467"/>
        <v>0</v>
      </c>
      <c r="CV357" s="2">
        <f t="shared" si="468"/>
        <v>0</v>
      </c>
      <c r="CW357" s="2">
        <f t="shared" si="469"/>
        <v>0</v>
      </c>
      <c r="CX357" s="2">
        <f t="shared" si="470"/>
        <v>0</v>
      </c>
      <c r="CY357" s="2">
        <f t="shared" si="489"/>
        <v>0</v>
      </c>
      <c r="CZ357" s="2">
        <f t="shared" si="490"/>
        <v>0</v>
      </c>
      <c r="DA357" s="2"/>
      <c r="DB357" s="2"/>
      <c r="DC357" s="2" t="s">
        <v>3</v>
      </c>
      <c r="DD357" s="2" t="s">
        <v>3</v>
      </c>
      <c r="DE357" s="2" t="s">
        <v>3</v>
      </c>
      <c r="DF357" s="2" t="s">
        <v>3</v>
      </c>
      <c r="DG357" s="2" t="s">
        <v>3</v>
      </c>
      <c r="DH357" s="2" t="s">
        <v>3</v>
      </c>
      <c r="DI357" s="2" t="s">
        <v>3</v>
      </c>
      <c r="DJ357" s="2" t="s">
        <v>3</v>
      </c>
      <c r="DK357" s="2" t="s">
        <v>3</v>
      </c>
      <c r="DL357" s="2" t="s">
        <v>3</v>
      </c>
      <c r="DM357" s="2" t="s">
        <v>3</v>
      </c>
      <c r="DN357" s="2">
        <v>0</v>
      </c>
      <c r="DO357" s="2">
        <v>0</v>
      </c>
      <c r="DP357" s="2">
        <v>1</v>
      </c>
      <c r="DQ357" s="2">
        <v>1</v>
      </c>
      <c r="DR357" s="2"/>
      <c r="DS357" s="2"/>
      <c r="DT357" s="2"/>
      <c r="DU357" s="2">
        <v>1010</v>
      </c>
      <c r="DV357" s="2" t="s">
        <v>146</v>
      </c>
      <c r="DW357" s="2" t="s">
        <v>146</v>
      </c>
      <c r="DX357" s="2">
        <v>1</v>
      </c>
      <c r="DY357" s="2"/>
      <c r="DZ357" s="2" t="s">
        <v>3</v>
      </c>
      <c r="EA357" s="2" t="s">
        <v>3</v>
      </c>
      <c r="EB357" s="2" t="s">
        <v>3</v>
      </c>
      <c r="EC357" s="2" t="s">
        <v>3</v>
      </c>
      <c r="ED357" s="2"/>
      <c r="EE357" s="2">
        <v>85133641</v>
      </c>
      <c r="EF357" s="2">
        <v>30</v>
      </c>
      <c r="EG357" s="2" t="s">
        <v>52</v>
      </c>
      <c r="EH357" s="2">
        <v>0</v>
      </c>
      <c r="EI357" s="2" t="s">
        <v>3</v>
      </c>
      <c r="EJ357" s="2">
        <v>1</v>
      </c>
      <c r="EK357" s="2">
        <v>21</v>
      </c>
      <c r="EL357" s="2" t="s">
        <v>53</v>
      </c>
      <c r="EM357" s="2" t="s">
        <v>54</v>
      </c>
      <c r="EN357" s="2"/>
      <c r="EO357" s="2" t="s">
        <v>148</v>
      </c>
      <c r="EP357" s="2"/>
      <c r="EQ357" s="2">
        <v>0</v>
      </c>
      <c r="ER357" s="2">
        <v>24.61</v>
      </c>
      <c r="ES357" s="2">
        <v>24.61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>
        <v>0</v>
      </c>
      <c r="FR357" s="2">
        <v>0</v>
      </c>
      <c r="FS357" s="2">
        <v>0</v>
      </c>
      <c r="FT357" s="2"/>
      <c r="FU357" s="2"/>
      <c r="FV357" s="2"/>
      <c r="FW357" s="2"/>
      <c r="FX357" s="2">
        <v>109</v>
      </c>
      <c r="FY357" s="2">
        <v>61</v>
      </c>
      <c r="FZ357" s="2"/>
      <c r="GA357" s="2" t="s">
        <v>3</v>
      </c>
      <c r="GB357" s="2"/>
      <c r="GC357" s="2"/>
      <c r="GD357" s="2">
        <v>1</v>
      </c>
      <c r="GE357" s="2"/>
      <c r="GF357" s="2">
        <v>470324337</v>
      </c>
      <c r="GG357" s="2">
        <v>2</v>
      </c>
      <c r="GH357" s="2">
        <v>1</v>
      </c>
      <c r="GI357" s="2">
        <v>-2</v>
      </c>
      <c r="GJ357" s="2">
        <v>0</v>
      </c>
      <c r="GK357" s="2">
        <v>0</v>
      </c>
      <c r="GL357" s="2">
        <f t="shared" si="471"/>
        <v>0</v>
      </c>
      <c r="GM357" s="2">
        <f t="shared" si="472"/>
        <v>1132.06</v>
      </c>
      <c r="GN357" s="2">
        <f t="shared" si="473"/>
        <v>1132.06</v>
      </c>
      <c r="GO357" s="2">
        <f t="shared" si="474"/>
        <v>0</v>
      </c>
      <c r="GP357" s="2">
        <f t="shared" si="475"/>
        <v>0</v>
      </c>
      <c r="GQ357" s="2"/>
      <c r="GR357" s="2">
        <v>0</v>
      </c>
      <c r="GS357" s="2">
        <v>3</v>
      </c>
      <c r="GT357" s="2">
        <v>0</v>
      </c>
      <c r="GU357" s="2" t="s">
        <v>3</v>
      </c>
      <c r="GV357" s="2">
        <f t="shared" si="476"/>
        <v>0</v>
      </c>
      <c r="GW357" s="2">
        <v>1</v>
      </c>
      <c r="GX357" s="2">
        <f t="shared" si="477"/>
        <v>0</v>
      </c>
      <c r="GY357" s="2"/>
      <c r="GZ357" s="2"/>
      <c r="HA357" s="2">
        <v>0</v>
      </c>
      <c r="HB357" s="2">
        <v>0</v>
      </c>
      <c r="HC357" s="2">
        <f t="shared" si="478"/>
        <v>0</v>
      </c>
      <c r="HD357" s="2"/>
      <c r="HE357" s="2" t="s">
        <v>3</v>
      </c>
      <c r="HF357" s="2" t="s">
        <v>3</v>
      </c>
      <c r="HG357" s="2"/>
      <c r="HH357" s="2"/>
      <c r="HI357" s="2"/>
      <c r="HJ357" s="2"/>
      <c r="HK357" s="2"/>
      <c r="HL357" s="2"/>
      <c r="HM357" s="2" t="s">
        <v>42</v>
      </c>
      <c r="HN357" s="2" t="s">
        <v>3</v>
      </c>
      <c r="HO357" s="2" t="s">
        <v>3</v>
      </c>
      <c r="HP357" s="2" t="s">
        <v>3</v>
      </c>
      <c r="HQ357" s="2" t="s">
        <v>3</v>
      </c>
      <c r="HR357" s="2"/>
      <c r="HS357" s="2">
        <v>0</v>
      </c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>
        <v>0</v>
      </c>
      <c r="IL357" s="2"/>
      <c r="IM357" s="2"/>
      <c r="IN357" s="2"/>
      <c r="IO357" s="2"/>
      <c r="IP357" s="2"/>
      <c r="IQ357" s="2"/>
      <c r="IR357" s="2"/>
      <c r="IS357" s="2"/>
      <c r="IT357" s="2"/>
      <c r="IU357" s="2"/>
    </row>
    <row r="358" spans="1:255" x14ac:dyDescent="0.2">
      <c r="A358" s="4">
        <v>18</v>
      </c>
      <c r="B358" s="4">
        <v>1</v>
      </c>
      <c r="C358" s="4">
        <v>639</v>
      </c>
      <c r="E358" s="4" t="s">
        <v>475</v>
      </c>
      <c r="F358" s="4" t="s">
        <v>150</v>
      </c>
      <c r="G358" s="4" t="s">
        <v>151</v>
      </c>
      <c r="H358" s="4" t="s">
        <v>146</v>
      </c>
      <c r="I358" s="4">
        <f>I354*J358</f>
        <v>46</v>
      </c>
      <c r="J358" s="4">
        <v>139.39393939393938</v>
      </c>
      <c r="K358" s="4">
        <v>139.39393899999999</v>
      </c>
      <c r="O358" s="4">
        <f t="shared" si="454"/>
        <v>42633.38</v>
      </c>
      <c r="P358" s="4">
        <f t="shared" si="455"/>
        <v>42633.38</v>
      </c>
      <c r="Q358" s="4">
        <f t="shared" si="479"/>
        <v>0</v>
      </c>
      <c r="R358" s="4">
        <f t="shared" si="480"/>
        <v>0</v>
      </c>
      <c r="S358" s="4">
        <f t="shared" si="456"/>
        <v>0</v>
      </c>
      <c r="T358" s="4">
        <f t="shared" si="457"/>
        <v>0</v>
      </c>
      <c r="U358" s="4">
        <f t="shared" si="458"/>
        <v>0</v>
      </c>
      <c r="V358" s="4">
        <f t="shared" si="459"/>
        <v>0</v>
      </c>
      <c r="W358" s="4">
        <f t="shared" si="460"/>
        <v>0</v>
      </c>
      <c r="X358" s="4">
        <f t="shared" si="481"/>
        <v>0</v>
      </c>
      <c r="Y358" s="4">
        <f t="shared" si="482"/>
        <v>0</v>
      </c>
      <c r="AA358" s="4">
        <v>85736473</v>
      </c>
      <c r="AB358" s="4">
        <f t="shared" si="461"/>
        <v>24.61</v>
      </c>
      <c r="AC358" s="4">
        <f t="shared" si="483"/>
        <v>24.61</v>
      </c>
      <c r="AD358" s="4">
        <f t="shared" si="484"/>
        <v>0</v>
      </c>
      <c r="AE358" s="4">
        <f t="shared" si="485"/>
        <v>0</v>
      </c>
      <c r="AF358" s="4">
        <f t="shared" si="485"/>
        <v>0</v>
      </c>
      <c r="AG358" s="4">
        <f t="shared" si="462"/>
        <v>0</v>
      </c>
      <c r="AH358" s="4">
        <f t="shared" si="486"/>
        <v>0</v>
      </c>
      <c r="AI358" s="4">
        <f t="shared" si="486"/>
        <v>0</v>
      </c>
      <c r="AJ358" s="4">
        <f t="shared" si="463"/>
        <v>0</v>
      </c>
      <c r="AK358" s="4">
        <v>24.61</v>
      </c>
      <c r="AL358" s="4">
        <v>24.61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109</v>
      </c>
      <c r="AU358" s="4">
        <v>61</v>
      </c>
      <c r="AV358" s="4">
        <v>1</v>
      </c>
      <c r="AW358" s="4">
        <v>1</v>
      </c>
      <c r="AZ358" s="4">
        <v>1</v>
      </c>
      <c r="BA358" s="4">
        <v>1</v>
      </c>
      <c r="BB358" s="4">
        <v>1</v>
      </c>
      <c r="BC358" s="4">
        <v>37.659999999999997</v>
      </c>
      <c r="BD358" s="4" t="s">
        <v>3</v>
      </c>
      <c r="BE358" s="4" t="s">
        <v>3</v>
      </c>
      <c r="BF358" s="4" t="s">
        <v>3</v>
      </c>
      <c r="BG358" s="4" t="s">
        <v>3</v>
      </c>
      <c r="BH358" s="4">
        <v>3</v>
      </c>
      <c r="BI358" s="4">
        <v>1</v>
      </c>
      <c r="BJ358" s="4" t="s">
        <v>152</v>
      </c>
      <c r="BM358" s="4">
        <v>21</v>
      </c>
      <c r="BN358" s="4">
        <v>0</v>
      </c>
      <c r="BO358" s="4" t="s">
        <v>150</v>
      </c>
      <c r="BP358" s="4">
        <v>1</v>
      </c>
      <c r="BQ358" s="4">
        <v>30</v>
      </c>
      <c r="BR358" s="4">
        <v>0</v>
      </c>
      <c r="BS358" s="4">
        <v>1</v>
      </c>
      <c r="BT358" s="4">
        <v>1</v>
      </c>
      <c r="BU358" s="4">
        <v>1</v>
      </c>
      <c r="BV358" s="4">
        <v>1</v>
      </c>
      <c r="BW358" s="4">
        <v>1</v>
      </c>
      <c r="BX358" s="4">
        <v>1</v>
      </c>
      <c r="BY358" s="4" t="s">
        <v>3</v>
      </c>
      <c r="BZ358" s="4">
        <v>109</v>
      </c>
      <c r="CA358" s="4">
        <v>61</v>
      </c>
      <c r="CB358" s="4" t="s">
        <v>3</v>
      </c>
      <c r="CE358" s="4">
        <v>1566</v>
      </c>
      <c r="CF358" s="4">
        <v>0</v>
      </c>
      <c r="CG358" s="4">
        <v>0</v>
      </c>
      <c r="CM358" s="4">
        <v>0</v>
      </c>
      <c r="CN358" s="4" t="s">
        <v>908</v>
      </c>
      <c r="CO358" s="4">
        <v>0</v>
      </c>
      <c r="CP358" s="4">
        <f t="shared" si="464"/>
        <v>42633.38</v>
      </c>
      <c r="CQ358" s="4">
        <f t="shared" si="465"/>
        <v>926.81</v>
      </c>
      <c r="CR358" s="4">
        <f t="shared" si="487"/>
        <v>0</v>
      </c>
      <c r="CS358" s="4">
        <f t="shared" si="488"/>
        <v>0</v>
      </c>
      <c r="CT358" s="4">
        <f t="shared" si="466"/>
        <v>0</v>
      </c>
      <c r="CU358" s="4">
        <f t="shared" si="467"/>
        <v>0</v>
      </c>
      <c r="CV358" s="4">
        <f t="shared" si="468"/>
        <v>0</v>
      </c>
      <c r="CW358" s="4">
        <f t="shared" si="469"/>
        <v>0</v>
      </c>
      <c r="CX358" s="4">
        <f t="shared" si="470"/>
        <v>0</v>
      </c>
      <c r="CY358" s="4">
        <f t="shared" si="489"/>
        <v>0</v>
      </c>
      <c r="CZ358" s="4">
        <f t="shared" si="490"/>
        <v>0</v>
      </c>
      <c r="DC358" s="4" t="s">
        <v>3</v>
      </c>
      <c r="DD358" s="4" t="s">
        <v>3</v>
      </c>
      <c r="DE358" s="4" t="s">
        <v>3</v>
      </c>
      <c r="DF358" s="4" t="s">
        <v>3</v>
      </c>
      <c r="DG358" s="4" t="s">
        <v>3</v>
      </c>
      <c r="DH358" s="4" t="s">
        <v>3</v>
      </c>
      <c r="DI358" s="4" t="s">
        <v>3</v>
      </c>
      <c r="DJ358" s="4" t="s">
        <v>3</v>
      </c>
      <c r="DK358" s="4" t="s">
        <v>3</v>
      </c>
      <c r="DL358" s="4" t="s">
        <v>3</v>
      </c>
      <c r="DM358" s="4" t="s">
        <v>3</v>
      </c>
      <c r="DN358" s="4">
        <v>0</v>
      </c>
      <c r="DO358" s="4">
        <v>0</v>
      </c>
      <c r="DP358" s="4">
        <v>1</v>
      </c>
      <c r="DQ358" s="4">
        <v>1</v>
      </c>
      <c r="DU358" s="4">
        <v>1010</v>
      </c>
      <c r="DV358" s="4" t="s">
        <v>146</v>
      </c>
      <c r="DW358" s="4" t="s">
        <v>146</v>
      </c>
      <c r="DX358" s="4">
        <v>1</v>
      </c>
      <c r="DZ358" s="4" t="s">
        <v>3</v>
      </c>
      <c r="EA358" s="4" t="s">
        <v>3</v>
      </c>
      <c r="EB358" s="4" t="s">
        <v>3</v>
      </c>
      <c r="EC358" s="4" t="s">
        <v>3</v>
      </c>
      <c r="EE358" s="4">
        <v>85133641</v>
      </c>
      <c r="EF358" s="4">
        <v>30</v>
      </c>
      <c r="EG358" s="4" t="s">
        <v>52</v>
      </c>
      <c r="EH358" s="4">
        <v>0</v>
      </c>
      <c r="EI358" s="4" t="s">
        <v>3</v>
      </c>
      <c r="EJ358" s="4">
        <v>1</v>
      </c>
      <c r="EK358" s="4">
        <v>21</v>
      </c>
      <c r="EL358" s="4" t="s">
        <v>53</v>
      </c>
      <c r="EM358" s="4" t="s">
        <v>54</v>
      </c>
      <c r="EO358" s="4" t="s">
        <v>148</v>
      </c>
      <c r="EQ358" s="4">
        <v>0</v>
      </c>
      <c r="ER358" s="4">
        <v>24.61</v>
      </c>
      <c r="ES358" s="4">
        <v>24.61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FQ358" s="4">
        <v>0</v>
      </c>
      <c r="FR358" s="4">
        <v>0</v>
      </c>
      <c r="FS358" s="4">
        <v>0</v>
      </c>
      <c r="FX358" s="4">
        <v>109</v>
      </c>
      <c r="FY358" s="4">
        <v>61</v>
      </c>
      <c r="GA358" s="4" t="s">
        <v>3</v>
      </c>
      <c r="GD358" s="4">
        <v>1</v>
      </c>
      <c r="GF358" s="4">
        <v>470324337</v>
      </c>
      <c r="GG358" s="4">
        <v>2</v>
      </c>
      <c r="GH358" s="4">
        <v>1</v>
      </c>
      <c r="GI358" s="4">
        <v>2</v>
      </c>
      <c r="GJ358" s="4">
        <v>0</v>
      </c>
      <c r="GK358" s="4">
        <v>0</v>
      </c>
      <c r="GL358" s="4">
        <f t="shared" si="471"/>
        <v>0</v>
      </c>
      <c r="GM358" s="4">
        <f t="shared" si="472"/>
        <v>42633.38</v>
      </c>
      <c r="GN358" s="4">
        <f t="shared" si="473"/>
        <v>42633.38</v>
      </c>
      <c r="GO358" s="4">
        <f t="shared" si="474"/>
        <v>0</v>
      </c>
      <c r="GP358" s="4">
        <f t="shared" si="475"/>
        <v>0</v>
      </c>
      <c r="GR358" s="4">
        <v>0</v>
      </c>
      <c r="GS358" s="4">
        <v>3</v>
      </c>
      <c r="GT358" s="4">
        <v>0</v>
      </c>
      <c r="GU358" s="4" t="s">
        <v>3</v>
      </c>
      <c r="GV358" s="4">
        <f t="shared" si="476"/>
        <v>0</v>
      </c>
      <c r="GW358" s="4">
        <v>1</v>
      </c>
      <c r="GX358" s="4">
        <f t="shared" si="477"/>
        <v>0</v>
      </c>
      <c r="HA358" s="4">
        <v>0</v>
      </c>
      <c r="HB358" s="4">
        <v>0</v>
      </c>
      <c r="HC358" s="4">
        <f t="shared" si="478"/>
        <v>0</v>
      </c>
      <c r="HE358" s="4" t="s">
        <v>3</v>
      </c>
      <c r="HF358" s="4" t="s">
        <v>3</v>
      </c>
      <c r="HM358" s="4" t="s">
        <v>42</v>
      </c>
      <c r="HN358" s="4" t="s">
        <v>3</v>
      </c>
      <c r="HO358" s="4" t="s">
        <v>3</v>
      </c>
      <c r="HP358" s="4" t="s">
        <v>3</v>
      </c>
      <c r="HQ358" s="4" t="s">
        <v>3</v>
      </c>
      <c r="HS358" s="4">
        <v>0</v>
      </c>
      <c r="IK358" s="4">
        <v>0</v>
      </c>
    </row>
    <row r="359" spans="1:255" x14ac:dyDescent="0.2">
      <c r="A359" s="2">
        <v>18</v>
      </c>
      <c r="B359" s="2">
        <v>1</v>
      </c>
      <c r="C359" s="2">
        <v>623</v>
      </c>
      <c r="D359" s="2"/>
      <c r="E359" s="2" t="s">
        <v>476</v>
      </c>
      <c r="F359" s="2" t="s">
        <v>154</v>
      </c>
      <c r="G359" s="2" t="s">
        <v>155</v>
      </c>
      <c r="H359" s="2" t="s">
        <v>156</v>
      </c>
      <c r="I359" s="2">
        <f>I353*J359</f>
        <v>33</v>
      </c>
      <c r="J359" s="2">
        <v>100</v>
      </c>
      <c r="K359" s="2">
        <v>100</v>
      </c>
      <c r="L359" s="2"/>
      <c r="M359" s="2"/>
      <c r="N359" s="2"/>
      <c r="O359" s="2">
        <f t="shared" si="454"/>
        <v>927.3</v>
      </c>
      <c r="P359" s="2">
        <f t="shared" si="455"/>
        <v>927.3</v>
      </c>
      <c r="Q359" s="2">
        <f t="shared" si="479"/>
        <v>0</v>
      </c>
      <c r="R359" s="2">
        <f t="shared" si="480"/>
        <v>0</v>
      </c>
      <c r="S359" s="2">
        <f t="shared" si="456"/>
        <v>0</v>
      </c>
      <c r="T359" s="2">
        <f t="shared" si="457"/>
        <v>0</v>
      </c>
      <c r="U359" s="2">
        <f t="shared" si="458"/>
        <v>0</v>
      </c>
      <c r="V359" s="2">
        <f t="shared" si="459"/>
        <v>0</v>
      </c>
      <c r="W359" s="2">
        <f t="shared" si="460"/>
        <v>0</v>
      </c>
      <c r="X359" s="2">
        <f t="shared" si="481"/>
        <v>0</v>
      </c>
      <c r="Y359" s="2">
        <f t="shared" si="482"/>
        <v>0</v>
      </c>
      <c r="Z359" s="2"/>
      <c r="AA359" s="2">
        <v>85736471</v>
      </c>
      <c r="AB359" s="2">
        <f t="shared" si="461"/>
        <v>28.1</v>
      </c>
      <c r="AC359" s="2">
        <f t="shared" si="483"/>
        <v>28.1</v>
      </c>
      <c r="AD359" s="2">
        <f t="shared" si="484"/>
        <v>0</v>
      </c>
      <c r="AE359" s="2">
        <f t="shared" si="485"/>
        <v>0</v>
      </c>
      <c r="AF359" s="2">
        <f t="shared" si="485"/>
        <v>0</v>
      </c>
      <c r="AG359" s="2">
        <f t="shared" si="462"/>
        <v>0</v>
      </c>
      <c r="AH359" s="2">
        <f t="shared" si="486"/>
        <v>0</v>
      </c>
      <c r="AI359" s="2">
        <f t="shared" si="486"/>
        <v>0</v>
      </c>
      <c r="AJ359" s="2">
        <f t="shared" si="463"/>
        <v>0</v>
      </c>
      <c r="AK359" s="2">
        <v>28.1</v>
      </c>
      <c r="AL359" s="2">
        <v>28.1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109</v>
      </c>
      <c r="AU359" s="2">
        <v>61</v>
      </c>
      <c r="AV359" s="2">
        <v>1</v>
      </c>
      <c r="AW359" s="2">
        <v>1</v>
      </c>
      <c r="AX359" s="2"/>
      <c r="AY359" s="2"/>
      <c r="AZ359" s="2">
        <v>1</v>
      </c>
      <c r="BA359" s="2">
        <v>1</v>
      </c>
      <c r="BB359" s="2">
        <v>1</v>
      </c>
      <c r="BC359" s="2">
        <v>1</v>
      </c>
      <c r="BD359" s="2" t="s">
        <v>3</v>
      </c>
      <c r="BE359" s="2" t="s">
        <v>3</v>
      </c>
      <c r="BF359" s="2" t="s">
        <v>3</v>
      </c>
      <c r="BG359" s="2" t="s">
        <v>3</v>
      </c>
      <c r="BH359" s="2">
        <v>3</v>
      </c>
      <c r="BI359" s="2">
        <v>1</v>
      </c>
      <c r="BJ359" s="2" t="s">
        <v>157</v>
      </c>
      <c r="BK359" s="2"/>
      <c r="BL359" s="2"/>
      <c r="BM359" s="2">
        <v>21</v>
      </c>
      <c r="BN359" s="2">
        <v>0</v>
      </c>
      <c r="BO359" s="2" t="s">
        <v>3</v>
      </c>
      <c r="BP359" s="2">
        <v>0</v>
      </c>
      <c r="BQ359" s="2">
        <v>30</v>
      </c>
      <c r="BR359" s="2">
        <v>0</v>
      </c>
      <c r="BS359" s="2">
        <v>1</v>
      </c>
      <c r="BT359" s="2">
        <v>1</v>
      </c>
      <c r="BU359" s="2">
        <v>1</v>
      </c>
      <c r="BV359" s="2">
        <v>1</v>
      </c>
      <c r="BW359" s="2">
        <v>1</v>
      </c>
      <c r="BX359" s="2">
        <v>1</v>
      </c>
      <c r="BY359" s="2" t="s">
        <v>3</v>
      </c>
      <c r="BZ359" s="2">
        <v>109</v>
      </c>
      <c r="CA359" s="2">
        <v>61</v>
      </c>
      <c r="CB359" s="2" t="s">
        <v>3</v>
      </c>
      <c r="CC359" s="2"/>
      <c r="CD359" s="2"/>
      <c r="CE359" s="2">
        <v>1566</v>
      </c>
      <c r="CF359" s="2">
        <v>0</v>
      </c>
      <c r="CG359" s="2">
        <v>0</v>
      </c>
      <c r="CH359" s="2"/>
      <c r="CI359" s="2"/>
      <c r="CJ359" s="2"/>
      <c r="CK359" s="2"/>
      <c r="CL359" s="2"/>
      <c r="CM359" s="2">
        <v>0</v>
      </c>
      <c r="CN359" s="2" t="s">
        <v>908</v>
      </c>
      <c r="CO359" s="2">
        <v>0</v>
      </c>
      <c r="CP359" s="2">
        <f t="shared" si="464"/>
        <v>927.3</v>
      </c>
      <c r="CQ359" s="2">
        <f t="shared" si="465"/>
        <v>28.1</v>
      </c>
      <c r="CR359" s="2">
        <f t="shared" si="487"/>
        <v>0</v>
      </c>
      <c r="CS359" s="2">
        <f t="shared" si="488"/>
        <v>0</v>
      </c>
      <c r="CT359" s="2">
        <f t="shared" si="466"/>
        <v>0</v>
      </c>
      <c r="CU359" s="2">
        <f t="shared" si="467"/>
        <v>0</v>
      </c>
      <c r="CV359" s="2">
        <f t="shared" si="468"/>
        <v>0</v>
      </c>
      <c r="CW359" s="2">
        <f t="shared" si="469"/>
        <v>0</v>
      </c>
      <c r="CX359" s="2">
        <f t="shared" si="470"/>
        <v>0</v>
      </c>
      <c r="CY359" s="2">
        <f t="shared" si="489"/>
        <v>0</v>
      </c>
      <c r="CZ359" s="2">
        <f t="shared" si="490"/>
        <v>0</v>
      </c>
      <c r="DA359" s="2"/>
      <c r="DB359" s="2"/>
      <c r="DC359" s="2" t="s">
        <v>3</v>
      </c>
      <c r="DD359" s="2" t="s">
        <v>3</v>
      </c>
      <c r="DE359" s="2" t="s">
        <v>3</v>
      </c>
      <c r="DF359" s="2" t="s">
        <v>3</v>
      </c>
      <c r="DG359" s="2" t="s">
        <v>3</v>
      </c>
      <c r="DH359" s="2" t="s">
        <v>3</v>
      </c>
      <c r="DI359" s="2" t="s">
        <v>3</v>
      </c>
      <c r="DJ359" s="2" t="s">
        <v>3</v>
      </c>
      <c r="DK359" s="2" t="s">
        <v>3</v>
      </c>
      <c r="DL359" s="2" t="s">
        <v>3</v>
      </c>
      <c r="DM359" s="2" t="s">
        <v>3</v>
      </c>
      <c r="DN359" s="2">
        <v>0</v>
      </c>
      <c r="DO359" s="2">
        <v>0</v>
      </c>
      <c r="DP359" s="2">
        <v>1</v>
      </c>
      <c r="DQ359" s="2">
        <v>1</v>
      </c>
      <c r="DR359" s="2"/>
      <c r="DS359" s="2"/>
      <c r="DT359" s="2"/>
      <c r="DU359" s="2">
        <v>1003</v>
      </c>
      <c r="DV359" s="2" t="s">
        <v>156</v>
      </c>
      <c r="DW359" s="2" t="s">
        <v>156</v>
      </c>
      <c r="DX359" s="2">
        <v>1</v>
      </c>
      <c r="DY359" s="2"/>
      <c r="DZ359" s="2" t="s">
        <v>3</v>
      </c>
      <c r="EA359" s="2" t="s">
        <v>3</v>
      </c>
      <c r="EB359" s="2" t="s">
        <v>3</v>
      </c>
      <c r="EC359" s="2" t="s">
        <v>3</v>
      </c>
      <c r="ED359" s="2"/>
      <c r="EE359" s="2">
        <v>85133641</v>
      </c>
      <c r="EF359" s="2">
        <v>30</v>
      </c>
      <c r="EG359" s="2" t="s">
        <v>52</v>
      </c>
      <c r="EH359" s="2">
        <v>0</v>
      </c>
      <c r="EI359" s="2" t="s">
        <v>3</v>
      </c>
      <c r="EJ359" s="2">
        <v>1</v>
      </c>
      <c r="EK359" s="2">
        <v>21</v>
      </c>
      <c r="EL359" s="2" t="s">
        <v>53</v>
      </c>
      <c r="EM359" s="2" t="s">
        <v>54</v>
      </c>
      <c r="EN359" s="2"/>
      <c r="EO359" s="2" t="s">
        <v>148</v>
      </c>
      <c r="EP359" s="2"/>
      <c r="EQ359" s="2">
        <v>0</v>
      </c>
      <c r="ER359" s="2">
        <v>28.1</v>
      </c>
      <c r="ES359" s="2">
        <v>28.1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>
        <v>0</v>
      </c>
      <c r="FR359" s="2">
        <v>0</v>
      </c>
      <c r="FS359" s="2">
        <v>0</v>
      </c>
      <c r="FT359" s="2"/>
      <c r="FU359" s="2"/>
      <c r="FV359" s="2"/>
      <c r="FW359" s="2"/>
      <c r="FX359" s="2">
        <v>109</v>
      </c>
      <c r="FY359" s="2">
        <v>61</v>
      </c>
      <c r="FZ359" s="2"/>
      <c r="GA359" s="2" t="s">
        <v>3</v>
      </c>
      <c r="GB359" s="2"/>
      <c r="GC359" s="2"/>
      <c r="GD359" s="2">
        <v>1</v>
      </c>
      <c r="GE359" s="2"/>
      <c r="GF359" s="2">
        <v>-367345504</v>
      </c>
      <c r="GG359" s="2">
        <v>2</v>
      </c>
      <c r="GH359" s="2">
        <v>1</v>
      </c>
      <c r="GI359" s="2">
        <v>-2</v>
      </c>
      <c r="GJ359" s="2">
        <v>0</v>
      </c>
      <c r="GK359" s="2">
        <v>0</v>
      </c>
      <c r="GL359" s="2">
        <f t="shared" si="471"/>
        <v>0</v>
      </c>
      <c r="GM359" s="2">
        <f t="shared" si="472"/>
        <v>927.3</v>
      </c>
      <c r="GN359" s="2">
        <f t="shared" si="473"/>
        <v>927.3</v>
      </c>
      <c r="GO359" s="2">
        <f t="shared" si="474"/>
        <v>0</v>
      </c>
      <c r="GP359" s="2">
        <f t="shared" si="475"/>
        <v>0</v>
      </c>
      <c r="GQ359" s="2"/>
      <c r="GR359" s="2">
        <v>0</v>
      </c>
      <c r="GS359" s="2">
        <v>3</v>
      </c>
      <c r="GT359" s="2">
        <v>0</v>
      </c>
      <c r="GU359" s="2" t="s">
        <v>3</v>
      </c>
      <c r="GV359" s="2">
        <f t="shared" si="476"/>
        <v>0</v>
      </c>
      <c r="GW359" s="2">
        <v>1</v>
      </c>
      <c r="GX359" s="2">
        <f t="shared" si="477"/>
        <v>0</v>
      </c>
      <c r="GY359" s="2"/>
      <c r="GZ359" s="2"/>
      <c r="HA359" s="2">
        <v>0</v>
      </c>
      <c r="HB359" s="2">
        <v>0</v>
      </c>
      <c r="HC359" s="2">
        <f t="shared" si="478"/>
        <v>0</v>
      </c>
      <c r="HD359" s="2"/>
      <c r="HE359" s="2" t="s">
        <v>3</v>
      </c>
      <c r="HF359" s="2" t="s">
        <v>3</v>
      </c>
      <c r="HG359" s="2"/>
      <c r="HH359" s="2"/>
      <c r="HI359" s="2"/>
      <c r="HJ359" s="2"/>
      <c r="HK359" s="2"/>
      <c r="HL359" s="2"/>
      <c r="HM359" s="2" t="s">
        <v>42</v>
      </c>
      <c r="HN359" s="2" t="s">
        <v>3</v>
      </c>
      <c r="HO359" s="2" t="s">
        <v>3</v>
      </c>
      <c r="HP359" s="2" t="s">
        <v>3</v>
      </c>
      <c r="HQ359" s="2" t="s">
        <v>3</v>
      </c>
      <c r="HR359" s="2"/>
      <c r="HS359" s="2">
        <v>0</v>
      </c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>
        <v>0</v>
      </c>
      <c r="IL359" s="2"/>
      <c r="IM359" s="2"/>
      <c r="IN359" s="2"/>
      <c r="IO359" s="2"/>
      <c r="IP359" s="2"/>
      <c r="IQ359" s="2"/>
      <c r="IR359" s="2"/>
      <c r="IS359" s="2"/>
      <c r="IT359" s="2"/>
      <c r="IU359" s="2"/>
    </row>
    <row r="360" spans="1:255" x14ac:dyDescent="0.2">
      <c r="A360" s="4">
        <v>18</v>
      </c>
      <c r="B360" s="4">
        <v>1</v>
      </c>
      <c r="C360" s="4">
        <v>638</v>
      </c>
      <c r="E360" s="4" t="s">
        <v>476</v>
      </c>
      <c r="F360" s="4" t="s">
        <v>154</v>
      </c>
      <c r="G360" s="4" t="s">
        <v>155</v>
      </c>
      <c r="H360" s="4" t="s">
        <v>156</v>
      </c>
      <c r="I360" s="4">
        <f>I354*J360</f>
        <v>33</v>
      </c>
      <c r="J360" s="4">
        <v>100</v>
      </c>
      <c r="K360" s="4">
        <v>100</v>
      </c>
      <c r="O360" s="4">
        <f t="shared" si="454"/>
        <v>17275.599999999999</v>
      </c>
      <c r="P360" s="4">
        <f t="shared" si="455"/>
        <v>17275.599999999999</v>
      </c>
      <c r="Q360" s="4">
        <f t="shared" si="479"/>
        <v>0</v>
      </c>
      <c r="R360" s="4">
        <f t="shared" si="480"/>
        <v>0</v>
      </c>
      <c r="S360" s="4">
        <f t="shared" si="456"/>
        <v>0</v>
      </c>
      <c r="T360" s="4">
        <f t="shared" si="457"/>
        <v>0</v>
      </c>
      <c r="U360" s="4">
        <f t="shared" si="458"/>
        <v>0</v>
      </c>
      <c r="V360" s="4">
        <f t="shared" si="459"/>
        <v>0</v>
      </c>
      <c r="W360" s="4">
        <f t="shared" si="460"/>
        <v>0</v>
      </c>
      <c r="X360" s="4">
        <f t="shared" si="481"/>
        <v>0</v>
      </c>
      <c r="Y360" s="4">
        <f t="shared" si="482"/>
        <v>0</v>
      </c>
      <c r="AA360" s="4">
        <v>85736473</v>
      </c>
      <c r="AB360" s="4">
        <f t="shared" si="461"/>
        <v>28.1</v>
      </c>
      <c r="AC360" s="4">
        <f t="shared" si="483"/>
        <v>28.1</v>
      </c>
      <c r="AD360" s="4">
        <f t="shared" si="484"/>
        <v>0</v>
      </c>
      <c r="AE360" s="4">
        <f t="shared" si="485"/>
        <v>0</v>
      </c>
      <c r="AF360" s="4">
        <f t="shared" si="485"/>
        <v>0</v>
      </c>
      <c r="AG360" s="4">
        <f t="shared" si="462"/>
        <v>0</v>
      </c>
      <c r="AH360" s="4">
        <f t="shared" si="486"/>
        <v>0</v>
      </c>
      <c r="AI360" s="4">
        <f t="shared" si="486"/>
        <v>0</v>
      </c>
      <c r="AJ360" s="4">
        <f t="shared" si="463"/>
        <v>0</v>
      </c>
      <c r="AK360" s="4">
        <v>28.1</v>
      </c>
      <c r="AL360" s="4">
        <v>28.1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109</v>
      </c>
      <c r="AU360" s="4">
        <v>61</v>
      </c>
      <c r="AV360" s="4">
        <v>1</v>
      </c>
      <c r="AW360" s="4">
        <v>1</v>
      </c>
      <c r="AZ360" s="4">
        <v>1</v>
      </c>
      <c r="BA360" s="4">
        <v>1</v>
      </c>
      <c r="BB360" s="4">
        <v>1</v>
      </c>
      <c r="BC360" s="4">
        <v>18.63</v>
      </c>
      <c r="BD360" s="4" t="s">
        <v>3</v>
      </c>
      <c r="BE360" s="4" t="s">
        <v>3</v>
      </c>
      <c r="BF360" s="4" t="s">
        <v>3</v>
      </c>
      <c r="BG360" s="4" t="s">
        <v>3</v>
      </c>
      <c r="BH360" s="4">
        <v>3</v>
      </c>
      <c r="BI360" s="4">
        <v>1</v>
      </c>
      <c r="BJ360" s="4" t="s">
        <v>157</v>
      </c>
      <c r="BM360" s="4">
        <v>21</v>
      </c>
      <c r="BN360" s="4">
        <v>0</v>
      </c>
      <c r="BO360" s="4" t="s">
        <v>154</v>
      </c>
      <c r="BP360" s="4">
        <v>1</v>
      </c>
      <c r="BQ360" s="4">
        <v>30</v>
      </c>
      <c r="BR360" s="4">
        <v>0</v>
      </c>
      <c r="BS360" s="4">
        <v>1</v>
      </c>
      <c r="BT360" s="4">
        <v>1</v>
      </c>
      <c r="BU360" s="4">
        <v>1</v>
      </c>
      <c r="BV360" s="4">
        <v>1</v>
      </c>
      <c r="BW360" s="4">
        <v>1</v>
      </c>
      <c r="BX360" s="4">
        <v>1</v>
      </c>
      <c r="BY360" s="4" t="s">
        <v>3</v>
      </c>
      <c r="BZ360" s="4">
        <v>109</v>
      </c>
      <c r="CA360" s="4">
        <v>61</v>
      </c>
      <c r="CB360" s="4" t="s">
        <v>3</v>
      </c>
      <c r="CE360" s="4">
        <v>1566</v>
      </c>
      <c r="CF360" s="4">
        <v>0</v>
      </c>
      <c r="CG360" s="4">
        <v>0</v>
      </c>
      <c r="CM360" s="4">
        <v>0</v>
      </c>
      <c r="CN360" s="4" t="s">
        <v>908</v>
      </c>
      <c r="CO360" s="4">
        <v>0</v>
      </c>
      <c r="CP360" s="4">
        <f t="shared" si="464"/>
        <v>17275.599999999999</v>
      </c>
      <c r="CQ360" s="4">
        <f t="shared" si="465"/>
        <v>523.5</v>
      </c>
      <c r="CR360" s="4">
        <f t="shared" si="487"/>
        <v>0</v>
      </c>
      <c r="CS360" s="4">
        <f t="shared" si="488"/>
        <v>0</v>
      </c>
      <c r="CT360" s="4">
        <f t="shared" si="466"/>
        <v>0</v>
      </c>
      <c r="CU360" s="4">
        <f t="shared" si="467"/>
        <v>0</v>
      </c>
      <c r="CV360" s="4">
        <f t="shared" si="468"/>
        <v>0</v>
      </c>
      <c r="CW360" s="4">
        <f t="shared" si="469"/>
        <v>0</v>
      </c>
      <c r="CX360" s="4">
        <f t="shared" si="470"/>
        <v>0</v>
      </c>
      <c r="CY360" s="4">
        <f t="shared" si="489"/>
        <v>0</v>
      </c>
      <c r="CZ360" s="4">
        <f t="shared" si="490"/>
        <v>0</v>
      </c>
      <c r="DC360" s="4" t="s">
        <v>3</v>
      </c>
      <c r="DD360" s="4" t="s">
        <v>3</v>
      </c>
      <c r="DE360" s="4" t="s">
        <v>3</v>
      </c>
      <c r="DF360" s="4" t="s">
        <v>3</v>
      </c>
      <c r="DG360" s="4" t="s">
        <v>3</v>
      </c>
      <c r="DH360" s="4" t="s">
        <v>3</v>
      </c>
      <c r="DI360" s="4" t="s">
        <v>3</v>
      </c>
      <c r="DJ360" s="4" t="s">
        <v>3</v>
      </c>
      <c r="DK360" s="4" t="s">
        <v>3</v>
      </c>
      <c r="DL360" s="4" t="s">
        <v>3</v>
      </c>
      <c r="DM360" s="4" t="s">
        <v>3</v>
      </c>
      <c r="DN360" s="4">
        <v>0</v>
      </c>
      <c r="DO360" s="4">
        <v>0</v>
      </c>
      <c r="DP360" s="4">
        <v>1</v>
      </c>
      <c r="DQ360" s="4">
        <v>1</v>
      </c>
      <c r="DU360" s="4">
        <v>1003</v>
      </c>
      <c r="DV360" s="4" t="s">
        <v>156</v>
      </c>
      <c r="DW360" s="4" t="s">
        <v>156</v>
      </c>
      <c r="DX360" s="4">
        <v>1</v>
      </c>
      <c r="DZ360" s="4" t="s">
        <v>3</v>
      </c>
      <c r="EA360" s="4" t="s">
        <v>3</v>
      </c>
      <c r="EB360" s="4" t="s">
        <v>3</v>
      </c>
      <c r="EC360" s="4" t="s">
        <v>3</v>
      </c>
      <c r="EE360" s="4">
        <v>85133641</v>
      </c>
      <c r="EF360" s="4">
        <v>30</v>
      </c>
      <c r="EG360" s="4" t="s">
        <v>52</v>
      </c>
      <c r="EH360" s="4">
        <v>0</v>
      </c>
      <c r="EI360" s="4" t="s">
        <v>3</v>
      </c>
      <c r="EJ360" s="4">
        <v>1</v>
      </c>
      <c r="EK360" s="4">
        <v>21</v>
      </c>
      <c r="EL360" s="4" t="s">
        <v>53</v>
      </c>
      <c r="EM360" s="4" t="s">
        <v>54</v>
      </c>
      <c r="EO360" s="4" t="s">
        <v>148</v>
      </c>
      <c r="EQ360" s="4">
        <v>0</v>
      </c>
      <c r="ER360" s="4">
        <v>28.1</v>
      </c>
      <c r="ES360" s="4">
        <v>28.1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FQ360" s="4">
        <v>0</v>
      </c>
      <c r="FR360" s="4">
        <v>0</v>
      </c>
      <c r="FS360" s="4">
        <v>0</v>
      </c>
      <c r="FX360" s="4">
        <v>109</v>
      </c>
      <c r="FY360" s="4">
        <v>61</v>
      </c>
      <c r="GA360" s="4" t="s">
        <v>3</v>
      </c>
      <c r="GD360" s="4">
        <v>1</v>
      </c>
      <c r="GF360" s="4">
        <v>-367345504</v>
      </c>
      <c r="GG360" s="4">
        <v>2</v>
      </c>
      <c r="GH360" s="4">
        <v>1</v>
      </c>
      <c r="GI360" s="4">
        <v>2</v>
      </c>
      <c r="GJ360" s="4">
        <v>0</v>
      </c>
      <c r="GK360" s="4">
        <v>0</v>
      </c>
      <c r="GL360" s="4">
        <f t="shared" si="471"/>
        <v>0</v>
      </c>
      <c r="GM360" s="4">
        <f t="shared" si="472"/>
        <v>17275.599999999999</v>
      </c>
      <c r="GN360" s="4">
        <f t="shared" si="473"/>
        <v>17275.599999999999</v>
      </c>
      <c r="GO360" s="4">
        <f t="shared" si="474"/>
        <v>0</v>
      </c>
      <c r="GP360" s="4">
        <f t="shared" si="475"/>
        <v>0</v>
      </c>
      <c r="GR360" s="4">
        <v>0</v>
      </c>
      <c r="GS360" s="4">
        <v>3</v>
      </c>
      <c r="GT360" s="4">
        <v>0</v>
      </c>
      <c r="GU360" s="4" t="s">
        <v>3</v>
      </c>
      <c r="GV360" s="4">
        <f t="shared" si="476"/>
        <v>0</v>
      </c>
      <c r="GW360" s="4">
        <v>1</v>
      </c>
      <c r="GX360" s="4">
        <f t="shared" si="477"/>
        <v>0</v>
      </c>
      <c r="HA360" s="4">
        <v>0</v>
      </c>
      <c r="HB360" s="4">
        <v>0</v>
      </c>
      <c r="HC360" s="4">
        <f t="shared" si="478"/>
        <v>0</v>
      </c>
      <c r="HE360" s="4" t="s">
        <v>3</v>
      </c>
      <c r="HF360" s="4" t="s">
        <v>3</v>
      </c>
      <c r="HM360" s="4" t="s">
        <v>42</v>
      </c>
      <c r="HN360" s="4" t="s">
        <v>3</v>
      </c>
      <c r="HO360" s="4" t="s">
        <v>3</v>
      </c>
      <c r="HP360" s="4" t="s">
        <v>3</v>
      </c>
      <c r="HQ360" s="4" t="s">
        <v>3</v>
      </c>
      <c r="HS360" s="4">
        <v>0</v>
      </c>
      <c r="IK360" s="4">
        <v>0</v>
      </c>
    </row>
    <row r="361" spans="1:255" x14ac:dyDescent="0.2">
      <c r="A361" s="2">
        <v>17</v>
      </c>
      <c r="B361" s="2">
        <v>1</v>
      </c>
      <c r="C361" s="2">
        <f>ROW(SmtRes!A654)</f>
        <v>654</v>
      </c>
      <c r="D361" s="2">
        <f>ROW(EtalonRes!A639)</f>
        <v>639</v>
      </c>
      <c r="E361" s="2" t="s">
        <v>477</v>
      </c>
      <c r="F361" s="2" t="s">
        <v>159</v>
      </c>
      <c r="G361" s="2" t="s">
        <v>160</v>
      </c>
      <c r="H361" s="2" t="s">
        <v>138</v>
      </c>
      <c r="I361" s="2">
        <f>ROUND((87)/100,9)</f>
        <v>0.87</v>
      </c>
      <c r="J361" s="2">
        <v>0</v>
      </c>
      <c r="K361" s="2">
        <f>ROUND((87)/100,9)</f>
        <v>0.87</v>
      </c>
      <c r="L361" s="2"/>
      <c r="M361" s="2"/>
      <c r="N361" s="2"/>
      <c r="O361" s="2">
        <f t="shared" si="454"/>
        <v>650.27</v>
      </c>
      <c r="P361" s="2">
        <f t="shared" si="455"/>
        <v>38.94</v>
      </c>
      <c r="Q361" s="2">
        <f>(ROUND((ROUND(((((ET361*1.25)*1.2))*AV361*I361),2)*BB361),2)+ROUND((ROUND(((AE361-(((EU361*1.25)*1.2)))*AV361*I361),2)*BS361),2))</f>
        <v>66.52</v>
      </c>
      <c r="R361" s="2">
        <f>(ROUND((ROUND(((((EU361*1.25)*1.2))*AV361*I361),2)*BS361),2)+ROUND((ROUND(((AE361-(((EU361*1.25)*1.2)))*AV361*I361),2)*BS361),2))</f>
        <v>8.44</v>
      </c>
      <c r="S361" s="2">
        <f t="shared" si="456"/>
        <v>544.80999999999995</v>
      </c>
      <c r="T361" s="2">
        <f t="shared" si="457"/>
        <v>0</v>
      </c>
      <c r="U361" s="2">
        <f t="shared" si="458"/>
        <v>43.171054739999995</v>
      </c>
      <c r="V361" s="2">
        <f t="shared" si="459"/>
        <v>0</v>
      </c>
      <c r="W361" s="2">
        <f t="shared" si="460"/>
        <v>0</v>
      </c>
      <c r="X361" s="2">
        <f>(ROUND((((S361+ROUND((ROUND(((((EU361*1.25)*1.2))*AV361*I361),2)*BS361),2))*AT361)/100),2)+ROUND(((ROUND((ROUND(((AE361-(((EU361*1.25)*1.2)))*AV361*I361),2)*BS361),2)*AT361)/100),2))</f>
        <v>603.04</v>
      </c>
      <c r="Y361" s="2">
        <f>(ROUND((((S361+ROUND((ROUND(((((EU361*1.25)*1.2))*AV361*I361),2)*BS361),2))*AU361)/100),2)+ROUND(((ROUND((ROUND(((AE361-(((EU361*1.25)*1.2)))*AV361*I361),2)*BS361),2)*AU361)/100),2))</f>
        <v>337.48</v>
      </c>
      <c r="Z361" s="2"/>
      <c r="AA361" s="2">
        <v>85736471</v>
      </c>
      <c r="AB361" s="2">
        <f t="shared" si="461"/>
        <v>703.3152</v>
      </c>
      <c r="AC361" s="2">
        <f>ROUND((((ES361*1)*1)),6)</f>
        <v>44.76</v>
      </c>
      <c r="AD361" s="2">
        <f>ROUND((((((ET361*1.25)*1.2))-(((EU361*1.25)*1.2)))+AE361),6)</f>
        <v>71.655000000000001</v>
      </c>
      <c r="AE361" s="2">
        <f>ROUND((((EU361*1.25)*1.2)),6)</f>
        <v>9.09</v>
      </c>
      <c r="AF361" s="2">
        <f>ROUND((((EV361*1.15)*1.2)),6)</f>
        <v>586.90020000000004</v>
      </c>
      <c r="AG361" s="2">
        <f t="shared" si="462"/>
        <v>0</v>
      </c>
      <c r="AH361" s="2">
        <f>(((EW361*1.15)*1.2))</f>
        <v>46.506</v>
      </c>
      <c r="AI361" s="2">
        <f>(((EX361*1.25)*1.2))</f>
        <v>0</v>
      </c>
      <c r="AJ361" s="2">
        <f t="shared" si="463"/>
        <v>0</v>
      </c>
      <c r="AK361" s="2">
        <v>517.82000000000005</v>
      </c>
      <c r="AL361" s="2">
        <v>44.76</v>
      </c>
      <c r="AM361" s="2">
        <v>47.77</v>
      </c>
      <c r="AN361" s="2">
        <v>6.06</v>
      </c>
      <c r="AO361" s="2">
        <v>425.29</v>
      </c>
      <c r="AP361" s="2">
        <v>0</v>
      </c>
      <c r="AQ361" s="2">
        <v>33.700000000000003</v>
      </c>
      <c r="AR361" s="2">
        <v>0</v>
      </c>
      <c r="AS361" s="2">
        <v>0</v>
      </c>
      <c r="AT361" s="2">
        <v>109</v>
      </c>
      <c r="AU361" s="2">
        <v>61</v>
      </c>
      <c r="AV361" s="2">
        <v>1.0669999999999999</v>
      </c>
      <c r="AW361" s="2">
        <v>1</v>
      </c>
      <c r="AX361" s="2"/>
      <c r="AY361" s="2"/>
      <c r="AZ361" s="2">
        <v>1</v>
      </c>
      <c r="BA361" s="2">
        <v>1</v>
      </c>
      <c r="BB361" s="2">
        <v>1</v>
      </c>
      <c r="BC361" s="2">
        <v>1</v>
      </c>
      <c r="BD361" s="2" t="s">
        <v>3</v>
      </c>
      <c r="BE361" s="2" t="s">
        <v>3</v>
      </c>
      <c r="BF361" s="2" t="s">
        <v>3</v>
      </c>
      <c r="BG361" s="2" t="s">
        <v>3</v>
      </c>
      <c r="BH361" s="2">
        <v>0</v>
      </c>
      <c r="BI361" s="2">
        <v>1</v>
      </c>
      <c r="BJ361" s="2" t="s">
        <v>161</v>
      </c>
      <c r="BK361" s="2"/>
      <c r="BL361" s="2"/>
      <c r="BM361" s="2">
        <v>21</v>
      </c>
      <c r="BN361" s="2">
        <v>0</v>
      </c>
      <c r="BO361" s="2" t="s">
        <v>159</v>
      </c>
      <c r="BP361" s="2">
        <v>1</v>
      </c>
      <c r="BQ361" s="2">
        <v>30</v>
      </c>
      <c r="BR361" s="2">
        <v>0</v>
      </c>
      <c r="BS361" s="2">
        <v>1</v>
      </c>
      <c r="BT361" s="2">
        <v>1</v>
      </c>
      <c r="BU361" s="2">
        <v>1</v>
      </c>
      <c r="BV361" s="2">
        <v>1</v>
      </c>
      <c r="BW361" s="2">
        <v>1</v>
      </c>
      <c r="BX361" s="2">
        <v>1</v>
      </c>
      <c r="BY361" s="2" t="s">
        <v>3</v>
      </c>
      <c r="BZ361" s="2">
        <v>109</v>
      </c>
      <c r="CA361" s="2">
        <v>61</v>
      </c>
      <c r="CB361" s="2" t="s">
        <v>3</v>
      </c>
      <c r="CC361" s="2"/>
      <c r="CD361" s="2"/>
      <c r="CE361" s="2">
        <v>1566</v>
      </c>
      <c r="CF361" s="2">
        <v>0</v>
      </c>
      <c r="CG361" s="2">
        <v>0</v>
      </c>
      <c r="CH361" s="2"/>
      <c r="CI361" s="2"/>
      <c r="CJ361" s="2"/>
      <c r="CK361" s="2"/>
      <c r="CL361" s="2"/>
      <c r="CM361" s="2">
        <v>0</v>
      </c>
      <c r="CN361" s="2" t="s">
        <v>907</v>
      </c>
      <c r="CO361" s="2">
        <v>0</v>
      </c>
      <c r="CP361" s="2">
        <f t="shared" si="464"/>
        <v>650.27</v>
      </c>
      <c r="CQ361" s="2">
        <f t="shared" si="465"/>
        <v>44.76</v>
      </c>
      <c r="CR361" s="2">
        <f>(ROUND((ROUND(((((ET361*1.25)*1.2))*AV361*1),2)*BB361),2)+ROUND((ROUND(((AE361-(((EU361*1.25)*1.2)))*AV361*1),2)*BS361),2))</f>
        <v>76.459999999999994</v>
      </c>
      <c r="CS361" s="2">
        <f>(ROUND((ROUND(((((EU361*1.25)*1.2))*AV361*1),2)*BS361),2)+ROUND((ROUND(((AE361-(((EU361*1.25)*1.2)))*AV361*1),2)*BS361),2))</f>
        <v>9.6999999999999993</v>
      </c>
      <c r="CT361" s="2">
        <f t="shared" si="466"/>
        <v>626.22</v>
      </c>
      <c r="CU361" s="2">
        <f t="shared" si="467"/>
        <v>0</v>
      </c>
      <c r="CV361" s="2">
        <f t="shared" si="468"/>
        <v>49.621901999999999</v>
      </c>
      <c r="CW361" s="2">
        <f t="shared" si="469"/>
        <v>0</v>
      </c>
      <c r="CX361" s="2">
        <f t="shared" si="470"/>
        <v>0</v>
      </c>
      <c r="CY361" s="2">
        <f>(ROUND((((S361+ROUND((ROUND(((((EU361*1.25)*1.2))*AV361*1),2)*BS361),2))*AT361)/100),2)+ROUND(((ROUND((ROUND(((AE361-(((EU361*1.25)*1.2)))*AV361*1),2)*BS361),2)*AT361)/100),2))</f>
        <v>604.41999999999996</v>
      </c>
      <c r="CZ361" s="2">
        <f>(ROUND((((S361+ROUND((ROUND(((((EU361*1.25)*1.2))*AV361*1),2)*BS361),2))*AU361)/100),2)+ROUND(((ROUND((ROUND(((AE361-(((EU361*1.25)*1.2)))*AV361*1),2)*BS361),2)*AU361)/100),2))</f>
        <v>338.25</v>
      </c>
      <c r="DA361" s="2"/>
      <c r="DB361" s="2">
        <v>123</v>
      </c>
      <c r="DC361" s="2" t="s">
        <v>3</v>
      </c>
      <c r="DD361" s="2" t="s">
        <v>42</v>
      </c>
      <c r="DE361" s="2" t="s">
        <v>140</v>
      </c>
      <c r="DF361" s="2" t="s">
        <v>140</v>
      </c>
      <c r="DG361" s="2" t="s">
        <v>141</v>
      </c>
      <c r="DH361" s="2" t="s">
        <v>3</v>
      </c>
      <c r="DI361" s="2" t="s">
        <v>141</v>
      </c>
      <c r="DJ361" s="2" t="s">
        <v>140</v>
      </c>
      <c r="DK361" s="2" t="s">
        <v>3</v>
      </c>
      <c r="DL361" s="2" t="s">
        <v>3</v>
      </c>
      <c r="DM361" s="2" t="s">
        <v>3</v>
      </c>
      <c r="DN361" s="2">
        <v>0</v>
      </c>
      <c r="DO361" s="2">
        <v>0</v>
      </c>
      <c r="DP361" s="2">
        <v>1</v>
      </c>
      <c r="DQ361" s="2">
        <v>1</v>
      </c>
      <c r="DR361" s="2"/>
      <c r="DS361" s="2"/>
      <c r="DT361" s="2"/>
      <c r="DU361" s="2">
        <v>1013</v>
      </c>
      <c r="DV361" s="2" t="s">
        <v>138</v>
      </c>
      <c r="DW361" s="2" t="s">
        <v>138</v>
      </c>
      <c r="DX361" s="2">
        <v>1</v>
      </c>
      <c r="DY361" s="2"/>
      <c r="DZ361" s="2" t="s">
        <v>3</v>
      </c>
      <c r="EA361" s="2" t="s">
        <v>3</v>
      </c>
      <c r="EB361" s="2" t="s">
        <v>3</v>
      </c>
      <c r="EC361" s="2" t="s">
        <v>3</v>
      </c>
      <c r="ED361" s="2"/>
      <c r="EE361" s="2">
        <v>85133641</v>
      </c>
      <c r="EF361" s="2">
        <v>30</v>
      </c>
      <c r="EG361" s="2" t="s">
        <v>52</v>
      </c>
      <c r="EH361" s="2">
        <v>0</v>
      </c>
      <c r="EI361" s="2" t="s">
        <v>3</v>
      </c>
      <c r="EJ361" s="2">
        <v>1</v>
      </c>
      <c r="EK361" s="2">
        <v>21</v>
      </c>
      <c r="EL361" s="2" t="s">
        <v>53</v>
      </c>
      <c r="EM361" s="2" t="s">
        <v>54</v>
      </c>
      <c r="EN361" s="2"/>
      <c r="EO361" s="2" t="s">
        <v>142</v>
      </c>
      <c r="EP361" s="2"/>
      <c r="EQ361" s="2">
        <v>0</v>
      </c>
      <c r="ER361" s="2">
        <v>517.82000000000005</v>
      </c>
      <c r="ES361" s="2">
        <v>44.76</v>
      </c>
      <c r="ET361" s="2">
        <v>47.77</v>
      </c>
      <c r="EU361" s="2">
        <v>6.06</v>
      </c>
      <c r="EV361" s="2">
        <v>425.29</v>
      </c>
      <c r="EW361" s="2">
        <v>33.700000000000003</v>
      </c>
      <c r="EX361" s="2">
        <v>0</v>
      </c>
      <c r="EY361" s="2">
        <v>0</v>
      </c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>
        <v>0</v>
      </c>
      <c r="FR361" s="2">
        <v>0</v>
      </c>
      <c r="FS361" s="2">
        <v>0</v>
      </c>
      <c r="FT361" s="2"/>
      <c r="FU361" s="2"/>
      <c r="FV361" s="2"/>
      <c r="FW361" s="2"/>
      <c r="FX361" s="2">
        <v>109</v>
      </c>
      <c r="FY361" s="2">
        <v>61</v>
      </c>
      <c r="FZ361" s="2"/>
      <c r="GA361" s="2" t="s">
        <v>3</v>
      </c>
      <c r="GB361" s="2"/>
      <c r="GC361" s="2"/>
      <c r="GD361" s="2">
        <v>1</v>
      </c>
      <c r="GE361" s="2"/>
      <c r="GF361" s="2">
        <v>-756103936</v>
      </c>
      <c r="GG361" s="2">
        <v>2</v>
      </c>
      <c r="GH361" s="2">
        <v>1</v>
      </c>
      <c r="GI361" s="2">
        <v>2</v>
      </c>
      <c r="GJ361" s="2">
        <v>0</v>
      </c>
      <c r="GK361" s="2">
        <v>0</v>
      </c>
      <c r="GL361" s="2">
        <f t="shared" si="471"/>
        <v>0</v>
      </c>
      <c r="GM361" s="2">
        <f t="shared" si="472"/>
        <v>1590.79</v>
      </c>
      <c r="GN361" s="2">
        <f t="shared" si="473"/>
        <v>1590.79</v>
      </c>
      <c r="GO361" s="2">
        <f t="shared" si="474"/>
        <v>0</v>
      </c>
      <c r="GP361" s="2">
        <f t="shared" si="475"/>
        <v>0</v>
      </c>
      <c r="GQ361" s="2"/>
      <c r="GR361" s="2">
        <v>0</v>
      </c>
      <c r="GS361" s="2">
        <v>3</v>
      </c>
      <c r="GT361" s="2">
        <v>0</v>
      </c>
      <c r="GU361" s="2" t="s">
        <v>3</v>
      </c>
      <c r="GV361" s="2">
        <f t="shared" si="476"/>
        <v>0</v>
      </c>
      <c r="GW361" s="2">
        <v>1</v>
      </c>
      <c r="GX361" s="2">
        <f t="shared" si="477"/>
        <v>0</v>
      </c>
      <c r="GY361" s="2"/>
      <c r="GZ361" s="2"/>
      <c r="HA361" s="2">
        <v>0</v>
      </c>
      <c r="HB361" s="2">
        <v>0</v>
      </c>
      <c r="HC361" s="2">
        <f t="shared" si="478"/>
        <v>0</v>
      </c>
      <c r="HD361" s="2"/>
      <c r="HE361" s="2" t="s">
        <v>3</v>
      </c>
      <c r="HF361" s="2" t="s">
        <v>3</v>
      </c>
      <c r="HG361" s="2"/>
      <c r="HH361" s="2"/>
      <c r="HI361" s="2"/>
      <c r="HJ361" s="2"/>
      <c r="HK361" s="2"/>
      <c r="HL361" s="2"/>
      <c r="HM361" s="2" t="s">
        <v>3</v>
      </c>
      <c r="HN361" s="2" t="s">
        <v>3</v>
      </c>
      <c r="HO361" s="2" t="s">
        <v>3</v>
      </c>
      <c r="HP361" s="2" t="s">
        <v>3</v>
      </c>
      <c r="HQ361" s="2" t="s">
        <v>3</v>
      </c>
      <c r="HR361" s="2"/>
      <c r="HS361" s="2">
        <v>0</v>
      </c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>
        <v>0</v>
      </c>
      <c r="IL361" s="2"/>
      <c r="IM361" s="2"/>
      <c r="IN361" s="2"/>
      <c r="IO361" s="2"/>
      <c r="IP361" s="2"/>
      <c r="IQ361" s="2"/>
      <c r="IR361" s="2"/>
      <c r="IS361" s="2"/>
      <c r="IT361" s="2"/>
      <c r="IU361" s="2"/>
    </row>
    <row r="362" spans="1:255" x14ac:dyDescent="0.2">
      <c r="A362" s="4">
        <v>17</v>
      </c>
      <c r="B362" s="4">
        <v>1</v>
      </c>
      <c r="C362" s="4">
        <f>ROW(SmtRes!A668)</f>
        <v>668</v>
      </c>
      <c r="D362" s="4">
        <f>ROW(EtalonRes!A654)</f>
        <v>654</v>
      </c>
      <c r="E362" s="4" t="s">
        <v>477</v>
      </c>
      <c r="F362" s="4" t="s">
        <v>159</v>
      </c>
      <c r="G362" s="4" t="s">
        <v>160</v>
      </c>
      <c r="H362" s="4" t="s">
        <v>138</v>
      </c>
      <c r="I362" s="4">
        <f>ROUND((87)/100,9)</f>
        <v>0.87</v>
      </c>
      <c r="J362" s="4">
        <v>0</v>
      </c>
      <c r="K362" s="4">
        <f>ROUND((87)/100,9)</f>
        <v>0.87</v>
      </c>
      <c r="O362" s="4">
        <f t="shared" si="454"/>
        <v>32022.87</v>
      </c>
      <c r="P362" s="4">
        <f t="shared" si="455"/>
        <v>244.54</v>
      </c>
      <c r="Q362" s="4">
        <f>(ROUND((ROUND(((((ET362*1.25)*1.2))*AV362*I362),2)*BB362),2)+ROUND((ROUND(((AE362-(((EU362*1.25)*1.2)))*AV362*I362),2)*BS362),2))</f>
        <v>1078.29</v>
      </c>
      <c r="R362" s="4">
        <f>(ROUND((ROUND(((((EU362*1.25)*1.2))*AV362*I362),2)*BS362),2)+ROUND((ROUND(((AE362-(((EU362*1.25)*1.2)))*AV362*I362),2)*BS362),2))</f>
        <v>475.59</v>
      </c>
      <c r="S362" s="4">
        <f t="shared" si="456"/>
        <v>30700.04</v>
      </c>
      <c r="T362" s="4">
        <f t="shared" si="457"/>
        <v>0</v>
      </c>
      <c r="U362" s="4">
        <f t="shared" si="458"/>
        <v>43.171054739999995</v>
      </c>
      <c r="V362" s="4">
        <f t="shared" si="459"/>
        <v>0</v>
      </c>
      <c r="W362" s="4">
        <f t="shared" si="460"/>
        <v>0</v>
      </c>
      <c r="X362" s="4">
        <f>(ROUND((((S362+ROUND((ROUND(((((EU362*1.25)*1.2))*AV362*I362),2)*BS362),2))*AT362)/100),2)+ROUND(((ROUND((ROUND(((AE362-(((EU362*1.25)*1.2)))*AV362*I362),2)*BS362),2)*AT362)/100),2))</f>
        <v>33981.440000000002</v>
      </c>
      <c r="Y362" s="4">
        <f>(ROUND((((S362+ROUND((ROUND(((((EU362*1.25)*1.2))*AV362*I362),2)*BS362),2))*AU362)/100),2)+ROUND(((ROUND((ROUND(((AE362-(((EU362*1.25)*1.2)))*AV362*I362),2)*BS362),2)*AU362)/100),2))</f>
        <v>19017.13</v>
      </c>
      <c r="AA362" s="4">
        <v>85736473</v>
      </c>
      <c r="AB362" s="4">
        <f t="shared" si="461"/>
        <v>703.3152</v>
      </c>
      <c r="AC362" s="4">
        <f>ROUND((((ES362*1)*1)),6)</f>
        <v>44.76</v>
      </c>
      <c r="AD362" s="4">
        <f>ROUND((((((ET362*1.25)*1.2))-(((EU362*1.25)*1.2)))+AE362),6)</f>
        <v>71.655000000000001</v>
      </c>
      <c r="AE362" s="4">
        <f>ROUND((((EU362*1.25)*1.2)),6)</f>
        <v>9.09</v>
      </c>
      <c r="AF362" s="4">
        <f>ROUND((((EV362*1.15)*1.2)),6)</f>
        <v>586.90020000000004</v>
      </c>
      <c r="AG362" s="4">
        <f t="shared" si="462"/>
        <v>0</v>
      </c>
      <c r="AH362" s="4">
        <f>(((EW362*1.15)*1.2))</f>
        <v>46.506</v>
      </c>
      <c r="AI362" s="4">
        <f>(((EX362*1.25)*1.2))</f>
        <v>0</v>
      </c>
      <c r="AJ362" s="4">
        <f t="shared" si="463"/>
        <v>0</v>
      </c>
      <c r="AK362" s="4">
        <v>517.82000000000005</v>
      </c>
      <c r="AL362" s="4">
        <v>44.76</v>
      </c>
      <c r="AM362" s="4">
        <v>47.77</v>
      </c>
      <c r="AN362" s="4">
        <v>6.06</v>
      </c>
      <c r="AO362" s="4">
        <v>425.29</v>
      </c>
      <c r="AP362" s="4">
        <v>0</v>
      </c>
      <c r="AQ362" s="4">
        <v>33.700000000000003</v>
      </c>
      <c r="AR362" s="4">
        <v>0</v>
      </c>
      <c r="AS362" s="4">
        <v>0</v>
      </c>
      <c r="AT362" s="4">
        <v>109</v>
      </c>
      <c r="AU362" s="4">
        <v>61</v>
      </c>
      <c r="AV362" s="4">
        <v>1.0669999999999999</v>
      </c>
      <c r="AW362" s="4">
        <v>1</v>
      </c>
      <c r="AZ362" s="4">
        <v>1</v>
      </c>
      <c r="BA362" s="4">
        <v>56.35</v>
      </c>
      <c r="BB362" s="4">
        <v>16.21</v>
      </c>
      <c r="BC362" s="4">
        <v>6.28</v>
      </c>
      <c r="BD362" s="4" t="s">
        <v>3</v>
      </c>
      <c r="BE362" s="4" t="s">
        <v>3</v>
      </c>
      <c r="BF362" s="4" t="s">
        <v>3</v>
      </c>
      <c r="BG362" s="4" t="s">
        <v>3</v>
      </c>
      <c r="BH362" s="4">
        <v>0</v>
      </c>
      <c r="BI362" s="4">
        <v>1</v>
      </c>
      <c r="BJ362" s="4" t="s">
        <v>161</v>
      </c>
      <c r="BM362" s="4">
        <v>21</v>
      </c>
      <c r="BN362" s="4">
        <v>0</v>
      </c>
      <c r="BO362" s="4" t="s">
        <v>159</v>
      </c>
      <c r="BP362" s="4">
        <v>1</v>
      </c>
      <c r="BQ362" s="4">
        <v>30</v>
      </c>
      <c r="BR362" s="4">
        <v>0</v>
      </c>
      <c r="BS362" s="4">
        <v>56.35</v>
      </c>
      <c r="BT362" s="4">
        <v>1</v>
      </c>
      <c r="BU362" s="4">
        <v>1</v>
      </c>
      <c r="BV362" s="4">
        <v>1</v>
      </c>
      <c r="BW362" s="4">
        <v>1</v>
      </c>
      <c r="BX362" s="4">
        <v>1</v>
      </c>
      <c r="BY362" s="4" t="s">
        <v>3</v>
      </c>
      <c r="BZ362" s="4">
        <v>109</v>
      </c>
      <c r="CA362" s="4">
        <v>61</v>
      </c>
      <c r="CB362" s="4" t="s">
        <v>3</v>
      </c>
      <c r="CE362" s="4">
        <v>1566</v>
      </c>
      <c r="CF362" s="4">
        <v>0</v>
      </c>
      <c r="CG362" s="4">
        <v>0</v>
      </c>
      <c r="CM362" s="4">
        <v>0</v>
      </c>
      <c r="CN362" s="4" t="s">
        <v>907</v>
      </c>
      <c r="CO362" s="4">
        <v>0</v>
      </c>
      <c r="CP362" s="4">
        <f t="shared" si="464"/>
        <v>32022.870000000003</v>
      </c>
      <c r="CQ362" s="4">
        <f t="shared" si="465"/>
        <v>281.08999999999997</v>
      </c>
      <c r="CR362" s="4">
        <f>(ROUND((ROUND(((((ET362*1.25)*1.2))*AV362*1),2)*BB362),2)+ROUND((ROUND(((AE362-(((EU362*1.25)*1.2)))*AV362*1),2)*BS362),2))</f>
        <v>1239.42</v>
      </c>
      <c r="CS362" s="4">
        <f>(ROUND((ROUND(((((EU362*1.25)*1.2))*AV362*1),2)*BS362),2)+ROUND((ROUND(((AE362-(((EU362*1.25)*1.2)))*AV362*1),2)*BS362),2))</f>
        <v>546.6</v>
      </c>
      <c r="CT362" s="4">
        <f t="shared" si="466"/>
        <v>35287.5</v>
      </c>
      <c r="CU362" s="4">
        <f t="shared" si="467"/>
        <v>0</v>
      </c>
      <c r="CV362" s="4">
        <f t="shared" si="468"/>
        <v>49.621901999999999</v>
      </c>
      <c r="CW362" s="4">
        <f t="shared" si="469"/>
        <v>0</v>
      </c>
      <c r="CX362" s="4">
        <f t="shared" si="470"/>
        <v>0</v>
      </c>
      <c r="CY362" s="4">
        <f>(ROUND((((S362+ROUND((ROUND(((((EU362*1.25)*1.2))*AV362*1),2)*BS362),2))*AT362)/100),2)+ROUND(((ROUND((ROUND(((AE362-(((EU362*1.25)*1.2)))*AV362*1),2)*BS362),2)*AT362)/100),2))</f>
        <v>34058.839999999997</v>
      </c>
      <c r="CZ362" s="4">
        <f>(ROUND((((S362+ROUND((ROUND(((((EU362*1.25)*1.2))*AV362*1),2)*BS362),2))*AU362)/100),2)+ROUND(((ROUND((ROUND(((AE362-(((EU362*1.25)*1.2)))*AV362*1),2)*BS362),2)*AU362)/100),2))</f>
        <v>19060.45</v>
      </c>
      <c r="DB362" s="4">
        <v>125</v>
      </c>
      <c r="DC362" s="4" t="s">
        <v>3</v>
      </c>
      <c r="DD362" s="4" t="s">
        <v>42</v>
      </c>
      <c r="DE362" s="4" t="s">
        <v>140</v>
      </c>
      <c r="DF362" s="4" t="s">
        <v>140</v>
      </c>
      <c r="DG362" s="4" t="s">
        <v>141</v>
      </c>
      <c r="DH362" s="4" t="s">
        <v>3</v>
      </c>
      <c r="DI362" s="4" t="s">
        <v>141</v>
      </c>
      <c r="DJ362" s="4" t="s">
        <v>140</v>
      </c>
      <c r="DK362" s="4" t="s">
        <v>3</v>
      </c>
      <c r="DL362" s="4" t="s">
        <v>3</v>
      </c>
      <c r="DM362" s="4" t="s">
        <v>3</v>
      </c>
      <c r="DN362" s="4">
        <v>0</v>
      </c>
      <c r="DO362" s="4">
        <v>0</v>
      </c>
      <c r="DP362" s="4">
        <v>1</v>
      </c>
      <c r="DQ362" s="4">
        <v>1</v>
      </c>
      <c r="DU362" s="4">
        <v>1013</v>
      </c>
      <c r="DV362" s="4" t="s">
        <v>138</v>
      </c>
      <c r="DW362" s="4" t="s">
        <v>138</v>
      </c>
      <c r="DX362" s="4">
        <v>1</v>
      </c>
      <c r="DZ362" s="4" t="s">
        <v>3</v>
      </c>
      <c r="EA362" s="4" t="s">
        <v>3</v>
      </c>
      <c r="EB362" s="4" t="s">
        <v>3</v>
      </c>
      <c r="EC362" s="4" t="s">
        <v>3</v>
      </c>
      <c r="EE362" s="4">
        <v>85133641</v>
      </c>
      <c r="EF362" s="4">
        <v>30</v>
      </c>
      <c r="EG362" s="4" t="s">
        <v>52</v>
      </c>
      <c r="EH362" s="4">
        <v>0</v>
      </c>
      <c r="EI362" s="4" t="s">
        <v>3</v>
      </c>
      <c r="EJ362" s="4">
        <v>1</v>
      </c>
      <c r="EK362" s="4">
        <v>21</v>
      </c>
      <c r="EL362" s="4" t="s">
        <v>53</v>
      </c>
      <c r="EM362" s="4" t="s">
        <v>54</v>
      </c>
      <c r="EO362" s="4" t="s">
        <v>142</v>
      </c>
      <c r="EQ362" s="4">
        <v>0</v>
      </c>
      <c r="ER362" s="4">
        <v>517.82000000000005</v>
      </c>
      <c r="ES362" s="4">
        <v>44.76</v>
      </c>
      <c r="ET362" s="4">
        <v>47.77</v>
      </c>
      <c r="EU362" s="4">
        <v>6.06</v>
      </c>
      <c r="EV362" s="4">
        <v>425.29</v>
      </c>
      <c r="EW362" s="4">
        <v>33.700000000000003</v>
      </c>
      <c r="EX362" s="4">
        <v>0</v>
      </c>
      <c r="EY362" s="4">
        <v>0</v>
      </c>
      <c r="FQ362" s="4">
        <v>0</v>
      </c>
      <c r="FR362" s="4">
        <v>0</v>
      </c>
      <c r="FS362" s="4">
        <v>0</v>
      </c>
      <c r="FX362" s="4">
        <v>109</v>
      </c>
      <c r="FY362" s="4">
        <v>61</v>
      </c>
      <c r="GA362" s="4" t="s">
        <v>3</v>
      </c>
      <c r="GD362" s="4">
        <v>1</v>
      </c>
      <c r="GF362" s="4">
        <v>-756103936</v>
      </c>
      <c r="GG362" s="4">
        <v>2</v>
      </c>
      <c r="GH362" s="4">
        <v>1</v>
      </c>
      <c r="GI362" s="4">
        <v>2</v>
      </c>
      <c r="GJ362" s="4">
        <v>0</v>
      </c>
      <c r="GK362" s="4">
        <v>0</v>
      </c>
      <c r="GL362" s="4">
        <f t="shared" si="471"/>
        <v>0</v>
      </c>
      <c r="GM362" s="4">
        <f t="shared" si="472"/>
        <v>85021.440000000002</v>
      </c>
      <c r="GN362" s="4">
        <f t="shared" si="473"/>
        <v>85021.440000000002</v>
      </c>
      <c r="GO362" s="4">
        <f t="shared" si="474"/>
        <v>0</v>
      </c>
      <c r="GP362" s="4">
        <f t="shared" si="475"/>
        <v>0</v>
      </c>
      <c r="GR362" s="4">
        <v>0</v>
      </c>
      <c r="GS362" s="4">
        <v>3</v>
      </c>
      <c r="GT362" s="4">
        <v>0</v>
      </c>
      <c r="GU362" s="4" t="s">
        <v>3</v>
      </c>
      <c r="GV362" s="4">
        <f t="shared" si="476"/>
        <v>0</v>
      </c>
      <c r="GW362" s="4">
        <v>1</v>
      </c>
      <c r="GX362" s="4">
        <f t="shared" si="477"/>
        <v>0</v>
      </c>
      <c r="HA362" s="4">
        <v>0</v>
      </c>
      <c r="HB362" s="4">
        <v>0</v>
      </c>
      <c r="HC362" s="4">
        <f t="shared" si="478"/>
        <v>0</v>
      </c>
      <c r="HE362" s="4" t="s">
        <v>3</v>
      </c>
      <c r="HF362" s="4" t="s">
        <v>3</v>
      </c>
      <c r="HM362" s="4" t="s">
        <v>3</v>
      </c>
      <c r="HN362" s="4" t="s">
        <v>3</v>
      </c>
      <c r="HO362" s="4" t="s">
        <v>3</v>
      </c>
      <c r="HP362" s="4" t="s">
        <v>3</v>
      </c>
      <c r="HQ362" s="4" t="s">
        <v>3</v>
      </c>
      <c r="HS362" s="4">
        <v>0</v>
      </c>
      <c r="IK362" s="4">
        <v>0</v>
      </c>
    </row>
    <row r="363" spans="1:255" x14ac:dyDescent="0.2">
      <c r="A363" s="2">
        <v>18</v>
      </c>
      <c r="B363" s="2">
        <v>1</v>
      </c>
      <c r="C363" s="2">
        <v>654</v>
      </c>
      <c r="D363" s="2"/>
      <c r="E363" s="2" t="s">
        <v>478</v>
      </c>
      <c r="F363" s="2" t="s">
        <v>163</v>
      </c>
      <c r="G363" s="2" t="s">
        <v>164</v>
      </c>
      <c r="H363" s="2" t="s">
        <v>146</v>
      </c>
      <c r="I363" s="2">
        <f>I361*J363</f>
        <v>22</v>
      </c>
      <c r="J363" s="2">
        <v>25.287356321839081</v>
      </c>
      <c r="K363" s="2">
        <v>25.287355999999999</v>
      </c>
      <c r="L363" s="2"/>
      <c r="M363" s="2"/>
      <c r="N363" s="2"/>
      <c r="O363" s="2">
        <f t="shared" si="454"/>
        <v>1039.28</v>
      </c>
      <c r="P363" s="2">
        <f t="shared" si="455"/>
        <v>1039.28</v>
      </c>
      <c r="Q363" s="2">
        <f>(ROUND((ROUND(((ET363)*AV363*I363),2)*BB363),2)+ROUND((ROUND(((AE363-(EU363))*AV363*I363),2)*BS363),2))</f>
        <v>0</v>
      </c>
      <c r="R363" s="2">
        <f>(ROUND((ROUND(((EU363)*AV363*I363),2)*BS363),2)+ROUND((ROUND(((AE363-(EU363))*AV363*I363),2)*BS363),2))</f>
        <v>0</v>
      </c>
      <c r="S363" s="2">
        <f t="shared" si="456"/>
        <v>0</v>
      </c>
      <c r="T363" s="2">
        <f t="shared" si="457"/>
        <v>0</v>
      </c>
      <c r="U363" s="2">
        <f t="shared" si="458"/>
        <v>0</v>
      </c>
      <c r="V363" s="2">
        <f t="shared" si="459"/>
        <v>0</v>
      </c>
      <c r="W363" s="2">
        <f t="shared" si="460"/>
        <v>0</v>
      </c>
      <c r="X363" s="2">
        <f>(ROUND((((S363+ROUND((ROUND(((EU363)*AV363*I363),2)*BS363),2))*AT363)/100),2)+ROUND(((ROUND((ROUND(((AE363-(EU363))*AV363*I363),2)*BS363),2)*AT363)/100),2))</f>
        <v>0</v>
      </c>
      <c r="Y363" s="2">
        <f>(ROUND((((S363+ROUND((ROUND(((EU363)*AV363*I363),2)*BS363),2))*AU363)/100),2)+ROUND(((ROUND((ROUND(((AE363-(EU363))*AV363*I363),2)*BS363),2)*AU363)/100),2))</f>
        <v>0</v>
      </c>
      <c r="Z363" s="2"/>
      <c r="AA363" s="2">
        <v>85736471</v>
      </c>
      <c r="AB363" s="2">
        <f t="shared" si="461"/>
        <v>47.24</v>
      </c>
      <c r="AC363" s="2">
        <f>ROUND((ES363),6)</f>
        <v>47.24</v>
      </c>
      <c r="AD363" s="2">
        <f>ROUND((((ET363)-(EU363))+AE363),6)</f>
        <v>0</v>
      </c>
      <c r="AE363" s="2">
        <f t="shared" ref="AE363:AF366" si="491">ROUND((EU363),6)</f>
        <v>0</v>
      </c>
      <c r="AF363" s="2">
        <f t="shared" si="491"/>
        <v>0</v>
      </c>
      <c r="AG363" s="2">
        <f t="shared" si="462"/>
        <v>0</v>
      </c>
      <c r="AH363" s="2">
        <f t="shared" ref="AH363:AI366" si="492">(EW363)</f>
        <v>0</v>
      </c>
      <c r="AI363" s="2">
        <f t="shared" si="492"/>
        <v>0</v>
      </c>
      <c r="AJ363" s="2">
        <f t="shared" si="463"/>
        <v>0</v>
      </c>
      <c r="AK363" s="2">
        <v>47.24</v>
      </c>
      <c r="AL363" s="2">
        <v>47.24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109</v>
      </c>
      <c r="AU363" s="2">
        <v>61</v>
      </c>
      <c r="AV363" s="2">
        <v>1</v>
      </c>
      <c r="AW363" s="2">
        <v>1</v>
      </c>
      <c r="AX363" s="2"/>
      <c r="AY363" s="2"/>
      <c r="AZ363" s="2">
        <v>1</v>
      </c>
      <c r="BA363" s="2">
        <v>1</v>
      </c>
      <c r="BB363" s="2">
        <v>1</v>
      </c>
      <c r="BC363" s="2">
        <v>1</v>
      </c>
      <c r="BD363" s="2" t="s">
        <v>3</v>
      </c>
      <c r="BE363" s="2" t="s">
        <v>3</v>
      </c>
      <c r="BF363" s="2" t="s">
        <v>3</v>
      </c>
      <c r="BG363" s="2" t="s">
        <v>3</v>
      </c>
      <c r="BH363" s="2">
        <v>3</v>
      </c>
      <c r="BI363" s="2">
        <v>1</v>
      </c>
      <c r="BJ363" s="2" t="s">
        <v>165</v>
      </c>
      <c r="BK363" s="2"/>
      <c r="BL363" s="2"/>
      <c r="BM363" s="2">
        <v>21</v>
      </c>
      <c r="BN363" s="2">
        <v>0</v>
      </c>
      <c r="BO363" s="2" t="s">
        <v>3</v>
      </c>
      <c r="BP363" s="2">
        <v>0</v>
      </c>
      <c r="BQ363" s="2">
        <v>30</v>
      </c>
      <c r="BR363" s="2">
        <v>0</v>
      </c>
      <c r="BS363" s="2">
        <v>1</v>
      </c>
      <c r="BT363" s="2">
        <v>1</v>
      </c>
      <c r="BU363" s="2">
        <v>1</v>
      </c>
      <c r="BV363" s="2">
        <v>1</v>
      </c>
      <c r="BW363" s="2">
        <v>1</v>
      </c>
      <c r="BX363" s="2">
        <v>1</v>
      </c>
      <c r="BY363" s="2" t="s">
        <v>3</v>
      </c>
      <c r="BZ363" s="2">
        <v>109</v>
      </c>
      <c r="CA363" s="2">
        <v>61</v>
      </c>
      <c r="CB363" s="2" t="s">
        <v>3</v>
      </c>
      <c r="CC363" s="2"/>
      <c r="CD363" s="2"/>
      <c r="CE363" s="2">
        <v>1566</v>
      </c>
      <c r="CF363" s="2">
        <v>0</v>
      </c>
      <c r="CG363" s="2">
        <v>0</v>
      </c>
      <c r="CH363" s="2"/>
      <c r="CI363" s="2"/>
      <c r="CJ363" s="2"/>
      <c r="CK363" s="2"/>
      <c r="CL363" s="2"/>
      <c r="CM363" s="2">
        <v>0</v>
      </c>
      <c r="CN363" s="2" t="s">
        <v>908</v>
      </c>
      <c r="CO363" s="2">
        <v>0</v>
      </c>
      <c r="CP363" s="2">
        <f t="shared" si="464"/>
        <v>1039.28</v>
      </c>
      <c r="CQ363" s="2">
        <f t="shared" si="465"/>
        <v>47.24</v>
      </c>
      <c r="CR363" s="2">
        <f>(ROUND((ROUND(((ET363)*AV363*1),2)*BB363),2)+ROUND((ROUND(((AE363-(EU363))*AV363*1),2)*BS363),2))</f>
        <v>0</v>
      </c>
      <c r="CS363" s="2">
        <f>(ROUND((ROUND(((EU363)*AV363*1),2)*BS363),2)+ROUND((ROUND(((AE363-(EU363))*AV363*1),2)*BS363),2))</f>
        <v>0</v>
      </c>
      <c r="CT363" s="2">
        <f t="shared" si="466"/>
        <v>0</v>
      </c>
      <c r="CU363" s="2">
        <f t="shared" si="467"/>
        <v>0</v>
      </c>
      <c r="CV363" s="2">
        <f t="shared" si="468"/>
        <v>0</v>
      </c>
      <c r="CW363" s="2">
        <f t="shared" si="469"/>
        <v>0</v>
      </c>
      <c r="CX363" s="2">
        <f t="shared" si="470"/>
        <v>0</v>
      </c>
      <c r="CY363" s="2">
        <f>(ROUND((((S363+ROUND((ROUND(((EU363)*AV363*1),2)*BS363),2))*AT363)/100),2)+ROUND(((ROUND((ROUND(((AE363-(EU363))*AV363*1),2)*BS363),2)*AT363)/100),2))</f>
        <v>0</v>
      </c>
      <c r="CZ363" s="2">
        <f>(ROUND((((S363+ROUND((ROUND(((EU363)*AV363*1),2)*BS363),2))*AU363)/100),2)+ROUND(((ROUND((ROUND(((AE363-(EU363))*AV363*1),2)*BS363),2)*AU363)/100),2))</f>
        <v>0</v>
      </c>
      <c r="DA363" s="2"/>
      <c r="DB363" s="2"/>
      <c r="DC363" s="2" t="s">
        <v>3</v>
      </c>
      <c r="DD363" s="2" t="s">
        <v>3</v>
      </c>
      <c r="DE363" s="2" t="s">
        <v>3</v>
      </c>
      <c r="DF363" s="2" t="s">
        <v>3</v>
      </c>
      <c r="DG363" s="2" t="s">
        <v>3</v>
      </c>
      <c r="DH363" s="2" t="s">
        <v>3</v>
      </c>
      <c r="DI363" s="2" t="s">
        <v>3</v>
      </c>
      <c r="DJ363" s="2" t="s">
        <v>3</v>
      </c>
      <c r="DK363" s="2" t="s">
        <v>3</v>
      </c>
      <c r="DL363" s="2" t="s">
        <v>3</v>
      </c>
      <c r="DM363" s="2" t="s">
        <v>3</v>
      </c>
      <c r="DN363" s="2">
        <v>0</v>
      </c>
      <c r="DO363" s="2">
        <v>0</v>
      </c>
      <c r="DP363" s="2">
        <v>1</v>
      </c>
      <c r="DQ363" s="2">
        <v>1</v>
      </c>
      <c r="DR363" s="2"/>
      <c r="DS363" s="2"/>
      <c r="DT363" s="2"/>
      <c r="DU363" s="2">
        <v>1010</v>
      </c>
      <c r="DV363" s="2" t="s">
        <v>146</v>
      </c>
      <c r="DW363" s="2" t="s">
        <v>146</v>
      </c>
      <c r="DX363" s="2">
        <v>1</v>
      </c>
      <c r="DY363" s="2"/>
      <c r="DZ363" s="2" t="s">
        <v>3</v>
      </c>
      <c r="EA363" s="2" t="s">
        <v>3</v>
      </c>
      <c r="EB363" s="2" t="s">
        <v>3</v>
      </c>
      <c r="EC363" s="2" t="s">
        <v>3</v>
      </c>
      <c r="ED363" s="2"/>
      <c r="EE363" s="2">
        <v>85133641</v>
      </c>
      <c r="EF363" s="2">
        <v>30</v>
      </c>
      <c r="EG363" s="2" t="s">
        <v>52</v>
      </c>
      <c r="EH363" s="2">
        <v>0</v>
      </c>
      <c r="EI363" s="2" t="s">
        <v>3</v>
      </c>
      <c r="EJ363" s="2">
        <v>1</v>
      </c>
      <c r="EK363" s="2">
        <v>21</v>
      </c>
      <c r="EL363" s="2" t="s">
        <v>53</v>
      </c>
      <c r="EM363" s="2" t="s">
        <v>54</v>
      </c>
      <c r="EN363" s="2"/>
      <c r="EO363" s="2" t="s">
        <v>148</v>
      </c>
      <c r="EP363" s="2"/>
      <c r="EQ363" s="2">
        <v>0</v>
      </c>
      <c r="ER363" s="2">
        <v>47.24</v>
      </c>
      <c r="ES363" s="2">
        <v>47.24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>
        <v>0</v>
      </c>
      <c r="FR363" s="2">
        <v>0</v>
      </c>
      <c r="FS363" s="2">
        <v>0</v>
      </c>
      <c r="FT363" s="2"/>
      <c r="FU363" s="2"/>
      <c r="FV363" s="2"/>
      <c r="FW363" s="2"/>
      <c r="FX363" s="2">
        <v>109</v>
      </c>
      <c r="FY363" s="2">
        <v>61</v>
      </c>
      <c r="FZ363" s="2"/>
      <c r="GA363" s="2" t="s">
        <v>3</v>
      </c>
      <c r="GB363" s="2"/>
      <c r="GC363" s="2"/>
      <c r="GD363" s="2">
        <v>1</v>
      </c>
      <c r="GE363" s="2"/>
      <c r="GF363" s="2">
        <v>-720383431</v>
      </c>
      <c r="GG363" s="2">
        <v>2</v>
      </c>
      <c r="GH363" s="2">
        <v>1</v>
      </c>
      <c r="GI363" s="2">
        <v>-2</v>
      </c>
      <c r="GJ363" s="2">
        <v>0</v>
      </c>
      <c r="GK363" s="2">
        <v>0</v>
      </c>
      <c r="GL363" s="2">
        <f t="shared" si="471"/>
        <v>0</v>
      </c>
      <c r="GM363" s="2">
        <f t="shared" si="472"/>
        <v>1039.28</v>
      </c>
      <c r="GN363" s="2">
        <f t="shared" si="473"/>
        <v>1039.28</v>
      </c>
      <c r="GO363" s="2">
        <f t="shared" si="474"/>
        <v>0</v>
      </c>
      <c r="GP363" s="2">
        <f t="shared" si="475"/>
        <v>0</v>
      </c>
      <c r="GQ363" s="2"/>
      <c r="GR363" s="2">
        <v>0</v>
      </c>
      <c r="GS363" s="2">
        <v>3</v>
      </c>
      <c r="GT363" s="2">
        <v>0</v>
      </c>
      <c r="GU363" s="2" t="s">
        <v>3</v>
      </c>
      <c r="GV363" s="2">
        <f t="shared" si="476"/>
        <v>0</v>
      </c>
      <c r="GW363" s="2">
        <v>1</v>
      </c>
      <c r="GX363" s="2">
        <f t="shared" si="477"/>
        <v>0</v>
      </c>
      <c r="GY363" s="2"/>
      <c r="GZ363" s="2"/>
      <c r="HA363" s="2">
        <v>0</v>
      </c>
      <c r="HB363" s="2">
        <v>0</v>
      </c>
      <c r="HC363" s="2">
        <f t="shared" si="478"/>
        <v>0</v>
      </c>
      <c r="HD363" s="2"/>
      <c r="HE363" s="2" t="s">
        <v>3</v>
      </c>
      <c r="HF363" s="2" t="s">
        <v>3</v>
      </c>
      <c r="HG363" s="2"/>
      <c r="HH363" s="2"/>
      <c r="HI363" s="2"/>
      <c r="HJ363" s="2"/>
      <c r="HK363" s="2"/>
      <c r="HL363" s="2"/>
      <c r="HM363" s="2" t="s">
        <v>42</v>
      </c>
      <c r="HN363" s="2" t="s">
        <v>3</v>
      </c>
      <c r="HO363" s="2" t="s">
        <v>3</v>
      </c>
      <c r="HP363" s="2" t="s">
        <v>3</v>
      </c>
      <c r="HQ363" s="2" t="s">
        <v>3</v>
      </c>
      <c r="HR363" s="2"/>
      <c r="HS363" s="2">
        <v>0</v>
      </c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>
        <v>0</v>
      </c>
      <c r="IL363" s="2"/>
      <c r="IM363" s="2"/>
      <c r="IN363" s="2"/>
      <c r="IO363" s="2"/>
      <c r="IP363" s="2"/>
      <c r="IQ363" s="2"/>
      <c r="IR363" s="2"/>
      <c r="IS363" s="2"/>
      <c r="IT363" s="2"/>
      <c r="IU363" s="2"/>
    </row>
    <row r="364" spans="1:255" x14ac:dyDescent="0.2">
      <c r="A364" s="4">
        <v>18</v>
      </c>
      <c r="B364" s="4">
        <v>1</v>
      </c>
      <c r="C364" s="4">
        <v>668</v>
      </c>
      <c r="E364" s="4" t="s">
        <v>478</v>
      </c>
      <c r="F364" s="4" t="s">
        <v>163</v>
      </c>
      <c r="G364" s="4" t="s">
        <v>164</v>
      </c>
      <c r="H364" s="4" t="s">
        <v>146</v>
      </c>
      <c r="I364" s="4">
        <f>I362*J364</f>
        <v>22</v>
      </c>
      <c r="J364" s="4">
        <v>25.287356321839081</v>
      </c>
      <c r="K364" s="4">
        <v>25.287355999999999</v>
      </c>
      <c r="O364" s="4">
        <f t="shared" si="454"/>
        <v>22261.38</v>
      </c>
      <c r="P364" s="4">
        <f t="shared" si="455"/>
        <v>22261.38</v>
      </c>
      <c r="Q364" s="4">
        <f>(ROUND((ROUND(((ET364)*AV364*I364),2)*BB364),2)+ROUND((ROUND(((AE364-(EU364))*AV364*I364),2)*BS364),2))</f>
        <v>0</v>
      </c>
      <c r="R364" s="4">
        <f>(ROUND((ROUND(((EU364)*AV364*I364),2)*BS364),2)+ROUND((ROUND(((AE364-(EU364))*AV364*I364),2)*BS364),2))</f>
        <v>0</v>
      </c>
      <c r="S364" s="4">
        <f t="shared" si="456"/>
        <v>0</v>
      </c>
      <c r="T364" s="4">
        <f t="shared" si="457"/>
        <v>0</v>
      </c>
      <c r="U364" s="4">
        <f t="shared" si="458"/>
        <v>0</v>
      </c>
      <c r="V364" s="4">
        <f t="shared" si="459"/>
        <v>0</v>
      </c>
      <c r="W364" s="4">
        <f t="shared" si="460"/>
        <v>0</v>
      </c>
      <c r="X364" s="4">
        <f>(ROUND((((S364+ROUND((ROUND(((EU364)*AV364*I364),2)*BS364),2))*AT364)/100),2)+ROUND(((ROUND((ROUND(((AE364-(EU364))*AV364*I364),2)*BS364),2)*AT364)/100),2))</f>
        <v>0</v>
      </c>
      <c r="Y364" s="4">
        <f>(ROUND((((S364+ROUND((ROUND(((EU364)*AV364*I364),2)*BS364),2))*AU364)/100),2)+ROUND(((ROUND((ROUND(((AE364-(EU364))*AV364*I364),2)*BS364),2)*AU364)/100),2))</f>
        <v>0</v>
      </c>
      <c r="AA364" s="4">
        <v>85736473</v>
      </c>
      <c r="AB364" s="4">
        <f t="shared" si="461"/>
        <v>47.24</v>
      </c>
      <c r="AC364" s="4">
        <f>ROUND((ES364),6)</f>
        <v>47.24</v>
      </c>
      <c r="AD364" s="4">
        <f>ROUND((((ET364)-(EU364))+AE364),6)</f>
        <v>0</v>
      </c>
      <c r="AE364" s="4">
        <f t="shared" si="491"/>
        <v>0</v>
      </c>
      <c r="AF364" s="4">
        <f t="shared" si="491"/>
        <v>0</v>
      </c>
      <c r="AG364" s="4">
        <f t="shared" si="462"/>
        <v>0</v>
      </c>
      <c r="AH364" s="4">
        <f t="shared" si="492"/>
        <v>0</v>
      </c>
      <c r="AI364" s="4">
        <f t="shared" si="492"/>
        <v>0</v>
      </c>
      <c r="AJ364" s="4">
        <f t="shared" si="463"/>
        <v>0</v>
      </c>
      <c r="AK364" s="4">
        <v>47.24</v>
      </c>
      <c r="AL364" s="4">
        <v>47.24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109</v>
      </c>
      <c r="AU364" s="4">
        <v>61</v>
      </c>
      <c r="AV364" s="4">
        <v>1</v>
      </c>
      <c r="AW364" s="4">
        <v>1</v>
      </c>
      <c r="AZ364" s="4">
        <v>1</v>
      </c>
      <c r="BA364" s="4">
        <v>1</v>
      </c>
      <c r="BB364" s="4">
        <v>1</v>
      </c>
      <c r="BC364" s="4">
        <v>21.42</v>
      </c>
      <c r="BD364" s="4" t="s">
        <v>3</v>
      </c>
      <c r="BE364" s="4" t="s">
        <v>3</v>
      </c>
      <c r="BF364" s="4" t="s">
        <v>3</v>
      </c>
      <c r="BG364" s="4" t="s">
        <v>3</v>
      </c>
      <c r="BH364" s="4">
        <v>3</v>
      </c>
      <c r="BI364" s="4">
        <v>1</v>
      </c>
      <c r="BJ364" s="4" t="s">
        <v>165</v>
      </c>
      <c r="BM364" s="4">
        <v>21</v>
      </c>
      <c r="BN364" s="4">
        <v>0</v>
      </c>
      <c r="BO364" s="4" t="s">
        <v>163</v>
      </c>
      <c r="BP364" s="4">
        <v>1</v>
      </c>
      <c r="BQ364" s="4">
        <v>30</v>
      </c>
      <c r="BR364" s="4">
        <v>0</v>
      </c>
      <c r="BS364" s="4">
        <v>1</v>
      </c>
      <c r="BT364" s="4">
        <v>1</v>
      </c>
      <c r="BU364" s="4">
        <v>1</v>
      </c>
      <c r="BV364" s="4">
        <v>1</v>
      </c>
      <c r="BW364" s="4">
        <v>1</v>
      </c>
      <c r="BX364" s="4">
        <v>1</v>
      </c>
      <c r="BY364" s="4" t="s">
        <v>3</v>
      </c>
      <c r="BZ364" s="4">
        <v>109</v>
      </c>
      <c r="CA364" s="4">
        <v>61</v>
      </c>
      <c r="CB364" s="4" t="s">
        <v>3</v>
      </c>
      <c r="CE364" s="4">
        <v>1566</v>
      </c>
      <c r="CF364" s="4">
        <v>0</v>
      </c>
      <c r="CG364" s="4">
        <v>0</v>
      </c>
      <c r="CM364" s="4">
        <v>0</v>
      </c>
      <c r="CN364" s="4" t="s">
        <v>908</v>
      </c>
      <c r="CO364" s="4">
        <v>0</v>
      </c>
      <c r="CP364" s="4">
        <f t="shared" si="464"/>
        <v>22261.38</v>
      </c>
      <c r="CQ364" s="4">
        <f t="shared" si="465"/>
        <v>1011.88</v>
      </c>
      <c r="CR364" s="4">
        <f>(ROUND((ROUND(((ET364)*AV364*1),2)*BB364),2)+ROUND((ROUND(((AE364-(EU364))*AV364*1),2)*BS364),2))</f>
        <v>0</v>
      </c>
      <c r="CS364" s="4">
        <f>(ROUND((ROUND(((EU364)*AV364*1),2)*BS364),2)+ROUND((ROUND(((AE364-(EU364))*AV364*1),2)*BS364),2))</f>
        <v>0</v>
      </c>
      <c r="CT364" s="4">
        <f t="shared" si="466"/>
        <v>0</v>
      </c>
      <c r="CU364" s="4">
        <f t="shared" si="467"/>
        <v>0</v>
      </c>
      <c r="CV364" s="4">
        <f t="shared" si="468"/>
        <v>0</v>
      </c>
      <c r="CW364" s="4">
        <f t="shared" si="469"/>
        <v>0</v>
      </c>
      <c r="CX364" s="4">
        <f t="shared" si="470"/>
        <v>0</v>
      </c>
      <c r="CY364" s="4">
        <f>(ROUND((((S364+ROUND((ROUND(((EU364)*AV364*1),2)*BS364),2))*AT364)/100),2)+ROUND(((ROUND((ROUND(((AE364-(EU364))*AV364*1),2)*BS364),2)*AT364)/100),2))</f>
        <v>0</v>
      </c>
      <c r="CZ364" s="4">
        <f>(ROUND((((S364+ROUND((ROUND(((EU364)*AV364*1),2)*BS364),2))*AU364)/100),2)+ROUND(((ROUND((ROUND(((AE364-(EU364))*AV364*1),2)*BS364),2)*AU364)/100),2))</f>
        <v>0</v>
      </c>
      <c r="DC364" s="4" t="s">
        <v>3</v>
      </c>
      <c r="DD364" s="4" t="s">
        <v>3</v>
      </c>
      <c r="DE364" s="4" t="s">
        <v>3</v>
      </c>
      <c r="DF364" s="4" t="s">
        <v>3</v>
      </c>
      <c r="DG364" s="4" t="s">
        <v>3</v>
      </c>
      <c r="DH364" s="4" t="s">
        <v>3</v>
      </c>
      <c r="DI364" s="4" t="s">
        <v>3</v>
      </c>
      <c r="DJ364" s="4" t="s">
        <v>3</v>
      </c>
      <c r="DK364" s="4" t="s">
        <v>3</v>
      </c>
      <c r="DL364" s="4" t="s">
        <v>3</v>
      </c>
      <c r="DM364" s="4" t="s">
        <v>3</v>
      </c>
      <c r="DN364" s="4">
        <v>0</v>
      </c>
      <c r="DO364" s="4">
        <v>0</v>
      </c>
      <c r="DP364" s="4">
        <v>1</v>
      </c>
      <c r="DQ364" s="4">
        <v>1</v>
      </c>
      <c r="DU364" s="4">
        <v>1010</v>
      </c>
      <c r="DV364" s="4" t="s">
        <v>146</v>
      </c>
      <c r="DW364" s="4" t="s">
        <v>146</v>
      </c>
      <c r="DX364" s="4">
        <v>1</v>
      </c>
      <c r="DZ364" s="4" t="s">
        <v>3</v>
      </c>
      <c r="EA364" s="4" t="s">
        <v>3</v>
      </c>
      <c r="EB364" s="4" t="s">
        <v>3</v>
      </c>
      <c r="EC364" s="4" t="s">
        <v>3</v>
      </c>
      <c r="EE364" s="4">
        <v>85133641</v>
      </c>
      <c r="EF364" s="4">
        <v>30</v>
      </c>
      <c r="EG364" s="4" t="s">
        <v>52</v>
      </c>
      <c r="EH364" s="4">
        <v>0</v>
      </c>
      <c r="EI364" s="4" t="s">
        <v>3</v>
      </c>
      <c r="EJ364" s="4">
        <v>1</v>
      </c>
      <c r="EK364" s="4">
        <v>21</v>
      </c>
      <c r="EL364" s="4" t="s">
        <v>53</v>
      </c>
      <c r="EM364" s="4" t="s">
        <v>54</v>
      </c>
      <c r="EO364" s="4" t="s">
        <v>148</v>
      </c>
      <c r="EQ364" s="4">
        <v>0</v>
      </c>
      <c r="ER364" s="4">
        <v>47.24</v>
      </c>
      <c r="ES364" s="4">
        <v>47.24</v>
      </c>
      <c r="ET364" s="4">
        <v>0</v>
      </c>
      <c r="EU364" s="4">
        <v>0</v>
      </c>
      <c r="EV364" s="4">
        <v>0</v>
      </c>
      <c r="EW364" s="4">
        <v>0</v>
      </c>
      <c r="EX364" s="4">
        <v>0</v>
      </c>
      <c r="FQ364" s="4">
        <v>0</v>
      </c>
      <c r="FR364" s="4">
        <v>0</v>
      </c>
      <c r="FS364" s="4">
        <v>0</v>
      </c>
      <c r="FX364" s="4">
        <v>109</v>
      </c>
      <c r="FY364" s="4">
        <v>61</v>
      </c>
      <c r="GA364" s="4" t="s">
        <v>3</v>
      </c>
      <c r="GD364" s="4">
        <v>1</v>
      </c>
      <c r="GF364" s="4">
        <v>-720383431</v>
      </c>
      <c r="GG364" s="4">
        <v>2</v>
      </c>
      <c r="GH364" s="4">
        <v>1</v>
      </c>
      <c r="GI364" s="4">
        <v>2</v>
      </c>
      <c r="GJ364" s="4">
        <v>0</v>
      </c>
      <c r="GK364" s="4">
        <v>0</v>
      </c>
      <c r="GL364" s="4">
        <f t="shared" si="471"/>
        <v>0</v>
      </c>
      <c r="GM364" s="4">
        <f t="shared" si="472"/>
        <v>22261.38</v>
      </c>
      <c r="GN364" s="4">
        <f t="shared" si="473"/>
        <v>22261.38</v>
      </c>
      <c r="GO364" s="4">
        <f t="shared" si="474"/>
        <v>0</v>
      </c>
      <c r="GP364" s="4">
        <f t="shared" si="475"/>
        <v>0</v>
      </c>
      <c r="GR364" s="4">
        <v>0</v>
      </c>
      <c r="GS364" s="4">
        <v>3</v>
      </c>
      <c r="GT364" s="4">
        <v>0</v>
      </c>
      <c r="GU364" s="4" t="s">
        <v>3</v>
      </c>
      <c r="GV364" s="4">
        <f t="shared" si="476"/>
        <v>0</v>
      </c>
      <c r="GW364" s="4">
        <v>1</v>
      </c>
      <c r="GX364" s="4">
        <f t="shared" si="477"/>
        <v>0</v>
      </c>
      <c r="HA364" s="4">
        <v>0</v>
      </c>
      <c r="HB364" s="4">
        <v>0</v>
      </c>
      <c r="HC364" s="4">
        <f t="shared" si="478"/>
        <v>0</v>
      </c>
      <c r="HE364" s="4" t="s">
        <v>3</v>
      </c>
      <c r="HF364" s="4" t="s">
        <v>3</v>
      </c>
      <c r="HM364" s="4" t="s">
        <v>42</v>
      </c>
      <c r="HN364" s="4" t="s">
        <v>3</v>
      </c>
      <c r="HO364" s="4" t="s">
        <v>3</v>
      </c>
      <c r="HP364" s="4" t="s">
        <v>3</v>
      </c>
      <c r="HQ364" s="4" t="s">
        <v>3</v>
      </c>
      <c r="HS364" s="4">
        <v>0</v>
      </c>
      <c r="IK364" s="4">
        <v>0</v>
      </c>
    </row>
    <row r="365" spans="1:255" x14ac:dyDescent="0.2">
      <c r="A365" s="2">
        <v>18</v>
      </c>
      <c r="B365" s="2">
        <v>1</v>
      </c>
      <c r="C365" s="2">
        <v>653</v>
      </c>
      <c r="D365" s="2"/>
      <c r="E365" s="2" t="s">
        <v>479</v>
      </c>
      <c r="F365" s="2" t="s">
        <v>167</v>
      </c>
      <c r="G365" s="2" t="s">
        <v>168</v>
      </c>
      <c r="H365" s="2" t="s">
        <v>156</v>
      </c>
      <c r="I365" s="2">
        <f>I361*J365</f>
        <v>87</v>
      </c>
      <c r="J365" s="2">
        <v>100</v>
      </c>
      <c r="K365" s="2">
        <v>100</v>
      </c>
      <c r="L365" s="2"/>
      <c r="M365" s="2"/>
      <c r="N365" s="2"/>
      <c r="O365" s="2">
        <f t="shared" si="454"/>
        <v>2732.67</v>
      </c>
      <c r="P365" s="2">
        <f t="shared" si="455"/>
        <v>2732.67</v>
      </c>
      <c r="Q365" s="2">
        <f>(ROUND((ROUND(((ET365)*AV365*I365),2)*BB365),2)+ROUND((ROUND(((AE365-(EU365))*AV365*I365),2)*BS365),2))</f>
        <v>0</v>
      </c>
      <c r="R365" s="2">
        <f>(ROUND((ROUND(((EU365)*AV365*I365),2)*BS365),2)+ROUND((ROUND(((AE365-(EU365))*AV365*I365),2)*BS365),2))</f>
        <v>0</v>
      </c>
      <c r="S365" s="2">
        <f t="shared" si="456"/>
        <v>0</v>
      </c>
      <c r="T365" s="2">
        <f t="shared" si="457"/>
        <v>0</v>
      </c>
      <c r="U365" s="2">
        <f t="shared" si="458"/>
        <v>0</v>
      </c>
      <c r="V365" s="2">
        <f t="shared" si="459"/>
        <v>0</v>
      </c>
      <c r="W365" s="2">
        <f t="shared" si="460"/>
        <v>0</v>
      </c>
      <c r="X365" s="2">
        <f>(ROUND((((S365+ROUND((ROUND(((EU365)*AV365*I365),2)*BS365),2))*AT365)/100),2)+ROUND(((ROUND((ROUND(((AE365-(EU365))*AV365*I365),2)*BS365),2)*AT365)/100),2))</f>
        <v>0</v>
      </c>
      <c r="Y365" s="2">
        <f>(ROUND((((S365+ROUND((ROUND(((EU365)*AV365*I365),2)*BS365),2))*AU365)/100),2)+ROUND(((ROUND((ROUND(((AE365-(EU365))*AV365*I365),2)*BS365),2)*AU365)/100),2))</f>
        <v>0</v>
      </c>
      <c r="Z365" s="2"/>
      <c r="AA365" s="2">
        <v>85736471</v>
      </c>
      <c r="AB365" s="2">
        <f t="shared" si="461"/>
        <v>31.41</v>
      </c>
      <c r="AC365" s="2">
        <f>ROUND((ES365),6)</f>
        <v>31.41</v>
      </c>
      <c r="AD365" s="2">
        <f>ROUND((((ET365)-(EU365))+AE365),6)</f>
        <v>0</v>
      </c>
      <c r="AE365" s="2">
        <f t="shared" si="491"/>
        <v>0</v>
      </c>
      <c r="AF365" s="2">
        <f t="shared" si="491"/>
        <v>0</v>
      </c>
      <c r="AG365" s="2">
        <f t="shared" si="462"/>
        <v>0</v>
      </c>
      <c r="AH365" s="2">
        <f t="shared" si="492"/>
        <v>0</v>
      </c>
      <c r="AI365" s="2">
        <f t="shared" si="492"/>
        <v>0</v>
      </c>
      <c r="AJ365" s="2">
        <f t="shared" si="463"/>
        <v>0</v>
      </c>
      <c r="AK365" s="2">
        <v>31.41</v>
      </c>
      <c r="AL365" s="2">
        <v>31.41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109</v>
      </c>
      <c r="AU365" s="2">
        <v>61</v>
      </c>
      <c r="AV365" s="2">
        <v>1</v>
      </c>
      <c r="AW365" s="2">
        <v>1</v>
      </c>
      <c r="AX365" s="2"/>
      <c r="AY365" s="2"/>
      <c r="AZ365" s="2">
        <v>1</v>
      </c>
      <c r="BA365" s="2">
        <v>1</v>
      </c>
      <c r="BB365" s="2">
        <v>1</v>
      </c>
      <c r="BC365" s="2">
        <v>1</v>
      </c>
      <c r="BD365" s="2" t="s">
        <v>3</v>
      </c>
      <c r="BE365" s="2" t="s">
        <v>3</v>
      </c>
      <c r="BF365" s="2" t="s">
        <v>3</v>
      </c>
      <c r="BG365" s="2" t="s">
        <v>3</v>
      </c>
      <c r="BH365" s="2">
        <v>3</v>
      </c>
      <c r="BI365" s="2">
        <v>1</v>
      </c>
      <c r="BJ365" s="2" t="s">
        <v>169</v>
      </c>
      <c r="BK365" s="2"/>
      <c r="BL365" s="2"/>
      <c r="BM365" s="2">
        <v>21</v>
      </c>
      <c r="BN365" s="2">
        <v>0</v>
      </c>
      <c r="BO365" s="2" t="s">
        <v>3</v>
      </c>
      <c r="BP365" s="2">
        <v>0</v>
      </c>
      <c r="BQ365" s="2">
        <v>30</v>
      </c>
      <c r="BR365" s="2">
        <v>0</v>
      </c>
      <c r="BS365" s="2">
        <v>1</v>
      </c>
      <c r="BT365" s="2">
        <v>1</v>
      </c>
      <c r="BU365" s="2">
        <v>1</v>
      </c>
      <c r="BV365" s="2">
        <v>1</v>
      </c>
      <c r="BW365" s="2">
        <v>1</v>
      </c>
      <c r="BX365" s="2">
        <v>1</v>
      </c>
      <c r="BY365" s="2" t="s">
        <v>3</v>
      </c>
      <c r="BZ365" s="2">
        <v>109</v>
      </c>
      <c r="CA365" s="2">
        <v>61</v>
      </c>
      <c r="CB365" s="2" t="s">
        <v>3</v>
      </c>
      <c r="CC365" s="2"/>
      <c r="CD365" s="2"/>
      <c r="CE365" s="2">
        <v>1566</v>
      </c>
      <c r="CF365" s="2">
        <v>0</v>
      </c>
      <c r="CG365" s="2">
        <v>0</v>
      </c>
      <c r="CH365" s="2"/>
      <c r="CI365" s="2"/>
      <c r="CJ365" s="2"/>
      <c r="CK365" s="2"/>
      <c r="CL365" s="2"/>
      <c r="CM365" s="2">
        <v>0</v>
      </c>
      <c r="CN365" s="2" t="s">
        <v>908</v>
      </c>
      <c r="CO365" s="2">
        <v>0</v>
      </c>
      <c r="CP365" s="2">
        <f t="shared" si="464"/>
        <v>2732.67</v>
      </c>
      <c r="CQ365" s="2">
        <f t="shared" si="465"/>
        <v>31.41</v>
      </c>
      <c r="CR365" s="2">
        <f>(ROUND((ROUND(((ET365)*AV365*1),2)*BB365),2)+ROUND((ROUND(((AE365-(EU365))*AV365*1),2)*BS365),2))</f>
        <v>0</v>
      </c>
      <c r="CS365" s="2">
        <f>(ROUND((ROUND(((EU365)*AV365*1),2)*BS365),2)+ROUND((ROUND(((AE365-(EU365))*AV365*1),2)*BS365),2))</f>
        <v>0</v>
      </c>
      <c r="CT365" s="2">
        <f t="shared" si="466"/>
        <v>0</v>
      </c>
      <c r="CU365" s="2">
        <f t="shared" si="467"/>
        <v>0</v>
      </c>
      <c r="CV365" s="2">
        <f t="shared" si="468"/>
        <v>0</v>
      </c>
      <c r="CW365" s="2">
        <f t="shared" si="469"/>
        <v>0</v>
      </c>
      <c r="CX365" s="2">
        <f t="shared" si="470"/>
        <v>0</v>
      </c>
      <c r="CY365" s="2">
        <f>(ROUND((((S365+ROUND((ROUND(((EU365)*AV365*1),2)*BS365),2))*AT365)/100),2)+ROUND(((ROUND((ROUND(((AE365-(EU365))*AV365*1),2)*BS365),2)*AT365)/100),2))</f>
        <v>0</v>
      </c>
      <c r="CZ365" s="2">
        <f>(ROUND((((S365+ROUND((ROUND(((EU365)*AV365*1),2)*BS365),2))*AU365)/100),2)+ROUND(((ROUND((ROUND(((AE365-(EU365))*AV365*1),2)*BS365),2)*AU365)/100),2))</f>
        <v>0</v>
      </c>
      <c r="DA365" s="2"/>
      <c r="DB365" s="2"/>
      <c r="DC365" s="2" t="s">
        <v>3</v>
      </c>
      <c r="DD365" s="2" t="s">
        <v>3</v>
      </c>
      <c r="DE365" s="2" t="s">
        <v>3</v>
      </c>
      <c r="DF365" s="2" t="s">
        <v>3</v>
      </c>
      <c r="DG365" s="2" t="s">
        <v>3</v>
      </c>
      <c r="DH365" s="2" t="s">
        <v>3</v>
      </c>
      <c r="DI365" s="2" t="s">
        <v>3</v>
      </c>
      <c r="DJ365" s="2" t="s">
        <v>3</v>
      </c>
      <c r="DK365" s="2" t="s">
        <v>3</v>
      </c>
      <c r="DL365" s="2" t="s">
        <v>3</v>
      </c>
      <c r="DM365" s="2" t="s">
        <v>3</v>
      </c>
      <c r="DN365" s="2">
        <v>0</v>
      </c>
      <c r="DO365" s="2">
        <v>0</v>
      </c>
      <c r="DP365" s="2">
        <v>1</v>
      </c>
      <c r="DQ365" s="2">
        <v>1</v>
      </c>
      <c r="DR365" s="2"/>
      <c r="DS365" s="2"/>
      <c r="DT365" s="2"/>
      <c r="DU365" s="2">
        <v>1003</v>
      </c>
      <c r="DV365" s="2" t="s">
        <v>156</v>
      </c>
      <c r="DW365" s="2" t="s">
        <v>156</v>
      </c>
      <c r="DX365" s="2">
        <v>1</v>
      </c>
      <c r="DY365" s="2"/>
      <c r="DZ365" s="2" t="s">
        <v>3</v>
      </c>
      <c r="EA365" s="2" t="s">
        <v>3</v>
      </c>
      <c r="EB365" s="2" t="s">
        <v>3</v>
      </c>
      <c r="EC365" s="2" t="s">
        <v>3</v>
      </c>
      <c r="ED365" s="2"/>
      <c r="EE365" s="2">
        <v>85133641</v>
      </c>
      <c r="EF365" s="2">
        <v>30</v>
      </c>
      <c r="EG365" s="2" t="s">
        <v>52</v>
      </c>
      <c r="EH365" s="2">
        <v>0</v>
      </c>
      <c r="EI365" s="2" t="s">
        <v>3</v>
      </c>
      <c r="EJ365" s="2">
        <v>1</v>
      </c>
      <c r="EK365" s="2">
        <v>21</v>
      </c>
      <c r="EL365" s="2" t="s">
        <v>53</v>
      </c>
      <c r="EM365" s="2" t="s">
        <v>54</v>
      </c>
      <c r="EN365" s="2"/>
      <c r="EO365" s="2" t="s">
        <v>148</v>
      </c>
      <c r="EP365" s="2"/>
      <c r="EQ365" s="2">
        <v>0</v>
      </c>
      <c r="ER365" s="2">
        <v>31.41</v>
      </c>
      <c r="ES365" s="2">
        <v>31.41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>
        <v>0</v>
      </c>
      <c r="FR365" s="2">
        <v>0</v>
      </c>
      <c r="FS365" s="2">
        <v>0</v>
      </c>
      <c r="FT365" s="2"/>
      <c r="FU365" s="2"/>
      <c r="FV365" s="2"/>
      <c r="FW365" s="2"/>
      <c r="FX365" s="2">
        <v>109</v>
      </c>
      <c r="FY365" s="2">
        <v>61</v>
      </c>
      <c r="FZ365" s="2"/>
      <c r="GA365" s="2" t="s">
        <v>3</v>
      </c>
      <c r="GB365" s="2"/>
      <c r="GC365" s="2"/>
      <c r="GD365" s="2">
        <v>1</v>
      </c>
      <c r="GE365" s="2"/>
      <c r="GF365" s="2">
        <v>935342670</v>
      </c>
      <c r="GG365" s="2">
        <v>2</v>
      </c>
      <c r="GH365" s="2">
        <v>1</v>
      </c>
      <c r="GI365" s="2">
        <v>-2</v>
      </c>
      <c r="GJ365" s="2">
        <v>0</v>
      </c>
      <c r="GK365" s="2">
        <v>0</v>
      </c>
      <c r="GL365" s="2">
        <f t="shared" si="471"/>
        <v>0</v>
      </c>
      <c r="GM365" s="2">
        <f t="shared" si="472"/>
        <v>2732.67</v>
      </c>
      <c r="GN365" s="2">
        <f t="shared" si="473"/>
        <v>2732.67</v>
      </c>
      <c r="GO365" s="2">
        <f t="shared" si="474"/>
        <v>0</v>
      </c>
      <c r="GP365" s="2">
        <f t="shared" si="475"/>
        <v>0</v>
      </c>
      <c r="GQ365" s="2"/>
      <c r="GR365" s="2">
        <v>0</v>
      </c>
      <c r="GS365" s="2">
        <v>3</v>
      </c>
      <c r="GT365" s="2">
        <v>0</v>
      </c>
      <c r="GU365" s="2" t="s">
        <v>3</v>
      </c>
      <c r="GV365" s="2">
        <f t="shared" si="476"/>
        <v>0</v>
      </c>
      <c r="GW365" s="2">
        <v>1</v>
      </c>
      <c r="GX365" s="2">
        <f t="shared" si="477"/>
        <v>0</v>
      </c>
      <c r="GY365" s="2"/>
      <c r="GZ365" s="2"/>
      <c r="HA365" s="2">
        <v>0</v>
      </c>
      <c r="HB365" s="2">
        <v>0</v>
      </c>
      <c r="HC365" s="2">
        <f t="shared" si="478"/>
        <v>0</v>
      </c>
      <c r="HD365" s="2"/>
      <c r="HE365" s="2" t="s">
        <v>3</v>
      </c>
      <c r="HF365" s="2" t="s">
        <v>3</v>
      </c>
      <c r="HG365" s="2"/>
      <c r="HH365" s="2"/>
      <c r="HI365" s="2"/>
      <c r="HJ365" s="2"/>
      <c r="HK365" s="2"/>
      <c r="HL365" s="2"/>
      <c r="HM365" s="2" t="s">
        <v>42</v>
      </c>
      <c r="HN365" s="2" t="s">
        <v>3</v>
      </c>
      <c r="HO365" s="2" t="s">
        <v>3</v>
      </c>
      <c r="HP365" s="2" t="s">
        <v>3</v>
      </c>
      <c r="HQ365" s="2" t="s">
        <v>3</v>
      </c>
      <c r="HR365" s="2"/>
      <c r="HS365" s="2">
        <v>0</v>
      </c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>
        <v>0</v>
      </c>
      <c r="IL365" s="2"/>
      <c r="IM365" s="2"/>
      <c r="IN365" s="2"/>
      <c r="IO365" s="2"/>
      <c r="IP365" s="2"/>
      <c r="IQ365" s="2"/>
      <c r="IR365" s="2"/>
      <c r="IS365" s="2"/>
      <c r="IT365" s="2"/>
      <c r="IU365" s="2"/>
    </row>
    <row r="366" spans="1:255" x14ac:dyDescent="0.2">
      <c r="A366" s="4">
        <v>18</v>
      </c>
      <c r="B366" s="4">
        <v>1</v>
      </c>
      <c r="C366" s="4">
        <v>667</v>
      </c>
      <c r="E366" s="4" t="s">
        <v>479</v>
      </c>
      <c r="F366" s="4" t="s">
        <v>167</v>
      </c>
      <c r="G366" s="4" t="s">
        <v>168</v>
      </c>
      <c r="H366" s="4" t="s">
        <v>156</v>
      </c>
      <c r="I366" s="4">
        <f>I362*J366</f>
        <v>87</v>
      </c>
      <c r="J366" s="4">
        <v>100</v>
      </c>
      <c r="K366" s="4">
        <v>100</v>
      </c>
      <c r="O366" s="4">
        <f t="shared" si="454"/>
        <v>50581.72</v>
      </c>
      <c r="P366" s="4">
        <f t="shared" si="455"/>
        <v>50581.72</v>
      </c>
      <c r="Q366" s="4">
        <f>(ROUND((ROUND(((ET366)*AV366*I366),2)*BB366),2)+ROUND((ROUND(((AE366-(EU366))*AV366*I366),2)*BS366),2))</f>
        <v>0</v>
      </c>
      <c r="R366" s="4">
        <f>(ROUND((ROUND(((EU366)*AV366*I366),2)*BS366),2)+ROUND((ROUND(((AE366-(EU366))*AV366*I366),2)*BS366),2))</f>
        <v>0</v>
      </c>
      <c r="S366" s="4">
        <f t="shared" si="456"/>
        <v>0</v>
      </c>
      <c r="T366" s="4">
        <f t="shared" si="457"/>
        <v>0</v>
      </c>
      <c r="U366" s="4">
        <f t="shared" si="458"/>
        <v>0</v>
      </c>
      <c r="V366" s="4">
        <f t="shared" si="459"/>
        <v>0</v>
      </c>
      <c r="W366" s="4">
        <f t="shared" si="460"/>
        <v>0</v>
      </c>
      <c r="X366" s="4">
        <f>(ROUND((((S366+ROUND((ROUND(((EU366)*AV366*I366),2)*BS366),2))*AT366)/100),2)+ROUND(((ROUND((ROUND(((AE366-(EU366))*AV366*I366),2)*BS366),2)*AT366)/100),2))</f>
        <v>0</v>
      </c>
      <c r="Y366" s="4">
        <f>(ROUND((((S366+ROUND((ROUND(((EU366)*AV366*I366),2)*BS366),2))*AU366)/100),2)+ROUND(((ROUND((ROUND(((AE366-(EU366))*AV366*I366),2)*BS366),2)*AU366)/100),2))</f>
        <v>0</v>
      </c>
      <c r="AA366" s="4">
        <v>85736473</v>
      </c>
      <c r="AB366" s="4">
        <f t="shared" si="461"/>
        <v>31.41</v>
      </c>
      <c r="AC366" s="4">
        <f>ROUND((ES366),6)</f>
        <v>31.41</v>
      </c>
      <c r="AD366" s="4">
        <f>ROUND((((ET366)-(EU366))+AE366),6)</f>
        <v>0</v>
      </c>
      <c r="AE366" s="4">
        <f t="shared" si="491"/>
        <v>0</v>
      </c>
      <c r="AF366" s="4">
        <f t="shared" si="491"/>
        <v>0</v>
      </c>
      <c r="AG366" s="4">
        <f t="shared" si="462"/>
        <v>0</v>
      </c>
      <c r="AH366" s="4">
        <f t="shared" si="492"/>
        <v>0</v>
      </c>
      <c r="AI366" s="4">
        <f t="shared" si="492"/>
        <v>0</v>
      </c>
      <c r="AJ366" s="4">
        <f t="shared" si="463"/>
        <v>0</v>
      </c>
      <c r="AK366" s="4">
        <v>31.41</v>
      </c>
      <c r="AL366" s="4">
        <v>31.41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109</v>
      </c>
      <c r="AU366" s="4">
        <v>61</v>
      </c>
      <c r="AV366" s="4">
        <v>1</v>
      </c>
      <c r="AW366" s="4">
        <v>1</v>
      </c>
      <c r="AZ366" s="4">
        <v>1</v>
      </c>
      <c r="BA366" s="4">
        <v>1</v>
      </c>
      <c r="BB366" s="4">
        <v>1</v>
      </c>
      <c r="BC366" s="4">
        <v>18.510000000000002</v>
      </c>
      <c r="BD366" s="4" t="s">
        <v>3</v>
      </c>
      <c r="BE366" s="4" t="s">
        <v>3</v>
      </c>
      <c r="BF366" s="4" t="s">
        <v>3</v>
      </c>
      <c r="BG366" s="4" t="s">
        <v>3</v>
      </c>
      <c r="BH366" s="4">
        <v>3</v>
      </c>
      <c r="BI366" s="4">
        <v>1</v>
      </c>
      <c r="BJ366" s="4" t="s">
        <v>169</v>
      </c>
      <c r="BM366" s="4">
        <v>21</v>
      </c>
      <c r="BN366" s="4">
        <v>0</v>
      </c>
      <c r="BO366" s="4" t="s">
        <v>167</v>
      </c>
      <c r="BP366" s="4">
        <v>1</v>
      </c>
      <c r="BQ366" s="4">
        <v>30</v>
      </c>
      <c r="BR366" s="4">
        <v>0</v>
      </c>
      <c r="BS366" s="4">
        <v>1</v>
      </c>
      <c r="BT366" s="4">
        <v>1</v>
      </c>
      <c r="BU366" s="4">
        <v>1</v>
      </c>
      <c r="BV366" s="4">
        <v>1</v>
      </c>
      <c r="BW366" s="4">
        <v>1</v>
      </c>
      <c r="BX366" s="4">
        <v>1</v>
      </c>
      <c r="BY366" s="4" t="s">
        <v>3</v>
      </c>
      <c r="BZ366" s="4">
        <v>109</v>
      </c>
      <c r="CA366" s="4">
        <v>61</v>
      </c>
      <c r="CB366" s="4" t="s">
        <v>3</v>
      </c>
      <c r="CE366" s="4">
        <v>1566</v>
      </c>
      <c r="CF366" s="4">
        <v>0</v>
      </c>
      <c r="CG366" s="4">
        <v>0</v>
      </c>
      <c r="CM366" s="4">
        <v>0</v>
      </c>
      <c r="CN366" s="4" t="s">
        <v>908</v>
      </c>
      <c r="CO366" s="4">
        <v>0</v>
      </c>
      <c r="CP366" s="4">
        <f t="shared" si="464"/>
        <v>50581.72</v>
      </c>
      <c r="CQ366" s="4">
        <f t="shared" si="465"/>
        <v>581.4</v>
      </c>
      <c r="CR366" s="4">
        <f>(ROUND((ROUND(((ET366)*AV366*1),2)*BB366),2)+ROUND((ROUND(((AE366-(EU366))*AV366*1),2)*BS366),2))</f>
        <v>0</v>
      </c>
      <c r="CS366" s="4">
        <f>(ROUND((ROUND(((EU366)*AV366*1),2)*BS366),2)+ROUND((ROUND(((AE366-(EU366))*AV366*1),2)*BS366),2))</f>
        <v>0</v>
      </c>
      <c r="CT366" s="4">
        <f t="shared" si="466"/>
        <v>0</v>
      </c>
      <c r="CU366" s="4">
        <f t="shared" si="467"/>
        <v>0</v>
      </c>
      <c r="CV366" s="4">
        <f t="shared" si="468"/>
        <v>0</v>
      </c>
      <c r="CW366" s="4">
        <f t="shared" si="469"/>
        <v>0</v>
      </c>
      <c r="CX366" s="4">
        <f t="shared" si="470"/>
        <v>0</v>
      </c>
      <c r="CY366" s="4">
        <f>(ROUND((((S366+ROUND((ROUND(((EU366)*AV366*1),2)*BS366),2))*AT366)/100),2)+ROUND(((ROUND((ROUND(((AE366-(EU366))*AV366*1),2)*BS366),2)*AT366)/100),2))</f>
        <v>0</v>
      </c>
      <c r="CZ366" s="4">
        <f>(ROUND((((S366+ROUND((ROUND(((EU366)*AV366*1),2)*BS366),2))*AU366)/100),2)+ROUND(((ROUND((ROUND(((AE366-(EU366))*AV366*1),2)*BS366),2)*AU366)/100),2))</f>
        <v>0</v>
      </c>
      <c r="DC366" s="4" t="s">
        <v>3</v>
      </c>
      <c r="DD366" s="4" t="s">
        <v>3</v>
      </c>
      <c r="DE366" s="4" t="s">
        <v>3</v>
      </c>
      <c r="DF366" s="4" t="s">
        <v>3</v>
      </c>
      <c r="DG366" s="4" t="s">
        <v>3</v>
      </c>
      <c r="DH366" s="4" t="s">
        <v>3</v>
      </c>
      <c r="DI366" s="4" t="s">
        <v>3</v>
      </c>
      <c r="DJ366" s="4" t="s">
        <v>3</v>
      </c>
      <c r="DK366" s="4" t="s">
        <v>3</v>
      </c>
      <c r="DL366" s="4" t="s">
        <v>3</v>
      </c>
      <c r="DM366" s="4" t="s">
        <v>3</v>
      </c>
      <c r="DN366" s="4">
        <v>0</v>
      </c>
      <c r="DO366" s="4">
        <v>0</v>
      </c>
      <c r="DP366" s="4">
        <v>1</v>
      </c>
      <c r="DQ366" s="4">
        <v>1</v>
      </c>
      <c r="DU366" s="4">
        <v>1003</v>
      </c>
      <c r="DV366" s="4" t="s">
        <v>156</v>
      </c>
      <c r="DW366" s="4" t="s">
        <v>156</v>
      </c>
      <c r="DX366" s="4">
        <v>1</v>
      </c>
      <c r="DZ366" s="4" t="s">
        <v>3</v>
      </c>
      <c r="EA366" s="4" t="s">
        <v>3</v>
      </c>
      <c r="EB366" s="4" t="s">
        <v>3</v>
      </c>
      <c r="EC366" s="4" t="s">
        <v>3</v>
      </c>
      <c r="EE366" s="4">
        <v>85133641</v>
      </c>
      <c r="EF366" s="4">
        <v>30</v>
      </c>
      <c r="EG366" s="4" t="s">
        <v>52</v>
      </c>
      <c r="EH366" s="4">
        <v>0</v>
      </c>
      <c r="EI366" s="4" t="s">
        <v>3</v>
      </c>
      <c r="EJ366" s="4">
        <v>1</v>
      </c>
      <c r="EK366" s="4">
        <v>21</v>
      </c>
      <c r="EL366" s="4" t="s">
        <v>53</v>
      </c>
      <c r="EM366" s="4" t="s">
        <v>54</v>
      </c>
      <c r="EO366" s="4" t="s">
        <v>148</v>
      </c>
      <c r="EQ366" s="4">
        <v>0</v>
      </c>
      <c r="ER366" s="4">
        <v>31.41</v>
      </c>
      <c r="ES366" s="4">
        <v>31.41</v>
      </c>
      <c r="ET366" s="4">
        <v>0</v>
      </c>
      <c r="EU366" s="4">
        <v>0</v>
      </c>
      <c r="EV366" s="4">
        <v>0</v>
      </c>
      <c r="EW366" s="4">
        <v>0</v>
      </c>
      <c r="EX366" s="4">
        <v>0</v>
      </c>
      <c r="FQ366" s="4">
        <v>0</v>
      </c>
      <c r="FR366" s="4">
        <v>0</v>
      </c>
      <c r="FS366" s="4">
        <v>0</v>
      </c>
      <c r="FX366" s="4">
        <v>109</v>
      </c>
      <c r="FY366" s="4">
        <v>61</v>
      </c>
      <c r="GA366" s="4" t="s">
        <v>3</v>
      </c>
      <c r="GD366" s="4">
        <v>1</v>
      </c>
      <c r="GF366" s="4">
        <v>935342670</v>
      </c>
      <c r="GG366" s="4">
        <v>2</v>
      </c>
      <c r="GH366" s="4">
        <v>1</v>
      </c>
      <c r="GI366" s="4">
        <v>2</v>
      </c>
      <c r="GJ366" s="4">
        <v>0</v>
      </c>
      <c r="GK366" s="4">
        <v>0</v>
      </c>
      <c r="GL366" s="4">
        <f t="shared" si="471"/>
        <v>0</v>
      </c>
      <c r="GM366" s="4">
        <f t="shared" si="472"/>
        <v>50581.72</v>
      </c>
      <c r="GN366" s="4">
        <f t="shared" si="473"/>
        <v>50581.72</v>
      </c>
      <c r="GO366" s="4">
        <f t="shared" si="474"/>
        <v>0</v>
      </c>
      <c r="GP366" s="4">
        <f t="shared" si="475"/>
        <v>0</v>
      </c>
      <c r="GR366" s="4">
        <v>0</v>
      </c>
      <c r="GS366" s="4">
        <v>3</v>
      </c>
      <c r="GT366" s="4">
        <v>0</v>
      </c>
      <c r="GU366" s="4" t="s">
        <v>3</v>
      </c>
      <c r="GV366" s="4">
        <f t="shared" si="476"/>
        <v>0</v>
      </c>
      <c r="GW366" s="4">
        <v>1</v>
      </c>
      <c r="GX366" s="4">
        <f t="shared" si="477"/>
        <v>0</v>
      </c>
      <c r="HA366" s="4">
        <v>0</v>
      </c>
      <c r="HB366" s="4">
        <v>0</v>
      </c>
      <c r="HC366" s="4">
        <f t="shared" si="478"/>
        <v>0</v>
      </c>
      <c r="HE366" s="4" t="s">
        <v>3</v>
      </c>
      <c r="HF366" s="4" t="s">
        <v>3</v>
      </c>
      <c r="HM366" s="4" t="s">
        <v>42</v>
      </c>
      <c r="HN366" s="4" t="s">
        <v>3</v>
      </c>
      <c r="HO366" s="4" t="s">
        <v>3</v>
      </c>
      <c r="HP366" s="4" t="s">
        <v>3</v>
      </c>
      <c r="HQ366" s="4" t="s">
        <v>3</v>
      </c>
      <c r="HS366" s="4">
        <v>0</v>
      </c>
      <c r="IK366" s="4">
        <v>0</v>
      </c>
    </row>
    <row r="367" spans="1:255" x14ac:dyDescent="0.2">
      <c r="A367" s="2">
        <v>17</v>
      </c>
      <c r="B367" s="2">
        <v>1</v>
      </c>
      <c r="C367" s="2">
        <f>ROW(SmtRes!A682)</f>
        <v>682</v>
      </c>
      <c r="D367" s="2">
        <f>ROW(EtalonRes!A669)</f>
        <v>669</v>
      </c>
      <c r="E367" s="2" t="s">
        <v>480</v>
      </c>
      <c r="F367" s="2" t="s">
        <v>171</v>
      </c>
      <c r="G367" s="2" t="s">
        <v>172</v>
      </c>
      <c r="H367" s="2" t="s">
        <v>138</v>
      </c>
      <c r="I367" s="2">
        <f>ROUND((25)/100,9)</f>
        <v>0.25</v>
      </c>
      <c r="J367" s="2">
        <v>0</v>
      </c>
      <c r="K367" s="2">
        <f>ROUND((25)/100,9)</f>
        <v>0.25</v>
      </c>
      <c r="L367" s="2"/>
      <c r="M367" s="2"/>
      <c r="N367" s="2"/>
      <c r="O367" s="2">
        <f t="shared" si="454"/>
        <v>186.92</v>
      </c>
      <c r="P367" s="2">
        <f t="shared" si="455"/>
        <v>11.25</v>
      </c>
      <c r="Q367" s="2">
        <f>(ROUND((ROUND(((((ET367*1.25)*1.2))*AV367*I367),2)*BB367),2)+ROUND((ROUND(((AE367-(((EU367*1.25)*1.2)))*AV367*I367),2)*BS367),2))</f>
        <v>19.11</v>
      </c>
      <c r="R367" s="2">
        <f>(ROUND((ROUND(((((EU367*1.25)*1.2))*AV367*I367),2)*BS367),2)+ROUND((ROUND(((AE367-(((EU367*1.25)*1.2)))*AV367*I367),2)*BS367),2))</f>
        <v>2.42</v>
      </c>
      <c r="S367" s="2">
        <f t="shared" si="456"/>
        <v>156.56</v>
      </c>
      <c r="T367" s="2">
        <f t="shared" si="457"/>
        <v>0</v>
      </c>
      <c r="U367" s="2">
        <f t="shared" si="458"/>
        <v>12.4054755</v>
      </c>
      <c r="V367" s="2">
        <f t="shared" si="459"/>
        <v>0</v>
      </c>
      <c r="W367" s="2">
        <f t="shared" si="460"/>
        <v>0</v>
      </c>
      <c r="X367" s="2">
        <f>(ROUND((((S367+ROUND((ROUND(((((EU367*1.25)*1.2))*AV367*I367),2)*BS367),2))*AT367)/100),2)+ROUND(((ROUND((ROUND(((AE367-(((EU367*1.25)*1.2)))*AV367*I367),2)*BS367),2)*AT367)/100),2))</f>
        <v>173.29</v>
      </c>
      <c r="Y367" s="2">
        <f>(ROUND((((S367+ROUND((ROUND(((((EU367*1.25)*1.2))*AV367*I367),2)*BS367),2))*AU367)/100),2)+ROUND(((ROUND((ROUND(((AE367-(((EU367*1.25)*1.2)))*AV367*I367),2)*BS367),2)*AU367)/100),2))</f>
        <v>96.98</v>
      </c>
      <c r="Z367" s="2"/>
      <c r="AA367" s="2">
        <v>85736471</v>
      </c>
      <c r="AB367" s="2">
        <f t="shared" si="461"/>
        <v>703.55520000000001</v>
      </c>
      <c r="AC367" s="2">
        <f>ROUND((((ES367*1)*1)),6)</f>
        <v>45</v>
      </c>
      <c r="AD367" s="2">
        <f>ROUND((((((ET367*1.25)*1.2))-(((EU367*1.25)*1.2)))+AE367),6)</f>
        <v>71.655000000000001</v>
      </c>
      <c r="AE367" s="2">
        <f>ROUND((((EU367*1.25)*1.2)),6)</f>
        <v>9.09</v>
      </c>
      <c r="AF367" s="2">
        <f>ROUND((((EV367*1.15)*1.2)),6)</f>
        <v>586.90020000000004</v>
      </c>
      <c r="AG367" s="2">
        <f t="shared" si="462"/>
        <v>0</v>
      </c>
      <c r="AH367" s="2">
        <f>(((EW367*1.15)*1.2))</f>
        <v>46.506</v>
      </c>
      <c r="AI367" s="2">
        <f>(((EX367*1.25)*1.2))</f>
        <v>0</v>
      </c>
      <c r="AJ367" s="2">
        <f t="shared" si="463"/>
        <v>0</v>
      </c>
      <c r="AK367" s="2">
        <v>518.05999999999995</v>
      </c>
      <c r="AL367" s="2">
        <v>45</v>
      </c>
      <c r="AM367" s="2">
        <v>47.77</v>
      </c>
      <c r="AN367" s="2">
        <v>6.06</v>
      </c>
      <c r="AO367" s="2">
        <v>425.29</v>
      </c>
      <c r="AP367" s="2">
        <v>0</v>
      </c>
      <c r="AQ367" s="2">
        <v>33.700000000000003</v>
      </c>
      <c r="AR367" s="2">
        <v>0</v>
      </c>
      <c r="AS367" s="2">
        <v>0</v>
      </c>
      <c r="AT367" s="2">
        <v>109</v>
      </c>
      <c r="AU367" s="2">
        <v>61</v>
      </c>
      <c r="AV367" s="2">
        <v>1.0669999999999999</v>
      </c>
      <c r="AW367" s="2">
        <v>1</v>
      </c>
      <c r="AX367" s="2"/>
      <c r="AY367" s="2"/>
      <c r="AZ367" s="2">
        <v>1</v>
      </c>
      <c r="BA367" s="2">
        <v>1</v>
      </c>
      <c r="BB367" s="2">
        <v>1</v>
      </c>
      <c r="BC367" s="2">
        <v>1</v>
      </c>
      <c r="BD367" s="2" t="s">
        <v>3</v>
      </c>
      <c r="BE367" s="2" t="s">
        <v>3</v>
      </c>
      <c r="BF367" s="2" t="s">
        <v>3</v>
      </c>
      <c r="BG367" s="2" t="s">
        <v>3</v>
      </c>
      <c r="BH367" s="2">
        <v>0</v>
      </c>
      <c r="BI367" s="2">
        <v>1</v>
      </c>
      <c r="BJ367" s="2" t="s">
        <v>173</v>
      </c>
      <c r="BK367" s="2"/>
      <c r="BL367" s="2"/>
      <c r="BM367" s="2">
        <v>21</v>
      </c>
      <c r="BN367" s="2">
        <v>0</v>
      </c>
      <c r="BO367" s="2" t="s">
        <v>171</v>
      </c>
      <c r="BP367" s="2">
        <v>1</v>
      </c>
      <c r="BQ367" s="2">
        <v>30</v>
      </c>
      <c r="BR367" s="2">
        <v>0</v>
      </c>
      <c r="BS367" s="2">
        <v>1</v>
      </c>
      <c r="BT367" s="2">
        <v>1</v>
      </c>
      <c r="BU367" s="2">
        <v>1</v>
      </c>
      <c r="BV367" s="2">
        <v>1</v>
      </c>
      <c r="BW367" s="2">
        <v>1</v>
      </c>
      <c r="BX367" s="2">
        <v>1</v>
      </c>
      <c r="BY367" s="2" t="s">
        <v>3</v>
      </c>
      <c r="BZ367" s="2">
        <v>109</v>
      </c>
      <c r="CA367" s="2">
        <v>61</v>
      </c>
      <c r="CB367" s="2" t="s">
        <v>3</v>
      </c>
      <c r="CC367" s="2"/>
      <c r="CD367" s="2"/>
      <c r="CE367" s="2">
        <v>1566</v>
      </c>
      <c r="CF367" s="2">
        <v>0</v>
      </c>
      <c r="CG367" s="2">
        <v>0</v>
      </c>
      <c r="CH367" s="2"/>
      <c r="CI367" s="2"/>
      <c r="CJ367" s="2"/>
      <c r="CK367" s="2"/>
      <c r="CL367" s="2"/>
      <c r="CM367" s="2">
        <v>0</v>
      </c>
      <c r="CN367" s="2" t="s">
        <v>907</v>
      </c>
      <c r="CO367" s="2">
        <v>0</v>
      </c>
      <c r="CP367" s="2">
        <f t="shared" si="464"/>
        <v>186.92000000000002</v>
      </c>
      <c r="CQ367" s="2">
        <f t="shared" si="465"/>
        <v>45</v>
      </c>
      <c r="CR367" s="2">
        <f>(ROUND((ROUND(((((ET367*1.25)*1.2))*AV367*1),2)*BB367),2)+ROUND((ROUND(((AE367-(((EU367*1.25)*1.2)))*AV367*1),2)*BS367),2))</f>
        <v>76.459999999999994</v>
      </c>
      <c r="CS367" s="2">
        <f>(ROUND((ROUND(((((EU367*1.25)*1.2))*AV367*1),2)*BS367),2)+ROUND((ROUND(((AE367-(((EU367*1.25)*1.2)))*AV367*1),2)*BS367),2))</f>
        <v>9.6999999999999993</v>
      </c>
      <c r="CT367" s="2">
        <f t="shared" si="466"/>
        <v>626.22</v>
      </c>
      <c r="CU367" s="2">
        <f t="shared" si="467"/>
        <v>0</v>
      </c>
      <c r="CV367" s="2">
        <f t="shared" si="468"/>
        <v>49.621901999999999</v>
      </c>
      <c r="CW367" s="2">
        <f t="shared" si="469"/>
        <v>0</v>
      </c>
      <c r="CX367" s="2">
        <f t="shared" si="470"/>
        <v>0</v>
      </c>
      <c r="CY367" s="2">
        <f>(ROUND((((S367+ROUND((ROUND(((((EU367*1.25)*1.2))*AV367*1),2)*BS367),2))*AT367)/100),2)+ROUND(((ROUND((ROUND(((AE367-(((EU367*1.25)*1.2)))*AV367*1),2)*BS367),2)*AT367)/100),2))</f>
        <v>181.22</v>
      </c>
      <c r="CZ367" s="2">
        <f>(ROUND((((S367+ROUND((ROUND(((((EU367*1.25)*1.2))*AV367*1),2)*BS367),2))*AU367)/100),2)+ROUND(((ROUND((ROUND(((AE367-(((EU367*1.25)*1.2)))*AV367*1),2)*BS367),2)*AU367)/100),2))</f>
        <v>101.42</v>
      </c>
      <c r="DA367" s="2"/>
      <c r="DB367" s="2">
        <v>127</v>
      </c>
      <c r="DC367" s="2" t="s">
        <v>3</v>
      </c>
      <c r="DD367" s="2" t="s">
        <v>42</v>
      </c>
      <c r="DE367" s="2" t="s">
        <v>140</v>
      </c>
      <c r="DF367" s="2" t="s">
        <v>140</v>
      </c>
      <c r="DG367" s="2" t="s">
        <v>141</v>
      </c>
      <c r="DH367" s="2" t="s">
        <v>3</v>
      </c>
      <c r="DI367" s="2" t="s">
        <v>141</v>
      </c>
      <c r="DJ367" s="2" t="s">
        <v>140</v>
      </c>
      <c r="DK367" s="2" t="s">
        <v>3</v>
      </c>
      <c r="DL367" s="2" t="s">
        <v>3</v>
      </c>
      <c r="DM367" s="2" t="s">
        <v>3</v>
      </c>
      <c r="DN367" s="2">
        <v>0</v>
      </c>
      <c r="DO367" s="2">
        <v>0</v>
      </c>
      <c r="DP367" s="2">
        <v>1</v>
      </c>
      <c r="DQ367" s="2">
        <v>1</v>
      </c>
      <c r="DR367" s="2"/>
      <c r="DS367" s="2"/>
      <c r="DT367" s="2"/>
      <c r="DU367" s="2">
        <v>1013</v>
      </c>
      <c r="DV367" s="2" t="s">
        <v>138</v>
      </c>
      <c r="DW367" s="2" t="s">
        <v>138</v>
      </c>
      <c r="DX367" s="2">
        <v>1</v>
      </c>
      <c r="DY367" s="2"/>
      <c r="DZ367" s="2" t="s">
        <v>3</v>
      </c>
      <c r="EA367" s="2" t="s">
        <v>3</v>
      </c>
      <c r="EB367" s="2" t="s">
        <v>3</v>
      </c>
      <c r="EC367" s="2" t="s">
        <v>3</v>
      </c>
      <c r="ED367" s="2"/>
      <c r="EE367" s="2">
        <v>85133641</v>
      </c>
      <c r="EF367" s="2">
        <v>30</v>
      </c>
      <c r="EG367" s="2" t="s">
        <v>52</v>
      </c>
      <c r="EH367" s="2">
        <v>0</v>
      </c>
      <c r="EI367" s="2" t="s">
        <v>3</v>
      </c>
      <c r="EJ367" s="2">
        <v>1</v>
      </c>
      <c r="EK367" s="2">
        <v>21</v>
      </c>
      <c r="EL367" s="2" t="s">
        <v>53</v>
      </c>
      <c r="EM367" s="2" t="s">
        <v>54</v>
      </c>
      <c r="EN367" s="2"/>
      <c r="EO367" s="2" t="s">
        <v>142</v>
      </c>
      <c r="EP367" s="2"/>
      <c r="EQ367" s="2">
        <v>0</v>
      </c>
      <c r="ER367" s="2">
        <v>518.05999999999995</v>
      </c>
      <c r="ES367" s="2">
        <v>45</v>
      </c>
      <c r="ET367" s="2">
        <v>47.77</v>
      </c>
      <c r="EU367" s="2">
        <v>6.06</v>
      </c>
      <c r="EV367" s="2">
        <v>425.29</v>
      </c>
      <c r="EW367" s="2">
        <v>33.700000000000003</v>
      </c>
      <c r="EX367" s="2">
        <v>0</v>
      </c>
      <c r="EY367" s="2">
        <v>0</v>
      </c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>
        <v>0</v>
      </c>
      <c r="FR367" s="2">
        <v>0</v>
      </c>
      <c r="FS367" s="2">
        <v>0</v>
      </c>
      <c r="FT367" s="2"/>
      <c r="FU367" s="2"/>
      <c r="FV367" s="2"/>
      <c r="FW367" s="2"/>
      <c r="FX367" s="2">
        <v>109</v>
      </c>
      <c r="FY367" s="2">
        <v>61</v>
      </c>
      <c r="FZ367" s="2"/>
      <c r="GA367" s="2" t="s">
        <v>3</v>
      </c>
      <c r="GB367" s="2"/>
      <c r="GC367" s="2"/>
      <c r="GD367" s="2">
        <v>1</v>
      </c>
      <c r="GE367" s="2"/>
      <c r="GF367" s="2">
        <v>124743446</v>
      </c>
      <c r="GG367" s="2">
        <v>2</v>
      </c>
      <c r="GH367" s="2">
        <v>1</v>
      </c>
      <c r="GI367" s="2">
        <v>2</v>
      </c>
      <c r="GJ367" s="2">
        <v>0</v>
      </c>
      <c r="GK367" s="2">
        <v>0</v>
      </c>
      <c r="GL367" s="2">
        <f t="shared" si="471"/>
        <v>0</v>
      </c>
      <c r="GM367" s="2">
        <f t="shared" si="472"/>
        <v>457.19</v>
      </c>
      <c r="GN367" s="2">
        <f t="shared" si="473"/>
        <v>457.19</v>
      </c>
      <c r="GO367" s="2">
        <f t="shared" si="474"/>
        <v>0</v>
      </c>
      <c r="GP367" s="2">
        <f t="shared" si="475"/>
        <v>0</v>
      </c>
      <c r="GQ367" s="2"/>
      <c r="GR367" s="2">
        <v>0</v>
      </c>
      <c r="GS367" s="2">
        <v>3</v>
      </c>
      <c r="GT367" s="2">
        <v>0</v>
      </c>
      <c r="GU367" s="2" t="s">
        <v>3</v>
      </c>
      <c r="GV367" s="2">
        <f t="shared" si="476"/>
        <v>0</v>
      </c>
      <c r="GW367" s="2">
        <v>1</v>
      </c>
      <c r="GX367" s="2">
        <f t="shared" si="477"/>
        <v>0</v>
      </c>
      <c r="GY367" s="2"/>
      <c r="GZ367" s="2"/>
      <c r="HA367" s="2">
        <v>0</v>
      </c>
      <c r="HB367" s="2">
        <v>0</v>
      </c>
      <c r="HC367" s="2">
        <f t="shared" si="478"/>
        <v>0</v>
      </c>
      <c r="HD367" s="2"/>
      <c r="HE367" s="2" t="s">
        <v>3</v>
      </c>
      <c r="HF367" s="2" t="s">
        <v>3</v>
      </c>
      <c r="HG367" s="2"/>
      <c r="HH367" s="2"/>
      <c r="HI367" s="2"/>
      <c r="HJ367" s="2"/>
      <c r="HK367" s="2"/>
      <c r="HL367" s="2"/>
      <c r="HM367" s="2" t="s">
        <v>3</v>
      </c>
      <c r="HN367" s="2" t="s">
        <v>3</v>
      </c>
      <c r="HO367" s="2" t="s">
        <v>3</v>
      </c>
      <c r="HP367" s="2" t="s">
        <v>3</v>
      </c>
      <c r="HQ367" s="2" t="s">
        <v>3</v>
      </c>
      <c r="HR367" s="2"/>
      <c r="HS367" s="2">
        <v>0</v>
      </c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>
        <v>0</v>
      </c>
      <c r="IL367" s="2"/>
      <c r="IM367" s="2"/>
      <c r="IN367" s="2"/>
      <c r="IO367" s="2"/>
      <c r="IP367" s="2"/>
      <c r="IQ367" s="2"/>
      <c r="IR367" s="2"/>
      <c r="IS367" s="2"/>
      <c r="IT367" s="2"/>
      <c r="IU367" s="2"/>
    </row>
    <row r="368" spans="1:255" x14ac:dyDescent="0.2">
      <c r="A368" s="4">
        <v>17</v>
      </c>
      <c r="B368" s="4">
        <v>1</v>
      </c>
      <c r="C368" s="4">
        <f>ROW(SmtRes!A696)</f>
        <v>696</v>
      </c>
      <c r="D368" s="4">
        <f>ROW(EtalonRes!A684)</f>
        <v>684</v>
      </c>
      <c r="E368" s="4" t="s">
        <v>480</v>
      </c>
      <c r="F368" s="4" t="s">
        <v>171</v>
      </c>
      <c r="G368" s="4" t="s">
        <v>172</v>
      </c>
      <c r="H368" s="4" t="s">
        <v>138</v>
      </c>
      <c r="I368" s="4">
        <f>ROUND((25)/100,9)</f>
        <v>0.25</v>
      </c>
      <c r="J368" s="4">
        <v>0</v>
      </c>
      <c r="K368" s="4">
        <f>ROUND((25)/100,9)</f>
        <v>0.25</v>
      </c>
      <c r="O368" s="4">
        <f t="shared" si="454"/>
        <v>9202.69</v>
      </c>
      <c r="P368" s="4">
        <f t="shared" si="455"/>
        <v>70.760000000000005</v>
      </c>
      <c r="Q368" s="4">
        <f>(ROUND((ROUND(((((ET368*1.25)*1.2))*AV368*I368),2)*BB368),2)+ROUND((ROUND(((AE368-(((EU368*1.25)*1.2)))*AV368*I368),2)*BS368),2))</f>
        <v>309.77</v>
      </c>
      <c r="R368" s="4">
        <f>(ROUND((ROUND(((((EU368*1.25)*1.2))*AV368*I368),2)*BS368),2)+ROUND((ROUND(((AE368-(((EU368*1.25)*1.2)))*AV368*I368),2)*BS368),2))</f>
        <v>136.37</v>
      </c>
      <c r="S368" s="4">
        <f t="shared" si="456"/>
        <v>8822.16</v>
      </c>
      <c r="T368" s="4">
        <f t="shared" si="457"/>
        <v>0</v>
      </c>
      <c r="U368" s="4">
        <f t="shared" si="458"/>
        <v>12.4054755</v>
      </c>
      <c r="V368" s="4">
        <f t="shared" si="459"/>
        <v>0</v>
      </c>
      <c r="W368" s="4">
        <f t="shared" si="460"/>
        <v>0</v>
      </c>
      <c r="X368" s="4">
        <f>(ROUND((((S368+ROUND((ROUND(((((EU368*1.25)*1.2))*AV368*I368),2)*BS368),2))*AT368)/100),2)+ROUND(((ROUND((ROUND(((AE368-(((EU368*1.25)*1.2)))*AV368*I368),2)*BS368),2)*AT368)/100),2))</f>
        <v>9764.7999999999993</v>
      </c>
      <c r="Y368" s="4">
        <f>(ROUND((((S368+ROUND((ROUND(((((EU368*1.25)*1.2))*AV368*I368),2)*BS368),2))*AU368)/100),2)+ROUND(((ROUND((ROUND(((AE368-(((EU368*1.25)*1.2)))*AV368*I368),2)*BS368),2)*AU368)/100),2))</f>
        <v>5464.7</v>
      </c>
      <c r="AA368" s="4">
        <v>85736473</v>
      </c>
      <c r="AB368" s="4">
        <f t="shared" si="461"/>
        <v>703.55520000000001</v>
      </c>
      <c r="AC368" s="4">
        <f>ROUND((((ES368*1)*1)),6)</f>
        <v>45</v>
      </c>
      <c r="AD368" s="4">
        <f>ROUND((((((ET368*1.25)*1.2))-(((EU368*1.25)*1.2)))+AE368),6)</f>
        <v>71.655000000000001</v>
      </c>
      <c r="AE368" s="4">
        <f>ROUND((((EU368*1.25)*1.2)),6)</f>
        <v>9.09</v>
      </c>
      <c r="AF368" s="4">
        <f>ROUND((((EV368*1.15)*1.2)),6)</f>
        <v>586.90020000000004</v>
      </c>
      <c r="AG368" s="4">
        <f t="shared" si="462"/>
        <v>0</v>
      </c>
      <c r="AH368" s="4">
        <f>(((EW368*1.15)*1.2))</f>
        <v>46.506</v>
      </c>
      <c r="AI368" s="4">
        <f>(((EX368*1.25)*1.2))</f>
        <v>0</v>
      </c>
      <c r="AJ368" s="4">
        <f t="shared" si="463"/>
        <v>0</v>
      </c>
      <c r="AK368" s="4">
        <v>518.05999999999995</v>
      </c>
      <c r="AL368" s="4">
        <v>45</v>
      </c>
      <c r="AM368" s="4">
        <v>47.77</v>
      </c>
      <c r="AN368" s="4">
        <v>6.06</v>
      </c>
      <c r="AO368" s="4">
        <v>425.29</v>
      </c>
      <c r="AP368" s="4">
        <v>0</v>
      </c>
      <c r="AQ368" s="4">
        <v>33.700000000000003</v>
      </c>
      <c r="AR368" s="4">
        <v>0</v>
      </c>
      <c r="AS368" s="4">
        <v>0</v>
      </c>
      <c r="AT368" s="4">
        <v>109</v>
      </c>
      <c r="AU368" s="4">
        <v>61</v>
      </c>
      <c r="AV368" s="4">
        <v>1.0669999999999999</v>
      </c>
      <c r="AW368" s="4">
        <v>1</v>
      </c>
      <c r="AZ368" s="4">
        <v>1</v>
      </c>
      <c r="BA368" s="4">
        <v>56.35</v>
      </c>
      <c r="BB368" s="4">
        <v>16.21</v>
      </c>
      <c r="BC368" s="4">
        <v>6.29</v>
      </c>
      <c r="BD368" s="4" t="s">
        <v>3</v>
      </c>
      <c r="BE368" s="4" t="s">
        <v>3</v>
      </c>
      <c r="BF368" s="4" t="s">
        <v>3</v>
      </c>
      <c r="BG368" s="4" t="s">
        <v>3</v>
      </c>
      <c r="BH368" s="4">
        <v>0</v>
      </c>
      <c r="BI368" s="4">
        <v>1</v>
      </c>
      <c r="BJ368" s="4" t="s">
        <v>173</v>
      </c>
      <c r="BM368" s="4">
        <v>21</v>
      </c>
      <c r="BN368" s="4">
        <v>0</v>
      </c>
      <c r="BO368" s="4" t="s">
        <v>171</v>
      </c>
      <c r="BP368" s="4">
        <v>1</v>
      </c>
      <c r="BQ368" s="4">
        <v>30</v>
      </c>
      <c r="BR368" s="4">
        <v>0</v>
      </c>
      <c r="BS368" s="4">
        <v>56.35</v>
      </c>
      <c r="BT368" s="4">
        <v>1</v>
      </c>
      <c r="BU368" s="4">
        <v>1</v>
      </c>
      <c r="BV368" s="4">
        <v>1</v>
      </c>
      <c r="BW368" s="4">
        <v>1</v>
      </c>
      <c r="BX368" s="4">
        <v>1</v>
      </c>
      <c r="BY368" s="4" t="s">
        <v>3</v>
      </c>
      <c r="BZ368" s="4">
        <v>109</v>
      </c>
      <c r="CA368" s="4">
        <v>61</v>
      </c>
      <c r="CB368" s="4" t="s">
        <v>3</v>
      </c>
      <c r="CE368" s="4">
        <v>1566</v>
      </c>
      <c r="CF368" s="4">
        <v>0</v>
      </c>
      <c r="CG368" s="4">
        <v>0</v>
      </c>
      <c r="CM368" s="4">
        <v>0</v>
      </c>
      <c r="CN368" s="4" t="s">
        <v>907</v>
      </c>
      <c r="CO368" s="4">
        <v>0</v>
      </c>
      <c r="CP368" s="4">
        <f t="shared" si="464"/>
        <v>9202.69</v>
      </c>
      <c r="CQ368" s="4">
        <f t="shared" si="465"/>
        <v>283.05</v>
      </c>
      <c r="CR368" s="4">
        <f>(ROUND((ROUND(((((ET368*1.25)*1.2))*AV368*1),2)*BB368),2)+ROUND((ROUND(((AE368-(((EU368*1.25)*1.2)))*AV368*1),2)*BS368),2))</f>
        <v>1239.42</v>
      </c>
      <c r="CS368" s="4">
        <f>(ROUND((ROUND(((((EU368*1.25)*1.2))*AV368*1),2)*BS368),2)+ROUND((ROUND(((AE368-(((EU368*1.25)*1.2)))*AV368*1),2)*BS368),2))</f>
        <v>546.6</v>
      </c>
      <c r="CT368" s="4">
        <f t="shared" si="466"/>
        <v>35287.5</v>
      </c>
      <c r="CU368" s="4">
        <f t="shared" si="467"/>
        <v>0</v>
      </c>
      <c r="CV368" s="4">
        <f t="shared" si="468"/>
        <v>49.621901999999999</v>
      </c>
      <c r="CW368" s="4">
        <f t="shared" si="469"/>
        <v>0</v>
      </c>
      <c r="CX368" s="4">
        <f t="shared" si="470"/>
        <v>0</v>
      </c>
      <c r="CY368" s="4">
        <f>(ROUND((((S368+ROUND((ROUND(((((EU368*1.25)*1.2))*AV368*1),2)*BS368),2))*AT368)/100),2)+ROUND(((ROUND((ROUND(((AE368-(((EU368*1.25)*1.2)))*AV368*1),2)*BS368),2)*AT368)/100),2))</f>
        <v>10211.950000000001</v>
      </c>
      <c r="CZ368" s="4">
        <f>(ROUND((((S368+ROUND((ROUND(((((EU368*1.25)*1.2))*AV368*1),2)*BS368),2))*AU368)/100),2)+ROUND(((ROUND((ROUND(((AE368-(((EU368*1.25)*1.2)))*AV368*1),2)*BS368),2)*AU368)/100),2))</f>
        <v>5714.94</v>
      </c>
      <c r="DB368" s="4">
        <v>129</v>
      </c>
      <c r="DC368" s="4" t="s">
        <v>3</v>
      </c>
      <c r="DD368" s="4" t="s">
        <v>42</v>
      </c>
      <c r="DE368" s="4" t="s">
        <v>140</v>
      </c>
      <c r="DF368" s="4" t="s">
        <v>140</v>
      </c>
      <c r="DG368" s="4" t="s">
        <v>141</v>
      </c>
      <c r="DH368" s="4" t="s">
        <v>3</v>
      </c>
      <c r="DI368" s="4" t="s">
        <v>141</v>
      </c>
      <c r="DJ368" s="4" t="s">
        <v>140</v>
      </c>
      <c r="DK368" s="4" t="s">
        <v>3</v>
      </c>
      <c r="DL368" s="4" t="s">
        <v>3</v>
      </c>
      <c r="DM368" s="4" t="s">
        <v>3</v>
      </c>
      <c r="DN368" s="4">
        <v>0</v>
      </c>
      <c r="DO368" s="4">
        <v>0</v>
      </c>
      <c r="DP368" s="4">
        <v>1</v>
      </c>
      <c r="DQ368" s="4">
        <v>1</v>
      </c>
      <c r="DU368" s="4">
        <v>1013</v>
      </c>
      <c r="DV368" s="4" t="s">
        <v>138</v>
      </c>
      <c r="DW368" s="4" t="s">
        <v>138</v>
      </c>
      <c r="DX368" s="4">
        <v>1</v>
      </c>
      <c r="DZ368" s="4" t="s">
        <v>3</v>
      </c>
      <c r="EA368" s="4" t="s">
        <v>3</v>
      </c>
      <c r="EB368" s="4" t="s">
        <v>3</v>
      </c>
      <c r="EC368" s="4" t="s">
        <v>3</v>
      </c>
      <c r="EE368" s="4">
        <v>85133641</v>
      </c>
      <c r="EF368" s="4">
        <v>30</v>
      </c>
      <c r="EG368" s="4" t="s">
        <v>52</v>
      </c>
      <c r="EH368" s="4">
        <v>0</v>
      </c>
      <c r="EI368" s="4" t="s">
        <v>3</v>
      </c>
      <c r="EJ368" s="4">
        <v>1</v>
      </c>
      <c r="EK368" s="4">
        <v>21</v>
      </c>
      <c r="EL368" s="4" t="s">
        <v>53</v>
      </c>
      <c r="EM368" s="4" t="s">
        <v>54</v>
      </c>
      <c r="EO368" s="4" t="s">
        <v>142</v>
      </c>
      <c r="EQ368" s="4">
        <v>0</v>
      </c>
      <c r="ER368" s="4">
        <v>518.05999999999995</v>
      </c>
      <c r="ES368" s="4">
        <v>45</v>
      </c>
      <c r="ET368" s="4">
        <v>47.77</v>
      </c>
      <c r="EU368" s="4">
        <v>6.06</v>
      </c>
      <c r="EV368" s="4">
        <v>425.29</v>
      </c>
      <c r="EW368" s="4">
        <v>33.700000000000003</v>
      </c>
      <c r="EX368" s="4">
        <v>0</v>
      </c>
      <c r="EY368" s="4">
        <v>0</v>
      </c>
      <c r="FQ368" s="4">
        <v>0</v>
      </c>
      <c r="FR368" s="4">
        <v>0</v>
      </c>
      <c r="FS368" s="4">
        <v>0</v>
      </c>
      <c r="FX368" s="4">
        <v>109</v>
      </c>
      <c r="FY368" s="4">
        <v>61</v>
      </c>
      <c r="GA368" s="4" t="s">
        <v>3</v>
      </c>
      <c r="GD368" s="4">
        <v>1</v>
      </c>
      <c r="GF368" s="4">
        <v>124743446</v>
      </c>
      <c r="GG368" s="4">
        <v>2</v>
      </c>
      <c r="GH368" s="4">
        <v>1</v>
      </c>
      <c r="GI368" s="4">
        <v>2</v>
      </c>
      <c r="GJ368" s="4">
        <v>0</v>
      </c>
      <c r="GK368" s="4">
        <v>0</v>
      </c>
      <c r="GL368" s="4">
        <f t="shared" si="471"/>
        <v>0</v>
      </c>
      <c r="GM368" s="4">
        <f t="shared" si="472"/>
        <v>24432.19</v>
      </c>
      <c r="GN368" s="4">
        <f t="shared" si="473"/>
        <v>24432.19</v>
      </c>
      <c r="GO368" s="4">
        <f t="shared" si="474"/>
        <v>0</v>
      </c>
      <c r="GP368" s="4">
        <f t="shared" si="475"/>
        <v>0</v>
      </c>
      <c r="GR368" s="4">
        <v>0</v>
      </c>
      <c r="GS368" s="4">
        <v>3</v>
      </c>
      <c r="GT368" s="4">
        <v>0</v>
      </c>
      <c r="GU368" s="4" t="s">
        <v>3</v>
      </c>
      <c r="GV368" s="4">
        <f t="shared" si="476"/>
        <v>0</v>
      </c>
      <c r="GW368" s="4">
        <v>1</v>
      </c>
      <c r="GX368" s="4">
        <f t="shared" si="477"/>
        <v>0</v>
      </c>
      <c r="HA368" s="4">
        <v>0</v>
      </c>
      <c r="HB368" s="4">
        <v>0</v>
      </c>
      <c r="HC368" s="4">
        <f t="shared" si="478"/>
        <v>0</v>
      </c>
      <c r="HE368" s="4" t="s">
        <v>3</v>
      </c>
      <c r="HF368" s="4" t="s">
        <v>3</v>
      </c>
      <c r="HM368" s="4" t="s">
        <v>3</v>
      </c>
      <c r="HN368" s="4" t="s">
        <v>3</v>
      </c>
      <c r="HO368" s="4" t="s">
        <v>3</v>
      </c>
      <c r="HP368" s="4" t="s">
        <v>3</v>
      </c>
      <c r="HQ368" s="4" t="s">
        <v>3</v>
      </c>
      <c r="HS368" s="4">
        <v>0</v>
      </c>
      <c r="IK368" s="4">
        <v>0</v>
      </c>
    </row>
    <row r="369" spans="1:255" x14ac:dyDescent="0.2">
      <c r="A369" s="2">
        <v>18</v>
      </c>
      <c r="B369" s="2">
        <v>1</v>
      </c>
      <c r="C369" s="2">
        <v>682</v>
      </c>
      <c r="D369" s="2"/>
      <c r="E369" s="2" t="s">
        <v>481</v>
      </c>
      <c r="F369" s="2" t="s">
        <v>175</v>
      </c>
      <c r="G369" s="2" t="s">
        <v>176</v>
      </c>
      <c r="H369" s="2" t="s">
        <v>146</v>
      </c>
      <c r="I369" s="2">
        <f>I367*J369</f>
        <v>3</v>
      </c>
      <c r="J369" s="2">
        <v>12</v>
      </c>
      <c r="K369" s="2">
        <v>12</v>
      </c>
      <c r="L369" s="2"/>
      <c r="M369" s="2"/>
      <c r="N369" s="2"/>
      <c r="O369" s="2">
        <f t="shared" si="454"/>
        <v>223.08</v>
      </c>
      <c r="P369" s="2">
        <f t="shared" si="455"/>
        <v>223.08</v>
      </c>
      <c r="Q369" s="2">
        <f>(ROUND((ROUND(((ET369)*AV369*I369),2)*BB369),2)+ROUND((ROUND(((AE369-(EU369))*AV369*I369),2)*BS369),2))</f>
        <v>0</v>
      </c>
      <c r="R369" s="2">
        <f>(ROUND((ROUND(((EU369)*AV369*I369),2)*BS369),2)+ROUND((ROUND(((AE369-(EU369))*AV369*I369),2)*BS369),2))</f>
        <v>0</v>
      </c>
      <c r="S369" s="2">
        <f t="shared" si="456"/>
        <v>0</v>
      </c>
      <c r="T369" s="2">
        <f t="shared" si="457"/>
        <v>0</v>
      </c>
      <c r="U369" s="2">
        <f t="shared" si="458"/>
        <v>0</v>
      </c>
      <c r="V369" s="2">
        <f t="shared" si="459"/>
        <v>0</v>
      </c>
      <c r="W369" s="2">
        <f t="shared" si="460"/>
        <v>0</v>
      </c>
      <c r="X369" s="2">
        <f>(ROUND((((S369+ROUND((ROUND(((EU369)*AV369*I369),2)*BS369),2))*AT369)/100),2)+ROUND(((ROUND((ROUND(((AE369-(EU369))*AV369*I369),2)*BS369),2)*AT369)/100),2))</f>
        <v>0</v>
      </c>
      <c r="Y369" s="2">
        <f>(ROUND((((S369+ROUND((ROUND(((EU369)*AV369*I369),2)*BS369),2))*AU369)/100),2)+ROUND(((ROUND((ROUND(((AE369-(EU369))*AV369*I369),2)*BS369),2)*AU369)/100),2))</f>
        <v>0</v>
      </c>
      <c r="Z369" s="2"/>
      <c r="AA369" s="2">
        <v>85736471</v>
      </c>
      <c r="AB369" s="2">
        <f t="shared" si="461"/>
        <v>74.36</v>
      </c>
      <c r="AC369" s="2">
        <f>ROUND((ES369),6)</f>
        <v>74.36</v>
      </c>
      <c r="AD369" s="2">
        <f>ROUND((((ET369)-(EU369))+AE369),6)</f>
        <v>0</v>
      </c>
      <c r="AE369" s="2">
        <f t="shared" ref="AE369:AF372" si="493">ROUND((EU369),6)</f>
        <v>0</v>
      </c>
      <c r="AF369" s="2">
        <f t="shared" si="493"/>
        <v>0</v>
      </c>
      <c r="AG369" s="2">
        <f t="shared" si="462"/>
        <v>0</v>
      </c>
      <c r="AH369" s="2">
        <f t="shared" ref="AH369:AI372" si="494">(EW369)</f>
        <v>0</v>
      </c>
      <c r="AI369" s="2">
        <f t="shared" si="494"/>
        <v>0</v>
      </c>
      <c r="AJ369" s="2">
        <f t="shared" si="463"/>
        <v>0</v>
      </c>
      <c r="AK369" s="2">
        <v>74.36</v>
      </c>
      <c r="AL369" s="2">
        <v>74.36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109</v>
      </c>
      <c r="AU369" s="2">
        <v>61</v>
      </c>
      <c r="AV369" s="2">
        <v>1</v>
      </c>
      <c r="AW369" s="2">
        <v>1</v>
      </c>
      <c r="AX369" s="2"/>
      <c r="AY369" s="2"/>
      <c r="AZ369" s="2">
        <v>1</v>
      </c>
      <c r="BA369" s="2">
        <v>1</v>
      </c>
      <c r="BB369" s="2">
        <v>1</v>
      </c>
      <c r="BC369" s="2">
        <v>1</v>
      </c>
      <c r="BD369" s="2" t="s">
        <v>3</v>
      </c>
      <c r="BE369" s="2" t="s">
        <v>3</v>
      </c>
      <c r="BF369" s="2" t="s">
        <v>3</v>
      </c>
      <c r="BG369" s="2" t="s">
        <v>3</v>
      </c>
      <c r="BH369" s="2">
        <v>3</v>
      </c>
      <c r="BI369" s="2">
        <v>1</v>
      </c>
      <c r="BJ369" s="2" t="s">
        <v>177</v>
      </c>
      <c r="BK369" s="2"/>
      <c r="BL369" s="2"/>
      <c r="BM369" s="2">
        <v>21</v>
      </c>
      <c r="BN369" s="2">
        <v>0</v>
      </c>
      <c r="BO369" s="2" t="s">
        <v>3</v>
      </c>
      <c r="BP369" s="2">
        <v>0</v>
      </c>
      <c r="BQ369" s="2">
        <v>30</v>
      </c>
      <c r="BR369" s="2">
        <v>0</v>
      </c>
      <c r="BS369" s="2">
        <v>1</v>
      </c>
      <c r="BT369" s="2">
        <v>1</v>
      </c>
      <c r="BU369" s="2">
        <v>1</v>
      </c>
      <c r="BV369" s="2">
        <v>1</v>
      </c>
      <c r="BW369" s="2">
        <v>1</v>
      </c>
      <c r="BX369" s="2">
        <v>1</v>
      </c>
      <c r="BY369" s="2" t="s">
        <v>3</v>
      </c>
      <c r="BZ369" s="2">
        <v>109</v>
      </c>
      <c r="CA369" s="2">
        <v>61</v>
      </c>
      <c r="CB369" s="2" t="s">
        <v>3</v>
      </c>
      <c r="CC369" s="2"/>
      <c r="CD369" s="2"/>
      <c r="CE369" s="2">
        <v>1566</v>
      </c>
      <c r="CF369" s="2">
        <v>0</v>
      </c>
      <c r="CG369" s="2">
        <v>0</v>
      </c>
      <c r="CH369" s="2"/>
      <c r="CI369" s="2"/>
      <c r="CJ369" s="2"/>
      <c r="CK369" s="2"/>
      <c r="CL369" s="2"/>
      <c r="CM369" s="2">
        <v>0</v>
      </c>
      <c r="CN369" s="2" t="s">
        <v>908</v>
      </c>
      <c r="CO369" s="2">
        <v>0</v>
      </c>
      <c r="CP369" s="2">
        <f t="shared" si="464"/>
        <v>223.08</v>
      </c>
      <c r="CQ369" s="2">
        <f t="shared" si="465"/>
        <v>74.36</v>
      </c>
      <c r="CR369" s="2">
        <f>(ROUND((ROUND(((ET369)*AV369*1),2)*BB369),2)+ROUND((ROUND(((AE369-(EU369))*AV369*1),2)*BS369),2))</f>
        <v>0</v>
      </c>
      <c r="CS369" s="2">
        <f>(ROUND((ROUND(((EU369)*AV369*1),2)*BS369),2)+ROUND((ROUND(((AE369-(EU369))*AV369*1),2)*BS369),2))</f>
        <v>0</v>
      </c>
      <c r="CT369" s="2">
        <f t="shared" si="466"/>
        <v>0</v>
      </c>
      <c r="CU369" s="2">
        <f t="shared" si="467"/>
        <v>0</v>
      </c>
      <c r="CV369" s="2">
        <f t="shared" si="468"/>
        <v>0</v>
      </c>
      <c r="CW369" s="2">
        <f t="shared" si="469"/>
        <v>0</v>
      </c>
      <c r="CX369" s="2">
        <f t="shared" si="470"/>
        <v>0</v>
      </c>
      <c r="CY369" s="2">
        <f>(ROUND((((S369+ROUND((ROUND(((EU369)*AV369*1),2)*BS369),2))*AT369)/100),2)+ROUND(((ROUND((ROUND(((AE369-(EU369))*AV369*1),2)*BS369),2)*AT369)/100),2))</f>
        <v>0</v>
      </c>
      <c r="CZ369" s="2">
        <f>(ROUND((((S369+ROUND((ROUND(((EU369)*AV369*1),2)*BS369),2))*AU369)/100),2)+ROUND(((ROUND((ROUND(((AE369-(EU369))*AV369*1),2)*BS369),2)*AU369)/100),2))</f>
        <v>0</v>
      </c>
      <c r="DA369" s="2"/>
      <c r="DB369" s="2"/>
      <c r="DC369" s="2" t="s">
        <v>3</v>
      </c>
      <c r="DD369" s="2" t="s">
        <v>3</v>
      </c>
      <c r="DE369" s="2" t="s">
        <v>3</v>
      </c>
      <c r="DF369" s="2" t="s">
        <v>3</v>
      </c>
      <c r="DG369" s="2" t="s">
        <v>3</v>
      </c>
      <c r="DH369" s="2" t="s">
        <v>3</v>
      </c>
      <c r="DI369" s="2" t="s">
        <v>3</v>
      </c>
      <c r="DJ369" s="2" t="s">
        <v>3</v>
      </c>
      <c r="DK369" s="2" t="s">
        <v>3</v>
      </c>
      <c r="DL369" s="2" t="s">
        <v>3</v>
      </c>
      <c r="DM369" s="2" t="s">
        <v>3</v>
      </c>
      <c r="DN369" s="2">
        <v>0</v>
      </c>
      <c r="DO369" s="2">
        <v>0</v>
      </c>
      <c r="DP369" s="2">
        <v>1</v>
      </c>
      <c r="DQ369" s="2">
        <v>1</v>
      </c>
      <c r="DR369" s="2"/>
      <c r="DS369" s="2"/>
      <c r="DT369" s="2"/>
      <c r="DU369" s="2">
        <v>1010</v>
      </c>
      <c r="DV369" s="2" t="s">
        <v>146</v>
      </c>
      <c r="DW369" s="2" t="s">
        <v>146</v>
      </c>
      <c r="DX369" s="2">
        <v>1</v>
      </c>
      <c r="DY369" s="2"/>
      <c r="DZ369" s="2" t="s">
        <v>3</v>
      </c>
      <c r="EA369" s="2" t="s">
        <v>3</v>
      </c>
      <c r="EB369" s="2" t="s">
        <v>3</v>
      </c>
      <c r="EC369" s="2" t="s">
        <v>3</v>
      </c>
      <c r="ED369" s="2"/>
      <c r="EE369" s="2">
        <v>85133641</v>
      </c>
      <c r="EF369" s="2">
        <v>30</v>
      </c>
      <c r="EG369" s="2" t="s">
        <v>52</v>
      </c>
      <c r="EH369" s="2">
        <v>0</v>
      </c>
      <c r="EI369" s="2" t="s">
        <v>3</v>
      </c>
      <c r="EJ369" s="2">
        <v>1</v>
      </c>
      <c r="EK369" s="2">
        <v>21</v>
      </c>
      <c r="EL369" s="2" t="s">
        <v>53</v>
      </c>
      <c r="EM369" s="2" t="s">
        <v>54</v>
      </c>
      <c r="EN369" s="2"/>
      <c r="EO369" s="2" t="s">
        <v>148</v>
      </c>
      <c r="EP369" s="2"/>
      <c r="EQ369" s="2">
        <v>0</v>
      </c>
      <c r="ER369" s="2">
        <v>74.36</v>
      </c>
      <c r="ES369" s="2">
        <v>74.36</v>
      </c>
      <c r="ET369" s="2">
        <v>0</v>
      </c>
      <c r="EU369" s="2">
        <v>0</v>
      </c>
      <c r="EV369" s="2">
        <v>0</v>
      </c>
      <c r="EW369" s="2">
        <v>0</v>
      </c>
      <c r="EX369" s="2">
        <v>0</v>
      </c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>
        <v>0</v>
      </c>
      <c r="FR369" s="2">
        <v>0</v>
      </c>
      <c r="FS369" s="2">
        <v>0</v>
      </c>
      <c r="FT369" s="2"/>
      <c r="FU369" s="2"/>
      <c r="FV369" s="2"/>
      <c r="FW369" s="2"/>
      <c r="FX369" s="2">
        <v>109</v>
      </c>
      <c r="FY369" s="2">
        <v>61</v>
      </c>
      <c r="FZ369" s="2"/>
      <c r="GA369" s="2" t="s">
        <v>3</v>
      </c>
      <c r="GB369" s="2"/>
      <c r="GC369" s="2"/>
      <c r="GD369" s="2">
        <v>1</v>
      </c>
      <c r="GE369" s="2"/>
      <c r="GF369" s="2">
        <v>-254914390</v>
      </c>
      <c r="GG369" s="2">
        <v>2</v>
      </c>
      <c r="GH369" s="2">
        <v>1</v>
      </c>
      <c r="GI369" s="2">
        <v>-2</v>
      </c>
      <c r="GJ369" s="2">
        <v>0</v>
      </c>
      <c r="GK369" s="2">
        <v>0</v>
      </c>
      <c r="GL369" s="2">
        <f t="shared" si="471"/>
        <v>0</v>
      </c>
      <c r="GM369" s="2">
        <f t="shared" si="472"/>
        <v>223.08</v>
      </c>
      <c r="GN369" s="2">
        <f t="shared" si="473"/>
        <v>223.08</v>
      </c>
      <c r="GO369" s="2">
        <f t="shared" si="474"/>
        <v>0</v>
      </c>
      <c r="GP369" s="2">
        <f t="shared" si="475"/>
        <v>0</v>
      </c>
      <c r="GQ369" s="2"/>
      <c r="GR369" s="2">
        <v>0</v>
      </c>
      <c r="GS369" s="2">
        <v>3</v>
      </c>
      <c r="GT369" s="2">
        <v>0</v>
      </c>
      <c r="GU369" s="2" t="s">
        <v>3</v>
      </c>
      <c r="GV369" s="2">
        <f t="shared" si="476"/>
        <v>0</v>
      </c>
      <c r="GW369" s="2">
        <v>1</v>
      </c>
      <c r="GX369" s="2">
        <f t="shared" si="477"/>
        <v>0</v>
      </c>
      <c r="GY369" s="2"/>
      <c r="GZ369" s="2"/>
      <c r="HA369" s="2">
        <v>0</v>
      </c>
      <c r="HB369" s="2">
        <v>0</v>
      </c>
      <c r="HC369" s="2">
        <f t="shared" si="478"/>
        <v>0</v>
      </c>
      <c r="HD369" s="2"/>
      <c r="HE369" s="2" t="s">
        <v>3</v>
      </c>
      <c r="HF369" s="2" t="s">
        <v>3</v>
      </c>
      <c r="HG369" s="2"/>
      <c r="HH369" s="2"/>
      <c r="HI369" s="2"/>
      <c r="HJ369" s="2"/>
      <c r="HK369" s="2"/>
      <c r="HL369" s="2"/>
      <c r="HM369" s="2" t="s">
        <v>42</v>
      </c>
      <c r="HN369" s="2" t="s">
        <v>3</v>
      </c>
      <c r="HO369" s="2" t="s">
        <v>3</v>
      </c>
      <c r="HP369" s="2" t="s">
        <v>3</v>
      </c>
      <c r="HQ369" s="2" t="s">
        <v>3</v>
      </c>
      <c r="HR369" s="2"/>
      <c r="HS369" s="2">
        <v>0</v>
      </c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>
        <v>0</v>
      </c>
      <c r="IL369" s="2"/>
      <c r="IM369" s="2"/>
      <c r="IN369" s="2"/>
      <c r="IO369" s="2"/>
      <c r="IP369" s="2"/>
      <c r="IQ369" s="2"/>
      <c r="IR369" s="2"/>
      <c r="IS369" s="2"/>
      <c r="IT369" s="2"/>
      <c r="IU369" s="2"/>
    </row>
    <row r="370" spans="1:255" x14ac:dyDescent="0.2">
      <c r="A370" s="4">
        <v>18</v>
      </c>
      <c r="B370" s="4">
        <v>1</v>
      </c>
      <c r="C370" s="4">
        <v>696</v>
      </c>
      <c r="E370" s="4" t="s">
        <v>481</v>
      </c>
      <c r="F370" s="4" t="s">
        <v>175</v>
      </c>
      <c r="G370" s="4" t="s">
        <v>176</v>
      </c>
      <c r="H370" s="4" t="s">
        <v>146</v>
      </c>
      <c r="I370" s="4">
        <f>I368*J370</f>
        <v>3</v>
      </c>
      <c r="J370" s="4">
        <v>12</v>
      </c>
      <c r="K370" s="4">
        <v>12</v>
      </c>
      <c r="O370" s="4">
        <f t="shared" si="454"/>
        <v>4387.9799999999996</v>
      </c>
      <c r="P370" s="4">
        <f t="shared" si="455"/>
        <v>4387.9799999999996</v>
      </c>
      <c r="Q370" s="4">
        <f>(ROUND((ROUND(((ET370)*AV370*I370),2)*BB370),2)+ROUND((ROUND(((AE370-(EU370))*AV370*I370),2)*BS370),2))</f>
        <v>0</v>
      </c>
      <c r="R370" s="4">
        <f>(ROUND((ROUND(((EU370)*AV370*I370),2)*BS370),2)+ROUND((ROUND(((AE370-(EU370))*AV370*I370),2)*BS370),2))</f>
        <v>0</v>
      </c>
      <c r="S370" s="4">
        <f t="shared" si="456"/>
        <v>0</v>
      </c>
      <c r="T370" s="4">
        <f t="shared" si="457"/>
        <v>0</v>
      </c>
      <c r="U370" s="4">
        <f t="shared" si="458"/>
        <v>0</v>
      </c>
      <c r="V370" s="4">
        <f t="shared" si="459"/>
        <v>0</v>
      </c>
      <c r="W370" s="4">
        <f t="shared" si="460"/>
        <v>0</v>
      </c>
      <c r="X370" s="4">
        <f>(ROUND((((S370+ROUND((ROUND(((EU370)*AV370*I370),2)*BS370),2))*AT370)/100),2)+ROUND(((ROUND((ROUND(((AE370-(EU370))*AV370*I370),2)*BS370),2)*AT370)/100),2))</f>
        <v>0</v>
      </c>
      <c r="Y370" s="4">
        <f>(ROUND((((S370+ROUND((ROUND(((EU370)*AV370*I370),2)*BS370),2))*AU370)/100),2)+ROUND(((ROUND((ROUND(((AE370-(EU370))*AV370*I370),2)*BS370),2)*AU370)/100),2))</f>
        <v>0</v>
      </c>
      <c r="AA370" s="4">
        <v>85736473</v>
      </c>
      <c r="AB370" s="4">
        <f t="shared" si="461"/>
        <v>74.36</v>
      </c>
      <c r="AC370" s="4">
        <f>ROUND((ES370),6)</f>
        <v>74.36</v>
      </c>
      <c r="AD370" s="4">
        <f>ROUND((((ET370)-(EU370))+AE370),6)</f>
        <v>0</v>
      </c>
      <c r="AE370" s="4">
        <f t="shared" si="493"/>
        <v>0</v>
      </c>
      <c r="AF370" s="4">
        <f t="shared" si="493"/>
        <v>0</v>
      </c>
      <c r="AG370" s="4">
        <f t="shared" si="462"/>
        <v>0</v>
      </c>
      <c r="AH370" s="4">
        <f t="shared" si="494"/>
        <v>0</v>
      </c>
      <c r="AI370" s="4">
        <f t="shared" si="494"/>
        <v>0</v>
      </c>
      <c r="AJ370" s="4">
        <f t="shared" si="463"/>
        <v>0</v>
      </c>
      <c r="AK370" s="4">
        <v>74.36</v>
      </c>
      <c r="AL370" s="4">
        <v>74.36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109</v>
      </c>
      <c r="AU370" s="4">
        <v>61</v>
      </c>
      <c r="AV370" s="4">
        <v>1</v>
      </c>
      <c r="AW370" s="4">
        <v>1</v>
      </c>
      <c r="AZ370" s="4">
        <v>1</v>
      </c>
      <c r="BA370" s="4">
        <v>1</v>
      </c>
      <c r="BB370" s="4">
        <v>1</v>
      </c>
      <c r="BC370" s="4">
        <v>19.670000000000002</v>
      </c>
      <c r="BD370" s="4" t="s">
        <v>3</v>
      </c>
      <c r="BE370" s="4" t="s">
        <v>3</v>
      </c>
      <c r="BF370" s="4" t="s">
        <v>3</v>
      </c>
      <c r="BG370" s="4" t="s">
        <v>3</v>
      </c>
      <c r="BH370" s="4">
        <v>3</v>
      </c>
      <c r="BI370" s="4">
        <v>1</v>
      </c>
      <c r="BJ370" s="4" t="s">
        <v>177</v>
      </c>
      <c r="BM370" s="4">
        <v>21</v>
      </c>
      <c r="BN370" s="4">
        <v>0</v>
      </c>
      <c r="BO370" s="4" t="s">
        <v>175</v>
      </c>
      <c r="BP370" s="4">
        <v>1</v>
      </c>
      <c r="BQ370" s="4">
        <v>30</v>
      </c>
      <c r="BR370" s="4">
        <v>0</v>
      </c>
      <c r="BS370" s="4">
        <v>1</v>
      </c>
      <c r="BT370" s="4">
        <v>1</v>
      </c>
      <c r="BU370" s="4">
        <v>1</v>
      </c>
      <c r="BV370" s="4">
        <v>1</v>
      </c>
      <c r="BW370" s="4">
        <v>1</v>
      </c>
      <c r="BX370" s="4">
        <v>1</v>
      </c>
      <c r="BY370" s="4" t="s">
        <v>3</v>
      </c>
      <c r="BZ370" s="4">
        <v>109</v>
      </c>
      <c r="CA370" s="4">
        <v>61</v>
      </c>
      <c r="CB370" s="4" t="s">
        <v>3</v>
      </c>
      <c r="CE370" s="4">
        <v>1566</v>
      </c>
      <c r="CF370" s="4">
        <v>0</v>
      </c>
      <c r="CG370" s="4">
        <v>0</v>
      </c>
      <c r="CM370" s="4">
        <v>0</v>
      </c>
      <c r="CN370" s="4" t="s">
        <v>908</v>
      </c>
      <c r="CO370" s="4">
        <v>0</v>
      </c>
      <c r="CP370" s="4">
        <f t="shared" si="464"/>
        <v>4387.9799999999996</v>
      </c>
      <c r="CQ370" s="4">
        <f t="shared" si="465"/>
        <v>1462.66</v>
      </c>
      <c r="CR370" s="4">
        <f>(ROUND((ROUND(((ET370)*AV370*1),2)*BB370),2)+ROUND((ROUND(((AE370-(EU370))*AV370*1),2)*BS370),2))</f>
        <v>0</v>
      </c>
      <c r="CS370" s="4">
        <f>(ROUND((ROUND(((EU370)*AV370*1),2)*BS370),2)+ROUND((ROUND(((AE370-(EU370))*AV370*1),2)*BS370),2))</f>
        <v>0</v>
      </c>
      <c r="CT370" s="4">
        <f t="shared" si="466"/>
        <v>0</v>
      </c>
      <c r="CU370" s="4">
        <f t="shared" si="467"/>
        <v>0</v>
      </c>
      <c r="CV370" s="4">
        <f t="shared" si="468"/>
        <v>0</v>
      </c>
      <c r="CW370" s="4">
        <f t="shared" si="469"/>
        <v>0</v>
      </c>
      <c r="CX370" s="4">
        <f t="shared" si="470"/>
        <v>0</v>
      </c>
      <c r="CY370" s="4">
        <f>(ROUND((((S370+ROUND((ROUND(((EU370)*AV370*1),2)*BS370),2))*AT370)/100),2)+ROUND(((ROUND((ROUND(((AE370-(EU370))*AV370*1),2)*BS370),2)*AT370)/100),2))</f>
        <v>0</v>
      </c>
      <c r="CZ370" s="4">
        <f>(ROUND((((S370+ROUND((ROUND(((EU370)*AV370*1),2)*BS370),2))*AU370)/100),2)+ROUND(((ROUND((ROUND(((AE370-(EU370))*AV370*1),2)*BS370),2)*AU370)/100),2))</f>
        <v>0</v>
      </c>
      <c r="DC370" s="4" t="s">
        <v>3</v>
      </c>
      <c r="DD370" s="4" t="s">
        <v>3</v>
      </c>
      <c r="DE370" s="4" t="s">
        <v>3</v>
      </c>
      <c r="DF370" s="4" t="s">
        <v>3</v>
      </c>
      <c r="DG370" s="4" t="s">
        <v>3</v>
      </c>
      <c r="DH370" s="4" t="s">
        <v>3</v>
      </c>
      <c r="DI370" s="4" t="s">
        <v>3</v>
      </c>
      <c r="DJ370" s="4" t="s">
        <v>3</v>
      </c>
      <c r="DK370" s="4" t="s">
        <v>3</v>
      </c>
      <c r="DL370" s="4" t="s">
        <v>3</v>
      </c>
      <c r="DM370" s="4" t="s">
        <v>3</v>
      </c>
      <c r="DN370" s="4">
        <v>0</v>
      </c>
      <c r="DO370" s="4">
        <v>0</v>
      </c>
      <c r="DP370" s="4">
        <v>1</v>
      </c>
      <c r="DQ370" s="4">
        <v>1</v>
      </c>
      <c r="DU370" s="4">
        <v>1010</v>
      </c>
      <c r="DV370" s="4" t="s">
        <v>146</v>
      </c>
      <c r="DW370" s="4" t="s">
        <v>146</v>
      </c>
      <c r="DX370" s="4">
        <v>1</v>
      </c>
      <c r="DZ370" s="4" t="s">
        <v>3</v>
      </c>
      <c r="EA370" s="4" t="s">
        <v>3</v>
      </c>
      <c r="EB370" s="4" t="s">
        <v>3</v>
      </c>
      <c r="EC370" s="4" t="s">
        <v>3</v>
      </c>
      <c r="EE370" s="4">
        <v>85133641</v>
      </c>
      <c r="EF370" s="4">
        <v>30</v>
      </c>
      <c r="EG370" s="4" t="s">
        <v>52</v>
      </c>
      <c r="EH370" s="4">
        <v>0</v>
      </c>
      <c r="EI370" s="4" t="s">
        <v>3</v>
      </c>
      <c r="EJ370" s="4">
        <v>1</v>
      </c>
      <c r="EK370" s="4">
        <v>21</v>
      </c>
      <c r="EL370" s="4" t="s">
        <v>53</v>
      </c>
      <c r="EM370" s="4" t="s">
        <v>54</v>
      </c>
      <c r="EO370" s="4" t="s">
        <v>148</v>
      </c>
      <c r="EQ370" s="4">
        <v>0</v>
      </c>
      <c r="ER370" s="4">
        <v>74.36</v>
      </c>
      <c r="ES370" s="4">
        <v>74.36</v>
      </c>
      <c r="ET370" s="4">
        <v>0</v>
      </c>
      <c r="EU370" s="4">
        <v>0</v>
      </c>
      <c r="EV370" s="4">
        <v>0</v>
      </c>
      <c r="EW370" s="4">
        <v>0</v>
      </c>
      <c r="EX370" s="4">
        <v>0</v>
      </c>
      <c r="FQ370" s="4">
        <v>0</v>
      </c>
      <c r="FR370" s="4">
        <v>0</v>
      </c>
      <c r="FS370" s="4">
        <v>0</v>
      </c>
      <c r="FX370" s="4">
        <v>109</v>
      </c>
      <c r="FY370" s="4">
        <v>61</v>
      </c>
      <c r="GA370" s="4" t="s">
        <v>3</v>
      </c>
      <c r="GD370" s="4">
        <v>1</v>
      </c>
      <c r="GF370" s="4">
        <v>-254914390</v>
      </c>
      <c r="GG370" s="4">
        <v>2</v>
      </c>
      <c r="GH370" s="4">
        <v>1</v>
      </c>
      <c r="GI370" s="4">
        <v>2</v>
      </c>
      <c r="GJ370" s="4">
        <v>0</v>
      </c>
      <c r="GK370" s="4">
        <v>0</v>
      </c>
      <c r="GL370" s="4">
        <f t="shared" si="471"/>
        <v>0</v>
      </c>
      <c r="GM370" s="4">
        <f t="shared" si="472"/>
        <v>4387.9799999999996</v>
      </c>
      <c r="GN370" s="4">
        <f t="shared" si="473"/>
        <v>4387.9799999999996</v>
      </c>
      <c r="GO370" s="4">
        <f t="shared" si="474"/>
        <v>0</v>
      </c>
      <c r="GP370" s="4">
        <f t="shared" si="475"/>
        <v>0</v>
      </c>
      <c r="GR370" s="4">
        <v>0</v>
      </c>
      <c r="GS370" s="4">
        <v>3</v>
      </c>
      <c r="GT370" s="4">
        <v>0</v>
      </c>
      <c r="GU370" s="4" t="s">
        <v>3</v>
      </c>
      <c r="GV370" s="4">
        <f t="shared" si="476"/>
        <v>0</v>
      </c>
      <c r="GW370" s="4">
        <v>1</v>
      </c>
      <c r="GX370" s="4">
        <f t="shared" si="477"/>
        <v>0</v>
      </c>
      <c r="HA370" s="4">
        <v>0</v>
      </c>
      <c r="HB370" s="4">
        <v>0</v>
      </c>
      <c r="HC370" s="4">
        <f t="shared" si="478"/>
        <v>0</v>
      </c>
      <c r="HE370" s="4" t="s">
        <v>3</v>
      </c>
      <c r="HF370" s="4" t="s">
        <v>3</v>
      </c>
      <c r="HM370" s="4" t="s">
        <v>42</v>
      </c>
      <c r="HN370" s="4" t="s">
        <v>3</v>
      </c>
      <c r="HO370" s="4" t="s">
        <v>3</v>
      </c>
      <c r="HP370" s="4" t="s">
        <v>3</v>
      </c>
      <c r="HQ370" s="4" t="s">
        <v>3</v>
      </c>
      <c r="HS370" s="4">
        <v>0</v>
      </c>
      <c r="IK370" s="4">
        <v>0</v>
      </c>
    </row>
    <row r="371" spans="1:255" x14ac:dyDescent="0.2">
      <c r="A371" s="2">
        <v>18</v>
      </c>
      <c r="B371" s="2">
        <v>1</v>
      </c>
      <c r="C371" s="2">
        <v>681</v>
      </c>
      <c r="D371" s="2"/>
      <c r="E371" s="2" t="s">
        <v>482</v>
      </c>
      <c r="F371" s="2" t="s">
        <v>179</v>
      </c>
      <c r="G371" s="2" t="s">
        <v>180</v>
      </c>
      <c r="H371" s="2" t="s">
        <v>156</v>
      </c>
      <c r="I371" s="2">
        <f>I367*J371</f>
        <v>25</v>
      </c>
      <c r="J371" s="2">
        <v>100</v>
      </c>
      <c r="K371" s="2">
        <v>100</v>
      </c>
      <c r="L371" s="2"/>
      <c r="M371" s="2"/>
      <c r="N371" s="2"/>
      <c r="O371" s="2">
        <f t="shared" si="454"/>
        <v>1039.25</v>
      </c>
      <c r="P371" s="2">
        <f t="shared" si="455"/>
        <v>1039.25</v>
      </c>
      <c r="Q371" s="2">
        <f>(ROUND((ROUND(((ET371)*AV371*I371),2)*BB371),2)+ROUND((ROUND(((AE371-(EU371))*AV371*I371),2)*BS371),2))</f>
        <v>0</v>
      </c>
      <c r="R371" s="2">
        <f>(ROUND((ROUND(((EU371)*AV371*I371),2)*BS371),2)+ROUND((ROUND(((AE371-(EU371))*AV371*I371),2)*BS371),2))</f>
        <v>0</v>
      </c>
      <c r="S371" s="2">
        <f t="shared" si="456"/>
        <v>0</v>
      </c>
      <c r="T371" s="2">
        <f t="shared" si="457"/>
        <v>0</v>
      </c>
      <c r="U371" s="2">
        <f t="shared" si="458"/>
        <v>0</v>
      </c>
      <c r="V371" s="2">
        <f t="shared" si="459"/>
        <v>0</v>
      </c>
      <c r="W371" s="2">
        <f t="shared" si="460"/>
        <v>0</v>
      </c>
      <c r="X371" s="2">
        <f>(ROUND((((S371+ROUND((ROUND(((EU371)*AV371*I371),2)*BS371),2))*AT371)/100),2)+ROUND(((ROUND((ROUND(((AE371-(EU371))*AV371*I371),2)*BS371),2)*AT371)/100),2))</f>
        <v>0</v>
      </c>
      <c r="Y371" s="2">
        <f>(ROUND((((S371+ROUND((ROUND(((EU371)*AV371*I371),2)*BS371),2))*AU371)/100),2)+ROUND(((ROUND((ROUND(((AE371-(EU371))*AV371*I371),2)*BS371),2)*AU371)/100),2))</f>
        <v>0</v>
      </c>
      <c r="Z371" s="2"/>
      <c r="AA371" s="2">
        <v>85736471</v>
      </c>
      <c r="AB371" s="2">
        <f t="shared" si="461"/>
        <v>41.57</v>
      </c>
      <c r="AC371" s="2">
        <f>ROUND((ES371),6)</f>
        <v>41.57</v>
      </c>
      <c r="AD371" s="2">
        <f>ROUND((((ET371)-(EU371))+AE371),6)</f>
        <v>0</v>
      </c>
      <c r="AE371" s="2">
        <f t="shared" si="493"/>
        <v>0</v>
      </c>
      <c r="AF371" s="2">
        <f t="shared" si="493"/>
        <v>0</v>
      </c>
      <c r="AG371" s="2">
        <f t="shared" si="462"/>
        <v>0</v>
      </c>
      <c r="AH371" s="2">
        <f t="shared" si="494"/>
        <v>0</v>
      </c>
      <c r="AI371" s="2">
        <f t="shared" si="494"/>
        <v>0</v>
      </c>
      <c r="AJ371" s="2">
        <f t="shared" si="463"/>
        <v>0</v>
      </c>
      <c r="AK371" s="2">
        <v>41.57</v>
      </c>
      <c r="AL371" s="2">
        <v>41.57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109</v>
      </c>
      <c r="AU371" s="2">
        <v>61</v>
      </c>
      <c r="AV371" s="2">
        <v>1</v>
      </c>
      <c r="AW371" s="2">
        <v>1</v>
      </c>
      <c r="AX371" s="2"/>
      <c r="AY371" s="2"/>
      <c r="AZ371" s="2">
        <v>1</v>
      </c>
      <c r="BA371" s="2">
        <v>1</v>
      </c>
      <c r="BB371" s="2">
        <v>1</v>
      </c>
      <c r="BC371" s="2">
        <v>1</v>
      </c>
      <c r="BD371" s="2" t="s">
        <v>3</v>
      </c>
      <c r="BE371" s="2" t="s">
        <v>3</v>
      </c>
      <c r="BF371" s="2" t="s">
        <v>3</v>
      </c>
      <c r="BG371" s="2" t="s">
        <v>3</v>
      </c>
      <c r="BH371" s="2">
        <v>3</v>
      </c>
      <c r="BI371" s="2">
        <v>1</v>
      </c>
      <c r="BJ371" s="2" t="s">
        <v>181</v>
      </c>
      <c r="BK371" s="2"/>
      <c r="BL371" s="2"/>
      <c r="BM371" s="2">
        <v>21</v>
      </c>
      <c r="BN371" s="2">
        <v>0</v>
      </c>
      <c r="BO371" s="2" t="s">
        <v>3</v>
      </c>
      <c r="BP371" s="2">
        <v>0</v>
      </c>
      <c r="BQ371" s="2">
        <v>30</v>
      </c>
      <c r="BR371" s="2">
        <v>0</v>
      </c>
      <c r="BS371" s="2">
        <v>1</v>
      </c>
      <c r="BT371" s="2">
        <v>1</v>
      </c>
      <c r="BU371" s="2">
        <v>1</v>
      </c>
      <c r="BV371" s="2">
        <v>1</v>
      </c>
      <c r="BW371" s="2">
        <v>1</v>
      </c>
      <c r="BX371" s="2">
        <v>1</v>
      </c>
      <c r="BY371" s="2" t="s">
        <v>3</v>
      </c>
      <c r="BZ371" s="2">
        <v>109</v>
      </c>
      <c r="CA371" s="2">
        <v>61</v>
      </c>
      <c r="CB371" s="2" t="s">
        <v>3</v>
      </c>
      <c r="CC371" s="2"/>
      <c r="CD371" s="2"/>
      <c r="CE371" s="2">
        <v>1566</v>
      </c>
      <c r="CF371" s="2">
        <v>0</v>
      </c>
      <c r="CG371" s="2">
        <v>0</v>
      </c>
      <c r="CH371" s="2"/>
      <c r="CI371" s="2"/>
      <c r="CJ371" s="2"/>
      <c r="CK371" s="2"/>
      <c r="CL371" s="2"/>
      <c r="CM371" s="2">
        <v>0</v>
      </c>
      <c r="CN371" s="2" t="s">
        <v>908</v>
      </c>
      <c r="CO371" s="2">
        <v>0</v>
      </c>
      <c r="CP371" s="2">
        <f t="shared" si="464"/>
        <v>1039.25</v>
      </c>
      <c r="CQ371" s="2">
        <f t="shared" si="465"/>
        <v>41.57</v>
      </c>
      <c r="CR371" s="2">
        <f>(ROUND((ROUND(((ET371)*AV371*1),2)*BB371),2)+ROUND((ROUND(((AE371-(EU371))*AV371*1),2)*BS371),2))</f>
        <v>0</v>
      </c>
      <c r="CS371" s="2">
        <f>(ROUND((ROUND(((EU371)*AV371*1),2)*BS371),2)+ROUND((ROUND(((AE371-(EU371))*AV371*1),2)*BS371),2))</f>
        <v>0</v>
      </c>
      <c r="CT371" s="2">
        <f t="shared" si="466"/>
        <v>0</v>
      </c>
      <c r="CU371" s="2">
        <f t="shared" si="467"/>
        <v>0</v>
      </c>
      <c r="CV371" s="2">
        <f t="shared" si="468"/>
        <v>0</v>
      </c>
      <c r="CW371" s="2">
        <f t="shared" si="469"/>
        <v>0</v>
      </c>
      <c r="CX371" s="2">
        <f t="shared" si="470"/>
        <v>0</v>
      </c>
      <c r="CY371" s="2">
        <f>(ROUND((((S371+ROUND((ROUND(((EU371)*AV371*1),2)*BS371),2))*AT371)/100),2)+ROUND(((ROUND((ROUND(((AE371-(EU371))*AV371*1),2)*BS371),2)*AT371)/100),2))</f>
        <v>0</v>
      </c>
      <c r="CZ371" s="2">
        <f>(ROUND((((S371+ROUND((ROUND(((EU371)*AV371*1),2)*BS371),2))*AU371)/100),2)+ROUND(((ROUND((ROUND(((AE371-(EU371))*AV371*1),2)*BS371),2)*AU371)/100),2))</f>
        <v>0</v>
      </c>
      <c r="DA371" s="2"/>
      <c r="DB371" s="2"/>
      <c r="DC371" s="2" t="s">
        <v>3</v>
      </c>
      <c r="DD371" s="2" t="s">
        <v>3</v>
      </c>
      <c r="DE371" s="2" t="s">
        <v>3</v>
      </c>
      <c r="DF371" s="2" t="s">
        <v>3</v>
      </c>
      <c r="DG371" s="2" t="s">
        <v>3</v>
      </c>
      <c r="DH371" s="2" t="s">
        <v>3</v>
      </c>
      <c r="DI371" s="2" t="s">
        <v>3</v>
      </c>
      <c r="DJ371" s="2" t="s">
        <v>3</v>
      </c>
      <c r="DK371" s="2" t="s">
        <v>3</v>
      </c>
      <c r="DL371" s="2" t="s">
        <v>3</v>
      </c>
      <c r="DM371" s="2" t="s">
        <v>3</v>
      </c>
      <c r="DN371" s="2">
        <v>0</v>
      </c>
      <c r="DO371" s="2">
        <v>0</v>
      </c>
      <c r="DP371" s="2">
        <v>1</v>
      </c>
      <c r="DQ371" s="2">
        <v>1</v>
      </c>
      <c r="DR371" s="2"/>
      <c r="DS371" s="2"/>
      <c r="DT371" s="2"/>
      <c r="DU371" s="2">
        <v>1003</v>
      </c>
      <c r="DV371" s="2" t="s">
        <v>156</v>
      </c>
      <c r="DW371" s="2" t="s">
        <v>156</v>
      </c>
      <c r="DX371" s="2">
        <v>1</v>
      </c>
      <c r="DY371" s="2"/>
      <c r="DZ371" s="2" t="s">
        <v>3</v>
      </c>
      <c r="EA371" s="2" t="s">
        <v>3</v>
      </c>
      <c r="EB371" s="2" t="s">
        <v>3</v>
      </c>
      <c r="EC371" s="2" t="s">
        <v>3</v>
      </c>
      <c r="ED371" s="2"/>
      <c r="EE371" s="2">
        <v>85133641</v>
      </c>
      <c r="EF371" s="2">
        <v>30</v>
      </c>
      <c r="EG371" s="2" t="s">
        <v>52</v>
      </c>
      <c r="EH371" s="2">
        <v>0</v>
      </c>
      <c r="EI371" s="2" t="s">
        <v>3</v>
      </c>
      <c r="EJ371" s="2">
        <v>1</v>
      </c>
      <c r="EK371" s="2">
        <v>21</v>
      </c>
      <c r="EL371" s="2" t="s">
        <v>53</v>
      </c>
      <c r="EM371" s="2" t="s">
        <v>54</v>
      </c>
      <c r="EN371" s="2"/>
      <c r="EO371" s="2" t="s">
        <v>148</v>
      </c>
      <c r="EP371" s="2"/>
      <c r="EQ371" s="2">
        <v>0</v>
      </c>
      <c r="ER371" s="2">
        <v>41.57</v>
      </c>
      <c r="ES371" s="2">
        <v>41.57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>
        <v>0</v>
      </c>
      <c r="FR371" s="2">
        <v>0</v>
      </c>
      <c r="FS371" s="2">
        <v>0</v>
      </c>
      <c r="FT371" s="2"/>
      <c r="FU371" s="2"/>
      <c r="FV371" s="2"/>
      <c r="FW371" s="2"/>
      <c r="FX371" s="2">
        <v>109</v>
      </c>
      <c r="FY371" s="2">
        <v>61</v>
      </c>
      <c r="FZ371" s="2"/>
      <c r="GA371" s="2" t="s">
        <v>3</v>
      </c>
      <c r="GB371" s="2"/>
      <c r="GC371" s="2"/>
      <c r="GD371" s="2">
        <v>1</v>
      </c>
      <c r="GE371" s="2"/>
      <c r="GF371" s="2">
        <v>-2048145394</v>
      </c>
      <c r="GG371" s="2">
        <v>2</v>
      </c>
      <c r="GH371" s="2">
        <v>1</v>
      </c>
      <c r="GI371" s="2">
        <v>-2</v>
      </c>
      <c r="GJ371" s="2">
        <v>0</v>
      </c>
      <c r="GK371" s="2">
        <v>0</v>
      </c>
      <c r="GL371" s="2">
        <f t="shared" si="471"/>
        <v>0</v>
      </c>
      <c r="GM371" s="2">
        <f t="shared" si="472"/>
        <v>1039.25</v>
      </c>
      <c r="GN371" s="2">
        <f t="shared" si="473"/>
        <v>1039.25</v>
      </c>
      <c r="GO371" s="2">
        <f t="shared" si="474"/>
        <v>0</v>
      </c>
      <c r="GP371" s="2">
        <f t="shared" si="475"/>
        <v>0</v>
      </c>
      <c r="GQ371" s="2"/>
      <c r="GR371" s="2">
        <v>0</v>
      </c>
      <c r="GS371" s="2">
        <v>3</v>
      </c>
      <c r="GT371" s="2">
        <v>0</v>
      </c>
      <c r="GU371" s="2" t="s">
        <v>3</v>
      </c>
      <c r="GV371" s="2">
        <f t="shared" si="476"/>
        <v>0</v>
      </c>
      <c r="GW371" s="2">
        <v>1</v>
      </c>
      <c r="GX371" s="2">
        <f t="shared" si="477"/>
        <v>0</v>
      </c>
      <c r="GY371" s="2"/>
      <c r="GZ371" s="2"/>
      <c r="HA371" s="2">
        <v>0</v>
      </c>
      <c r="HB371" s="2">
        <v>0</v>
      </c>
      <c r="HC371" s="2">
        <f t="shared" si="478"/>
        <v>0</v>
      </c>
      <c r="HD371" s="2"/>
      <c r="HE371" s="2" t="s">
        <v>3</v>
      </c>
      <c r="HF371" s="2" t="s">
        <v>3</v>
      </c>
      <c r="HG371" s="2"/>
      <c r="HH371" s="2"/>
      <c r="HI371" s="2"/>
      <c r="HJ371" s="2"/>
      <c r="HK371" s="2"/>
      <c r="HL371" s="2"/>
      <c r="HM371" s="2" t="s">
        <v>42</v>
      </c>
      <c r="HN371" s="2" t="s">
        <v>3</v>
      </c>
      <c r="HO371" s="2" t="s">
        <v>3</v>
      </c>
      <c r="HP371" s="2" t="s">
        <v>3</v>
      </c>
      <c r="HQ371" s="2" t="s">
        <v>3</v>
      </c>
      <c r="HR371" s="2"/>
      <c r="HS371" s="2">
        <v>0</v>
      </c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>
        <v>0</v>
      </c>
      <c r="IL371" s="2"/>
      <c r="IM371" s="2"/>
      <c r="IN371" s="2"/>
      <c r="IO371" s="2"/>
      <c r="IP371" s="2"/>
      <c r="IQ371" s="2"/>
      <c r="IR371" s="2"/>
      <c r="IS371" s="2"/>
      <c r="IT371" s="2"/>
      <c r="IU371" s="2"/>
    </row>
    <row r="372" spans="1:255" x14ac:dyDescent="0.2">
      <c r="A372" s="4">
        <v>18</v>
      </c>
      <c r="B372" s="4">
        <v>1</v>
      </c>
      <c r="C372" s="4">
        <v>695</v>
      </c>
      <c r="E372" s="4" t="s">
        <v>482</v>
      </c>
      <c r="F372" s="4" t="s">
        <v>179</v>
      </c>
      <c r="G372" s="4" t="s">
        <v>180</v>
      </c>
      <c r="H372" s="4" t="s">
        <v>156</v>
      </c>
      <c r="I372" s="4">
        <f>I368*J372</f>
        <v>25</v>
      </c>
      <c r="J372" s="4">
        <v>100</v>
      </c>
      <c r="K372" s="4">
        <v>100</v>
      </c>
      <c r="O372" s="4">
        <f t="shared" si="454"/>
        <v>17199.59</v>
      </c>
      <c r="P372" s="4">
        <f t="shared" si="455"/>
        <v>17199.59</v>
      </c>
      <c r="Q372" s="4">
        <f>(ROUND((ROUND(((ET372)*AV372*I372),2)*BB372),2)+ROUND((ROUND(((AE372-(EU372))*AV372*I372),2)*BS372),2))</f>
        <v>0</v>
      </c>
      <c r="R372" s="4">
        <f>(ROUND((ROUND(((EU372)*AV372*I372),2)*BS372),2)+ROUND((ROUND(((AE372-(EU372))*AV372*I372),2)*BS372),2))</f>
        <v>0</v>
      </c>
      <c r="S372" s="4">
        <f t="shared" si="456"/>
        <v>0</v>
      </c>
      <c r="T372" s="4">
        <f t="shared" si="457"/>
        <v>0</v>
      </c>
      <c r="U372" s="4">
        <f t="shared" si="458"/>
        <v>0</v>
      </c>
      <c r="V372" s="4">
        <f t="shared" si="459"/>
        <v>0</v>
      </c>
      <c r="W372" s="4">
        <f t="shared" si="460"/>
        <v>0</v>
      </c>
      <c r="X372" s="4">
        <f>(ROUND((((S372+ROUND((ROUND(((EU372)*AV372*I372),2)*BS372),2))*AT372)/100),2)+ROUND(((ROUND((ROUND(((AE372-(EU372))*AV372*I372),2)*BS372),2)*AT372)/100),2))</f>
        <v>0</v>
      </c>
      <c r="Y372" s="4">
        <f>(ROUND((((S372+ROUND((ROUND(((EU372)*AV372*I372),2)*BS372),2))*AU372)/100),2)+ROUND(((ROUND((ROUND(((AE372-(EU372))*AV372*I372),2)*BS372),2)*AU372)/100),2))</f>
        <v>0</v>
      </c>
      <c r="AA372" s="4">
        <v>85736473</v>
      </c>
      <c r="AB372" s="4">
        <f t="shared" si="461"/>
        <v>41.57</v>
      </c>
      <c r="AC372" s="4">
        <f>ROUND((ES372),6)</f>
        <v>41.57</v>
      </c>
      <c r="AD372" s="4">
        <f>ROUND((((ET372)-(EU372))+AE372),6)</f>
        <v>0</v>
      </c>
      <c r="AE372" s="4">
        <f t="shared" si="493"/>
        <v>0</v>
      </c>
      <c r="AF372" s="4">
        <f t="shared" si="493"/>
        <v>0</v>
      </c>
      <c r="AG372" s="4">
        <f t="shared" si="462"/>
        <v>0</v>
      </c>
      <c r="AH372" s="4">
        <f t="shared" si="494"/>
        <v>0</v>
      </c>
      <c r="AI372" s="4">
        <f t="shared" si="494"/>
        <v>0</v>
      </c>
      <c r="AJ372" s="4">
        <f t="shared" si="463"/>
        <v>0</v>
      </c>
      <c r="AK372" s="4">
        <v>41.57</v>
      </c>
      <c r="AL372" s="4">
        <v>41.57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109</v>
      </c>
      <c r="AU372" s="4">
        <v>61</v>
      </c>
      <c r="AV372" s="4">
        <v>1</v>
      </c>
      <c r="AW372" s="4">
        <v>1</v>
      </c>
      <c r="AZ372" s="4">
        <v>1</v>
      </c>
      <c r="BA372" s="4">
        <v>1</v>
      </c>
      <c r="BB372" s="4">
        <v>1</v>
      </c>
      <c r="BC372" s="4">
        <v>16.55</v>
      </c>
      <c r="BD372" s="4" t="s">
        <v>3</v>
      </c>
      <c r="BE372" s="4" t="s">
        <v>3</v>
      </c>
      <c r="BF372" s="4" t="s">
        <v>3</v>
      </c>
      <c r="BG372" s="4" t="s">
        <v>3</v>
      </c>
      <c r="BH372" s="4">
        <v>3</v>
      </c>
      <c r="BI372" s="4">
        <v>1</v>
      </c>
      <c r="BJ372" s="4" t="s">
        <v>181</v>
      </c>
      <c r="BM372" s="4">
        <v>21</v>
      </c>
      <c r="BN372" s="4">
        <v>0</v>
      </c>
      <c r="BO372" s="4" t="s">
        <v>179</v>
      </c>
      <c r="BP372" s="4">
        <v>1</v>
      </c>
      <c r="BQ372" s="4">
        <v>30</v>
      </c>
      <c r="BR372" s="4">
        <v>0</v>
      </c>
      <c r="BS372" s="4">
        <v>1</v>
      </c>
      <c r="BT372" s="4">
        <v>1</v>
      </c>
      <c r="BU372" s="4">
        <v>1</v>
      </c>
      <c r="BV372" s="4">
        <v>1</v>
      </c>
      <c r="BW372" s="4">
        <v>1</v>
      </c>
      <c r="BX372" s="4">
        <v>1</v>
      </c>
      <c r="BY372" s="4" t="s">
        <v>3</v>
      </c>
      <c r="BZ372" s="4">
        <v>109</v>
      </c>
      <c r="CA372" s="4">
        <v>61</v>
      </c>
      <c r="CB372" s="4" t="s">
        <v>3</v>
      </c>
      <c r="CE372" s="4">
        <v>1566</v>
      </c>
      <c r="CF372" s="4">
        <v>0</v>
      </c>
      <c r="CG372" s="4">
        <v>0</v>
      </c>
      <c r="CM372" s="4">
        <v>0</v>
      </c>
      <c r="CN372" s="4" t="s">
        <v>908</v>
      </c>
      <c r="CO372" s="4">
        <v>0</v>
      </c>
      <c r="CP372" s="4">
        <f t="shared" si="464"/>
        <v>17199.59</v>
      </c>
      <c r="CQ372" s="4">
        <f t="shared" si="465"/>
        <v>687.98</v>
      </c>
      <c r="CR372" s="4">
        <f>(ROUND((ROUND(((ET372)*AV372*1),2)*BB372),2)+ROUND((ROUND(((AE372-(EU372))*AV372*1),2)*BS372),2))</f>
        <v>0</v>
      </c>
      <c r="CS372" s="4">
        <f>(ROUND((ROUND(((EU372)*AV372*1),2)*BS372),2)+ROUND((ROUND(((AE372-(EU372))*AV372*1),2)*BS372),2))</f>
        <v>0</v>
      </c>
      <c r="CT372" s="4">
        <f t="shared" si="466"/>
        <v>0</v>
      </c>
      <c r="CU372" s="4">
        <f t="shared" si="467"/>
        <v>0</v>
      </c>
      <c r="CV372" s="4">
        <f t="shared" si="468"/>
        <v>0</v>
      </c>
      <c r="CW372" s="4">
        <f t="shared" si="469"/>
        <v>0</v>
      </c>
      <c r="CX372" s="4">
        <f t="shared" si="470"/>
        <v>0</v>
      </c>
      <c r="CY372" s="4">
        <f>(ROUND((((S372+ROUND((ROUND(((EU372)*AV372*1),2)*BS372),2))*AT372)/100),2)+ROUND(((ROUND((ROUND(((AE372-(EU372))*AV372*1),2)*BS372),2)*AT372)/100),2))</f>
        <v>0</v>
      </c>
      <c r="CZ372" s="4">
        <f>(ROUND((((S372+ROUND((ROUND(((EU372)*AV372*1),2)*BS372),2))*AU372)/100),2)+ROUND(((ROUND((ROUND(((AE372-(EU372))*AV372*1),2)*BS372),2)*AU372)/100),2))</f>
        <v>0</v>
      </c>
      <c r="DC372" s="4" t="s">
        <v>3</v>
      </c>
      <c r="DD372" s="4" t="s">
        <v>3</v>
      </c>
      <c r="DE372" s="4" t="s">
        <v>3</v>
      </c>
      <c r="DF372" s="4" t="s">
        <v>3</v>
      </c>
      <c r="DG372" s="4" t="s">
        <v>3</v>
      </c>
      <c r="DH372" s="4" t="s">
        <v>3</v>
      </c>
      <c r="DI372" s="4" t="s">
        <v>3</v>
      </c>
      <c r="DJ372" s="4" t="s">
        <v>3</v>
      </c>
      <c r="DK372" s="4" t="s">
        <v>3</v>
      </c>
      <c r="DL372" s="4" t="s">
        <v>3</v>
      </c>
      <c r="DM372" s="4" t="s">
        <v>3</v>
      </c>
      <c r="DN372" s="4">
        <v>0</v>
      </c>
      <c r="DO372" s="4">
        <v>0</v>
      </c>
      <c r="DP372" s="4">
        <v>1</v>
      </c>
      <c r="DQ372" s="4">
        <v>1</v>
      </c>
      <c r="DU372" s="4">
        <v>1003</v>
      </c>
      <c r="DV372" s="4" t="s">
        <v>156</v>
      </c>
      <c r="DW372" s="4" t="s">
        <v>156</v>
      </c>
      <c r="DX372" s="4">
        <v>1</v>
      </c>
      <c r="DZ372" s="4" t="s">
        <v>3</v>
      </c>
      <c r="EA372" s="4" t="s">
        <v>3</v>
      </c>
      <c r="EB372" s="4" t="s">
        <v>3</v>
      </c>
      <c r="EC372" s="4" t="s">
        <v>3</v>
      </c>
      <c r="EE372" s="4">
        <v>85133641</v>
      </c>
      <c r="EF372" s="4">
        <v>30</v>
      </c>
      <c r="EG372" s="4" t="s">
        <v>52</v>
      </c>
      <c r="EH372" s="4">
        <v>0</v>
      </c>
      <c r="EI372" s="4" t="s">
        <v>3</v>
      </c>
      <c r="EJ372" s="4">
        <v>1</v>
      </c>
      <c r="EK372" s="4">
        <v>21</v>
      </c>
      <c r="EL372" s="4" t="s">
        <v>53</v>
      </c>
      <c r="EM372" s="4" t="s">
        <v>54</v>
      </c>
      <c r="EO372" s="4" t="s">
        <v>148</v>
      </c>
      <c r="EQ372" s="4">
        <v>0</v>
      </c>
      <c r="ER372" s="4">
        <v>41.57</v>
      </c>
      <c r="ES372" s="4">
        <v>41.57</v>
      </c>
      <c r="ET372" s="4">
        <v>0</v>
      </c>
      <c r="EU372" s="4">
        <v>0</v>
      </c>
      <c r="EV372" s="4">
        <v>0</v>
      </c>
      <c r="EW372" s="4">
        <v>0</v>
      </c>
      <c r="EX372" s="4">
        <v>0</v>
      </c>
      <c r="FQ372" s="4">
        <v>0</v>
      </c>
      <c r="FR372" s="4">
        <v>0</v>
      </c>
      <c r="FS372" s="4">
        <v>0</v>
      </c>
      <c r="FX372" s="4">
        <v>109</v>
      </c>
      <c r="FY372" s="4">
        <v>61</v>
      </c>
      <c r="GA372" s="4" t="s">
        <v>3</v>
      </c>
      <c r="GD372" s="4">
        <v>1</v>
      </c>
      <c r="GF372" s="4">
        <v>-2048145394</v>
      </c>
      <c r="GG372" s="4">
        <v>2</v>
      </c>
      <c r="GH372" s="4">
        <v>1</v>
      </c>
      <c r="GI372" s="4">
        <v>2</v>
      </c>
      <c r="GJ372" s="4">
        <v>0</v>
      </c>
      <c r="GK372" s="4">
        <v>0</v>
      </c>
      <c r="GL372" s="4">
        <f t="shared" si="471"/>
        <v>0</v>
      </c>
      <c r="GM372" s="4">
        <f t="shared" si="472"/>
        <v>17199.59</v>
      </c>
      <c r="GN372" s="4">
        <f t="shared" si="473"/>
        <v>17199.59</v>
      </c>
      <c r="GO372" s="4">
        <f t="shared" si="474"/>
        <v>0</v>
      </c>
      <c r="GP372" s="4">
        <f t="shared" si="475"/>
        <v>0</v>
      </c>
      <c r="GR372" s="4">
        <v>0</v>
      </c>
      <c r="GS372" s="4">
        <v>3</v>
      </c>
      <c r="GT372" s="4">
        <v>0</v>
      </c>
      <c r="GU372" s="4" t="s">
        <v>3</v>
      </c>
      <c r="GV372" s="4">
        <f t="shared" si="476"/>
        <v>0</v>
      </c>
      <c r="GW372" s="4">
        <v>1</v>
      </c>
      <c r="GX372" s="4">
        <f t="shared" si="477"/>
        <v>0</v>
      </c>
      <c r="HA372" s="4">
        <v>0</v>
      </c>
      <c r="HB372" s="4">
        <v>0</v>
      </c>
      <c r="HC372" s="4">
        <f t="shared" si="478"/>
        <v>0</v>
      </c>
      <c r="HE372" s="4" t="s">
        <v>3</v>
      </c>
      <c r="HF372" s="4" t="s">
        <v>3</v>
      </c>
      <c r="HM372" s="4" t="s">
        <v>42</v>
      </c>
      <c r="HN372" s="4" t="s">
        <v>3</v>
      </c>
      <c r="HO372" s="4" t="s">
        <v>3</v>
      </c>
      <c r="HP372" s="4" t="s">
        <v>3</v>
      </c>
      <c r="HQ372" s="4" t="s">
        <v>3</v>
      </c>
      <c r="HS372" s="4">
        <v>0</v>
      </c>
      <c r="IK372" s="4">
        <v>0</v>
      </c>
    </row>
    <row r="373" spans="1:255" x14ac:dyDescent="0.2">
      <c r="A373" s="2">
        <v>17</v>
      </c>
      <c r="B373" s="2">
        <v>1</v>
      </c>
      <c r="C373" s="2">
        <f>ROW(SmtRes!A710)</f>
        <v>710</v>
      </c>
      <c r="D373" s="2">
        <f>ROW(EtalonRes!A699)</f>
        <v>699</v>
      </c>
      <c r="E373" s="2" t="s">
        <v>483</v>
      </c>
      <c r="F373" s="2" t="s">
        <v>183</v>
      </c>
      <c r="G373" s="2" t="s">
        <v>184</v>
      </c>
      <c r="H373" s="2" t="s">
        <v>138</v>
      </c>
      <c r="I373" s="2">
        <f>ROUND((64)/100,9)</f>
        <v>0.64</v>
      </c>
      <c r="J373" s="2">
        <v>0</v>
      </c>
      <c r="K373" s="2">
        <f>ROUND((64)/100,9)</f>
        <v>0.64</v>
      </c>
      <c r="L373" s="2"/>
      <c r="M373" s="2"/>
      <c r="N373" s="2"/>
      <c r="O373" s="2">
        <f t="shared" si="454"/>
        <v>478.78</v>
      </c>
      <c r="P373" s="2">
        <f t="shared" si="455"/>
        <v>29.07</v>
      </c>
      <c r="Q373" s="2">
        <f>(ROUND((ROUND(((((ET373*1.25)*1.2))*AV373*I373),2)*BB373),2)+ROUND((ROUND(((AE373-(((EU373*1.25)*1.2)))*AV373*I373),2)*BS373),2))</f>
        <v>48.93</v>
      </c>
      <c r="R373" s="2">
        <f>(ROUND((ROUND(((((EU373*1.25)*1.2))*AV373*I373),2)*BS373),2)+ROUND((ROUND(((AE373-(((EU373*1.25)*1.2)))*AV373*I373),2)*BS373),2))</f>
        <v>6.21</v>
      </c>
      <c r="S373" s="2">
        <f t="shared" si="456"/>
        <v>400.78</v>
      </c>
      <c r="T373" s="2">
        <f t="shared" si="457"/>
        <v>0</v>
      </c>
      <c r="U373" s="2">
        <f t="shared" si="458"/>
        <v>31.758017280000001</v>
      </c>
      <c r="V373" s="2">
        <f t="shared" si="459"/>
        <v>0</v>
      </c>
      <c r="W373" s="2">
        <f t="shared" si="460"/>
        <v>0</v>
      </c>
      <c r="X373" s="2">
        <f>(ROUND((((S373+ROUND((ROUND(((((EU373*1.25)*1.2))*AV373*I373),2)*BS373),2))*AT373)/100),2)+ROUND(((ROUND((ROUND(((AE373-(((EU373*1.25)*1.2)))*AV373*I373),2)*BS373),2)*AT373)/100),2))</f>
        <v>443.62</v>
      </c>
      <c r="Y373" s="2">
        <f>(ROUND((((S373+ROUND((ROUND(((((EU373*1.25)*1.2))*AV373*I373),2)*BS373),2))*AU373)/100),2)+ROUND(((ROUND((ROUND(((AE373-(((EU373*1.25)*1.2)))*AV373*I373),2)*BS373),2)*AU373)/100),2))</f>
        <v>248.26</v>
      </c>
      <c r="Z373" s="2"/>
      <c r="AA373" s="2">
        <v>85736471</v>
      </c>
      <c r="AB373" s="2">
        <f t="shared" si="461"/>
        <v>703.97519999999997</v>
      </c>
      <c r="AC373" s="2">
        <f>ROUND((((ES373*1)*1)),6)</f>
        <v>45.42</v>
      </c>
      <c r="AD373" s="2">
        <f>ROUND((((((ET373*1.25)*1.2))-(((EU373*1.25)*1.2)))+AE373),6)</f>
        <v>71.655000000000001</v>
      </c>
      <c r="AE373" s="2">
        <f>ROUND((((EU373*1.25)*1.2)),6)</f>
        <v>9.09</v>
      </c>
      <c r="AF373" s="2">
        <f>ROUND((((EV373*1.15)*1.2)),6)</f>
        <v>586.90020000000004</v>
      </c>
      <c r="AG373" s="2">
        <f t="shared" si="462"/>
        <v>0</v>
      </c>
      <c r="AH373" s="2">
        <f>(((EW373*1.15)*1.2))</f>
        <v>46.506</v>
      </c>
      <c r="AI373" s="2">
        <f>(((EX373*1.25)*1.2))</f>
        <v>0</v>
      </c>
      <c r="AJ373" s="2">
        <f t="shared" si="463"/>
        <v>0</v>
      </c>
      <c r="AK373" s="2">
        <v>518.48</v>
      </c>
      <c r="AL373" s="2">
        <v>45.42</v>
      </c>
      <c r="AM373" s="2">
        <v>47.77</v>
      </c>
      <c r="AN373" s="2">
        <v>6.06</v>
      </c>
      <c r="AO373" s="2">
        <v>425.29</v>
      </c>
      <c r="AP373" s="2">
        <v>0</v>
      </c>
      <c r="AQ373" s="2">
        <v>33.700000000000003</v>
      </c>
      <c r="AR373" s="2">
        <v>0</v>
      </c>
      <c r="AS373" s="2">
        <v>0</v>
      </c>
      <c r="AT373" s="2">
        <v>109</v>
      </c>
      <c r="AU373" s="2">
        <v>61</v>
      </c>
      <c r="AV373" s="2">
        <v>1.0669999999999999</v>
      </c>
      <c r="AW373" s="2">
        <v>1</v>
      </c>
      <c r="AX373" s="2"/>
      <c r="AY373" s="2"/>
      <c r="AZ373" s="2">
        <v>1</v>
      </c>
      <c r="BA373" s="2">
        <v>1</v>
      </c>
      <c r="BB373" s="2">
        <v>1</v>
      </c>
      <c r="BC373" s="2">
        <v>1</v>
      </c>
      <c r="BD373" s="2" t="s">
        <v>3</v>
      </c>
      <c r="BE373" s="2" t="s">
        <v>3</v>
      </c>
      <c r="BF373" s="2" t="s">
        <v>3</v>
      </c>
      <c r="BG373" s="2" t="s">
        <v>3</v>
      </c>
      <c r="BH373" s="2">
        <v>0</v>
      </c>
      <c r="BI373" s="2">
        <v>1</v>
      </c>
      <c r="BJ373" s="2" t="s">
        <v>185</v>
      </c>
      <c r="BK373" s="2"/>
      <c r="BL373" s="2"/>
      <c r="BM373" s="2">
        <v>21</v>
      </c>
      <c r="BN373" s="2">
        <v>0</v>
      </c>
      <c r="BO373" s="2" t="s">
        <v>183</v>
      </c>
      <c r="BP373" s="2">
        <v>1</v>
      </c>
      <c r="BQ373" s="2">
        <v>30</v>
      </c>
      <c r="BR373" s="2">
        <v>0</v>
      </c>
      <c r="BS373" s="2">
        <v>1</v>
      </c>
      <c r="BT373" s="2">
        <v>1</v>
      </c>
      <c r="BU373" s="2">
        <v>1</v>
      </c>
      <c r="BV373" s="2">
        <v>1</v>
      </c>
      <c r="BW373" s="2">
        <v>1</v>
      </c>
      <c r="BX373" s="2">
        <v>1</v>
      </c>
      <c r="BY373" s="2" t="s">
        <v>3</v>
      </c>
      <c r="BZ373" s="2">
        <v>109</v>
      </c>
      <c r="CA373" s="2">
        <v>61</v>
      </c>
      <c r="CB373" s="2" t="s">
        <v>3</v>
      </c>
      <c r="CC373" s="2"/>
      <c r="CD373" s="2"/>
      <c r="CE373" s="2">
        <v>1566</v>
      </c>
      <c r="CF373" s="2">
        <v>0</v>
      </c>
      <c r="CG373" s="2">
        <v>0</v>
      </c>
      <c r="CH373" s="2"/>
      <c r="CI373" s="2"/>
      <c r="CJ373" s="2"/>
      <c r="CK373" s="2"/>
      <c r="CL373" s="2"/>
      <c r="CM373" s="2">
        <v>0</v>
      </c>
      <c r="CN373" s="2" t="s">
        <v>907</v>
      </c>
      <c r="CO373" s="2">
        <v>0</v>
      </c>
      <c r="CP373" s="2">
        <f t="shared" si="464"/>
        <v>478.78</v>
      </c>
      <c r="CQ373" s="2">
        <f t="shared" si="465"/>
        <v>45.42</v>
      </c>
      <c r="CR373" s="2">
        <f>(ROUND((ROUND(((((ET373*1.25)*1.2))*AV373*1),2)*BB373),2)+ROUND((ROUND(((AE373-(((EU373*1.25)*1.2)))*AV373*1),2)*BS373),2))</f>
        <v>76.459999999999994</v>
      </c>
      <c r="CS373" s="2">
        <f>(ROUND((ROUND(((((EU373*1.25)*1.2))*AV373*1),2)*BS373),2)+ROUND((ROUND(((AE373-(((EU373*1.25)*1.2)))*AV373*1),2)*BS373),2))</f>
        <v>9.6999999999999993</v>
      </c>
      <c r="CT373" s="2">
        <f t="shared" si="466"/>
        <v>626.22</v>
      </c>
      <c r="CU373" s="2">
        <f t="shared" si="467"/>
        <v>0</v>
      </c>
      <c r="CV373" s="2">
        <f t="shared" si="468"/>
        <v>49.621901999999999</v>
      </c>
      <c r="CW373" s="2">
        <f t="shared" si="469"/>
        <v>0</v>
      </c>
      <c r="CX373" s="2">
        <f t="shared" si="470"/>
        <v>0</v>
      </c>
      <c r="CY373" s="2">
        <f>(ROUND((((S373+ROUND((ROUND(((((EU373*1.25)*1.2))*AV373*1),2)*BS373),2))*AT373)/100),2)+ROUND(((ROUND((ROUND(((AE373-(((EU373*1.25)*1.2)))*AV373*1),2)*BS373),2)*AT373)/100),2))</f>
        <v>447.42</v>
      </c>
      <c r="CZ373" s="2">
        <f>(ROUND((((S373+ROUND((ROUND(((((EU373*1.25)*1.2))*AV373*1),2)*BS373),2))*AU373)/100),2)+ROUND(((ROUND((ROUND(((AE373-(((EU373*1.25)*1.2)))*AV373*1),2)*BS373),2)*AU373)/100),2))</f>
        <v>250.39</v>
      </c>
      <c r="DA373" s="2"/>
      <c r="DB373" s="2">
        <v>131</v>
      </c>
      <c r="DC373" s="2" t="s">
        <v>3</v>
      </c>
      <c r="DD373" s="2" t="s">
        <v>42</v>
      </c>
      <c r="DE373" s="2" t="s">
        <v>140</v>
      </c>
      <c r="DF373" s="2" t="s">
        <v>140</v>
      </c>
      <c r="DG373" s="2" t="s">
        <v>141</v>
      </c>
      <c r="DH373" s="2" t="s">
        <v>3</v>
      </c>
      <c r="DI373" s="2" t="s">
        <v>141</v>
      </c>
      <c r="DJ373" s="2" t="s">
        <v>140</v>
      </c>
      <c r="DK373" s="2" t="s">
        <v>3</v>
      </c>
      <c r="DL373" s="2" t="s">
        <v>3</v>
      </c>
      <c r="DM373" s="2" t="s">
        <v>3</v>
      </c>
      <c r="DN373" s="2">
        <v>0</v>
      </c>
      <c r="DO373" s="2">
        <v>0</v>
      </c>
      <c r="DP373" s="2">
        <v>1</v>
      </c>
      <c r="DQ373" s="2">
        <v>1</v>
      </c>
      <c r="DR373" s="2"/>
      <c r="DS373" s="2"/>
      <c r="DT373" s="2"/>
      <c r="DU373" s="2">
        <v>1013</v>
      </c>
      <c r="DV373" s="2" t="s">
        <v>138</v>
      </c>
      <c r="DW373" s="2" t="s">
        <v>138</v>
      </c>
      <c r="DX373" s="2">
        <v>1</v>
      </c>
      <c r="DY373" s="2"/>
      <c r="DZ373" s="2" t="s">
        <v>3</v>
      </c>
      <c r="EA373" s="2" t="s">
        <v>3</v>
      </c>
      <c r="EB373" s="2" t="s">
        <v>3</v>
      </c>
      <c r="EC373" s="2" t="s">
        <v>3</v>
      </c>
      <c r="ED373" s="2"/>
      <c r="EE373" s="2">
        <v>85133641</v>
      </c>
      <c r="EF373" s="2">
        <v>30</v>
      </c>
      <c r="EG373" s="2" t="s">
        <v>52</v>
      </c>
      <c r="EH373" s="2">
        <v>0</v>
      </c>
      <c r="EI373" s="2" t="s">
        <v>3</v>
      </c>
      <c r="EJ373" s="2">
        <v>1</v>
      </c>
      <c r="EK373" s="2">
        <v>21</v>
      </c>
      <c r="EL373" s="2" t="s">
        <v>53</v>
      </c>
      <c r="EM373" s="2" t="s">
        <v>54</v>
      </c>
      <c r="EN373" s="2"/>
      <c r="EO373" s="2" t="s">
        <v>142</v>
      </c>
      <c r="EP373" s="2"/>
      <c r="EQ373" s="2">
        <v>0</v>
      </c>
      <c r="ER373" s="2">
        <v>518.48</v>
      </c>
      <c r="ES373" s="2">
        <v>45.42</v>
      </c>
      <c r="ET373" s="2">
        <v>47.77</v>
      </c>
      <c r="EU373" s="2">
        <v>6.06</v>
      </c>
      <c r="EV373" s="2">
        <v>425.29</v>
      </c>
      <c r="EW373" s="2">
        <v>33.700000000000003</v>
      </c>
      <c r="EX373" s="2">
        <v>0</v>
      </c>
      <c r="EY373" s="2">
        <v>0</v>
      </c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>
        <v>0</v>
      </c>
      <c r="FR373" s="2">
        <v>0</v>
      </c>
      <c r="FS373" s="2">
        <v>0</v>
      </c>
      <c r="FT373" s="2"/>
      <c r="FU373" s="2"/>
      <c r="FV373" s="2"/>
      <c r="FW373" s="2"/>
      <c r="FX373" s="2">
        <v>109</v>
      </c>
      <c r="FY373" s="2">
        <v>61</v>
      </c>
      <c r="FZ373" s="2"/>
      <c r="GA373" s="2" t="s">
        <v>3</v>
      </c>
      <c r="GB373" s="2"/>
      <c r="GC373" s="2"/>
      <c r="GD373" s="2">
        <v>1</v>
      </c>
      <c r="GE373" s="2"/>
      <c r="GF373" s="2">
        <v>-1920954076</v>
      </c>
      <c r="GG373" s="2">
        <v>2</v>
      </c>
      <c r="GH373" s="2">
        <v>1</v>
      </c>
      <c r="GI373" s="2">
        <v>2</v>
      </c>
      <c r="GJ373" s="2">
        <v>0</v>
      </c>
      <c r="GK373" s="2">
        <v>0</v>
      </c>
      <c r="GL373" s="2">
        <f t="shared" si="471"/>
        <v>0</v>
      </c>
      <c r="GM373" s="2">
        <f t="shared" si="472"/>
        <v>1170.6600000000001</v>
      </c>
      <c r="GN373" s="2">
        <f t="shared" si="473"/>
        <v>1170.6600000000001</v>
      </c>
      <c r="GO373" s="2">
        <f t="shared" si="474"/>
        <v>0</v>
      </c>
      <c r="GP373" s="2">
        <f t="shared" si="475"/>
        <v>0</v>
      </c>
      <c r="GQ373" s="2"/>
      <c r="GR373" s="2">
        <v>0</v>
      </c>
      <c r="GS373" s="2">
        <v>3</v>
      </c>
      <c r="GT373" s="2">
        <v>0</v>
      </c>
      <c r="GU373" s="2" t="s">
        <v>3</v>
      </c>
      <c r="GV373" s="2">
        <f t="shared" si="476"/>
        <v>0</v>
      </c>
      <c r="GW373" s="2">
        <v>1</v>
      </c>
      <c r="GX373" s="2">
        <f t="shared" si="477"/>
        <v>0</v>
      </c>
      <c r="GY373" s="2"/>
      <c r="GZ373" s="2"/>
      <c r="HA373" s="2">
        <v>0</v>
      </c>
      <c r="HB373" s="2">
        <v>0</v>
      </c>
      <c r="HC373" s="2">
        <f t="shared" si="478"/>
        <v>0</v>
      </c>
      <c r="HD373" s="2"/>
      <c r="HE373" s="2" t="s">
        <v>3</v>
      </c>
      <c r="HF373" s="2" t="s">
        <v>3</v>
      </c>
      <c r="HG373" s="2"/>
      <c r="HH373" s="2"/>
      <c r="HI373" s="2"/>
      <c r="HJ373" s="2"/>
      <c r="HK373" s="2"/>
      <c r="HL373" s="2"/>
      <c r="HM373" s="2" t="s">
        <v>3</v>
      </c>
      <c r="HN373" s="2" t="s">
        <v>3</v>
      </c>
      <c r="HO373" s="2" t="s">
        <v>3</v>
      </c>
      <c r="HP373" s="2" t="s">
        <v>3</v>
      </c>
      <c r="HQ373" s="2" t="s">
        <v>3</v>
      </c>
      <c r="HR373" s="2"/>
      <c r="HS373" s="2">
        <v>0</v>
      </c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>
        <v>0</v>
      </c>
      <c r="IL373" s="2"/>
      <c r="IM373" s="2"/>
      <c r="IN373" s="2"/>
      <c r="IO373" s="2"/>
      <c r="IP373" s="2"/>
      <c r="IQ373" s="2"/>
      <c r="IR373" s="2"/>
      <c r="IS373" s="2"/>
      <c r="IT373" s="2"/>
      <c r="IU373" s="2"/>
    </row>
    <row r="374" spans="1:255" x14ac:dyDescent="0.2">
      <c r="A374" s="4">
        <v>17</v>
      </c>
      <c r="B374" s="4">
        <v>1</v>
      </c>
      <c r="C374" s="4">
        <f>ROW(SmtRes!A724)</f>
        <v>724</v>
      </c>
      <c r="D374" s="4">
        <f>ROW(EtalonRes!A714)</f>
        <v>714</v>
      </c>
      <c r="E374" s="4" t="s">
        <v>483</v>
      </c>
      <c r="F374" s="4" t="s">
        <v>183</v>
      </c>
      <c r="G374" s="4" t="s">
        <v>184</v>
      </c>
      <c r="H374" s="4" t="s">
        <v>138</v>
      </c>
      <c r="I374" s="4">
        <f>ROUND((64)/100,9)</f>
        <v>0.64</v>
      </c>
      <c r="J374" s="4">
        <v>0</v>
      </c>
      <c r="K374" s="4">
        <f>ROUND((64)/100,9)</f>
        <v>0.64</v>
      </c>
      <c r="O374" s="4">
        <f t="shared" si="454"/>
        <v>23560.25</v>
      </c>
      <c r="P374" s="4">
        <f t="shared" si="455"/>
        <v>183.14</v>
      </c>
      <c r="Q374" s="4">
        <f>(ROUND((ROUND(((((ET374*1.25)*1.2))*AV374*I374),2)*BB374),2)+ROUND((ROUND(((AE374-(((EU374*1.25)*1.2)))*AV374*I374),2)*BS374),2))</f>
        <v>793.16</v>
      </c>
      <c r="R374" s="4">
        <f>(ROUND((ROUND(((((EU374*1.25)*1.2))*AV374*I374),2)*BS374),2)+ROUND((ROUND(((AE374-(((EU374*1.25)*1.2)))*AV374*I374),2)*BS374),2))</f>
        <v>349.93</v>
      </c>
      <c r="S374" s="4">
        <f t="shared" si="456"/>
        <v>22583.95</v>
      </c>
      <c r="T374" s="4">
        <f t="shared" si="457"/>
        <v>0</v>
      </c>
      <c r="U374" s="4">
        <f t="shared" si="458"/>
        <v>31.758017280000001</v>
      </c>
      <c r="V374" s="4">
        <f t="shared" si="459"/>
        <v>0</v>
      </c>
      <c r="W374" s="4">
        <f t="shared" si="460"/>
        <v>0</v>
      </c>
      <c r="X374" s="4">
        <f>(ROUND((((S374+ROUND((ROUND(((((EU374*1.25)*1.2))*AV374*I374),2)*BS374),2))*AT374)/100),2)+ROUND(((ROUND((ROUND(((AE374-(((EU374*1.25)*1.2)))*AV374*I374),2)*BS374),2)*AT374)/100),2))</f>
        <v>24997.93</v>
      </c>
      <c r="Y374" s="4">
        <f>(ROUND((((S374+ROUND((ROUND(((((EU374*1.25)*1.2))*AV374*I374),2)*BS374),2))*AU374)/100),2)+ROUND(((ROUND((ROUND(((AE374-(((EU374*1.25)*1.2)))*AV374*I374),2)*BS374),2)*AU374)/100),2))</f>
        <v>13989.67</v>
      </c>
      <c r="AA374" s="4">
        <v>85736473</v>
      </c>
      <c r="AB374" s="4">
        <f t="shared" si="461"/>
        <v>703.97519999999997</v>
      </c>
      <c r="AC374" s="4">
        <f>ROUND((((ES374*1)*1)),6)</f>
        <v>45.42</v>
      </c>
      <c r="AD374" s="4">
        <f>ROUND((((((ET374*1.25)*1.2))-(((EU374*1.25)*1.2)))+AE374),6)</f>
        <v>71.655000000000001</v>
      </c>
      <c r="AE374" s="4">
        <f>ROUND((((EU374*1.25)*1.2)),6)</f>
        <v>9.09</v>
      </c>
      <c r="AF374" s="4">
        <f>ROUND((((EV374*1.15)*1.2)),6)</f>
        <v>586.90020000000004</v>
      </c>
      <c r="AG374" s="4">
        <f t="shared" si="462"/>
        <v>0</v>
      </c>
      <c r="AH374" s="4">
        <f>(((EW374*1.15)*1.2))</f>
        <v>46.506</v>
      </c>
      <c r="AI374" s="4">
        <f>(((EX374*1.25)*1.2))</f>
        <v>0</v>
      </c>
      <c r="AJ374" s="4">
        <f t="shared" si="463"/>
        <v>0</v>
      </c>
      <c r="AK374" s="4">
        <v>518.48</v>
      </c>
      <c r="AL374" s="4">
        <v>45.42</v>
      </c>
      <c r="AM374" s="4">
        <v>47.77</v>
      </c>
      <c r="AN374" s="4">
        <v>6.06</v>
      </c>
      <c r="AO374" s="4">
        <v>425.29</v>
      </c>
      <c r="AP374" s="4">
        <v>0</v>
      </c>
      <c r="AQ374" s="4">
        <v>33.700000000000003</v>
      </c>
      <c r="AR374" s="4">
        <v>0</v>
      </c>
      <c r="AS374" s="4">
        <v>0</v>
      </c>
      <c r="AT374" s="4">
        <v>109</v>
      </c>
      <c r="AU374" s="4">
        <v>61</v>
      </c>
      <c r="AV374" s="4">
        <v>1.0669999999999999</v>
      </c>
      <c r="AW374" s="4">
        <v>1</v>
      </c>
      <c r="AZ374" s="4">
        <v>1</v>
      </c>
      <c r="BA374" s="4">
        <v>56.35</v>
      </c>
      <c r="BB374" s="4">
        <v>16.21</v>
      </c>
      <c r="BC374" s="4">
        <v>6.3</v>
      </c>
      <c r="BD374" s="4" t="s">
        <v>3</v>
      </c>
      <c r="BE374" s="4" t="s">
        <v>3</v>
      </c>
      <c r="BF374" s="4" t="s">
        <v>3</v>
      </c>
      <c r="BG374" s="4" t="s">
        <v>3</v>
      </c>
      <c r="BH374" s="4">
        <v>0</v>
      </c>
      <c r="BI374" s="4">
        <v>1</v>
      </c>
      <c r="BJ374" s="4" t="s">
        <v>185</v>
      </c>
      <c r="BM374" s="4">
        <v>21</v>
      </c>
      <c r="BN374" s="4">
        <v>0</v>
      </c>
      <c r="BO374" s="4" t="s">
        <v>183</v>
      </c>
      <c r="BP374" s="4">
        <v>1</v>
      </c>
      <c r="BQ374" s="4">
        <v>30</v>
      </c>
      <c r="BR374" s="4">
        <v>0</v>
      </c>
      <c r="BS374" s="4">
        <v>56.35</v>
      </c>
      <c r="BT374" s="4">
        <v>1</v>
      </c>
      <c r="BU374" s="4">
        <v>1</v>
      </c>
      <c r="BV374" s="4">
        <v>1</v>
      </c>
      <c r="BW374" s="4">
        <v>1</v>
      </c>
      <c r="BX374" s="4">
        <v>1</v>
      </c>
      <c r="BY374" s="4" t="s">
        <v>3</v>
      </c>
      <c r="BZ374" s="4">
        <v>109</v>
      </c>
      <c r="CA374" s="4">
        <v>61</v>
      </c>
      <c r="CB374" s="4" t="s">
        <v>3</v>
      </c>
      <c r="CE374" s="4">
        <v>1566</v>
      </c>
      <c r="CF374" s="4">
        <v>0</v>
      </c>
      <c r="CG374" s="4">
        <v>0</v>
      </c>
      <c r="CM374" s="4">
        <v>0</v>
      </c>
      <c r="CN374" s="4" t="s">
        <v>907</v>
      </c>
      <c r="CO374" s="4">
        <v>0</v>
      </c>
      <c r="CP374" s="4">
        <f t="shared" si="464"/>
        <v>23560.25</v>
      </c>
      <c r="CQ374" s="4">
        <f t="shared" si="465"/>
        <v>286.14999999999998</v>
      </c>
      <c r="CR374" s="4">
        <f>(ROUND((ROUND(((((ET374*1.25)*1.2))*AV374*1),2)*BB374),2)+ROUND((ROUND(((AE374-(((EU374*1.25)*1.2)))*AV374*1),2)*BS374),2))</f>
        <v>1239.42</v>
      </c>
      <c r="CS374" s="4">
        <f>(ROUND((ROUND(((((EU374*1.25)*1.2))*AV374*1),2)*BS374),2)+ROUND((ROUND(((AE374-(((EU374*1.25)*1.2)))*AV374*1),2)*BS374),2))</f>
        <v>546.6</v>
      </c>
      <c r="CT374" s="4">
        <f t="shared" si="466"/>
        <v>35287.5</v>
      </c>
      <c r="CU374" s="4">
        <f t="shared" si="467"/>
        <v>0</v>
      </c>
      <c r="CV374" s="4">
        <f t="shared" si="468"/>
        <v>49.621901999999999</v>
      </c>
      <c r="CW374" s="4">
        <f t="shared" si="469"/>
        <v>0</v>
      </c>
      <c r="CX374" s="4">
        <f t="shared" si="470"/>
        <v>0</v>
      </c>
      <c r="CY374" s="4">
        <f>(ROUND((((S374+ROUND((ROUND(((((EU374*1.25)*1.2))*AV374*1),2)*BS374),2))*AT374)/100),2)+ROUND(((ROUND((ROUND(((AE374-(((EU374*1.25)*1.2)))*AV374*1),2)*BS374),2)*AT374)/100),2))</f>
        <v>25212.3</v>
      </c>
      <c r="CZ374" s="4">
        <f>(ROUND((((S374+ROUND((ROUND(((((EU374*1.25)*1.2))*AV374*1),2)*BS374),2))*AU374)/100),2)+ROUND(((ROUND((ROUND(((AE374-(((EU374*1.25)*1.2)))*AV374*1),2)*BS374),2)*AU374)/100),2))</f>
        <v>14109.64</v>
      </c>
      <c r="DB374" s="4">
        <v>133</v>
      </c>
      <c r="DC374" s="4" t="s">
        <v>3</v>
      </c>
      <c r="DD374" s="4" t="s">
        <v>42</v>
      </c>
      <c r="DE374" s="4" t="s">
        <v>140</v>
      </c>
      <c r="DF374" s="4" t="s">
        <v>140</v>
      </c>
      <c r="DG374" s="4" t="s">
        <v>141</v>
      </c>
      <c r="DH374" s="4" t="s">
        <v>3</v>
      </c>
      <c r="DI374" s="4" t="s">
        <v>141</v>
      </c>
      <c r="DJ374" s="4" t="s">
        <v>140</v>
      </c>
      <c r="DK374" s="4" t="s">
        <v>3</v>
      </c>
      <c r="DL374" s="4" t="s">
        <v>3</v>
      </c>
      <c r="DM374" s="4" t="s">
        <v>3</v>
      </c>
      <c r="DN374" s="4">
        <v>0</v>
      </c>
      <c r="DO374" s="4">
        <v>0</v>
      </c>
      <c r="DP374" s="4">
        <v>1</v>
      </c>
      <c r="DQ374" s="4">
        <v>1</v>
      </c>
      <c r="DU374" s="4">
        <v>1013</v>
      </c>
      <c r="DV374" s="4" t="s">
        <v>138</v>
      </c>
      <c r="DW374" s="4" t="s">
        <v>138</v>
      </c>
      <c r="DX374" s="4">
        <v>1</v>
      </c>
      <c r="DZ374" s="4" t="s">
        <v>3</v>
      </c>
      <c r="EA374" s="4" t="s">
        <v>3</v>
      </c>
      <c r="EB374" s="4" t="s">
        <v>3</v>
      </c>
      <c r="EC374" s="4" t="s">
        <v>3</v>
      </c>
      <c r="EE374" s="4">
        <v>85133641</v>
      </c>
      <c r="EF374" s="4">
        <v>30</v>
      </c>
      <c r="EG374" s="4" t="s">
        <v>52</v>
      </c>
      <c r="EH374" s="4">
        <v>0</v>
      </c>
      <c r="EI374" s="4" t="s">
        <v>3</v>
      </c>
      <c r="EJ374" s="4">
        <v>1</v>
      </c>
      <c r="EK374" s="4">
        <v>21</v>
      </c>
      <c r="EL374" s="4" t="s">
        <v>53</v>
      </c>
      <c r="EM374" s="4" t="s">
        <v>54</v>
      </c>
      <c r="EO374" s="4" t="s">
        <v>142</v>
      </c>
      <c r="EQ374" s="4">
        <v>0</v>
      </c>
      <c r="ER374" s="4">
        <v>518.48</v>
      </c>
      <c r="ES374" s="4">
        <v>45.42</v>
      </c>
      <c r="ET374" s="4">
        <v>47.77</v>
      </c>
      <c r="EU374" s="4">
        <v>6.06</v>
      </c>
      <c r="EV374" s="4">
        <v>425.29</v>
      </c>
      <c r="EW374" s="4">
        <v>33.700000000000003</v>
      </c>
      <c r="EX374" s="4">
        <v>0</v>
      </c>
      <c r="EY374" s="4">
        <v>0</v>
      </c>
      <c r="FQ374" s="4">
        <v>0</v>
      </c>
      <c r="FR374" s="4">
        <v>0</v>
      </c>
      <c r="FS374" s="4">
        <v>0</v>
      </c>
      <c r="FX374" s="4">
        <v>109</v>
      </c>
      <c r="FY374" s="4">
        <v>61</v>
      </c>
      <c r="GA374" s="4" t="s">
        <v>3</v>
      </c>
      <c r="GD374" s="4">
        <v>1</v>
      </c>
      <c r="GF374" s="4">
        <v>-1920954076</v>
      </c>
      <c r="GG374" s="4">
        <v>2</v>
      </c>
      <c r="GH374" s="4">
        <v>1</v>
      </c>
      <c r="GI374" s="4">
        <v>2</v>
      </c>
      <c r="GJ374" s="4">
        <v>0</v>
      </c>
      <c r="GK374" s="4">
        <v>0</v>
      </c>
      <c r="GL374" s="4">
        <f t="shared" si="471"/>
        <v>0</v>
      </c>
      <c r="GM374" s="4">
        <f t="shared" si="472"/>
        <v>62547.85</v>
      </c>
      <c r="GN374" s="4">
        <f t="shared" si="473"/>
        <v>62547.85</v>
      </c>
      <c r="GO374" s="4">
        <f t="shared" si="474"/>
        <v>0</v>
      </c>
      <c r="GP374" s="4">
        <f t="shared" si="475"/>
        <v>0</v>
      </c>
      <c r="GR374" s="4">
        <v>0</v>
      </c>
      <c r="GS374" s="4">
        <v>3</v>
      </c>
      <c r="GT374" s="4">
        <v>0</v>
      </c>
      <c r="GU374" s="4" t="s">
        <v>3</v>
      </c>
      <c r="GV374" s="4">
        <f t="shared" si="476"/>
        <v>0</v>
      </c>
      <c r="GW374" s="4">
        <v>1</v>
      </c>
      <c r="GX374" s="4">
        <f t="shared" si="477"/>
        <v>0</v>
      </c>
      <c r="HA374" s="4">
        <v>0</v>
      </c>
      <c r="HB374" s="4">
        <v>0</v>
      </c>
      <c r="HC374" s="4">
        <f t="shared" si="478"/>
        <v>0</v>
      </c>
      <c r="HE374" s="4" t="s">
        <v>3</v>
      </c>
      <c r="HF374" s="4" t="s">
        <v>3</v>
      </c>
      <c r="HM374" s="4" t="s">
        <v>3</v>
      </c>
      <c r="HN374" s="4" t="s">
        <v>3</v>
      </c>
      <c r="HO374" s="4" t="s">
        <v>3</v>
      </c>
      <c r="HP374" s="4" t="s">
        <v>3</v>
      </c>
      <c r="HQ374" s="4" t="s">
        <v>3</v>
      </c>
      <c r="HS374" s="4">
        <v>0</v>
      </c>
      <c r="IK374" s="4">
        <v>0</v>
      </c>
    </row>
    <row r="375" spans="1:255" x14ac:dyDescent="0.2">
      <c r="A375" s="2">
        <v>18</v>
      </c>
      <c r="B375" s="2">
        <v>1</v>
      </c>
      <c r="C375" s="2">
        <v>710</v>
      </c>
      <c r="D375" s="2"/>
      <c r="E375" s="2" t="s">
        <v>484</v>
      </c>
      <c r="F375" s="2" t="s">
        <v>187</v>
      </c>
      <c r="G375" s="2" t="s">
        <v>188</v>
      </c>
      <c r="H375" s="2" t="s">
        <v>146</v>
      </c>
      <c r="I375" s="2">
        <f>I373*J375</f>
        <v>2</v>
      </c>
      <c r="J375" s="2">
        <v>3.125</v>
      </c>
      <c r="K375" s="2">
        <v>3.125</v>
      </c>
      <c r="L375" s="2"/>
      <c r="M375" s="2"/>
      <c r="N375" s="2"/>
      <c r="O375" s="2">
        <f t="shared" si="454"/>
        <v>226.64</v>
      </c>
      <c r="P375" s="2">
        <f t="shared" si="455"/>
        <v>226.64</v>
      </c>
      <c r="Q375" s="2">
        <f>(ROUND((ROUND(((ET375)*AV375*I375),2)*BB375),2)+ROUND((ROUND(((AE375-(EU375))*AV375*I375),2)*BS375),2))</f>
        <v>0</v>
      </c>
      <c r="R375" s="2">
        <f>(ROUND((ROUND(((EU375)*AV375*I375),2)*BS375),2)+ROUND((ROUND(((AE375-(EU375))*AV375*I375),2)*BS375),2))</f>
        <v>0</v>
      </c>
      <c r="S375" s="2">
        <f t="shared" si="456"/>
        <v>0</v>
      </c>
      <c r="T375" s="2">
        <f t="shared" si="457"/>
        <v>0</v>
      </c>
      <c r="U375" s="2">
        <f t="shared" si="458"/>
        <v>0</v>
      </c>
      <c r="V375" s="2">
        <f t="shared" si="459"/>
        <v>0</v>
      </c>
      <c r="W375" s="2">
        <f t="shared" si="460"/>
        <v>0</v>
      </c>
      <c r="X375" s="2">
        <f>(ROUND((((S375+ROUND((ROUND(((EU375)*AV375*I375),2)*BS375),2))*AT375)/100),2)+ROUND(((ROUND((ROUND(((AE375-(EU375))*AV375*I375),2)*BS375),2)*AT375)/100),2))</f>
        <v>0</v>
      </c>
      <c r="Y375" s="2">
        <f>(ROUND((((S375+ROUND((ROUND(((EU375)*AV375*I375),2)*BS375),2))*AU375)/100),2)+ROUND(((ROUND((ROUND(((AE375-(EU375))*AV375*I375),2)*BS375),2)*AU375)/100),2))</f>
        <v>0</v>
      </c>
      <c r="Z375" s="2"/>
      <c r="AA375" s="2">
        <v>85736471</v>
      </c>
      <c r="AB375" s="2">
        <f t="shared" si="461"/>
        <v>113.32</v>
      </c>
      <c r="AC375" s="2">
        <f>ROUND((ES375),6)</f>
        <v>113.32</v>
      </c>
      <c r="AD375" s="2">
        <f>ROUND((((ET375)-(EU375))+AE375),6)</f>
        <v>0</v>
      </c>
      <c r="AE375" s="2">
        <f t="shared" ref="AE375:AF378" si="495">ROUND((EU375),6)</f>
        <v>0</v>
      </c>
      <c r="AF375" s="2">
        <f t="shared" si="495"/>
        <v>0</v>
      </c>
      <c r="AG375" s="2">
        <f t="shared" si="462"/>
        <v>0</v>
      </c>
      <c r="AH375" s="2">
        <f t="shared" ref="AH375:AI378" si="496">(EW375)</f>
        <v>0</v>
      </c>
      <c r="AI375" s="2">
        <f t="shared" si="496"/>
        <v>0</v>
      </c>
      <c r="AJ375" s="2">
        <f t="shared" si="463"/>
        <v>0</v>
      </c>
      <c r="AK375" s="2">
        <v>113.32</v>
      </c>
      <c r="AL375" s="2">
        <v>113.32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109</v>
      </c>
      <c r="AU375" s="2">
        <v>61</v>
      </c>
      <c r="AV375" s="2">
        <v>1</v>
      </c>
      <c r="AW375" s="2">
        <v>1</v>
      </c>
      <c r="AX375" s="2"/>
      <c r="AY375" s="2"/>
      <c r="AZ375" s="2">
        <v>1</v>
      </c>
      <c r="BA375" s="2">
        <v>1</v>
      </c>
      <c r="BB375" s="2">
        <v>1</v>
      </c>
      <c r="BC375" s="2">
        <v>1</v>
      </c>
      <c r="BD375" s="2" t="s">
        <v>3</v>
      </c>
      <c r="BE375" s="2" t="s">
        <v>3</v>
      </c>
      <c r="BF375" s="2" t="s">
        <v>3</v>
      </c>
      <c r="BG375" s="2" t="s">
        <v>3</v>
      </c>
      <c r="BH375" s="2">
        <v>3</v>
      </c>
      <c r="BI375" s="2">
        <v>1</v>
      </c>
      <c r="BJ375" s="2" t="s">
        <v>189</v>
      </c>
      <c r="BK375" s="2"/>
      <c r="BL375" s="2"/>
      <c r="BM375" s="2">
        <v>21</v>
      </c>
      <c r="BN375" s="2">
        <v>0</v>
      </c>
      <c r="BO375" s="2" t="s">
        <v>3</v>
      </c>
      <c r="BP375" s="2">
        <v>0</v>
      </c>
      <c r="BQ375" s="2">
        <v>30</v>
      </c>
      <c r="BR375" s="2">
        <v>0</v>
      </c>
      <c r="BS375" s="2">
        <v>1</v>
      </c>
      <c r="BT375" s="2">
        <v>1</v>
      </c>
      <c r="BU375" s="2">
        <v>1</v>
      </c>
      <c r="BV375" s="2">
        <v>1</v>
      </c>
      <c r="BW375" s="2">
        <v>1</v>
      </c>
      <c r="BX375" s="2">
        <v>1</v>
      </c>
      <c r="BY375" s="2" t="s">
        <v>3</v>
      </c>
      <c r="BZ375" s="2">
        <v>109</v>
      </c>
      <c r="CA375" s="2">
        <v>61</v>
      </c>
      <c r="CB375" s="2" t="s">
        <v>3</v>
      </c>
      <c r="CC375" s="2"/>
      <c r="CD375" s="2"/>
      <c r="CE375" s="2">
        <v>1566</v>
      </c>
      <c r="CF375" s="2">
        <v>0</v>
      </c>
      <c r="CG375" s="2">
        <v>0</v>
      </c>
      <c r="CH375" s="2"/>
      <c r="CI375" s="2"/>
      <c r="CJ375" s="2"/>
      <c r="CK375" s="2"/>
      <c r="CL375" s="2"/>
      <c r="CM375" s="2">
        <v>0</v>
      </c>
      <c r="CN375" s="2" t="s">
        <v>908</v>
      </c>
      <c r="CO375" s="2">
        <v>0</v>
      </c>
      <c r="CP375" s="2">
        <f t="shared" si="464"/>
        <v>226.64</v>
      </c>
      <c r="CQ375" s="2">
        <f t="shared" si="465"/>
        <v>113.32</v>
      </c>
      <c r="CR375" s="2">
        <f>(ROUND((ROUND(((ET375)*AV375*1),2)*BB375),2)+ROUND((ROUND(((AE375-(EU375))*AV375*1),2)*BS375),2))</f>
        <v>0</v>
      </c>
      <c r="CS375" s="2">
        <f>(ROUND((ROUND(((EU375)*AV375*1),2)*BS375),2)+ROUND((ROUND(((AE375-(EU375))*AV375*1),2)*BS375),2))</f>
        <v>0</v>
      </c>
      <c r="CT375" s="2">
        <f t="shared" si="466"/>
        <v>0</v>
      </c>
      <c r="CU375" s="2">
        <f t="shared" si="467"/>
        <v>0</v>
      </c>
      <c r="CV375" s="2">
        <f t="shared" si="468"/>
        <v>0</v>
      </c>
      <c r="CW375" s="2">
        <f t="shared" si="469"/>
        <v>0</v>
      </c>
      <c r="CX375" s="2">
        <f t="shared" si="470"/>
        <v>0</v>
      </c>
      <c r="CY375" s="2">
        <f>(ROUND((((S375+ROUND((ROUND(((EU375)*AV375*1),2)*BS375),2))*AT375)/100),2)+ROUND(((ROUND((ROUND(((AE375-(EU375))*AV375*1),2)*BS375),2)*AT375)/100),2))</f>
        <v>0</v>
      </c>
      <c r="CZ375" s="2">
        <f>(ROUND((((S375+ROUND((ROUND(((EU375)*AV375*1),2)*BS375),2))*AU375)/100),2)+ROUND(((ROUND((ROUND(((AE375-(EU375))*AV375*1),2)*BS375),2)*AU375)/100),2))</f>
        <v>0</v>
      </c>
      <c r="DA375" s="2"/>
      <c r="DB375" s="2"/>
      <c r="DC375" s="2" t="s">
        <v>3</v>
      </c>
      <c r="DD375" s="2" t="s">
        <v>3</v>
      </c>
      <c r="DE375" s="2" t="s">
        <v>3</v>
      </c>
      <c r="DF375" s="2" t="s">
        <v>3</v>
      </c>
      <c r="DG375" s="2" t="s">
        <v>3</v>
      </c>
      <c r="DH375" s="2" t="s">
        <v>3</v>
      </c>
      <c r="DI375" s="2" t="s">
        <v>3</v>
      </c>
      <c r="DJ375" s="2" t="s">
        <v>3</v>
      </c>
      <c r="DK375" s="2" t="s">
        <v>3</v>
      </c>
      <c r="DL375" s="2" t="s">
        <v>3</v>
      </c>
      <c r="DM375" s="2" t="s">
        <v>3</v>
      </c>
      <c r="DN375" s="2">
        <v>0</v>
      </c>
      <c r="DO375" s="2">
        <v>0</v>
      </c>
      <c r="DP375" s="2">
        <v>1</v>
      </c>
      <c r="DQ375" s="2">
        <v>1</v>
      </c>
      <c r="DR375" s="2"/>
      <c r="DS375" s="2"/>
      <c r="DT375" s="2"/>
      <c r="DU375" s="2">
        <v>1010</v>
      </c>
      <c r="DV375" s="2" t="s">
        <v>146</v>
      </c>
      <c r="DW375" s="2" t="s">
        <v>146</v>
      </c>
      <c r="DX375" s="2">
        <v>1</v>
      </c>
      <c r="DY375" s="2"/>
      <c r="DZ375" s="2" t="s">
        <v>3</v>
      </c>
      <c r="EA375" s="2" t="s">
        <v>3</v>
      </c>
      <c r="EB375" s="2" t="s">
        <v>3</v>
      </c>
      <c r="EC375" s="2" t="s">
        <v>3</v>
      </c>
      <c r="ED375" s="2"/>
      <c r="EE375" s="2">
        <v>85133641</v>
      </c>
      <c r="EF375" s="2">
        <v>30</v>
      </c>
      <c r="EG375" s="2" t="s">
        <v>52</v>
      </c>
      <c r="EH375" s="2">
        <v>0</v>
      </c>
      <c r="EI375" s="2" t="s">
        <v>3</v>
      </c>
      <c r="EJ375" s="2">
        <v>1</v>
      </c>
      <c r="EK375" s="2">
        <v>21</v>
      </c>
      <c r="EL375" s="2" t="s">
        <v>53</v>
      </c>
      <c r="EM375" s="2" t="s">
        <v>54</v>
      </c>
      <c r="EN375" s="2"/>
      <c r="EO375" s="2" t="s">
        <v>148</v>
      </c>
      <c r="EP375" s="2"/>
      <c r="EQ375" s="2">
        <v>0</v>
      </c>
      <c r="ER375" s="2">
        <v>113.32</v>
      </c>
      <c r="ES375" s="2">
        <v>113.32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>
        <v>0</v>
      </c>
      <c r="FR375" s="2">
        <v>0</v>
      </c>
      <c r="FS375" s="2">
        <v>0</v>
      </c>
      <c r="FT375" s="2"/>
      <c r="FU375" s="2"/>
      <c r="FV375" s="2"/>
      <c r="FW375" s="2"/>
      <c r="FX375" s="2">
        <v>109</v>
      </c>
      <c r="FY375" s="2">
        <v>61</v>
      </c>
      <c r="FZ375" s="2"/>
      <c r="GA375" s="2" t="s">
        <v>3</v>
      </c>
      <c r="GB375" s="2"/>
      <c r="GC375" s="2"/>
      <c r="GD375" s="2">
        <v>1</v>
      </c>
      <c r="GE375" s="2"/>
      <c r="GF375" s="2">
        <v>-1611875370</v>
      </c>
      <c r="GG375" s="2">
        <v>2</v>
      </c>
      <c r="GH375" s="2">
        <v>1</v>
      </c>
      <c r="GI375" s="2">
        <v>-2</v>
      </c>
      <c r="GJ375" s="2">
        <v>0</v>
      </c>
      <c r="GK375" s="2">
        <v>0</v>
      </c>
      <c r="GL375" s="2">
        <f t="shared" si="471"/>
        <v>0</v>
      </c>
      <c r="GM375" s="2">
        <f t="shared" si="472"/>
        <v>226.64</v>
      </c>
      <c r="GN375" s="2">
        <f t="shared" si="473"/>
        <v>226.64</v>
      </c>
      <c r="GO375" s="2">
        <f t="shared" si="474"/>
        <v>0</v>
      </c>
      <c r="GP375" s="2">
        <f t="shared" si="475"/>
        <v>0</v>
      </c>
      <c r="GQ375" s="2"/>
      <c r="GR375" s="2">
        <v>0</v>
      </c>
      <c r="GS375" s="2">
        <v>3</v>
      </c>
      <c r="GT375" s="2">
        <v>0</v>
      </c>
      <c r="GU375" s="2" t="s">
        <v>3</v>
      </c>
      <c r="GV375" s="2">
        <f t="shared" si="476"/>
        <v>0</v>
      </c>
      <c r="GW375" s="2">
        <v>1</v>
      </c>
      <c r="GX375" s="2">
        <f t="shared" si="477"/>
        <v>0</v>
      </c>
      <c r="GY375" s="2"/>
      <c r="GZ375" s="2"/>
      <c r="HA375" s="2">
        <v>0</v>
      </c>
      <c r="HB375" s="2">
        <v>0</v>
      </c>
      <c r="HC375" s="2">
        <f t="shared" si="478"/>
        <v>0</v>
      </c>
      <c r="HD375" s="2"/>
      <c r="HE375" s="2" t="s">
        <v>3</v>
      </c>
      <c r="HF375" s="2" t="s">
        <v>3</v>
      </c>
      <c r="HG375" s="2"/>
      <c r="HH375" s="2"/>
      <c r="HI375" s="2"/>
      <c r="HJ375" s="2"/>
      <c r="HK375" s="2"/>
      <c r="HL375" s="2"/>
      <c r="HM375" s="2" t="s">
        <v>42</v>
      </c>
      <c r="HN375" s="2" t="s">
        <v>3</v>
      </c>
      <c r="HO375" s="2" t="s">
        <v>3</v>
      </c>
      <c r="HP375" s="2" t="s">
        <v>3</v>
      </c>
      <c r="HQ375" s="2" t="s">
        <v>3</v>
      </c>
      <c r="HR375" s="2"/>
      <c r="HS375" s="2">
        <v>0</v>
      </c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>
        <v>0</v>
      </c>
      <c r="IL375" s="2"/>
      <c r="IM375" s="2"/>
      <c r="IN375" s="2"/>
      <c r="IO375" s="2"/>
      <c r="IP375" s="2"/>
      <c r="IQ375" s="2"/>
      <c r="IR375" s="2"/>
      <c r="IS375" s="2"/>
      <c r="IT375" s="2"/>
      <c r="IU375" s="2"/>
    </row>
    <row r="376" spans="1:255" x14ac:dyDescent="0.2">
      <c r="A376" s="4">
        <v>18</v>
      </c>
      <c r="B376" s="4">
        <v>1</v>
      </c>
      <c r="C376" s="4">
        <v>724</v>
      </c>
      <c r="E376" s="4" t="s">
        <v>484</v>
      </c>
      <c r="F376" s="4" t="s">
        <v>187</v>
      </c>
      <c r="G376" s="4" t="s">
        <v>188</v>
      </c>
      <c r="H376" s="4" t="s">
        <v>146</v>
      </c>
      <c r="I376" s="4">
        <f>I374*J376</f>
        <v>2</v>
      </c>
      <c r="J376" s="4">
        <v>3.125</v>
      </c>
      <c r="K376" s="4">
        <v>3.125</v>
      </c>
      <c r="O376" s="4">
        <f t="shared" si="454"/>
        <v>4641.59</v>
      </c>
      <c r="P376" s="4">
        <f t="shared" si="455"/>
        <v>4641.59</v>
      </c>
      <c r="Q376" s="4">
        <f>(ROUND((ROUND(((ET376)*AV376*I376),2)*BB376),2)+ROUND((ROUND(((AE376-(EU376))*AV376*I376),2)*BS376),2))</f>
        <v>0</v>
      </c>
      <c r="R376" s="4">
        <f>(ROUND((ROUND(((EU376)*AV376*I376),2)*BS376),2)+ROUND((ROUND(((AE376-(EU376))*AV376*I376),2)*BS376),2))</f>
        <v>0</v>
      </c>
      <c r="S376" s="4">
        <f t="shared" si="456"/>
        <v>0</v>
      </c>
      <c r="T376" s="4">
        <f t="shared" si="457"/>
        <v>0</v>
      </c>
      <c r="U376" s="4">
        <f t="shared" si="458"/>
        <v>0</v>
      </c>
      <c r="V376" s="4">
        <f t="shared" si="459"/>
        <v>0</v>
      </c>
      <c r="W376" s="4">
        <f t="shared" si="460"/>
        <v>0</v>
      </c>
      <c r="X376" s="4">
        <f>(ROUND((((S376+ROUND((ROUND(((EU376)*AV376*I376),2)*BS376),2))*AT376)/100),2)+ROUND(((ROUND((ROUND(((AE376-(EU376))*AV376*I376),2)*BS376),2)*AT376)/100),2))</f>
        <v>0</v>
      </c>
      <c r="Y376" s="4">
        <f>(ROUND((((S376+ROUND((ROUND(((EU376)*AV376*I376),2)*BS376),2))*AU376)/100),2)+ROUND(((ROUND((ROUND(((AE376-(EU376))*AV376*I376),2)*BS376),2)*AU376)/100),2))</f>
        <v>0</v>
      </c>
      <c r="AA376" s="4">
        <v>85736473</v>
      </c>
      <c r="AB376" s="4">
        <f t="shared" si="461"/>
        <v>113.32</v>
      </c>
      <c r="AC376" s="4">
        <f>ROUND((ES376),6)</f>
        <v>113.32</v>
      </c>
      <c r="AD376" s="4">
        <f>ROUND((((ET376)-(EU376))+AE376),6)</f>
        <v>0</v>
      </c>
      <c r="AE376" s="4">
        <f t="shared" si="495"/>
        <v>0</v>
      </c>
      <c r="AF376" s="4">
        <f t="shared" si="495"/>
        <v>0</v>
      </c>
      <c r="AG376" s="4">
        <f t="shared" si="462"/>
        <v>0</v>
      </c>
      <c r="AH376" s="4">
        <f t="shared" si="496"/>
        <v>0</v>
      </c>
      <c r="AI376" s="4">
        <f t="shared" si="496"/>
        <v>0</v>
      </c>
      <c r="AJ376" s="4">
        <f t="shared" si="463"/>
        <v>0</v>
      </c>
      <c r="AK376" s="4">
        <v>113.32</v>
      </c>
      <c r="AL376" s="4">
        <v>113.32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109</v>
      </c>
      <c r="AU376" s="4">
        <v>61</v>
      </c>
      <c r="AV376" s="4">
        <v>1</v>
      </c>
      <c r="AW376" s="4">
        <v>1</v>
      </c>
      <c r="AZ376" s="4">
        <v>1</v>
      </c>
      <c r="BA376" s="4">
        <v>1</v>
      </c>
      <c r="BB376" s="4">
        <v>1</v>
      </c>
      <c r="BC376" s="4">
        <v>20.48</v>
      </c>
      <c r="BD376" s="4" t="s">
        <v>3</v>
      </c>
      <c r="BE376" s="4" t="s">
        <v>3</v>
      </c>
      <c r="BF376" s="4" t="s">
        <v>3</v>
      </c>
      <c r="BG376" s="4" t="s">
        <v>3</v>
      </c>
      <c r="BH376" s="4">
        <v>3</v>
      </c>
      <c r="BI376" s="4">
        <v>1</v>
      </c>
      <c r="BJ376" s="4" t="s">
        <v>189</v>
      </c>
      <c r="BM376" s="4">
        <v>21</v>
      </c>
      <c r="BN376" s="4">
        <v>0</v>
      </c>
      <c r="BO376" s="4" t="s">
        <v>187</v>
      </c>
      <c r="BP376" s="4">
        <v>1</v>
      </c>
      <c r="BQ376" s="4">
        <v>30</v>
      </c>
      <c r="BR376" s="4">
        <v>0</v>
      </c>
      <c r="BS376" s="4">
        <v>1</v>
      </c>
      <c r="BT376" s="4">
        <v>1</v>
      </c>
      <c r="BU376" s="4">
        <v>1</v>
      </c>
      <c r="BV376" s="4">
        <v>1</v>
      </c>
      <c r="BW376" s="4">
        <v>1</v>
      </c>
      <c r="BX376" s="4">
        <v>1</v>
      </c>
      <c r="BY376" s="4" t="s">
        <v>3</v>
      </c>
      <c r="BZ376" s="4">
        <v>109</v>
      </c>
      <c r="CA376" s="4">
        <v>61</v>
      </c>
      <c r="CB376" s="4" t="s">
        <v>3</v>
      </c>
      <c r="CE376" s="4">
        <v>1566</v>
      </c>
      <c r="CF376" s="4">
        <v>0</v>
      </c>
      <c r="CG376" s="4">
        <v>0</v>
      </c>
      <c r="CM376" s="4">
        <v>0</v>
      </c>
      <c r="CN376" s="4" t="s">
        <v>908</v>
      </c>
      <c r="CO376" s="4">
        <v>0</v>
      </c>
      <c r="CP376" s="4">
        <f t="shared" si="464"/>
        <v>4641.59</v>
      </c>
      <c r="CQ376" s="4">
        <f t="shared" si="465"/>
        <v>2320.79</v>
      </c>
      <c r="CR376" s="4">
        <f>(ROUND((ROUND(((ET376)*AV376*1),2)*BB376),2)+ROUND((ROUND(((AE376-(EU376))*AV376*1),2)*BS376),2))</f>
        <v>0</v>
      </c>
      <c r="CS376" s="4">
        <f>(ROUND((ROUND(((EU376)*AV376*1),2)*BS376),2)+ROUND((ROUND(((AE376-(EU376))*AV376*1),2)*BS376),2))</f>
        <v>0</v>
      </c>
      <c r="CT376" s="4">
        <f t="shared" si="466"/>
        <v>0</v>
      </c>
      <c r="CU376" s="4">
        <f t="shared" si="467"/>
        <v>0</v>
      </c>
      <c r="CV376" s="4">
        <f t="shared" si="468"/>
        <v>0</v>
      </c>
      <c r="CW376" s="4">
        <f t="shared" si="469"/>
        <v>0</v>
      </c>
      <c r="CX376" s="4">
        <f t="shared" si="470"/>
        <v>0</v>
      </c>
      <c r="CY376" s="4">
        <f>(ROUND((((S376+ROUND((ROUND(((EU376)*AV376*1),2)*BS376),2))*AT376)/100),2)+ROUND(((ROUND((ROUND(((AE376-(EU376))*AV376*1),2)*BS376),2)*AT376)/100),2))</f>
        <v>0</v>
      </c>
      <c r="CZ376" s="4">
        <f>(ROUND((((S376+ROUND((ROUND(((EU376)*AV376*1),2)*BS376),2))*AU376)/100),2)+ROUND(((ROUND((ROUND(((AE376-(EU376))*AV376*1),2)*BS376),2)*AU376)/100),2))</f>
        <v>0</v>
      </c>
      <c r="DC376" s="4" t="s">
        <v>3</v>
      </c>
      <c r="DD376" s="4" t="s">
        <v>3</v>
      </c>
      <c r="DE376" s="4" t="s">
        <v>3</v>
      </c>
      <c r="DF376" s="4" t="s">
        <v>3</v>
      </c>
      <c r="DG376" s="4" t="s">
        <v>3</v>
      </c>
      <c r="DH376" s="4" t="s">
        <v>3</v>
      </c>
      <c r="DI376" s="4" t="s">
        <v>3</v>
      </c>
      <c r="DJ376" s="4" t="s">
        <v>3</v>
      </c>
      <c r="DK376" s="4" t="s">
        <v>3</v>
      </c>
      <c r="DL376" s="4" t="s">
        <v>3</v>
      </c>
      <c r="DM376" s="4" t="s">
        <v>3</v>
      </c>
      <c r="DN376" s="4">
        <v>0</v>
      </c>
      <c r="DO376" s="4">
        <v>0</v>
      </c>
      <c r="DP376" s="4">
        <v>1</v>
      </c>
      <c r="DQ376" s="4">
        <v>1</v>
      </c>
      <c r="DU376" s="4">
        <v>1010</v>
      </c>
      <c r="DV376" s="4" t="s">
        <v>146</v>
      </c>
      <c r="DW376" s="4" t="s">
        <v>146</v>
      </c>
      <c r="DX376" s="4">
        <v>1</v>
      </c>
      <c r="DZ376" s="4" t="s">
        <v>3</v>
      </c>
      <c r="EA376" s="4" t="s">
        <v>3</v>
      </c>
      <c r="EB376" s="4" t="s">
        <v>3</v>
      </c>
      <c r="EC376" s="4" t="s">
        <v>3</v>
      </c>
      <c r="EE376" s="4">
        <v>85133641</v>
      </c>
      <c r="EF376" s="4">
        <v>30</v>
      </c>
      <c r="EG376" s="4" t="s">
        <v>52</v>
      </c>
      <c r="EH376" s="4">
        <v>0</v>
      </c>
      <c r="EI376" s="4" t="s">
        <v>3</v>
      </c>
      <c r="EJ376" s="4">
        <v>1</v>
      </c>
      <c r="EK376" s="4">
        <v>21</v>
      </c>
      <c r="EL376" s="4" t="s">
        <v>53</v>
      </c>
      <c r="EM376" s="4" t="s">
        <v>54</v>
      </c>
      <c r="EO376" s="4" t="s">
        <v>148</v>
      </c>
      <c r="EQ376" s="4">
        <v>0</v>
      </c>
      <c r="ER376" s="4">
        <v>113.32</v>
      </c>
      <c r="ES376" s="4">
        <v>113.32</v>
      </c>
      <c r="ET376" s="4">
        <v>0</v>
      </c>
      <c r="EU376" s="4">
        <v>0</v>
      </c>
      <c r="EV376" s="4">
        <v>0</v>
      </c>
      <c r="EW376" s="4">
        <v>0</v>
      </c>
      <c r="EX376" s="4">
        <v>0</v>
      </c>
      <c r="FQ376" s="4">
        <v>0</v>
      </c>
      <c r="FR376" s="4">
        <v>0</v>
      </c>
      <c r="FS376" s="4">
        <v>0</v>
      </c>
      <c r="FX376" s="4">
        <v>109</v>
      </c>
      <c r="FY376" s="4">
        <v>61</v>
      </c>
      <c r="GA376" s="4" t="s">
        <v>3</v>
      </c>
      <c r="GD376" s="4">
        <v>1</v>
      </c>
      <c r="GF376" s="4">
        <v>-1611875370</v>
      </c>
      <c r="GG376" s="4">
        <v>2</v>
      </c>
      <c r="GH376" s="4">
        <v>1</v>
      </c>
      <c r="GI376" s="4">
        <v>2</v>
      </c>
      <c r="GJ376" s="4">
        <v>0</v>
      </c>
      <c r="GK376" s="4">
        <v>0</v>
      </c>
      <c r="GL376" s="4">
        <f t="shared" si="471"/>
        <v>0</v>
      </c>
      <c r="GM376" s="4">
        <f t="shared" si="472"/>
        <v>4641.59</v>
      </c>
      <c r="GN376" s="4">
        <f t="shared" si="473"/>
        <v>4641.59</v>
      </c>
      <c r="GO376" s="4">
        <f t="shared" si="474"/>
        <v>0</v>
      </c>
      <c r="GP376" s="4">
        <f t="shared" si="475"/>
        <v>0</v>
      </c>
      <c r="GR376" s="4">
        <v>0</v>
      </c>
      <c r="GS376" s="4">
        <v>3</v>
      </c>
      <c r="GT376" s="4">
        <v>0</v>
      </c>
      <c r="GU376" s="4" t="s">
        <v>3</v>
      </c>
      <c r="GV376" s="4">
        <f t="shared" si="476"/>
        <v>0</v>
      </c>
      <c r="GW376" s="4">
        <v>1</v>
      </c>
      <c r="GX376" s="4">
        <f t="shared" si="477"/>
        <v>0</v>
      </c>
      <c r="HA376" s="4">
        <v>0</v>
      </c>
      <c r="HB376" s="4">
        <v>0</v>
      </c>
      <c r="HC376" s="4">
        <f t="shared" si="478"/>
        <v>0</v>
      </c>
      <c r="HE376" s="4" t="s">
        <v>3</v>
      </c>
      <c r="HF376" s="4" t="s">
        <v>3</v>
      </c>
      <c r="HM376" s="4" t="s">
        <v>42</v>
      </c>
      <c r="HN376" s="4" t="s">
        <v>3</v>
      </c>
      <c r="HO376" s="4" t="s">
        <v>3</v>
      </c>
      <c r="HP376" s="4" t="s">
        <v>3</v>
      </c>
      <c r="HQ376" s="4" t="s">
        <v>3</v>
      </c>
      <c r="HS376" s="4">
        <v>0</v>
      </c>
      <c r="IK376" s="4">
        <v>0</v>
      </c>
    </row>
    <row r="377" spans="1:255" x14ac:dyDescent="0.2">
      <c r="A377" s="2">
        <v>18</v>
      </c>
      <c r="B377" s="2">
        <v>1</v>
      </c>
      <c r="C377" s="2">
        <v>709</v>
      </c>
      <c r="D377" s="2"/>
      <c r="E377" s="2" t="s">
        <v>485</v>
      </c>
      <c r="F377" s="2" t="s">
        <v>191</v>
      </c>
      <c r="G377" s="2" t="s">
        <v>192</v>
      </c>
      <c r="H377" s="2" t="s">
        <v>156</v>
      </c>
      <c r="I377" s="2">
        <f>I373*J377</f>
        <v>64</v>
      </c>
      <c r="J377" s="2">
        <v>100</v>
      </c>
      <c r="K377" s="2">
        <v>100</v>
      </c>
      <c r="L377" s="2"/>
      <c r="M377" s="2"/>
      <c r="N377" s="2"/>
      <c r="O377" s="2">
        <f t="shared" si="454"/>
        <v>3281.92</v>
      </c>
      <c r="P377" s="2">
        <f t="shared" si="455"/>
        <v>3281.92</v>
      </c>
      <c r="Q377" s="2">
        <f>(ROUND((ROUND(((ET377)*AV377*I377),2)*BB377),2)+ROUND((ROUND(((AE377-(EU377))*AV377*I377),2)*BS377),2))</f>
        <v>0</v>
      </c>
      <c r="R377" s="2">
        <f>(ROUND((ROUND(((EU377)*AV377*I377),2)*BS377),2)+ROUND((ROUND(((AE377-(EU377))*AV377*I377),2)*BS377),2))</f>
        <v>0</v>
      </c>
      <c r="S377" s="2">
        <f t="shared" si="456"/>
        <v>0</v>
      </c>
      <c r="T377" s="2">
        <f t="shared" si="457"/>
        <v>0</v>
      </c>
      <c r="U377" s="2">
        <f t="shared" si="458"/>
        <v>0</v>
      </c>
      <c r="V377" s="2">
        <f t="shared" si="459"/>
        <v>0</v>
      </c>
      <c r="W377" s="2">
        <f t="shared" si="460"/>
        <v>0</v>
      </c>
      <c r="X377" s="2">
        <f>(ROUND((((S377+ROUND((ROUND(((EU377)*AV377*I377),2)*BS377),2))*AT377)/100),2)+ROUND(((ROUND((ROUND(((AE377-(EU377))*AV377*I377),2)*BS377),2)*AT377)/100),2))</f>
        <v>0</v>
      </c>
      <c r="Y377" s="2">
        <f>(ROUND((((S377+ROUND((ROUND(((EU377)*AV377*I377),2)*BS377),2))*AU377)/100),2)+ROUND(((ROUND((ROUND(((AE377-(EU377))*AV377*I377),2)*BS377),2)*AU377)/100),2))</f>
        <v>0</v>
      </c>
      <c r="Z377" s="2"/>
      <c r="AA377" s="2">
        <v>85736471</v>
      </c>
      <c r="AB377" s="2">
        <f t="shared" si="461"/>
        <v>51.28</v>
      </c>
      <c r="AC377" s="2">
        <f>ROUND((ES377),6)</f>
        <v>51.28</v>
      </c>
      <c r="AD377" s="2">
        <f>ROUND((((ET377)-(EU377))+AE377),6)</f>
        <v>0</v>
      </c>
      <c r="AE377" s="2">
        <f t="shared" si="495"/>
        <v>0</v>
      </c>
      <c r="AF377" s="2">
        <f t="shared" si="495"/>
        <v>0</v>
      </c>
      <c r="AG377" s="2">
        <f t="shared" si="462"/>
        <v>0</v>
      </c>
      <c r="AH377" s="2">
        <f t="shared" si="496"/>
        <v>0</v>
      </c>
      <c r="AI377" s="2">
        <f t="shared" si="496"/>
        <v>0</v>
      </c>
      <c r="AJ377" s="2">
        <f t="shared" si="463"/>
        <v>0</v>
      </c>
      <c r="AK377" s="2">
        <v>51.28</v>
      </c>
      <c r="AL377" s="2">
        <v>51.28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109</v>
      </c>
      <c r="AU377" s="2">
        <v>61</v>
      </c>
      <c r="AV377" s="2">
        <v>1</v>
      </c>
      <c r="AW377" s="2">
        <v>1</v>
      </c>
      <c r="AX377" s="2"/>
      <c r="AY377" s="2"/>
      <c r="AZ377" s="2">
        <v>1</v>
      </c>
      <c r="BA377" s="2">
        <v>1</v>
      </c>
      <c r="BB377" s="2">
        <v>1</v>
      </c>
      <c r="BC377" s="2">
        <v>1</v>
      </c>
      <c r="BD377" s="2" t="s">
        <v>3</v>
      </c>
      <c r="BE377" s="2" t="s">
        <v>3</v>
      </c>
      <c r="BF377" s="2" t="s">
        <v>3</v>
      </c>
      <c r="BG377" s="2" t="s">
        <v>3</v>
      </c>
      <c r="BH377" s="2">
        <v>3</v>
      </c>
      <c r="BI377" s="2">
        <v>1</v>
      </c>
      <c r="BJ377" s="2" t="s">
        <v>193</v>
      </c>
      <c r="BK377" s="2"/>
      <c r="BL377" s="2"/>
      <c r="BM377" s="2">
        <v>21</v>
      </c>
      <c r="BN377" s="2">
        <v>0</v>
      </c>
      <c r="BO377" s="2" t="s">
        <v>3</v>
      </c>
      <c r="BP377" s="2">
        <v>0</v>
      </c>
      <c r="BQ377" s="2">
        <v>30</v>
      </c>
      <c r="BR377" s="2">
        <v>0</v>
      </c>
      <c r="BS377" s="2">
        <v>1</v>
      </c>
      <c r="BT377" s="2">
        <v>1</v>
      </c>
      <c r="BU377" s="2">
        <v>1</v>
      </c>
      <c r="BV377" s="2">
        <v>1</v>
      </c>
      <c r="BW377" s="2">
        <v>1</v>
      </c>
      <c r="BX377" s="2">
        <v>1</v>
      </c>
      <c r="BY377" s="2" t="s">
        <v>3</v>
      </c>
      <c r="BZ377" s="2">
        <v>109</v>
      </c>
      <c r="CA377" s="2">
        <v>61</v>
      </c>
      <c r="CB377" s="2" t="s">
        <v>3</v>
      </c>
      <c r="CC377" s="2"/>
      <c r="CD377" s="2"/>
      <c r="CE377" s="2">
        <v>1566</v>
      </c>
      <c r="CF377" s="2">
        <v>0</v>
      </c>
      <c r="CG377" s="2">
        <v>0</v>
      </c>
      <c r="CH377" s="2"/>
      <c r="CI377" s="2"/>
      <c r="CJ377" s="2"/>
      <c r="CK377" s="2"/>
      <c r="CL377" s="2"/>
      <c r="CM377" s="2">
        <v>0</v>
      </c>
      <c r="CN377" s="2" t="s">
        <v>908</v>
      </c>
      <c r="CO377" s="2">
        <v>0</v>
      </c>
      <c r="CP377" s="2">
        <f t="shared" si="464"/>
        <v>3281.92</v>
      </c>
      <c r="CQ377" s="2">
        <f t="shared" si="465"/>
        <v>51.28</v>
      </c>
      <c r="CR377" s="2">
        <f>(ROUND((ROUND(((ET377)*AV377*1),2)*BB377),2)+ROUND((ROUND(((AE377-(EU377))*AV377*1),2)*BS377),2))</f>
        <v>0</v>
      </c>
      <c r="CS377" s="2">
        <f>(ROUND((ROUND(((EU377)*AV377*1),2)*BS377),2)+ROUND((ROUND(((AE377-(EU377))*AV377*1),2)*BS377),2))</f>
        <v>0</v>
      </c>
      <c r="CT377" s="2">
        <f t="shared" si="466"/>
        <v>0</v>
      </c>
      <c r="CU377" s="2">
        <f t="shared" si="467"/>
        <v>0</v>
      </c>
      <c r="CV377" s="2">
        <f t="shared" si="468"/>
        <v>0</v>
      </c>
      <c r="CW377" s="2">
        <f t="shared" si="469"/>
        <v>0</v>
      </c>
      <c r="CX377" s="2">
        <f t="shared" si="470"/>
        <v>0</v>
      </c>
      <c r="CY377" s="2">
        <f>(ROUND((((S377+ROUND((ROUND(((EU377)*AV377*1),2)*BS377),2))*AT377)/100),2)+ROUND(((ROUND((ROUND(((AE377-(EU377))*AV377*1),2)*BS377),2)*AT377)/100),2))</f>
        <v>0</v>
      </c>
      <c r="CZ377" s="2">
        <f>(ROUND((((S377+ROUND((ROUND(((EU377)*AV377*1),2)*BS377),2))*AU377)/100),2)+ROUND(((ROUND((ROUND(((AE377-(EU377))*AV377*1),2)*BS377),2)*AU377)/100),2))</f>
        <v>0</v>
      </c>
      <c r="DA377" s="2"/>
      <c r="DB377" s="2"/>
      <c r="DC377" s="2" t="s">
        <v>3</v>
      </c>
      <c r="DD377" s="2" t="s">
        <v>3</v>
      </c>
      <c r="DE377" s="2" t="s">
        <v>3</v>
      </c>
      <c r="DF377" s="2" t="s">
        <v>3</v>
      </c>
      <c r="DG377" s="2" t="s">
        <v>3</v>
      </c>
      <c r="DH377" s="2" t="s">
        <v>3</v>
      </c>
      <c r="DI377" s="2" t="s">
        <v>3</v>
      </c>
      <c r="DJ377" s="2" t="s">
        <v>3</v>
      </c>
      <c r="DK377" s="2" t="s">
        <v>3</v>
      </c>
      <c r="DL377" s="2" t="s">
        <v>3</v>
      </c>
      <c r="DM377" s="2" t="s">
        <v>3</v>
      </c>
      <c r="DN377" s="2">
        <v>0</v>
      </c>
      <c r="DO377" s="2">
        <v>0</v>
      </c>
      <c r="DP377" s="2">
        <v>1</v>
      </c>
      <c r="DQ377" s="2">
        <v>1</v>
      </c>
      <c r="DR377" s="2"/>
      <c r="DS377" s="2"/>
      <c r="DT377" s="2"/>
      <c r="DU377" s="2">
        <v>1003</v>
      </c>
      <c r="DV377" s="2" t="s">
        <v>156</v>
      </c>
      <c r="DW377" s="2" t="s">
        <v>156</v>
      </c>
      <c r="DX377" s="2">
        <v>1</v>
      </c>
      <c r="DY377" s="2"/>
      <c r="DZ377" s="2" t="s">
        <v>3</v>
      </c>
      <c r="EA377" s="2" t="s">
        <v>3</v>
      </c>
      <c r="EB377" s="2" t="s">
        <v>3</v>
      </c>
      <c r="EC377" s="2" t="s">
        <v>3</v>
      </c>
      <c r="ED377" s="2"/>
      <c r="EE377" s="2">
        <v>85133641</v>
      </c>
      <c r="EF377" s="2">
        <v>30</v>
      </c>
      <c r="EG377" s="2" t="s">
        <v>52</v>
      </c>
      <c r="EH377" s="2">
        <v>0</v>
      </c>
      <c r="EI377" s="2" t="s">
        <v>3</v>
      </c>
      <c r="EJ377" s="2">
        <v>1</v>
      </c>
      <c r="EK377" s="2">
        <v>21</v>
      </c>
      <c r="EL377" s="2" t="s">
        <v>53</v>
      </c>
      <c r="EM377" s="2" t="s">
        <v>54</v>
      </c>
      <c r="EN377" s="2"/>
      <c r="EO377" s="2" t="s">
        <v>148</v>
      </c>
      <c r="EP377" s="2"/>
      <c r="EQ377" s="2">
        <v>0</v>
      </c>
      <c r="ER377" s="2">
        <v>51.28</v>
      </c>
      <c r="ES377" s="2">
        <v>51.28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>
        <v>0</v>
      </c>
      <c r="FR377" s="2">
        <v>0</v>
      </c>
      <c r="FS377" s="2">
        <v>0</v>
      </c>
      <c r="FT377" s="2"/>
      <c r="FU377" s="2"/>
      <c r="FV377" s="2"/>
      <c r="FW377" s="2"/>
      <c r="FX377" s="2">
        <v>109</v>
      </c>
      <c r="FY377" s="2">
        <v>61</v>
      </c>
      <c r="FZ377" s="2"/>
      <c r="GA377" s="2" t="s">
        <v>3</v>
      </c>
      <c r="GB377" s="2"/>
      <c r="GC377" s="2"/>
      <c r="GD377" s="2">
        <v>1</v>
      </c>
      <c r="GE377" s="2"/>
      <c r="GF377" s="2">
        <v>-173671470</v>
      </c>
      <c r="GG377" s="2">
        <v>2</v>
      </c>
      <c r="GH377" s="2">
        <v>1</v>
      </c>
      <c r="GI377" s="2">
        <v>-2</v>
      </c>
      <c r="GJ377" s="2">
        <v>0</v>
      </c>
      <c r="GK377" s="2">
        <v>0</v>
      </c>
      <c r="GL377" s="2">
        <f t="shared" si="471"/>
        <v>0</v>
      </c>
      <c r="GM377" s="2">
        <f t="shared" si="472"/>
        <v>3281.92</v>
      </c>
      <c r="GN377" s="2">
        <f t="shared" si="473"/>
        <v>3281.92</v>
      </c>
      <c r="GO377" s="2">
        <f t="shared" si="474"/>
        <v>0</v>
      </c>
      <c r="GP377" s="2">
        <f t="shared" si="475"/>
        <v>0</v>
      </c>
      <c r="GQ377" s="2"/>
      <c r="GR377" s="2">
        <v>0</v>
      </c>
      <c r="GS377" s="2">
        <v>3</v>
      </c>
      <c r="GT377" s="2">
        <v>0</v>
      </c>
      <c r="GU377" s="2" t="s">
        <v>3</v>
      </c>
      <c r="GV377" s="2">
        <f t="shared" si="476"/>
        <v>0</v>
      </c>
      <c r="GW377" s="2">
        <v>1</v>
      </c>
      <c r="GX377" s="2">
        <f t="shared" si="477"/>
        <v>0</v>
      </c>
      <c r="GY377" s="2"/>
      <c r="GZ377" s="2"/>
      <c r="HA377" s="2">
        <v>0</v>
      </c>
      <c r="HB377" s="2">
        <v>0</v>
      </c>
      <c r="HC377" s="2">
        <f t="shared" si="478"/>
        <v>0</v>
      </c>
      <c r="HD377" s="2"/>
      <c r="HE377" s="2" t="s">
        <v>3</v>
      </c>
      <c r="HF377" s="2" t="s">
        <v>3</v>
      </c>
      <c r="HG377" s="2"/>
      <c r="HH377" s="2"/>
      <c r="HI377" s="2"/>
      <c r="HJ377" s="2"/>
      <c r="HK377" s="2"/>
      <c r="HL377" s="2"/>
      <c r="HM377" s="2" t="s">
        <v>42</v>
      </c>
      <c r="HN377" s="2" t="s">
        <v>3</v>
      </c>
      <c r="HO377" s="2" t="s">
        <v>3</v>
      </c>
      <c r="HP377" s="2" t="s">
        <v>3</v>
      </c>
      <c r="HQ377" s="2" t="s">
        <v>3</v>
      </c>
      <c r="HR377" s="2"/>
      <c r="HS377" s="2">
        <v>0</v>
      </c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>
        <v>0</v>
      </c>
      <c r="IL377" s="2"/>
      <c r="IM377" s="2"/>
      <c r="IN377" s="2"/>
      <c r="IO377" s="2"/>
      <c r="IP377" s="2"/>
      <c r="IQ377" s="2"/>
      <c r="IR377" s="2"/>
      <c r="IS377" s="2"/>
      <c r="IT377" s="2"/>
      <c r="IU377" s="2"/>
    </row>
    <row r="378" spans="1:255" x14ac:dyDescent="0.2">
      <c r="A378" s="4">
        <v>18</v>
      </c>
      <c r="B378" s="4">
        <v>1</v>
      </c>
      <c r="C378" s="4">
        <v>723</v>
      </c>
      <c r="E378" s="4" t="s">
        <v>485</v>
      </c>
      <c r="F378" s="4" t="s">
        <v>191</v>
      </c>
      <c r="G378" s="4" t="s">
        <v>192</v>
      </c>
      <c r="H378" s="4" t="s">
        <v>156</v>
      </c>
      <c r="I378" s="4">
        <f>I374*J378</f>
        <v>64</v>
      </c>
      <c r="J378" s="4">
        <v>100</v>
      </c>
      <c r="K378" s="4">
        <v>100</v>
      </c>
      <c r="O378" s="4">
        <f t="shared" si="454"/>
        <v>68001.38</v>
      </c>
      <c r="P378" s="4">
        <f t="shared" si="455"/>
        <v>68001.38</v>
      </c>
      <c r="Q378" s="4">
        <f>(ROUND((ROUND(((ET378)*AV378*I378),2)*BB378),2)+ROUND((ROUND(((AE378-(EU378))*AV378*I378),2)*BS378),2))</f>
        <v>0</v>
      </c>
      <c r="R378" s="4">
        <f>(ROUND((ROUND(((EU378)*AV378*I378),2)*BS378),2)+ROUND((ROUND(((AE378-(EU378))*AV378*I378),2)*BS378),2))</f>
        <v>0</v>
      </c>
      <c r="S378" s="4">
        <f t="shared" si="456"/>
        <v>0</v>
      </c>
      <c r="T378" s="4">
        <f t="shared" si="457"/>
        <v>0</v>
      </c>
      <c r="U378" s="4">
        <f t="shared" si="458"/>
        <v>0</v>
      </c>
      <c r="V378" s="4">
        <f t="shared" si="459"/>
        <v>0</v>
      </c>
      <c r="W378" s="4">
        <f t="shared" si="460"/>
        <v>0</v>
      </c>
      <c r="X378" s="4">
        <f>(ROUND((((S378+ROUND((ROUND(((EU378)*AV378*I378),2)*BS378),2))*AT378)/100),2)+ROUND(((ROUND((ROUND(((AE378-(EU378))*AV378*I378),2)*BS378),2)*AT378)/100),2))</f>
        <v>0</v>
      </c>
      <c r="Y378" s="4">
        <f>(ROUND((((S378+ROUND((ROUND(((EU378)*AV378*I378),2)*BS378),2))*AU378)/100),2)+ROUND(((ROUND((ROUND(((AE378-(EU378))*AV378*I378),2)*BS378),2)*AU378)/100),2))</f>
        <v>0</v>
      </c>
      <c r="AA378" s="4">
        <v>85736473</v>
      </c>
      <c r="AB378" s="4">
        <f t="shared" si="461"/>
        <v>51.28</v>
      </c>
      <c r="AC378" s="4">
        <f>ROUND((ES378),6)</f>
        <v>51.28</v>
      </c>
      <c r="AD378" s="4">
        <f>ROUND((((ET378)-(EU378))+AE378),6)</f>
        <v>0</v>
      </c>
      <c r="AE378" s="4">
        <f t="shared" si="495"/>
        <v>0</v>
      </c>
      <c r="AF378" s="4">
        <f t="shared" si="495"/>
        <v>0</v>
      </c>
      <c r="AG378" s="4">
        <f t="shared" si="462"/>
        <v>0</v>
      </c>
      <c r="AH378" s="4">
        <f t="shared" si="496"/>
        <v>0</v>
      </c>
      <c r="AI378" s="4">
        <f t="shared" si="496"/>
        <v>0</v>
      </c>
      <c r="AJ378" s="4">
        <f t="shared" si="463"/>
        <v>0</v>
      </c>
      <c r="AK378" s="4">
        <v>51.28</v>
      </c>
      <c r="AL378" s="4">
        <v>51.28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109</v>
      </c>
      <c r="AU378" s="4">
        <v>61</v>
      </c>
      <c r="AV378" s="4">
        <v>1</v>
      </c>
      <c r="AW378" s="4">
        <v>1</v>
      </c>
      <c r="AZ378" s="4">
        <v>1</v>
      </c>
      <c r="BA378" s="4">
        <v>1</v>
      </c>
      <c r="BB378" s="4">
        <v>1</v>
      </c>
      <c r="BC378" s="4">
        <v>20.72</v>
      </c>
      <c r="BD378" s="4" t="s">
        <v>3</v>
      </c>
      <c r="BE378" s="4" t="s">
        <v>3</v>
      </c>
      <c r="BF378" s="4" t="s">
        <v>3</v>
      </c>
      <c r="BG378" s="4" t="s">
        <v>3</v>
      </c>
      <c r="BH378" s="4">
        <v>3</v>
      </c>
      <c r="BI378" s="4">
        <v>1</v>
      </c>
      <c r="BJ378" s="4" t="s">
        <v>193</v>
      </c>
      <c r="BM378" s="4">
        <v>21</v>
      </c>
      <c r="BN378" s="4">
        <v>0</v>
      </c>
      <c r="BO378" s="4" t="s">
        <v>191</v>
      </c>
      <c r="BP378" s="4">
        <v>1</v>
      </c>
      <c r="BQ378" s="4">
        <v>30</v>
      </c>
      <c r="BR378" s="4">
        <v>0</v>
      </c>
      <c r="BS378" s="4">
        <v>1</v>
      </c>
      <c r="BT378" s="4">
        <v>1</v>
      </c>
      <c r="BU378" s="4">
        <v>1</v>
      </c>
      <c r="BV378" s="4">
        <v>1</v>
      </c>
      <c r="BW378" s="4">
        <v>1</v>
      </c>
      <c r="BX378" s="4">
        <v>1</v>
      </c>
      <c r="BY378" s="4" t="s">
        <v>3</v>
      </c>
      <c r="BZ378" s="4">
        <v>109</v>
      </c>
      <c r="CA378" s="4">
        <v>61</v>
      </c>
      <c r="CB378" s="4" t="s">
        <v>3</v>
      </c>
      <c r="CE378" s="4">
        <v>1566</v>
      </c>
      <c r="CF378" s="4">
        <v>0</v>
      </c>
      <c r="CG378" s="4">
        <v>0</v>
      </c>
      <c r="CM378" s="4">
        <v>0</v>
      </c>
      <c r="CN378" s="4" t="s">
        <v>908</v>
      </c>
      <c r="CO378" s="4">
        <v>0</v>
      </c>
      <c r="CP378" s="4">
        <f t="shared" si="464"/>
        <v>68001.38</v>
      </c>
      <c r="CQ378" s="4">
        <f t="shared" si="465"/>
        <v>1062.52</v>
      </c>
      <c r="CR378" s="4">
        <f>(ROUND((ROUND(((ET378)*AV378*1),2)*BB378),2)+ROUND((ROUND(((AE378-(EU378))*AV378*1),2)*BS378),2))</f>
        <v>0</v>
      </c>
      <c r="CS378" s="4">
        <f>(ROUND((ROUND(((EU378)*AV378*1),2)*BS378),2)+ROUND((ROUND(((AE378-(EU378))*AV378*1),2)*BS378),2))</f>
        <v>0</v>
      </c>
      <c r="CT378" s="4">
        <f t="shared" si="466"/>
        <v>0</v>
      </c>
      <c r="CU378" s="4">
        <f t="shared" si="467"/>
        <v>0</v>
      </c>
      <c r="CV378" s="4">
        <f t="shared" si="468"/>
        <v>0</v>
      </c>
      <c r="CW378" s="4">
        <f t="shared" si="469"/>
        <v>0</v>
      </c>
      <c r="CX378" s="4">
        <f t="shared" si="470"/>
        <v>0</v>
      </c>
      <c r="CY378" s="4">
        <f>(ROUND((((S378+ROUND((ROUND(((EU378)*AV378*1),2)*BS378),2))*AT378)/100),2)+ROUND(((ROUND((ROUND(((AE378-(EU378))*AV378*1),2)*BS378),2)*AT378)/100),2))</f>
        <v>0</v>
      </c>
      <c r="CZ378" s="4">
        <f>(ROUND((((S378+ROUND((ROUND(((EU378)*AV378*1),2)*BS378),2))*AU378)/100),2)+ROUND(((ROUND((ROUND(((AE378-(EU378))*AV378*1),2)*BS378),2)*AU378)/100),2))</f>
        <v>0</v>
      </c>
      <c r="DC378" s="4" t="s">
        <v>3</v>
      </c>
      <c r="DD378" s="4" t="s">
        <v>3</v>
      </c>
      <c r="DE378" s="4" t="s">
        <v>3</v>
      </c>
      <c r="DF378" s="4" t="s">
        <v>3</v>
      </c>
      <c r="DG378" s="4" t="s">
        <v>3</v>
      </c>
      <c r="DH378" s="4" t="s">
        <v>3</v>
      </c>
      <c r="DI378" s="4" t="s">
        <v>3</v>
      </c>
      <c r="DJ378" s="4" t="s">
        <v>3</v>
      </c>
      <c r="DK378" s="4" t="s">
        <v>3</v>
      </c>
      <c r="DL378" s="4" t="s">
        <v>3</v>
      </c>
      <c r="DM378" s="4" t="s">
        <v>3</v>
      </c>
      <c r="DN378" s="4">
        <v>0</v>
      </c>
      <c r="DO378" s="4">
        <v>0</v>
      </c>
      <c r="DP378" s="4">
        <v>1</v>
      </c>
      <c r="DQ378" s="4">
        <v>1</v>
      </c>
      <c r="DU378" s="4">
        <v>1003</v>
      </c>
      <c r="DV378" s="4" t="s">
        <v>156</v>
      </c>
      <c r="DW378" s="4" t="s">
        <v>156</v>
      </c>
      <c r="DX378" s="4">
        <v>1</v>
      </c>
      <c r="DZ378" s="4" t="s">
        <v>3</v>
      </c>
      <c r="EA378" s="4" t="s">
        <v>3</v>
      </c>
      <c r="EB378" s="4" t="s">
        <v>3</v>
      </c>
      <c r="EC378" s="4" t="s">
        <v>3</v>
      </c>
      <c r="EE378" s="4">
        <v>85133641</v>
      </c>
      <c r="EF378" s="4">
        <v>30</v>
      </c>
      <c r="EG378" s="4" t="s">
        <v>52</v>
      </c>
      <c r="EH378" s="4">
        <v>0</v>
      </c>
      <c r="EI378" s="4" t="s">
        <v>3</v>
      </c>
      <c r="EJ378" s="4">
        <v>1</v>
      </c>
      <c r="EK378" s="4">
        <v>21</v>
      </c>
      <c r="EL378" s="4" t="s">
        <v>53</v>
      </c>
      <c r="EM378" s="4" t="s">
        <v>54</v>
      </c>
      <c r="EO378" s="4" t="s">
        <v>148</v>
      </c>
      <c r="EQ378" s="4">
        <v>0</v>
      </c>
      <c r="ER378" s="4">
        <v>51.28</v>
      </c>
      <c r="ES378" s="4">
        <v>51.28</v>
      </c>
      <c r="ET378" s="4">
        <v>0</v>
      </c>
      <c r="EU378" s="4">
        <v>0</v>
      </c>
      <c r="EV378" s="4">
        <v>0</v>
      </c>
      <c r="EW378" s="4">
        <v>0</v>
      </c>
      <c r="EX378" s="4">
        <v>0</v>
      </c>
      <c r="FQ378" s="4">
        <v>0</v>
      </c>
      <c r="FR378" s="4">
        <v>0</v>
      </c>
      <c r="FS378" s="4">
        <v>0</v>
      </c>
      <c r="FX378" s="4">
        <v>109</v>
      </c>
      <c r="FY378" s="4">
        <v>61</v>
      </c>
      <c r="GA378" s="4" t="s">
        <v>3</v>
      </c>
      <c r="GD378" s="4">
        <v>1</v>
      </c>
      <c r="GF378" s="4">
        <v>-173671470</v>
      </c>
      <c r="GG378" s="4">
        <v>2</v>
      </c>
      <c r="GH378" s="4">
        <v>1</v>
      </c>
      <c r="GI378" s="4">
        <v>2</v>
      </c>
      <c r="GJ378" s="4">
        <v>0</v>
      </c>
      <c r="GK378" s="4">
        <v>0</v>
      </c>
      <c r="GL378" s="4">
        <f t="shared" si="471"/>
        <v>0</v>
      </c>
      <c r="GM378" s="4">
        <f t="shared" si="472"/>
        <v>68001.38</v>
      </c>
      <c r="GN378" s="4">
        <f t="shared" si="473"/>
        <v>68001.38</v>
      </c>
      <c r="GO378" s="4">
        <f t="shared" si="474"/>
        <v>0</v>
      </c>
      <c r="GP378" s="4">
        <f t="shared" si="475"/>
        <v>0</v>
      </c>
      <c r="GR378" s="4">
        <v>0</v>
      </c>
      <c r="GS378" s="4">
        <v>3</v>
      </c>
      <c r="GT378" s="4">
        <v>0</v>
      </c>
      <c r="GU378" s="4" t="s">
        <v>3</v>
      </c>
      <c r="GV378" s="4">
        <f t="shared" si="476"/>
        <v>0</v>
      </c>
      <c r="GW378" s="4">
        <v>1</v>
      </c>
      <c r="GX378" s="4">
        <f t="shared" si="477"/>
        <v>0</v>
      </c>
      <c r="HA378" s="4">
        <v>0</v>
      </c>
      <c r="HB378" s="4">
        <v>0</v>
      </c>
      <c r="HC378" s="4">
        <f t="shared" si="478"/>
        <v>0</v>
      </c>
      <c r="HE378" s="4" t="s">
        <v>3</v>
      </c>
      <c r="HF378" s="4" t="s">
        <v>3</v>
      </c>
      <c r="HM378" s="4" t="s">
        <v>42</v>
      </c>
      <c r="HN378" s="4" t="s">
        <v>3</v>
      </c>
      <c r="HO378" s="4" t="s">
        <v>3</v>
      </c>
      <c r="HP378" s="4" t="s">
        <v>3</v>
      </c>
      <c r="HQ378" s="4" t="s">
        <v>3</v>
      </c>
      <c r="HS378" s="4">
        <v>0</v>
      </c>
      <c r="IK378" s="4">
        <v>0</v>
      </c>
    </row>
    <row r="379" spans="1:255" x14ac:dyDescent="0.2">
      <c r="A379" s="2">
        <v>17</v>
      </c>
      <c r="B379" s="2">
        <v>1</v>
      </c>
      <c r="C379" s="2">
        <f>ROW(SmtRes!A738)</f>
        <v>738</v>
      </c>
      <c r="D379" s="2">
        <f>ROW(EtalonRes!A729)</f>
        <v>729</v>
      </c>
      <c r="E379" s="2" t="s">
        <v>486</v>
      </c>
      <c r="F379" s="2" t="s">
        <v>195</v>
      </c>
      <c r="G379" s="2" t="s">
        <v>196</v>
      </c>
      <c r="H379" s="2" t="s">
        <v>138</v>
      </c>
      <c r="I379" s="2">
        <f>ROUND((95)/100,9)</f>
        <v>0.95</v>
      </c>
      <c r="J379" s="2">
        <v>0</v>
      </c>
      <c r="K379" s="2">
        <f>ROUND((95)/100,9)</f>
        <v>0.95</v>
      </c>
      <c r="L379" s="2"/>
      <c r="M379" s="2"/>
      <c r="N379" s="2"/>
      <c r="O379" s="2">
        <f t="shared" si="454"/>
        <v>711.26</v>
      </c>
      <c r="P379" s="2">
        <f t="shared" si="455"/>
        <v>43.72</v>
      </c>
      <c r="Q379" s="2">
        <f>(ROUND((ROUND(((((ET379*1.25)*1.2))*AV379*I379),2)*BB379),2)+ROUND((ROUND(((AE379-(((EU379*1.25)*1.2)))*AV379*I379),2)*BS379),2))</f>
        <v>72.63</v>
      </c>
      <c r="R379" s="2">
        <f>(ROUND((ROUND(((((EU379*1.25)*1.2))*AV379*I379),2)*BS379),2)+ROUND((ROUND(((AE379-(((EU379*1.25)*1.2)))*AV379*I379),2)*BS379),2))</f>
        <v>9.2100000000000009</v>
      </c>
      <c r="S379" s="2">
        <f t="shared" si="456"/>
        <v>594.91</v>
      </c>
      <c r="T379" s="2">
        <f t="shared" si="457"/>
        <v>0</v>
      </c>
      <c r="U379" s="2">
        <f t="shared" si="458"/>
        <v>47.140806899999994</v>
      </c>
      <c r="V379" s="2">
        <f t="shared" si="459"/>
        <v>0</v>
      </c>
      <c r="W379" s="2">
        <f t="shared" si="460"/>
        <v>0</v>
      </c>
      <c r="X379" s="2">
        <f>(ROUND((((S379+ROUND((ROUND(((((EU379*1.25)*1.2))*AV379*I379),2)*BS379),2))*AT379)/100),2)+ROUND(((ROUND((ROUND(((AE379-(((EU379*1.25)*1.2)))*AV379*I379),2)*BS379),2)*AT379)/100),2))</f>
        <v>658.49</v>
      </c>
      <c r="Y379" s="2">
        <f>(ROUND((((S379+ROUND((ROUND(((((EU379*1.25)*1.2))*AV379*I379),2)*BS379),2))*AU379)/100),2)+ROUND(((ROUND((ROUND(((AE379-(((EU379*1.25)*1.2)))*AV379*I379),2)*BS379),2)*AU379)/100),2))</f>
        <v>368.51</v>
      </c>
      <c r="Z379" s="2"/>
      <c r="AA379" s="2">
        <v>85736471</v>
      </c>
      <c r="AB379" s="2">
        <f t="shared" si="461"/>
        <v>704.5752</v>
      </c>
      <c r="AC379" s="2">
        <f>ROUND((((ES379*1)*1)),6)</f>
        <v>46.02</v>
      </c>
      <c r="AD379" s="2">
        <f>ROUND((((((ET379*1.25)*1.2))-(((EU379*1.25)*1.2)))+AE379),6)</f>
        <v>71.655000000000001</v>
      </c>
      <c r="AE379" s="2">
        <f>ROUND((((EU379*1.25)*1.2)),6)</f>
        <v>9.09</v>
      </c>
      <c r="AF379" s="2">
        <f>ROUND((((EV379*1.15)*1.2)),6)</f>
        <v>586.90020000000004</v>
      </c>
      <c r="AG379" s="2">
        <f t="shared" si="462"/>
        <v>0</v>
      </c>
      <c r="AH379" s="2">
        <f>(((EW379*1.15)*1.2))</f>
        <v>46.506</v>
      </c>
      <c r="AI379" s="2">
        <f>(((EX379*1.25)*1.2))</f>
        <v>0</v>
      </c>
      <c r="AJ379" s="2">
        <f t="shared" si="463"/>
        <v>0</v>
      </c>
      <c r="AK379" s="2">
        <v>519.08000000000004</v>
      </c>
      <c r="AL379" s="2">
        <v>46.02</v>
      </c>
      <c r="AM379" s="2">
        <v>47.77</v>
      </c>
      <c r="AN379" s="2">
        <v>6.06</v>
      </c>
      <c r="AO379" s="2">
        <v>425.29</v>
      </c>
      <c r="AP379" s="2">
        <v>0</v>
      </c>
      <c r="AQ379" s="2">
        <v>33.700000000000003</v>
      </c>
      <c r="AR379" s="2">
        <v>0</v>
      </c>
      <c r="AS379" s="2">
        <v>0</v>
      </c>
      <c r="AT379" s="2">
        <v>109</v>
      </c>
      <c r="AU379" s="2">
        <v>61</v>
      </c>
      <c r="AV379" s="2">
        <v>1.0669999999999999</v>
      </c>
      <c r="AW379" s="2">
        <v>1</v>
      </c>
      <c r="AX379" s="2"/>
      <c r="AY379" s="2"/>
      <c r="AZ379" s="2">
        <v>1</v>
      </c>
      <c r="BA379" s="2">
        <v>1</v>
      </c>
      <c r="BB379" s="2">
        <v>1</v>
      </c>
      <c r="BC379" s="2">
        <v>1</v>
      </c>
      <c r="BD379" s="2" t="s">
        <v>3</v>
      </c>
      <c r="BE379" s="2" t="s">
        <v>3</v>
      </c>
      <c r="BF379" s="2" t="s">
        <v>3</v>
      </c>
      <c r="BG379" s="2" t="s">
        <v>3</v>
      </c>
      <c r="BH379" s="2">
        <v>0</v>
      </c>
      <c r="BI379" s="2">
        <v>1</v>
      </c>
      <c r="BJ379" s="2" t="s">
        <v>197</v>
      </c>
      <c r="BK379" s="2"/>
      <c r="BL379" s="2"/>
      <c r="BM379" s="2">
        <v>21</v>
      </c>
      <c r="BN379" s="2">
        <v>0</v>
      </c>
      <c r="BO379" s="2" t="s">
        <v>195</v>
      </c>
      <c r="BP379" s="2">
        <v>1</v>
      </c>
      <c r="BQ379" s="2">
        <v>30</v>
      </c>
      <c r="BR379" s="2">
        <v>0</v>
      </c>
      <c r="BS379" s="2">
        <v>1</v>
      </c>
      <c r="BT379" s="2">
        <v>1</v>
      </c>
      <c r="BU379" s="2">
        <v>1</v>
      </c>
      <c r="BV379" s="2">
        <v>1</v>
      </c>
      <c r="BW379" s="2">
        <v>1</v>
      </c>
      <c r="BX379" s="2">
        <v>1</v>
      </c>
      <c r="BY379" s="2" t="s">
        <v>3</v>
      </c>
      <c r="BZ379" s="2">
        <v>109</v>
      </c>
      <c r="CA379" s="2">
        <v>61</v>
      </c>
      <c r="CB379" s="2" t="s">
        <v>3</v>
      </c>
      <c r="CC379" s="2"/>
      <c r="CD379" s="2"/>
      <c r="CE379" s="2">
        <v>1566</v>
      </c>
      <c r="CF379" s="2">
        <v>0</v>
      </c>
      <c r="CG379" s="2">
        <v>0</v>
      </c>
      <c r="CH379" s="2"/>
      <c r="CI379" s="2"/>
      <c r="CJ379" s="2"/>
      <c r="CK379" s="2"/>
      <c r="CL379" s="2"/>
      <c r="CM379" s="2">
        <v>0</v>
      </c>
      <c r="CN379" s="2" t="s">
        <v>907</v>
      </c>
      <c r="CO379" s="2">
        <v>0</v>
      </c>
      <c r="CP379" s="2">
        <f t="shared" si="464"/>
        <v>711.26</v>
      </c>
      <c r="CQ379" s="2">
        <f t="shared" si="465"/>
        <v>46.02</v>
      </c>
      <c r="CR379" s="2">
        <f>(ROUND((ROUND(((((ET379*1.25)*1.2))*AV379*1),2)*BB379),2)+ROUND((ROUND(((AE379-(((EU379*1.25)*1.2)))*AV379*1),2)*BS379),2))</f>
        <v>76.459999999999994</v>
      </c>
      <c r="CS379" s="2">
        <f>(ROUND((ROUND(((((EU379*1.25)*1.2))*AV379*1),2)*BS379),2)+ROUND((ROUND(((AE379-(((EU379*1.25)*1.2)))*AV379*1),2)*BS379),2))</f>
        <v>9.6999999999999993</v>
      </c>
      <c r="CT379" s="2">
        <f t="shared" si="466"/>
        <v>626.22</v>
      </c>
      <c r="CU379" s="2">
        <f t="shared" si="467"/>
        <v>0</v>
      </c>
      <c r="CV379" s="2">
        <f t="shared" si="468"/>
        <v>49.621901999999999</v>
      </c>
      <c r="CW379" s="2">
        <f t="shared" si="469"/>
        <v>0</v>
      </c>
      <c r="CX379" s="2">
        <f t="shared" si="470"/>
        <v>0</v>
      </c>
      <c r="CY379" s="2">
        <f>(ROUND((((S379+ROUND((ROUND(((((EU379*1.25)*1.2))*AV379*1),2)*BS379),2))*AT379)/100),2)+ROUND(((ROUND((ROUND(((AE379-(((EU379*1.25)*1.2)))*AV379*1),2)*BS379),2)*AT379)/100),2))</f>
        <v>659.02</v>
      </c>
      <c r="CZ379" s="2">
        <f>(ROUND((((S379+ROUND((ROUND(((((EU379*1.25)*1.2))*AV379*1),2)*BS379),2))*AU379)/100),2)+ROUND(((ROUND((ROUND(((AE379-(((EU379*1.25)*1.2)))*AV379*1),2)*BS379),2)*AU379)/100),2))</f>
        <v>368.81</v>
      </c>
      <c r="DA379" s="2"/>
      <c r="DB379" s="2">
        <v>135</v>
      </c>
      <c r="DC379" s="2" t="s">
        <v>3</v>
      </c>
      <c r="DD379" s="2" t="s">
        <v>42</v>
      </c>
      <c r="DE379" s="2" t="s">
        <v>140</v>
      </c>
      <c r="DF379" s="2" t="s">
        <v>140</v>
      </c>
      <c r="DG379" s="2" t="s">
        <v>141</v>
      </c>
      <c r="DH379" s="2" t="s">
        <v>3</v>
      </c>
      <c r="DI379" s="2" t="s">
        <v>141</v>
      </c>
      <c r="DJ379" s="2" t="s">
        <v>140</v>
      </c>
      <c r="DK379" s="2" t="s">
        <v>3</v>
      </c>
      <c r="DL379" s="2" t="s">
        <v>3</v>
      </c>
      <c r="DM379" s="2" t="s">
        <v>3</v>
      </c>
      <c r="DN379" s="2">
        <v>0</v>
      </c>
      <c r="DO379" s="2">
        <v>0</v>
      </c>
      <c r="DP379" s="2">
        <v>1</v>
      </c>
      <c r="DQ379" s="2">
        <v>1</v>
      </c>
      <c r="DR379" s="2"/>
      <c r="DS379" s="2"/>
      <c r="DT379" s="2"/>
      <c r="DU379" s="2">
        <v>1013</v>
      </c>
      <c r="DV379" s="2" t="s">
        <v>138</v>
      </c>
      <c r="DW379" s="2" t="s">
        <v>138</v>
      </c>
      <c r="DX379" s="2">
        <v>1</v>
      </c>
      <c r="DY379" s="2"/>
      <c r="DZ379" s="2" t="s">
        <v>3</v>
      </c>
      <c r="EA379" s="2" t="s">
        <v>3</v>
      </c>
      <c r="EB379" s="2" t="s">
        <v>3</v>
      </c>
      <c r="EC379" s="2" t="s">
        <v>3</v>
      </c>
      <c r="ED379" s="2"/>
      <c r="EE379" s="2">
        <v>85133641</v>
      </c>
      <c r="EF379" s="2">
        <v>30</v>
      </c>
      <c r="EG379" s="2" t="s">
        <v>52</v>
      </c>
      <c r="EH379" s="2">
        <v>0</v>
      </c>
      <c r="EI379" s="2" t="s">
        <v>3</v>
      </c>
      <c r="EJ379" s="2">
        <v>1</v>
      </c>
      <c r="EK379" s="2">
        <v>21</v>
      </c>
      <c r="EL379" s="2" t="s">
        <v>53</v>
      </c>
      <c r="EM379" s="2" t="s">
        <v>54</v>
      </c>
      <c r="EN379" s="2"/>
      <c r="EO379" s="2" t="s">
        <v>142</v>
      </c>
      <c r="EP379" s="2"/>
      <c r="EQ379" s="2">
        <v>0</v>
      </c>
      <c r="ER379" s="2">
        <v>519.08000000000004</v>
      </c>
      <c r="ES379" s="2">
        <v>46.02</v>
      </c>
      <c r="ET379" s="2">
        <v>47.77</v>
      </c>
      <c r="EU379" s="2">
        <v>6.06</v>
      </c>
      <c r="EV379" s="2">
        <v>425.29</v>
      </c>
      <c r="EW379" s="2">
        <v>33.700000000000003</v>
      </c>
      <c r="EX379" s="2">
        <v>0</v>
      </c>
      <c r="EY379" s="2">
        <v>0</v>
      </c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>
        <v>0</v>
      </c>
      <c r="FR379" s="2">
        <v>0</v>
      </c>
      <c r="FS379" s="2">
        <v>0</v>
      </c>
      <c r="FT379" s="2"/>
      <c r="FU379" s="2"/>
      <c r="FV379" s="2"/>
      <c r="FW379" s="2"/>
      <c r="FX379" s="2">
        <v>109</v>
      </c>
      <c r="FY379" s="2">
        <v>61</v>
      </c>
      <c r="FZ379" s="2"/>
      <c r="GA379" s="2" t="s">
        <v>3</v>
      </c>
      <c r="GB379" s="2"/>
      <c r="GC379" s="2"/>
      <c r="GD379" s="2">
        <v>1</v>
      </c>
      <c r="GE379" s="2"/>
      <c r="GF379" s="2">
        <v>-71269963</v>
      </c>
      <c r="GG379" s="2">
        <v>2</v>
      </c>
      <c r="GH379" s="2">
        <v>1</v>
      </c>
      <c r="GI379" s="2">
        <v>2</v>
      </c>
      <c r="GJ379" s="2">
        <v>0</v>
      </c>
      <c r="GK379" s="2">
        <v>0</v>
      </c>
      <c r="GL379" s="2">
        <f t="shared" si="471"/>
        <v>0</v>
      </c>
      <c r="GM379" s="2">
        <f t="shared" si="472"/>
        <v>1738.26</v>
      </c>
      <c r="GN379" s="2">
        <f t="shared" si="473"/>
        <v>1738.26</v>
      </c>
      <c r="GO379" s="2">
        <f t="shared" si="474"/>
        <v>0</v>
      </c>
      <c r="GP379" s="2">
        <f t="shared" si="475"/>
        <v>0</v>
      </c>
      <c r="GQ379" s="2"/>
      <c r="GR379" s="2">
        <v>0</v>
      </c>
      <c r="GS379" s="2">
        <v>3</v>
      </c>
      <c r="GT379" s="2">
        <v>0</v>
      </c>
      <c r="GU379" s="2" t="s">
        <v>3</v>
      </c>
      <c r="GV379" s="2">
        <f t="shared" si="476"/>
        <v>0</v>
      </c>
      <c r="GW379" s="2">
        <v>1</v>
      </c>
      <c r="GX379" s="2">
        <f t="shared" si="477"/>
        <v>0</v>
      </c>
      <c r="GY379" s="2"/>
      <c r="GZ379" s="2"/>
      <c r="HA379" s="2">
        <v>0</v>
      </c>
      <c r="HB379" s="2">
        <v>0</v>
      </c>
      <c r="HC379" s="2">
        <f t="shared" si="478"/>
        <v>0</v>
      </c>
      <c r="HD379" s="2"/>
      <c r="HE379" s="2" t="s">
        <v>3</v>
      </c>
      <c r="HF379" s="2" t="s">
        <v>3</v>
      </c>
      <c r="HG379" s="2"/>
      <c r="HH379" s="2"/>
      <c r="HI379" s="2"/>
      <c r="HJ379" s="2"/>
      <c r="HK379" s="2"/>
      <c r="HL379" s="2"/>
      <c r="HM379" s="2" t="s">
        <v>3</v>
      </c>
      <c r="HN379" s="2" t="s">
        <v>3</v>
      </c>
      <c r="HO379" s="2" t="s">
        <v>3</v>
      </c>
      <c r="HP379" s="2" t="s">
        <v>3</v>
      </c>
      <c r="HQ379" s="2" t="s">
        <v>3</v>
      </c>
      <c r="HR379" s="2"/>
      <c r="HS379" s="2">
        <v>0</v>
      </c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>
        <v>0</v>
      </c>
      <c r="IL379" s="2"/>
      <c r="IM379" s="2"/>
      <c r="IN379" s="2"/>
      <c r="IO379" s="2"/>
      <c r="IP379" s="2"/>
      <c r="IQ379" s="2"/>
      <c r="IR379" s="2"/>
      <c r="IS379" s="2"/>
      <c r="IT379" s="2"/>
      <c r="IU379" s="2"/>
    </row>
    <row r="380" spans="1:255" x14ac:dyDescent="0.2">
      <c r="A380" s="4">
        <v>17</v>
      </c>
      <c r="B380" s="4">
        <v>1</v>
      </c>
      <c r="C380" s="4">
        <f>ROW(SmtRes!A752)</f>
        <v>752</v>
      </c>
      <c r="D380" s="4">
        <f>ROW(EtalonRes!A744)</f>
        <v>744</v>
      </c>
      <c r="E380" s="4" t="s">
        <v>486</v>
      </c>
      <c r="F380" s="4" t="s">
        <v>195</v>
      </c>
      <c r="G380" s="4" t="s">
        <v>196</v>
      </c>
      <c r="H380" s="4" t="s">
        <v>138</v>
      </c>
      <c r="I380" s="4">
        <f>ROUND((95)/100,9)</f>
        <v>0.95</v>
      </c>
      <c r="J380" s="4">
        <v>0</v>
      </c>
      <c r="K380" s="4">
        <f>ROUND((95)/100,9)</f>
        <v>0.95</v>
      </c>
      <c r="O380" s="4">
        <f t="shared" si="454"/>
        <v>34976.82</v>
      </c>
      <c r="P380" s="4">
        <f t="shared" si="455"/>
        <v>276.31</v>
      </c>
      <c r="Q380" s="4">
        <f>(ROUND((ROUND(((((ET380*1.25)*1.2))*AV380*I380),2)*BB380),2)+ROUND((ROUND(((AE380-(((EU380*1.25)*1.2)))*AV380*I380),2)*BS380),2))</f>
        <v>1177.33</v>
      </c>
      <c r="R380" s="4">
        <f>(ROUND((ROUND(((((EU380*1.25)*1.2))*AV380*I380),2)*BS380),2)+ROUND((ROUND(((AE380-(((EU380*1.25)*1.2)))*AV380*I380),2)*BS380),2))</f>
        <v>518.98</v>
      </c>
      <c r="S380" s="4">
        <f t="shared" si="456"/>
        <v>33523.18</v>
      </c>
      <c r="T380" s="4">
        <f t="shared" si="457"/>
        <v>0</v>
      </c>
      <c r="U380" s="4">
        <f t="shared" si="458"/>
        <v>47.140806899999994</v>
      </c>
      <c r="V380" s="4">
        <f t="shared" si="459"/>
        <v>0</v>
      </c>
      <c r="W380" s="4">
        <f t="shared" si="460"/>
        <v>0</v>
      </c>
      <c r="X380" s="4">
        <f>(ROUND((((S380+ROUND((ROUND(((((EU380*1.25)*1.2))*AV380*I380),2)*BS380),2))*AT380)/100),2)+ROUND(((ROUND((ROUND(((AE380-(((EU380*1.25)*1.2)))*AV380*I380),2)*BS380),2)*AT380)/100),2))</f>
        <v>37105.949999999997</v>
      </c>
      <c r="Y380" s="4">
        <f>(ROUND((((S380+ROUND((ROUND(((((EU380*1.25)*1.2))*AV380*I380),2)*BS380),2))*AU380)/100),2)+ROUND(((ROUND((ROUND(((AE380-(((EU380*1.25)*1.2)))*AV380*I380),2)*BS380),2)*AU380)/100),2))</f>
        <v>20765.72</v>
      </c>
      <c r="AA380" s="4">
        <v>85736473</v>
      </c>
      <c r="AB380" s="4">
        <f t="shared" si="461"/>
        <v>704.5752</v>
      </c>
      <c r="AC380" s="4">
        <f>ROUND((((ES380*1)*1)),6)</f>
        <v>46.02</v>
      </c>
      <c r="AD380" s="4">
        <f>ROUND((((((ET380*1.25)*1.2))-(((EU380*1.25)*1.2)))+AE380),6)</f>
        <v>71.655000000000001</v>
      </c>
      <c r="AE380" s="4">
        <f>ROUND((((EU380*1.25)*1.2)),6)</f>
        <v>9.09</v>
      </c>
      <c r="AF380" s="4">
        <f>ROUND((((EV380*1.15)*1.2)),6)</f>
        <v>586.90020000000004</v>
      </c>
      <c r="AG380" s="4">
        <f t="shared" si="462"/>
        <v>0</v>
      </c>
      <c r="AH380" s="4">
        <f>(((EW380*1.15)*1.2))</f>
        <v>46.506</v>
      </c>
      <c r="AI380" s="4">
        <f>(((EX380*1.25)*1.2))</f>
        <v>0</v>
      </c>
      <c r="AJ380" s="4">
        <f t="shared" si="463"/>
        <v>0</v>
      </c>
      <c r="AK380" s="4">
        <v>519.08000000000004</v>
      </c>
      <c r="AL380" s="4">
        <v>46.02</v>
      </c>
      <c r="AM380" s="4">
        <v>47.77</v>
      </c>
      <c r="AN380" s="4">
        <v>6.06</v>
      </c>
      <c r="AO380" s="4">
        <v>425.29</v>
      </c>
      <c r="AP380" s="4">
        <v>0</v>
      </c>
      <c r="AQ380" s="4">
        <v>33.700000000000003</v>
      </c>
      <c r="AR380" s="4">
        <v>0</v>
      </c>
      <c r="AS380" s="4">
        <v>0</v>
      </c>
      <c r="AT380" s="4">
        <v>109</v>
      </c>
      <c r="AU380" s="4">
        <v>61</v>
      </c>
      <c r="AV380" s="4">
        <v>1.0669999999999999</v>
      </c>
      <c r="AW380" s="4">
        <v>1</v>
      </c>
      <c r="AZ380" s="4">
        <v>1</v>
      </c>
      <c r="BA380" s="4">
        <v>56.35</v>
      </c>
      <c r="BB380" s="4">
        <v>16.21</v>
      </c>
      <c r="BC380" s="4">
        <v>6.32</v>
      </c>
      <c r="BD380" s="4" t="s">
        <v>3</v>
      </c>
      <c r="BE380" s="4" t="s">
        <v>3</v>
      </c>
      <c r="BF380" s="4" t="s">
        <v>3</v>
      </c>
      <c r="BG380" s="4" t="s">
        <v>3</v>
      </c>
      <c r="BH380" s="4">
        <v>0</v>
      </c>
      <c r="BI380" s="4">
        <v>1</v>
      </c>
      <c r="BJ380" s="4" t="s">
        <v>197</v>
      </c>
      <c r="BM380" s="4">
        <v>21</v>
      </c>
      <c r="BN380" s="4">
        <v>0</v>
      </c>
      <c r="BO380" s="4" t="s">
        <v>195</v>
      </c>
      <c r="BP380" s="4">
        <v>1</v>
      </c>
      <c r="BQ380" s="4">
        <v>30</v>
      </c>
      <c r="BR380" s="4">
        <v>0</v>
      </c>
      <c r="BS380" s="4">
        <v>56.35</v>
      </c>
      <c r="BT380" s="4">
        <v>1</v>
      </c>
      <c r="BU380" s="4">
        <v>1</v>
      </c>
      <c r="BV380" s="4">
        <v>1</v>
      </c>
      <c r="BW380" s="4">
        <v>1</v>
      </c>
      <c r="BX380" s="4">
        <v>1</v>
      </c>
      <c r="BY380" s="4" t="s">
        <v>3</v>
      </c>
      <c r="BZ380" s="4">
        <v>109</v>
      </c>
      <c r="CA380" s="4">
        <v>61</v>
      </c>
      <c r="CB380" s="4" t="s">
        <v>3</v>
      </c>
      <c r="CE380" s="4">
        <v>1566</v>
      </c>
      <c r="CF380" s="4">
        <v>0</v>
      </c>
      <c r="CG380" s="4">
        <v>0</v>
      </c>
      <c r="CM380" s="4">
        <v>0</v>
      </c>
      <c r="CN380" s="4" t="s">
        <v>907</v>
      </c>
      <c r="CO380" s="4">
        <v>0</v>
      </c>
      <c r="CP380" s="4">
        <f t="shared" si="464"/>
        <v>34976.82</v>
      </c>
      <c r="CQ380" s="4">
        <f t="shared" si="465"/>
        <v>290.85000000000002</v>
      </c>
      <c r="CR380" s="4">
        <f>(ROUND((ROUND(((((ET380*1.25)*1.2))*AV380*1),2)*BB380),2)+ROUND((ROUND(((AE380-(((EU380*1.25)*1.2)))*AV380*1),2)*BS380),2))</f>
        <v>1239.42</v>
      </c>
      <c r="CS380" s="4">
        <f>(ROUND((ROUND(((((EU380*1.25)*1.2))*AV380*1),2)*BS380),2)+ROUND((ROUND(((AE380-(((EU380*1.25)*1.2)))*AV380*1),2)*BS380),2))</f>
        <v>546.6</v>
      </c>
      <c r="CT380" s="4">
        <f t="shared" si="466"/>
        <v>35287.5</v>
      </c>
      <c r="CU380" s="4">
        <f t="shared" si="467"/>
        <v>0</v>
      </c>
      <c r="CV380" s="4">
        <f t="shared" si="468"/>
        <v>49.621901999999999</v>
      </c>
      <c r="CW380" s="4">
        <f t="shared" si="469"/>
        <v>0</v>
      </c>
      <c r="CX380" s="4">
        <f t="shared" si="470"/>
        <v>0</v>
      </c>
      <c r="CY380" s="4">
        <f>(ROUND((((S380+ROUND((ROUND(((((EU380*1.25)*1.2))*AV380*1),2)*BS380),2))*AT380)/100),2)+ROUND(((ROUND((ROUND(((AE380-(((EU380*1.25)*1.2)))*AV380*1),2)*BS380),2)*AT380)/100),2))</f>
        <v>37136.06</v>
      </c>
      <c r="CZ380" s="4">
        <f>(ROUND((((S380+ROUND((ROUND(((((EU380*1.25)*1.2))*AV380*1),2)*BS380),2))*AU380)/100),2)+ROUND(((ROUND((ROUND(((AE380-(((EU380*1.25)*1.2)))*AV380*1),2)*BS380),2)*AU380)/100),2))</f>
        <v>20782.57</v>
      </c>
      <c r="DB380" s="4">
        <v>137</v>
      </c>
      <c r="DC380" s="4" t="s">
        <v>3</v>
      </c>
      <c r="DD380" s="4" t="s">
        <v>42</v>
      </c>
      <c r="DE380" s="4" t="s">
        <v>140</v>
      </c>
      <c r="DF380" s="4" t="s">
        <v>140</v>
      </c>
      <c r="DG380" s="4" t="s">
        <v>141</v>
      </c>
      <c r="DH380" s="4" t="s">
        <v>3</v>
      </c>
      <c r="DI380" s="4" t="s">
        <v>141</v>
      </c>
      <c r="DJ380" s="4" t="s">
        <v>140</v>
      </c>
      <c r="DK380" s="4" t="s">
        <v>3</v>
      </c>
      <c r="DL380" s="4" t="s">
        <v>3</v>
      </c>
      <c r="DM380" s="4" t="s">
        <v>3</v>
      </c>
      <c r="DN380" s="4">
        <v>0</v>
      </c>
      <c r="DO380" s="4">
        <v>0</v>
      </c>
      <c r="DP380" s="4">
        <v>1</v>
      </c>
      <c r="DQ380" s="4">
        <v>1</v>
      </c>
      <c r="DU380" s="4">
        <v>1013</v>
      </c>
      <c r="DV380" s="4" t="s">
        <v>138</v>
      </c>
      <c r="DW380" s="4" t="s">
        <v>138</v>
      </c>
      <c r="DX380" s="4">
        <v>1</v>
      </c>
      <c r="DZ380" s="4" t="s">
        <v>3</v>
      </c>
      <c r="EA380" s="4" t="s">
        <v>3</v>
      </c>
      <c r="EB380" s="4" t="s">
        <v>3</v>
      </c>
      <c r="EC380" s="4" t="s">
        <v>3</v>
      </c>
      <c r="EE380" s="4">
        <v>85133641</v>
      </c>
      <c r="EF380" s="4">
        <v>30</v>
      </c>
      <c r="EG380" s="4" t="s">
        <v>52</v>
      </c>
      <c r="EH380" s="4">
        <v>0</v>
      </c>
      <c r="EI380" s="4" t="s">
        <v>3</v>
      </c>
      <c r="EJ380" s="4">
        <v>1</v>
      </c>
      <c r="EK380" s="4">
        <v>21</v>
      </c>
      <c r="EL380" s="4" t="s">
        <v>53</v>
      </c>
      <c r="EM380" s="4" t="s">
        <v>54</v>
      </c>
      <c r="EO380" s="4" t="s">
        <v>142</v>
      </c>
      <c r="EQ380" s="4">
        <v>0</v>
      </c>
      <c r="ER380" s="4">
        <v>519.08000000000004</v>
      </c>
      <c r="ES380" s="4">
        <v>46.02</v>
      </c>
      <c r="ET380" s="4">
        <v>47.77</v>
      </c>
      <c r="EU380" s="4">
        <v>6.06</v>
      </c>
      <c r="EV380" s="4">
        <v>425.29</v>
      </c>
      <c r="EW380" s="4">
        <v>33.700000000000003</v>
      </c>
      <c r="EX380" s="4">
        <v>0</v>
      </c>
      <c r="EY380" s="4">
        <v>0</v>
      </c>
      <c r="FQ380" s="4">
        <v>0</v>
      </c>
      <c r="FR380" s="4">
        <v>0</v>
      </c>
      <c r="FS380" s="4">
        <v>0</v>
      </c>
      <c r="FX380" s="4">
        <v>109</v>
      </c>
      <c r="FY380" s="4">
        <v>61</v>
      </c>
      <c r="GA380" s="4" t="s">
        <v>3</v>
      </c>
      <c r="GD380" s="4">
        <v>1</v>
      </c>
      <c r="GF380" s="4">
        <v>-71269963</v>
      </c>
      <c r="GG380" s="4">
        <v>2</v>
      </c>
      <c r="GH380" s="4">
        <v>1</v>
      </c>
      <c r="GI380" s="4">
        <v>2</v>
      </c>
      <c r="GJ380" s="4">
        <v>0</v>
      </c>
      <c r="GK380" s="4">
        <v>0</v>
      </c>
      <c r="GL380" s="4">
        <f t="shared" si="471"/>
        <v>0</v>
      </c>
      <c r="GM380" s="4">
        <f t="shared" si="472"/>
        <v>92848.49</v>
      </c>
      <c r="GN380" s="4">
        <f t="shared" si="473"/>
        <v>92848.49</v>
      </c>
      <c r="GO380" s="4">
        <f t="shared" si="474"/>
        <v>0</v>
      </c>
      <c r="GP380" s="4">
        <f t="shared" si="475"/>
        <v>0</v>
      </c>
      <c r="GR380" s="4">
        <v>0</v>
      </c>
      <c r="GS380" s="4">
        <v>3</v>
      </c>
      <c r="GT380" s="4">
        <v>0</v>
      </c>
      <c r="GU380" s="4" t="s">
        <v>3</v>
      </c>
      <c r="GV380" s="4">
        <f t="shared" si="476"/>
        <v>0</v>
      </c>
      <c r="GW380" s="4">
        <v>1</v>
      </c>
      <c r="GX380" s="4">
        <f t="shared" si="477"/>
        <v>0</v>
      </c>
      <c r="HA380" s="4">
        <v>0</v>
      </c>
      <c r="HB380" s="4">
        <v>0</v>
      </c>
      <c r="HC380" s="4">
        <f t="shared" si="478"/>
        <v>0</v>
      </c>
      <c r="HE380" s="4" t="s">
        <v>3</v>
      </c>
      <c r="HF380" s="4" t="s">
        <v>3</v>
      </c>
      <c r="HM380" s="4" t="s">
        <v>3</v>
      </c>
      <c r="HN380" s="4" t="s">
        <v>3</v>
      </c>
      <c r="HO380" s="4" t="s">
        <v>3</v>
      </c>
      <c r="HP380" s="4" t="s">
        <v>3</v>
      </c>
      <c r="HQ380" s="4" t="s">
        <v>3</v>
      </c>
      <c r="HS380" s="4">
        <v>0</v>
      </c>
      <c r="IK380" s="4">
        <v>0</v>
      </c>
    </row>
    <row r="381" spans="1:255" x14ac:dyDescent="0.2">
      <c r="A381" s="2">
        <v>18</v>
      </c>
      <c r="B381" s="2">
        <v>1</v>
      </c>
      <c r="C381" s="2">
        <v>738</v>
      </c>
      <c r="D381" s="2"/>
      <c r="E381" s="2" t="s">
        <v>487</v>
      </c>
      <c r="F381" s="2" t="s">
        <v>199</v>
      </c>
      <c r="G381" s="2" t="s">
        <v>200</v>
      </c>
      <c r="H381" s="2" t="s">
        <v>146</v>
      </c>
      <c r="I381" s="2">
        <f>I379*J381</f>
        <v>3.4545460000000001</v>
      </c>
      <c r="J381" s="2">
        <v>3.6363642105263159</v>
      </c>
      <c r="K381" s="2">
        <v>3.6363639999999999</v>
      </c>
      <c r="L381" s="2"/>
      <c r="M381" s="2"/>
      <c r="N381" s="2"/>
      <c r="O381" s="2">
        <f t="shared" si="454"/>
        <v>587.20000000000005</v>
      </c>
      <c r="P381" s="2">
        <f t="shared" si="455"/>
        <v>587.20000000000005</v>
      </c>
      <c r="Q381" s="2">
        <f>(ROUND((ROUND(((ET381)*AV381*I381),2)*BB381),2)+ROUND((ROUND(((AE381-(EU381))*AV381*I381),2)*BS381),2))</f>
        <v>0</v>
      </c>
      <c r="R381" s="2">
        <f>(ROUND((ROUND(((EU381)*AV381*I381),2)*BS381),2)+ROUND((ROUND(((AE381-(EU381))*AV381*I381),2)*BS381),2))</f>
        <v>0</v>
      </c>
      <c r="S381" s="2">
        <f t="shared" si="456"/>
        <v>0</v>
      </c>
      <c r="T381" s="2">
        <f t="shared" si="457"/>
        <v>0</v>
      </c>
      <c r="U381" s="2">
        <f t="shared" si="458"/>
        <v>0</v>
      </c>
      <c r="V381" s="2">
        <f t="shared" si="459"/>
        <v>0</v>
      </c>
      <c r="W381" s="2">
        <f t="shared" si="460"/>
        <v>0</v>
      </c>
      <c r="X381" s="2">
        <f>(ROUND((((S381+ROUND((ROUND(((EU381)*AV381*I381),2)*BS381),2))*AT381)/100),2)+ROUND(((ROUND((ROUND(((AE381-(EU381))*AV381*I381),2)*BS381),2)*AT381)/100),2))</f>
        <v>0</v>
      </c>
      <c r="Y381" s="2">
        <f>(ROUND((((S381+ROUND((ROUND(((EU381)*AV381*I381),2)*BS381),2))*AU381)/100),2)+ROUND(((ROUND((ROUND(((AE381-(EU381))*AV381*I381),2)*BS381),2)*AU381)/100),2))</f>
        <v>0</v>
      </c>
      <c r="Z381" s="2"/>
      <c r="AA381" s="2">
        <v>85736471</v>
      </c>
      <c r="AB381" s="2">
        <f t="shared" si="461"/>
        <v>169.98</v>
      </c>
      <c r="AC381" s="2">
        <f>ROUND((ES381),6)</f>
        <v>169.98</v>
      </c>
      <c r="AD381" s="2">
        <f>ROUND((((ET381)-(EU381))+AE381),6)</f>
        <v>0</v>
      </c>
      <c r="AE381" s="2">
        <f t="shared" ref="AE381:AF384" si="497">ROUND((EU381),6)</f>
        <v>0</v>
      </c>
      <c r="AF381" s="2">
        <f t="shared" si="497"/>
        <v>0</v>
      </c>
      <c r="AG381" s="2">
        <f t="shared" si="462"/>
        <v>0</v>
      </c>
      <c r="AH381" s="2">
        <f t="shared" ref="AH381:AI384" si="498">(EW381)</f>
        <v>0</v>
      </c>
      <c r="AI381" s="2">
        <f t="shared" si="498"/>
        <v>0</v>
      </c>
      <c r="AJ381" s="2">
        <f t="shared" si="463"/>
        <v>0</v>
      </c>
      <c r="AK381" s="2">
        <v>169.98</v>
      </c>
      <c r="AL381" s="2">
        <v>169.98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109</v>
      </c>
      <c r="AU381" s="2">
        <v>61</v>
      </c>
      <c r="AV381" s="2">
        <v>1</v>
      </c>
      <c r="AW381" s="2">
        <v>1</v>
      </c>
      <c r="AX381" s="2"/>
      <c r="AY381" s="2"/>
      <c r="AZ381" s="2">
        <v>1</v>
      </c>
      <c r="BA381" s="2">
        <v>1</v>
      </c>
      <c r="BB381" s="2">
        <v>1</v>
      </c>
      <c r="BC381" s="2">
        <v>1</v>
      </c>
      <c r="BD381" s="2" t="s">
        <v>3</v>
      </c>
      <c r="BE381" s="2" t="s">
        <v>3</v>
      </c>
      <c r="BF381" s="2" t="s">
        <v>3</v>
      </c>
      <c r="BG381" s="2" t="s">
        <v>3</v>
      </c>
      <c r="BH381" s="2">
        <v>3</v>
      </c>
      <c r="BI381" s="2">
        <v>1</v>
      </c>
      <c r="BJ381" s="2" t="s">
        <v>201</v>
      </c>
      <c r="BK381" s="2"/>
      <c r="BL381" s="2"/>
      <c r="BM381" s="2">
        <v>21</v>
      </c>
      <c r="BN381" s="2">
        <v>0</v>
      </c>
      <c r="BO381" s="2" t="s">
        <v>3</v>
      </c>
      <c r="BP381" s="2">
        <v>0</v>
      </c>
      <c r="BQ381" s="2">
        <v>30</v>
      </c>
      <c r="BR381" s="2">
        <v>0</v>
      </c>
      <c r="BS381" s="2">
        <v>1</v>
      </c>
      <c r="BT381" s="2">
        <v>1</v>
      </c>
      <c r="BU381" s="2">
        <v>1</v>
      </c>
      <c r="BV381" s="2">
        <v>1</v>
      </c>
      <c r="BW381" s="2">
        <v>1</v>
      </c>
      <c r="BX381" s="2">
        <v>1</v>
      </c>
      <c r="BY381" s="2" t="s">
        <v>3</v>
      </c>
      <c r="BZ381" s="2">
        <v>109</v>
      </c>
      <c r="CA381" s="2">
        <v>61</v>
      </c>
      <c r="CB381" s="2" t="s">
        <v>3</v>
      </c>
      <c r="CC381" s="2"/>
      <c r="CD381" s="2"/>
      <c r="CE381" s="2">
        <v>1566</v>
      </c>
      <c r="CF381" s="2">
        <v>0</v>
      </c>
      <c r="CG381" s="2">
        <v>0</v>
      </c>
      <c r="CH381" s="2"/>
      <c r="CI381" s="2"/>
      <c r="CJ381" s="2"/>
      <c r="CK381" s="2"/>
      <c r="CL381" s="2"/>
      <c r="CM381" s="2">
        <v>0</v>
      </c>
      <c r="CN381" s="2" t="s">
        <v>908</v>
      </c>
      <c r="CO381" s="2">
        <v>0</v>
      </c>
      <c r="CP381" s="2">
        <f t="shared" si="464"/>
        <v>587.20000000000005</v>
      </c>
      <c r="CQ381" s="2">
        <f t="shared" si="465"/>
        <v>169.98</v>
      </c>
      <c r="CR381" s="2">
        <f>(ROUND((ROUND(((ET381)*AV381*1),2)*BB381),2)+ROUND((ROUND(((AE381-(EU381))*AV381*1),2)*BS381),2))</f>
        <v>0</v>
      </c>
      <c r="CS381" s="2">
        <f>(ROUND((ROUND(((EU381)*AV381*1),2)*BS381),2)+ROUND((ROUND(((AE381-(EU381))*AV381*1),2)*BS381),2))</f>
        <v>0</v>
      </c>
      <c r="CT381" s="2">
        <f t="shared" si="466"/>
        <v>0</v>
      </c>
      <c r="CU381" s="2">
        <f t="shared" si="467"/>
        <v>0</v>
      </c>
      <c r="CV381" s="2">
        <f t="shared" si="468"/>
        <v>0</v>
      </c>
      <c r="CW381" s="2">
        <f t="shared" si="469"/>
        <v>0</v>
      </c>
      <c r="CX381" s="2">
        <f t="shared" si="470"/>
        <v>0</v>
      </c>
      <c r="CY381" s="2">
        <f>(ROUND((((S381+ROUND((ROUND(((EU381)*AV381*1),2)*BS381),2))*AT381)/100),2)+ROUND(((ROUND((ROUND(((AE381-(EU381))*AV381*1),2)*BS381),2)*AT381)/100),2))</f>
        <v>0</v>
      </c>
      <c r="CZ381" s="2">
        <f>(ROUND((((S381+ROUND((ROUND(((EU381)*AV381*1),2)*BS381),2))*AU381)/100),2)+ROUND(((ROUND((ROUND(((AE381-(EU381))*AV381*1),2)*BS381),2)*AU381)/100),2))</f>
        <v>0</v>
      </c>
      <c r="DA381" s="2"/>
      <c r="DB381" s="2"/>
      <c r="DC381" s="2" t="s">
        <v>3</v>
      </c>
      <c r="DD381" s="2" t="s">
        <v>3</v>
      </c>
      <c r="DE381" s="2" t="s">
        <v>3</v>
      </c>
      <c r="DF381" s="2" t="s">
        <v>3</v>
      </c>
      <c r="DG381" s="2" t="s">
        <v>3</v>
      </c>
      <c r="DH381" s="2" t="s">
        <v>3</v>
      </c>
      <c r="DI381" s="2" t="s">
        <v>3</v>
      </c>
      <c r="DJ381" s="2" t="s">
        <v>3</v>
      </c>
      <c r="DK381" s="2" t="s">
        <v>3</v>
      </c>
      <c r="DL381" s="2" t="s">
        <v>3</v>
      </c>
      <c r="DM381" s="2" t="s">
        <v>3</v>
      </c>
      <c r="DN381" s="2">
        <v>0</v>
      </c>
      <c r="DO381" s="2">
        <v>0</v>
      </c>
      <c r="DP381" s="2">
        <v>1</v>
      </c>
      <c r="DQ381" s="2">
        <v>1</v>
      </c>
      <c r="DR381" s="2"/>
      <c r="DS381" s="2"/>
      <c r="DT381" s="2"/>
      <c r="DU381" s="2">
        <v>1010</v>
      </c>
      <c r="DV381" s="2" t="s">
        <v>146</v>
      </c>
      <c r="DW381" s="2" t="s">
        <v>146</v>
      </c>
      <c r="DX381" s="2">
        <v>1</v>
      </c>
      <c r="DY381" s="2"/>
      <c r="DZ381" s="2" t="s">
        <v>3</v>
      </c>
      <c r="EA381" s="2" t="s">
        <v>3</v>
      </c>
      <c r="EB381" s="2" t="s">
        <v>3</v>
      </c>
      <c r="EC381" s="2" t="s">
        <v>3</v>
      </c>
      <c r="ED381" s="2"/>
      <c r="EE381" s="2">
        <v>85133641</v>
      </c>
      <c r="EF381" s="2">
        <v>30</v>
      </c>
      <c r="EG381" s="2" t="s">
        <v>52</v>
      </c>
      <c r="EH381" s="2">
        <v>0</v>
      </c>
      <c r="EI381" s="2" t="s">
        <v>3</v>
      </c>
      <c r="EJ381" s="2">
        <v>1</v>
      </c>
      <c r="EK381" s="2">
        <v>21</v>
      </c>
      <c r="EL381" s="2" t="s">
        <v>53</v>
      </c>
      <c r="EM381" s="2" t="s">
        <v>54</v>
      </c>
      <c r="EN381" s="2"/>
      <c r="EO381" s="2" t="s">
        <v>148</v>
      </c>
      <c r="EP381" s="2"/>
      <c r="EQ381" s="2">
        <v>0</v>
      </c>
      <c r="ER381" s="2">
        <v>169.98</v>
      </c>
      <c r="ES381" s="2">
        <v>169.98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>
        <v>0</v>
      </c>
      <c r="FR381" s="2">
        <v>0</v>
      </c>
      <c r="FS381" s="2">
        <v>0</v>
      </c>
      <c r="FT381" s="2"/>
      <c r="FU381" s="2"/>
      <c r="FV381" s="2"/>
      <c r="FW381" s="2"/>
      <c r="FX381" s="2">
        <v>109</v>
      </c>
      <c r="FY381" s="2">
        <v>61</v>
      </c>
      <c r="FZ381" s="2"/>
      <c r="GA381" s="2" t="s">
        <v>3</v>
      </c>
      <c r="GB381" s="2"/>
      <c r="GC381" s="2"/>
      <c r="GD381" s="2">
        <v>1</v>
      </c>
      <c r="GE381" s="2"/>
      <c r="GF381" s="2">
        <v>1936329406</v>
      </c>
      <c r="GG381" s="2">
        <v>2</v>
      </c>
      <c r="GH381" s="2">
        <v>1</v>
      </c>
      <c r="GI381" s="2">
        <v>-2</v>
      </c>
      <c r="GJ381" s="2">
        <v>0</v>
      </c>
      <c r="GK381" s="2">
        <v>0</v>
      </c>
      <c r="GL381" s="2">
        <f t="shared" si="471"/>
        <v>0</v>
      </c>
      <c r="GM381" s="2">
        <f t="shared" si="472"/>
        <v>587.20000000000005</v>
      </c>
      <c r="GN381" s="2">
        <f t="shared" si="473"/>
        <v>587.20000000000005</v>
      </c>
      <c r="GO381" s="2">
        <f t="shared" si="474"/>
        <v>0</v>
      </c>
      <c r="GP381" s="2">
        <f t="shared" si="475"/>
        <v>0</v>
      </c>
      <c r="GQ381" s="2"/>
      <c r="GR381" s="2">
        <v>0</v>
      </c>
      <c r="GS381" s="2">
        <v>3</v>
      </c>
      <c r="GT381" s="2">
        <v>0</v>
      </c>
      <c r="GU381" s="2" t="s">
        <v>3</v>
      </c>
      <c r="GV381" s="2">
        <f t="shared" si="476"/>
        <v>0</v>
      </c>
      <c r="GW381" s="2">
        <v>1</v>
      </c>
      <c r="GX381" s="2">
        <f t="shared" si="477"/>
        <v>0</v>
      </c>
      <c r="GY381" s="2"/>
      <c r="GZ381" s="2"/>
      <c r="HA381" s="2">
        <v>0</v>
      </c>
      <c r="HB381" s="2">
        <v>0</v>
      </c>
      <c r="HC381" s="2">
        <f t="shared" si="478"/>
        <v>0</v>
      </c>
      <c r="HD381" s="2"/>
      <c r="HE381" s="2" t="s">
        <v>3</v>
      </c>
      <c r="HF381" s="2" t="s">
        <v>3</v>
      </c>
      <c r="HG381" s="2"/>
      <c r="HH381" s="2"/>
      <c r="HI381" s="2"/>
      <c r="HJ381" s="2"/>
      <c r="HK381" s="2"/>
      <c r="HL381" s="2"/>
      <c r="HM381" s="2" t="s">
        <v>42</v>
      </c>
      <c r="HN381" s="2" t="s">
        <v>3</v>
      </c>
      <c r="HO381" s="2" t="s">
        <v>3</v>
      </c>
      <c r="HP381" s="2" t="s">
        <v>3</v>
      </c>
      <c r="HQ381" s="2" t="s">
        <v>3</v>
      </c>
      <c r="HR381" s="2"/>
      <c r="HS381" s="2">
        <v>0</v>
      </c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>
        <v>0</v>
      </c>
      <c r="IL381" s="2"/>
      <c r="IM381" s="2"/>
      <c r="IN381" s="2"/>
      <c r="IO381" s="2"/>
      <c r="IP381" s="2"/>
      <c r="IQ381" s="2"/>
      <c r="IR381" s="2"/>
      <c r="IS381" s="2"/>
      <c r="IT381" s="2"/>
      <c r="IU381" s="2"/>
    </row>
    <row r="382" spans="1:255" x14ac:dyDescent="0.2">
      <c r="A382" s="4">
        <v>18</v>
      </c>
      <c r="B382" s="4">
        <v>1</v>
      </c>
      <c r="C382" s="4">
        <v>752</v>
      </c>
      <c r="E382" s="4" t="s">
        <v>487</v>
      </c>
      <c r="F382" s="4" t="s">
        <v>199</v>
      </c>
      <c r="G382" s="4" t="s">
        <v>200</v>
      </c>
      <c r="H382" s="4" t="s">
        <v>146</v>
      </c>
      <c r="I382" s="4">
        <f>I380*J382</f>
        <v>3.4545460000000001</v>
      </c>
      <c r="J382" s="4">
        <v>3.6363642105263159</v>
      </c>
      <c r="K382" s="4">
        <v>3.6363639999999999</v>
      </c>
      <c r="O382" s="4">
        <f t="shared" si="454"/>
        <v>9935.42</v>
      </c>
      <c r="P382" s="4">
        <f t="shared" si="455"/>
        <v>9935.42</v>
      </c>
      <c r="Q382" s="4">
        <f>(ROUND((ROUND(((ET382)*AV382*I382),2)*BB382),2)+ROUND((ROUND(((AE382-(EU382))*AV382*I382),2)*BS382),2))</f>
        <v>0</v>
      </c>
      <c r="R382" s="4">
        <f>(ROUND((ROUND(((EU382)*AV382*I382),2)*BS382),2)+ROUND((ROUND(((AE382-(EU382))*AV382*I382),2)*BS382),2))</f>
        <v>0</v>
      </c>
      <c r="S382" s="4">
        <f t="shared" si="456"/>
        <v>0</v>
      </c>
      <c r="T382" s="4">
        <f t="shared" si="457"/>
        <v>0</v>
      </c>
      <c r="U382" s="4">
        <f t="shared" si="458"/>
        <v>0</v>
      </c>
      <c r="V382" s="4">
        <f t="shared" si="459"/>
        <v>0</v>
      </c>
      <c r="W382" s="4">
        <f t="shared" si="460"/>
        <v>0</v>
      </c>
      <c r="X382" s="4">
        <f>(ROUND((((S382+ROUND((ROUND(((EU382)*AV382*I382),2)*BS382),2))*AT382)/100),2)+ROUND(((ROUND((ROUND(((AE382-(EU382))*AV382*I382),2)*BS382),2)*AT382)/100),2))</f>
        <v>0</v>
      </c>
      <c r="Y382" s="4">
        <f>(ROUND((((S382+ROUND((ROUND(((EU382)*AV382*I382),2)*BS382),2))*AU382)/100),2)+ROUND(((ROUND((ROUND(((AE382-(EU382))*AV382*I382),2)*BS382),2)*AU382)/100),2))</f>
        <v>0</v>
      </c>
      <c r="AA382" s="4">
        <v>85736473</v>
      </c>
      <c r="AB382" s="4">
        <f t="shared" si="461"/>
        <v>169.98</v>
      </c>
      <c r="AC382" s="4">
        <f>ROUND((ES382),6)</f>
        <v>169.98</v>
      </c>
      <c r="AD382" s="4">
        <f>ROUND((((ET382)-(EU382))+AE382),6)</f>
        <v>0</v>
      </c>
      <c r="AE382" s="4">
        <f t="shared" si="497"/>
        <v>0</v>
      </c>
      <c r="AF382" s="4">
        <f t="shared" si="497"/>
        <v>0</v>
      </c>
      <c r="AG382" s="4">
        <f t="shared" si="462"/>
        <v>0</v>
      </c>
      <c r="AH382" s="4">
        <f t="shared" si="498"/>
        <v>0</v>
      </c>
      <c r="AI382" s="4">
        <f t="shared" si="498"/>
        <v>0</v>
      </c>
      <c r="AJ382" s="4">
        <f t="shared" si="463"/>
        <v>0</v>
      </c>
      <c r="AK382" s="4">
        <v>169.98</v>
      </c>
      <c r="AL382" s="4">
        <v>169.98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109</v>
      </c>
      <c r="AU382" s="4">
        <v>61</v>
      </c>
      <c r="AV382" s="4">
        <v>1</v>
      </c>
      <c r="AW382" s="4">
        <v>1</v>
      </c>
      <c r="AZ382" s="4">
        <v>1</v>
      </c>
      <c r="BA382" s="4">
        <v>1</v>
      </c>
      <c r="BB382" s="4">
        <v>1</v>
      </c>
      <c r="BC382" s="4">
        <v>16.920000000000002</v>
      </c>
      <c r="BD382" s="4" t="s">
        <v>3</v>
      </c>
      <c r="BE382" s="4" t="s">
        <v>3</v>
      </c>
      <c r="BF382" s="4" t="s">
        <v>3</v>
      </c>
      <c r="BG382" s="4" t="s">
        <v>3</v>
      </c>
      <c r="BH382" s="4">
        <v>3</v>
      </c>
      <c r="BI382" s="4">
        <v>1</v>
      </c>
      <c r="BJ382" s="4" t="s">
        <v>201</v>
      </c>
      <c r="BM382" s="4">
        <v>21</v>
      </c>
      <c r="BN382" s="4">
        <v>0</v>
      </c>
      <c r="BO382" s="4" t="s">
        <v>199</v>
      </c>
      <c r="BP382" s="4">
        <v>1</v>
      </c>
      <c r="BQ382" s="4">
        <v>30</v>
      </c>
      <c r="BR382" s="4">
        <v>0</v>
      </c>
      <c r="BS382" s="4">
        <v>1</v>
      </c>
      <c r="BT382" s="4">
        <v>1</v>
      </c>
      <c r="BU382" s="4">
        <v>1</v>
      </c>
      <c r="BV382" s="4">
        <v>1</v>
      </c>
      <c r="BW382" s="4">
        <v>1</v>
      </c>
      <c r="BX382" s="4">
        <v>1</v>
      </c>
      <c r="BY382" s="4" t="s">
        <v>3</v>
      </c>
      <c r="BZ382" s="4">
        <v>109</v>
      </c>
      <c r="CA382" s="4">
        <v>61</v>
      </c>
      <c r="CB382" s="4" t="s">
        <v>3</v>
      </c>
      <c r="CE382" s="4">
        <v>1566</v>
      </c>
      <c r="CF382" s="4">
        <v>0</v>
      </c>
      <c r="CG382" s="4">
        <v>0</v>
      </c>
      <c r="CM382" s="4">
        <v>0</v>
      </c>
      <c r="CN382" s="4" t="s">
        <v>908</v>
      </c>
      <c r="CO382" s="4">
        <v>0</v>
      </c>
      <c r="CP382" s="4">
        <f t="shared" si="464"/>
        <v>9935.42</v>
      </c>
      <c r="CQ382" s="4">
        <f t="shared" si="465"/>
        <v>2876.06</v>
      </c>
      <c r="CR382" s="4">
        <f>(ROUND((ROUND(((ET382)*AV382*1),2)*BB382),2)+ROUND((ROUND(((AE382-(EU382))*AV382*1),2)*BS382),2))</f>
        <v>0</v>
      </c>
      <c r="CS382" s="4">
        <f>(ROUND((ROUND(((EU382)*AV382*1),2)*BS382),2)+ROUND((ROUND(((AE382-(EU382))*AV382*1),2)*BS382),2))</f>
        <v>0</v>
      </c>
      <c r="CT382" s="4">
        <f t="shared" si="466"/>
        <v>0</v>
      </c>
      <c r="CU382" s="4">
        <f t="shared" si="467"/>
        <v>0</v>
      </c>
      <c r="CV382" s="4">
        <f t="shared" si="468"/>
        <v>0</v>
      </c>
      <c r="CW382" s="4">
        <f t="shared" si="469"/>
        <v>0</v>
      </c>
      <c r="CX382" s="4">
        <f t="shared" si="470"/>
        <v>0</v>
      </c>
      <c r="CY382" s="4">
        <f>(ROUND((((S382+ROUND((ROUND(((EU382)*AV382*1),2)*BS382),2))*AT382)/100),2)+ROUND(((ROUND((ROUND(((AE382-(EU382))*AV382*1),2)*BS382),2)*AT382)/100),2))</f>
        <v>0</v>
      </c>
      <c r="CZ382" s="4">
        <f>(ROUND((((S382+ROUND((ROUND(((EU382)*AV382*1),2)*BS382),2))*AU382)/100),2)+ROUND(((ROUND((ROUND(((AE382-(EU382))*AV382*1),2)*BS382),2)*AU382)/100),2))</f>
        <v>0</v>
      </c>
      <c r="DC382" s="4" t="s">
        <v>3</v>
      </c>
      <c r="DD382" s="4" t="s">
        <v>3</v>
      </c>
      <c r="DE382" s="4" t="s">
        <v>3</v>
      </c>
      <c r="DF382" s="4" t="s">
        <v>3</v>
      </c>
      <c r="DG382" s="4" t="s">
        <v>3</v>
      </c>
      <c r="DH382" s="4" t="s">
        <v>3</v>
      </c>
      <c r="DI382" s="4" t="s">
        <v>3</v>
      </c>
      <c r="DJ382" s="4" t="s">
        <v>3</v>
      </c>
      <c r="DK382" s="4" t="s">
        <v>3</v>
      </c>
      <c r="DL382" s="4" t="s">
        <v>3</v>
      </c>
      <c r="DM382" s="4" t="s">
        <v>3</v>
      </c>
      <c r="DN382" s="4">
        <v>0</v>
      </c>
      <c r="DO382" s="4">
        <v>0</v>
      </c>
      <c r="DP382" s="4">
        <v>1</v>
      </c>
      <c r="DQ382" s="4">
        <v>1</v>
      </c>
      <c r="DU382" s="4">
        <v>1010</v>
      </c>
      <c r="DV382" s="4" t="s">
        <v>146</v>
      </c>
      <c r="DW382" s="4" t="s">
        <v>146</v>
      </c>
      <c r="DX382" s="4">
        <v>1</v>
      </c>
      <c r="DZ382" s="4" t="s">
        <v>3</v>
      </c>
      <c r="EA382" s="4" t="s">
        <v>3</v>
      </c>
      <c r="EB382" s="4" t="s">
        <v>3</v>
      </c>
      <c r="EC382" s="4" t="s">
        <v>3</v>
      </c>
      <c r="EE382" s="4">
        <v>85133641</v>
      </c>
      <c r="EF382" s="4">
        <v>30</v>
      </c>
      <c r="EG382" s="4" t="s">
        <v>52</v>
      </c>
      <c r="EH382" s="4">
        <v>0</v>
      </c>
      <c r="EI382" s="4" t="s">
        <v>3</v>
      </c>
      <c r="EJ382" s="4">
        <v>1</v>
      </c>
      <c r="EK382" s="4">
        <v>21</v>
      </c>
      <c r="EL382" s="4" t="s">
        <v>53</v>
      </c>
      <c r="EM382" s="4" t="s">
        <v>54</v>
      </c>
      <c r="EO382" s="4" t="s">
        <v>148</v>
      </c>
      <c r="EQ382" s="4">
        <v>0</v>
      </c>
      <c r="ER382" s="4">
        <v>169.98</v>
      </c>
      <c r="ES382" s="4">
        <v>169.98</v>
      </c>
      <c r="ET382" s="4">
        <v>0</v>
      </c>
      <c r="EU382" s="4">
        <v>0</v>
      </c>
      <c r="EV382" s="4">
        <v>0</v>
      </c>
      <c r="EW382" s="4">
        <v>0</v>
      </c>
      <c r="EX382" s="4">
        <v>0</v>
      </c>
      <c r="FQ382" s="4">
        <v>0</v>
      </c>
      <c r="FR382" s="4">
        <v>0</v>
      </c>
      <c r="FS382" s="4">
        <v>0</v>
      </c>
      <c r="FX382" s="4">
        <v>109</v>
      </c>
      <c r="FY382" s="4">
        <v>61</v>
      </c>
      <c r="GA382" s="4" t="s">
        <v>3</v>
      </c>
      <c r="GD382" s="4">
        <v>1</v>
      </c>
      <c r="GF382" s="4">
        <v>1936329406</v>
      </c>
      <c r="GG382" s="4">
        <v>2</v>
      </c>
      <c r="GH382" s="4">
        <v>1</v>
      </c>
      <c r="GI382" s="4">
        <v>2</v>
      </c>
      <c r="GJ382" s="4">
        <v>0</v>
      </c>
      <c r="GK382" s="4">
        <v>0</v>
      </c>
      <c r="GL382" s="4">
        <f t="shared" si="471"/>
        <v>0</v>
      </c>
      <c r="GM382" s="4">
        <f t="shared" si="472"/>
        <v>9935.42</v>
      </c>
      <c r="GN382" s="4">
        <f t="shared" si="473"/>
        <v>9935.42</v>
      </c>
      <c r="GO382" s="4">
        <f t="shared" si="474"/>
        <v>0</v>
      </c>
      <c r="GP382" s="4">
        <f t="shared" si="475"/>
        <v>0</v>
      </c>
      <c r="GR382" s="4">
        <v>0</v>
      </c>
      <c r="GS382" s="4">
        <v>3</v>
      </c>
      <c r="GT382" s="4">
        <v>0</v>
      </c>
      <c r="GU382" s="4" t="s">
        <v>3</v>
      </c>
      <c r="GV382" s="4">
        <f t="shared" si="476"/>
        <v>0</v>
      </c>
      <c r="GW382" s="4">
        <v>1</v>
      </c>
      <c r="GX382" s="4">
        <f t="shared" si="477"/>
        <v>0</v>
      </c>
      <c r="HA382" s="4">
        <v>0</v>
      </c>
      <c r="HB382" s="4">
        <v>0</v>
      </c>
      <c r="HC382" s="4">
        <f t="shared" si="478"/>
        <v>0</v>
      </c>
      <c r="HE382" s="4" t="s">
        <v>3</v>
      </c>
      <c r="HF382" s="4" t="s">
        <v>3</v>
      </c>
      <c r="HM382" s="4" t="s">
        <v>42</v>
      </c>
      <c r="HN382" s="4" t="s">
        <v>3</v>
      </c>
      <c r="HO382" s="4" t="s">
        <v>3</v>
      </c>
      <c r="HP382" s="4" t="s">
        <v>3</v>
      </c>
      <c r="HQ382" s="4" t="s">
        <v>3</v>
      </c>
      <c r="HS382" s="4">
        <v>0</v>
      </c>
      <c r="IK382" s="4">
        <v>0</v>
      </c>
    </row>
    <row r="383" spans="1:255" x14ac:dyDescent="0.2">
      <c r="A383" s="2">
        <v>18</v>
      </c>
      <c r="B383" s="2">
        <v>1</v>
      </c>
      <c r="C383" s="2">
        <v>737</v>
      </c>
      <c r="D383" s="2"/>
      <c r="E383" s="2" t="s">
        <v>488</v>
      </c>
      <c r="F383" s="2" t="s">
        <v>203</v>
      </c>
      <c r="G383" s="2" t="s">
        <v>204</v>
      </c>
      <c r="H383" s="2" t="s">
        <v>156</v>
      </c>
      <c r="I383" s="2">
        <f>I379*J383</f>
        <v>95</v>
      </c>
      <c r="J383" s="2">
        <v>100</v>
      </c>
      <c r="K383" s="2">
        <v>100</v>
      </c>
      <c r="L383" s="2"/>
      <c r="M383" s="2"/>
      <c r="N383" s="2"/>
      <c r="O383" s="2">
        <f t="shared" si="454"/>
        <v>5850.1</v>
      </c>
      <c r="P383" s="2">
        <f t="shared" si="455"/>
        <v>5850.1</v>
      </c>
      <c r="Q383" s="2">
        <f>(ROUND((ROUND(((ET383)*AV383*I383),2)*BB383),2)+ROUND((ROUND(((AE383-(EU383))*AV383*I383),2)*BS383),2))</f>
        <v>0</v>
      </c>
      <c r="R383" s="2">
        <f>(ROUND((ROUND(((EU383)*AV383*I383),2)*BS383),2)+ROUND((ROUND(((AE383-(EU383))*AV383*I383),2)*BS383),2))</f>
        <v>0</v>
      </c>
      <c r="S383" s="2">
        <f t="shared" si="456"/>
        <v>0</v>
      </c>
      <c r="T383" s="2">
        <f t="shared" si="457"/>
        <v>0</v>
      </c>
      <c r="U383" s="2">
        <f t="shared" si="458"/>
        <v>0</v>
      </c>
      <c r="V383" s="2">
        <f t="shared" si="459"/>
        <v>0</v>
      </c>
      <c r="W383" s="2">
        <f t="shared" si="460"/>
        <v>0</v>
      </c>
      <c r="X383" s="2">
        <f>(ROUND((((S383+ROUND((ROUND(((EU383)*AV383*I383),2)*BS383),2))*AT383)/100),2)+ROUND(((ROUND((ROUND(((AE383-(EU383))*AV383*I383),2)*BS383),2)*AT383)/100),2))</f>
        <v>0</v>
      </c>
      <c r="Y383" s="2">
        <f>(ROUND((((S383+ROUND((ROUND(((EU383)*AV383*I383),2)*BS383),2))*AU383)/100),2)+ROUND(((ROUND((ROUND(((AE383-(EU383))*AV383*I383),2)*BS383),2)*AU383)/100),2))</f>
        <v>0</v>
      </c>
      <c r="Z383" s="2"/>
      <c r="AA383" s="2">
        <v>85736471</v>
      </c>
      <c r="AB383" s="2">
        <f t="shared" si="461"/>
        <v>61.58</v>
      </c>
      <c r="AC383" s="2">
        <f>ROUND((ES383),6)</f>
        <v>61.58</v>
      </c>
      <c r="AD383" s="2">
        <f>ROUND((((ET383)-(EU383))+AE383),6)</f>
        <v>0</v>
      </c>
      <c r="AE383" s="2">
        <f t="shared" si="497"/>
        <v>0</v>
      </c>
      <c r="AF383" s="2">
        <f t="shared" si="497"/>
        <v>0</v>
      </c>
      <c r="AG383" s="2">
        <f t="shared" si="462"/>
        <v>0</v>
      </c>
      <c r="AH383" s="2">
        <f t="shared" si="498"/>
        <v>0</v>
      </c>
      <c r="AI383" s="2">
        <f t="shared" si="498"/>
        <v>0</v>
      </c>
      <c r="AJ383" s="2">
        <f t="shared" si="463"/>
        <v>0</v>
      </c>
      <c r="AK383" s="2">
        <v>61.58</v>
      </c>
      <c r="AL383" s="2">
        <v>61.58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109</v>
      </c>
      <c r="AU383" s="2">
        <v>61</v>
      </c>
      <c r="AV383" s="2">
        <v>1</v>
      </c>
      <c r="AW383" s="2">
        <v>1</v>
      </c>
      <c r="AX383" s="2"/>
      <c r="AY383" s="2"/>
      <c r="AZ383" s="2">
        <v>1</v>
      </c>
      <c r="BA383" s="2">
        <v>1</v>
      </c>
      <c r="BB383" s="2">
        <v>1</v>
      </c>
      <c r="BC383" s="2">
        <v>1</v>
      </c>
      <c r="BD383" s="2" t="s">
        <v>3</v>
      </c>
      <c r="BE383" s="2" t="s">
        <v>3</v>
      </c>
      <c r="BF383" s="2" t="s">
        <v>3</v>
      </c>
      <c r="BG383" s="2" t="s">
        <v>3</v>
      </c>
      <c r="BH383" s="2">
        <v>3</v>
      </c>
      <c r="BI383" s="2">
        <v>1</v>
      </c>
      <c r="BJ383" s="2" t="s">
        <v>205</v>
      </c>
      <c r="BK383" s="2"/>
      <c r="BL383" s="2"/>
      <c r="BM383" s="2">
        <v>21</v>
      </c>
      <c r="BN383" s="2">
        <v>0</v>
      </c>
      <c r="BO383" s="2" t="s">
        <v>3</v>
      </c>
      <c r="BP383" s="2">
        <v>0</v>
      </c>
      <c r="BQ383" s="2">
        <v>30</v>
      </c>
      <c r="BR383" s="2">
        <v>0</v>
      </c>
      <c r="BS383" s="2">
        <v>1</v>
      </c>
      <c r="BT383" s="2">
        <v>1</v>
      </c>
      <c r="BU383" s="2">
        <v>1</v>
      </c>
      <c r="BV383" s="2">
        <v>1</v>
      </c>
      <c r="BW383" s="2">
        <v>1</v>
      </c>
      <c r="BX383" s="2">
        <v>1</v>
      </c>
      <c r="BY383" s="2" t="s">
        <v>3</v>
      </c>
      <c r="BZ383" s="2">
        <v>109</v>
      </c>
      <c r="CA383" s="2">
        <v>61</v>
      </c>
      <c r="CB383" s="2" t="s">
        <v>3</v>
      </c>
      <c r="CC383" s="2"/>
      <c r="CD383" s="2"/>
      <c r="CE383" s="2">
        <v>1566</v>
      </c>
      <c r="CF383" s="2">
        <v>0</v>
      </c>
      <c r="CG383" s="2">
        <v>0</v>
      </c>
      <c r="CH383" s="2"/>
      <c r="CI383" s="2"/>
      <c r="CJ383" s="2"/>
      <c r="CK383" s="2"/>
      <c r="CL383" s="2"/>
      <c r="CM383" s="2">
        <v>0</v>
      </c>
      <c r="CN383" s="2" t="s">
        <v>908</v>
      </c>
      <c r="CO383" s="2">
        <v>0</v>
      </c>
      <c r="CP383" s="2">
        <f t="shared" si="464"/>
        <v>5850.1</v>
      </c>
      <c r="CQ383" s="2">
        <f t="shared" si="465"/>
        <v>61.58</v>
      </c>
      <c r="CR383" s="2">
        <f>(ROUND((ROUND(((ET383)*AV383*1),2)*BB383),2)+ROUND((ROUND(((AE383-(EU383))*AV383*1),2)*BS383),2))</f>
        <v>0</v>
      </c>
      <c r="CS383" s="2">
        <f>(ROUND((ROUND(((EU383)*AV383*1),2)*BS383),2)+ROUND((ROUND(((AE383-(EU383))*AV383*1),2)*BS383),2))</f>
        <v>0</v>
      </c>
      <c r="CT383" s="2">
        <f t="shared" si="466"/>
        <v>0</v>
      </c>
      <c r="CU383" s="2">
        <f t="shared" si="467"/>
        <v>0</v>
      </c>
      <c r="CV383" s="2">
        <f t="shared" si="468"/>
        <v>0</v>
      </c>
      <c r="CW383" s="2">
        <f t="shared" si="469"/>
        <v>0</v>
      </c>
      <c r="CX383" s="2">
        <f t="shared" si="470"/>
        <v>0</v>
      </c>
      <c r="CY383" s="2">
        <f>(ROUND((((S383+ROUND((ROUND(((EU383)*AV383*1),2)*BS383),2))*AT383)/100),2)+ROUND(((ROUND((ROUND(((AE383-(EU383))*AV383*1),2)*BS383),2)*AT383)/100),2))</f>
        <v>0</v>
      </c>
      <c r="CZ383" s="2">
        <f>(ROUND((((S383+ROUND((ROUND(((EU383)*AV383*1),2)*BS383),2))*AU383)/100),2)+ROUND(((ROUND((ROUND(((AE383-(EU383))*AV383*1),2)*BS383),2)*AU383)/100),2))</f>
        <v>0</v>
      </c>
      <c r="DA383" s="2"/>
      <c r="DB383" s="2"/>
      <c r="DC383" s="2" t="s">
        <v>3</v>
      </c>
      <c r="DD383" s="2" t="s">
        <v>3</v>
      </c>
      <c r="DE383" s="2" t="s">
        <v>3</v>
      </c>
      <c r="DF383" s="2" t="s">
        <v>3</v>
      </c>
      <c r="DG383" s="2" t="s">
        <v>3</v>
      </c>
      <c r="DH383" s="2" t="s">
        <v>3</v>
      </c>
      <c r="DI383" s="2" t="s">
        <v>3</v>
      </c>
      <c r="DJ383" s="2" t="s">
        <v>3</v>
      </c>
      <c r="DK383" s="2" t="s">
        <v>3</v>
      </c>
      <c r="DL383" s="2" t="s">
        <v>3</v>
      </c>
      <c r="DM383" s="2" t="s">
        <v>3</v>
      </c>
      <c r="DN383" s="2">
        <v>0</v>
      </c>
      <c r="DO383" s="2">
        <v>0</v>
      </c>
      <c r="DP383" s="2">
        <v>1</v>
      </c>
      <c r="DQ383" s="2">
        <v>1</v>
      </c>
      <c r="DR383" s="2"/>
      <c r="DS383" s="2"/>
      <c r="DT383" s="2"/>
      <c r="DU383" s="2">
        <v>1003</v>
      </c>
      <c r="DV383" s="2" t="s">
        <v>156</v>
      </c>
      <c r="DW383" s="2" t="s">
        <v>156</v>
      </c>
      <c r="DX383" s="2">
        <v>1</v>
      </c>
      <c r="DY383" s="2"/>
      <c r="DZ383" s="2" t="s">
        <v>3</v>
      </c>
      <c r="EA383" s="2" t="s">
        <v>3</v>
      </c>
      <c r="EB383" s="2" t="s">
        <v>3</v>
      </c>
      <c r="EC383" s="2" t="s">
        <v>3</v>
      </c>
      <c r="ED383" s="2"/>
      <c r="EE383" s="2">
        <v>85133641</v>
      </c>
      <c r="EF383" s="2">
        <v>30</v>
      </c>
      <c r="EG383" s="2" t="s">
        <v>52</v>
      </c>
      <c r="EH383" s="2">
        <v>0</v>
      </c>
      <c r="EI383" s="2" t="s">
        <v>3</v>
      </c>
      <c r="EJ383" s="2">
        <v>1</v>
      </c>
      <c r="EK383" s="2">
        <v>21</v>
      </c>
      <c r="EL383" s="2" t="s">
        <v>53</v>
      </c>
      <c r="EM383" s="2" t="s">
        <v>54</v>
      </c>
      <c r="EN383" s="2"/>
      <c r="EO383" s="2" t="s">
        <v>148</v>
      </c>
      <c r="EP383" s="2"/>
      <c r="EQ383" s="2">
        <v>0</v>
      </c>
      <c r="ER383" s="2">
        <v>61.58</v>
      </c>
      <c r="ES383" s="2">
        <v>61.58</v>
      </c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>
        <v>0</v>
      </c>
      <c r="FR383" s="2">
        <v>0</v>
      </c>
      <c r="FS383" s="2">
        <v>0</v>
      </c>
      <c r="FT383" s="2"/>
      <c r="FU383" s="2"/>
      <c r="FV383" s="2"/>
      <c r="FW383" s="2"/>
      <c r="FX383" s="2">
        <v>109</v>
      </c>
      <c r="FY383" s="2">
        <v>61</v>
      </c>
      <c r="FZ383" s="2"/>
      <c r="GA383" s="2" t="s">
        <v>3</v>
      </c>
      <c r="GB383" s="2"/>
      <c r="GC383" s="2"/>
      <c r="GD383" s="2">
        <v>1</v>
      </c>
      <c r="GE383" s="2"/>
      <c r="GF383" s="2">
        <v>-2119850974</v>
      </c>
      <c r="GG383" s="2">
        <v>2</v>
      </c>
      <c r="GH383" s="2">
        <v>1</v>
      </c>
      <c r="GI383" s="2">
        <v>-2</v>
      </c>
      <c r="GJ383" s="2">
        <v>0</v>
      </c>
      <c r="GK383" s="2">
        <v>0</v>
      </c>
      <c r="GL383" s="2">
        <f t="shared" si="471"/>
        <v>0</v>
      </c>
      <c r="GM383" s="2">
        <f t="shared" si="472"/>
        <v>5850.1</v>
      </c>
      <c r="GN383" s="2">
        <f t="shared" si="473"/>
        <v>5850.1</v>
      </c>
      <c r="GO383" s="2">
        <f t="shared" si="474"/>
        <v>0</v>
      </c>
      <c r="GP383" s="2">
        <f t="shared" si="475"/>
        <v>0</v>
      </c>
      <c r="GQ383" s="2"/>
      <c r="GR383" s="2">
        <v>0</v>
      </c>
      <c r="GS383" s="2">
        <v>3</v>
      </c>
      <c r="GT383" s="2">
        <v>0</v>
      </c>
      <c r="GU383" s="2" t="s">
        <v>3</v>
      </c>
      <c r="GV383" s="2">
        <f t="shared" si="476"/>
        <v>0</v>
      </c>
      <c r="GW383" s="2">
        <v>1</v>
      </c>
      <c r="GX383" s="2">
        <f t="shared" si="477"/>
        <v>0</v>
      </c>
      <c r="GY383" s="2"/>
      <c r="GZ383" s="2"/>
      <c r="HA383" s="2">
        <v>0</v>
      </c>
      <c r="HB383" s="2">
        <v>0</v>
      </c>
      <c r="HC383" s="2">
        <f t="shared" si="478"/>
        <v>0</v>
      </c>
      <c r="HD383" s="2"/>
      <c r="HE383" s="2" t="s">
        <v>3</v>
      </c>
      <c r="HF383" s="2" t="s">
        <v>3</v>
      </c>
      <c r="HG383" s="2"/>
      <c r="HH383" s="2"/>
      <c r="HI383" s="2"/>
      <c r="HJ383" s="2"/>
      <c r="HK383" s="2"/>
      <c r="HL383" s="2"/>
      <c r="HM383" s="2" t="s">
        <v>42</v>
      </c>
      <c r="HN383" s="2" t="s">
        <v>3</v>
      </c>
      <c r="HO383" s="2" t="s">
        <v>3</v>
      </c>
      <c r="HP383" s="2" t="s">
        <v>3</v>
      </c>
      <c r="HQ383" s="2" t="s">
        <v>3</v>
      </c>
      <c r="HR383" s="2"/>
      <c r="HS383" s="2">
        <v>0</v>
      </c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>
        <v>0</v>
      </c>
      <c r="IL383" s="2"/>
      <c r="IM383" s="2"/>
      <c r="IN383" s="2"/>
      <c r="IO383" s="2"/>
      <c r="IP383" s="2"/>
      <c r="IQ383" s="2"/>
      <c r="IR383" s="2"/>
      <c r="IS383" s="2"/>
      <c r="IT383" s="2"/>
      <c r="IU383" s="2"/>
    </row>
    <row r="384" spans="1:255" x14ac:dyDescent="0.2">
      <c r="A384" s="4">
        <v>18</v>
      </c>
      <c r="B384" s="4">
        <v>1</v>
      </c>
      <c r="C384" s="4">
        <v>751</v>
      </c>
      <c r="E384" s="4" t="s">
        <v>488</v>
      </c>
      <c r="F384" s="4" t="s">
        <v>203</v>
      </c>
      <c r="G384" s="4" t="s">
        <v>204</v>
      </c>
      <c r="H384" s="4" t="s">
        <v>156</v>
      </c>
      <c r="I384" s="4">
        <f>I380*J384</f>
        <v>95</v>
      </c>
      <c r="J384" s="4">
        <v>100</v>
      </c>
      <c r="K384" s="4">
        <v>100</v>
      </c>
      <c r="O384" s="4">
        <f t="shared" si="454"/>
        <v>69557.69</v>
      </c>
      <c r="P384" s="4">
        <f t="shared" si="455"/>
        <v>69557.69</v>
      </c>
      <c r="Q384" s="4">
        <f>(ROUND((ROUND(((ET384)*AV384*I384),2)*BB384),2)+ROUND((ROUND(((AE384-(EU384))*AV384*I384),2)*BS384),2))</f>
        <v>0</v>
      </c>
      <c r="R384" s="4">
        <f>(ROUND((ROUND(((EU384)*AV384*I384),2)*BS384),2)+ROUND((ROUND(((AE384-(EU384))*AV384*I384),2)*BS384),2))</f>
        <v>0</v>
      </c>
      <c r="S384" s="4">
        <f t="shared" si="456"/>
        <v>0</v>
      </c>
      <c r="T384" s="4">
        <f t="shared" si="457"/>
        <v>0</v>
      </c>
      <c r="U384" s="4">
        <f t="shared" si="458"/>
        <v>0</v>
      </c>
      <c r="V384" s="4">
        <f t="shared" si="459"/>
        <v>0</v>
      </c>
      <c r="W384" s="4">
        <f t="shared" si="460"/>
        <v>0</v>
      </c>
      <c r="X384" s="4">
        <f>(ROUND((((S384+ROUND((ROUND(((EU384)*AV384*I384),2)*BS384),2))*AT384)/100),2)+ROUND(((ROUND((ROUND(((AE384-(EU384))*AV384*I384),2)*BS384),2)*AT384)/100),2))</f>
        <v>0</v>
      </c>
      <c r="Y384" s="4">
        <f>(ROUND((((S384+ROUND((ROUND(((EU384)*AV384*I384),2)*BS384),2))*AU384)/100),2)+ROUND(((ROUND((ROUND(((AE384-(EU384))*AV384*I384),2)*BS384),2)*AU384)/100),2))</f>
        <v>0</v>
      </c>
      <c r="AA384" s="4">
        <v>85736473</v>
      </c>
      <c r="AB384" s="4">
        <f t="shared" si="461"/>
        <v>61.58</v>
      </c>
      <c r="AC384" s="4">
        <f>ROUND((ES384),6)</f>
        <v>61.58</v>
      </c>
      <c r="AD384" s="4">
        <f>ROUND((((ET384)-(EU384))+AE384),6)</f>
        <v>0</v>
      </c>
      <c r="AE384" s="4">
        <f t="shared" si="497"/>
        <v>0</v>
      </c>
      <c r="AF384" s="4">
        <f t="shared" si="497"/>
        <v>0</v>
      </c>
      <c r="AG384" s="4">
        <f t="shared" si="462"/>
        <v>0</v>
      </c>
      <c r="AH384" s="4">
        <f t="shared" si="498"/>
        <v>0</v>
      </c>
      <c r="AI384" s="4">
        <f t="shared" si="498"/>
        <v>0</v>
      </c>
      <c r="AJ384" s="4">
        <f t="shared" si="463"/>
        <v>0</v>
      </c>
      <c r="AK384" s="4">
        <v>61.58</v>
      </c>
      <c r="AL384" s="4">
        <v>61.58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109</v>
      </c>
      <c r="AU384" s="4">
        <v>61</v>
      </c>
      <c r="AV384" s="4">
        <v>1</v>
      </c>
      <c r="AW384" s="4">
        <v>1</v>
      </c>
      <c r="AZ384" s="4">
        <v>1</v>
      </c>
      <c r="BA384" s="4">
        <v>1</v>
      </c>
      <c r="BB384" s="4">
        <v>1</v>
      </c>
      <c r="BC384" s="4">
        <v>11.89</v>
      </c>
      <c r="BD384" s="4" t="s">
        <v>3</v>
      </c>
      <c r="BE384" s="4" t="s">
        <v>3</v>
      </c>
      <c r="BF384" s="4" t="s">
        <v>3</v>
      </c>
      <c r="BG384" s="4" t="s">
        <v>3</v>
      </c>
      <c r="BH384" s="4">
        <v>3</v>
      </c>
      <c r="BI384" s="4">
        <v>1</v>
      </c>
      <c r="BJ384" s="4" t="s">
        <v>205</v>
      </c>
      <c r="BM384" s="4">
        <v>21</v>
      </c>
      <c r="BN384" s="4">
        <v>0</v>
      </c>
      <c r="BO384" s="4" t="s">
        <v>203</v>
      </c>
      <c r="BP384" s="4">
        <v>1</v>
      </c>
      <c r="BQ384" s="4">
        <v>30</v>
      </c>
      <c r="BR384" s="4">
        <v>0</v>
      </c>
      <c r="BS384" s="4">
        <v>1</v>
      </c>
      <c r="BT384" s="4">
        <v>1</v>
      </c>
      <c r="BU384" s="4">
        <v>1</v>
      </c>
      <c r="BV384" s="4">
        <v>1</v>
      </c>
      <c r="BW384" s="4">
        <v>1</v>
      </c>
      <c r="BX384" s="4">
        <v>1</v>
      </c>
      <c r="BY384" s="4" t="s">
        <v>3</v>
      </c>
      <c r="BZ384" s="4">
        <v>109</v>
      </c>
      <c r="CA384" s="4">
        <v>61</v>
      </c>
      <c r="CB384" s="4" t="s">
        <v>3</v>
      </c>
      <c r="CE384" s="4">
        <v>1566</v>
      </c>
      <c r="CF384" s="4">
        <v>0</v>
      </c>
      <c r="CG384" s="4">
        <v>0</v>
      </c>
      <c r="CM384" s="4">
        <v>0</v>
      </c>
      <c r="CN384" s="4" t="s">
        <v>908</v>
      </c>
      <c r="CO384" s="4">
        <v>0</v>
      </c>
      <c r="CP384" s="4">
        <f t="shared" si="464"/>
        <v>69557.69</v>
      </c>
      <c r="CQ384" s="4">
        <f t="shared" si="465"/>
        <v>732.19</v>
      </c>
      <c r="CR384" s="4">
        <f>(ROUND((ROUND(((ET384)*AV384*1),2)*BB384),2)+ROUND((ROUND(((AE384-(EU384))*AV384*1),2)*BS384),2))</f>
        <v>0</v>
      </c>
      <c r="CS384" s="4">
        <f>(ROUND((ROUND(((EU384)*AV384*1),2)*BS384),2)+ROUND((ROUND(((AE384-(EU384))*AV384*1),2)*BS384),2))</f>
        <v>0</v>
      </c>
      <c r="CT384" s="4">
        <f t="shared" si="466"/>
        <v>0</v>
      </c>
      <c r="CU384" s="4">
        <f t="shared" si="467"/>
        <v>0</v>
      </c>
      <c r="CV384" s="4">
        <f t="shared" si="468"/>
        <v>0</v>
      </c>
      <c r="CW384" s="4">
        <f t="shared" si="469"/>
        <v>0</v>
      </c>
      <c r="CX384" s="4">
        <f t="shared" si="470"/>
        <v>0</v>
      </c>
      <c r="CY384" s="4">
        <f>(ROUND((((S384+ROUND((ROUND(((EU384)*AV384*1),2)*BS384),2))*AT384)/100),2)+ROUND(((ROUND((ROUND(((AE384-(EU384))*AV384*1),2)*BS384),2)*AT384)/100),2))</f>
        <v>0</v>
      </c>
      <c r="CZ384" s="4">
        <f>(ROUND((((S384+ROUND((ROUND(((EU384)*AV384*1),2)*BS384),2))*AU384)/100),2)+ROUND(((ROUND((ROUND(((AE384-(EU384))*AV384*1),2)*BS384),2)*AU384)/100),2))</f>
        <v>0</v>
      </c>
      <c r="DC384" s="4" t="s">
        <v>3</v>
      </c>
      <c r="DD384" s="4" t="s">
        <v>3</v>
      </c>
      <c r="DE384" s="4" t="s">
        <v>3</v>
      </c>
      <c r="DF384" s="4" t="s">
        <v>3</v>
      </c>
      <c r="DG384" s="4" t="s">
        <v>3</v>
      </c>
      <c r="DH384" s="4" t="s">
        <v>3</v>
      </c>
      <c r="DI384" s="4" t="s">
        <v>3</v>
      </c>
      <c r="DJ384" s="4" t="s">
        <v>3</v>
      </c>
      <c r="DK384" s="4" t="s">
        <v>3</v>
      </c>
      <c r="DL384" s="4" t="s">
        <v>3</v>
      </c>
      <c r="DM384" s="4" t="s">
        <v>3</v>
      </c>
      <c r="DN384" s="4">
        <v>0</v>
      </c>
      <c r="DO384" s="4">
        <v>0</v>
      </c>
      <c r="DP384" s="4">
        <v>1</v>
      </c>
      <c r="DQ384" s="4">
        <v>1</v>
      </c>
      <c r="DU384" s="4">
        <v>1003</v>
      </c>
      <c r="DV384" s="4" t="s">
        <v>156</v>
      </c>
      <c r="DW384" s="4" t="s">
        <v>156</v>
      </c>
      <c r="DX384" s="4">
        <v>1</v>
      </c>
      <c r="DZ384" s="4" t="s">
        <v>3</v>
      </c>
      <c r="EA384" s="4" t="s">
        <v>3</v>
      </c>
      <c r="EB384" s="4" t="s">
        <v>3</v>
      </c>
      <c r="EC384" s="4" t="s">
        <v>3</v>
      </c>
      <c r="EE384" s="4">
        <v>85133641</v>
      </c>
      <c r="EF384" s="4">
        <v>30</v>
      </c>
      <c r="EG384" s="4" t="s">
        <v>52</v>
      </c>
      <c r="EH384" s="4">
        <v>0</v>
      </c>
      <c r="EI384" s="4" t="s">
        <v>3</v>
      </c>
      <c r="EJ384" s="4">
        <v>1</v>
      </c>
      <c r="EK384" s="4">
        <v>21</v>
      </c>
      <c r="EL384" s="4" t="s">
        <v>53</v>
      </c>
      <c r="EM384" s="4" t="s">
        <v>54</v>
      </c>
      <c r="EO384" s="4" t="s">
        <v>148</v>
      </c>
      <c r="EQ384" s="4">
        <v>0</v>
      </c>
      <c r="ER384" s="4">
        <v>61.58</v>
      </c>
      <c r="ES384" s="4">
        <v>61.58</v>
      </c>
      <c r="ET384" s="4">
        <v>0</v>
      </c>
      <c r="EU384" s="4">
        <v>0</v>
      </c>
      <c r="EV384" s="4">
        <v>0</v>
      </c>
      <c r="EW384" s="4">
        <v>0</v>
      </c>
      <c r="EX384" s="4">
        <v>0</v>
      </c>
      <c r="FQ384" s="4">
        <v>0</v>
      </c>
      <c r="FR384" s="4">
        <v>0</v>
      </c>
      <c r="FS384" s="4">
        <v>0</v>
      </c>
      <c r="FX384" s="4">
        <v>109</v>
      </c>
      <c r="FY384" s="4">
        <v>61</v>
      </c>
      <c r="GA384" s="4" t="s">
        <v>3</v>
      </c>
      <c r="GD384" s="4">
        <v>1</v>
      </c>
      <c r="GF384" s="4">
        <v>-2119850974</v>
      </c>
      <c r="GG384" s="4">
        <v>2</v>
      </c>
      <c r="GH384" s="4">
        <v>1</v>
      </c>
      <c r="GI384" s="4">
        <v>2</v>
      </c>
      <c r="GJ384" s="4">
        <v>0</v>
      </c>
      <c r="GK384" s="4">
        <v>0</v>
      </c>
      <c r="GL384" s="4">
        <f t="shared" si="471"/>
        <v>0</v>
      </c>
      <c r="GM384" s="4">
        <f t="shared" si="472"/>
        <v>69557.69</v>
      </c>
      <c r="GN384" s="4">
        <f t="shared" si="473"/>
        <v>69557.69</v>
      </c>
      <c r="GO384" s="4">
        <f t="shared" si="474"/>
        <v>0</v>
      </c>
      <c r="GP384" s="4">
        <f t="shared" si="475"/>
        <v>0</v>
      </c>
      <c r="GR384" s="4">
        <v>0</v>
      </c>
      <c r="GS384" s="4">
        <v>3</v>
      </c>
      <c r="GT384" s="4">
        <v>0</v>
      </c>
      <c r="GU384" s="4" t="s">
        <v>3</v>
      </c>
      <c r="GV384" s="4">
        <f t="shared" si="476"/>
        <v>0</v>
      </c>
      <c r="GW384" s="4">
        <v>1</v>
      </c>
      <c r="GX384" s="4">
        <f t="shared" si="477"/>
        <v>0</v>
      </c>
      <c r="HA384" s="4">
        <v>0</v>
      </c>
      <c r="HB384" s="4">
        <v>0</v>
      </c>
      <c r="HC384" s="4">
        <f t="shared" si="478"/>
        <v>0</v>
      </c>
      <c r="HE384" s="4" t="s">
        <v>3</v>
      </c>
      <c r="HF384" s="4" t="s">
        <v>3</v>
      </c>
      <c r="HM384" s="4" t="s">
        <v>42</v>
      </c>
      <c r="HN384" s="4" t="s">
        <v>3</v>
      </c>
      <c r="HO384" s="4" t="s">
        <v>3</v>
      </c>
      <c r="HP384" s="4" t="s">
        <v>3</v>
      </c>
      <c r="HQ384" s="4" t="s">
        <v>3</v>
      </c>
      <c r="HS384" s="4">
        <v>0</v>
      </c>
      <c r="IK384" s="4">
        <v>0</v>
      </c>
    </row>
    <row r="385" spans="1:255" x14ac:dyDescent="0.2">
      <c r="A385" s="2">
        <v>17</v>
      </c>
      <c r="B385" s="2">
        <v>1</v>
      </c>
      <c r="C385" s="2">
        <f>ROW(SmtRes!A765)</f>
        <v>765</v>
      </c>
      <c r="D385" s="2">
        <f>ROW(EtalonRes!A755)</f>
        <v>755</v>
      </c>
      <c r="E385" s="2" t="s">
        <v>489</v>
      </c>
      <c r="F385" s="2" t="s">
        <v>207</v>
      </c>
      <c r="G385" s="2" t="s">
        <v>208</v>
      </c>
      <c r="H385" s="2" t="s">
        <v>22</v>
      </c>
      <c r="I385" s="2">
        <f>ROUND((12)/100,9)</f>
        <v>0.12</v>
      </c>
      <c r="J385" s="2">
        <v>0</v>
      </c>
      <c r="K385" s="2">
        <f>ROUND((12)/100,9)</f>
        <v>0.12</v>
      </c>
      <c r="L385" s="2"/>
      <c r="M385" s="2"/>
      <c r="N385" s="2"/>
      <c r="O385" s="2">
        <f t="shared" ref="O385:O402" si="499">ROUND(CP385,2)</f>
        <v>55</v>
      </c>
      <c r="P385" s="2">
        <f t="shared" ref="P385:P402" si="500">ROUND((ROUND((AC385*AW385*I385),2)*BC385),2)</f>
        <v>2.99</v>
      </c>
      <c r="Q385" s="2">
        <f>(ROUND((ROUND(((((ET385*1.25)*1.2))*AV385*I385),2)*BB385),2)+ROUND((ROUND(((AE385-(((EU385*1.25)*1.2)))*AV385*I385),2)*BS385),2))</f>
        <v>1.81</v>
      </c>
      <c r="R385" s="2">
        <f>(ROUND((ROUND(((((EU385*1.25)*1.2))*AV385*I385),2)*BS385),2)+ROUND((ROUND(((AE385-(((EU385*1.25)*1.2)))*AV385*I385),2)*BS385),2))</f>
        <v>0.17</v>
      </c>
      <c r="S385" s="2">
        <f t="shared" ref="S385:S402" si="501">ROUND((ROUND((AF385*AV385*I385),2)*BA385),2)</f>
        <v>50.2</v>
      </c>
      <c r="T385" s="2">
        <f t="shared" ref="T385:T402" si="502">ROUND(CU385*I385,2)</f>
        <v>0</v>
      </c>
      <c r="U385" s="2">
        <f t="shared" ref="U385:U402" si="503">CV385*I385</f>
        <v>4.1046294959999994</v>
      </c>
      <c r="V385" s="2">
        <f t="shared" ref="V385:V402" si="504">CW385*I385</f>
        <v>0</v>
      </c>
      <c r="W385" s="2">
        <f t="shared" ref="W385:W402" si="505">ROUND(CX385*I385,2)</f>
        <v>0</v>
      </c>
      <c r="X385" s="2">
        <f>(ROUND((((S385+ROUND((ROUND(((((EU385*1.25)*1.2))*AV385*I385),2)*BS385),2))*AT385)/100),2)+ROUND(((ROUND((ROUND(((AE385-(((EU385*1.25)*1.2)))*AV385*I385),2)*BS385),2)*AT385)/100),2))</f>
        <v>54.9</v>
      </c>
      <c r="Y385" s="2">
        <f>(ROUND((((S385+ROUND((ROUND(((((EU385*1.25)*1.2))*AV385*I385),2)*BS385),2))*AU385)/100),2)+ROUND(((ROUND((ROUND(((AE385-(((EU385*1.25)*1.2)))*AV385*I385),2)*BS385),2)*AU385)/100),2))</f>
        <v>30.73</v>
      </c>
      <c r="Z385" s="2"/>
      <c r="AA385" s="2">
        <v>85736471</v>
      </c>
      <c r="AB385" s="2">
        <f t="shared" ref="AB385:AB402" si="506">ROUND((AC385+AD385+AF385),6)</f>
        <v>431.19060000000002</v>
      </c>
      <c r="AC385" s="2">
        <f>ROUND((((ES385*1)*1)),6)</f>
        <v>24.93</v>
      </c>
      <c r="AD385" s="2">
        <f>ROUND((((((ET385*1.25)*1.2))-(((EU385*1.25)*1.2)))+AE385),6)</f>
        <v>14.175000000000001</v>
      </c>
      <c r="AE385" s="2">
        <f>ROUND((((EU385*1.25)*1.2)),6)</f>
        <v>1.335</v>
      </c>
      <c r="AF385" s="2">
        <f>ROUND((((EV385*1.15)*1.2)),6)</f>
        <v>392.0856</v>
      </c>
      <c r="AG385" s="2">
        <f t="shared" ref="AG385:AG402" si="507">ROUND((AP385),6)</f>
        <v>0</v>
      </c>
      <c r="AH385" s="2">
        <f>(((EW385*1.15)*1.2))</f>
        <v>32.057399999999994</v>
      </c>
      <c r="AI385" s="2">
        <f>(((EX385*1.25)*1.2))</f>
        <v>0</v>
      </c>
      <c r="AJ385" s="2">
        <f t="shared" ref="AJ385:AJ402" si="508">(AS385)</f>
        <v>0</v>
      </c>
      <c r="AK385" s="2">
        <v>318.5</v>
      </c>
      <c r="AL385" s="2">
        <v>24.93</v>
      </c>
      <c r="AM385" s="2">
        <v>9.4499999999999993</v>
      </c>
      <c r="AN385" s="2">
        <v>0.89</v>
      </c>
      <c r="AO385" s="2">
        <v>284.12</v>
      </c>
      <c r="AP385" s="2">
        <v>0</v>
      </c>
      <c r="AQ385" s="2">
        <v>23.23</v>
      </c>
      <c r="AR385" s="2">
        <v>0</v>
      </c>
      <c r="AS385" s="2">
        <v>0</v>
      </c>
      <c r="AT385" s="2">
        <v>109</v>
      </c>
      <c r="AU385" s="2">
        <v>61</v>
      </c>
      <c r="AV385" s="2">
        <v>1.0669999999999999</v>
      </c>
      <c r="AW385" s="2">
        <v>1</v>
      </c>
      <c r="AX385" s="2"/>
      <c r="AY385" s="2"/>
      <c r="AZ385" s="2">
        <v>1</v>
      </c>
      <c r="BA385" s="2">
        <v>1</v>
      </c>
      <c r="BB385" s="2">
        <v>1</v>
      </c>
      <c r="BC385" s="2">
        <v>1</v>
      </c>
      <c r="BD385" s="2" t="s">
        <v>3</v>
      </c>
      <c r="BE385" s="2" t="s">
        <v>3</v>
      </c>
      <c r="BF385" s="2" t="s">
        <v>3</v>
      </c>
      <c r="BG385" s="2" t="s">
        <v>3</v>
      </c>
      <c r="BH385" s="2">
        <v>0</v>
      </c>
      <c r="BI385" s="2">
        <v>1</v>
      </c>
      <c r="BJ385" s="2" t="s">
        <v>209</v>
      </c>
      <c r="BK385" s="2"/>
      <c r="BL385" s="2"/>
      <c r="BM385" s="2">
        <v>21</v>
      </c>
      <c r="BN385" s="2">
        <v>0</v>
      </c>
      <c r="BO385" s="2" t="s">
        <v>207</v>
      </c>
      <c r="BP385" s="2">
        <v>1</v>
      </c>
      <c r="BQ385" s="2">
        <v>30</v>
      </c>
      <c r="BR385" s="2">
        <v>0</v>
      </c>
      <c r="BS385" s="2">
        <v>1</v>
      </c>
      <c r="BT385" s="2">
        <v>1</v>
      </c>
      <c r="BU385" s="2">
        <v>1</v>
      </c>
      <c r="BV385" s="2">
        <v>1</v>
      </c>
      <c r="BW385" s="2">
        <v>1</v>
      </c>
      <c r="BX385" s="2">
        <v>1</v>
      </c>
      <c r="BY385" s="2" t="s">
        <v>3</v>
      </c>
      <c r="BZ385" s="2">
        <v>109</v>
      </c>
      <c r="CA385" s="2">
        <v>61</v>
      </c>
      <c r="CB385" s="2" t="s">
        <v>3</v>
      </c>
      <c r="CC385" s="2"/>
      <c r="CD385" s="2"/>
      <c r="CE385" s="2">
        <v>1566</v>
      </c>
      <c r="CF385" s="2">
        <v>0</v>
      </c>
      <c r="CG385" s="2">
        <v>0</v>
      </c>
      <c r="CH385" s="2"/>
      <c r="CI385" s="2"/>
      <c r="CJ385" s="2"/>
      <c r="CK385" s="2"/>
      <c r="CL385" s="2"/>
      <c r="CM385" s="2">
        <v>0</v>
      </c>
      <c r="CN385" s="2" t="s">
        <v>907</v>
      </c>
      <c r="CO385" s="2">
        <v>0</v>
      </c>
      <c r="CP385" s="2">
        <f t="shared" ref="CP385:CP402" si="509">(P385+Q385+S385)</f>
        <v>55</v>
      </c>
      <c r="CQ385" s="2">
        <f t="shared" ref="CQ385:CQ402" si="510">ROUND((ROUND((AC385*AW385*1),2)*BC385),2)</f>
        <v>24.93</v>
      </c>
      <c r="CR385" s="2">
        <f>(ROUND((ROUND(((((ET385*1.25)*1.2))*AV385*1),2)*BB385),2)+ROUND((ROUND(((AE385-(((EU385*1.25)*1.2)))*AV385*1),2)*BS385),2))</f>
        <v>15.12</v>
      </c>
      <c r="CS385" s="2">
        <f>(ROUND((ROUND(((((EU385*1.25)*1.2))*AV385*1),2)*BS385),2)+ROUND((ROUND(((AE385-(((EU385*1.25)*1.2)))*AV385*1),2)*BS385),2))</f>
        <v>1.42</v>
      </c>
      <c r="CT385" s="2">
        <f t="shared" ref="CT385:CT402" si="511">ROUND((ROUND((AF385*AV385*1),2)*BA385),2)</f>
        <v>418.36</v>
      </c>
      <c r="CU385" s="2">
        <f t="shared" ref="CU385:CU402" si="512">AG385</f>
        <v>0</v>
      </c>
      <c r="CV385" s="2">
        <f t="shared" ref="CV385:CV402" si="513">(AH385*AV385)</f>
        <v>34.205245799999993</v>
      </c>
      <c r="CW385" s="2">
        <f t="shared" ref="CW385:CW402" si="514">AI385</f>
        <v>0</v>
      </c>
      <c r="CX385" s="2">
        <f t="shared" ref="CX385:CX402" si="515">AJ385</f>
        <v>0</v>
      </c>
      <c r="CY385" s="2">
        <f>(ROUND((((S385+ROUND((ROUND(((((EU385*1.25)*1.2))*AV385*1),2)*BS385),2))*AT385)/100),2)+ROUND(((ROUND((ROUND(((AE385-(((EU385*1.25)*1.2)))*AV385*1),2)*BS385),2)*AT385)/100),2))</f>
        <v>56.27</v>
      </c>
      <c r="CZ385" s="2">
        <f>(ROUND((((S385+ROUND((ROUND(((((EU385*1.25)*1.2))*AV385*1),2)*BS385),2))*AU385)/100),2)+ROUND(((ROUND((ROUND(((AE385-(((EU385*1.25)*1.2)))*AV385*1),2)*BS385),2)*AU385)/100),2))</f>
        <v>31.49</v>
      </c>
      <c r="DA385" s="2"/>
      <c r="DB385" s="2">
        <v>139</v>
      </c>
      <c r="DC385" s="2" t="s">
        <v>3</v>
      </c>
      <c r="DD385" s="2" t="s">
        <v>42</v>
      </c>
      <c r="DE385" s="2" t="s">
        <v>140</v>
      </c>
      <c r="DF385" s="2" t="s">
        <v>140</v>
      </c>
      <c r="DG385" s="2" t="s">
        <v>141</v>
      </c>
      <c r="DH385" s="2" t="s">
        <v>3</v>
      </c>
      <c r="DI385" s="2" t="s">
        <v>141</v>
      </c>
      <c r="DJ385" s="2" t="s">
        <v>140</v>
      </c>
      <c r="DK385" s="2" t="s">
        <v>3</v>
      </c>
      <c r="DL385" s="2" t="s">
        <v>3</v>
      </c>
      <c r="DM385" s="2" t="s">
        <v>3</v>
      </c>
      <c r="DN385" s="2">
        <v>0</v>
      </c>
      <c r="DO385" s="2">
        <v>0</v>
      </c>
      <c r="DP385" s="2">
        <v>1</v>
      </c>
      <c r="DQ385" s="2">
        <v>1</v>
      </c>
      <c r="DR385" s="2"/>
      <c r="DS385" s="2"/>
      <c r="DT385" s="2"/>
      <c r="DU385" s="2">
        <v>1003</v>
      </c>
      <c r="DV385" s="2" t="s">
        <v>22</v>
      </c>
      <c r="DW385" s="2" t="s">
        <v>22</v>
      </c>
      <c r="DX385" s="2">
        <v>100</v>
      </c>
      <c r="DY385" s="2"/>
      <c r="DZ385" s="2" t="s">
        <v>3</v>
      </c>
      <c r="EA385" s="2" t="s">
        <v>3</v>
      </c>
      <c r="EB385" s="2" t="s">
        <v>3</v>
      </c>
      <c r="EC385" s="2" t="s">
        <v>3</v>
      </c>
      <c r="ED385" s="2"/>
      <c r="EE385" s="2">
        <v>85133641</v>
      </c>
      <c r="EF385" s="2">
        <v>30</v>
      </c>
      <c r="EG385" s="2" t="s">
        <v>52</v>
      </c>
      <c r="EH385" s="2">
        <v>0</v>
      </c>
      <c r="EI385" s="2" t="s">
        <v>3</v>
      </c>
      <c r="EJ385" s="2">
        <v>1</v>
      </c>
      <c r="EK385" s="2">
        <v>21</v>
      </c>
      <c r="EL385" s="2" t="s">
        <v>53</v>
      </c>
      <c r="EM385" s="2" t="s">
        <v>54</v>
      </c>
      <c r="EN385" s="2"/>
      <c r="EO385" s="2" t="s">
        <v>142</v>
      </c>
      <c r="EP385" s="2"/>
      <c r="EQ385" s="2">
        <v>0</v>
      </c>
      <c r="ER385" s="2">
        <v>318.5</v>
      </c>
      <c r="ES385" s="2">
        <v>24.93</v>
      </c>
      <c r="ET385" s="2">
        <v>9.4499999999999993</v>
      </c>
      <c r="EU385" s="2">
        <v>0.89</v>
      </c>
      <c r="EV385" s="2">
        <v>284.12</v>
      </c>
      <c r="EW385" s="2">
        <v>23.23</v>
      </c>
      <c r="EX385" s="2">
        <v>0</v>
      </c>
      <c r="EY385" s="2">
        <v>0</v>
      </c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>
        <v>0</v>
      </c>
      <c r="FR385" s="2">
        <v>0</v>
      </c>
      <c r="FS385" s="2">
        <v>0</v>
      </c>
      <c r="FT385" s="2"/>
      <c r="FU385" s="2"/>
      <c r="FV385" s="2"/>
      <c r="FW385" s="2"/>
      <c r="FX385" s="2">
        <v>109</v>
      </c>
      <c r="FY385" s="2">
        <v>61</v>
      </c>
      <c r="FZ385" s="2"/>
      <c r="GA385" s="2" t="s">
        <v>3</v>
      </c>
      <c r="GB385" s="2"/>
      <c r="GC385" s="2"/>
      <c r="GD385" s="2">
        <v>1</v>
      </c>
      <c r="GE385" s="2"/>
      <c r="GF385" s="2">
        <v>102501706</v>
      </c>
      <c r="GG385" s="2">
        <v>2</v>
      </c>
      <c r="GH385" s="2">
        <v>1</v>
      </c>
      <c r="GI385" s="2">
        <v>2</v>
      </c>
      <c r="GJ385" s="2">
        <v>0</v>
      </c>
      <c r="GK385" s="2">
        <v>0</v>
      </c>
      <c r="GL385" s="2">
        <f t="shared" ref="GL385:GL402" si="516">ROUND(IF(AND(BH385=3,BI385=3,FS385&lt;&gt;0),P385,0),2)</f>
        <v>0</v>
      </c>
      <c r="GM385" s="2">
        <f t="shared" ref="GM385:GM402" si="517">ROUND(O385+X385+Y385,2)+GX385</f>
        <v>140.63</v>
      </c>
      <c r="GN385" s="2">
        <f t="shared" ref="GN385:GN402" si="518">IF(OR(BI385=0,BI385=1),GM385-GX385,0)</f>
        <v>140.63</v>
      </c>
      <c r="GO385" s="2">
        <f t="shared" ref="GO385:GO402" si="519">IF(BI385=2,GM385-GX385,0)</f>
        <v>0</v>
      </c>
      <c r="GP385" s="2">
        <f t="shared" ref="GP385:GP402" si="520">IF(BI385=4,GM385-GX385,0)</f>
        <v>0</v>
      </c>
      <c r="GQ385" s="2"/>
      <c r="GR385" s="2">
        <v>0</v>
      </c>
      <c r="GS385" s="2">
        <v>3</v>
      </c>
      <c r="GT385" s="2">
        <v>0</v>
      </c>
      <c r="GU385" s="2" t="s">
        <v>3</v>
      </c>
      <c r="GV385" s="2">
        <f t="shared" ref="GV385:GV402" si="521">ROUND((GT385),6)</f>
        <v>0</v>
      </c>
      <c r="GW385" s="2">
        <v>1</v>
      </c>
      <c r="GX385" s="2">
        <f t="shared" ref="GX385:GX402" si="522">ROUND(HC385*I385,2)</f>
        <v>0</v>
      </c>
      <c r="GY385" s="2"/>
      <c r="GZ385" s="2"/>
      <c r="HA385" s="2">
        <v>0</v>
      </c>
      <c r="HB385" s="2">
        <v>0</v>
      </c>
      <c r="HC385" s="2">
        <f t="shared" ref="HC385:HC402" si="523">GV385*GW385</f>
        <v>0</v>
      </c>
      <c r="HD385" s="2"/>
      <c r="HE385" s="2" t="s">
        <v>3</v>
      </c>
      <c r="HF385" s="2" t="s">
        <v>3</v>
      </c>
      <c r="HG385" s="2"/>
      <c r="HH385" s="2"/>
      <c r="HI385" s="2"/>
      <c r="HJ385" s="2"/>
      <c r="HK385" s="2"/>
      <c r="HL385" s="2"/>
      <c r="HM385" s="2" t="s">
        <v>3</v>
      </c>
      <c r="HN385" s="2" t="s">
        <v>3</v>
      </c>
      <c r="HO385" s="2" t="s">
        <v>3</v>
      </c>
      <c r="HP385" s="2" t="s">
        <v>3</v>
      </c>
      <c r="HQ385" s="2" t="s">
        <v>3</v>
      </c>
      <c r="HR385" s="2"/>
      <c r="HS385" s="2">
        <v>0</v>
      </c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>
        <v>0</v>
      </c>
      <c r="IL385" s="2"/>
      <c r="IM385" s="2"/>
      <c r="IN385" s="2"/>
      <c r="IO385" s="2"/>
      <c r="IP385" s="2"/>
      <c r="IQ385" s="2"/>
      <c r="IR385" s="2"/>
      <c r="IS385" s="2"/>
      <c r="IT385" s="2"/>
      <c r="IU385" s="2"/>
    </row>
    <row r="386" spans="1:255" x14ac:dyDescent="0.2">
      <c r="A386" s="4">
        <v>17</v>
      </c>
      <c r="B386" s="4">
        <v>1</v>
      </c>
      <c r="C386" s="4">
        <f>ROW(SmtRes!A778)</f>
        <v>778</v>
      </c>
      <c r="D386" s="4">
        <f>ROW(EtalonRes!A766)</f>
        <v>766</v>
      </c>
      <c r="E386" s="4" t="s">
        <v>489</v>
      </c>
      <c r="F386" s="4" t="s">
        <v>207</v>
      </c>
      <c r="G386" s="4" t="s">
        <v>208</v>
      </c>
      <c r="H386" s="4" t="s">
        <v>22</v>
      </c>
      <c r="I386" s="4">
        <f>ROUND((12)/100,9)</f>
        <v>0.12</v>
      </c>
      <c r="J386" s="4">
        <v>0</v>
      </c>
      <c r="K386" s="4">
        <f>ROUND((12)/100,9)</f>
        <v>0.12</v>
      </c>
      <c r="O386" s="4">
        <f t="shared" si="499"/>
        <v>2862.54</v>
      </c>
      <c r="P386" s="4">
        <f t="shared" si="500"/>
        <v>7.89</v>
      </c>
      <c r="Q386" s="4">
        <f>(ROUND((ROUND(((((ET386*1.25)*1.2))*AV386*I386),2)*BB386),2)+ROUND((ROUND(((AE386-(((EU386*1.25)*1.2)))*AV386*I386),2)*BS386),2))</f>
        <v>25.88</v>
      </c>
      <c r="R386" s="4">
        <f>(ROUND((ROUND(((((EU386*1.25)*1.2))*AV386*I386),2)*BS386),2)+ROUND((ROUND(((AE386-(((EU386*1.25)*1.2)))*AV386*I386),2)*BS386),2))</f>
        <v>9.58</v>
      </c>
      <c r="S386" s="4">
        <f t="shared" si="501"/>
        <v>2828.77</v>
      </c>
      <c r="T386" s="4">
        <f t="shared" si="502"/>
        <v>0</v>
      </c>
      <c r="U386" s="4">
        <f t="shared" si="503"/>
        <v>4.1046294959999994</v>
      </c>
      <c r="V386" s="4">
        <f t="shared" si="504"/>
        <v>0</v>
      </c>
      <c r="W386" s="4">
        <f t="shared" si="505"/>
        <v>0</v>
      </c>
      <c r="X386" s="4">
        <f>(ROUND((((S386+ROUND((ROUND(((((EU386*1.25)*1.2))*AV386*I386),2)*BS386),2))*AT386)/100),2)+ROUND(((ROUND((ROUND(((AE386-(((EU386*1.25)*1.2)))*AV386*I386),2)*BS386),2)*AT386)/100),2))</f>
        <v>3093.8</v>
      </c>
      <c r="Y386" s="4">
        <f>(ROUND((((S386+ROUND((ROUND(((((EU386*1.25)*1.2))*AV386*I386),2)*BS386),2))*AU386)/100),2)+ROUND(((ROUND((ROUND(((AE386-(((EU386*1.25)*1.2)))*AV386*I386),2)*BS386),2)*AU386)/100),2))</f>
        <v>1731.39</v>
      </c>
      <c r="AA386" s="4">
        <v>85736473</v>
      </c>
      <c r="AB386" s="4">
        <f t="shared" si="506"/>
        <v>431.19060000000002</v>
      </c>
      <c r="AC386" s="4">
        <f>ROUND((((ES386*1)*1)),6)</f>
        <v>24.93</v>
      </c>
      <c r="AD386" s="4">
        <f>ROUND((((((ET386*1.25)*1.2))-(((EU386*1.25)*1.2)))+AE386),6)</f>
        <v>14.175000000000001</v>
      </c>
      <c r="AE386" s="4">
        <f>ROUND((((EU386*1.25)*1.2)),6)</f>
        <v>1.335</v>
      </c>
      <c r="AF386" s="4">
        <f>ROUND((((EV386*1.15)*1.2)),6)</f>
        <v>392.0856</v>
      </c>
      <c r="AG386" s="4">
        <f t="shared" si="507"/>
        <v>0</v>
      </c>
      <c r="AH386" s="4">
        <f>(((EW386*1.15)*1.2))</f>
        <v>32.057399999999994</v>
      </c>
      <c r="AI386" s="4">
        <f>(((EX386*1.25)*1.2))</f>
        <v>0</v>
      </c>
      <c r="AJ386" s="4">
        <f t="shared" si="508"/>
        <v>0</v>
      </c>
      <c r="AK386" s="4">
        <v>318.5</v>
      </c>
      <c r="AL386" s="4">
        <v>24.93</v>
      </c>
      <c r="AM386" s="4">
        <v>9.4499999999999993</v>
      </c>
      <c r="AN386" s="4">
        <v>0.89</v>
      </c>
      <c r="AO386" s="4">
        <v>284.12</v>
      </c>
      <c r="AP386" s="4">
        <v>0</v>
      </c>
      <c r="AQ386" s="4">
        <v>23.23</v>
      </c>
      <c r="AR386" s="4">
        <v>0</v>
      </c>
      <c r="AS386" s="4">
        <v>0</v>
      </c>
      <c r="AT386" s="4">
        <v>109</v>
      </c>
      <c r="AU386" s="4">
        <v>61</v>
      </c>
      <c r="AV386" s="4">
        <v>1.0669999999999999</v>
      </c>
      <c r="AW386" s="4">
        <v>1</v>
      </c>
      <c r="AZ386" s="4">
        <v>1</v>
      </c>
      <c r="BA386" s="4">
        <v>56.35</v>
      </c>
      <c r="BB386" s="4">
        <v>14.3</v>
      </c>
      <c r="BC386" s="4">
        <v>2.64</v>
      </c>
      <c r="BD386" s="4" t="s">
        <v>3</v>
      </c>
      <c r="BE386" s="4" t="s">
        <v>3</v>
      </c>
      <c r="BF386" s="4" t="s">
        <v>3</v>
      </c>
      <c r="BG386" s="4" t="s">
        <v>3</v>
      </c>
      <c r="BH386" s="4">
        <v>0</v>
      </c>
      <c r="BI386" s="4">
        <v>1</v>
      </c>
      <c r="BJ386" s="4" t="s">
        <v>209</v>
      </c>
      <c r="BM386" s="4">
        <v>21</v>
      </c>
      <c r="BN386" s="4">
        <v>0</v>
      </c>
      <c r="BO386" s="4" t="s">
        <v>207</v>
      </c>
      <c r="BP386" s="4">
        <v>1</v>
      </c>
      <c r="BQ386" s="4">
        <v>30</v>
      </c>
      <c r="BR386" s="4">
        <v>0</v>
      </c>
      <c r="BS386" s="4">
        <v>56.35</v>
      </c>
      <c r="BT386" s="4">
        <v>1</v>
      </c>
      <c r="BU386" s="4">
        <v>1</v>
      </c>
      <c r="BV386" s="4">
        <v>1</v>
      </c>
      <c r="BW386" s="4">
        <v>1</v>
      </c>
      <c r="BX386" s="4">
        <v>1</v>
      </c>
      <c r="BY386" s="4" t="s">
        <v>3</v>
      </c>
      <c r="BZ386" s="4">
        <v>109</v>
      </c>
      <c r="CA386" s="4">
        <v>61</v>
      </c>
      <c r="CB386" s="4" t="s">
        <v>3</v>
      </c>
      <c r="CE386" s="4">
        <v>1566</v>
      </c>
      <c r="CF386" s="4">
        <v>0</v>
      </c>
      <c r="CG386" s="4">
        <v>0</v>
      </c>
      <c r="CM386" s="4">
        <v>0</v>
      </c>
      <c r="CN386" s="4" t="s">
        <v>907</v>
      </c>
      <c r="CO386" s="4">
        <v>0</v>
      </c>
      <c r="CP386" s="4">
        <f t="shared" si="509"/>
        <v>2862.54</v>
      </c>
      <c r="CQ386" s="4">
        <f t="shared" si="510"/>
        <v>65.819999999999993</v>
      </c>
      <c r="CR386" s="4">
        <f>(ROUND((ROUND(((((ET386*1.25)*1.2))*AV386*1),2)*BB386),2)+ROUND((ROUND(((AE386-(((EU386*1.25)*1.2)))*AV386*1),2)*BS386),2))</f>
        <v>216.22</v>
      </c>
      <c r="CS386" s="4">
        <f>(ROUND((ROUND(((((EU386*1.25)*1.2))*AV386*1),2)*BS386),2)+ROUND((ROUND(((AE386-(((EU386*1.25)*1.2)))*AV386*1),2)*BS386),2))</f>
        <v>80.02</v>
      </c>
      <c r="CT386" s="4">
        <f t="shared" si="511"/>
        <v>23574.59</v>
      </c>
      <c r="CU386" s="4">
        <f t="shared" si="512"/>
        <v>0</v>
      </c>
      <c r="CV386" s="4">
        <f t="shared" si="513"/>
        <v>34.205245799999993</v>
      </c>
      <c r="CW386" s="4">
        <f t="shared" si="514"/>
        <v>0</v>
      </c>
      <c r="CX386" s="4">
        <f t="shared" si="515"/>
        <v>0</v>
      </c>
      <c r="CY386" s="4">
        <f>(ROUND((((S386+ROUND((ROUND(((((EU386*1.25)*1.2))*AV386*1),2)*BS386),2))*AT386)/100),2)+ROUND(((ROUND((ROUND(((AE386-(((EU386*1.25)*1.2)))*AV386*1),2)*BS386),2)*AT386)/100),2))</f>
        <v>3170.58</v>
      </c>
      <c r="CZ386" s="4">
        <f>(ROUND((((S386+ROUND((ROUND(((((EU386*1.25)*1.2))*AV386*1),2)*BS386),2))*AU386)/100),2)+ROUND(((ROUND((ROUND(((AE386-(((EU386*1.25)*1.2)))*AV386*1),2)*BS386),2)*AU386)/100),2))</f>
        <v>1774.36</v>
      </c>
      <c r="DB386" s="4">
        <v>141</v>
      </c>
      <c r="DC386" s="4" t="s">
        <v>3</v>
      </c>
      <c r="DD386" s="4" t="s">
        <v>42</v>
      </c>
      <c r="DE386" s="4" t="s">
        <v>140</v>
      </c>
      <c r="DF386" s="4" t="s">
        <v>140</v>
      </c>
      <c r="DG386" s="4" t="s">
        <v>141</v>
      </c>
      <c r="DH386" s="4" t="s">
        <v>3</v>
      </c>
      <c r="DI386" s="4" t="s">
        <v>141</v>
      </c>
      <c r="DJ386" s="4" t="s">
        <v>140</v>
      </c>
      <c r="DK386" s="4" t="s">
        <v>3</v>
      </c>
      <c r="DL386" s="4" t="s">
        <v>3</v>
      </c>
      <c r="DM386" s="4" t="s">
        <v>3</v>
      </c>
      <c r="DN386" s="4">
        <v>0</v>
      </c>
      <c r="DO386" s="4">
        <v>0</v>
      </c>
      <c r="DP386" s="4">
        <v>1</v>
      </c>
      <c r="DQ386" s="4">
        <v>1</v>
      </c>
      <c r="DU386" s="4">
        <v>1003</v>
      </c>
      <c r="DV386" s="4" t="s">
        <v>22</v>
      </c>
      <c r="DW386" s="4" t="s">
        <v>22</v>
      </c>
      <c r="DX386" s="4">
        <v>100</v>
      </c>
      <c r="DZ386" s="4" t="s">
        <v>3</v>
      </c>
      <c r="EA386" s="4" t="s">
        <v>3</v>
      </c>
      <c r="EB386" s="4" t="s">
        <v>3</v>
      </c>
      <c r="EC386" s="4" t="s">
        <v>3</v>
      </c>
      <c r="EE386" s="4">
        <v>85133641</v>
      </c>
      <c r="EF386" s="4">
        <v>30</v>
      </c>
      <c r="EG386" s="4" t="s">
        <v>52</v>
      </c>
      <c r="EH386" s="4">
        <v>0</v>
      </c>
      <c r="EI386" s="4" t="s">
        <v>3</v>
      </c>
      <c r="EJ386" s="4">
        <v>1</v>
      </c>
      <c r="EK386" s="4">
        <v>21</v>
      </c>
      <c r="EL386" s="4" t="s">
        <v>53</v>
      </c>
      <c r="EM386" s="4" t="s">
        <v>54</v>
      </c>
      <c r="EO386" s="4" t="s">
        <v>142</v>
      </c>
      <c r="EQ386" s="4">
        <v>0</v>
      </c>
      <c r="ER386" s="4">
        <v>318.5</v>
      </c>
      <c r="ES386" s="4">
        <v>24.93</v>
      </c>
      <c r="ET386" s="4">
        <v>9.4499999999999993</v>
      </c>
      <c r="EU386" s="4">
        <v>0.89</v>
      </c>
      <c r="EV386" s="4">
        <v>284.12</v>
      </c>
      <c r="EW386" s="4">
        <v>23.23</v>
      </c>
      <c r="EX386" s="4">
        <v>0</v>
      </c>
      <c r="EY386" s="4">
        <v>0</v>
      </c>
      <c r="FQ386" s="4">
        <v>0</v>
      </c>
      <c r="FR386" s="4">
        <v>0</v>
      </c>
      <c r="FS386" s="4">
        <v>0</v>
      </c>
      <c r="FX386" s="4">
        <v>109</v>
      </c>
      <c r="FY386" s="4">
        <v>61</v>
      </c>
      <c r="GA386" s="4" t="s">
        <v>3</v>
      </c>
      <c r="GD386" s="4">
        <v>1</v>
      </c>
      <c r="GF386" s="4">
        <v>102501706</v>
      </c>
      <c r="GG386" s="4">
        <v>2</v>
      </c>
      <c r="GH386" s="4">
        <v>1</v>
      </c>
      <c r="GI386" s="4">
        <v>2</v>
      </c>
      <c r="GJ386" s="4">
        <v>0</v>
      </c>
      <c r="GK386" s="4">
        <v>0</v>
      </c>
      <c r="GL386" s="4">
        <f t="shared" si="516"/>
        <v>0</v>
      </c>
      <c r="GM386" s="4">
        <f t="shared" si="517"/>
        <v>7687.73</v>
      </c>
      <c r="GN386" s="4">
        <f t="shared" si="518"/>
        <v>7687.73</v>
      </c>
      <c r="GO386" s="4">
        <f t="shared" si="519"/>
        <v>0</v>
      </c>
      <c r="GP386" s="4">
        <f t="shared" si="520"/>
        <v>0</v>
      </c>
      <c r="GR386" s="4">
        <v>0</v>
      </c>
      <c r="GS386" s="4">
        <v>3</v>
      </c>
      <c r="GT386" s="4">
        <v>0</v>
      </c>
      <c r="GU386" s="4" t="s">
        <v>3</v>
      </c>
      <c r="GV386" s="4">
        <f t="shared" si="521"/>
        <v>0</v>
      </c>
      <c r="GW386" s="4">
        <v>1</v>
      </c>
      <c r="GX386" s="4">
        <f t="shared" si="522"/>
        <v>0</v>
      </c>
      <c r="HA386" s="4">
        <v>0</v>
      </c>
      <c r="HB386" s="4">
        <v>0</v>
      </c>
      <c r="HC386" s="4">
        <f t="shared" si="523"/>
        <v>0</v>
      </c>
      <c r="HE386" s="4" t="s">
        <v>3</v>
      </c>
      <c r="HF386" s="4" t="s">
        <v>3</v>
      </c>
      <c r="HM386" s="4" t="s">
        <v>3</v>
      </c>
      <c r="HN386" s="4" t="s">
        <v>3</v>
      </c>
      <c r="HO386" s="4" t="s">
        <v>3</v>
      </c>
      <c r="HP386" s="4" t="s">
        <v>3</v>
      </c>
      <c r="HQ386" s="4" t="s">
        <v>3</v>
      </c>
      <c r="HS386" s="4">
        <v>0</v>
      </c>
      <c r="IK386" s="4">
        <v>0</v>
      </c>
    </row>
    <row r="387" spans="1:255" x14ac:dyDescent="0.2">
      <c r="A387" s="2">
        <v>18</v>
      </c>
      <c r="B387" s="2">
        <v>1</v>
      </c>
      <c r="C387" s="2">
        <v>761</v>
      </c>
      <c r="D387" s="2"/>
      <c r="E387" s="2" t="s">
        <v>490</v>
      </c>
      <c r="F387" s="2" t="s">
        <v>211</v>
      </c>
      <c r="G387" s="2" t="s">
        <v>212</v>
      </c>
      <c r="H387" s="2" t="s">
        <v>156</v>
      </c>
      <c r="I387" s="2">
        <f>I385*J387</f>
        <v>12</v>
      </c>
      <c r="J387" s="2">
        <v>100</v>
      </c>
      <c r="K387" s="2">
        <v>100</v>
      </c>
      <c r="L387" s="2"/>
      <c r="M387" s="2"/>
      <c r="N387" s="2"/>
      <c r="O387" s="2">
        <f t="shared" si="499"/>
        <v>631.32000000000005</v>
      </c>
      <c r="P387" s="2">
        <f t="shared" si="500"/>
        <v>631.32000000000005</v>
      </c>
      <c r="Q387" s="2">
        <f t="shared" ref="Q387:Q396" si="524">(ROUND((ROUND(((ET387)*AV387*I387),2)*BB387),2)+ROUND((ROUND(((AE387-(EU387))*AV387*I387),2)*BS387),2))</f>
        <v>0</v>
      </c>
      <c r="R387" s="2">
        <f t="shared" ref="R387:R396" si="525">(ROUND((ROUND(((EU387)*AV387*I387),2)*BS387),2)+ROUND((ROUND(((AE387-(EU387))*AV387*I387),2)*BS387),2))</f>
        <v>0</v>
      </c>
      <c r="S387" s="2">
        <f t="shared" si="501"/>
        <v>0</v>
      </c>
      <c r="T387" s="2">
        <f t="shared" si="502"/>
        <v>0</v>
      </c>
      <c r="U387" s="2">
        <f t="shared" si="503"/>
        <v>0</v>
      </c>
      <c r="V387" s="2">
        <f t="shared" si="504"/>
        <v>0</v>
      </c>
      <c r="W387" s="2">
        <f t="shared" si="505"/>
        <v>0</v>
      </c>
      <c r="X387" s="2">
        <f t="shared" ref="X387:X396" si="526">(ROUND((((S387+ROUND((ROUND(((EU387)*AV387*I387),2)*BS387),2))*AT387)/100),2)+ROUND(((ROUND((ROUND(((AE387-(EU387))*AV387*I387),2)*BS387),2)*AT387)/100),2))</f>
        <v>0</v>
      </c>
      <c r="Y387" s="2">
        <f t="shared" ref="Y387:Y396" si="527">(ROUND((((S387+ROUND((ROUND(((EU387)*AV387*I387),2)*BS387),2))*AU387)/100),2)+ROUND(((ROUND((ROUND(((AE387-(EU387))*AV387*I387),2)*BS387),2)*AU387)/100),2))</f>
        <v>0</v>
      </c>
      <c r="Z387" s="2"/>
      <c r="AA387" s="2">
        <v>85736471</v>
      </c>
      <c r="AB387" s="2">
        <f t="shared" si="506"/>
        <v>52.61</v>
      </c>
      <c r="AC387" s="2">
        <f t="shared" ref="AC387:AC396" si="528">ROUND((ES387),6)</f>
        <v>52.61</v>
      </c>
      <c r="AD387" s="2">
        <f t="shared" ref="AD387:AD396" si="529">ROUND((((ET387)-(EU387))+AE387),6)</f>
        <v>0</v>
      </c>
      <c r="AE387" s="2">
        <f t="shared" ref="AE387:AE396" si="530">ROUND((EU387),6)</f>
        <v>0</v>
      </c>
      <c r="AF387" s="2">
        <f t="shared" ref="AF387:AF396" si="531">ROUND((EV387),6)</f>
        <v>0</v>
      </c>
      <c r="AG387" s="2">
        <f t="shared" si="507"/>
        <v>0</v>
      </c>
      <c r="AH387" s="2">
        <f t="shared" ref="AH387:AH396" si="532">(EW387)</f>
        <v>0</v>
      </c>
      <c r="AI387" s="2">
        <f t="shared" ref="AI387:AI396" si="533">(EX387)</f>
        <v>0</v>
      </c>
      <c r="AJ387" s="2">
        <f t="shared" si="508"/>
        <v>0</v>
      </c>
      <c r="AK387" s="2">
        <v>52.61</v>
      </c>
      <c r="AL387" s="2">
        <v>52.61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109</v>
      </c>
      <c r="AU387" s="2">
        <v>61</v>
      </c>
      <c r="AV387" s="2">
        <v>1</v>
      </c>
      <c r="AW387" s="2">
        <v>1</v>
      </c>
      <c r="AX387" s="2"/>
      <c r="AY387" s="2"/>
      <c r="AZ387" s="2">
        <v>1</v>
      </c>
      <c r="BA387" s="2">
        <v>1</v>
      </c>
      <c r="BB387" s="2">
        <v>1</v>
      </c>
      <c r="BC387" s="2">
        <v>1</v>
      </c>
      <c r="BD387" s="2" t="s">
        <v>3</v>
      </c>
      <c r="BE387" s="2" t="s">
        <v>3</v>
      </c>
      <c r="BF387" s="2" t="s">
        <v>3</v>
      </c>
      <c r="BG387" s="2" t="s">
        <v>3</v>
      </c>
      <c r="BH387" s="2">
        <v>3</v>
      </c>
      <c r="BI387" s="2">
        <v>1</v>
      </c>
      <c r="BJ387" s="2" t="s">
        <v>213</v>
      </c>
      <c r="BK387" s="2"/>
      <c r="BL387" s="2"/>
      <c r="BM387" s="2">
        <v>21</v>
      </c>
      <c r="BN387" s="2">
        <v>0</v>
      </c>
      <c r="BO387" s="2" t="s">
        <v>3</v>
      </c>
      <c r="BP387" s="2">
        <v>0</v>
      </c>
      <c r="BQ387" s="2">
        <v>30</v>
      </c>
      <c r="BR387" s="2">
        <v>0</v>
      </c>
      <c r="BS387" s="2">
        <v>1</v>
      </c>
      <c r="BT387" s="2">
        <v>1</v>
      </c>
      <c r="BU387" s="2">
        <v>1</v>
      </c>
      <c r="BV387" s="2">
        <v>1</v>
      </c>
      <c r="BW387" s="2">
        <v>1</v>
      </c>
      <c r="BX387" s="2">
        <v>1</v>
      </c>
      <c r="BY387" s="2" t="s">
        <v>3</v>
      </c>
      <c r="BZ387" s="2">
        <v>109</v>
      </c>
      <c r="CA387" s="2">
        <v>61</v>
      </c>
      <c r="CB387" s="2" t="s">
        <v>3</v>
      </c>
      <c r="CC387" s="2"/>
      <c r="CD387" s="2"/>
      <c r="CE387" s="2">
        <v>1566</v>
      </c>
      <c r="CF387" s="2">
        <v>0</v>
      </c>
      <c r="CG387" s="2">
        <v>0</v>
      </c>
      <c r="CH387" s="2"/>
      <c r="CI387" s="2"/>
      <c r="CJ387" s="2"/>
      <c r="CK387" s="2"/>
      <c r="CL387" s="2"/>
      <c r="CM387" s="2">
        <v>0</v>
      </c>
      <c r="CN387" s="2" t="s">
        <v>908</v>
      </c>
      <c r="CO387" s="2">
        <v>0</v>
      </c>
      <c r="CP387" s="2">
        <f t="shared" si="509"/>
        <v>631.32000000000005</v>
      </c>
      <c r="CQ387" s="2">
        <f t="shared" si="510"/>
        <v>52.61</v>
      </c>
      <c r="CR387" s="2">
        <f t="shared" ref="CR387:CR396" si="534">(ROUND((ROUND(((ET387)*AV387*1),2)*BB387),2)+ROUND((ROUND(((AE387-(EU387))*AV387*1),2)*BS387),2))</f>
        <v>0</v>
      </c>
      <c r="CS387" s="2">
        <f t="shared" ref="CS387:CS396" si="535">(ROUND((ROUND(((EU387)*AV387*1),2)*BS387),2)+ROUND((ROUND(((AE387-(EU387))*AV387*1),2)*BS387),2))</f>
        <v>0</v>
      </c>
      <c r="CT387" s="2">
        <f t="shared" si="511"/>
        <v>0</v>
      </c>
      <c r="CU387" s="2">
        <f t="shared" si="512"/>
        <v>0</v>
      </c>
      <c r="CV387" s="2">
        <f t="shared" si="513"/>
        <v>0</v>
      </c>
      <c r="CW387" s="2">
        <f t="shared" si="514"/>
        <v>0</v>
      </c>
      <c r="CX387" s="2">
        <f t="shared" si="515"/>
        <v>0</v>
      </c>
      <c r="CY387" s="2">
        <f t="shared" ref="CY387:CY396" si="536">(ROUND((((S387+ROUND((ROUND(((EU387)*AV387*1),2)*BS387),2))*AT387)/100),2)+ROUND(((ROUND((ROUND(((AE387-(EU387))*AV387*1),2)*BS387),2)*AT387)/100),2))</f>
        <v>0</v>
      </c>
      <c r="CZ387" s="2">
        <f t="shared" ref="CZ387:CZ396" si="537">(ROUND((((S387+ROUND((ROUND(((EU387)*AV387*1),2)*BS387),2))*AU387)/100),2)+ROUND(((ROUND((ROUND(((AE387-(EU387))*AV387*1),2)*BS387),2)*AU387)/100),2))</f>
        <v>0</v>
      </c>
      <c r="DA387" s="2"/>
      <c r="DB387" s="2"/>
      <c r="DC387" s="2" t="s">
        <v>3</v>
      </c>
      <c r="DD387" s="2" t="s">
        <v>3</v>
      </c>
      <c r="DE387" s="2" t="s">
        <v>3</v>
      </c>
      <c r="DF387" s="2" t="s">
        <v>3</v>
      </c>
      <c r="DG387" s="2" t="s">
        <v>3</v>
      </c>
      <c r="DH387" s="2" t="s">
        <v>3</v>
      </c>
      <c r="DI387" s="2" t="s">
        <v>3</v>
      </c>
      <c r="DJ387" s="2" t="s">
        <v>3</v>
      </c>
      <c r="DK387" s="2" t="s">
        <v>3</v>
      </c>
      <c r="DL387" s="2" t="s">
        <v>3</v>
      </c>
      <c r="DM387" s="2" t="s">
        <v>3</v>
      </c>
      <c r="DN387" s="2">
        <v>0</v>
      </c>
      <c r="DO387" s="2">
        <v>0</v>
      </c>
      <c r="DP387" s="2">
        <v>1</v>
      </c>
      <c r="DQ387" s="2">
        <v>1</v>
      </c>
      <c r="DR387" s="2"/>
      <c r="DS387" s="2"/>
      <c r="DT387" s="2"/>
      <c r="DU387" s="2">
        <v>1003</v>
      </c>
      <c r="DV387" s="2" t="s">
        <v>156</v>
      </c>
      <c r="DW387" s="2" t="s">
        <v>156</v>
      </c>
      <c r="DX387" s="2">
        <v>1</v>
      </c>
      <c r="DY387" s="2"/>
      <c r="DZ387" s="2" t="s">
        <v>3</v>
      </c>
      <c r="EA387" s="2" t="s">
        <v>3</v>
      </c>
      <c r="EB387" s="2" t="s">
        <v>3</v>
      </c>
      <c r="EC387" s="2" t="s">
        <v>3</v>
      </c>
      <c r="ED387" s="2"/>
      <c r="EE387" s="2">
        <v>85133641</v>
      </c>
      <c r="EF387" s="2">
        <v>30</v>
      </c>
      <c r="EG387" s="2" t="s">
        <v>52</v>
      </c>
      <c r="EH387" s="2">
        <v>0</v>
      </c>
      <c r="EI387" s="2" t="s">
        <v>3</v>
      </c>
      <c r="EJ387" s="2">
        <v>1</v>
      </c>
      <c r="EK387" s="2">
        <v>21</v>
      </c>
      <c r="EL387" s="2" t="s">
        <v>53</v>
      </c>
      <c r="EM387" s="2" t="s">
        <v>54</v>
      </c>
      <c r="EN387" s="2"/>
      <c r="EO387" s="2" t="s">
        <v>148</v>
      </c>
      <c r="EP387" s="2"/>
      <c r="EQ387" s="2">
        <v>0</v>
      </c>
      <c r="ER387" s="2">
        <v>52.61</v>
      </c>
      <c r="ES387" s="2">
        <v>52.61</v>
      </c>
      <c r="ET387" s="2">
        <v>0</v>
      </c>
      <c r="EU387" s="2">
        <v>0</v>
      </c>
      <c r="EV387" s="2">
        <v>0</v>
      </c>
      <c r="EW387" s="2">
        <v>0</v>
      </c>
      <c r="EX387" s="2">
        <v>0</v>
      </c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>
        <v>0</v>
      </c>
      <c r="FR387" s="2">
        <v>0</v>
      </c>
      <c r="FS387" s="2">
        <v>0</v>
      </c>
      <c r="FT387" s="2"/>
      <c r="FU387" s="2"/>
      <c r="FV387" s="2"/>
      <c r="FW387" s="2"/>
      <c r="FX387" s="2">
        <v>109</v>
      </c>
      <c r="FY387" s="2">
        <v>61</v>
      </c>
      <c r="FZ387" s="2"/>
      <c r="GA387" s="2" t="s">
        <v>3</v>
      </c>
      <c r="GB387" s="2"/>
      <c r="GC387" s="2"/>
      <c r="GD387" s="2">
        <v>1</v>
      </c>
      <c r="GE387" s="2"/>
      <c r="GF387" s="2">
        <v>37503902</v>
      </c>
      <c r="GG387" s="2">
        <v>2</v>
      </c>
      <c r="GH387" s="2">
        <v>1</v>
      </c>
      <c r="GI387" s="2">
        <v>-2</v>
      </c>
      <c r="GJ387" s="2">
        <v>0</v>
      </c>
      <c r="GK387" s="2">
        <v>0</v>
      </c>
      <c r="GL387" s="2">
        <f t="shared" si="516"/>
        <v>0</v>
      </c>
      <c r="GM387" s="2">
        <f t="shared" si="517"/>
        <v>631.32000000000005</v>
      </c>
      <c r="GN387" s="2">
        <f t="shared" si="518"/>
        <v>631.32000000000005</v>
      </c>
      <c r="GO387" s="2">
        <f t="shared" si="519"/>
        <v>0</v>
      </c>
      <c r="GP387" s="2">
        <f t="shared" si="520"/>
        <v>0</v>
      </c>
      <c r="GQ387" s="2"/>
      <c r="GR387" s="2">
        <v>0</v>
      </c>
      <c r="GS387" s="2">
        <v>3</v>
      </c>
      <c r="GT387" s="2">
        <v>0</v>
      </c>
      <c r="GU387" s="2" t="s">
        <v>3</v>
      </c>
      <c r="GV387" s="2">
        <f t="shared" si="521"/>
        <v>0</v>
      </c>
      <c r="GW387" s="2">
        <v>1</v>
      </c>
      <c r="GX387" s="2">
        <f t="shared" si="522"/>
        <v>0</v>
      </c>
      <c r="GY387" s="2"/>
      <c r="GZ387" s="2"/>
      <c r="HA387" s="2">
        <v>0</v>
      </c>
      <c r="HB387" s="2">
        <v>0</v>
      </c>
      <c r="HC387" s="2">
        <f t="shared" si="523"/>
        <v>0</v>
      </c>
      <c r="HD387" s="2"/>
      <c r="HE387" s="2" t="s">
        <v>3</v>
      </c>
      <c r="HF387" s="2" t="s">
        <v>3</v>
      </c>
      <c r="HG387" s="2"/>
      <c r="HH387" s="2"/>
      <c r="HI387" s="2"/>
      <c r="HJ387" s="2"/>
      <c r="HK387" s="2"/>
      <c r="HL387" s="2"/>
      <c r="HM387" s="2" t="s">
        <v>42</v>
      </c>
      <c r="HN387" s="2" t="s">
        <v>3</v>
      </c>
      <c r="HO387" s="2" t="s">
        <v>3</v>
      </c>
      <c r="HP387" s="2" t="s">
        <v>3</v>
      </c>
      <c r="HQ387" s="2" t="s">
        <v>3</v>
      </c>
      <c r="HR387" s="2"/>
      <c r="HS387" s="2">
        <v>0</v>
      </c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>
        <v>0</v>
      </c>
      <c r="IL387" s="2"/>
      <c r="IM387" s="2"/>
      <c r="IN387" s="2"/>
      <c r="IO387" s="2"/>
      <c r="IP387" s="2"/>
      <c r="IQ387" s="2"/>
      <c r="IR387" s="2"/>
      <c r="IS387" s="2"/>
      <c r="IT387" s="2"/>
      <c r="IU387" s="2"/>
    </row>
    <row r="388" spans="1:255" x14ac:dyDescent="0.2">
      <c r="A388" s="4">
        <v>18</v>
      </c>
      <c r="B388" s="4">
        <v>1</v>
      </c>
      <c r="C388" s="4">
        <v>774</v>
      </c>
      <c r="E388" s="4" t="s">
        <v>490</v>
      </c>
      <c r="F388" s="4" t="s">
        <v>211</v>
      </c>
      <c r="G388" s="4" t="s">
        <v>212</v>
      </c>
      <c r="H388" s="4" t="s">
        <v>156</v>
      </c>
      <c r="I388" s="4">
        <f>I386*J388</f>
        <v>12</v>
      </c>
      <c r="J388" s="4">
        <v>100</v>
      </c>
      <c r="K388" s="4">
        <v>100</v>
      </c>
      <c r="O388" s="4">
        <f t="shared" si="499"/>
        <v>4545.5</v>
      </c>
      <c r="P388" s="4">
        <f t="shared" si="500"/>
        <v>4545.5</v>
      </c>
      <c r="Q388" s="4">
        <f t="shared" si="524"/>
        <v>0</v>
      </c>
      <c r="R388" s="4">
        <f t="shared" si="525"/>
        <v>0</v>
      </c>
      <c r="S388" s="4">
        <f t="shared" si="501"/>
        <v>0</v>
      </c>
      <c r="T388" s="4">
        <f t="shared" si="502"/>
        <v>0</v>
      </c>
      <c r="U388" s="4">
        <f t="shared" si="503"/>
        <v>0</v>
      </c>
      <c r="V388" s="4">
        <f t="shared" si="504"/>
        <v>0</v>
      </c>
      <c r="W388" s="4">
        <f t="shared" si="505"/>
        <v>0</v>
      </c>
      <c r="X388" s="4">
        <f t="shared" si="526"/>
        <v>0</v>
      </c>
      <c r="Y388" s="4">
        <f t="shared" si="527"/>
        <v>0</v>
      </c>
      <c r="AA388" s="4">
        <v>85736473</v>
      </c>
      <c r="AB388" s="4">
        <f t="shared" si="506"/>
        <v>52.61</v>
      </c>
      <c r="AC388" s="4">
        <f t="shared" si="528"/>
        <v>52.61</v>
      </c>
      <c r="AD388" s="4">
        <f t="shared" si="529"/>
        <v>0</v>
      </c>
      <c r="AE388" s="4">
        <f t="shared" si="530"/>
        <v>0</v>
      </c>
      <c r="AF388" s="4">
        <f t="shared" si="531"/>
        <v>0</v>
      </c>
      <c r="AG388" s="4">
        <f t="shared" si="507"/>
        <v>0</v>
      </c>
      <c r="AH388" s="4">
        <f t="shared" si="532"/>
        <v>0</v>
      </c>
      <c r="AI388" s="4">
        <f t="shared" si="533"/>
        <v>0</v>
      </c>
      <c r="AJ388" s="4">
        <f t="shared" si="508"/>
        <v>0</v>
      </c>
      <c r="AK388" s="4">
        <v>52.61</v>
      </c>
      <c r="AL388" s="4">
        <v>52.61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109</v>
      </c>
      <c r="AU388" s="4">
        <v>61</v>
      </c>
      <c r="AV388" s="4">
        <v>1</v>
      </c>
      <c r="AW388" s="4">
        <v>1</v>
      </c>
      <c r="AZ388" s="4">
        <v>1</v>
      </c>
      <c r="BA388" s="4">
        <v>1</v>
      </c>
      <c r="BB388" s="4">
        <v>1</v>
      </c>
      <c r="BC388" s="4">
        <v>7.2</v>
      </c>
      <c r="BD388" s="4" t="s">
        <v>3</v>
      </c>
      <c r="BE388" s="4" t="s">
        <v>3</v>
      </c>
      <c r="BF388" s="4" t="s">
        <v>3</v>
      </c>
      <c r="BG388" s="4" t="s">
        <v>3</v>
      </c>
      <c r="BH388" s="4">
        <v>3</v>
      </c>
      <c r="BI388" s="4">
        <v>1</v>
      </c>
      <c r="BJ388" s="4" t="s">
        <v>213</v>
      </c>
      <c r="BM388" s="4">
        <v>21</v>
      </c>
      <c r="BN388" s="4">
        <v>0</v>
      </c>
      <c r="BO388" s="4" t="s">
        <v>211</v>
      </c>
      <c r="BP388" s="4">
        <v>1</v>
      </c>
      <c r="BQ388" s="4">
        <v>30</v>
      </c>
      <c r="BR388" s="4">
        <v>0</v>
      </c>
      <c r="BS388" s="4">
        <v>1</v>
      </c>
      <c r="BT388" s="4">
        <v>1</v>
      </c>
      <c r="BU388" s="4">
        <v>1</v>
      </c>
      <c r="BV388" s="4">
        <v>1</v>
      </c>
      <c r="BW388" s="4">
        <v>1</v>
      </c>
      <c r="BX388" s="4">
        <v>1</v>
      </c>
      <c r="BY388" s="4" t="s">
        <v>3</v>
      </c>
      <c r="BZ388" s="4">
        <v>109</v>
      </c>
      <c r="CA388" s="4">
        <v>61</v>
      </c>
      <c r="CB388" s="4" t="s">
        <v>3</v>
      </c>
      <c r="CE388" s="4">
        <v>1566</v>
      </c>
      <c r="CF388" s="4">
        <v>0</v>
      </c>
      <c r="CG388" s="4">
        <v>0</v>
      </c>
      <c r="CM388" s="4">
        <v>0</v>
      </c>
      <c r="CN388" s="4" t="s">
        <v>908</v>
      </c>
      <c r="CO388" s="4">
        <v>0</v>
      </c>
      <c r="CP388" s="4">
        <f t="shared" si="509"/>
        <v>4545.5</v>
      </c>
      <c r="CQ388" s="4">
        <f t="shared" si="510"/>
        <v>378.79</v>
      </c>
      <c r="CR388" s="4">
        <f t="shared" si="534"/>
        <v>0</v>
      </c>
      <c r="CS388" s="4">
        <f t="shared" si="535"/>
        <v>0</v>
      </c>
      <c r="CT388" s="4">
        <f t="shared" si="511"/>
        <v>0</v>
      </c>
      <c r="CU388" s="4">
        <f t="shared" si="512"/>
        <v>0</v>
      </c>
      <c r="CV388" s="4">
        <f t="shared" si="513"/>
        <v>0</v>
      </c>
      <c r="CW388" s="4">
        <f t="shared" si="514"/>
        <v>0</v>
      </c>
      <c r="CX388" s="4">
        <f t="shared" si="515"/>
        <v>0</v>
      </c>
      <c r="CY388" s="4">
        <f t="shared" si="536"/>
        <v>0</v>
      </c>
      <c r="CZ388" s="4">
        <f t="shared" si="537"/>
        <v>0</v>
      </c>
      <c r="DC388" s="4" t="s">
        <v>3</v>
      </c>
      <c r="DD388" s="4" t="s">
        <v>3</v>
      </c>
      <c r="DE388" s="4" t="s">
        <v>3</v>
      </c>
      <c r="DF388" s="4" t="s">
        <v>3</v>
      </c>
      <c r="DG388" s="4" t="s">
        <v>3</v>
      </c>
      <c r="DH388" s="4" t="s">
        <v>3</v>
      </c>
      <c r="DI388" s="4" t="s">
        <v>3</v>
      </c>
      <c r="DJ388" s="4" t="s">
        <v>3</v>
      </c>
      <c r="DK388" s="4" t="s">
        <v>3</v>
      </c>
      <c r="DL388" s="4" t="s">
        <v>3</v>
      </c>
      <c r="DM388" s="4" t="s">
        <v>3</v>
      </c>
      <c r="DN388" s="4">
        <v>0</v>
      </c>
      <c r="DO388" s="4">
        <v>0</v>
      </c>
      <c r="DP388" s="4">
        <v>1</v>
      </c>
      <c r="DQ388" s="4">
        <v>1</v>
      </c>
      <c r="DU388" s="4">
        <v>1003</v>
      </c>
      <c r="DV388" s="4" t="s">
        <v>156</v>
      </c>
      <c r="DW388" s="4" t="s">
        <v>156</v>
      </c>
      <c r="DX388" s="4">
        <v>1</v>
      </c>
      <c r="DZ388" s="4" t="s">
        <v>3</v>
      </c>
      <c r="EA388" s="4" t="s">
        <v>3</v>
      </c>
      <c r="EB388" s="4" t="s">
        <v>3</v>
      </c>
      <c r="EC388" s="4" t="s">
        <v>3</v>
      </c>
      <c r="EE388" s="4">
        <v>85133641</v>
      </c>
      <c r="EF388" s="4">
        <v>30</v>
      </c>
      <c r="EG388" s="4" t="s">
        <v>52</v>
      </c>
      <c r="EH388" s="4">
        <v>0</v>
      </c>
      <c r="EI388" s="4" t="s">
        <v>3</v>
      </c>
      <c r="EJ388" s="4">
        <v>1</v>
      </c>
      <c r="EK388" s="4">
        <v>21</v>
      </c>
      <c r="EL388" s="4" t="s">
        <v>53</v>
      </c>
      <c r="EM388" s="4" t="s">
        <v>54</v>
      </c>
      <c r="EO388" s="4" t="s">
        <v>148</v>
      </c>
      <c r="EQ388" s="4">
        <v>0</v>
      </c>
      <c r="ER388" s="4">
        <v>52.61</v>
      </c>
      <c r="ES388" s="4">
        <v>52.61</v>
      </c>
      <c r="ET388" s="4">
        <v>0</v>
      </c>
      <c r="EU388" s="4">
        <v>0</v>
      </c>
      <c r="EV388" s="4">
        <v>0</v>
      </c>
      <c r="EW388" s="4">
        <v>0</v>
      </c>
      <c r="EX388" s="4">
        <v>0</v>
      </c>
      <c r="FQ388" s="4">
        <v>0</v>
      </c>
      <c r="FR388" s="4">
        <v>0</v>
      </c>
      <c r="FS388" s="4">
        <v>0</v>
      </c>
      <c r="FX388" s="4">
        <v>109</v>
      </c>
      <c r="FY388" s="4">
        <v>61</v>
      </c>
      <c r="GA388" s="4" t="s">
        <v>3</v>
      </c>
      <c r="GD388" s="4">
        <v>1</v>
      </c>
      <c r="GF388" s="4">
        <v>37503902</v>
      </c>
      <c r="GG388" s="4">
        <v>2</v>
      </c>
      <c r="GH388" s="4">
        <v>1</v>
      </c>
      <c r="GI388" s="4">
        <v>2</v>
      </c>
      <c r="GJ388" s="4">
        <v>0</v>
      </c>
      <c r="GK388" s="4">
        <v>0</v>
      </c>
      <c r="GL388" s="4">
        <f t="shared" si="516"/>
        <v>0</v>
      </c>
      <c r="GM388" s="4">
        <f t="shared" si="517"/>
        <v>4545.5</v>
      </c>
      <c r="GN388" s="4">
        <f t="shared" si="518"/>
        <v>4545.5</v>
      </c>
      <c r="GO388" s="4">
        <f t="shared" si="519"/>
        <v>0</v>
      </c>
      <c r="GP388" s="4">
        <f t="shared" si="520"/>
        <v>0</v>
      </c>
      <c r="GR388" s="4">
        <v>0</v>
      </c>
      <c r="GS388" s="4">
        <v>3</v>
      </c>
      <c r="GT388" s="4">
        <v>0</v>
      </c>
      <c r="GU388" s="4" t="s">
        <v>3</v>
      </c>
      <c r="GV388" s="4">
        <f t="shared" si="521"/>
        <v>0</v>
      </c>
      <c r="GW388" s="4">
        <v>1</v>
      </c>
      <c r="GX388" s="4">
        <f t="shared" si="522"/>
        <v>0</v>
      </c>
      <c r="HA388" s="4">
        <v>0</v>
      </c>
      <c r="HB388" s="4">
        <v>0</v>
      </c>
      <c r="HC388" s="4">
        <f t="shared" si="523"/>
        <v>0</v>
      </c>
      <c r="HE388" s="4" t="s">
        <v>3</v>
      </c>
      <c r="HF388" s="4" t="s">
        <v>3</v>
      </c>
      <c r="HM388" s="4" t="s">
        <v>42</v>
      </c>
      <c r="HN388" s="4" t="s">
        <v>3</v>
      </c>
      <c r="HO388" s="4" t="s">
        <v>3</v>
      </c>
      <c r="HP388" s="4" t="s">
        <v>3</v>
      </c>
      <c r="HQ388" s="4" t="s">
        <v>3</v>
      </c>
      <c r="HS388" s="4">
        <v>0</v>
      </c>
      <c r="IK388" s="4">
        <v>0</v>
      </c>
    </row>
    <row r="389" spans="1:255" x14ac:dyDescent="0.2">
      <c r="A389" s="2">
        <v>18</v>
      </c>
      <c r="B389" s="2">
        <v>1</v>
      </c>
      <c r="C389" s="2">
        <v>764</v>
      </c>
      <c r="D389" s="2"/>
      <c r="E389" s="2" t="s">
        <v>491</v>
      </c>
      <c r="F389" s="2" t="s">
        <v>215</v>
      </c>
      <c r="G389" s="2" t="s">
        <v>216</v>
      </c>
      <c r="H389" s="2" t="s">
        <v>146</v>
      </c>
      <c r="I389" s="2">
        <f>I385*J389</f>
        <v>0</v>
      </c>
      <c r="J389" s="2">
        <v>0</v>
      </c>
      <c r="K389" s="2">
        <v>0</v>
      </c>
      <c r="L389" s="2"/>
      <c r="M389" s="2"/>
      <c r="N389" s="2"/>
      <c r="O389" s="2">
        <f t="shared" si="499"/>
        <v>0</v>
      </c>
      <c r="P389" s="2">
        <f t="shared" si="500"/>
        <v>0</v>
      </c>
      <c r="Q389" s="2">
        <f t="shared" si="524"/>
        <v>0</v>
      </c>
      <c r="R389" s="2">
        <f t="shared" si="525"/>
        <v>0</v>
      </c>
      <c r="S389" s="2">
        <f t="shared" si="501"/>
        <v>0</v>
      </c>
      <c r="T389" s="2">
        <f t="shared" si="502"/>
        <v>0</v>
      </c>
      <c r="U389" s="2">
        <f t="shared" si="503"/>
        <v>0</v>
      </c>
      <c r="V389" s="2">
        <f t="shared" si="504"/>
        <v>0</v>
      </c>
      <c r="W389" s="2">
        <f t="shared" si="505"/>
        <v>0</v>
      </c>
      <c r="X389" s="2">
        <f t="shared" si="526"/>
        <v>0</v>
      </c>
      <c r="Y389" s="2">
        <f t="shared" si="527"/>
        <v>0</v>
      </c>
      <c r="Z389" s="2"/>
      <c r="AA389" s="2">
        <v>85736471</v>
      </c>
      <c r="AB389" s="2">
        <f t="shared" si="506"/>
        <v>57.04</v>
      </c>
      <c r="AC389" s="2">
        <f t="shared" si="528"/>
        <v>57.04</v>
      </c>
      <c r="AD389" s="2">
        <f t="shared" si="529"/>
        <v>0</v>
      </c>
      <c r="AE389" s="2">
        <f t="shared" si="530"/>
        <v>0</v>
      </c>
      <c r="AF389" s="2">
        <f t="shared" si="531"/>
        <v>0</v>
      </c>
      <c r="AG389" s="2">
        <f t="shared" si="507"/>
        <v>0</v>
      </c>
      <c r="AH389" s="2">
        <f t="shared" si="532"/>
        <v>0</v>
      </c>
      <c r="AI389" s="2">
        <f t="shared" si="533"/>
        <v>0</v>
      </c>
      <c r="AJ389" s="2">
        <f t="shared" si="508"/>
        <v>0</v>
      </c>
      <c r="AK389" s="2">
        <v>57.04</v>
      </c>
      <c r="AL389" s="2">
        <v>57.04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109</v>
      </c>
      <c r="AU389" s="2">
        <v>61</v>
      </c>
      <c r="AV389" s="2">
        <v>1</v>
      </c>
      <c r="AW389" s="2">
        <v>1</v>
      </c>
      <c r="AX389" s="2"/>
      <c r="AY389" s="2"/>
      <c r="AZ389" s="2">
        <v>1</v>
      </c>
      <c r="BA389" s="2">
        <v>1</v>
      </c>
      <c r="BB389" s="2">
        <v>1</v>
      </c>
      <c r="BC389" s="2">
        <v>1</v>
      </c>
      <c r="BD389" s="2" t="s">
        <v>3</v>
      </c>
      <c r="BE389" s="2" t="s">
        <v>3</v>
      </c>
      <c r="BF389" s="2" t="s">
        <v>3</v>
      </c>
      <c r="BG389" s="2" t="s">
        <v>3</v>
      </c>
      <c r="BH389" s="2">
        <v>3</v>
      </c>
      <c r="BI389" s="2">
        <v>1</v>
      </c>
      <c r="BJ389" s="2" t="s">
        <v>217</v>
      </c>
      <c r="BK389" s="2"/>
      <c r="BL389" s="2"/>
      <c r="BM389" s="2">
        <v>21</v>
      </c>
      <c r="BN389" s="2">
        <v>0</v>
      </c>
      <c r="BO389" s="2" t="s">
        <v>3</v>
      </c>
      <c r="BP389" s="2">
        <v>0</v>
      </c>
      <c r="BQ389" s="2">
        <v>30</v>
      </c>
      <c r="BR389" s="2">
        <v>0</v>
      </c>
      <c r="BS389" s="2">
        <v>1</v>
      </c>
      <c r="BT389" s="2">
        <v>1</v>
      </c>
      <c r="BU389" s="2">
        <v>1</v>
      </c>
      <c r="BV389" s="2">
        <v>1</v>
      </c>
      <c r="BW389" s="2">
        <v>1</v>
      </c>
      <c r="BX389" s="2">
        <v>1</v>
      </c>
      <c r="BY389" s="2" t="s">
        <v>3</v>
      </c>
      <c r="BZ389" s="2">
        <v>109</v>
      </c>
      <c r="CA389" s="2">
        <v>61</v>
      </c>
      <c r="CB389" s="2" t="s">
        <v>3</v>
      </c>
      <c r="CC389" s="2"/>
      <c r="CD389" s="2"/>
      <c r="CE389" s="2">
        <v>1566</v>
      </c>
      <c r="CF389" s="2">
        <v>0</v>
      </c>
      <c r="CG389" s="2">
        <v>0</v>
      </c>
      <c r="CH389" s="2"/>
      <c r="CI389" s="2"/>
      <c r="CJ389" s="2"/>
      <c r="CK389" s="2"/>
      <c r="CL389" s="2"/>
      <c r="CM389" s="2">
        <v>0</v>
      </c>
      <c r="CN389" s="2" t="s">
        <v>908</v>
      </c>
      <c r="CO389" s="2">
        <v>0</v>
      </c>
      <c r="CP389" s="2">
        <f t="shared" si="509"/>
        <v>0</v>
      </c>
      <c r="CQ389" s="2">
        <f t="shared" si="510"/>
        <v>57.04</v>
      </c>
      <c r="CR389" s="2">
        <f t="shared" si="534"/>
        <v>0</v>
      </c>
      <c r="CS389" s="2">
        <f t="shared" si="535"/>
        <v>0</v>
      </c>
      <c r="CT389" s="2">
        <f t="shared" si="511"/>
        <v>0</v>
      </c>
      <c r="CU389" s="2">
        <f t="shared" si="512"/>
        <v>0</v>
      </c>
      <c r="CV389" s="2">
        <f t="shared" si="513"/>
        <v>0</v>
      </c>
      <c r="CW389" s="2">
        <f t="shared" si="514"/>
        <v>0</v>
      </c>
      <c r="CX389" s="2">
        <f t="shared" si="515"/>
        <v>0</v>
      </c>
      <c r="CY389" s="2">
        <f t="shared" si="536"/>
        <v>0</v>
      </c>
      <c r="CZ389" s="2">
        <f t="shared" si="537"/>
        <v>0</v>
      </c>
      <c r="DA389" s="2"/>
      <c r="DB389" s="2"/>
      <c r="DC389" s="2" t="s">
        <v>3</v>
      </c>
      <c r="DD389" s="2" t="s">
        <v>3</v>
      </c>
      <c r="DE389" s="2" t="s">
        <v>3</v>
      </c>
      <c r="DF389" s="2" t="s">
        <v>3</v>
      </c>
      <c r="DG389" s="2" t="s">
        <v>3</v>
      </c>
      <c r="DH389" s="2" t="s">
        <v>3</v>
      </c>
      <c r="DI389" s="2" t="s">
        <v>3</v>
      </c>
      <c r="DJ389" s="2" t="s">
        <v>3</v>
      </c>
      <c r="DK389" s="2" t="s">
        <v>3</v>
      </c>
      <c r="DL389" s="2" t="s">
        <v>3</v>
      </c>
      <c r="DM389" s="2" t="s">
        <v>3</v>
      </c>
      <c r="DN389" s="2">
        <v>0</v>
      </c>
      <c r="DO389" s="2">
        <v>0</v>
      </c>
      <c r="DP389" s="2">
        <v>1</v>
      </c>
      <c r="DQ389" s="2">
        <v>1</v>
      </c>
      <c r="DR389" s="2"/>
      <c r="DS389" s="2"/>
      <c r="DT389" s="2"/>
      <c r="DU389" s="2">
        <v>1010</v>
      </c>
      <c r="DV389" s="2" t="s">
        <v>146</v>
      </c>
      <c r="DW389" s="2" t="s">
        <v>146</v>
      </c>
      <c r="DX389" s="2">
        <v>1</v>
      </c>
      <c r="DY389" s="2"/>
      <c r="DZ389" s="2" t="s">
        <v>3</v>
      </c>
      <c r="EA389" s="2" t="s">
        <v>3</v>
      </c>
      <c r="EB389" s="2" t="s">
        <v>3</v>
      </c>
      <c r="EC389" s="2" t="s">
        <v>3</v>
      </c>
      <c r="ED389" s="2"/>
      <c r="EE389" s="2">
        <v>85133641</v>
      </c>
      <c r="EF389" s="2">
        <v>30</v>
      </c>
      <c r="EG389" s="2" t="s">
        <v>52</v>
      </c>
      <c r="EH389" s="2">
        <v>0</v>
      </c>
      <c r="EI389" s="2" t="s">
        <v>3</v>
      </c>
      <c r="EJ389" s="2">
        <v>1</v>
      </c>
      <c r="EK389" s="2">
        <v>21</v>
      </c>
      <c r="EL389" s="2" t="s">
        <v>53</v>
      </c>
      <c r="EM389" s="2" t="s">
        <v>54</v>
      </c>
      <c r="EN389" s="2"/>
      <c r="EO389" s="2" t="s">
        <v>148</v>
      </c>
      <c r="EP389" s="2"/>
      <c r="EQ389" s="2">
        <v>0</v>
      </c>
      <c r="ER389" s="2">
        <v>57.04</v>
      </c>
      <c r="ES389" s="2">
        <v>57.04</v>
      </c>
      <c r="ET389" s="2">
        <v>0</v>
      </c>
      <c r="EU389" s="2">
        <v>0</v>
      </c>
      <c r="EV389" s="2">
        <v>0</v>
      </c>
      <c r="EW389" s="2">
        <v>0</v>
      </c>
      <c r="EX389" s="2">
        <v>0</v>
      </c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>
        <v>0</v>
      </c>
      <c r="FR389" s="2">
        <v>0</v>
      </c>
      <c r="FS389" s="2">
        <v>0</v>
      </c>
      <c r="FT389" s="2"/>
      <c r="FU389" s="2"/>
      <c r="FV389" s="2"/>
      <c r="FW389" s="2"/>
      <c r="FX389" s="2">
        <v>109</v>
      </c>
      <c r="FY389" s="2">
        <v>61</v>
      </c>
      <c r="FZ389" s="2"/>
      <c r="GA389" s="2" t="s">
        <v>3</v>
      </c>
      <c r="GB389" s="2"/>
      <c r="GC389" s="2"/>
      <c r="GD389" s="2">
        <v>1</v>
      </c>
      <c r="GE389" s="2"/>
      <c r="GF389" s="2">
        <v>-1047784132</v>
      </c>
      <c r="GG389" s="2">
        <v>2</v>
      </c>
      <c r="GH389" s="2">
        <v>1</v>
      </c>
      <c r="GI389" s="2">
        <v>-2</v>
      </c>
      <c r="GJ389" s="2">
        <v>0</v>
      </c>
      <c r="GK389" s="2">
        <v>0</v>
      </c>
      <c r="GL389" s="2">
        <f t="shared" si="516"/>
        <v>0</v>
      </c>
      <c r="GM389" s="2">
        <f t="shared" si="517"/>
        <v>0</v>
      </c>
      <c r="GN389" s="2">
        <f t="shared" si="518"/>
        <v>0</v>
      </c>
      <c r="GO389" s="2">
        <f t="shared" si="519"/>
        <v>0</v>
      </c>
      <c r="GP389" s="2">
        <f t="shared" si="520"/>
        <v>0</v>
      </c>
      <c r="GQ389" s="2"/>
      <c r="GR389" s="2">
        <v>0</v>
      </c>
      <c r="GS389" s="2">
        <v>3</v>
      </c>
      <c r="GT389" s="2">
        <v>0</v>
      </c>
      <c r="GU389" s="2" t="s">
        <v>3</v>
      </c>
      <c r="GV389" s="2">
        <f t="shared" si="521"/>
        <v>0</v>
      </c>
      <c r="GW389" s="2">
        <v>1</v>
      </c>
      <c r="GX389" s="2">
        <f t="shared" si="522"/>
        <v>0</v>
      </c>
      <c r="GY389" s="2"/>
      <c r="GZ389" s="2"/>
      <c r="HA389" s="2">
        <v>0</v>
      </c>
      <c r="HB389" s="2">
        <v>0</v>
      </c>
      <c r="HC389" s="2">
        <f t="shared" si="523"/>
        <v>0</v>
      </c>
      <c r="HD389" s="2"/>
      <c r="HE389" s="2" t="s">
        <v>3</v>
      </c>
      <c r="HF389" s="2" t="s">
        <v>3</v>
      </c>
      <c r="HG389" s="2"/>
      <c r="HH389" s="2"/>
      <c r="HI389" s="2"/>
      <c r="HJ389" s="2"/>
      <c r="HK389" s="2"/>
      <c r="HL389" s="2"/>
      <c r="HM389" s="2" t="s">
        <v>42</v>
      </c>
      <c r="HN389" s="2" t="s">
        <v>3</v>
      </c>
      <c r="HO389" s="2" t="s">
        <v>3</v>
      </c>
      <c r="HP389" s="2" t="s">
        <v>3</v>
      </c>
      <c r="HQ389" s="2" t="s">
        <v>3</v>
      </c>
      <c r="HR389" s="2"/>
      <c r="HS389" s="2">
        <v>0</v>
      </c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>
        <v>0</v>
      </c>
      <c r="IL389" s="2"/>
      <c r="IM389" s="2"/>
      <c r="IN389" s="2"/>
      <c r="IO389" s="2"/>
      <c r="IP389" s="2"/>
      <c r="IQ389" s="2"/>
      <c r="IR389" s="2"/>
      <c r="IS389" s="2"/>
      <c r="IT389" s="2"/>
      <c r="IU389" s="2"/>
    </row>
    <row r="390" spans="1:255" x14ac:dyDescent="0.2">
      <c r="A390" s="4">
        <v>18</v>
      </c>
      <c r="B390" s="4">
        <v>1</v>
      </c>
      <c r="C390" s="4">
        <v>777</v>
      </c>
      <c r="E390" s="4" t="s">
        <v>491</v>
      </c>
      <c r="F390" s="4" t="s">
        <v>215</v>
      </c>
      <c r="G390" s="4" t="s">
        <v>216</v>
      </c>
      <c r="H390" s="4" t="s">
        <v>146</v>
      </c>
      <c r="I390" s="4">
        <f>I386*J390</f>
        <v>0</v>
      </c>
      <c r="J390" s="4">
        <v>0</v>
      </c>
      <c r="K390" s="4">
        <v>0</v>
      </c>
      <c r="O390" s="4">
        <f t="shared" si="499"/>
        <v>0</v>
      </c>
      <c r="P390" s="4">
        <f t="shared" si="500"/>
        <v>0</v>
      </c>
      <c r="Q390" s="4">
        <f t="shared" si="524"/>
        <v>0</v>
      </c>
      <c r="R390" s="4">
        <f t="shared" si="525"/>
        <v>0</v>
      </c>
      <c r="S390" s="4">
        <f t="shared" si="501"/>
        <v>0</v>
      </c>
      <c r="T390" s="4">
        <f t="shared" si="502"/>
        <v>0</v>
      </c>
      <c r="U390" s="4">
        <f t="shared" si="503"/>
        <v>0</v>
      </c>
      <c r="V390" s="4">
        <f t="shared" si="504"/>
        <v>0</v>
      </c>
      <c r="W390" s="4">
        <f t="shared" si="505"/>
        <v>0</v>
      </c>
      <c r="X390" s="4">
        <f t="shared" si="526"/>
        <v>0</v>
      </c>
      <c r="Y390" s="4">
        <f t="shared" si="527"/>
        <v>0</v>
      </c>
      <c r="AA390" s="4">
        <v>85736473</v>
      </c>
      <c r="AB390" s="4">
        <f t="shared" si="506"/>
        <v>57.04</v>
      </c>
      <c r="AC390" s="4">
        <f t="shared" si="528"/>
        <v>57.04</v>
      </c>
      <c r="AD390" s="4">
        <f t="shared" si="529"/>
        <v>0</v>
      </c>
      <c r="AE390" s="4">
        <f t="shared" si="530"/>
        <v>0</v>
      </c>
      <c r="AF390" s="4">
        <f t="shared" si="531"/>
        <v>0</v>
      </c>
      <c r="AG390" s="4">
        <f t="shared" si="507"/>
        <v>0</v>
      </c>
      <c r="AH390" s="4">
        <f t="shared" si="532"/>
        <v>0</v>
      </c>
      <c r="AI390" s="4">
        <f t="shared" si="533"/>
        <v>0</v>
      </c>
      <c r="AJ390" s="4">
        <f t="shared" si="508"/>
        <v>0</v>
      </c>
      <c r="AK390" s="4">
        <v>57.04</v>
      </c>
      <c r="AL390" s="4">
        <v>57.04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109</v>
      </c>
      <c r="AU390" s="4">
        <v>61</v>
      </c>
      <c r="AV390" s="4">
        <v>1</v>
      </c>
      <c r="AW390" s="4">
        <v>1</v>
      </c>
      <c r="AZ390" s="4">
        <v>1</v>
      </c>
      <c r="BA390" s="4">
        <v>1</v>
      </c>
      <c r="BB390" s="4">
        <v>1</v>
      </c>
      <c r="BC390" s="4">
        <v>10.8</v>
      </c>
      <c r="BD390" s="4" t="s">
        <v>3</v>
      </c>
      <c r="BE390" s="4" t="s">
        <v>3</v>
      </c>
      <c r="BF390" s="4" t="s">
        <v>3</v>
      </c>
      <c r="BG390" s="4" t="s">
        <v>3</v>
      </c>
      <c r="BH390" s="4">
        <v>3</v>
      </c>
      <c r="BI390" s="4">
        <v>1</v>
      </c>
      <c r="BJ390" s="4" t="s">
        <v>217</v>
      </c>
      <c r="BM390" s="4">
        <v>21</v>
      </c>
      <c r="BN390" s="4">
        <v>0</v>
      </c>
      <c r="BO390" s="4" t="s">
        <v>215</v>
      </c>
      <c r="BP390" s="4">
        <v>1</v>
      </c>
      <c r="BQ390" s="4">
        <v>30</v>
      </c>
      <c r="BR390" s="4">
        <v>0</v>
      </c>
      <c r="BS390" s="4">
        <v>1</v>
      </c>
      <c r="BT390" s="4">
        <v>1</v>
      </c>
      <c r="BU390" s="4">
        <v>1</v>
      </c>
      <c r="BV390" s="4">
        <v>1</v>
      </c>
      <c r="BW390" s="4">
        <v>1</v>
      </c>
      <c r="BX390" s="4">
        <v>1</v>
      </c>
      <c r="BY390" s="4" t="s">
        <v>3</v>
      </c>
      <c r="BZ390" s="4">
        <v>109</v>
      </c>
      <c r="CA390" s="4">
        <v>61</v>
      </c>
      <c r="CB390" s="4" t="s">
        <v>3</v>
      </c>
      <c r="CE390" s="4">
        <v>1566</v>
      </c>
      <c r="CF390" s="4">
        <v>0</v>
      </c>
      <c r="CG390" s="4">
        <v>0</v>
      </c>
      <c r="CM390" s="4">
        <v>0</v>
      </c>
      <c r="CN390" s="4" t="s">
        <v>908</v>
      </c>
      <c r="CO390" s="4">
        <v>0</v>
      </c>
      <c r="CP390" s="4">
        <f t="shared" si="509"/>
        <v>0</v>
      </c>
      <c r="CQ390" s="4">
        <f t="shared" si="510"/>
        <v>616.03</v>
      </c>
      <c r="CR390" s="4">
        <f t="shared" si="534"/>
        <v>0</v>
      </c>
      <c r="CS390" s="4">
        <f t="shared" si="535"/>
        <v>0</v>
      </c>
      <c r="CT390" s="4">
        <f t="shared" si="511"/>
        <v>0</v>
      </c>
      <c r="CU390" s="4">
        <f t="shared" si="512"/>
        <v>0</v>
      </c>
      <c r="CV390" s="4">
        <f t="shared" si="513"/>
        <v>0</v>
      </c>
      <c r="CW390" s="4">
        <f t="shared" si="514"/>
        <v>0</v>
      </c>
      <c r="CX390" s="4">
        <f t="shared" si="515"/>
        <v>0</v>
      </c>
      <c r="CY390" s="4">
        <f t="shared" si="536"/>
        <v>0</v>
      </c>
      <c r="CZ390" s="4">
        <f t="shared" si="537"/>
        <v>0</v>
      </c>
      <c r="DC390" s="4" t="s">
        <v>3</v>
      </c>
      <c r="DD390" s="4" t="s">
        <v>3</v>
      </c>
      <c r="DE390" s="4" t="s">
        <v>3</v>
      </c>
      <c r="DF390" s="4" t="s">
        <v>3</v>
      </c>
      <c r="DG390" s="4" t="s">
        <v>3</v>
      </c>
      <c r="DH390" s="4" t="s">
        <v>3</v>
      </c>
      <c r="DI390" s="4" t="s">
        <v>3</v>
      </c>
      <c r="DJ390" s="4" t="s">
        <v>3</v>
      </c>
      <c r="DK390" s="4" t="s">
        <v>3</v>
      </c>
      <c r="DL390" s="4" t="s">
        <v>3</v>
      </c>
      <c r="DM390" s="4" t="s">
        <v>3</v>
      </c>
      <c r="DN390" s="4">
        <v>0</v>
      </c>
      <c r="DO390" s="4">
        <v>0</v>
      </c>
      <c r="DP390" s="4">
        <v>1</v>
      </c>
      <c r="DQ390" s="4">
        <v>1</v>
      </c>
      <c r="DU390" s="4">
        <v>1010</v>
      </c>
      <c r="DV390" s="4" t="s">
        <v>146</v>
      </c>
      <c r="DW390" s="4" t="s">
        <v>146</v>
      </c>
      <c r="DX390" s="4">
        <v>1</v>
      </c>
      <c r="DZ390" s="4" t="s">
        <v>3</v>
      </c>
      <c r="EA390" s="4" t="s">
        <v>3</v>
      </c>
      <c r="EB390" s="4" t="s">
        <v>3</v>
      </c>
      <c r="EC390" s="4" t="s">
        <v>3</v>
      </c>
      <c r="EE390" s="4">
        <v>85133641</v>
      </c>
      <c r="EF390" s="4">
        <v>30</v>
      </c>
      <c r="EG390" s="4" t="s">
        <v>52</v>
      </c>
      <c r="EH390" s="4">
        <v>0</v>
      </c>
      <c r="EI390" s="4" t="s">
        <v>3</v>
      </c>
      <c r="EJ390" s="4">
        <v>1</v>
      </c>
      <c r="EK390" s="4">
        <v>21</v>
      </c>
      <c r="EL390" s="4" t="s">
        <v>53</v>
      </c>
      <c r="EM390" s="4" t="s">
        <v>54</v>
      </c>
      <c r="EO390" s="4" t="s">
        <v>148</v>
      </c>
      <c r="EQ390" s="4">
        <v>0</v>
      </c>
      <c r="ER390" s="4">
        <v>57.04</v>
      </c>
      <c r="ES390" s="4">
        <v>57.04</v>
      </c>
      <c r="ET390" s="4">
        <v>0</v>
      </c>
      <c r="EU390" s="4">
        <v>0</v>
      </c>
      <c r="EV390" s="4">
        <v>0</v>
      </c>
      <c r="EW390" s="4">
        <v>0</v>
      </c>
      <c r="EX390" s="4">
        <v>0</v>
      </c>
      <c r="FQ390" s="4">
        <v>0</v>
      </c>
      <c r="FR390" s="4">
        <v>0</v>
      </c>
      <c r="FS390" s="4">
        <v>0</v>
      </c>
      <c r="FX390" s="4">
        <v>109</v>
      </c>
      <c r="FY390" s="4">
        <v>61</v>
      </c>
      <c r="GA390" s="4" t="s">
        <v>3</v>
      </c>
      <c r="GD390" s="4">
        <v>1</v>
      </c>
      <c r="GF390" s="4">
        <v>-1047784132</v>
      </c>
      <c r="GG390" s="4">
        <v>2</v>
      </c>
      <c r="GH390" s="4">
        <v>1</v>
      </c>
      <c r="GI390" s="4">
        <v>2</v>
      </c>
      <c r="GJ390" s="4">
        <v>0</v>
      </c>
      <c r="GK390" s="4">
        <v>0</v>
      </c>
      <c r="GL390" s="4">
        <f t="shared" si="516"/>
        <v>0</v>
      </c>
      <c r="GM390" s="4">
        <f t="shared" si="517"/>
        <v>0</v>
      </c>
      <c r="GN390" s="4">
        <f t="shared" si="518"/>
        <v>0</v>
      </c>
      <c r="GO390" s="4">
        <f t="shared" si="519"/>
        <v>0</v>
      </c>
      <c r="GP390" s="4">
        <f t="shared" si="520"/>
        <v>0</v>
      </c>
      <c r="GR390" s="4">
        <v>0</v>
      </c>
      <c r="GS390" s="4">
        <v>3</v>
      </c>
      <c r="GT390" s="4">
        <v>0</v>
      </c>
      <c r="GU390" s="4" t="s">
        <v>3</v>
      </c>
      <c r="GV390" s="4">
        <f t="shared" si="521"/>
        <v>0</v>
      </c>
      <c r="GW390" s="4">
        <v>1</v>
      </c>
      <c r="GX390" s="4">
        <f t="shared" si="522"/>
        <v>0</v>
      </c>
      <c r="HA390" s="4">
        <v>0</v>
      </c>
      <c r="HB390" s="4">
        <v>0</v>
      </c>
      <c r="HC390" s="4">
        <f t="shared" si="523"/>
        <v>0</v>
      </c>
      <c r="HE390" s="4" t="s">
        <v>3</v>
      </c>
      <c r="HF390" s="4" t="s">
        <v>3</v>
      </c>
      <c r="HM390" s="4" t="s">
        <v>42</v>
      </c>
      <c r="HN390" s="4" t="s">
        <v>3</v>
      </c>
      <c r="HO390" s="4" t="s">
        <v>3</v>
      </c>
      <c r="HP390" s="4" t="s">
        <v>3</v>
      </c>
      <c r="HQ390" s="4" t="s">
        <v>3</v>
      </c>
      <c r="HS390" s="4">
        <v>0</v>
      </c>
      <c r="IK390" s="4">
        <v>0</v>
      </c>
    </row>
    <row r="391" spans="1:255" x14ac:dyDescent="0.2">
      <c r="A391" s="2">
        <v>18</v>
      </c>
      <c r="B391" s="2">
        <v>1</v>
      </c>
      <c r="C391" s="2">
        <v>763</v>
      </c>
      <c r="D391" s="2"/>
      <c r="E391" s="2" t="s">
        <v>492</v>
      </c>
      <c r="F391" s="2" t="s">
        <v>219</v>
      </c>
      <c r="G391" s="2" t="s">
        <v>220</v>
      </c>
      <c r="H391" s="2" t="s">
        <v>146</v>
      </c>
      <c r="I391" s="2">
        <f>I385*J391</f>
        <v>0</v>
      </c>
      <c r="J391" s="2">
        <v>0</v>
      </c>
      <c r="K391" s="2">
        <v>0</v>
      </c>
      <c r="L391" s="2"/>
      <c r="M391" s="2"/>
      <c r="N391" s="2"/>
      <c r="O391" s="2">
        <f t="shared" si="499"/>
        <v>0</v>
      </c>
      <c r="P391" s="2">
        <f t="shared" si="500"/>
        <v>0</v>
      </c>
      <c r="Q391" s="2">
        <f t="shared" si="524"/>
        <v>0</v>
      </c>
      <c r="R391" s="2">
        <f t="shared" si="525"/>
        <v>0</v>
      </c>
      <c r="S391" s="2">
        <f t="shared" si="501"/>
        <v>0</v>
      </c>
      <c r="T391" s="2">
        <f t="shared" si="502"/>
        <v>0</v>
      </c>
      <c r="U391" s="2">
        <f t="shared" si="503"/>
        <v>0</v>
      </c>
      <c r="V391" s="2">
        <f t="shared" si="504"/>
        <v>0</v>
      </c>
      <c r="W391" s="2">
        <f t="shared" si="505"/>
        <v>0</v>
      </c>
      <c r="X391" s="2">
        <f t="shared" si="526"/>
        <v>0</v>
      </c>
      <c r="Y391" s="2">
        <f t="shared" si="527"/>
        <v>0</v>
      </c>
      <c r="Z391" s="2"/>
      <c r="AA391" s="2">
        <v>85736471</v>
      </c>
      <c r="AB391" s="2">
        <f t="shared" si="506"/>
        <v>56.84</v>
      </c>
      <c r="AC391" s="2">
        <f t="shared" si="528"/>
        <v>56.84</v>
      </c>
      <c r="AD391" s="2">
        <f t="shared" si="529"/>
        <v>0</v>
      </c>
      <c r="AE391" s="2">
        <f t="shared" si="530"/>
        <v>0</v>
      </c>
      <c r="AF391" s="2">
        <f t="shared" si="531"/>
        <v>0</v>
      </c>
      <c r="AG391" s="2">
        <f t="shared" si="507"/>
        <v>0</v>
      </c>
      <c r="AH391" s="2">
        <f t="shared" si="532"/>
        <v>0</v>
      </c>
      <c r="AI391" s="2">
        <f t="shared" si="533"/>
        <v>0</v>
      </c>
      <c r="AJ391" s="2">
        <f t="shared" si="508"/>
        <v>0</v>
      </c>
      <c r="AK391" s="2">
        <v>56.84</v>
      </c>
      <c r="AL391" s="2">
        <v>56.84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109</v>
      </c>
      <c r="AU391" s="2">
        <v>61</v>
      </c>
      <c r="AV391" s="2">
        <v>1</v>
      </c>
      <c r="AW391" s="2">
        <v>1</v>
      </c>
      <c r="AX391" s="2"/>
      <c r="AY391" s="2"/>
      <c r="AZ391" s="2">
        <v>1</v>
      </c>
      <c r="BA391" s="2">
        <v>1</v>
      </c>
      <c r="BB391" s="2">
        <v>1</v>
      </c>
      <c r="BC391" s="2">
        <v>1</v>
      </c>
      <c r="BD391" s="2" t="s">
        <v>3</v>
      </c>
      <c r="BE391" s="2" t="s">
        <v>3</v>
      </c>
      <c r="BF391" s="2" t="s">
        <v>3</v>
      </c>
      <c r="BG391" s="2" t="s">
        <v>3</v>
      </c>
      <c r="BH391" s="2">
        <v>3</v>
      </c>
      <c r="BI391" s="2">
        <v>1</v>
      </c>
      <c r="BJ391" s="2" t="s">
        <v>221</v>
      </c>
      <c r="BK391" s="2"/>
      <c r="BL391" s="2"/>
      <c r="BM391" s="2">
        <v>21</v>
      </c>
      <c r="BN391" s="2">
        <v>0</v>
      </c>
      <c r="BO391" s="2" t="s">
        <v>3</v>
      </c>
      <c r="BP391" s="2">
        <v>0</v>
      </c>
      <c r="BQ391" s="2">
        <v>30</v>
      </c>
      <c r="BR391" s="2">
        <v>0</v>
      </c>
      <c r="BS391" s="2">
        <v>1</v>
      </c>
      <c r="BT391" s="2">
        <v>1</v>
      </c>
      <c r="BU391" s="2">
        <v>1</v>
      </c>
      <c r="BV391" s="2">
        <v>1</v>
      </c>
      <c r="BW391" s="2">
        <v>1</v>
      </c>
      <c r="BX391" s="2">
        <v>1</v>
      </c>
      <c r="BY391" s="2" t="s">
        <v>3</v>
      </c>
      <c r="BZ391" s="2">
        <v>109</v>
      </c>
      <c r="CA391" s="2">
        <v>61</v>
      </c>
      <c r="CB391" s="2" t="s">
        <v>3</v>
      </c>
      <c r="CC391" s="2"/>
      <c r="CD391" s="2"/>
      <c r="CE391" s="2">
        <v>1566</v>
      </c>
      <c r="CF391" s="2">
        <v>0</v>
      </c>
      <c r="CG391" s="2">
        <v>0</v>
      </c>
      <c r="CH391" s="2"/>
      <c r="CI391" s="2"/>
      <c r="CJ391" s="2"/>
      <c r="CK391" s="2"/>
      <c r="CL391" s="2"/>
      <c r="CM391" s="2">
        <v>0</v>
      </c>
      <c r="CN391" s="2" t="s">
        <v>908</v>
      </c>
      <c r="CO391" s="2">
        <v>0</v>
      </c>
      <c r="CP391" s="2">
        <f t="shared" si="509"/>
        <v>0</v>
      </c>
      <c r="CQ391" s="2">
        <f t="shared" si="510"/>
        <v>56.84</v>
      </c>
      <c r="CR391" s="2">
        <f t="shared" si="534"/>
        <v>0</v>
      </c>
      <c r="CS391" s="2">
        <f t="shared" si="535"/>
        <v>0</v>
      </c>
      <c r="CT391" s="2">
        <f t="shared" si="511"/>
        <v>0</v>
      </c>
      <c r="CU391" s="2">
        <f t="shared" si="512"/>
        <v>0</v>
      </c>
      <c r="CV391" s="2">
        <f t="shared" si="513"/>
        <v>0</v>
      </c>
      <c r="CW391" s="2">
        <f t="shared" si="514"/>
        <v>0</v>
      </c>
      <c r="CX391" s="2">
        <f t="shared" si="515"/>
        <v>0</v>
      </c>
      <c r="CY391" s="2">
        <f t="shared" si="536"/>
        <v>0</v>
      </c>
      <c r="CZ391" s="2">
        <f t="shared" si="537"/>
        <v>0</v>
      </c>
      <c r="DA391" s="2"/>
      <c r="DB391" s="2"/>
      <c r="DC391" s="2" t="s">
        <v>3</v>
      </c>
      <c r="DD391" s="2" t="s">
        <v>3</v>
      </c>
      <c r="DE391" s="2" t="s">
        <v>3</v>
      </c>
      <c r="DF391" s="2" t="s">
        <v>3</v>
      </c>
      <c r="DG391" s="2" t="s">
        <v>3</v>
      </c>
      <c r="DH391" s="2" t="s">
        <v>3</v>
      </c>
      <c r="DI391" s="2" t="s">
        <v>3</v>
      </c>
      <c r="DJ391" s="2" t="s">
        <v>3</v>
      </c>
      <c r="DK391" s="2" t="s">
        <v>3</v>
      </c>
      <c r="DL391" s="2" t="s">
        <v>3</v>
      </c>
      <c r="DM391" s="2" t="s">
        <v>3</v>
      </c>
      <c r="DN391" s="2">
        <v>0</v>
      </c>
      <c r="DO391" s="2">
        <v>0</v>
      </c>
      <c r="DP391" s="2">
        <v>1</v>
      </c>
      <c r="DQ391" s="2">
        <v>1</v>
      </c>
      <c r="DR391" s="2"/>
      <c r="DS391" s="2"/>
      <c r="DT391" s="2"/>
      <c r="DU391" s="2">
        <v>1010</v>
      </c>
      <c r="DV391" s="2" t="s">
        <v>146</v>
      </c>
      <c r="DW391" s="2" t="s">
        <v>146</v>
      </c>
      <c r="DX391" s="2">
        <v>1</v>
      </c>
      <c r="DY391" s="2"/>
      <c r="DZ391" s="2" t="s">
        <v>3</v>
      </c>
      <c r="EA391" s="2" t="s">
        <v>3</v>
      </c>
      <c r="EB391" s="2" t="s">
        <v>3</v>
      </c>
      <c r="EC391" s="2" t="s">
        <v>3</v>
      </c>
      <c r="ED391" s="2"/>
      <c r="EE391" s="2">
        <v>85133641</v>
      </c>
      <c r="EF391" s="2">
        <v>30</v>
      </c>
      <c r="EG391" s="2" t="s">
        <v>52</v>
      </c>
      <c r="EH391" s="2">
        <v>0</v>
      </c>
      <c r="EI391" s="2" t="s">
        <v>3</v>
      </c>
      <c r="EJ391" s="2">
        <v>1</v>
      </c>
      <c r="EK391" s="2">
        <v>21</v>
      </c>
      <c r="EL391" s="2" t="s">
        <v>53</v>
      </c>
      <c r="EM391" s="2" t="s">
        <v>54</v>
      </c>
      <c r="EN391" s="2"/>
      <c r="EO391" s="2" t="s">
        <v>148</v>
      </c>
      <c r="EP391" s="2"/>
      <c r="EQ391" s="2">
        <v>0</v>
      </c>
      <c r="ER391" s="2">
        <v>56.84</v>
      </c>
      <c r="ES391" s="2">
        <v>56.84</v>
      </c>
      <c r="ET391" s="2">
        <v>0</v>
      </c>
      <c r="EU391" s="2">
        <v>0</v>
      </c>
      <c r="EV391" s="2">
        <v>0</v>
      </c>
      <c r="EW391" s="2">
        <v>0</v>
      </c>
      <c r="EX391" s="2">
        <v>0</v>
      </c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>
        <v>0</v>
      </c>
      <c r="FR391" s="2">
        <v>0</v>
      </c>
      <c r="FS391" s="2">
        <v>0</v>
      </c>
      <c r="FT391" s="2"/>
      <c r="FU391" s="2"/>
      <c r="FV391" s="2"/>
      <c r="FW391" s="2"/>
      <c r="FX391" s="2">
        <v>109</v>
      </c>
      <c r="FY391" s="2">
        <v>61</v>
      </c>
      <c r="FZ391" s="2"/>
      <c r="GA391" s="2" t="s">
        <v>3</v>
      </c>
      <c r="GB391" s="2"/>
      <c r="GC391" s="2"/>
      <c r="GD391" s="2">
        <v>1</v>
      </c>
      <c r="GE391" s="2"/>
      <c r="GF391" s="2">
        <v>-2051747860</v>
      </c>
      <c r="GG391" s="2">
        <v>2</v>
      </c>
      <c r="GH391" s="2">
        <v>1</v>
      </c>
      <c r="GI391" s="2">
        <v>-2</v>
      </c>
      <c r="GJ391" s="2">
        <v>0</v>
      </c>
      <c r="GK391" s="2">
        <v>0</v>
      </c>
      <c r="GL391" s="2">
        <f t="shared" si="516"/>
        <v>0</v>
      </c>
      <c r="GM391" s="2">
        <f t="shared" si="517"/>
        <v>0</v>
      </c>
      <c r="GN391" s="2">
        <f t="shared" si="518"/>
        <v>0</v>
      </c>
      <c r="GO391" s="2">
        <f t="shared" si="519"/>
        <v>0</v>
      </c>
      <c r="GP391" s="2">
        <f t="shared" si="520"/>
        <v>0</v>
      </c>
      <c r="GQ391" s="2"/>
      <c r="GR391" s="2">
        <v>0</v>
      </c>
      <c r="GS391" s="2">
        <v>3</v>
      </c>
      <c r="GT391" s="2">
        <v>0</v>
      </c>
      <c r="GU391" s="2" t="s">
        <v>3</v>
      </c>
      <c r="GV391" s="2">
        <f t="shared" si="521"/>
        <v>0</v>
      </c>
      <c r="GW391" s="2">
        <v>1</v>
      </c>
      <c r="GX391" s="2">
        <f t="shared" si="522"/>
        <v>0</v>
      </c>
      <c r="GY391" s="2"/>
      <c r="GZ391" s="2"/>
      <c r="HA391" s="2">
        <v>0</v>
      </c>
      <c r="HB391" s="2">
        <v>0</v>
      </c>
      <c r="HC391" s="2">
        <f t="shared" si="523"/>
        <v>0</v>
      </c>
      <c r="HD391" s="2"/>
      <c r="HE391" s="2" t="s">
        <v>3</v>
      </c>
      <c r="HF391" s="2" t="s">
        <v>3</v>
      </c>
      <c r="HG391" s="2"/>
      <c r="HH391" s="2"/>
      <c r="HI391" s="2"/>
      <c r="HJ391" s="2"/>
      <c r="HK391" s="2"/>
      <c r="HL391" s="2"/>
      <c r="HM391" s="2" t="s">
        <v>42</v>
      </c>
      <c r="HN391" s="2" t="s">
        <v>3</v>
      </c>
      <c r="HO391" s="2" t="s">
        <v>3</v>
      </c>
      <c r="HP391" s="2" t="s">
        <v>3</v>
      </c>
      <c r="HQ391" s="2" t="s">
        <v>3</v>
      </c>
      <c r="HR391" s="2"/>
      <c r="HS391" s="2">
        <v>0</v>
      </c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>
        <v>0</v>
      </c>
      <c r="IL391" s="2"/>
      <c r="IM391" s="2"/>
      <c r="IN391" s="2"/>
      <c r="IO391" s="2"/>
      <c r="IP391" s="2"/>
      <c r="IQ391" s="2"/>
      <c r="IR391" s="2"/>
      <c r="IS391" s="2"/>
      <c r="IT391" s="2"/>
      <c r="IU391" s="2"/>
    </row>
    <row r="392" spans="1:255" x14ac:dyDescent="0.2">
      <c r="A392" s="4">
        <v>18</v>
      </c>
      <c r="B392" s="4">
        <v>1</v>
      </c>
      <c r="C392" s="4">
        <v>776</v>
      </c>
      <c r="E392" s="4" t="s">
        <v>492</v>
      </c>
      <c r="F392" s="4" t="s">
        <v>219</v>
      </c>
      <c r="G392" s="4" t="s">
        <v>220</v>
      </c>
      <c r="H392" s="4" t="s">
        <v>146</v>
      </c>
      <c r="I392" s="4">
        <f>I386*J392</f>
        <v>0</v>
      </c>
      <c r="J392" s="4">
        <v>0</v>
      </c>
      <c r="K392" s="4">
        <v>0</v>
      </c>
      <c r="O392" s="4">
        <f t="shared" si="499"/>
        <v>0</v>
      </c>
      <c r="P392" s="4">
        <f t="shared" si="500"/>
        <v>0</v>
      </c>
      <c r="Q392" s="4">
        <f t="shared" si="524"/>
        <v>0</v>
      </c>
      <c r="R392" s="4">
        <f t="shared" si="525"/>
        <v>0</v>
      </c>
      <c r="S392" s="4">
        <f t="shared" si="501"/>
        <v>0</v>
      </c>
      <c r="T392" s="4">
        <f t="shared" si="502"/>
        <v>0</v>
      </c>
      <c r="U392" s="4">
        <f t="shared" si="503"/>
        <v>0</v>
      </c>
      <c r="V392" s="4">
        <f t="shared" si="504"/>
        <v>0</v>
      </c>
      <c r="W392" s="4">
        <f t="shared" si="505"/>
        <v>0</v>
      </c>
      <c r="X392" s="4">
        <f t="shared" si="526"/>
        <v>0</v>
      </c>
      <c r="Y392" s="4">
        <f t="shared" si="527"/>
        <v>0</v>
      </c>
      <c r="AA392" s="4">
        <v>85736473</v>
      </c>
      <c r="AB392" s="4">
        <f t="shared" si="506"/>
        <v>56.84</v>
      </c>
      <c r="AC392" s="4">
        <f t="shared" si="528"/>
        <v>56.84</v>
      </c>
      <c r="AD392" s="4">
        <f t="shared" si="529"/>
        <v>0</v>
      </c>
      <c r="AE392" s="4">
        <f t="shared" si="530"/>
        <v>0</v>
      </c>
      <c r="AF392" s="4">
        <f t="shared" si="531"/>
        <v>0</v>
      </c>
      <c r="AG392" s="4">
        <f t="shared" si="507"/>
        <v>0</v>
      </c>
      <c r="AH392" s="4">
        <f t="shared" si="532"/>
        <v>0</v>
      </c>
      <c r="AI392" s="4">
        <f t="shared" si="533"/>
        <v>0</v>
      </c>
      <c r="AJ392" s="4">
        <f t="shared" si="508"/>
        <v>0</v>
      </c>
      <c r="AK392" s="4">
        <v>56.84</v>
      </c>
      <c r="AL392" s="4">
        <v>56.84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109</v>
      </c>
      <c r="AU392" s="4">
        <v>61</v>
      </c>
      <c r="AV392" s="4">
        <v>1</v>
      </c>
      <c r="AW392" s="4">
        <v>1</v>
      </c>
      <c r="AZ392" s="4">
        <v>1</v>
      </c>
      <c r="BA392" s="4">
        <v>1</v>
      </c>
      <c r="BB392" s="4">
        <v>1</v>
      </c>
      <c r="BC392" s="4">
        <v>8.9</v>
      </c>
      <c r="BD392" s="4" t="s">
        <v>3</v>
      </c>
      <c r="BE392" s="4" t="s">
        <v>3</v>
      </c>
      <c r="BF392" s="4" t="s">
        <v>3</v>
      </c>
      <c r="BG392" s="4" t="s">
        <v>3</v>
      </c>
      <c r="BH392" s="4">
        <v>3</v>
      </c>
      <c r="BI392" s="4">
        <v>1</v>
      </c>
      <c r="BJ392" s="4" t="s">
        <v>221</v>
      </c>
      <c r="BM392" s="4">
        <v>21</v>
      </c>
      <c r="BN392" s="4">
        <v>0</v>
      </c>
      <c r="BO392" s="4" t="s">
        <v>219</v>
      </c>
      <c r="BP392" s="4">
        <v>1</v>
      </c>
      <c r="BQ392" s="4">
        <v>30</v>
      </c>
      <c r="BR392" s="4">
        <v>0</v>
      </c>
      <c r="BS392" s="4">
        <v>1</v>
      </c>
      <c r="BT392" s="4">
        <v>1</v>
      </c>
      <c r="BU392" s="4">
        <v>1</v>
      </c>
      <c r="BV392" s="4">
        <v>1</v>
      </c>
      <c r="BW392" s="4">
        <v>1</v>
      </c>
      <c r="BX392" s="4">
        <v>1</v>
      </c>
      <c r="BY392" s="4" t="s">
        <v>3</v>
      </c>
      <c r="BZ392" s="4">
        <v>109</v>
      </c>
      <c r="CA392" s="4">
        <v>61</v>
      </c>
      <c r="CB392" s="4" t="s">
        <v>3</v>
      </c>
      <c r="CE392" s="4">
        <v>1566</v>
      </c>
      <c r="CF392" s="4">
        <v>0</v>
      </c>
      <c r="CG392" s="4">
        <v>0</v>
      </c>
      <c r="CM392" s="4">
        <v>0</v>
      </c>
      <c r="CN392" s="4" t="s">
        <v>908</v>
      </c>
      <c r="CO392" s="4">
        <v>0</v>
      </c>
      <c r="CP392" s="4">
        <f t="shared" si="509"/>
        <v>0</v>
      </c>
      <c r="CQ392" s="4">
        <f t="shared" si="510"/>
        <v>505.88</v>
      </c>
      <c r="CR392" s="4">
        <f t="shared" si="534"/>
        <v>0</v>
      </c>
      <c r="CS392" s="4">
        <f t="shared" si="535"/>
        <v>0</v>
      </c>
      <c r="CT392" s="4">
        <f t="shared" si="511"/>
        <v>0</v>
      </c>
      <c r="CU392" s="4">
        <f t="shared" si="512"/>
        <v>0</v>
      </c>
      <c r="CV392" s="4">
        <f t="shared" si="513"/>
        <v>0</v>
      </c>
      <c r="CW392" s="4">
        <f t="shared" si="514"/>
        <v>0</v>
      </c>
      <c r="CX392" s="4">
        <f t="shared" si="515"/>
        <v>0</v>
      </c>
      <c r="CY392" s="4">
        <f t="shared" si="536"/>
        <v>0</v>
      </c>
      <c r="CZ392" s="4">
        <f t="shared" si="537"/>
        <v>0</v>
      </c>
      <c r="DC392" s="4" t="s">
        <v>3</v>
      </c>
      <c r="DD392" s="4" t="s">
        <v>3</v>
      </c>
      <c r="DE392" s="4" t="s">
        <v>3</v>
      </c>
      <c r="DF392" s="4" t="s">
        <v>3</v>
      </c>
      <c r="DG392" s="4" t="s">
        <v>3</v>
      </c>
      <c r="DH392" s="4" t="s">
        <v>3</v>
      </c>
      <c r="DI392" s="4" t="s">
        <v>3</v>
      </c>
      <c r="DJ392" s="4" t="s">
        <v>3</v>
      </c>
      <c r="DK392" s="4" t="s">
        <v>3</v>
      </c>
      <c r="DL392" s="4" t="s">
        <v>3</v>
      </c>
      <c r="DM392" s="4" t="s">
        <v>3</v>
      </c>
      <c r="DN392" s="4">
        <v>0</v>
      </c>
      <c r="DO392" s="4">
        <v>0</v>
      </c>
      <c r="DP392" s="4">
        <v>1</v>
      </c>
      <c r="DQ392" s="4">
        <v>1</v>
      </c>
      <c r="DU392" s="4">
        <v>1010</v>
      </c>
      <c r="DV392" s="4" t="s">
        <v>146</v>
      </c>
      <c r="DW392" s="4" t="s">
        <v>146</v>
      </c>
      <c r="DX392" s="4">
        <v>1</v>
      </c>
      <c r="DZ392" s="4" t="s">
        <v>3</v>
      </c>
      <c r="EA392" s="4" t="s">
        <v>3</v>
      </c>
      <c r="EB392" s="4" t="s">
        <v>3</v>
      </c>
      <c r="EC392" s="4" t="s">
        <v>3</v>
      </c>
      <c r="EE392" s="4">
        <v>85133641</v>
      </c>
      <c r="EF392" s="4">
        <v>30</v>
      </c>
      <c r="EG392" s="4" t="s">
        <v>52</v>
      </c>
      <c r="EH392" s="4">
        <v>0</v>
      </c>
      <c r="EI392" s="4" t="s">
        <v>3</v>
      </c>
      <c r="EJ392" s="4">
        <v>1</v>
      </c>
      <c r="EK392" s="4">
        <v>21</v>
      </c>
      <c r="EL392" s="4" t="s">
        <v>53</v>
      </c>
      <c r="EM392" s="4" t="s">
        <v>54</v>
      </c>
      <c r="EO392" s="4" t="s">
        <v>148</v>
      </c>
      <c r="EQ392" s="4">
        <v>0</v>
      </c>
      <c r="ER392" s="4">
        <v>56.84</v>
      </c>
      <c r="ES392" s="4">
        <v>56.84</v>
      </c>
      <c r="ET392" s="4">
        <v>0</v>
      </c>
      <c r="EU392" s="4">
        <v>0</v>
      </c>
      <c r="EV392" s="4">
        <v>0</v>
      </c>
      <c r="EW392" s="4">
        <v>0</v>
      </c>
      <c r="EX392" s="4">
        <v>0</v>
      </c>
      <c r="FQ392" s="4">
        <v>0</v>
      </c>
      <c r="FR392" s="4">
        <v>0</v>
      </c>
      <c r="FS392" s="4">
        <v>0</v>
      </c>
      <c r="FX392" s="4">
        <v>109</v>
      </c>
      <c r="FY392" s="4">
        <v>61</v>
      </c>
      <c r="GA392" s="4" t="s">
        <v>3</v>
      </c>
      <c r="GD392" s="4">
        <v>1</v>
      </c>
      <c r="GF392" s="4">
        <v>-2051747860</v>
      </c>
      <c r="GG392" s="4">
        <v>2</v>
      </c>
      <c r="GH392" s="4">
        <v>1</v>
      </c>
      <c r="GI392" s="4">
        <v>2</v>
      </c>
      <c r="GJ392" s="4">
        <v>0</v>
      </c>
      <c r="GK392" s="4">
        <v>0</v>
      </c>
      <c r="GL392" s="4">
        <f t="shared" si="516"/>
        <v>0</v>
      </c>
      <c r="GM392" s="4">
        <f t="shared" si="517"/>
        <v>0</v>
      </c>
      <c r="GN392" s="4">
        <f t="shared" si="518"/>
        <v>0</v>
      </c>
      <c r="GO392" s="4">
        <f t="shared" si="519"/>
        <v>0</v>
      </c>
      <c r="GP392" s="4">
        <f t="shared" si="520"/>
        <v>0</v>
      </c>
      <c r="GR392" s="4">
        <v>0</v>
      </c>
      <c r="GS392" s="4">
        <v>3</v>
      </c>
      <c r="GT392" s="4">
        <v>0</v>
      </c>
      <c r="GU392" s="4" t="s">
        <v>3</v>
      </c>
      <c r="GV392" s="4">
        <f t="shared" si="521"/>
        <v>0</v>
      </c>
      <c r="GW392" s="4">
        <v>1</v>
      </c>
      <c r="GX392" s="4">
        <f t="shared" si="522"/>
        <v>0</v>
      </c>
      <c r="HA392" s="4">
        <v>0</v>
      </c>
      <c r="HB392" s="4">
        <v>0</v>
      </c>
      <c r="HC392" s="4">
        <f t="shared" si="523"/>
        <v>0</v>
      </c>
      <c r="HE392" s="4" t="s">
        <v>3</v>
      </c>
      <c r="HF392" s="4" t="s">
        <v>3</v>
      </c>
      <c r="HM392" s="4" t="s">
        <v>42</v>
      </c>
      <c r="HN392" s="4" t="s">
        <v>3</v>
      </c>
      <c r="HO392" s="4" t="s">
        <v>3</v>
      </c>
      <c r="HP392" s="4" t="s">
        <v>3</v>
      </c>
      <c r="HQ392" s="4" t="s">
        <v>3</v>
      </c>
      <c r="HS392" s="4">
        <v>0</v>
      </c>
      <c r="IK392" s="4">
        <v>0</v>
      </c>
    </row>
    <row r="393" spans="1:255" x14ac:dyDescent="0.2">
      <c r="A393" s="2">
        <v>18</v>
      </c>
      <c r="B393" s="2">
        <v>1</v>
      </c>
      <c r="C393" s="2">
        <v>762</v>
      </c>
      <c r="D393" s="2"/>
      <c r="E393" s="2" t="s">
        <v>493</v>
      </c>
      <c r="F393" s="2" t="s">
        <v>223</v>
      </c>
      <c r="G393" s="2" t="s">
        <v>224</v>
      </c>
      <c r="H393" s="2" t="s">
        <v>146</v>
      </c>
      <c r="I393" s="2">
        <f>I385*J393</f>
        <v>0</v>
      </c>
      <c r="J393" s="2">
        <v>0</v>
      </c>
      <c r="K393" s="2">
        <v>0</v>
      </c>
      <c r="L393" s="2"/>
      <c r="M393" s="2"/>
      <c r="N393" s="2"/>
      <c r="O393" s="2">
        <f t="shared" si="499"/>
        <v>0</v>
      </c>
      <c r="P393" s="2">
        <f t="shared" si="500"/>
        <v>0</v>
      </c>
      <c r="Q393" s="2">
        <f t="shared" si="524"/>
        <v>0</v>
      </c>
      <c r="R393" s="2">
        <f t="shared" si="525"/>
        <v>0</v>
      </c>
      <c r="S393" s="2">
        <f t="shared" si="501"/>
        <v>0</v>
      </c>
      <c r="T393" s="2">
        <f t="shared" si="502"/>
        <v>0</v>
      </c>
      <c r="U393" s="2">
        <f t="shared" si="503"/>
        <v>0</v>
      </c>
      <c r="V393" s="2">
        <f t="shared" si="504"/>
        <v>0</v>
      </c>
      <c r="W393" s="2">
        <f t="shared" si="505"/>
        <v>0</v>
      </c>
      <c r="X393" s="2">
        <f t="shared" si="526"/>
        <v>0</v>
      </c>
      <c r="Y393" s="2">
        <f t="shared" si="527"/>
        <v>0</v>
      </c>
      <c r="Z393" s="2"/>
      <c r="AA393" s="2">
        <v>85736471</v>
      </c>
      <c r="AB393" s="2">
        <f t="shared" si="506"/>
        <v>25.32</v>
      </c>
      <c r="AC393" s="2">
        <f t="shared" si="528"/>
        <v>25.32</v>
      </c>
      <c r="AD393" s="2">
        <f t="shared" si="529"/>
        <v>0</v>
      </c>
      <c r="AE393" s="2">
        <f t="shared" si="530"/>
        <v>0</v>
      </c>
      <c r="AF393" s="2">
        <f t="shared" si="531"/>
        <v>0</v>
      </c>
      <c r="AG393" s="2">
        <f t="shared" si="507"/>
        <v>0</v>
      </c>
      <c r="AH393" s="2">
        <f t="shared" si="532"/>
        <v>0</v>
      </c>
      <c r="AI393" s="2">
        <f t="shared" si="533"/>
        <v>0</v>
      </c>
      <c r="AJ393" s="2">
        <f t="shared" si="508"/>
        <v>0</v>
      </c>
      <c r="AK393" s="2">
        <v>25.32</v>
      </c>
      <c r="AL393" s="2">
        <v>25.32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109</v>
      </c>
      <c r="AU393" s="2">
        <v>61</v>
      </c>
      <c r="AV393" s="2">
        <v>1</v>
      </c>
      <c r="AW393" s="2">
        <v>1</v>
      </c>
      <c r="AX393" s="2"/>
      <c r="AY393" s="2"/>
      <c r="AZ393" s="2">
        <v>1</v>
      </c>
      <c r="BA393" s="2">
        <v>1</v>
      </c>
      <c r="BB393" s="2">
        <v>1</v>
      </c>
      <c r="BC393" s="2">
        <v>1</v>
      </c>
      <c r="BD393" s="2" t="s">
        <v>3</v>
      </c>
      <c r="BE393" s="2" t="s">
        <v>3</v>
      </c>
      <c r="BF393" s="2" t="s">
        <v>3</v>
      </c>
      <c r="BG393" s="2" t="s">
        <v>3</v>
      </c>
      <c r="BH393" s="2">
        <v>3</v>
      </c>
      <c r="BI393" s="2">
        <v>1</v>
      </c>
      <c r="BJ393" s="2" t="s">
        <v>225</v>
      </c>
      <c r="BK393" s="2"/>
      <c r="BL393" s="2"/>
      <c r="BM393" s="2">
        <v>21</v>
      </c>
      <c r="BN393" s="2">
        <v>0</v>
      </c>
      <c r="BO393" s="2" t="s">
        <v>3</v>
      </c>
      <c r="BP393" s="2">
        <v>0</v>
      </c>
      <c r="BQ393" s="2">
        <v>30</v>
      </c>
      <c r="BR393" s="2">
        <v>0</v>
      </c>
      <c r="BS393" s="2">
        <v>1</v>
      </c>
      <c r="BT393" s="2">
        <v>1</v>
      </c>
      <c r="BU393" s="2">
        <v>1</v>
      </c>
      <c r="BV393" s="2">
        <v>1</v>
      </c>
      <c r="BW393" s="2">
        <v>1</v>
      </c>
      <c r="BX393" s="2">
        <v>1</v>
      </c>
      <c r="BY393" s="2" t="s">
        <v>3</v>
      </c>
      <c r="BZ393" s="2">
        <v>109</v>
      </c>
      <c r="CA393" s="2">
        <v>61</v>
      </c>
      <c r="CB393" s="2" t="s">
        <v>3</v>
      </c>
      <c r="CC393" s="2"/>
      <c r="CD393" s="2"/>
      <c r="CE393" s="2">
        <v>1566</v>
      </c>
      <c r="CF393" s="2">
        <v>0</v>
      </c>
      <c r="CG393" s="2">
        <v>0</v>
      </c>
      <c r="CH393" s="2"/>
      <c r="CI393" s="2"/>
      <c r="CJ393" s="2"/>
      <c r="CK393" s="2"/>
      <c r="CL393" s="2"/>
      <c r="CM393" s="2">
        <v>0</v>
      </c>
      <c r="CN393" s="2" t="s">
        <v>908</v>
      </c>
      <c r="CO393" s="2">
        <v>0</v>
      </c>
      <c r="CP393" s="2">
        <f t="shared" si="509"/>
        <v>0</v>
      </c>
      <c r="CQ393" s="2">
        <f t="shared" si="510"/>
        <v>25.32</v>
      </c>
      <c r="CR393" s="2">
        <f t="shared" si="534"/>
        <v>0</v>
      </c>
      <c r="CS393" s="2">
        <f t="shared" si="535"/>
        <v>0</v>
      </c>
      <c r="CT393" s="2">
        <f t="shared" si="511"/>
        <v>0</v>
      </c>
      <c r="CU393" s="2">
        <f t="shared" si="512"/>
        <v>0</v>
      </c>
      <c r="CV393" s="2">
        <f t="shared" si="513"/>
        <v>0</v>
      </c>
      <c r="CW393" s="2">
        <f t="shared" si="514"/>
        <v>0</v>
      </c>
      <c r="CX393" s="2">
        <f t="shared" si="515"/>
        <v>0</v>
      </c>
      <c r="CY393" s="2">
        <f t="shared" si="536"/>
        <v>0</v>
      </c>
      <c r="CZ393" s="2">
        <f t="shared" si="537"/>
        <v>0</v>
      </c>
      <c r="DA393" s="2"/>
      <c r="DB393" s="2"/>
      <c r="DC393" s="2" t="s">
        <v>3</v>
      </c>
      <c r="DD393" s="2" t="s">
        <v>3</v>
      </c>
      <c r="DE393" s="2" t="s">
        <v>3</v>
      </c>
      <c r="DF393" s="2" t="s">
        <v>3</v>
      </c>
      <c r="DG393" s="2" t="s">
        <v>3</v>
      </c>
      <c r="DH393" s="2" t="s">
        <v>3</v>
      </c>
      <c r="DI393" s="2" t="s">
        <v>3</v>
      </c>
      <c r="DJ393" s="2" t="s">
        <v>3</v>
      </c>
      <c r="DK393" s="2" t="s">
        <v>3</v>
      </c>
      <c r="DL393" s="2" t="s">
        <v>3</v>
      </c>
      <c r="DM393" s="2" t="s">
        <v>3</v>
      </c>
      <c r="DN393" s="2">
        <v>0</v>
      </c>
      <c r="DO393" s="2">
        <v>0</v>
      </c>
      <c r="DP393" s="2">
        <v>1</v>
      </c>
      <c r="DQ393" s="2">
        <v>1</v>
      </c>
      <c r="DR393" s="2"/>
      <c r="DS393" s="2"/>
      <c r="DT393" s="2"/>
      <c r="DU393" s="2">
        <v>1010</v>
      </c>
      <c r="DV393" s="2" t="s">
        <v>146</v>
      </c>
      <c r="DW393" s="2" t="s">
        <v>146</v>
      </c>
      <c r="DX393" s="2">
        <v>1</v>
      </c>
      <c r="DY393" s="2"/>
      <c r="DZ393" s="2" t="s">
        <v>3</v>
      </c>
      <c r="EA393" s="2" t="s">
        <v>3</v>
      </c>
      <c r="EB393" s="2" t="s">
        <v>3</v>
      </c>
      <c r="EC393" s="2" t="s">
        <v>3</v>
      </c>
      <c r="ED393" s="2"/>
      <c r="EE393" s="2">
        <v>85133641</v>
      </c>
      <c r="EF393" s="2">
        <v>30</v>
      </c>
      <c r="EG393" s="2" t="s">
        <v>52</v>
      </c>
      <c r="EH393" s="2">
        <v>0</v>
      </c>
      <c r="EI393" s="2" t="s">
        <v>3</v>
      </c>
      <c r="EJ393" s="2">
        <v>1</v>
      </c>
      <c r="EK393" s="2">
        <v>21</v>
      </c>
      <c r="EL393" s="2" t="s">
        <v>53</v>
      </c>
      <c r="EM393" s="2" t="s">
        <v>54</v>
      </c>
      <c r="EN393" s="2"/>
      <c r="EO393" s="2" t="s">
        <v>148</v>
      </c>
      <c r="EP393" s="2"/>
      <c r="EQ393" s="2">
        <v>0</v>
      </c>
      <c r="ER393" s="2">
        <v>25.32</v>
      </c>
      <c r="ES393" s="2">
        <v>25.32</v>
      </c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>
        <v>0</v>
      </c>
      <c r="FR393" s="2">
        <v>0</v>
      </c>
      <c r="FS393" s="2">
        <v>0</v>
      </c>
      <c r="FT393" s="2"/>
      <c r="FU393" s="2"/>
      <c r="FV393" s="2"/>
      <c r="FW393" s="2"/>
      <c r="FX393" s="2">
        <v>109</v>
      </c>
      <c r="FY393" s="2">
        <v>61</v>
      </c>
      <c r="FZ393" s="2"/>
      <c r="GA393" s="2" t="s">
        <v>3</v>
      </c>
      <c r="GB393" s="2"/>
      <c r="GC393" s="2"/>
      <c r="GD393" s="2">
        <v>1</v>
      </c>
      <c r="GE393" s="2"/>
      <c r="GF393" s="2">
        <v>152627819</v>
      </c>
      <c r="GG393" s="2">
        <v>2</v>
      </c>
      <c r="GH393" s="2">
        <v>1</v>
      </c>
      <c r="GI393" s="2">
        <v>-2</v>
      </c>
      <c r="GJ393" s="2">
        <v>0</v>
      </c>
      <c r="GK393" s="2">
        <v>0</v>
      </c>
      <c r="GL393" s="2">
        <f t="shared" si="516"/>
        <v>0</v>
      </c>
      <c r="GM393" s="2">
        <f t="shared" si="517"/>
        <v>0</v>
      </c>
      <c r="GN393" s="2">
        <f t="shared" si="518"/>
        <v>0</v>
      </c>
      <c r="GO393" s="2">
        <f t="shared" si="519"/>
        <v>0</v>
      </c>
      <c r="GP393" s="2">
        <f t="shared" si="520"/>
        <v>0</v>
      </c>
      <c r="GQ393" s="2"/>
      <c r="GR393" s="2">
        <v>0</v>
      </c>
      <c r="GS393" s="2">
        <v>3</v>
      </c>
      <c r="GT393" s="2">
        <v>0</v>
      </c>
      <c r="GU393" s="2" t="s">
        <v>3</v>
      </c>
      <c r="GV393" s="2">
        <f t="shared" si="521"/>
        <v>0</v>
      </c>
      <c r="GW393" s="2">
        <v>1</v>
      </c>
      <c r="GX393" s="2">
        <f t="shared" si="522"/>
        <v>0</v>
      </c>
      <c r="GY393" s="2"/>
      <c r="GZ393" s="2"/>
      <c r="HA393" s="2">
        <v>0</v>
      </c>
      <c r="HB393" s="2">
        <v>0</v>
      </c>
      <c r="HC393" s="2">
        <f t="shared" si="523"/>
        <v>0</v>
      </c>
      <c r="HD393" s="2"/>
      <c r="HE393" s="2" t="s">
        <v>3</v>
      </c>
      <c r="HF393" s="2" t="s">
        <v>3</v>
      </c>
      <c r="HG393" s="2"/>
      <c r="HH393" s="2"/>
      <c r="HI393" s="2"/>
      <c r="HJ393" s="2"/>
      <c r="HK393" s="2"/>
      <c r="HL393" s="2"/>
      <c r="HM393" s="2" t="s">
        <v>42</v>
      </c>
      <c r="HN393" s="2" t="s">
        <v>3</v>
      </c>
      <c r="HO393" s="2" t="s">
        <v>3</v>
      </c>
      <c r="HP393" s="2" t="s">
        <v>3</v>
      </c>
      <c r="HQ393" s="2" t="s">
        <v>3</v>
      </c>
      <c r="HR393" s="2"/>
      <c r="HS393" s="2">
        <v>0</v>
      </c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>
        <v>0</v>
      </c>
      <c r="IL393" s="2"/>
      <c r="IM393" s="2"/>
      <c r="IN393" s="2"/>
      <c r="IO393" s="2"/>
      <c r="IP393" s="2"/>
      <c r="IQ393" s="2"/>
      <c r="IR393" s="2"/>
      <c r="IS393" s="2"/>
      <c r="IT393" s="2"/>
      <c r="IU393" s="2"/>
    </row>
    <row r="394" spans="1:255" x14ac:dyDescent="0.2">
      <c r="A394" s="4">
        <v>18</v>
      </c>
      <c r="B394" s="4">
        <v>1</v>
      </c>
      <c r="C394" s="4">
        <v>775</v>
      </c>
      <c r="E394" s="4" t="s">
        <v>493</v>
      </c>
      <c r="F394" s="4" t="s">
        <v>223</v>
      </c>
      <c r="G394" s="4" t="s">
        <v>224</v>
      </c>
      <c r="H394" s="4" t="s">
        <v>146</v>
      </c>
      <c r="I394" s="4">
        <f>I386*J394</f>
        <v>0</v>
      </c>
      <c r="J394" s="4">
        <v>0</v>
      </c>
      <c r="K394" s="4">
        <v>0</v>
      </c>
      <c r="O394" s="4">
        <f t="shared" si="499"/>
        <v>0</v>
      </c>
      <c r="P394" s="4">
        <f t="shared" si="500"/>
        <v>0</v>
      </c>
      <c r="Q394" s="4">
        <f t="shared" si="524"/>
        <v>0</v>
      </c>
      <c r="R394" s="4">
        <f t="shared" si="525"/>
        <v>0</v>
      </c>
      <c r="S394" s="4">
        <f t="shared" si="501"/>
        <v>0</v>
      </c>
      <c r="T394" s="4">
        <f t="shared" si="502"/>
        <v>0</v>
      </c>
      <c r="U394" s="4">
        <f t="shared" si="503"/>
        <v>0</v>
      </c>
      <c r="V394" s="4">
        <f t="shared" si="504"/>
        <v>0</v>
      </c>
      <c r="W394" s="4">
        <f t="shared" si="505"/>
        <v>0</v>
      </c>
      <c r="X394" s="4">
        <f t="shared" si="526"/>
        <v>0</v>
      </c>
      <c r="Y394" s="4">
        <f t="shared" si="527"/>
        <v>0</v>
      </c>
      <c r="AA394" s="4">
        <v>85736473</v>
      </c>
      <c r="AB394" s="4">
        <f t="shared" si="506"/>
        <v>25.32</v>
      </c>
      <c r="AC394" s="4">
        <f t="shared" si="528"/>
        <v>25.32</v>
      </c>
      <c r="AD394" s="4">
        <f t="shared" si="529"/>
        <v>0</v>
      </c>
      <c r="AE394" s="4">
        <f t="shared" si="530"/>
        <v>0</v>
      </c>
      <c r="AF394" s="4">
        <f t="shared" si="531"/>
        <v>0</v>
      </c>
      <c r="AG394" s="4">
        <f t="shared" si="507"/>
        <v>0</v>
      </c>
      <c r="AH394" s="4">
        <f t="shared" si="532"/>
        <v>0</v>
      </c>
      <c r="AI394" s="4">
        <f t="shared" si="533"/>
        <v>0</v>
      </c>
      <c r="AJ394" s="4">
        <f t="shared" si="508"/>
        <v>0</v>
      </c>
      <c r="AK394" s="4">
        <v>25.32</v>
      </c>
      <c r="AL394" s="4">
        <v>25.32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109</v>
      </c>
      <c r="AU394" s="4">
        <v>61</v>
      </c>
      <c r="AV394" s="4">
        <v>1</v>
      </c>
      <c r="AW394" s="4">
        <v>1</v>
      </c>
      <c r="AZ394" s="4">
        <v>1</v>
      </c>
      <c r="BA394" s="4">
        <v>1</v>
      </c>
      <c r="BB394" s="4">
        <v>1</v>
      </c>
      <c r="BC394" s="4">
        <v>9.26</v>
      </c>
      <c r="BD394" s="4" t="s">
        <v>3</v>
      </c>
      <c r="BE394" s="4" t="s">
        <v>3</v>
      </c>
      <c r="BF394" s="4" t="s">
        <v>3</v>
      </c>
      <c r="BG394" s="4" t="s">
        <v>3</v>
      </c>
      <c r="BH394" s="4">
        <v>3</v>
      </c>
      <c r="BI394" s="4">
        <v>1</v>
      </c>
      <c r="BJ394" s="4" t="s">
        <v>225</v>
      </c>
      <c r="BM394" s="4">
        <v>21</v>
      </c>
      <c r="BN394" s="4">
        <v>0</v>
      </c>
      <c r="BO394" s="4" t="s">
        <v>223</v>
      </c>
      <c r="BP394" s="4">
        <v>1</v>
      </c>
      <c r="BQ394" s="4">
        <v>30</v>
      </c>
      <c r="BR394" s="4">
        <v>0</v>
      </c>
      <c r="BS394" s="4">
        <v>1</v>
      </c>
      <c r="BT394" s="4">
        <v>1</v>
      </c>
      <c r="BU394" s="4">
        <v>1</v>
      </c>
      <c r="BV394" s="4">
        <v>1</v>
      </c>
      <c r="BW394" s="4">
        <v>1</v>
      </c>
      <c r="BX394" s="4">
        <v>1</v>
      </c>
      <c r="BY394" s="4" t="s">
        <v>3</v>
      </c>
      <c r="BZ394" s="4">
        <v>109</v>
      </c>
      <c r="CA394" s="4">
        <v>61</v>
      </c>
      <c r="CB394" s="4" t="s">
        <v>3</v>
      </c>
      <c r="CE394" s="4">
        <v>1566</v>
      </c>
      <c r="CF394" s="4">
        <v>0</v>
      </c>
      <c r="CG394" s="4">
        <v>0</v>
      </c>
      <c r="CM394" s="4">
        <v>0</v>
      </c>
      <c r="CN394" s="4" t="s">
        <v>908</v>
      </c>
      <c r="CO394" s="4">
        <v>0</v>
      </c>
      <c r="CP394" s="4">
        <f t="shared" si="509"/>
        <v>0</v>
      </c>
      <c r="CQ394" s="4">
        <f t="shared" si="510"/>
        <v>234.46</v>
      </c>
      <c r="CR394" s="4">
        <f t="shared" si="534"/>
        <v>0</v>
      </c>
      <c r="CS394" s="4">
        <f t="shared" si="535"/>
        <v>0</v>
      </c>
      <c r="CT394" s="4">
        <f t="shared" si="511"/>
        <v>0</v>
      </c>
      <c r="CU394" s="4">
        <f t="shared" si="512"/>
        <v>0</v>
      </c>
      <c r="CV394" s="4">
        <f t="shared" si="513"/>
        <v>0</v>
      </c>
      <c r="CW394" s="4">
        <f t="shared" si="514"/>
        <v>0</v>
      </c>
      <c r="CX394" s="4">
        <f t="shared" si="515"/>
        <v>0</v>
      </c>
      <c r="CY394" s="4">
        <f t="shared" si="536"/>
        <v>0</v>
      </c>
      <c r="CZ394" s="4">
        <f t="shared" si="537"/>
        <v>0</v>
      </c>
      <c r="DC394" s="4" t="s">
        <v>3</v>
      </c>
      <c r="DD394" s="4" t="s">
        <v>3</v>
      </c>
      <c r="DE394" s="4" t="s">
        <v>3</v>
      </c>
      <c r="DF394" s="4" t="s">
        <v>3</v>
      </c>
      <c r="DG394" s="4" t="s">
        <v>3</v>
      </c>
      <c r="DH394" s="4" t="s">
        <v>3</v>
      </c>
      <c r="DI394" s="4" t="s">
        <v>3</v>
      </c>
      <c r="DJ394" s="4" t="s">
        <v>3</v>
      </c>
      <c r="DK394" s="4" t="s">
        <v>3</v>
      </c>
      <c r="DL394" s="4" t="s">
        <v>3</v>
      </c>
      <c r="DM394" s="4" t="s">
        <v>3</v>
      </c>
      <c r="DN394" s="4">
        <v>0</v>
      </c>
      <c r="DO394" s="4">
        <v>0</v>
      </c>
      <c r="DP394" s="4">
        <v>1</v>
      </c>
      <c r="DQ394" s="4">
        <v>1</v>
      </c>
      <c r="DU394" s="4">
        <v>1010</v>
      </c>
      <c r="DV394" s="4" t="s">
        <v>146</v>
      </c>
      <c r="DW394" s="4" t="s">
        <v>146</v>
      </c>
      <c r="DX394" s="4">
        <v>1</v>
      </c>
      <c r="DZ394" s="4" t="s">
        <v>3</v>
      </c>
      <c r="EA394" s="4" t="s">
        <v>3</v>
      </c>
      <c r="EB394" s="4" t="s">
        <v>3</v>
      </c>
      <c r="EC394" s="4" t="s">
        <v>3</v>
      </c>
      <c r="EE394" s="4">
        <v>85133641</v>
      </c>
      <c r="EF394" s="4">
        <v>30</v>
      </c>
      <c r="EG394" s="4" t="s">
        <v>52</v>
      </c>
      <c r="EH394" s="4">
        <v>0</v>
      </c>
      <c r="EI394" s="4" t="s">
        <v>3</v>
      </c>
      <c r="EJ394" s="4">
        <v>1</v>
      </c>
      <c r="EK394" s="4">
        <v>21</v>
      </c>
      <c r="EL394" s="4" t="s">
        <v>53</v>
      </c>
      <c r="EM394" s="4" t="s">
        <v>54</v>
      </c>
      <c r="EO394" s="4" t="s">
        <v>148</v>
      </c>
      <c r="EQ394" s="4">
        <v>0</v>
      </c>
      <c r="ER394" s="4">
        <v>25.32</v>
      </c>
      <c r="ES394" s="4">
        <v>25.32</v>
      </c>
      <c r="ET394" s="4">
        <v>0</v>
      </c>
      <c r="EU394" s="4">
        <v>0</v>
      </c>
      <c r="EV394" s="4">
        <v>0</v>
      </c>
      <c r="EW394" s="4">
        <v>0</v>
      </c>
      <c r="EX394" s="4">
        <v>0</v>
      </c>
      <c r="FQ394" s="4">
        <v>0</v>
      </c>
      <c r="FR394" s="4">
        <v>0</v>
      </c>
      <c r="FS394" s="4">
        <v>0</v>
      </c>
      <c r="FX394" s="4">
        <v>109</v>
      </c>
      <c r="FY394" s="4">
        <v>61</v>
      </c>
      <c r="GA394" s="4" t="s">
        <v>3</v>
      </c>
      <c r="GD394" s="4">
        <v>1</v>
      </c>
      <c r="GF394" s="4">
        <v>152627819</v>
      </c>
      <c r="GG394" s="4">
        <v>2</v>
      </c>
      <c r="GH394" s="4">
        <v>1</v>
      </c>
      <c r="GI394" s="4">
        <v>2</v>
      </c>
      <c r="GJ394" s="4">
        <v>0</v>
      </c>
      <c r="GK394" s="4">
        <v>0</v>
      </c>
      <c r="GL394" s="4">
        <f t="shared" si="516"/>
        <v>0</v>
      </c>
      <c r="GM394" s="4">
        <f t="shared" si="517"/>
        <v>0</v>
      </c>
      <c r="GN394" s="4">
        <f t="shared" si="518"/>
        <v>0</v>
      </c>
      <c r="GO394" s="4">
        <f t="shared" si="519"/>
        <v>0</v>
      </c>
      <c r="GP394" s="4">
        <f t="shared" si="520"/>
        <v>0</v>
      </c>
      <c r="GR394" s="4">
        <v>0</v>
      </c>
      <c r="GS394" s="4">
        <v>3</v>
      </c>
      <c r="GT394" s="4">
        <v>0</v>
      </c>
      <c r="GU394" s="4" t="s">
        <v>3</v>
      </c>
      <c r="GV394" s="4">
        <f t="shared" si="521"/>
        <v>0</v>
      </c>
      <c r="GW394" s="4">
        <v>1</v>
      </c>
      <c r="GX394" s="4">
        <f t="shared" si="522"/>
        <v>0</v>
      </c>
      <c r="HA394" s="4">
        <v>0</v>
      </c>
      <c r="HB394" s="4">
        <v>0</v>
      </c>
      <c r="HC394" s="4">
        <f t="shared" si="523"/>
        <v>0</v>
      </c>
      <c r="HE394" s="4" t="s">
        <v>3</v>
      </c>
      <c r="HF394" s="4" t="s">
        <v>3</v>
      </c>
      <c r="HM394" s="4" t="s">
        <v>42</v>
      </c>
      <c r="HN394" s="4" t="s">
        <v>3</v>
      </c>
      <c r="HO394" s="4" t="s">
        <v>3</v>
      </c>
      <c r="HP394" s="4" t="s">
        <v>3</v>
      </c>
      <c r="HQ394" s="4" t="s">
        <v>3</v>
      </c>
      <c r="HS394" s="4">
        <v>0</v>
      </c>
      <c r="IK394" s="4">
        <v>0</v>
      </c>
    </row>
    <row r="395" spans="1:255" x14ac:dyDescent="0.2">
      <c r="A395" s="2">
        <v>18</v>
      </c>
      <c r="B395" s="2">
        <v>1</v>
      </c>
      <c r="C395" s="2">
        <v>765</v>
      </c>
      <c r="D395" s="2"/>
      <c r="E395" s="2" t="s">
        <v>494</v>
      </c>
      <c r="F395" s="2" t="s">
        <v>227</v>
      </c>
      <c r="G395" s="2" t="s">
        <v>228</v>
      </c>
      <c r="H395" s="2" t="s">
        <v>229</v>
      </c>
      <c r="I395" s="2">
        <f>I385*J395</f>
        <v>0</v>
      </c>
      <c r="J395" s="2">
        <v>0</v>
      </c>
      <c r="K395" s="2">
        <v>0</v>
      </c>
      <c r="L395" s="2"/>
      <c r="M395" s="2"/>
      <c r="N395" s="2"/>
      <c r="O395" s="2">
        <f t="shared" si="499"/>
        <v>0</v>
      </c>
      <c r="P395" s="2">
        <f t="shared" si="500"/>
        <v>0</v>
      </c>
      <c r="Q395" s="2">
        <f t="shared" si="524"/>
        <v>0</v>
      </c>
      <c r="R395" s="2">
        <f t="shared" si="525"/>
        <v>0</v>
      </c>
      <c r="S395" s="2">
        <f t="shared" si="501"/>
        <v>0</v>
      </c>
      <c r="T395" s="2">
        <f t="shared" si="502"/>
        <v>0</v>
      </c>
      <c r="U395" s="2">
        <f t="shared" si="503"/>
        <v>0</v>
      </c>
      <c r="V395" s="2">
        <f t="shared" si="504"/>
        <v>0</v>
      </c>
      <c r="W395" s="2">
        <f t="shared" si="505"/>
        <v>0</v>
      </c>
      <c r="X395" s="2">
        <f t="shared" si="526"/>
        <v>0</v>
      </c>
      <c r="Y395" s="2">
        <f t="shared" si="527"/>
        <v>0</v>
      </c>
      <c r="Z395" s="2"/>
      <c r="AA395" s="2">
        <v>85736471</v>
      </c>
      <c r="AB395" s="2">
        <f t="shared" si="506"/>
        <v>46.09</v>
      </c>
      <c r="AC395" s="2">
        <f t="shared" si="528"/>
        <v>46.09</v>
      </c>
      <c r="AD395" s="2">
        <f t="shared" si="529"/>
        <v>0</v>
      </c>
      <c r="AE395" s="2">
        <f t="shared" si="530"/>
        <v>0</v>
      </c>
      <c r="AF395" s="2">
        <f t="shared" si="531"/>
        <v>0</v>
      </c>
      <c r="AG395" s="2">
        <f t="shared" si="507"/>
        <v>0</v>
      </c>
      <c r="AH395" s="2">
        <f t="shared" si="532"/>
        <v>0</v>
      </c>
      <c r="AI395" s="2">
        <f t="shared" si="533"/>
        <v>0</v>
      </c>
      <c r="AJ395" s="2">
        <f t="shared" si="508"/>
        <v>0</v>
      </c>
      <c r="AK395" s="2">
        <v>46.09</v>
      </c>
      <c r="AL395" s="2">
        <v>46.09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109</v>
      </c>
      <c r="AU395" s="2">
        <v>61</v>
      </c>
      <c r="AV395" s="2">
        <v>1</v>
      </c>
      <c r="AW395" s="2">
        <v>1</v>
      </c>
      <c r="AX395" s="2"/>
      <c r="AY395" s="2"/>
      <c r="AZ395" s="2">
        <v>1</v>
      </c>
      <c r="BA395" s="2">
        <v>1</v>
      </c>
      <c r="BB395" s="2">
        <v>1</v>
      </c>
      <c r="BC395" s="2">
        <v>1</v>
      </c>
      <c r="BD395" s="2" t="s">
        <v>3</v>
      </c>
      <c r="BE395" s="2" t="s">
        <v>3</v>
      </c>
      <c r="BF395" s="2" t="s">
        <v>3</v>
      </c>
      <c r="BG395" s="2" t="s">
        <v>3</v>
      </c>
      <c r="BH395" s="2">
        <v>3</v>
      </c>
      <c r="BI395" s="2">
        <v>1</v>
      </c>
      <c r="BJ395" s="2" t="s">
        <v>230</v>
      </c>
      <c r="BK395" s="2"/>
      <c r="BL395" s="2"/>
      <c r="BM395" s="2">
        <v>21</v>
      </c>
      <c r="BN395" s="2">
        <v>0</v>
      </c>
      <c r="BO395" s="2" t="s">
        <v>3</v>
      </c>
      <c r="BP395" s="2">
        <v>0</v>
      </c>
      <c r="BQ395" s="2">
        <v>30</v>
      </c>
      <c r="BR395" s="2">
        <v>0</v>
      </c>
      <c r="BS395" s="2">
        <v>1</v>
      </c>
      <c r="BT395" s="2">
        <v>1</v>
      </c>
      <c r="BU395" s="2">
        <v>1</v>
      </c>
      <c r="BV395" s="2">
        <v>1</v>
      </c>
      <c r="BW395" s="2">
        <v>1</v>
      </c>
      <c r="BX395" s="2">
        <v>1</v>
      </c>
      <c r="BY395" s="2" t="s">
        <v>3</v>
      </c>
      <c r="BZ395" s="2">
        <v>109</v>
      </c>
      <c r="CA395" s="2">
        <v>61</v>
      </c>
      <c r="CB395" s="2" t="s">
        <v>3</v>
      </c>
      <c r="CC395" s="2"/>
      <c r="CD395" s="2"/>
      <c r="CE395" s="2">
        <v>1566</v>
      </c>
      <c r="CF395" s="2">
        <v>0</v>
      </c>
      <c r="CG395" s="2">
        <v>0</v>
      </c>
      <c r="CH395" s="2"/>
      <c r="CI395" s="2"/>
      <c r="CJ395" s="2"/>
      <c r="CK395" s="2"/>
      <c r="CL395" s="2"/>
      <c r="CM395" s="2">
        <v>0</v>
      </c>
      <c r="CN395" s="2" t="s">
        <v>908</v>
      </c>
      <c r="CO395" s="2">
        <v>0</v>
      </c>
      <c r="CP395" s="2">
        <f t="shared" si="509"/>
        <v>0</v>
      </c>
      <c r="CQ395" s="2">
        <f t="shared" si="510"/>
        <v>46.09</v>
      </c>
      <c r="CR395" s="2">
        <f t="shared" si="534"/>
        <v>0</v>
      </c>
      <c r="CS395" s="2">
        <f t="shared" si="535"/>
        <v>0</v>
      </c>
      <c r="CT395" s="2">
        <f t="shared" si="511"/>
        <v>0</v>
      </c>
      <c r="CU395" s="2">
        <f t="shared" si="512"/>
        <v>0</v>
      </c>
      <c r="CV395" s="2">
        <f t="shared" si="513"/>
        <v>0</v>
      </c>
      <c r="CW395" s="2">
        <f t="shared" si="514"/>
        <v>0</v>
      </c>
      <c r="CX395" s="2">
        <f t="shared" si="515"/>
        <v>0</v>
      </c>
      <c r="CY395" s="2">
        <f t="shared" si="536"/>
        <v>0</v>
      </c>
      <c r="CZ395" s="2">
        <f t="shared" si="537"/>
        <v>0</v>
      </c>
      <c r="DA395" s="2"/>
      <c r="DB395" s="2"/>
      <c r="DC395" s="2" t="s">
        <v>3</v>
      </c>
      <c r="DD395" s="2" t="s">
        <v>3</v>
      </c>
      <c r="DE395" s="2" t="s">
        <v>3</v>
      </c>
      <c r="DF395" s="2" t="s">
        <v>3</v>
      </c>
      <c r="DG395" s="2" t="s">
        <v>3</v>
      </c>
      <c r="DH395" s="2" t="s">
        <v>3</v>
      </c>
      <c r="DI395" s="2" t="s">
        <v>3</v>
      </c>
      <c r="DJ395" s="2" t="s">
        <v>3</v>
      </c>
      <c r="DK395" s="2" t="s">
        <v>3</v>
      </c>
      <c r="DL395" s="2" t="s">
        <v>3</v>
      </c>
      <c r="DM395" s="2" t="s">
        <v>3</v>
      </c>
      <c r="DN395" s="2">
        <v>0</v>
      </c>
      <c r="DO395" s="2">
        <v>0</v>
      </c>
      <c r="DP395" s="2">
        <v>1</v>
      </c>
      <c r="DQ395" s="2">
        <v>1</v>
      </c>
      <c r="DR395" s="2"/>
      <c r="DS395" s="2"/>
      <c r="DT395" s="2"/>
      <c r="DU395" s="2">
        <v>1013</v>
      </c>
      <c r="DV395" s="2" t="s">
        <v>229</v>
      </c>
      <c r="DW395" s="2" t="s">
        <v>229</v>
      </c>
      <c r="DX395" s="2">
        <v>1</v>
      </c>
      <c r="DY395" s="2"/>
      <c r="DZ395" s="2" t="s">
        <v>3</v>
      </c>
      <c r="EA395" s="2" t="s">
        <v>3</v>
      </c>
      <c r="EB395" s="2" t="s">
        <v>3</v>
      </c>
      <c r="EC395" s="2" t="s">
        <v>3</v>
      </c>
      <c r="ED395" s="2"/>
      <c r="EE395" s="2">
        <v>85133641</v>
      </c>
      <c r="EF395" s="2">
        <v>30</v>
      </c>
      <c r="EG395" s="2" t="s">
        <v>52</v>
      </c>
      <c r="EH395" s="2">
        <v>0</v>
      </c>
      <c r="EI395" s="2" t="s">
        <v>3</v>
      </c>
      <c r="EJ395" s="2">
        <v>1</v>
      </c>
      <c r="EK395" s="2">
        <v>21</v>
      </c>
      <c r="EL395" s="2" t="s">
        <v>53</v>
      </c>
      <c r="EM395" s="2" t="s">
        <v>54</v>
      </c>
      <c r="EN395" s="2"/>
      <c r="EO395" s="2" t="s">
        <v>148</v>
      </c>
      <c r="EP395" s="2"/>
      <c r="EQ395" s="2">
        <v>0</v>
      </c>
      <c r="ER395" s="2">
        <v>46.09</v>
      </c>
      <c r="ES395" s="2">
        <v>46.09</v>
      </c>
      <c r="ET395" s="2">
        <v>0</v>
      </c>
      <c r="EU395" s="2">
        <v>0</v>
      </c>
      <c r="EV395" s="2">
        <v>0</v>
      </c>
      <c r="EW395" s="2">
        <v>0</v>
      </c>
      <c r="EX395" s="2">
        <v>0</v>
      </c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>
        <v>0</v>
      </c>
      <c r="FR395" s="2">
        <v>0</v>
      </c>
      <c r="FS395" s="2">
        <v>0</v>
      </c>
      <c r="FT395" s="2"/>
      <c r="FU395" s="2"/>
      <c r="FV395" s="2"/>
      <c r="FW395" s="2"/>
      <c r="FX395" s="2">
        <v>109</v>
      </c>
      <c r="FY395" s="2">
        <v>61</v>
      </c>
      <c r="FZ395" s="2"/>
      <c r="GA395" s="2" t="s">
        <v>3</v>
      </c>
      <c r="GB395" s="2"/>
      <c r="GC395" s="2"/>
      <c r="GD395" s="2">
        <v>1</v>
      </c>
      <c r="GE395" s="2"/>
      <c r="GF395" s="2">
        <v>2063662618</v>
      </c>
      <c r="GG395" s="2">
        <v>2</v>
      </c>
      <c r="GH395" s="2">
        <v>1</v>
      </c>
      <c r="GI395" s="2">
        <v>-2</v>
      </c>
      <c r="GJ395" s="2">
        <v>0</v>
      </c>
      <c r="GK395" s="2">
        <v>0</v>
      </c>
      <c r="GL395" s="2">
        <f t="shared" si="516"/>
        <v>0</v>
      </c>
      <c r="GM395" s="2">
        <f t="shared" si="517"/>
        <v>0</v>
      </c>
      <c r="GN395" s="2">
        <f t="shared" si="518"/>
        <v>0</v>
      </c>
      <c r="GO395" s="2">
        <f t="shared" si="519"/>
        <v>0</v>
      </c>
      <c r="GP395" s="2">
        <f t="shared" si="520"/>
        <v>0</v>
      </c>
      <c r="GQ395" s="2"/>
      <c r="GR395" s="2">
        <v>0</v>
      </c>
      <c r="GS395" s="2">
        <v>3</v>
      </c>
      <c r="GT395" s="2">
        <v>0</v>
      </c>
      <c r="GU395" s="2" t="s">
        <v>3</v>
      </c>
      <c r="GV395" s="2">
        <f t="shared" si="521"/>
        <v>0</v>
      </c>
      <c r="GW395" s="2">
        <v>1</v>
      </c>
      <c r="GX395" s="2">
        <f t="shared" si="522"/>
        <v>0</v>
      </c>
      <c r="GY395" s="2"/>
      <c r="GZ395" s="2"/>
      <c r="HA395" s="2">
        <v>0</v>
      </c>
      <c r="HB395" s="2">
        <v>0</v>
      </c>
      <c r="HC395" s="2">
        <f t="shared" si="523"/>
        <v>0</v>
      </c>
      <c r="HD395" s="2"/>
      <c r="HE395" s="2" t="s">
        <v>3</v>
      </c>
      <c r="HF395" s="2" t="s">
        <v>3</v>
      </c>
      <c r="HG395" s="2"/>
      <c r="HH395" s="2"/>
      <c r="HI395" s="2"/>
      <c r="HJ395" s="2"/>
      <c r="HK395" s="2"/>
      <c r="HL395" s="2"/>
      <c r="HM395" s="2" t="s">
        <v>42</v>
      </c>
      <c r="HN395" s="2" t="s">
        <v>3</v>
      </c>
      <c r="HO395" s="2" t="s">
        <v>3</v>
      </c>
      <c r="HP395" s="2" t="s">
        <v>3</v>
      </c>
      <c r="HQ395" s="2" t="s">
        <v>3</v>
      </c>
      <c r="HR395" s="2"/>
      <c r="HS395" s="2">
        <v>0</v>
      </c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>
        <v>0</v>
      </c>
      <c r="IL395" s="2"/>
      <c r="IM395" s="2"/>
      <c r="IN395" s="2"/>
      <c r="IO395" s="2"/>
      <c r="IP395" s="2"/>
      <c r="IQ395" s="2"/>
      <c r="IR395" s="2"/>
      <c r="IS395" s="2"/>
      <c r="IT395" s="2"/>
      <c r="IU395" s="2"/>
    </row>
    <row r="396" spans="1:255" x14ac:dyDescent="0.2">
      <c r="A396" s="4">
        <v>18</v>
      </c>
      <c r="B396" s="4">
        <v>1</v>
      </c>
      <c r="C396" s="4">
        <v>778</v>
      </c>
      <c r="E396" s="4" t="s">
        <v>494</v>
      </c>
      <c r="F396" s="4" t="s">
        <v>227</v>
      </c>
      <c r="G396" s="4" t="s">
        <v>228</v>
      </c>
      <c r="H396" s="4" t="s">
        <v>229</v>
      </c>
      <c r="I396" s="4">
        <f>I386*J396</f>
        <v>0</v>
      </c>
      <c r="J396" s="4">
        <v>0</v>
      </c>
      <c r="K396" s="4">
        <v>0</v>
      </c>
      <c r="O396" s="4">
        <f t="shared" si="499"/>
        <v>0</v>
      </c>
      <c r="P396" s="4">
        <f t="shared" si="500"/>
        <v>0</v>
      </c>
      <c r="Q396" s="4">
        <f t="shared" si="524"/>
        <v>0</v>
      </c>
      <c r="R396" s="4">
        <f t="shared" si="525"/>
        <v>0</v>
      </c>
      <c r="S396" s="4">
        <f t="shared" si="501"/>
        <v>0</v>
      </c>
      <c r="T396" s="4">
        <f t="shared" si="502"/>
        <v>0</v>
      </c>
      <c r="U396" s="4">
        <f t="shared" si="503"/>
        <v>0</v>
      </c>
      <c r="V396" s="4">
        <f t="shared" si="504"/>
        <v>0</v>
      </c>
      <c r="W396" s="4">
        <f t="shared" si="505"/>
        <v>0</v>
      </c>
      <c r="X396" s="4">
        <f t="shared" si="526"/>
        <v>0</v>
      </c>
      <c r="Y396" s="4">
        <f t="shared" si="527"/>
        <v>0</v>
      </c>
      <c r="AA396" s="4">
        <v>85736473</v>
      </c>
      <c r="AB396" s="4">
        <f t="shared" si="506"/>
        <v>46.09</v>
      </c>
      <c r="AC396" s="4">
        <f t="shared" si="528"/>
        <v>46.09</v>
      </c>
      <c r="AD396" s="4">
        <f t="shared" si="529"/>
        <v>0</v>
      </c>
      <c r="AE396" s="4">
        <f t="shared" si="530"/>
        <v>0</v>
      </c>
      <c r="AF396" s="4">
        <f t="shared" si="531"/>
        <v>0</v>
      </c>
      <c r="AG396" s="4">
        <f t="shared" si="507"/>
        <v>0</v>
      </c>
      <c r="AH396" s="4">
        <f t="shared" si="532"/>
        <v>0</v>
      </c>
      <c r="AI396" s="4">
        <f t="shared" si="533"/>
        <v>0</v>
      </c>
      <c r="AJ396" s="4">
        <f t="shared" si="508"/>
        <v>0</v>
      </c>
      <c r="AK396" s="4">
        <v>46.09</v>
      </c>
      <c r="AL396" s="4">
        <v>46.09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109</v>
      </c>
      <c r="AU396" s="4">
        <v>61</v>
      </c>
      <c r="AV396" s="4">
        <v>1</v>
      </c>
      <c r="AW396" s="4">
        <v>1</v>
      </c>
      <c r="AZ396" s="4">
        <v>1</v>
      </c>
      <c r="BA396" s="4">
        <v>1</v>
      </c>
      <c r="BB396" s="4">
        <v>1</v>
      </c>
      <c r="BC396" s="4">
        <v>7.46</v>
      </c>
      <c r="BD396" s="4" t="s">
        <v>3</v>
      </c>
      <c r="BE396" s="4" t="s">
        <v>3</v>
      </c>
      <c r="BF396" s="4" t="s">
        <v>3</v>
      </c>
      <c r="BG396" s="4" t="s">
        <v>3</v>
      </c>
      <c r="BH396" s="4">
        <v>3</v>
      </c>
      <c r="BI396" s="4">
        <v>1</v>
      </c>
      <c r="BJ396" s="4" t="s">
        <v>230</v>
      </c>
      <c r="BM396" s="4">
        <v>21</v>
      </c>
      <c r="BN396" s="4">
        <v>0</v>
      </c>
      <c r="BO396" s="4" t="s">
        <v>227</v>
      </c>
      <c r="BP396" s="4">
        <v>1</v>
      </c>
      <c r="BQ396" s="4">
        <v>30</v>
      </c>
      <c r="BR396" s="4">
        <v>0</v>
      </c>
      <c r="BS396" s="4">
        <v>1</v>
      </c>
      <c r="BT396" s="4">
        <v>1</v>
      </c>
      <c r="BU396" s="4">
        <v>1</v>
      </c>
      <c r="BV396" s="4">
        <v>1</v>
      </c>
      <c r="BW396" s="4">
        <v>1</v>
      </c>
      <c r="BX396" s="4">
        <v>1</v>
      </c>
      <c r="BY396" s="4" t="s">
        <v>3</v>
      </c>
      <c r="BZ396" s="4">
        <v>109</v>
      </c>
      <c r="CA396" s="4">
        <v>61</v>
      </c>
      <c r="CB396" s="4" t="s">
        <v>3</v>
      </c>
      <c r="CE396" s="4">
        <v>1566</v>
      </c>
      <c r="CF396" s="4">
        <v>0</v>
      </c>
      <c r="CG396" s="4">
        <v>0</v>
      </c>
      <c r="CM396" s="4">
        <v>0</v>
      </c>
      <c r="CN396" s="4" t="s">
        <v>908</v>
      </c>
      <c r="CO396" s="4">
        <v>0</v>
      </c>
      <c r="CP396" s="4">
        <f t="shared" si="509"/>
        <v>0</v>
      </c>
      <c r="CQ396" s="4">
        <f t="shared" si="510"/>
        <v>343.83</v>
      </c>
      <c r="CR396" s="4">
        <f t="shared" si="534"/>
        <v>0</v>
      </c>
      <c r="CS396" s="4">
        <f t="shared" si="535"/>
        <v>0</v>
      </c>
      <c r="CT396" s="4">
        <f t="shared" si="511"/>
        <v>0</v>
      </c>
      <c r="CU396" s="4">
        <f t="shared" si="512"/>
        <v>0</v>
      </c>
      <c r="CV396" s="4">
        <f t="shared" si="513"/>
        <v>0</v>
      </c>
      <c r="CW396" s="4">
        <f t="shared" si="514"/>
        <v>0</v>
      </c>
      <c r="CX396" s="4">
        <f t="shared" si="515"/>
        <v>0</v>
      </c>
      <c r="CY396" s="4">
        <f t="shared" si="536"/>
        <v>0</v>
      </c>
      <c r="CZ396" s="4">
        <f t="shared" si="537"/>
        <v>0</v>
      </c>
      <c r="DC396" s="4" t="s">
        <v>3</v>
      </c>
      <c r="DD396" s="4" t="s">
        <v>3</v>
      </c>
      <c r="DE396" s="4" t="s">
        <v>3</v>
      </c>
      <c r="DF396" s="4" t="s">
        <v>3</v>
      </c>
      <c r="DG396" s="4" t="s">
        <v>3</v>
      </c>
      <c r="DH396" s="4" t="s">
        <v>3</v>
      </c>
      <c r="DI396" s="4" t="s">
        <v>3</v>
      </c>
      <c r="DJ396" s="4" t="s">
        <v>3</v>
      </c>
      <c r="DK396" s="4" t="s">
        <v>3</v>
      </c>
      <c r="DL396" s="4" t="s">
        <v>3</v>
      </c>
      <c r="DM396" s="4" t="s">
        <v>3</v>
      </c>
      <c r="DN396" s="4">
        <v>0</v>
      </c>
      <c r="DO396" s="4">
        <v>0</v>
      </c>
      <c r="DP396" s="4">
        <v>1</v>
      </c>
      <c r="DQ396" s="4">
        <v>1</v>
      </c>
      <c r="DU396" s="4">
        <v>1013</v>
      </c>
      <c r="DV396" s="4" t="s">
        <v>229</v>
      </c>
      <c r="DW396" s="4" t="s">
        <v>229</v>
      </c>
      <c r="DX396" s="4">
        <v>1</v>
      </c>
      <c r="DZ396" s="4" t="s">
        <v>3</v>
      </c>
      <c r="EA396" s="4" t="s">
        <v>3</v>
      </c>
      <c r="EB396" s="4" t="s">
        <v>3</v>
      </c>
      <c r="EC396" s="4" t="s">
        <v>3</v>
      </c>
      <c r="EE396" s="4">
        <v>85133641</v>
      </c>
      <c r="EF396" s="4">
        <v>30</v>
      </c>
      <c r="EG396" s="4" t="s">
        <v>52</v>
      </c>
      <c r="EH396" s="4">
        <v>0</v>
      </c>
      <c r="EI396" s="4" t="s">
        <v>3</v>
      </c>
      <c r="EJ396" s="4">
        <v>1</v>
      </c>
      <c r="EK396" s="4">
        <v>21</v>
      </c>
      <c r="EL396" s="4" t="s">
        <v>53</v>
      </c>
      <c r="EM396" s="4" t="s">
        <v>54</v>
      </c>
      <c r="EO396" s="4" t="s">
        <v>148</v>
      </c>
      <c r="EQ396" s="4">
        <v>0</v>
      </c>
      <c r="ER396" s="4">
        <v>46.09</v>
      </c>
      <c r="ES396" s="4">
        <v>46.09</v>
      </c>
      <c r="ET396" s="4">
        <v>0</v>
      </c>
      <c r="EU396" s="4">
        <v>0</v>
      </c>
      <c r="EV396" s="4">
        <v>0</v>
      </c>
      <c r="EW396" s="4">
        <v>0</v>
      </c>
      <c r="EX396" s="4">
        <v>0</v>
      </c>
      <c r="FQ396" s="4">
        <v>0</v>
      </c>
      <c r="FR396" s="4">
        <v>0</v>
      </c>
      <c r="FS396" s="4">
        <v>0</v>
      </c>
      <c r="FX396" s="4">
        <v>109</v>
      </c>
      <c r="FY396" s="4">
        <v>61</v>
      </c>
      <c r="GA396" s="4" t="s">
        <v>3</v>
      </c>
      <c r="GD396" s="4">
        <v>1</v>
      </c>
      <c r="GF396" s="4">
        <v>2063662618</v>
      </c>
      <c r="GG396" s="4">
        <v>2</v>
      </c>
      <c r="GH396" s="4">
        <v>1</v>
      </c>
      <c r="GI396" s="4">
        <v>2</v>
      </c>
      <c r="GJ396" s="4">
        <v>0</v>
      </c>
      <c r="GK396" s="4">
        <v>0</v>
      </c>
      <c r="GL396" s="4">
        <f t="shared" si="516"/>
        <v>0</v>
      </c>
      <c r="GM396" s="4">
        <f t="shared" si="517"/>
        <v>0</v>
      </c>
      <c r="GN396" s="4">
        <f t="shared" si="518"/>
        <v>0</v>
      </c>
      <c r="GO396" s="4">
        <f t="shared" si="519"/>
        <v>0</v>
      </c>
      <c r="GP396" s="4">
        <f t="shared" si="520"/>
        <v>0</v>
      </c>
      <c r="GR396" s="4">
        <v>0</v>
      </c>
      <c r="GS396" s="4">
        <v>3</v>
      </c>
      <c r="GT396" s="4">
        <v>0</v>
      </c>
      <c r="GU396" s="4" t="s">
        <v>3</v>
      </c>
      <c r="GV396" s="4">
        <f t="shared" si="521"/>
        <v>0</v>
      </c>
      <c r="GW396" s="4">
        <v>1</v>
      </c>
      <c r="GX396" s="4">
        <f t="shared" si="522"/>
        <v>0</v>
      </c>
      <c r="HA396" s="4">
        <v>0</v>
      </c>
      <c r="HB396" s="4">
        <v>0</v>
      </c>
      <c r="HC396" s="4">
        <f t="shared" si="523"/>
        <v>0</v>
      </c>
      <c r="HE396" s="4" t="s">
        <v>3</v>
      </c>
      <c r="HF396" s="4" t="s">
        <v>3</v>
      </c>
      <c r="HM396" s="4" t="s">
        <v>42</v>
      </c>
      <c r="HN396" s="4" t="s">
        <v>3</v>
      </c>
      <c r="HO396" s="4" t="s">
        <v>3</v>
      </c>
      <c r="HP396" s="4" t="s">
        <v>3</v>
      </c>
      <c r="HQ396" s="4" t="s">
        <v>3</v>
      </c>
      <c r="HS396" s="4">
        <v>0</v>
      </c>
      <c r="IK396" s="4">
        <v>0</v>
      </c>
    </row>
    <row r="397" spans="1:255" x14ac:dyDescent="0.2">
      <c r="A397" s="2">
        <v>17</v>
      </c>
      <c r="B397" s="2">
        <v>1</v>
      </c>
      <c r="C397" s="2">
        <f>ROW(SmtRes!A783)</f>
        <v>783</v>
      </c>
      <c r="D397" s="2">
        <f>ROW(EtalonRes!A771)</f>
        <v>771</v>
      </c>
      <c r="E397" s="2" t="s">
        <v>495</v>
      </c>
      <c r="F397" s="2" t="s">
        <v>318</v>
      </c>
      <c r="G397" s="2" t="s">
        <v>319</v>
      </c>
      <c r="H397" s="2" t="s">
        <v>138</v>
      </c>
      <c r="I397" s="2">
        <f>ROUND((33+87+25+64+95+12)/100,9)</f>
        <v>3.16</v>
      </c>
      <c r="J397" s="2">
        <v>0</v>
      </c>
      <c r="K397" s="2">
        <f>ROUND((33+87+25+64+95+12)/100,9)</f>
        <v>3.16</v>
      </c>
      <c r="L397" s="2"/>
      <c r="M397" s="2"/>
      <c r="N397" s="2"/>
      <c r="O397" s="2">
        <f t="shared" si="499"/>
        <v>384.29</v>
      </c>
      <c r="P397" s="2">
        <f t="shared" si="500"/>
        <v>28.57</v>
      </c>
      <c r="Q397" s="2">
        <f>(ROUND((ROUND(((((ET397*1.25)*1.2))*AV397*I397),2)*BB397),2)+ROUND((ROUND(((AE397-(((EU397*1.25)*1.2)))*AV397*I397),2)*BS397),2))</f>
        <v>0</v>
      </c>
      <c r="R397" s="2">
        <f>(ROUND((ROUND(((((EU397*1.25)*1.2))*AV397*I397),2)*BS397),2)+ROUND((ROUND(((AE397-(((EU397*1.25)*1.2)))*AV397*I397),2)*BS397),2))</f>
        <v>0</v>
      </c>
      <c r="S397" s="2">
        <f t="shared" si="501"/>
        <v>355.72</v>
      </c>
      <c r="T397" s="2">
        <f t="shared" si="502"/>
        <v>0</v>
      </c>
      <c r="U397" s="2">
        <f t="shared" si="503"/>
        <v>23.311397735999993</v>
      </c>
      <c r="V397" s="2">
        <f t="shared" si="504"/>
        <v>0</v>
      </c>
      <c r="W397" s="2">
        <f t="shared" si="505"/>
        <v>0</v>
      </c>
      <c r="X397" s="2">
        <f>(ROUND((((S397+ROUND((ROUND(((((EU397*1.25)*1.2))*AV397*I397),2)*BS397),2))*AT397)/100),2)+ROUND(((ROUND((ROUND(((AE397-(((EU397*1.25)*1.2)))*AV397*I397),2)*BS397),2)*AT397)/100),2))</f>
        <v>387.73</v>
      </c>
      <c r="Y397" s="2">
        <f>(ROUND((((S397+ROUND((ROUND(((((EU397*1.25)*1.2))*AV397*I397),2)*BS397),2))*AU397)/100),2)+ROUND(((ROUND((ROUND(((AE397-(((EU397*1.25)*1.2)))*AV397*I397),2)*BS397),2)*AU397)/100),2))</f>
        <v>216.99</v>
      </c>
      <c r="Z397" s="2"/>
      <c r="AA397" s="2">
        <v>85736471</v>
      </c>
      <c r="AB397" s="2">
        <f t="shared" si="506"/>
        <v>114.541</v>
      </c>
      <c r="AC397" s="2">
        <f>ROUND((((ES397*1)*1)),6)</f>
        <v>9.0399999999999991</v>
      </c>
      <c r="AD397" s="2">
        <f>ROUND((((((ET397*1.25)*1.2))-(((EU397*1.25)*1.2)))+AE397),6)</f>
        <v>0</v>
      </c>
      <c r="AE397" s="2">
        <f>ROUND((((EU397*1.25)*1.2)),6)</f>
        <v>0</v>
      </c>
      <c r="AF397" s="2">
        <f>ROUND((((EV397*1.15)*1.2)),6)</f>
        <v>105.501</v>
      </c>
      <c r="AG397" s="2">
        <f t="shared" si="507"/>
        <v>0</v>
      </c>
      <c r="AH397" s="2">
        <f>(((EW397*1.15)*1.2))</f>
        <v>6.9137999999999984</v>
      </c>
      <c r="AI397" s="2">
        <f>(((EX397*1.25)*1.2))</f>
        <v>0</v>
      </c>
      <c r="AJ397" s="2">
        <f t="shared" si="508"/>
        <v>0</v>
      </c>
      <c r="AK397" s="2">
        <v>85.49</v>
      </c>
      <c r="AL397" s="2">
        <v>9.0399999999999991</v>
      </c>
      <c r="AM397" s="2">
        <v>0</v>
      </c>
      <c r="AN397" s="2">
        <v>0</v>
      </c>
      <c r="AO397" s="2">
        <v>76.45</v>
      </c>
      <c r="AP397" s="2">
        <v>0</v>
      </c>
      <c r="AQ397" s="2">
        <v>5.01</v>
      </c>
      <c r="AR397" s="2">
        <v>0</v>
      </c>
      <c r="AS397" s="2">
        <v>0</v>
      </c>
      <c r="AT397" s="2">
        <v>109</v>
      </c>
      <c r="AU397" s="2">
        <v>61</v>
      </c>
      <c r="AV397" s="2">
        <v>1.0669999999999999</v>
      </c>
      <c r="AW397" s="2">
        <v>1</v>
      </c>
      <c r="AX397" s="2"/>
      <c r="AY397" s="2"/>
      <c r="AZ397" s="2">
        <v>1</v>
      </c>
      <c r="BA397" s="2">
        <v>1</v>
      </c>
      <c r="BB397" s="2">
        <v>1</v>
      </c>
      <c r="BC397" s="2">
        <v>1</v>
      </c>
      <c r="BD397" s="2" t="s">
        <v>3</v>
      </c>
      <c r="BE397" s="2" t="s">
        <v>3</v>
      </c>
      <c r="BF397" s="2" t="s">
        <v>3</v>
      </c>
      <c r="BG397" s="2" t="s">
        <v>3</v>
      </c>
      <c r="BH397" s="2">
        <v>0</v>
      </c>
      <c r="BI397" s="2">
        <v>1</v>
      </c>
      <c r="BJ397" s="2" t="s">
        <v>320</v>
      </c>
      <c r="BK397" s="2"/>
      <c r="BL397" s="2"/>
      <c r="BM397" s="2">
        <v>21</v>
      </c>
      <c r="BN397" s="2">
        <v>0</v>
      </c>
      <c r="BO397" s="2" t="s">
        <v>318</v>
      </c>
      <c r="BP397" s="2">
        <v>1</v>
      </c>
      <c r="BQ397" s="2">
        <v>30</v>
      </c>
      <c r="BR397" s="2">
        <v>0</v>
      </c>
      <c r="BS397" s="2">
        <v>1</v>
      </c>
      <c r="BT397" s="2">
        <v>1</v>
      </c>
      <c r="BU397" s="2">
        <v>1</v>
      </c>
      <c r="BV397" s="2">
        <v>1</v>
      </c>
      <c r="BW397" s="2">
        <v>1</v>
      </c>
      <c r="BX397" s="2">
        <v>1</v>
      </c>
      <c r="BY397" s="2" t="s">
        <v>3</v>
      </c>
      <c r="BZ397" s="2">
        <v>109</v>
      </c>
      <c r="CA397" s="2">
        <v>61</v>
      </c>
      <c r="CB397" s="2" t="s">
        <v>3</v>
      </c>
      <c r="CC397" s="2"/>
      <c r="CD397" s="2"/>
      <c r="CE397" s="2">
        <v>1566</v>
      </c>
      <c r="CF397" s="2">
        <v>0</v>
      </c>
      <c r="CG397" s="2">
        <v>0</v>
      </c>
      <c r="CH397" s="2"/>
      <c r="CI397" s="2"/>
      <c r="CJ397" s="2"/>
      <c r="CK397" s="2"/>
      <c r="CL397" s="2"/>
      <c r="CM397" s="2">
        <v>0</v>
      </c>
      <c r="CN397" s="2" t="s">
        <v>907</v>
      </c>
      <c r="CO397" s="2">
        <v>0</v>
      </c>
      <c r="CP397" s="2">
        <f t="shared" si="509"/>
        <v>384.29</v>
      </c>
      <c r="CQ397" s="2">
        <f t="shared" si="510"/>
        <v>9.0399999999999991</v>
      </c>
      <c r="CR397" s="2">
        <f>(ROUND((ROUND(((((ET397*1.25)*1.2))*AV397*1),2)*BB397),2)+ROUND((ROUND(((AE397-(((EU397*1.25)*1.2)))*AV397*1),2)*BS397),2))</f>
        <v>0</v>
      </c>
      <c r="CS397" s="2">
        <f>(ROUND((ROUND(((((EU397*1.25)*1.2))*AV397*1),2)*BS397),2)+ROUND((ROUND(((AE397-(((EU397*1.25)*1.2)))*AV397*1),2)*BS397),2))</f>
        <v>0</v>
      </c>
      <c r="CT397" s="2">
        <f t="shared" si="511"/>
        <v>112.57</v>
      </c>
      <c r="CU397" s="2">
        <f t="shared" si="512"/>
        <v>0</v>
      </c>
      <c r="CV397" s="2">
        <f t="shared" si="513"/>
        <v>7.3770245999999977</v>
      </c>
      <c r="CW397" s="2">
        <f t="shared" si="514"/>
        <v>0</v>
      </c>
      <c r="CX397" s="2">
        <f t="shared" si="515"/>
        <v>0</v>
      </c>
      <c r="CY397" s="2">
        <f>(ROUND((((S397+ROUND((ROUND(((((EU397*1.25)*1.2))*AV397*1),2)*BS397),2))*AT397)/100),2)+ROUND(((ROUND((ROUND(((AE397-(((EU397*1.25)*1.2)))*AV397*1),2)*BS397),2)*AT397)/100),2))</f>
        <v>387.73</v>
      </c>
      <c r="CZ397" s="2">
        <f>(ROUND((((S397+ROUND((ROUND(((((EU397*1.25)*1.2))*AV397*1),2)*BS397),2))*AU397)/100),2)+ROUND(((ROUND((ROUND(((AE397-(((EU397*1.25)*1.2)))*AV397*1),2)*BS397),2)*AU397)/100),2))</f>
        <v>216.99</v>
      </c>
      <c r="DA397" s="2"/>
      <c r="DB397" s="2">
        <v>143</v>
      </c>
      <c r="DC397" s="2" t="s">
        <v>3</v>
      </c>
      <c r="DD397" s="2" t="s">
        <v>42</v>
      </c>
      <c r="DE397" s="2" t="s">
        <v>140</v>
      </c>
      <c r="DF397" s="2" t="s">
        <v>140</v>
      </c>
      <c r="DG397" s="2" t="s">
        <v>141</v>
      </c>
      <c r="DH397" s="2" t="s">
        <v>3</v>
      </c>
      <c r="DI397" s="2" t="s">
        <v>141</v>
      </c>
      <c r="DJ397" s="2" t="s">
        <v>140</v>
      </c>
      <c r="DK397" s="2" t="s">
        <v>3</v>
      </c>
      <c r="DL397" s="2" t="s">
        <v>3</v>
      </c>
      <c r="DM397" s="2" t="s">
        <v>3</v>
      </c>
      <c r="DN397" s="2">
        <v>0</v>
      </c>
      <c r="DO397" s="2">
        <v>0</v>
      </c>
      <c r="DP397" s="2">
        <v>1</v>
      </c>
      <c r="DQ397" s="2">
        <v>1</v>
      </c>
      <c r="DR397" s="2"/>
      <c r="DS397" s="2"/>
      <c r="DT397" s="2"/>
      <c r="DU397" s="2">
        <v>1013</v>
      </c>
      <c r="DV397" s="2" t="s">
        <v>138</v>
      </c>
      <c r="DW397" s="2" t="s">
        <v>138</v>
      </c>
      <c r="DX397" s="2">
        <v>1</v>
      </c>
      <c r="DY397" s="2"/>
      <c r="DZ397" s="2" t="s">
        <v>3</v>
      </c>
      <c r="EA397" s="2" t="s">
        <v>3</v>
      </c>
      <c r="EB397" s="2" t="s">
        <v>3</v>
      </c>
      <c r="EC397" s="2" t="s">
        <v>3</v>
      </c>
      <c r="ED397" s="2"/>
      <c r="EE397" s="2">
        <v>85133641</v>
      </c>
      <c r="EF397" s="2">
        <v>30</v>
      </c>
      <c r="EG397" s="2" t="s">
        <v>52</v>
      </c>
      <c r="EH397" s="2">
        <v>0</v>
      </c>
      <c r="EI397" s="2" t="s">
        <v>3</v>
      </c>
      <c r="EJ397" s="2">
        <v>1</v>
      </c>
      <c r="EK397" s="2">
        <v>21</v>
      </c>
      <c r="EL397" s="2" t="s">
        <v>53</v>
      </c>
      <c r="EM397" s="2" t="s">
        <v>54</v>
      </c>
      <c r="EN397" s="2"/>
      <c r="EO397" s="2" t="s">
        <v>142</v>
      </c>
      <c r="EP397" s="2"/>
      <c r="EQ397" s="2">
        <v>0</v>
      </c>
      <c r="ER397" s="2">
        <v>85.49</v>
      </c>
      <c r="ES397" s="2">
        <v>9.0399999999999991</v>
      </c>
      <c r="ET397" s="2">
        <v>0</v>
      </c>
      <c r="EU397" s="2">
        <v>0</v>
      </c>
      <c r="EV397" s="2">
        <v>76.45</v>
      </c>
      <c r="EW397" s="2">
        <v>5.01</v>
      </c>
      <c r="EX397" s="2">
        <v>0</v>
      </c>
      <c r="EY397" s="2">
        <v>0</v>
      </c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>
        <v>0</v>
      </c>
      <c r="FR397" s="2">
        <v>0</v>
      </c>
      <c r="FS397" s="2">
        <v>0</v>
      </c>
      <c r="FT397" s="2"/>
      <c r="FU397" s="2"/>
      <c r="FV397" s="2"/>
      <c r="FW397" s="2"/>
      <c r="FX397" s="2">
        <v>109</v>
      </c>
      <c r="FY397" s="2">
        <v>61</v>
      </c>
      <c r="FZ397" s="2"/>
      <c r="GA397" s="2" t="s">
        <v>3</v>
      </c>
      <c r="GB397" s="2"/>
      <c r="GC397" s="2"/>
      <c r="GD397" s="2">
        <v>1</v>
      </c>
      <c r="GE397" s="2"/>
      <c r="GF397" s="2">
        <v>332992495</v>
      </c>
      <c r="GG397" s="2">
        <v>2</v>
      </c>
      <c r="GH397" s="2">
        <v>1</v>
      </c>
      <c r="GI397" s="2">
        <v>2</v>
      </c>
      <c r="GJ397" s="2">
        <v>0</v>
      </c>
      <c r="GK397" s="2">
        <v>0</v>
      </c>
      <c r="GL397" s="2">
        <f t="shared" si="516"/>
        <v>0</v>
      </c>
      <c r="GM397" s="2">
        <f t="shared" si="517"/>
        <v>989.01</v>
      </c>
      <c r="GN397" s="2">
        <f t="shared" si="518"/>
        <v>989.01</v>
      </c>
      <c r="GO397" s="2">
        <f t="shared" si="519"/>
        <v>0</v>
      </c>
      <c r="GP397" s="2">
        <f t="shared" si="520"/>
        <v>0</v>
      </c>
      <c r="GQ397" s="2"/>
      <c r="GR397" s="2">
        <v>0</v>
      </c>
      <c r="GS397" s="2">
        <v>3</v>
      </c>
      <c r="GT397" s="2">
        <v>0</v>
      </c>
      <c r="GU397" s="2" t="s">
        <v>3</v>
      </c>
      <c r="GV397" s="2">
        <f t="shared" si="521"/>
        <v>0</v>
      </c>
      <c r="GW397" s="2">
        <v>1</v>
      </c>
      <c r="GX397" s="2">
        <f t="shared" si="522"/>
        <v>0</v>
      </c>
      <c r="GY397" s="2"/>
      <c r="GZ397" s="2"/>
      <c r="HA397" s="2">
        <v>0</v>
      </c>
      <c r="HB397" s="2">
        <v>0</v>
      </c>
      <c r="HC397" s="2">
        <f t="shared" si="523"/>
        <v>0</v>
      </c>
      <c r="HD397" s="2"/>
      <c r="HE397" s="2" t="s">
        <v>3</v>
      </c>
      <c r="HF397" s="2" t="s">
        <v>3</v>
      </c>
      <c r="HG397" s="2"/>
      <c r="HH397" s="2"/>
      <c r="HI397" s="2"/>
      <c r="HJ397" s="2"/>
      <c r="HK397" s="2"/>
      <c r="HL397" s="2"/>
      <c r="HM397" s="2" t="s">
        <v>3</v>
      </c>
      <c r="HN397" s="2" t="s">
        <v>3</v>
      </c>
      <c r="HO397" s="2" t="s">
        <v>3</v>
      </c>
      <c r="HP397" s="2" t="s">
        <v>3</v>
      </c>
      <c r="HQ397" s="2" t="s">
        <v>3</v>
      </c>
      <c r="HR397" s="2"/>
      <c r="HS397" s="2">
        <v>0</v>
      </c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>
        <v>0</v>
      </c>
      <c r="IL397" s="2"/>
      <c r="IM397" s="2"/>
      <c r="IN397" s="2"/>
      <c r="IO397" s="2"/>
      <c r="IP397" s="2"/>
      <c r="IQ397" s="2"/>
      <c r="IR397" s="2"/>
      <c r="IS397" s="2"/>
      <c r="IT397" s="2"/>
      <c r="IU397" s="2"/>
    </row>
    <row r="398" spans="1:255" x14ac:dyDescent="0.2">
      <c r="A398" s="4">
        <v>17</v>
      </c>
      <c r="B398" s="4">
        <v>1</v>
      </c>
      <c r="C398" s="4">
        <f>ROW(SmtRes!A788)</f>
        <v>788</v>
      </c>
      <c r="D398" s="4">
        <f>ROW(EtalonRes!A776)</f>
        <v>776</v>
      </c>
      <c r="E398" s="4" t="s">
        <v>495</v>
      </c>
      <c r="F398" s="4" t="s">
        <v>318</v>
      </c>
      <c r="G398" s="4" t="s">
        <v>319</v>
      </c>
      <c r="H398" s="4" t="s">
        <v>138</v>
      </c>
      <c r="I398" s="4">
        <f>ROUND((33+87+25+64+95+12)/100,9)</f>
        <v>3.16</v>
      </c>
      <c r="J398" s="4">
        <v>0</v>
      </c>
      <c r="K398" s="4">
        <f>ROUND((33+87+25+64+95+12)/100,9)</f>
        <v>3.16</v>
      </c>
      <c r="O398" s="4">
        <f t="shared" si="499"/>
        <v>20252.240000000002</v>
      </c>
      <c r="P398" s="4">
        <f t="shared" si="500"/>
        <v>207.42</v>
      </c>
      <c r="Q398" s="4">
        <f>(ROUND((ROUND(((((ET398*1.25)*1.2))*AV398*I398),2)*BB398),2)+ROUND((ROUND(((AE398-(((EU398*1.25)*1.2)))*AV398*I398),2)*BS398),2))</f>
        <v>0</v>
      </c>
      <c r="R398" s="4">
        <f>(ROUND((ROUND(((((EU398*1.25)*1.2))*AV398*I398),2)*BS398),2)+ROUND((ROUND(((AE398-(((EU398*1.25)*1.2)))*AV398*I398),2)*BS398),2))</f>
        <v>0</v>
      </c>
      <c r="S398" s="4">
        <f t="shared" si="501"/>
        <v>20044.82</v>
      </c>
      <c r="T398" s="4">
        <f t="shared" si="502"/>
        <v>0</v>
      </c>
      <c r="U398" s="4">
        <f t="shared" si="503"/>
        <v>23.311397735999993</v>
      </c>
      <c r="V398" s="4">
        <f t="shared" si="504"/>
        <v>0</v>
      </c>
      <c r="W398" s="4">
        <f t="shared" si="505"/>
        <v>0</v>
      </c>
      <c r="X398" s="4">
        <f>(ROUND((((S398+ROUND((ROUND(((((EU398*1.25)*1.2))*AV398*I398),2)*BS398),2))*AT398)/100),2)+ROUND(((ROUND((ROUND(((AE398-(((EU398*1.25)*1.2)))*AV398*I398),2)*BS398),2)*AT398)/100),2))</f>
        <v>21848.85</v>
      </c>
      <c r="Y398" s="4">
        <f>(ROUND((((S398+ROUND((ROUND(((((EU398*1.25)*1.2))*AV398*I398),2)*BS398),2))*AU398)/100),2)+ROUND(((ROUND((ROUND(((AE398-(((EU398*1.25)*1.2)))*AV398*I398),2)*BS398),2)*AU398)/100),2))</f>
        <v>12227.34</v>
      </c>
      <c r="AA398" s="4">
        <v>85736473</v>
      </c>
      <c r="AB398" s="4">
        <f t="shared" si="506"/>
        <v>114.541</v>
      </c>
      <c r="AC398" s="4">
        <f>ROUND((((ES398*1)*1)),6)</f>
        <v>9.0399999999999991</v>
      </c>
      <c r="AD398" s="4">
        <f>ROUND((((((ET398*1.25)*1.2))-(((EU398*1.25)*1.2)))+AE398),6)</f>
        <v>0</v>
      </c>
      <c r="AE398" s="4">
        <f>ROUND((((EU398*1.25)*1.2)),6)</f>
        <v>0</v>
      </c>
      <c r="AF398" s="4">
        <f>ROUND((((EV398*1.15)*1.2)),6)</f>
        <v>105.501</v>
      </c>
      <c r="AG398" s="4">
        <f t="shared" si="507"/>
        <v>0</v>
      </c>
      <c r="AH398" s="4">
        <f>(((EW398*1.15)*1.2))</f>
        <v>6.9137999999999984</v>
      </c>
      <c r="AI398" s="4">
        <f>(((EX398*1.25)*1.2))</f>
        <v>0</v>
      </c>
      <c r="AJ398" s="4">
        <f t="shared" si="508"/>
        <v>0</v>
      </c>
      <c r="AK398" s="4">
        <v>85.49</v>
      </c>
      <c r="AL398" s="4">
        <v>9.0399999999999991</v>
      </c>
      <c r="AM398" s="4">
        <v>0</v>
      </c>
      <c r="AN398" s="4">
        <v>0</v>
      </c>
      <c r="AO398" s="4">
        <v>76.45</v>
      </c>
      <c r="AP398" s="4">
        <v>0</v>
      </c>
      <c r="AQ398" s="4">
        <v>5.01</v>
      </c>
      <c r="AR398" s="4">
        <v>0</v>
      </c>
      <c r="AS398" s="4">
        <v>0</v>
      </c>
      <c r="AT398" s="4">
        <v>109</v>
      </c>
      <c r="AU398" s="4">
        <v>61</v>
      </c>
      <c r="AV398" s="4">
        <v>1.0669999999999999</v>
      </c>
      <c r="AW398" s="4">
        <v>1</v>
      </c>
      <c r="AZ398" s="4">
        <v>1</v>
      </c>
      <c r="BA398" s="4">
        <v>56.35</v>
      </c>
      <c r="BB398" s="4">
        <v>1</v>
      </c>
      <c r="BC398" s="4">
        <v>7.26</v>
      </c>
      <c r="BD398" s="4" t="s">
        <v>3</v>
      </c>
      <c r="BE398" s="4" t="s">
        <v>3</v>
      </c>
      <c r="BF398" s="4" t="s">
        <v>3</v>
      </c>
      <c r="BG398" s="4" t="s">
        <v>3</v>
      </c>
      <c r="BH398" s="4">
        <v>0</v>
      </c>
      <c r="BI398" s="4">
        <v>1</v>
      </c>
      <c r="BJ398" s="4" t="s">
        <v>320</v>
      </c>
      <c r="BM398" s="4">
        <v>21</v>
      </c>
      <c r="BN398" s="4">
        <v>0</v>
      </c>
      <c r="BO398" s="4" t="s">
        <v>318</v>
      </c>
      <c r="BP398" s="4">
        <v>1</v>
      </c>
      <c r="BQ398" s="4">
        <v>30</v>
      </c>
      <c r="BR398" s="4">
        <v>0</v>
      </c>
      <c r="BS398" s="4">
        <v>56.35</v>
      </c>
      <c r="BT398" s="4">
        <v>1</v>
      </c>
      <c r="BU398" s="4">
        <v>1</v>
      </c>
      <c r="BV398" s="4">
        <v>1</v>
      </c>
      <c r="BW398" s="4">
        <v>1</v>
      </c>
      <c r="BX398" s="4">
        <v>1</v>
      </c>
      <c r="BY398" s="4" t="s">
        <v>3</v>
      </c>
      <c r="BZ398" s="4">
        <v>109</v>
      </c>
      <c r="CA398" s="4">
        <v>61</v>
      </c>
      <c r="CB398" s="4" t="s">
        <v>3</v>
      </c>
      <c r="CE398" s="4">
        <v>1566</v>
      </c>
      <c r="CF398" s="4">
        <v>0</v>
      </c>
      <c r="CG398" s="4">
        <v>0</v>
      </c>
      <c r="CM398" s="4">
        <v>0</v>
      </c>
      <c r="CN398" s="4" t="s">
        <v>907</v>
      </c>
      <c r="CO398" s="4">
        <v>0</v>
      </c>
      <c r="CP398" s="4">
        <f t="shared" si="509"/>
        <v>20252.239999999998</v>
      </c>
      <c r="CQ398" s="4">
        <f t="shared" si="510"/>
        <v>65.63</v>
      </c>
      <c r="CR398" s="4">
        <f>(ROUND((ROUND(((((ET398*1.25)*1.2))*AV398*1),2)*BB398),2)+ROUND((ROUND(((AE398-(((EU398*1.25)*1.2)))*AV398*1),2)*BS398),2))</f>
        <v>0</v>
      </c>
      <c r="CS398" s="4">
        <f>(ROUND((ROUND(((((EU398*1.25)*1.2))*AV398*1),2)*BS398),2)+ROUND((ROUND(((AE398-(((EU398*1.25)*1.2)))*AV398*1),2)*BS398),2))</f>
        <v>0</v>
      </c>
      <c r="CT398" s="4">
        <f t="shared" si="511"/>
        <v>6343.32</v>
      </c>
      <c r="CU398" s="4">
        <f t="shared" si="512"/>
        <v>0</v>
      </c>
      <c r="CV398" s="4">
        <f t="shared" si="513"/>
        <v>7.3770245999999977</v>
      </c>
      <c r="CW398" s="4">
        <f t="shared" si="514"/>
        <v>0</v>
      </c>
      <c r="CX398" s="4">
        <f t="shared" si="515"/>
        <v>0</v>
      </c>
      <c r="CY398" s="4">
        <f>(ROUND((((S398+ROUND((ROUND(((((EU398*1.25)*1.2))*AV398*1),2)*BS398),2))*AT398)/100),2)+ROUND(((ROUND((ROUND(((AE398-(((EU398*1.25)*1.2)))*AV398*1),2)*BS398),2)*AT398)/100),2))</f>
        <v>21848.85</v>
      </c>
      <c r="CZ398" s="4">
        <f>(ROUND((((S398+ROUND((ROUND(((((EU398*1.25)*1.2))*AV398*1),2)*BS398),2))*AU398)/100),2)+ROUND(((ROUND((ROUND(((AE398-(((EU398*1.25)*1.2)))*AV398*1),2)*BS398),2)*AU398)/100),2))</f>
        <v>12227.34</v>
      </c>
      <c r="DB398" s="4">
        <v>145</v>
      </c>
      <c r="DC398" s="4" t="s">
        <v>3</v>
      </c>
      <c r="DD398" s="4" t="s">
        <v>42</v>
      </c>
      <c r="DE398" s="4" t="s">
        <v>140</v>
      </c>
      <c r="DF398" s="4" t="s">
        <v>140</v>
      </c>
      <c r="DG398" s="4" t="s">
        <v>141</v>
      </c>
      <c r="DH398" s="4" t="s">
        <v>3</v>
      </c>
      <c r="DI398" s="4" t="s">
        <v>141</v>
      </c>
      <c r="DJ398" s="4" t="s">
        <v>140</v>
      </c>
      <c r="DK398" s="4" t="s">
        <v>3</v>
      </c>
      <c r="DL398" s="4" t="s">
        <v>3</v>
      </c>
      <c r="DM398" s="4" t="s">
        <v>3</v>
      </c>
      <c r="DN398" s="4">
        <v>0</v>
      </c>
      <c r="DO398" s="4">
        <v>0</v>
      </c>
      <c r="DP398" s="4">
        <v>1</v>
      </c>
      <c r="DQ398" s="4">
        <v>1</v>
      </c>
      <c r="DU398" s="4">
        <v>1013</v>
      </c>
      <c r="DV398" s="4" t="s">
        <v>138</v>
      </c>
      <c r="DW398" s="4" t="s">
        <v>138</v>
      </c>
      <c r="DX398" s="4">
        <v>1</v>
      </c>
      <c r="DZ398" s="4" t="s">
        <v>3</v>
      </c>
      <c r="EA398" s="4" t="s">
        <v>3</v>
      </c>
      <c r="EB398" s="4" t="s">
        <v>3</v>
      </c>
      <c r="EC398" s="4" t="s">
        <v>3</v>
      </c>
      <c r="EE398" s="4">
        <v>85133641</v>
      </c>
      <c r="EF398" s="4">
        <v>30</v>
      </c>
      <c r="EG398" s="4" t="s">
        <v>52</v>
      </c>
      <c r="EH398" s="4">
        <v>0</v>
      </c>
      <c r="EI398" s="4" t="s">
        <v>3</v>
      </c>
      <c r="EJ398" s="4">
        <v>1</v>
      </c>
      <c r="EK398" s="4">
        <v>21</v>
      </c>
      <c r="EL398" s="4" t="s">
        <v>53</v>
      </c>
      <c r="EM398" s="4" t="s">
        <v>54</v>
      </c>
      <c r="EO398" s="4" t="s">
        <v>142</v>
      </c>
      <c r="EQ398" s="4">
        <v>0</v>
      </c>
      <c r="ER398" s="4">
        <v>85.49</v>
      </c>
      <c r="ES398" s="4">
        <v>9.0399999999999991</v>
      </c>
      <c r="ET398" s="4">
        <v>0</v>
      </c>
      <c r="EU398" s="4">
        <v>0</v>
      </c>
      <c r="EV398" s="4">
        <v>76.45</v>
      </c>
      <c r="EW398" s="4">
        <v>5.01</v>
      </c>
      <c r="EX398" s="4">
        <v>0</v>
      </c>
      <c r="EY398" s="4">
        <v>0</v>
      </c>
      <c r="FQ398" s="4">
        <v>0</v>
      </c>
      <c r="FR398" s="4">
        <v>0</v>
      </c>
      <c r="FS398" s="4">
        <v>0</v>
      </c>
      <c r="FX398" s="4">
        <v>109</v>
      </c>
      <c r="FY398" s="4">
        <v>61</v>
      </c>
      <c r="GA398" s="4" t="s">
        <v>3</v>
      </c>
      <c r="GD398" s="4">
        <v>1</v>
      </c>
      <c r="GF398" s="4">
        <v>332992495</v>
      </c>
      <c r="GG398" s="4">
        <v>2</v>
      </c>
      <c r="GH398" s="4">
        <v>1</v>
      </c>
      <c r="GI398" s="4">
        <v>2</v>
      </c>
      <c r="GJ398" s="4">
        <v>0</v>
      </c>
      <c r="GK398" s="4">
        <v>0</v>
      </c>
      <c r="GL398" s="4">
        <f t="shared" si="516"/>
        <v>0</v>
      </c>
      <c r="GM398" s="4">
        <f t="shared" si="517"/>
        <v>54328.43</v>
      </c>
      <c r="GN398" s="4">
        <f t="shared" si="518"/>
        <v>54328.43</v>
      </c>
      <c r="GO398" s="4">
        <f t="shared" si="519"/>
        <v>0</v>
      </c>
      <c r="GP398" s="4">
        <f t="shared" si="520"/>
        <v>0</v>
      </c>
      <c r="GR398" s="4">
        <v>0</v>
      </c>
      <c r="GS398" s="4">
        <v>3</v>
      </c>
      <c r="GT398" s="4">
        <v>0</v>
      </c>
      <c r="GU398" s="4" t="s">
        <v>3</v>
      </c>
      <c r="GV398" s="4">
        <f t="shared" si="521"/>
        <v>0</v>
      </c>
      <c r="GW398" s="4">
        <v>1</v>
      </c>
      <c r="GX398" s="4">
        <f t="shared" si="522"/>
        <v>0</v>
      </c>
      <c r="HA398" s="4">
        <v>0</v>
      </c>
      <c r="HB398" s="4">
        <v>0</v>
      </c>
      <c r="HC398" s="4">
        <f t="shared" si="523"/>
        <v>0</v>
      </c>
      <c r="HE398" s="4" t="s">
        <v>3</v>
      </c>
      <c r="HF398" s="4" t="s">
        <v>3</v>
      </c>
      <c r="HM398" s="4" t="s">
        <v>3</v>
      </c>
      <c r="HN398" s="4" t="s">
        <v>3</v>
      </c>
      <c r="HO398" s="4" t="s">
        <v>3</v>
      </c>
      <c r="HP398" s="4" t="s">
        <v>3</v>
      </c>
      <c r="HQ398" s="4" t="s">
        <v>3</v>
      </c>
      <c r="HS398" s="4">
        <v>0</v>
      </c>
      <c r="IK398" s="4">
        <v>0</v>
      </c>
    </row>
    <row r="399" spans="1:255" x14ac:dyDescent="0.2">
      <c r="A399" s="2">
        <v>17</v>
      </c>
      <c r="B399" s="2">
        <v>1</v>
      </c>
      <c r="C399" s="2">
        <f>ROW(SmtRes!A797)</f>
        <v>797</v>
      </c>
      <c r="D399" s="2">
        <f>ROW(EtalonRes!A785)</f>
        <v>785</v>
      </c>
      <c r="E399" s="2" t="s">
        <v>496</v>
      </c>
      <c r="F399" s="2" t="s">
        <v>497</v>
      </c>
      <c r="G399" s="2" t="s">
        <v>498</v>
      </c>
      <c r="H399" s="2" t="s">
        <v>499</v>
      </c>
      <c r="I399" s="2">
        <f>ROUND((3.3+8.7+2.5+4)*0.013,9)</f>
        <v>0.24049999999999999</v>
      </c>
      <c r="J399" s="2">
        <v>0</v>
      </c>
      <c r="K399" s="2">
        <f>ROUND((3.3+8.7+2.5+4)*0.013,9)</f>
        <v>0.24049999999999999</v>
      </c>
      <c r="L399" s="2"/>
      <c r="M399" s="2"/>
      <c r="N399" s="2"/>
      <c r="O399" s="2">
        <f t="shared" si="499"/>
        <v>450.4</v>
      </c>
      <c r="P399" s="2">
        <f t="shared" si="500"/>
        <v>22.19</v>
      </c>
      <c r="Q399" s="2">
        <f>(ROUND((ROUND(((((ET399*1.25)*1.2))*AV399*I399),2)*BB399),2)+ROUND((ROUND(((AE399-(((EU399*1.25)*1.2)))*AV399*I399),2)*BS399),2))</f>
        <v>15.12</v>
      </c>
      <c r="R399" s="2">
        <f>(ROUND((ROUND(((((EU399*1.25)*1.2))*AV399*I399),2)*BS399),2)+ROUND((ROUND(((AE399-(((EU399*1.25)*1.2)))*AV399*I399),2)*BS399),2))</f>
        <v>4.9000000000000004</v>
      </c>
      <c r="S399" s="2">
        <f t="shared" si="501"/>
        <v>413.09</v>
      </c>
      <c r="T399" s="2">
        <f t="shared" si="502"/>
        <v>0</v>
      </c>
      <c r="U399" s="2">
        <f t="shared" si="503"/>
        <v>32.733447785999992</v>
      </c>
      <c r="V399" s="2">
        <f t="shared" si="504"/>
        <v>0</v>
      </c>
      <c r="W399" s="2">
        <f t="shared" si="505"/>
        <v>0</v>
      </c>
      <c r="X399" s="2">
        <f>(ROUND((((S399+ROUND((ROUND(((((EU399*1.25)*1.2))*AV399*I399),2)*BS399),2))*AT399)/100),2)+ROUND(((ROUND((ROUND(((AE399-(((EU399*1.25)*1.2)))*AV399*I399),2)*BS399),2)*AT399)/100),2))</f>
        <v>363.65</v>
      </c>
      <c r="Y399" s="2">
        <f>(ROUND((((S399+ROUND((ROUND(((((EU399*1.25)*1.2))*AV399*I399),2)*BS399),2))*AU399)/100),2)+ROUND(((ROUND((ROUND(((AE399-(((EU399*1.25)*1.2)))*AV399*I399),2)*BS399),2)*AU399)/100),2))</f>
        <v>196.46</v>
      </c>
      <c r="Z399" s="2"/>
      <c r="AA399" s="2">
        <v>85736471</v>
      </c>
      <c r="AB399" s="2">
        <f t="shared" si="506"/>
        <v>1791.134</v>
      </c>
      <c r="AC399" s="2">
        <f>ROUND((((ES399*1)*1)),6)</f>
        <v>90.56</v>
      </c>
      <c r="AD399" s="2">
        <f>ROUND((((((ET399*1.25)*1.2))-(((EU399*1.25)*1.2)))+AE399),6)</f>
        <v>60.03</v>
      </c>
      <c r="AE399" s="2">
        <f>ROUND((((EU399*1.25)*1.2)),6)</f>
        <v>19.440000000000001</v>
      </c>
      <c r="AF399" s="2">
        <f>ROUND((((EV399*1.15)*1.2)),6)</f>
        <v>1640.5440000000001</v>
      </c>
      <c r="AG399" s="2">
        <f t="shared" si="507"/>
        <v>0</v>
      </c>
      <c r="AH399" s="2">
        <f>(((EW399*1.15)*1.2))</f>
        <v>129.99599999999998</v>
      </c>
      <c r="AI399" s="2">
        <f>(((EX399*1.25)*1.2))</f>
        <v>0</v>
      </c>
      <c r="AJ399" s="2">
        <f t="shared" si="508"/>
        <v>0</v>
      </c>
      <c r="AK399" s="2">
        <v>1319.38</v>
      </c>
      <c r="AL399" s="2">
        <v>90.56</v>
      </c>
      <c r="AM399" s="2">
        <v>40.020000000000003</v>
      </c>
      <c r="AN399" s="2">
        <v>12.96</v>
      </c>
      <c r="AO399" s="2">
        <v>1188.8</v>
      </c>
      <c r="AP399" s="2">
        <v>0</v>
      </c>
      <c r="AQ399" s="2">
        <v>94.2</v>
      </c>
      <c r="AR399" s="2">
        <v>0</v>
      </c>
      <c r="AS399" s="2">
        <v>0</v>
      </c>
      <c r="AT399" s="2">
        <v>87</v>
      </c>
      <c r="AU399" s="2">
        <v>47</v>
      </c>
      <c r="AV399" s="2">
        <v>1.0469999999999999</v>
      </c>
      <c r="AW399" s="2">
        <v>1.0189999999999999</v>
      </c>
      <c r="AX399" s="2"/>
      <c r="AY399" s="2"/>
      <c r="AZ399" s="2">
        <v>1</v>
      </c>
      <c r="BA399" s="2">
        <v>1</v>
      </c>
      <c r="BB399" s="2">
        <v>1</v>
      </c>
      <c r="BC399" s="2">
        <v>1</v>
      </c>
      <c r="BD399" s="2" t="s">
        <v>3</v>
      </c>
      <c r="BE399" s="2" t="s">
        <v>3</v>
      </c>
      <c r="BF399" s="2" t="s">
        <v>3</v>
      </c>
      <c r="BG399" s="2" t="s">
        <v>3</v>
      </c>
      <c r="BH399" s="2">
        <v>0</v>
      </c>
      <c r="BI399" s="2">
        <v>1</v>
      </c>
      <c r="BJ399" s="2" t="s">
        <v>500</v>
      </c>
      <c r="BK399" s="2"/>
      <c r="BL399" s="2"/>
      <c r="BM399" s="2">
        <v>29</v>
      </c>
      <c r="BN399" s="2">
        <v>0</v>
      </c>
      <c r="BO399" s="2" t="s">
        <v>497</v>
      </c>
      <c r="BP399" s="2">
        <v>1</v>
      </c>
      <c r="BQ399" s="2">
        <v>30</v>
      </c>
      <c r="BR399" s="2">
        <v>0</v>
      </c>
      <c r="BS399" s="2">
        <v>1</v>
      </c>
      <c r="BT399" s="2">
        <v>1</v>
      </c>
      <c r="BU399" s="2">
        <v>1</v>
      </c>
      <c r="BV399" s="2">
        <v>1</v>
      </c>
      <c r="BW399" s="2">
        <v>1</v>
      </c>
      <c r="BX399" s="2">
        <v>1</v>
      </c>
      <c r="BY399" s="2" t="s">
        <v>3</v>
      </c>
      <c r="BZ399" s="2">
        <v>87</v>
      </c>
      <c r="CA399" s="2">
        <v>47</v>
      </c>
      <c r="CB399" s="2" t="s">
        <v>3</v>
      </c>
      <c r="CC399" s="2"/>
      <c r="CD399" s="2"/>
      <c r="CE399" s="2">
        <v>1566</v>
      </c>
      <c r="CF399" s="2">
        <v>0</v>
      </c>
      <c r="CG399" s="2">
        <v>0</v>
      </c>
      <c r="CH399" s="2"/>
      <c r="CI399" s="2"/>
      <c r="CJ399" s="2"/>
      <c r="CK399" s="2"/>
      <c r="CL399" s="2"/>
      <c r="CM399" s="2">
        <v>0</v>
      </c>
      <c r="CN399" s="2" t="s">
        <v>907</v>
      </c>
      <c r="CO399" s="2">
        <v>0</v>
      </c>
      <c r="CP399" s="2">
        <f t="shared" si="509"/>
        <v>450.4</v>
      </c>
      <c r="CQ399" s="2">
        <f t="shared" si="510"/>
        <v>92.28</v>
      </c>
      <c r="CR399" s="2">
        <f>(ROUND((ROUND(((((ET399*1.25)*1.2))*AV399*1),2)*BB399),2)+ROUND((ROUND(((AE399-(((EU399*1.25)*1.2)))*AV399*1),2)*BS399),2))</f>
        <v>62.85</v>
      </c>
      <c r="CS399" s="2">
        <f>(ROUND((ROUND(((((EU399*1.25)*1.2))*AV399*1),2)*BS399),2)+ROUND((ROUND(((AE399-(((EU399*1.25)*1.2)))*AV399*1),2)*BS399),2))</f>
        <v>20.350000000000001</v>
      </c>
      <c r="CT399" s="2">
        <f t="shared" si="511"/>
        <v>1717.65</v>
      </c>
      <c r="CU399" s="2">
        <f t="shared" si="512"/>
        <v>0</v>
      </c>
      <c r="CV399" s="2">
        <f t="shared" si="513"/>
        <v>136.10581199999996</v>
      </c>
      <c r="CW399" s="2">
        <f t="shared" si="514"/>
        <v>0</v>
      </c>
      <c r="CX399" s="2">
        <f t="shared" si="515"/>
        <v>0</v>
      </c>
      <c r="CY399" s="2">
        <f>(ROUND((((S399+ROUND((ROUND(((((EU399*1.25)*1.2))*AV399*1),2)*BS399),2))*AT399)/100),2)+ROUND(((ROUND((ROUND(((AE399-(((EU399*1.25)*1.2)))*AV399*1),2)*BS399),2)*AT399)/100),2))</f>
        <v>377.09</v>
      </c>
      <c r="CZ399" s="2">
        <f>(ROUND((((S399+ROUND((ROUND(((((EU399*1.25)*1.2))*AV399*1),2)*BS399),2))*AU399)/100),2)+ROUND(((ROUND((ROUND(((AE399-(((EU399*1.25)*1.2)))*AV399*1),2)*BS399),2)*AU399)/100),2))</f>
        <v>203.72</v>
      </c>
      <c r="DA399" s="2"/>
      <c r="DB399" s="2">
        <v>147</v>
      </c>
      <c r="DC399" s="2" t="s">
        <v>3</v>
      </c>
      <c r="DD399" s="2" t="s">
        <v>42</v>
      </c>
      <c r="DE399" s="2" t="s">
        <v>140</v>
      </c>
      <c r="DF399" s="2" t="s">
        <v>140</v>
      </c>
      <c r="DG399" s="2" t="s">
        <v>141</v>
      </c>
      <c r="DH399" s="2" t="s">
        <v>3</v>
      </c>
      <c r="DI399" s="2" t="s">
        <v>141</v>
      </c>
      <c r="DJ399" s="2" t="s">
        <v>140</v>
      </c>
      <c r="DK399" s="2" t="s">
        <v>3</v>
      </c>
      <c r="DL399" s="2" t="s">
        <v>3</v>
      </c>
      <c r="DM399" s="2" t="s">
        <v>3</v>
      </c>
      <c r="DN399" s="2">
        <v>0</v>
      </c>
      <c r="DO399" s="2">
        <v>0</v>
      </c>
      <c r="DP399" s="2">
        <v>1</v>
      </c>
      <c r="DQ399" s="2">
        <v>1</v>
      </c>
      <c r="DR399" s="2"/>
      <c r="DS399" s="2"/>
      <c r="DT399" s="2"/>
      <c r="DU399" s="2">
        <v>1013</v>
      </c>
      <c r="DV399" s="2" t="s">
        <v>499</v>
      </c>
      <c r="DW399" s="2" t="s">
        <v>499</v>
      </c>
      <c r="DX399" s="2">
        <v>1</v>
      </c>
      <c r="DY399" s="2"/>
      <c r="DZ399" s="2" t="s">
        <v>3</v>
      </c>
      <c r="EA399" s="2" t="s">
        <v>3</v>
      </c>
      <c r="EB399" s="2" t="s">
        <v>3</v>
      </c>
      <c r="EC399" s="2" t="s">
        <v>3</v>
      </c>
      <c r="ED399" s="2"/>
      <c r="EE399" s="2">
        <v>85133649</v>
      </c>
      <c r="EF399" s="2">
        <v>30</v>
      </c>
      <c r="EG399" s="2" t="s">
        <v>52</v>
      </c>
      <c r="EH399" s="2">
        <v>0</v>
      </c>
      <c r="EI399" s="2" t="s">
        <v>3</v>
      </c>
      <c r="EJ399" s="2">
        <v>1</v>
      </c>
      <c r="EK399" s="2">
        <v>29</v>
      </c>
      <c r="EL399" s="2" t="s">
        <v>330</v>
      </c>
      <c r="EM399" s="2" t="s">
        <v>331</v>
      </c>
      <c r="EN399" s="2"/>
      <c r="EO399" s="2" t="s">
        <v>142</v>
      </c>
      <c r="EP399" s="2"/>
      <c r="EQ399" s="2">
        <v>0</v>
      </c>
      <c r="ER399" s="2">
        <v>1319.38</v>
      </c>
      <c r="ES399" s="2">
        <v>90.56</v>
      </c>
      <c r="ET399" s="2">
        <v>40.020000000000003</v>
      </c>
      <c r="EU399" s="2">
        <v>12.96</v>
      </c>
      <c r="EV399" s="2">
        <v>1188.8</v>
      </c>
      <c r="EW399" s="2">
        <v>94.2</v>
      </c>
      <c r="EX399" s="2">
        <v>0</v>
      </c>
      <c r="EY399" s="2">
        <v>0</v>
      </c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>
        <v>0</v>
      </c>
      <c r="FR399" s="2">
        <v>0</v>
      </c>
      <c r="FS399" s="2">
        <v>0</v>
      </c>
      <c r="FT399" s="2"/>
      <c r="FU399" s="2"/>
      <c r="FV399" s="2"/>
      <c r="FW399" s="2"/>
      <c r="FX399" s="2">
        <v>87</v>
      </c>
      <c r="FY399" s="2">
        <v>47</v>
      </c>
      <c r="FZ399" s="2"/>
      <c r="GA399" s="2" t="s">
        <v>3</v>
      </c>
      <c r="GB399" s="2"/>
      <c r="GC399" s="2"/>
      <c r="GD399" s="2">
        <v>1</v>
      </c>
      <c r="GE399" s="2"/>
      <c r="GF399" s="2">
        <v>-2103064130</v>
      </c>
      <c r="GG399" s="2">
        <v>2</v>
      </c>
      <c r="GH399" s="2">
        <v>1</v>
      </c>
      <c r="GI399" s="2">
        <v>2</v>
      </c>
      <c r="GJ399" s="2">
        <v>0</v>
      </c>
      <c r="GK399" s="2">
        <v>0</v>
      </c>
      <c r="GL399" s="2">
        <f t="shared" si="516"/>
        <v>0</v>
      </c>
      <c r="GM399" s="2">
        <f t="shared" si="517"/>
        <v>1010.51</v>
      </c>
      <c r="GN399" s="2">
        <f t="shared" si="518"/>
        <v>1010.51</v>
      </c>
      <c r="GO399" s="2">
        <f t="shared" si="519"/>
        <v>0</v>
      </c>
      <c r="GP399" s="2">
        <f t="shared" si="520"/>
        <v>0</v>
      </c>
      <c r="GQ399" s="2"/>
      <c r="GR399" s="2">
        <v>0</v>
      </c>
      <c r="GS399" s="2">
        <v>3</v>
      </c>
      <c r="GT399" s="2">
        <v>0</v>
      </c>
      <c r="GU399" s="2" t="s">
        <v>3</v>
      </c>
      <c r="GV399" s="2">
        <f t="shared" si="521"/>
        <v>0</v>
      </c>
      <c r="GW399" s="2">
        <v>1</v>
      </c>
      <c r="GX399" s="2">
        <f t="shared" si="522"/>
        <v>0</v>
      </c>
      <c r="GY399" s="2"/>
      <c r="GZ399" s="2"/>
      <c r="HA399" s="2">
        <v>0</v>
      </c>
      <c r="HB399" s="2">
        <v>0</v>
      </c>
      <c r="HC399" s="2">
        <f t="shared" si="523"/>
        <v>0</v>
      </c>
      <c r="HD399" s="2"/>
      <c r="HE399" s="2" t="s">
        <v>3</v>
      </c>
      <c r="HF399" s="2" t="s">
        <v>3</v>
      </c>
      <c r="HG399" s="2"/>
      <c r="HH399" s="2"/>
      <c r="HI399" s="2"/>
      <c r="HJ399" s="2"/>
      <c r="HK399" s="2"/>
      <c r="HL399" s="2"/>
      <c r="HM399" s="2" t="s">
        <v>3</v>
      </c>
      <c r="HN399" s="2" t="s">
        <v>3</v>
      </c>
      <c r="HO399" s="2" t="s">
        <v>3</v>
      </c>
      <c r="HP399" s="2" t="s">
        <v>3</v>
      </c>
      <c r="HQ399" s="2" t="s">
        <v>3</v>
      </c>
      <c r="HR399" s="2"/>
      <c r="HS399" s="2">
        <v>0</v>
      </c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>
        <v>0</v>
      </c>
      <c r="IL399" s="2"/>
      <c r="IM399" s="2"/>
      <c r="IN399" s="2"/>
      <c r="IO399" s="2"/>
      <c r="IP399" s="2"/>
      <c r="IQ399" s="2"/>
      <c r="IR399" s="2"/>
      <c r="IS399" s="2"/>
      <c r="IT399" s="2"/>
      <c r="IU399" s="2"/>
    </row>
    <row r="400" spans="1:255" x14ac:dyDescent="0.2">
      <c r="A400" s="4">
        <v>17</v>
      </c>
      <c r="B400" s="4">
        <v>1</v>
      </c>
      <c r="C400" s="4">
        <f>ROW(SmtRes!A806)</f>
        <v>806</v>
      </c>
      <c r="D400" s="4">
        <f>ROW(EtalonRes!A794)</f>
        <v>794</v>
      </c>
      <c r="E400" s="4" t="s">
        <v>496</v>
      </c>
      <c r="F400" s="4" t="s">
        <v>497</v>
      </c>
      <c r="G400" s="4" t="s">
        <v>498</v>
      </c>
      <c r="H400" s="4" t="s">
        <v>499</v>
      </c>
      <c r="I400" s="4">
        <f>ROUND((3.3+8.7+2.5+4)*0.013,9)</f>
        <v>0.24049999999999999</v>
      </c>
      <c r="J400" s="4">
        <v>0</v>
      </c>
      <c r="K400" s="4">
        <f>ROUND((3.3+8.7+2.5+4)*0.013,9)</f>
        <v>0.24049999999999999</v>
      </c>
      <c r="O400" s="4">
        <f t="shared" si="499"/>
        <v>23798.09</v>
      </c>
      <c r="P400" s="4">
        <f t="shared" si="500"/>
        <v>142.02000000000001</v>
      </c>
      <c r="Q400" s="4">
        <f>(ROUND((ROUND(((((ET400*1.25)*1.2))*AV400*I400),2)*BB400),2)+ROUND((ROUND(((AE400-(((EU400*1.25)*1.2)))*AV400*I400),2)*BS400),2))</f>
        <v>378.45</v>
      </c>
      <c r="R400" s="4">
        <f>(ROUND((ROUND(((((EU400*1.25)*1.2))*AV400*I400),2)*BS400),2)+ROUND((ROUND(((AE400-(((EU400*1.25)*1.2)))*AV400*I400),2)*BS400),2))</f>
        <v>276.12</v>
      </c>
      <c r="S400" s="4">
        <f t="shared" si="501"/>
        <v>23277.62</v>
      </c>
      <c r="T400" s="4">
        <f t="shared" si="502"/>
        <v>0</v>
      </c>
      <c r="U400" s="4">
        <f t="shared" si="503"/>
        <v>32.733447785999992</v>
      </c>
      <c r="V400" s="4">
        <f t="shared" si="504"/>
        <v>0</v>
      </c>
      <c r="W400" s="4">
        <f t="shared" si="505"/>
        <v>0</v>
      </c>
      <c r="X400" s="4">
        <f>(ROUND((((S400+ROUND((ROUND(((((EU400*1.25)*1.2))*AV400*I400),2)*BS400),2))*AT400)/100),2)+ROUND(((ROUND((ROUND(((AE400-(((EU400*1.25)*1.2)))*AV400*I400),2)*BS400),2)*AT400)/100),2))</f>
        <v>20491.75</v>
      </c>
      <c r="Y400" s="4">
        <f>(ROUND((((S400+ROUND((ROUND(((((EU400*1.25)*1.2))*AV400*I400),2)*BS400),2))*AU400)/100),2)+ROUND(((ROUND((ROUND(((AE400-(((EU400*1.25)*1.2)))*AV400*I400),2)*BS400),2)*AU400)/100),2))</f>
        <v>11070.26</v>
      </c>
      <c r="AA400" s="4">
        <v>85736473</v>
      </c>
      <c r="AB400" s="4">
        <f t="shared" si="506"/>
        <v>1791.134</v>
      </c>
      <c r="AC400" s="4">
        <f>ROUND((((ES400*1)*1)),6)</f>
        <v>90.56</v>
      </c>
      <c r="AD400" s="4">
        <f>ROUND((((((ET400*1.25)*1.2))-(((EU400*1.25)*1.2)))+AE400),6)</f>
        <v>60.03</v>
      </c>
      <c r="AE400" s="4">
        <f>ROUND((((EU400*1.25)*1.2)),6)</f>
        <v>19.440000000000001</v>
      </c>
      <c r="AF400" s="4">
        <f>ROUND((((EV400*1.15)*1.2)),6)</f>
        <v>1640.5440000000001</v>
      </c>
      <c r="AG400" s="4">
        <f t="shared" si="507"/>
        <v>0</v>
      </c>
      <c r="AH400" s="4">
        <f>(((EW400*1.15)*1.2))</f>
        <v>129.99599999999998</v>
      </c>
      <c r="AI400" s="4">
        <f>(((EX400*1.25)*1.2))</f>
        <v>0</v>
      </c>
      <c r="AJ400" s="4">
        <f t="shared" si="508"/>
        <v>0</v>
      </c>
      <c r="AK400" s="4">
        <v>1319.38</v>
      </c>
      <c r="AL400" s="4">
        <v>90.56</v>
      </c>
      <c r="AM400" s="4">
        <v>40.020000000000003</v>
      </c>
      <c r="AN400" s="4">
        <v>12.96</v>
      </c>
      <c r="AO400" s="4">
        <v>1188.8</v>
      </c>
      <c r="AP400" s="4">
        <v>0</v>
      </c>
      <c r="AQ400" s="4">
        <v>94.2</v>
      </c>
      <c r="AR400" s="4">
        <v>0</v>
      </c>
      <c r="AS400" s="4">
        <v>0</v>
      </c>
      <c r="AT400" s="4">
        <v>87</v>
      </c>
      <c r="AU400" s="4">
        <v>47</v>
      </c>
      <c r="AV400" s="4">
        <v>1.0469999999999999</v>
      </c>
      <c r="AW400" s="4">
        <v>1.0189999999999999</v>
      </c>
      <c r="AZ400" s="4">
        <v>1</v>
      </c>
      <c r="BA400" s="4">
        <v>56.35</v>
      </c>
      <c r="BB400" s="4">
        <v>25.03</v>
      </c>
      <c r="BC400" s="4">
        <v>6.4</v>
      </c>
      <c r="BD400" s="4" t="s">
        <v>3</v>
      </c>
      <c r="BE400" s="4" t="s">
        <v>3</v>
      </c>
      <c r="BF400" s="4" t="s">
        <v>3</v>
      </c>
      <c r="BG400" s="4" t="s">
        <v>3</v>
      </c>
      <c r="BH400" s="4">
        <v>0</v>
      </c>
      <c r="BI400" s="4">
        <v>1</v>
      </c>
      <c r="BJ400" s="4" t="s">
        <v>500</v>
      </c>
      <c r="BM400" s="4">
        <v>29</v>
      </c>
      <c r="BN400" s="4">
        <v>0</v>
      </c>
      <c r="BO400" s="4" t="s">
        <v>497</v>
      </c>
      <c r="BP400" s="4">
        <v>1</v>
      </c>
      <c r="BQ400" s="4">
        <v>30</v>
      </c>
      <c r="BR400" s="4">
        <v>0</v>
      </c>
      <c r="BS400" s="4">
        <v>56.35</v>
      </c>
      <c r="BT400" s="4">
        <v>1</v>
      </c>
      <c r="BU400" s="4">
        <v>1</v>
      </c>
      <c r="BV400" s="4">
        <v>1</v>
      </c>
      <c r="BW400" s="4">
        <v>1</v>
      </c>
      <c r="BX400" s="4">
        <v>1</v>
      </c>
      <c r="BY400" s="4" t="s">
        <v>3</v>
      </c>
      <c r="BZ400" s="4">
        <v>87</v>
      </c>
      <c r="CA400" s="4">
        <v>47</v>
      </c>
      <c r="CB400" s="4" t="s">
        <v>3</v>
      </c>
      <c r="CE400" s="4">
        <v>1566</v>
      </c>
      <c r="CF400" s="4">
        <v>0</v>
      </c>
      <c r="CG400" s="4">
        <v>0</v>
      </c>
      <c r="CM400" s="4">
        <v>0</v>
      </c>
      <c r="CN400" s="4" t="s">
        <v>907</v>
      </c>
      <c r="CO400" s="4">
        <v>0</v>
      </c>
      <c r="CP400" s="4">
        <f t="shared" si="509"/>
        <v>23798.09</v>
      </c>
      <c r="CQ400" s="4">
        <f t="shared" si="510"/>
        <v>590.59</v>
      </c>
      <c r="CR400" s="4">
        <f>(ROUND((ROUND(((((ET400*1.25)*1.2))*AV400*1),2)*BB400),2)+ROUND((ROUND(((AE400-(((EU400*1.25)*1.2)))*AV400*1),2)*BS400),2))</f>
        <v>1573.14</v>
      </c>
      <c r="CS400" s="4">
        <f>(ROUND((ROUND(((((EU400*1.25)*1.2))*AV400*1),2)*BS400),2)+ROUND((ROUND(((AE400-(((EU400*1.25)*1.2)))*AV400*1),2)*BS400),2))</f>
        <v>1146.72</v>
      </c>
      <c r="CT400" s="4">
        <f t="shared" si="511"/>
        <v>96789.58</v>
      </c>
      <c r="CU400" s="4">
        <f t="shared" si="512"/>
        <v>0</v>
      </c>
      <c r="CV400" s="4">
        <f t="shared" si="513"/>
        <v>136.10581199999996</v>
      </c>
      <c r="CW400" s="4">
        <f t="shared" si="514"/>
        <v>0</v>
      </c>
      <c r="CX400" s="4">
        <f t="shared" si="515"/>
        <v>0</v>
      </c>
      <c r="CY400" s="4">
        <f>(ROUND((((S400+ROUND((ROUND(((((EU400*1.25)*1.2))*AV400*1),2)*BS400),2))*AT400)/100),2)+ROUND(((ROUND((ROUND(((AE400-(((EU400*1.25)*1.2)))*AV400*1),2)*BS400),2)*AT400)/100),2))</f>
        <v>21249.18</v>
      </c>
      <c r="CZ400" s="4">
        <f>(ROUND((((S400+ROUND((ROUND(((((EU400*1.25)*1.2))*AV400*1),2)*BS400),2))*AU400)/100),2)+ROUND(((ROUND((ROUND(((AE400-(((EU400*1.25)*1.2)))*AV400*1),2)*BS400),2)*AU400)/100),2))</f>
        <v>11479.44</v>
      </c>
      <c r="DB400" s="4">
        <v>149</v>
      </c>
      <c r="DC400" s="4" t="s">
        <v>3</v>
      </c>
      <c r="DD400" s="4" t="s">
        <v>42</v>
      </c>
      <c r="DE400" s="4" t="s">
        <v>140</v>
      </c>
      <c r="DF400" s="4" t="s">
        <v>140</v>
      </c>
      <c r="DG400" s="4" t="s">
        <v>141</v>
      </c>
      <c r="DH400" s="4" t="s">
        <v>3</v>
      </c>
      <c r="DI400" s="4" t="s">
        <v>141</v>
      </c>
      <c r="DJ400" s="4" t="s">
        <v>140</v>
      </c>
      <c r="DK400" s="4" t="s">
        <v>3</v>
      </c>
      <c r="DL400" s="4" t="s">
        <v>3</v>
      </c>
      <c r="DM400" s="4" t="s">
        <v>3</v>
      </c>
      <c r="DN400" s="4">
        <v>0</v>
      </c>
      <c r="DO400" s="4">
        <v>0</v>
      </c>
      <c r="DP400" s="4">
        <v>1</v>
      </c>
      <c r="DQ400" s="4">
        <v>1</v>
      </c>
      <c r="DU400" s="4">
        <v>1013</v>
      </c>
      <c r="DV400" s="4" t="s">
        <v>499</v>
      </c>
      <c r="DW400" s="4" t="s">
        <v>499</v>
      </c>
      <c r="DX400" s="4">
        <v>1</v>
      </c>
      <c r="DZ400" s="4" t="s">
        <v>3</v>
      </c>
      <c r="EA400" s="4" t="s">
        <v>3</v>
      </c>
      <c r="EB400" s="4" t="s">
        <v>3</v>
      </c>
      <c r="EC400" s="4" t="s">
        <v>3</v>
      </c>
      <c r="EE400" s="4">
        <v>85133649</v>
      </c>
      <c r="EF400" s="4">
        <v>30</v>
      </c>
      <c r="EG400" s="4" t="s">
        <v>52</v>
      </c>
      <c r="EH400" s="4">
        <v>0</v>
      </c>
      <c r="EI400" s="4" t="s">
        <v>3</v>
      </c>
      <c r="EJ400" s="4">
        <v>1</v>
      </c>
      <c r="EK400" s="4">
        <v>29</v>
      </c>
      <c r="EL400" s="4" t="s">
        <v>330</v>
      </c>
      <c r="EM400" s="4" t="s">
        <v>331</v>
      </c>
      <c r="EO400" s="4" t="s">
        <v>142</v>
      </c>
      <c r="EQ400" s="4">
        <v>0</v>
      </c>
      <c r="ER400" s="4">
        <v>1319.38</v>
      </c>
      <c r="ES400" s="4">
        <v>90.56</v>
      </c>
      <c r="ET400" s="4">
        <v>40.020000000000003</v>
      </c>
      <c r="EU400" s="4">
        <v>12.96</v>
      </c>
      <c r="EV400" s="4">
        <v>1188.8</v>
      </c>
      <c r="EW400" s="4">
        <v>94.2</v>
      </c>
      <c r="EX400" s="4">
        <v>0</v>
      </c>
      <c r="EY400" s="4">
        <v>0</v>
      </c>
      <c r="FQ400" s="4">
        <v>0</v>
      </c>
      <c r="FR400" s="4">
        <v>0</v>
      </c>
      <c r="FS400" s="4">
        <v>0</v>
      </c>
      <c r="FX400" s="4">
        <v>87</v>
      </c>
      <c r="FY400" s="4">
        <v>47</v>
      </c>
      <c r="GA400" s="4" t="s">
        <v>3</v>
      </c>
      <c r="GD400" s="4">
        <v>1</v>
      </c>
      <c r="GF400" s="4">
        <v>-2103064130</v>
      </c>
      <c r="GG400" s="4">
        <v>2</v>
      </c>
      <c r="GH400" s="4">
        <v>1</v>
      </c>
      <c r="GI400" s="4">
        <v>2</v>
      </c>
      <c r="GJ400" s="4">
        <v>0</v>
      </c>
      <c r="GK400" s="4">
        <v>0</v>
      </c>
      <c r="GL400" s="4">
        <f t="shared" si="516"/>
        <v>0</v>
      </c>
      <c r="GM400" s="4">
        <f t="shared" si="517"/>
        <v>55360.1</v>
      </c>
      <c r="GN400" s="4">
        <f t="shared" si="518"/>
        <v>55360.1</v>
      </c>
      <c r="GO400" s="4">
        <f t="shared" si="519"/>
        <v>0</v>
      </c>
      <c r="GP400" s="4">
        <f t="shared" si="520"/>
        <v>0</v>
      </c>
      <c r="GR400" s="4">
        <v>0</v>
      </c>
      <c r="GS400" s="4">
        <v>3</v>
      </c>
      <c r="GT400" s="4">
        <v>0</v>
      </c>
      <c r="GU400" s="4" t="s">
        <v>3</v>
      </c>
      <c r="GV400" s="4">
        <f t="shared" si="521"/>
        <v>0</v>
      </c>
      <c r="GW400" s="4">
        <v>1</v>
      </c>
      <c r="GX400" s="4">
        <f t="shared" si="522"/>
        <v>0</v>
      </c>
      <c r="HA400" s="4">
        <v>0</v>
      </c>
      <c r="HB400" s="4">
        <v>0</v>
      </c>
      <c r="HC400" s="4">
        <f t="shared" si="523"/>
        <v>0</v>
      </c>
      <c r="HE400" s="4" t="s">
        <v>3</v>
      </c>
      <c r="HF400" s="4" t="s">
        <v>3</v>
      </c>
      <c r="HM400" s="4" t="s">
        <v>3</v>
      </c>
      <c r="HN400" s="4" t="s">
        <v>3</v>
      </c>
      <c r="HO400" s="4" t="s">
        <v>3</v>
      </c>
      <c r="HP400" s="4" t="s">
        <v>3</v>
      </c>
      <c r="HQ400" s="4" t="s">
        <v>3</v>
      </c>
      <c r="HS400" s="4">
        <v>0</v>
      </c>
      <c r="IK400" s="4">
        <v>0</v>
      </c>
    </row>
    <row r="401" spans="1:255" x14ac:dyDescent="0.2">
      <c r="A401" s="2">
        <v>18</v>
      </c>
      <c r="B401" s="2">
        <v>1</v>
      </c>
      <c r="C401" s="2">
        <v>793</v>
      </c>
      <c r="D401" s="2"/>
      <c r="E401" s="2" t="s">
        <v>501</v>
      </c>
      <c r="F401" s="2" t="s">
        <v>502</v>
      </c>
      <c r="G401" s="2" t="s">
        <v>503</v>
      </c>
      <c r="H401" s="2" t="s">
        <v>504</v>
      </c>
      <c r="I401" s="2">
        <f>I399*J401</f>
        <v>8.8504000000000005</v>
      </c>
      <c r="J401" s="2">
        <v>36.800000000000004</v>
      </c>
      <c r="K401" s="2">
        <v>36.799999999999997</v>
      </c>
      <c r="L401" s="2"/>
      <c r="M401" s="2"/>
      <c r="N401" s="2"/>
      <c r="O401" s="2">
        <f t="shared" si="499"/>
        <v>308.98</v>
      </c>
      <c r="P401" s="2">
        <f t="shared" si="500"/>
        <v>308.98</v>
      </c>
      <c r="Q401" s="2">
        <f>(ROUND((ROUND(((ET401)*AV401*I401),2)*BB401),2)+ROUND((ROUND(((AE401-(EU401))*AV401*I401),2)*BS401),2))</f>
        <v>0</v>
      </c>
      <c r="R401" s="2">
        <f>(ROUND((ROUND(((EU401)*AV401*I401),2)*BS401),2)+ROUND((ROUND(((AE401-(EU401))*AV401*I401),2)*BS401),2))</f>
        <v>0</v>
      </c>
      <c r="S401" s="2">
        <f t="shared" si="501"/>
        <v>0</v>
      </c>
      <c r="T401" s="2">
        <f t="shared" si="502"/>
        <v>0</v>
      </c>
      <c r="U401" s="2">
        <f t="shared" si="503"/>
        <v>0</v>
      </c>
      <c r="V401" s="2">
        <f t="shared" si="504"/>
        <v>0</v>
      </c>
      <c r="W401" s="2">
        <f t="shared" si="505"/>
        <v>0</v>
      </c>
      <c r="X401" s="2">
        <f>(ROUND((((S401+ROUND((ROUND(((EU401)*AV401*I401),2)*BS401),2))*AT401)/100),2)+ROUND(((ROUND((ROUND(((AE401-(EU401))*AV401*I401),2)*BS401),2)*AT401)/100),2))</f>
        <v>0</v>
      </c>
      <c r="Y401" s="2">
        <f>(ROUND((((S401+ROUND((ROUND(((EU401)*AV401*I401),2)*BS401),2))*AU401)/100),2)+ROUND(((ROUND((ROUND(((AE401-(EU401))*AV401*I401),2)*BS401),2)*AU401)/100),2))</f>
        <v>0</v>
      </c>
      <c r="Z401" s="2"/>
      <c r="AA401" s="2">
        <v>85736471</v>
      </c>
      <c r="AB401" s="2">
        <f t="shared" si="506"/>
        <v>34.26</v>
      </c>
      <c r="AC401" s="2">
        <f>ROUND((ES401),6)</f>
        <v>34.26</v>
      </c>
      <c r="AD401" s="2">
        <f>ROUND((((ET401)-(EU401))+AE401),6)</f>
        <v>0</v>
      </c>
      <c r="AE401" s="2">
        <f>ROUND((EU401),6)</f>
        <v>0</v>
      </c>
      <c r="AF401" s="2">
        <f>ROUND((EV401),6)</f>
        <v>0</v>
      </c>
      <c r="AG401" s="2">
        <f t="shared" si="507"/>
        <v>0</v>
      </c>
      <c r="AH401" s="2">
        <f>(EW401)</f>
        <v>0</v>
      </c>
      <c r="AI401" s="2">
        <f>(EX401)</f>
        <v>0</v>
      </c>
      <c r="AJ401" s="2">
        <f t="shared" si="508"/>
        <v>0</v>
      </c>
      <c r="AK401" s="2">
        <v>34.26</v>
      </c>
      <c r="AL401" s="2">
        <v>34.26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87</v>
      </c>
      <c r="AU401" s="2">
        <v>47</v>
      </c>
      <c r="AV401" s="2">
        <v>1</v>
      </c>
      <c r="AW401" s="2">
        <v>1.0189999999999999</v>
      </c>
      <c r="AX401" s="2"/>
      <c r="AY401" s="2"/>
      <c r="AZ401" s="2">
        <v>1</v>
      </c>
      <c r="BA401" s="2">
        <v>1</v>
      </c>
      <c r="BB401" s="2">
        <v>1</v>
      </c>
      <c r="BC401" s="2">
        <v>1</v>
      </c>
      <c r="BD401" s="2" t="s">
        <v>3</v>
      </c>
      <c r="BE401" s="2" t="s">
        <v>3</v>
      </c>
      <c r="BF401" s="2" t="s">
        <v>3</v>
      </c>
      <c r="BG401" s="2" t="s">
        <v>3</v>
      </c>
      <c r="BH401" s="2">
        <v>3</v>
      </c>
      <c r="BI401" s="2">
        <v>1</v>
      </c>
      <c r="BJ401" s="2" t="s">
        <v>505</v>
      </c>
      <c r="BK401" s="2"/>
      <c r="BL401" s="2"/>
      <c r="BM401" s="2">
        <v>29</v>
      </c>
      <c r="BN401" s="2">
        <v>0</v>
      </c>
      <c r="BO401" s="2" t="s">
        <v>3</v>
      </c>
      <c r="BP401" s="2">
        <v>0</v>
      </c>
      <c r="BQ401" s="2">
        <v>30</v>
      </c>
      <c r="BR401" s="2">
        <v>0</v>
      </c>
      <c r="BS401" s="2">
        <v>1</v>
      </c>
      <c r="BT401" s="2">
        <v>1</v>
      </c>
      <c r="BU401" s="2">
        <v>1</v>
      </c>
      <c r="BV401" s="2">
        <v>1</v>
      </c>
      <c r="BW401" s="2">
        <v>1</v>
      </c>
      <c r="BX401" s="2">
        <v>1</v>
      </c>
      <c r="BY401" s="2" t="s">
        <v>3</v>
      </c>
      <c r="BZ401" s="2">
        <v>87</v>
      </c>
      <c r="CA401" s="2">
        <v>47</v>
      </c>
      <c r="CB401" s="2" t="s">
        <v>3</v>
      </c>
      <c r="CC401" s="2"/>
      <c r="CD401" s="2"/>
      <c r="CE401" s="2">
        <v>1566</v>
      </c>
      <c r="CF401" s="2">
        <v>0</v>
      </c>
      <c r="CG401" s="2">
        <v>0</v>
      </c>
      <c r="CH401" s="2"/>
      <c r="CI401" s="2"/>
      <c r="CJ401" s="2"/>
      <c r="CK401" s="2"/>
      <c r="CL401" s="2"/>
      <c r="CM401" s="2">
        <v>0</v>
      </c>
      <c r="CN401" s="2" t="s">
        <v>908</v>
      </c>
      <c r="CO401" s="2">
        <v>0</v>
      </c>
      <c r="CP401" s="2">
        <f t="shared" si="509"/>
        <v>308.98</v>
      </c>
      <c r="CQ401" s="2">
        <f t="shared" si="510"/>
        <v>34.909999999999997</v>
      </c>
      <c r="CR401" s="2">
        <f>(ROUND((ROUND(((ET401)*AV401*1),2)*BB401),2)+ROUND((ROUND(((AE401-(EU401))*AV401*1),2)*BS401),2))</f>
        <v>0</v>
      </c>
      <c r="CS401" s="2">
        <f>(ROUND((ROUND(((EU401)*AV401*1),2)*BS401),2)+ROUND((ROUND(((AE401-(EU401))*AV401*1),2)*BS401),2))</f>
        <v>0</v>
      </c>
      <c r="CT401" s="2">
        <f t="shared" si="511"/>
        <v>0</v>
      </c>
      <c r="CU401" s="2">
        <f t="shared" si="512"/>
        <v>0</v>
      </c>
      <c r="CV401" s="2">
        <f t="shared" si="513"/>
        <v>0</v>
      </c>
      <c r="CW401" s="2">
        <f t="shared" si="514"/>
        <v>0</v>
      </c>
      <c r="CX401" s="2">
        <f t="shared" si="515"/>
        <v>0</v>
      </c>
      <c r="CY401" s="2">
        <f>(ROUND((((S401+ROUND((ROUND(((EU401)*AV401*1),2)*BS401),2))*AT401)/100),2)+ROUND(((ROUND((ROUND(((AE401-(EU401))*AV401*1),2)*BS401),2)*AT401)/100),2))</f>
        <v>0</v>
      </c>
      <c r="CZ401" s="2">
        <f>(ROUND((((S401+ROUND((ROUND(((EU401)*AV401*1),2)*BS401),2))*AU401)/100),2)+ROUND(((ROUND((ROUND(((AE401-(EU401))*AV401*1),2)*BS401),2)*AU401)/100),2))</f>
        <v>0</v>
      </c>
      <c r="DA401" s="2"/>
      <c r="DB401" s="2"/>
      <c r="DC401" s="2" t="s">
        <v>3</v>
      </c>
      <c r="DD401" s="2" t="s">
        <v>3</v>
      </c>
      <c r="DE401" s="2" t="s">
        <v>3</v>
      </c>
      <c r="DF401" s="2" t="s">
        <v>3</v>
      </c>
      <c r="DG401" s="2" t="s">
        <v>3</v>
      </c>
      <c r="DH401" s="2" t="s">
        <v>3</v>
      </c>
      <c r="DI401" s="2" t="s">
        <v>3</v>
      </c>
      <c r="DJ401" s="2" t="s">
        <v>3</v>
      </c>
      <c r="DK401" s="2" t="s">
        <v>3</v>
      </c>
      <c r="DL401" s="2" t="s">
        <v>3</v>
      </c>
      <c r="DM401" s="2" t="s">
        <v>3</v>
      </c>
      <c r="DN401" s="2">
        <v>0</v>
      </c>
      <c r="DO401" s="2">
        <v>0</v>
      </c>
      <c r="DP401" s="2">
        <v>1</v>
      </c>
      <c r="DQ401" s="2">
        <v>1</v>
      </c>
      <c r="DR401" s="2"/>
      <c r="DS401" s="2"/>
      <c r="DT401" s="2"/>
      <c r="DU401" s="2">
        <v>1005</v>
      </c>
      <c r="DV401" s="2" t="s">
        <v>504</v>
      </c>
      <c r="DW401" s="2" t="s">
        <v>504</v>
      </c>
      <c r="DX401" s="2">
        <v>10</v>
      </c>
      <c r="DY401" s="2"/>
      <c r="DZ401" s="2" t="s">
        <v>3</v>
      </c>
      <c r="EA401" s="2" t="s">
        <v>3</v>
      </c>
      <c r="EB401" s="2" t="s">
        <v>3</v>
      </c>
      <c r="EC401" s="2" t="s">
        <v>3</v>
      </c>
      <c r="ED401" s="2"/>
      <c r="EE401" s="2">
        <v>85133649</v>
      </c>
      <c r="EF401" s="2">
        <v>30</v>
      </c>
      <c r="EG401" s="2" t="s">
        <v>52</v>
      </c>
      <c r="EH401" s="2">
        <v>0</v>
      </c>
      <c r="EI401" s="2" t="s">
        <v>3</v>
      </c>
      <c r="EJ401" s="2">
        <v>1</v>
      </c>
      <c r="EK401" s="2">
        <v>29</v>
      </c>
      <c r="EL401" s="2" t="s">
        <v>330</v>
      </c>
      <c r="EM401" s="2" t="s">
        <v>331</v>
      </c>
      <c r="EN401" s="2"/>
      <c r="EO401" s="2" t="s">
        <v>148</v>
      </c>
      <c r="EP401" s="2"/>
      <c r="EQ401" s="2">
        <v>0</v>
      </c>
      <c r="ER401" s="2">
        <v>34.26</v>
      </c>
      <c r="ES401" s="2">
        <v>34.26</v>
      </c>
      <c r="ET401" s="2">
        <v>0</v>
      </c>
      <c r="EU401" s="2">
        <v>0</v>
      </c>
      <c r="EV401" s="2">
        <v>0</v>
      </c>
      <c r="EW401" s="2">
        <v>0</v>
      </c>
      <c r="EX401" s="2">
        <v>0</v>
      </c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>
        <v>0</v>
      </c>
      <c r="FR401" s="2">
        <v>0</v>
      </c>
      <c r="FS401" s="2">
        <v>0</v>
      </c>
      <c r="FT401" s="2"/>
      <c r="FU401" s="2"/>
      <c r="FV401" s="2"/>
      <c r="FW401" s="2"/>
      <c r="FX401" s="2">
        <v>87</v>
      </c>
      <c r="FY401" s="2">
        <v>47</v>
      </c>
      <c r="FZ401" s="2"/>
      <c r="GA401" s="2" t="s">
        <v>3</v>
      </c>
      <c r="GB401" s="2"/>
      <c r="GC401" s="2"/>
      <c r="GD401" s="2">
        <v>1</v>
      </c>
      <c r="GE401" s="2"/>
      <c r="GF401" s="2">
        <v>1088311273</v>
      </c>
      <c r="GG401" s="2">
        <v>2</v>
      </c>
      <c r="GH401" s="2">
        <v>1</v>
      </c>
      <c r="GI401" s="2">
        <v>-2</v>
      </c>
      <c r="GJ401" s="2">
        <v>0</v>
      </c>
      <c r="GK401" s="2">
        <v>0</v>
      </c>
      <c r="GL401" s="2">
        <f t="shared" si="516"/>
        <v>0</v>
      </c>
      <c r="GM401" s="2">
        <f t="shared" si="517"/>
        <v>308.98</v>
      </c>
      <c r="GN401" s="2">
        <f t="shared" si="518"/>
        <v>308.98</v>
      </c>
      <c r="GO401" s="2">
        <f t="shared" si="519"/>
        <v>0</v>
      </c>
      <c r="GP401" s="2">
        <f t="shared" si="520"/>
        <v>0</v>
      </c>
      <c r="GQ401" s="2"/>
      <c r="GR401" s="2">
        <v>0</v>
      </c>
      <c r="GS401" s="2">
        <v>3</v>
      </c>
      <c r="GT401" s="2">
        <v>0</v>
      </c>
      <c r="GU401" s="2" t="s">
        <v>3</v>
      </c>
      <c r="GV401" s="2">
        <f t="shared" si="521"/>
        <v>0</v>
      </c>
      <c r="GW401" s="2">
        <v>1</v>
      </c>
      <c r="GX401" s="2">
        <f t="shared" si="522"/>
        <v>0</v>
      </c>
      <c r="GY401" s="2"/>
      <c r="GZ401" s="2"/>
      <c r="HA401" s="2">
        <v>0</v>
      </c>
      <c r="HB401" s="2">
        <v>0</v>
      </c>
      <c r="HC401" s="2">
        <f t="shared" si="523"/>
        <v>0</v>
      </c>
      <c r="HD401" s="2"/>
      <c r="HE401" s="2" t="s">
        <v>3</v>
      </c>
      <c r="HF401" s="2" t="s">
        <v>3</v>
      </c>
      <c r="HG401" s="2"/>
      <c r="HH401" s="2"/>
      <c r="HI401" s="2"/>
      <c r="HJ401" s="2"/>
      <c r="HK401" s="2"/>
      <c r="HL401" s="2"/>
      <c r="HM401" s="2" t="s">
        <v>42</v>
      </c>
      <c r="HN401" s="2" t="s">
        <v>3</v>
      </c>
      <c r="HO401" s="2" t="s">
        <v>3</v>
      </c>
      <c r="HP401" s="2" t="s">
        <v>3</v>
      </c>
      <c r="HQ401" s="2" t="s">
        <v>3</v>
      </c>
      <c r="HR401" s="2"/>
      <c r="HS401" s="2">
        <v>0</v>
      </c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>
        <v>0</v>
      </c>
      <c r="IL401" s="2"/>
      <c r="IM401" s="2"/>
      <c r="IN401" s="2"/>
      <c r="IO401" s="2"/>
      <c r="IP401" s="2"/>
      <c r="IQ401" s="2"/>
      <c r="IR401" s="2"/>
      <c r="IS401" s="2"/>
      <c r="IT401" s="2"/>
      <c r="IU401" s="2"/>
    </row>
    <row r="402" spans="1:255" x14ac:dyDescent="0.2">
      <c r="A402" s="4">
        <v>18</v>
      </c>
      <c r="B402" s="4">
        <v>1</v>
      </c>
      <c r="C402" s="4">
        <v>802</v>
      </c>
      <c r="E402" s="4" t="s">
        <v>501</v>
      </c>
      <c r="F402" s="4" t="s">
        <v>502</v>
      </c>
      <c r="G402" s="4" t="s">
        <v>503</v>
      </c>
      <c r="H402" s="4" t="s">
        <v>504</v>
      </c>
      <c r="I402" s="4">
        <f>I400*J402</f>
        <v>8.8504000000000005</v>
      </c>
      <c r="J402" s="4">
        <v>36.800000000000004</v>
      </c>
      <c r="K402" s="4">
        <v>36.799999999999997</v>
      </c>
      <c r="O402" s="4">
        <f t="shared" si="499"/>
        <v>3225.75</v>
      </c>
      <c r="P402" s="4">
        <f t="shared" si="500"/>
        <v>3225.75</v>
      </c>
      <c r="Q402" s="4">
        <f>(ROUND((ROUND(((ET402)*AV402*I402),2)*BB402),2)+ROUND((ROUND(((AE402-(EU402))*AV402*I402),2)*BS402),2))</f>
        <v>0</v>
      </c>
      <c r="R402" s="4">
        <f>(ROUND((ROUND(((EU402)*AV402*I402),2)*BS402),2)+ROUND((ROUND(((AE402-(EU402))*AV402*I402),2)*BS402),2))</f>
        <v>0</v>
      </c>
      <c r="S402" s="4">
        <f t="shared" si="501"/>
        <v>0</v>
      </c>
      <c r="T402" s="4">
        <f t="shared" si="502"/>
        <v>0</v>
      </c>
      <c r="U402" s="4">
        <f t="shared" si="503"/>
        <v>0</v>
      </c>
      <c r="V402" s="4">
        <f t="shared" si="504"/>
        <v>0</v>
      </c>
      <c r="W402" s="4">
        <f t="shared" si="505"/>
        <v>0</v>
      </c>
      <c r="X402" s="4">
        <f>(ROUND((((S402+ROUND((ROUND(((EU402)*AV402*I402),2)*BS402),2))*AT402)/100),2)+ROUND(((ROUND((ROUND(((AE402-(EU402))*AV402*I402),2)*BS402),2)*AT402)/100),2))</f>
        <v>0</v>
      </c>
      <c r="Y402" s="4">
        <f>(ROUND((((S402+ROUND((ROUND(((EU402)*AV402*I402),2)*BS402),2))*AU402)/100),2)+ROUND(((ROUND((ROUND(((AE402-(EU402))*AV402*I402),2)*BS402),2)*AU402)/100),2))</f>
        <v>0</v>
      </c>
      <c r="AA402" s="4">
        <v>85736473</v>
      </c>
      <c r="AB402" s="4">
        <f t="shared" si="506"/>
        <v>34.26</v>
      </c>
      <c r="AC402" s="4">
        <f>ROUND((ES402),6)</f>
        <v>34.26</v>
      </c>
      <c r="AD402" s="4">
        <f>ROUND((((ET402)-(EU402))+AE402),6)</f>
        <v>0</v>
      </c>
      <c r="AE402" s="4">
        <f>ROUND((EU402),6)</f>
        <v>0</v>
      </c>
      <c r="AF402" s="4">
        <f>ROUND((EV402),6)</f>
        <v>0</v>
      </c>
      <c r="AG402" s="4">
        <f t="shared" si="507"/>
        <v>0</v>
      </c>
      <c r="AH402" s="4">
        <f>(EW402)</f>
        <v>0</v>
      </c>
      <c r="AI402" s="4">
        <f>(EX402)</f>
        <v>0</v>
      </c>
      <c r="AJ402" s="4">
        <f t="shared" si="508"/>
        <v>0</v>
      </c>
      <c r="AK402" s="4">
        <v>34.26</v>
      </c>
      <c r="AL402" s="4">
        <v>34.26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87</v>
      </c>
      <c r="AU402" s="4">
        <v>47</v>
      </c>
      <c r="AV402" s="4">
        <v>1</v>
      </c>
      <c r="AW402" s="4">
        <v>1.0189999999999999</v>
      </c>
      <c r="AZ402" s="4">
        <v>1</v>
      </c>
      <c r="BA402" s="4">
        <v>1</v>
      </c>
      <c r="BB402" s="4">
        <v>1</v>
      </c>
      <c r="BC402" s="4">
        <v>10.44</v>
      </c>
      <c r="BD402" s="4" t="s">
        <v>3</v>
      </c>
      <c r="BE402" s="4" t="s">
        <v>3</v>
      </c>
      <c r="BF402" s="4" t="s">
        <v>3</v>
      </c>
      <c r="BG402" s="4" t="s">
        <v>3</v>
      </c>
      <c r="BH402" s="4">
        <v>3</v>
      </c>
      <c r="BI402" s="4">
        <v>1</v>
      </c>
      <c r="BJ402" s="4" t="s">
        <v>505</v>
      </c>
      <c r="BM402" s="4">
        <v>29</v>
      </c>
      <c r="BN402" s="4">
        <v>0</v>
      </c>
      <c r="BO402" s="4" t="s">
        <v>502</v>
      </c>
      <c r="BP402" s="4">
        <v>1</v>
      </c>
      <c r="BQ402" s="4">
        <v>30</v>
      </c>
      <c r="BR402" s="4">
        <v>0</v>
      </c>
      <c r="BS402" s="4">
        <v>1</v>
      </c>
      <c r="BT402" s="4">
        <v>1</v>
      </c>
      <c r="BU402" s="4">
        <v>1</v>
      </c>
      <c r="BV402" s="4">
        <v>1</v>
      </c>
      <c r="BW402" s="4">
        <v>1</v>
      </c>
      <c r="BX402" s="4">
        <v>1</v>
      </c>
      <c r="BY402" s="4" t="s">
        <v>3</v>
      </c>
      <c r="BZ402" s="4">
        <v>87</v>
      </c>
      <c r="CA402" s="4">
        <v>47</v>
      </c>
      <c r="CB402" s="4" t="s">
        <v>3</v>
      </c>
      <c r="CE402" s="4">
        <v>1566</v>
      </c>
      <c r="CF402" s="4">
        <v>0</v>
      </c>
      <c r="CG402" s="4">
        <v>0</v>
      </c>
      <c r="CM402" s="4">
        <v>0</v>
      </c>
      <c r="CN402" s="4" t="s">
        <v>908</v>
      </c>
      <c r="CO402" s="4">
        <v>0</v>
      </c>
      <c r="CP402" s="4">
        <f t="shared" si="509"/>
        <v>3225.75</v>
      </c>
      <c r="CQ402" s="4">
        <f t="shared" si="510"/>
        <v>364.46</v>
      </c>
      <c r="CR402" s="4">
        <f>(ROUND((ROUND(((ET402)*AV402*1),2)*BB402),2)+ROUND((ROUND(((AE402-(EU402))*AV402*1),2)*BS402),2))</f>
        <v>0</v>
      </c>
      <c r="CS402" s="4">
        <f>(ROUND((ROUND(((EU402)*AV402*1),2)*BS402),2)+ROUND((ROUND(((AE402-(EU402))*AV402*1),2)*BS402),2))</f>
        <v>0</v>
      </c>
      <c r="CT402" s="4">
        <f t="shared" si="511"/>
        <v>0</v>
      </c>
      <c r="CU402" s="4">
        <f t="shared" si="512"/>
        <v>0</v>
      </c>
      <c r="CV402" s="4">
        <f t="shared" si="513"/>
        <v>0</v>
      </c>
      <c r="CW402" s="4">
        <f t="shared" si="514"/>
        <v>0</v>
      </c>
      <c r="CX402" s="4">
        <f t="shared" si="515"/>
        <v>0</v>
      </c>
      <c r="CY402" s="4">
        <f>(ROUND((((S402+ROUND((ROUND(((EU402)*AV402*1),2)*BS402),2))*AT402)/100),2)+ROUND(((ROUND((ROUND(((AE402-(EU402))*AV402*1),2)*BS402),2)*AT402)/100),2))</f>
        <v>0</v>
      </c>
      <c r="CZ402" s="4">
        <f>(ROUND((((S402+ROUND((ROUND(((EU402)*AV402*1),2)*BS402),2))*AU402)/100),2)+ROUND(((ROUND((ROUND(((AE402-(EU402))*AV402*1),2)*BS402),2)*AU402)/100),2))</f>
        <v>0</v>
      </c>
      <c r="DC402" s="4" t="s">
        <v>3</v>
      </c>
      <c r="DD402" s="4" t="s">
        <v>3</v>
      </c>
      <c r="DE402" s="4" t="s">
        <v>3</v>
      </c>
      <c r="DF402" s="4" t="s">
        <v>3</v>
      </c>
      <c r="DG402" s="4" t="s">
        <v>3</v>
      </c>
      <c r="DH402" s="4" t="s">
        <v>3</v>
      </c>
      <c r="DI402" s="4" t="s">
        <v>3</v>
      </c>
      <c r="DJ402" s="4" t="s">
        <v>3</v>
      </c>
      <c r="DK402" s="4" t="s">
        <v>3</v>
      </c>
      <c r="DL402" s="4" t="s">
        <v>3</v>
      </c>
      <c r="DM402" s="4" t="s">
        <v>3</v>
      </c>
      <c r="DN402" s="4">
        <v>0</v>
      </c>
      <c r="DO402" s="4">
        <v>0</v>
      </c>
      <c r="DP402" s="4">
        <v>1</v>
      </c>
      <c r="DQ402" s="4">
        <v>1</v>
      </c>
      <c r="DU402" s="4">
        <v>1005</v>
      </c>
      <c r="DV402" s="4" t="s">
        <v>504</v>
      </c>
      <c r="DW402" s="4" t="s">
        <v>504</v>
      </c>
      <c r="DX402" s="4">
        <v>10</v>
      </c>
      <c r="DZ402" s="4" t="s">
        <v>3</v>
      </c>
      <c r="EA402" s="4" t="s">
        <v>3</v>
      </c>
      <c r="EB402" s="4" t="s">
        <v>3</v>
      </c>
      <c r="EC402" s="4" t="s">
        <v>3</v>
      </c>
      <c r="EE402" s="4">
        <v>85133649</v>
      </c>
      <c r="EF402" s="4">
        <v>30</v>
      </c>
      <c r="EG402" s="4" t="s">
        <v>52</v>
      </c>
      <c r="EH402" s="4">
        <v>0</v>
      </c>
      <c r="EI402" s="4" t="s">
        <v>3</v>
      </c>
      <c r="EJ402" s="4">
        <v>1</v>
      </c>
      <c r="EK402" s="4">
        <v>29</v>
      </c>
      <c r="EL402" s="4" t="s">
        <v>330</v>
      </c>
      <c r="EM402" s="4" t="s">
        <v>331</v>
      </c>
      <c r="EO402" s="4" t="s">
        <v>148</v>
      </c>
      <c r="EQ402" s="4">
        <v>0</v>
      </c>
      <c r="ER402" s="4">
        <v>34.26</v>
      </c>
      <c r="ES402" s="4">
        <v>34.26</v>
      </c>
      <c r="ET402" s="4">
        <v>0</v>
      </c>
      <c r="EU402" s="4">
        <v>0</v>
      </c>
      <c r="EV402" s="4">
        <v>0</v>
      </c>
      <c r="EW402" s="4">
        <v>0</v>
      </c>
      <c r="EX402" s="4">
        <v>0</v>
      </c>
      <c r="FQ402" s="4">
        <v>0</v>
      </c>
      <c r="FR402" s="4">
        <v>0</v>
      </c>
      <c r="FS402" s="4">
        <v>0</v>
      </c>
      <c r="FX402" s="4">
        <v>87</v>
      </c>
      <c r="FY402" s="4">
        <v>47</v>
      </c>
      <c r="GA402" s="4" t="s">
        <v>3</v>
      </c>
      <c r="GD402" s="4">
        <v>1</v>
      </c>
      <c r="GF402" s="4">
        <v>1088311273</v>
      </c>
      <c r="GG402" s="4">
        <v>2</v>
      </c>
      <c r="GH402" s="4">
        <v>1</v>
      </c>
      <c r="GI402" s="4">
        <v>2</v>
      </c>
      <c r="GJ402" s="4">
        <v>0</v>
      </c>
      <c r="GK402" s="4">
        <v>0</v>
      </c>
      <c r="GL402" s="4">
        <f t="shared" si="516"/>
        <v>0</v>
      </c>
      <c r="GM402" s="4">
        <f t="shared" si="517"/>
        <v>3225.75</v>
      </c>
      <c r="GN402" s="4">
        <f t="shared" si="518"/>
        <v>3225.75</v>
      </c>
      <c r="GO402" s="4">
        <f t="shared" si="519"/>
        <v>0</v>
      </c>
      <c r="GP402" s="4">
        <f t="shared" si="520"/>
        <v>0</v>
      </c>
      <c r="GR402" s="4">
        <v>0</v>
      </c>
      <c r="GS402" s="4">
        <v>3</v>
      </c>
      <c r="GT402" s="4">
        <v>0</v>
      </c>
      <c r="GU402" s="4" t="s">
        <v>3</v>
      </c>
      <c r="GV402" s="4">
        <f t="shared" si="521"/>
        <v>0</v>
      </c>
      <c r="GW402" s="4">
        <v>1</v>
      </c>
      <c r="GX402" s="4">
        <f t="shared" si="522"/>
        <v>0</v>
      </c>
      <c r="HA402" s="4">
        <v>0</v>
      </c>
      <c r="HB402" s="4">
        <v>0</v>
      </c>
      <c r="HC402" s="4">
        <f t="shared" si="523"/>
        <v>0</v>
      </c>
      <c r="HE402" s="4" t="s">
        <v>3</v>
      </c>
      <c r="HF402" s="4" t="s">
        <v>3</v>
      </c>
      <c r="HM402" s="4" t="s">
        <v>42</v>
      </c>
      <c r="HN402" s="4" t="s">
        <v>3</v>
      </c>
      <c r="HO402" s="4" t="s">
        <v>3</v>
      </c>
      <c r="HP402" s="4" t="s">
        <v>3</v>
      </c>
      <c r="HQ402" s="4" t="s">
        <v>3</v>
      </c>
      <c r="HS402" s="4">
        <v>0</v>
      </c>
      <c r="IK402" s="4">
        <v>0</v>
      </c>
    </row>
    <row r="404" spans="1:255" x14ac:dyDescent="0.2">
      <c r="A404" s="12">
        <v>51</v>
      </c>
      <c r="B404" s="12">
        <f>B349</f>
        <v>1</v>
      </c>
      <c r="C404" s="12">
        <f>A349</f>
        <v>4</v>
      </c>
      <c r="D404" s="12">
        <f>ROW(A349)</f>
        <v>349</v>
      </c>
      <c r="E404" s="12"/>
      <c r="F404" s="12" t="str">
        <f>IF(F349&lt;&gt;"",F349,"")</f>
        <v>Новый раздел</v>
      </c>
      <c r="G404" s="12" t="str">
        <f>IF(G349&lt;&gt;"",G349,"")</f>
        <v>Горячее водоснабжение Т 3, Т 4 (подземная часть)</v>
      </c>
      <c r="H404" s="12">
        <v>0</v>
      </c>
      <c r="I404" s="12"/>
      <c r="J404" s="12"/>
      <c r="K404" s="12"/>
      <c r="L404" s="12"/>
      <c r="M404" s="12"/>
      <c r="N404" s="12"/>
      <c r="O404" s="12">
        <f t="shared" ref="O404:T404" si="538">ROUND(AB404,2)</f>
        <v>22052.53</v>
      </c>
      <c r="P404" s="12">
        <f t="shared" si="538"/>
        <v>19080.46</v>
      </c>
      <c r="Q404" s="12">
        <f t="shared" si="538"/>
        <v>249.35</v>
      </c>
      <c r="R404" s="12">
        <f t="shared" si="538"/>
        <v>34.549999999999997</v>
      </c>
      <c r="S404" s="12">
        <f t="shared" si="538"/>
        <v>2722.72</v>
      </c>
      <c r="T404" s="12">
        <f t="shared" si="538"/>
        <v>0</v>
      </c>
      <c r="U404" s="12">
        <f>AH404</f>
        <v>211.00005709799998</v>
      </c>
      <c r="V404" s="12">
        <f>AI404</f>
        <v>0</v>
      </c>
      <c r="W404" s="12">
        <f>ROUND(AJ404,2)</f>
        <v>0</v>
      </c>
      <c r="X404" s="12">
        <f>ROUND(AK404,2)</f>
        <v>2913.46</v>
      </c>
      <c r="Y404" s="12">
        <f>ROUND(AL404,2)</f>
        <v>1623.42</v>
      </c>
      <c r="Z404" s="12"/>
      <c r="AA404" s="12"/>
      <c r="AB404" s="12">
        <f>ROUND(SUMIF(AA353:AA402,"=85736471",O353:O402),2)</f>
        <v>22052.53</v>
      </c>
      <c r="AC404" s="12">
        <f>ROUND(SUMIF(AA353:AA402,"=85736471",P353:P402),2)</f>
        <v>19080.46</v>
      </c>
      <c r="AD404" s="12">
        <f>ROUND(SUMIF(AA353:AA402,"=85736471",Q353:Q402),2)</f>
        <v>249.35</v>
      </c>
      <c r="AE404" s="12">
        <f>ROUND(SUMIF(AA353:AA402,"=85736471",R353:R402),2)</f>
        <v>34.549999999999997</v>
      </c>
      <c r="AF404" s="12">
        <f>ROUND(SUMIF(AA353:AA402,"=85736471",S353:S402),2)</f>
        <v>2722.72</v>
      </c>
      <c r="AG404" s="12">
        <f>ROUND(SUMIF(AA353:AA402,"=85736471",T353:T402),2)</f>
        <v>0</v>
      </c>
      <c r="AH404" s="12">
        <f>SUMIF(AA353:AA402,"=85736471",U353:U402)</f>
        <v>211.00005709799998</v>
      </c>
      <c r="AI404" s="12">
        <f>SUMIF(AA353:AA402,"=85736471",V353:V402)</f>
        <v>0</v>
      </c>
      <c r="AJ404" s="12">
        <f>ROUND(SUMIF(AA353:AA402,"=85736471",W353:W402),2)</f>
        <v>0</v>
      </c>
      <c r="AK404" s="12">
        <f>ROUND(SUMIF(AA353:AA402,"=85736471",X353:X402),2)</f>
        <v>2913.46</v>
      </c>
      <c r="AL404" s="12">
        <f>ROUND(SUMIF(AA353:AA402,"=85736471",Y353:Y402),2)</f>
        <v>1623.42</v>
      </c>
      <c r="AM404" s="12"/>
      <c r="AN404" s="12"/>
      <c r="AO404" s="12">
        <f t="shared" ref="AO404:BD404" si="539">ROUND(BX404,2)</f>
        <v>0</v>
      </c>
      <c r="AP404" s="12">
        <f t="shared" si="539"/>
        <v>0</v>
      </c>
      <c r="AQ404" s="12">
        <f t="shared" si="539"/>
        <v>0</v>
      </c>
      <c r="AR404" s="12">
        <f t="shared" si="539"/>
        <v>26589.41</v>
      </c>
      <c r="AS404" s="12">
        <f t="shared" si="539"/>
        <v>26589.41</v>
      </c>
      <c r="AT404" s="12">
        <f t="shared" si="539"/>
        <v>0</v>
      </c>
      <c r="AU404" s="12">
        <f t="shared" si="539"/>
        <v>0</v>
      </c>
      <c r="AV404" s="12">
        <f t="shared" si="539"/>
        <v>19080.46</v>
      </c>
      <c r="AW404" s="12">
        <f t="shared" si="539"/>
        <v>19080.46</v>
      </c>
      <c r="AX404" s="12">
        <f t="shared" si="539"/>
        <v>0</v>
      </c>
      <c r="AY404" s="12">
        <f t="shared" si="539"/>
        <v>19080.46</v>
      </c>
      <c r="AZ404" s="12">
        <f t="shared" si="539"/>
        <v>0</v>
      </c>
      <c r="BA404" s="12">
        <f t="shared" si="539"/>
        <v>0</v>
      </c>
      <c r="BB404" s="12">
        <f t="shared" si="539"/>
        <v>0</v>
      </c>
      <c r="BC404" s="12">
        <f t="shared" si="539"/>
        <v>0</v>
      </c>
      <c r="BD404" s="12">
        <f t="shared" si="539"/>
        <v>0</v>
      </c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>
        <f>ROUND(SUMIF(AA353:AA402,"=85736471",FQ353:FQ402),2)</f>
        <v>0</v>
      </c>
      <c r="BY404" s="12">
        <f>ROUND(SUMIF(AA353:AA402,"=85736471",FR353:FR402),2)</f>
        <v>0</v>
      </c>
      <c r="BZ404" s="12">
        <f>ROUND(SUMIF(AA353:AA402,"=85736471",GL353:GL402),2)</f>
        <v>0</v>
      </c>
      <c r="CA404" s="12">
        <f>ROUND(SUMIF(AA353:AA402,"=85736471",GM353:GM402),2)</f>
        <v>26589.41</v>
      </c>
      <c r="CB404" s="12">
        <f>ROUND(SUMIF(AA353:AA402,"=85736471",GN353:GN402),2)</f>
        <v>26589.41</v>
      </c>
      <c r="CC404" s="12">
        <f>ROUND(SUMIF(AA353:AA402,"=85736471",GO353:GO402),2)</f>
        <v>0</v>
      </c>
      <c r="CD404" s="12">
        <f>ROUND(SUMIF(AA353:AA402,"=85736471",GP353:GP402),2)</f>
        <v>0</v>
      </c>
      <c r="CE404" s="12">
        <f>AC404-BX404</f>
        <v>19080.46</v>
      </c>
      <c r="CF404" s="12">
        <f>AC404-BY404</f>
        <v>19080.46</v>
      </c>
      <c r="CG404" s="12">
        <f>BX404-BZ404</f>
        <v>0</v>
      </c>
      <c r="CH404" s="12">
        <f>AC404-BX404-BY404+BZ404</f>
        <v>19080.46</v>
      </c>
      <c r="CI404" s="12">
        <f>BY404-BZ404</f>
        <v>0</v>
      </c>
      <c r="CJ404" s="12">
        <f>ROUND(SUMIF(AA353:AA402,"=85736471",GX353:GX402),2)</f>
        <v>0</v>
      </c>
      <c r="CK404" s="12">
        <f>ROUND(SUMIF(AA353:AA402,"=85736471",GY353:GY402),2)</f>
        <v>0</v>
      </c>
      <c r="CL404" s="12">
        <f>ROUND(SUMIF(AA353:AA402,"=85736471",GZ353:GZ402),2)</f>
        <v>0</v>
      </c>
      <c r="CM404" s="12">
        <f>ROUND(SUMIF(AA353:AA402,"=85736471",HD353:HD402),2)</f>
        <v>0</v>
      </c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3">
        <f t="shared" ref="DG404:DL404" si="540">ROUND(DT404,2)</f>
        <v>490752.75</v>
      </c>
      <c r="DH404" s="13">
        <f t="shared" si="540"/>
        <v>333155.62</v>
      </c>
      <c r="DI404" s="13">
        <f t="shared" si="540"/>
        <v>4171.8599999999997</v>
      </c>
      <c r="DJ404" s="13">
        <f t="shared" si="540"/>
        <v>1946.89</v>
      </c>
      <c r="DK404" s="13">
        <f t="shared" si="540"/>
        <v>153425.26999999999</v>
      </c>
      <c r="DL404" s="13">
        <f t="shared" si="540"/>
        <v>0</v>
      </c>
      <c r="DM404" s="13">
        <f>DZ404</f>
        <v>211.00005709799998</v>
      </c>
      <c r="DN404" s="13">
        <f>EA404</f>
        <v>0</v>
      </c>
      <c r="DO404" s="13">
        <f>ROUND(EB404,2)</f>
        <v>0</v>
      </c>
      <c r="DP404" s="13">
        <f>ROUND(EC404,2)</f>
        <v>164173.82</v>
      </c>
      <c r="DQ404" s="13">
        <f>ROUND(ED404,2)</f>
        <v>91479.49</v>
      </c>
      <c r="DR404" s="13"/>
      <c r="DS404" s="13"/>
      <c r="DT404" s="13">
        <f>ROUND(SUMIF(AA353:AA402,"=85736473",O353:O402),2)</f>
        <v>490752.75</v>
      </c>
      <c r="DU404" s="13">
        <f>ROUND(SUMIF(AA353:AA402,"=85736473",P353:P402),2)</f>
        <v>333155.62</v>
      </c>
      <c r="DV404" s="13">
        <f>ROUND(SUMIF(AA353:AA402,"=85736473",Q353:Q402),2)</f>
        <v>4171.8599999999997</v>
      </c>
      <c r="DW404" s="13">
        <f>ROUND(SUMIF(AA353:AA402,"=85736473",R353:R402),2)</f>
        <v>1946.89</v>
      </c>
      <c r="DX404" s="13">
        <f>ROUND(SUMIF(AA353:AA402,"=85736473",S353:S402),2)</f>
        <v>153425.26999999999</v>
      </c>
      <c r="DY404" s="13">
        <f>ROUND(SUMIF(AA353:AA402,"=85736473",T353:T402),2)</f>
        <v>0</v>
      </c>
      <c r="DZ404" s="13">
        <f>SUMIF(AA353:AA402,"=85736473",U353:U402)</f>
        <v>211.00005709799998</v>
      </c>
      <c r="EA404" s="13">
        <f>SUMIF(AA353:AA402,"=85736473",V353:V402)</f>
        <v>0</v>
      </c>
      <c r="EB404" s="13">
        <f>ROUND(SUMIF(AA353:AA402,"=85736473",W353:W402),2)</f>
        <v>0</v>
      </c>
      <c r="EC404" s="13">
        <f>ROUND(SUMIF(AA353:AA402,"=85736473",X353:X402),2)</f>
        <v>164173.82</v>
      </c>
      <c r="ED404" s="13">
        <f>ROUND(SUMIF(AA353:AA402,"=85736473",Y353:Y402),2)</f>
        <v>91479.49</v>
      </c>
      <c r="EE404" s="13"/>
      <c r="EF404" s="13"/>
      <c r="EG404" s="13">
        <f t="shared" ref="EG404:EV404" si="541">ROUND(FP404,2)</f>
        <v>0</v>
      </c>
      <c r="EH404" s="13">
        <f t="shared" si="541"/>
        <v>0</v>
      </c>
      <c r="EI404" s="13">
        <f t="shared" si="541"/>
        <v>0</v>
      </c>
      <c r="EJ404" s="13">
        <f t="shared" si="541"/>
        <v>746406.06</v>
      </c>
      <c r="EK404" s="13">
        <f t="shared" si="541"/>
        <v>746406.06</v>
      </c>
      <c r="EL404" s="13">
        <f t="shared" si="541"/>
        <v>0</v>
      </c>
      <c r="EM404" s="13">
        <f t="shared" si="541"/>
        <v>0</v>
      </c>
      <c r="EN404" s="13">
        <f t="shared" si="541"/>
        <v>333155.62</v>
      </c>
      <c r="EO404" s="13">
        <f t="shared" si="541"/>
        <v>333155.62</v>
      </c>
      <c r="EP404" s="13">
        <f t="shared" si="541"/>
        <v>0</v>
      </c>
      <c r="EQ404" s="13">
        <f t="shared" si="541"/>
        <v>333155.62</v>
      </c>
      <c r="ER404" s="13">
        <f t="shared" si="541"/>
        <v>0</v>
      </c>
      <c r="ES404" s="13">
        <f t="shared" si="541"/>
        <v>0</v>
      </c>
      <c r="ET404" s="13">
        <f t="shared" si="541"/>
        <v>0</v>
      </c>
      <c r="EU404" s="13">
        <f t="shared" si="541"/>
        <v>0</v>
      </c>
      <c r="EV404" s="13">
        <f t="shared" si="541"/>
        <v>0</v>
      </c>
      <c r="EW404" s="13"/>
      <c r="EX404" s="13"/>
      <c r="EY404" s="13"/>
      <c r="EZ404" s="13"/>
      <c r="FA404" s="13"/>
      <c r="FB404" s="13"/>
      <c r="FC404" s="13"/>
      <c r="FD404" s="13"/>
      <c r="FE404" s="13"/>
      <c r="FF404" s="13"/>
      <c r="FG404" s="13"/>
      <c r="FH404" s="13"/>
      <c r="FI404" s="13"/>
      <c r="FJ404" s="13"/>
      <c r="FK404" s="13"/>
      <c r="FL404" s="13"/>
      <c r="FM404" s="13"/>
      <c r="FN404" s="13"/>
      <c r="FO404" s="13"/>
      <c r="FP404" s="13">
        <f>ROUND(SUMIF(AA353:AA402,"=85736473",FQ353:FQ402),2)</f>
        <v>0</v>
      </c>
      <c r="FQ404" s="13">
        <f>ROUND(SUMIF(AA353:AA402,"=85736473",FR353:FR402),2)</f>
        <v>0</v>
      </c>
      <c r="FR404" s="13">
        <f>ROUND(SUMIF(AA353:AA402,"=85736473",GL353:GL402),2)</f>
        <v>0</v>
      </c>
      <c r="FS404" s="13">
        <f>ROUND(SUMIF(AA353:AA402,"=85736473",GM353:GM402),2)</f>
        <v>746406.06</v>
      </c>
      <c r="FT404" s="13">
        <f>ROUND(SUMIF(AA353:AA402,"=85736473",GN353:GN402),2)</f>
        <v>746406.06</v>
      </c>
      <c r="FU404" s="13">
        <f>ROUND(SUMIF(AA353:AA402,"=85736473",GO353:GO402),2)</f>
        <v>0</v>
      </c>
      <c r="FV404" s="13">
        <f>ROUND(SUMIF(AA353:AA402,"=85736473",GP353:GP402),2)</f>
        <v>0</v>
      </c>
      <c r="FW404" s="13">
        <f>DU404-FP404</f>
        <v>333155.62</v>
      </c>
      <c r="FX404" s="13">
        <f>DU404-FQ404</f>
        <v>333155.62</v>
      </c>
      <c r="FY404" s="13">
        <f>FP404-FR404</f>
        <v>0</v>
      </c>
      <c r="FZ404" s="13">
        <f>DU404-FP404-FQ404+FR404</f>
        <v>333155.62</v>
      </c>
      <c r="GA404" s="13">
        <f>FQ404-FR404</f>
        <v>0</v>
      </c>
      <c r="GB404" s="13">
        <f>ROUND(SUMIF(AA353:AA402,"=85736473",GX353:GX402),2)</f>
        <v>0</v>
      </c>
      <c r="GC404" s="13">
        <f>ROUND(SUMIF(AA353:AA402,"=85736473",GY353:GY402),2)</f>
        <v>0</v>
      </c>
      <c r="GD404" s="13">
        <f>ROUND(SUMIF(AA353:AA402,"=85736473",GZ353:GZ402),2)</f>
        <v>0</v>
      </c>
      <c r="GE404" s="13">
        <f>ROUND(SUMIF(AA353:AA402,"=85736473",HD353:HD402),2)</f>
        <v>0</v>
      </c>
      <c r="GF404" s="13"/>
      <c r="GG404" s="13"/>
      <c r="GH404" s="13"/>
      <c r="GI404" s="13"/>
      <c r="GJ404" s="13"/>
      <c r="GK404" s="13"/>
      <c r="GL404" s="13"/>
      <c r="GM404" s="13"/>
      <c r="GN404" s="13"/>
      <c r="GO404" s="13"/>
      <c r="GP404" s="13"/>
      <c r="GQ404" s="13"/>
      <c r="GR404" s="13"/>
      <c r="GS404" s="13"/>
      <c r="GT404" s="13"/>
      <c r="GU404" s="13"/>
      <c r="GV404" s="13"/>
      <c r="GW404" s="13"/>
      <c r="GX404" s="13">
        <v>0</v>
      </c>
    </row>
    <row r="406" spans="1:255" x14ac:dyDescent="0.2">
      <c r="A406" s="14">
        <v>50</v>
      </c>
      <c r="B406" s="14">
        <v>0</v>
      </c>
      <c r="C406" s="14">
        <v>0</v>
      </c>
      <c r="D406" s="14">
        <v>1</v>
      </c>
      <c r="E406" s="14">
        <v>201</v>
      </c>
      <c r="F406" s="14">
        <f>ROUND(Source!O404,O406)</f>
        <v>22052.53</v>
      </c>
      <c r="G406" s="14" t="s">
        <v>80</v>
      </c>
      <c r="H406" s="14" t="s">
        <v>81</v>
      </c>
      <c r="I406" s="14"/>
      <c r="J406" s="14"/>
      <c r="K406" s="14">
        <v>201</v>
      </c>
      <c r="L406" s="14">
        <v>1</v>
      </c>
      <c r="M406" s="14">
        <v>3</v>
      </c>
      <c r="N406" s="14" t="s">
        <v>3</v>
      </c>
      <c r="O406" s="14">
        <v>2</v>
      </c>
      <c r="P406" s="14">
        <f>ROUND(Source!DG404,O406)</f>
        <v>490752.75</v>
      </c>
      <c r="Q406" s="14"/>
      <c r="R406" s="14"/>
      <c r="S406" s="14"/>
      <c r="T406" s="14"/>
      <c r="U406" s="14"/>
      <c r="V406" s="14"/>
      <c r="W406" s="14">
        <v>22052.53</v>
      </c>
      <c r="X406" s="14">
        <v>1</v>
      </c>
      <c r="Y406" s="14">
        <v>22052.53</v>
      </c>
      <c r="Z406" s="14">
        <v>490752.75</v>
      </c>
      <c r="AA406" s="14">
        <v>1</v>
      </c>
      <c r="AB406" s="14">
        <v>490752.75</v>
      </c>
    </row>
    <row r="407" spans="1:255" x14ac:dyDescent="0.2">
      <c r="A407" s="14">
        <v>50</v>
      </c>
      <c r="B407" s="14">
        <v>0</v>
      </c>
      <c r="C407" s="14">
        <v>0</v>
      </c>
      <c r="D407" s="14">
        <v>1</v>
      </c>
      <c r="E407" s="14">
        <v>202</v>
      </c>
      <c r="F407" s="14">
        <f>ROUND(Source!P404,O407)</f>
        <v>19080.46</v>
      </c>
      <c r="G407" s="14" t="s">
        <v>82</v>
      </c>
      <c r="H407" s="14" t="s">
        <v>83</v>
      </c>
      <c r="I407" s="14"/>
      <c r="J407" s="14"/>
      <c r="K407" s="14">
        <v>202</v>
      </c>
      <c r="L407" s="14">
        <v>2</v>
      </c>
      <c r="M407" s="14">
        <v>3</v>
      </c>
      <c r="N407" s="14" t="s">
        <v>3</v>
      </c>
      <c r="O407" s="14">
        <v>2</v>
      </c>
      <c r="P407" s="14">
        <f>ROUND(Source!DH404,O407)</f>
        <v>333155.62</v>
      </c>
      <c r="Q407" s="14"/>
      <c r="R407" s="14"/>
      <c r="S407" s="14"/>
      <c r="T407" s="14"/>
      <c r="U407" s="14"/>
      <c r="V407" s="14"/>
      <c r="W407" s="14">
        <v>19080.46</v>
      </c>
      <c r="X407" s="14">
        <v>1</v>
      </c>
      <c r="Y407" s="14">
        <v>19080.46</v>
      </c>
      <c r="Z407" s="14">
        <v>333155.62</v>
      </c>
      <c r="AA407" s="14">
        <v>1</v>
      </c>
      <c r="AB407" s="14">
        <v>333155.62</v>
      </c>
    </row>
    <row r="408" spans="1:255" x14ac:dyDescent="0.2">
      <c r="A408" s="14">
        <v>50</v>
      </c>
      <c r="B408" s="14">
        <v>0</v>
      </c>
      <c r="C408" s="14">
        <v>0</v>
      </c>
      <c r="D408" s="14">
        <v>1</v>
      </c>
      <c r="E408" s="14">
        <v>222</v>
      </c>
      <c r="F408" s="14">
        <f>ROUND(Source!AO404,O408)</f>
        <v>0</v>
      </c>
      <c r="G408" s="14" t="s">
        <v>84</v>
      </c>
      <c r="H408" s="14" t="s">
        <v>85</v>
      </c>
      <c r="I408" s="14"/>
      <c r="J408" s="14"/>
      <c r="K408" s="14">
        <v>222</v>
      </c>
      <c r="L408" s="14">
        <v>3</v>
      </c>
      <c r="M408" s="14">
        <v>3</v>
      </c>
      <c r="N408" s="14" t="s">
        <v>3</v>
      </c>
      <c r="O408" s="14">
        <v>2</v>
      </c>
      <c r="P408" s="14">
        <f>ROUND(Source!EG404,O408)</f>
        <v>0</v>
      </c>
      <c r="Q408" s="14"/>
      <c r="R408" s="14"/>
      <c r="S408" s="14"/>
      <c r="T408" s="14"/>
      <c r="U408" s="14"/>
      <c r="V408" s="14"/>
      <c r="W408" s="14">
        <v>0</v>
      </c>
      <c r="X408" s="14">
        <v>1</v>
      </c>
      <c r="Y408" s="14">
        <v>0</v>
      </c>
      <c r="Z408" s="14">
        <v>0</v>
      </c>
      <c r="AA408" s="14">
        <v>1</v>
      </c>
      <c r="AB408" s="14">
        <v>0</v>
      </c>
    </row>
    <row r="409" spans="1:255" x14ac:dyDescent="0.2">
      <c r="A409" s="14">
        <v>50</v>
      </c>
      <c r="B409" s="14">
        <v>0</v>
      </c>
      <c r="C409" s="14">
        <v>0</v>
      </c>
      <c r="D409" s="14">
        <v>1</v>
      </c>
      <c r="E409" s="14">
        <v>225</v>
      </c>
      <c r="F409" s="14">
        <f>ROUND(Source!AV404,O409)</f>
        <v>19080.46</v>
      </c>
      <c r="G409" s="14" t="s">
        <v>86</v>
      </c>
      <c r="H409" s="14" t="s">
        <v>87</v>
      </c>
      <c r="I409" s="14"/>
      <c r="J409" s="14"/>
      <c r="K409" s="14">
        <v>225</v>
      </c>
      <c r="L409" s="14">
        <v>4</v>
      </c>
      <c r="M409" s="14">
        <v>3</v>
      </c>
      <c r="N409" s="14" t="s">
        <v>3</v>
      </c>
      <c r="O409" s="14">
        <v>2</v>
      </c>
      <c r="P409" s="14">
        <f>ROUND(Source!EN404,O409)</f>
        <v>333155.62</v>
      </c>
      <c r="Q409" s="14"/>
      <c r="R409" s="14"/>
      <c r="S409" s="14"/>
      <c r="T409" s="14"/>
      <c r="U409" s="14"/>
      <c r="V409" s="14"/>
      <c r="W409" s="14">
        <v>19080.46</v>
      </c>
      <c r="X409" s="14">
        <v>1</v>
      </c>
      <c r="Y409" s="14">
        <v>19080.46</v>
      </c>
      <c r="Z409" s="14">
        <v>333155.62</v>
      </c>
      <c r="AA409" s="14">
        <v>1</v>
      </c>
      <c r="AB409" s="14">
        <v>333155.62</v>
      </c>
    </row>
    <row r="410" spans="1:255" x14ac:dyDescent="0.2">
      <c r="A410" s="14">
        <v>50</v>
      </c>
      <c r="B410" s="14">
        <v>0</v>
      </c>
      <c r="C410" s="14">
        <v>0</v>
      </c>
      <c r="D410" s="14">
        <v>1</v>
      </c>
      <c r="E410" s="14">
        <v>226</v>
      </c>
      <c r="F410" s="14">
        <f>ROUND(Source!AW404,O410)</f>
        <v>19080.46</v>
      </c>
      <c r="G410" s="14" t="s">
        <v>88</v>
      </c>
      <c r="H410" s="14" t="s">
        <v>89</v>
      </c>
      <c r="I410" s="14"/>
      <c r="J410" s="14"/>
      <c r="K410" s="14">
        <v>226</v>
      </c>
      <c r="L410" s="14">
        <v>5</v>
      </c>
      <c r="M410" s="14">
        <v>3</v>
      </c>
      <c r="N410" s="14" t="s">
        <v>3</v>
      </c>
      <c r="O410" s="14">
        <v>2</v>
      </c>
      <c r="P410" s="14">
        <f>ROUND(Source!EO404,O410)</f>
        <v>333155.62</v>
      </c>
      <c r="Q410" s="14"/>
      <c r="R410" s="14"/>
      <c r="S410" s="14"/>
      <c r="T410" s="14"/>
      <c r="U410" s="14"/>
      <c r="V410" s="14"/>
      <c r="W410" s="14">
        <v>19080.46</v>
      </c>
      <c r="X410" s="14">
        <v>1</v>
      </c>
      <c r="Y410" s="14">
        <v>19080.46</v>
      </c>
      <c r="Z410" s="14">
        <v>333155.62</v>
      </c>
      <c r="AA410" s="14">
        <v>1</v>
      </c>
      <c r="AB410" s="14">
        <v>333155.62</v>
      </c>
    </row>
    <row r="411" spans="1:255" x14ac:dyDescent="0.2">
      <c r="A411" s="14">
        <v>50</v>
      </c>
      <c r="B411" s="14">
        <v>0</v>
      </c>
      <c r="C411" s="14">
        <v>0</v>
      </c>
      <c r="D411" s="14">
        <v>1</v>
      </c>
      <c r="E411" s="14">
        <v>227</v>
      </c>
      <c r="F411" s="14">
        <f>ROUND(Source!AX404,O411)</f>
        <v>0</v>
      </c>
      <c r="G411" s="14" t="s">
        <v>90</v>
      </c>
      <c r="H411" s="14" t="s">
        <v>91</v>
      </c>
      <c r="I411" s="14"/>
      <c r="J411" s="14"/>
      <c r="K411" s="14">
        <v>227</v>
      </c>
      <c r="L411" s="14">
        <v>6</v>
      </c>
      <c r="M411" s="14">
        <v>3</v>
      </c>
      <c r="N411" s="14" t="s">
        <v>3</v>
      </c>
      <c r="O411" s="14">
        <v>2</v>
      </c>
      <c r="P411" s="14">
        <f>ROUND(Source!EP404,O411)</f>
        <v>0</v>
      </c>
      <c r="Q411" s="14"/>
      <c r="R411" s="14"/>
      <c r="S411" s="14"/>
      <c r="T411" s="14"/>
      <c r="U411" s="14"/>
      <c r="V411" s="14"/>
      <c r="W411" s="14">
        <v>0</v>
      </c>
      <c r="X411" s="14">
        <v>1</v>
      </c>
      <c r="Y411" s="14">
        <v>0</v>
      </c>
      <c r="Z411" s="14">
        <v>0</v>
      </c>
      <c r="AA411" s="14">
        <v>1</v>
      </c>
      <c r="AB411" s="14">
        <v>0</v>
      </c>
    </row>
    <row r="412" spans="1:255" x14ac:dyDescent="0.2">
      <c r="A412" s="14">
        <v>50</v>
      </c>
      <c r="B412" s="14">
        <v>0</v>
      </c>
      <c r="C412" s="14">
        <v>0</v>
      </c>
      <c r="D412" s="14">
        <v>1</v>
      </c>
      <c r="E412" s="14">
        <v>228</v>
      </c>
      <c r="F412" s="14">
        <f>ROUND(Source!AY404,O412)</f>
        <v>19080.46</v>
      </c>
      <c r="G412" s="14" t="s">
        <v>92</v>
      </c>
      <c r="H412" s="14" t="s">
        <v>93</v>
      </c>
      <c r="I412" s="14"/>
      <c r="J412" s="14"/>
      <c r="K412" s="14">
        <v>228</v>
      </c>
      <c r="L412" s="14">
        <v>7</v>
      </c>
      <c r="M412" s="14">
        <v>3</v>
      </c>
      <c r="N412" s="14" t="s">
        <v>3</v>
      </c>
      <c r="O412" s="14">
        <v>2</v>
      </c>
      <c r="P412" s="14">
        <f>ROUND(Source!EQ404,O412)</f>
        <v>333155.62</v>
      </c>
      <c r="Q412" s="14"/>
      <c r="R412" s="14"/>
      <c r="S412" s="14"/>
      <c r="T412" s="14"/>
      <c r="U412" s="14"/>
      <c r="V412" s="14"/>
      <c r="W412" s="14">
        <v>19080.46</v>
      </c>
      <c r="X412" s="14">
        <v>1</v>
      </c>
      <c r="Y412" s="14">
        <v>19080.46</v>
      </c>
      <c r="Z412" s="14">
        <v>333155.62</v>
      </c>
      <c r="AA412" s="14">
        <v>1</v>
      </c>
      <c r="AB412" s="14">
        <v>333155.62</v>
      </c>
    </row>
    <row r="413" spans="1:255" x14ac:dyDescent="0.2">
      <c r="A413" s="14">
        <v>50</v>
      </c>
      <c r="B413" s="14">
        <v>0</v>
      </c>
      <c r="C413" s="14">
        <v>0</v>
      </c>
      <c r="D413" s="14">
        <v>1</v>
      </c>
      <c r="E413" s="14">
        <v>216</v>
      </c>
      <c r="F413" s="14">
        <f>ROUND(Source!AP404,O413)</f>
        <v>0</v>
      </c>
      <c r="G413" s="14" t="s">
        <v>94</v>
      </c>
      <c r="H413" s="14" t="s">
        <v>95</v>
      </c>
      <c r="I413" s="14"/>
      <c r="J413" s="14"/>
      <c r="K413" s="14">
        <v>216</v>
      </c>
      <c r="L413" s="14">
        <v>8</v>
      </c>
      <c r="M413" s="14">
        <v>3</v>
      </c>
      <c r="N413" s="14" t="s">
        <v>3</v>
      </c>
      <c r="O413" s="14">
        <v>2</v>
      </c>
      <c r="P413" s="14">
        <f>ROUND(Source!EH404,O413)</f>
        <v>0</v>
      </c>
      <c r="Q413" s="14"/>
      <c r="R413" s="14"/>
      <c r="S413" s="14"/>
      <c r="T413" s="14"/>
      <c r="U413" s="14"/>
      <c r="V413" s="14"/>
      <c r="W413" s="14">
        <v>0</v>
      </c>
      <c r="X413" s="14">
        <v>1</v>
      </c>
      <c r="Y413" s="14">
        <v>0</v>
      </c>
      <c r="Z413" s="14">
        <v>0</v>
      </c>
      <c r="AA413" s="14">
        <v>1</v>
      </c>
      <c r="AB413" s="14">
        <v>0</v>
      </c>
    </row>
    <row r="414" spans="1:255" x14ac:dyDescent="0.2">
      <c r="A414" s="14">
        <v>50</v>
      </c>
      <c r="B414" s="14">
        <v>0</v>
      </c>
      <c r="C414" s="14">
        <v>0</v>
      </c>
      <c r="D414" s="14">
        <v>1</v>
      </c>
      <c r="E414" s="14">
        <v>223</v>
      </c>
      <c r="F414" s="14">
        <f>ROUND(Source!AQ404,O414)</f>
        <v>0</v>
      </c>
      <c r="G414" s="14" t="s">
        <v>96</v>
      </c>
      <c r="H414" s="14" t="s">
        <v>97</v>
      </c>
      <c r="I414" s="14"/>
      <c r="J414" s="14"/>
      <c r="K414" s="14">
        <v>223</v>
      </c>
      <c r="L414" s="14">
        <v>9</v>
      </c>
      <c r="M414" s="14">
        <v>3</v>
      </c>
      <c r="N414" s="14" t="s">
        <v>3</v>
      </c>
      <c r="O414" s="14">
        <v>2</v>
      </c>
      <c r="P414" s="14">
        <f>ROUND(Source!EI404,O414)</f>
        <v>0</v>
      </c>
      <c r="Q414" s="14"/>
      <c r="R414" s="14"/>
      <c r="S414" s="14"/>
      <c r="T414" s="14"/>
      <c r="U414" s="14"/>
      <c r="V414" s="14"/>
      <c r="W414" s="14">
        <v>0</v>
      </c>
      <c r="X414" s="14">
        <v>1</v>
      </c>
      <c r="Y414" s="14">
        <v>0</v>
      </c>
      <c r="Z414" s="14">
        <v>0</v>
      </c>
      <c r="AA414" s="14">
        <v>1</v>
      </c>
      <c r="AB414" s="14">
        <v>0</v>
      </c>
    </row>
    <row r="415" spans="1:255" x14ac:dyDescent="0.2">
      <c r="A415" s="14">
        <v>50</v>
      </c>
      <c r="B415" s="14">
        <v>0</v>
      </c>
      <c r="C415" s="14">
        <v>0</v>
      </c>
      <c r="D415" s="14">
        <v>1</v>
      </c>
      <c r="E415" s="14">
        <v>229</v>
      </c>
      <c r="F415" s="14">
        <f>ROUND(Source!AZ404,O415)</f>
        <v>0</v>
      </c>
      <c r="G415" s="14" t="s">
        <v>98</v>
      </c>
      <c r="H415" s="14" t="s">
        <v>99</v>
      </c>
      <c r="I415" s="14"/>
      <c r="J415" s="14"/>
      <c r="K415" s="14">
        <v>229</v>
      </c>
      <c r="L415" s="14">
        <v>10</v>
      </c>
      <c r="M415" s="14">
        <v>3</v>
      </c>
      <c r="N415" s="14" t="s">
        <v>3</v>
      </c>
      <c r="O415" s="14">
        <v>2</v>
      </c>
      <c r="P415" s="14">
        <f>ROUND(Source!ER404,O415)</f>
        <v>0</v>
      </c>
      <c r="Q415" s="14"/>
      <c r="R415" s="14"/>
      <c r="S415" s="14"/>
      <c r="T415" s="14"/>
      <c r="U415" s="14"/>
      <c r="V415" s="14"/>
      <c r="W415" s="14">
        <v>0</v>
      </c>
      <c r="X415" s="14">
        <v>1</v>
      </c>
      <c r="Y415" s="14">
        <v>0</v>
      </c>
      <c r="Z415" s="14">
        <v>0</v>
      </c>
      <c r="AA415" s="14">
        <v>1</v>
      </c>
      <c r="AB415" s="14">
        <v>0</v>
      </c>
    </row>
    <row r="416" spans="1:255" x14ac:dyDescent="0.2">
      <c r="A416" s="14">
        <v>50</v>
      </c>
      <c r="B416" s="14">
        <v>0</v>
      </c>
      <c r="C416" s="14">
        <v>0</v>
      </c>
      <c r="D416" s="14">
        <v>1</v>
      </c>
      <c r="E416" s="14">
        <v>203</v>
      </c>
      <c r="F416" s="14">
        <f>ROUND(Source!Q404,O416)</f>
        <v>249.35</v>
      </c>
      <c r="G416" s="14" t="s">
        <v>100</v>
      </c>
      <c r="H416" s="14" t="s">
        <v>101</v>
      </c>
      <c r="I416" s="14"/>
      <c r="J416" s="14"/>
      <c r="K416" s="14">
        <v>203</v>
      </c>
      <c r="L416" s="14">
        <v>11</v>
      </c>
      <c r="M416" s="14">
        <v>3</v>
      </c>
      <c r="N416" s="14" t="s">
        <v>3</v>
      </c>
      <c r="O416" s="14">
        <v>2</v>
      </c>
      <c r="P416" s="14">
        <f>ROUND(Source!DI404,O416)</f>
        <v>4171.8599999999997</v>
      </c>
      <c r="Q416" s="14"/>
      <c r="R416" s="14"/>
      <c r="S416" s="14"/>
      <c r="T416" s="14"/>
      <c r="U416" s="14"/>
      <c r="V416" s="14"/>
      <c r="W416" s="14">
        <v>249.35</v>
      </c>
      <c r="X416" s="14">
        <v>1</v>
      </c>
      <c r="Y416" s="14">
        <v>249.35</v>
      </c>
      <c r="Z416" s="14">
        <v>4171.8599999999997</v>
      </c>
      <c r="AA416" s="14">
        <v>1</v>
      </c>
      <c r="AB416" s="14">
        <v>4171.8599999999997</v>
      </c>
    </row>
    <row r="417" spans="1:28" x14ac:dyDescent="0.2">
      <c r="A417" s="14">
        <v>50</v>
      </c>
      <c r="B417" s="14">
        <v>0</v>
      </c>
      <c r="C417" s="14">
        <v>0</v>
      </c>
      <c r="D417" s="14">
        <v>1</v>
      </c>
      <c r="E417" s="14">
        <v>231</v>
      </c>
      <c r="F417" s="14">
        <f>ROUND(Source!BB404,O417)</f>
        <v>0</v>
      </c>
      <c r="G417" s="14" t="s">
        <v>102</v>
      </c>
      <c r="H417" s="14" t="s">
        <v>103</v>
      </c>
      <c r="I417" s="14"/>
      <c r="J417" s="14"/>
      <c r="K417" s="14">
        <v>231</v>
      </c>
      <c r="L417" s="14">
        <v>12</v>
      </c>
      <c r="M417" s="14">
        <v>3</v>
      </c>
      <c r="N417" s="14" t="s">
        <v>3</v>
      </c>
      <c r="O417" s="14">
        <v>2</v>
      </c>
      <c r="P417" s="14">
        <f>ROUND(Source!ET404,O417)</f>
        <v>0</v>
      </c>
      <c r="Q417" s="14"/>
      <c r="R417" s="14"/>
      <c r="S417" s="14"/>
      <c r="T417" s="14"/>
      <c r="U417" s="14"/>
      <c r="V417" s="14"/>
      <c r="W417" s="14">
        <v>0</v>
      </c>
      <c r="X417" s="14">
        <v>1</v>
      </c>
      <c r="Y417" s="14">
        <v>0</v>
      </c>
      <c r="Z417" s="14">
        <v>0</v>
      </c>
      <c r="AA417" s="14">
        <v>1</v>
      </c>
      <c r="AB417" s="14">
        <v>0</v>
      </c>
    </row>
    <row r="418" spans="1:28" x14ac:dyDescent="0.2">
      <c r="A418" s="14">
        <v>50</v>
      </c>
      <c r="B418" s="14">
        <v>0</v>
      </c>
      <c r="C418" s="14">
        <v>0</v>
      </c>
      <c r="D418" s="14">
        <v>1</v>
      </c>
      <c r="E418" s="14">
        <v>204</v>
      </c>
      <c r="F418" s="14">
        <f>ROUND(Source!R404,O418)</f>
        <v>34.549999999999997</v>
      </c>
      <c r="G418" s="14" t="s">
        <v>104</v>
      </c>
      <c r="H418" s="14" t="s">
        <v>105</v>
      </c>
      <c r="I418" s="14"/>
      <c r="J418" s="14"/>
      <c r="K418" s="14">
        <v>204</v>
      </c>
      <c r="L418" s="14">
        <v>13</v>
      </c>
      <c r="M418" s="14">
        <v>3</v>
      </c>
      <c r="N418" s="14" t="s">
        <v>3</v>
      </c>
      <c r="O418" s="14">
        <v>2</v>
      </c>
      <c r="P418" s="14">
        <f>ROUND(Source!DJ404,O418)</f>
        <v>1946.89</v>
      </c>
      <c r="Q418" s="14"/>
      <c r="R418" s="14"/>
      <c r="S418" s="14"/>
      <c r="T418" s="14"/>
      <c r="U418" s="14"/>
      <c r="V418" s="14"/>
      <c r="W418" s="14">
        <v>34.549999999999997</v>
      </c>
      <c r="X418" s="14">
        <v>1</v>
      </c>
      <c r="Y418" s="14">
        <v>34.549999999999997</v>
      </c>
      <c r="Z418" s="14">
        <v>1946.89</v>
      </c>
      <c r="AA418" s="14">
        <v>1</v>
      </c>
      <c r="AB418" s="14">
        <v>1946.89</v>
      </c>
    </row>
    <row r="419" spans="1:28" x14ac:dyDescent="0.2">
      <c r="A419" s="14">
        <v>50</v>
      </c>
      <c r="B419" s="14">
        <v>0</v>
      </c>
      <c r="C419" s="14">
        <v>0</v>
      </c>
      <c r="D419" s="14">
        <v>1</v>
      </c>
      <c r="E419" s="14">
        <v>205</v>
      </c>
      <c r="F419" s="14">
        <f>ROUND(Source!S404,O419)</f>
        <v>2722.72</v>
      </c>
      <c r="G419" s="14" t="s">
        <v>106</v>
      </c>
      <c r="H419" s="14" t="s">
        <v>107</v>
      </c>
      <c r="I419" s="14"/>
      <c r="J419" s="14"/>
      <c r="K419" s="14">
        <v>205</v>
      </c>
      <c r="L419" s="14">
        <v>14</v>
      </c>
      <c r="M419" s="14">
        <v>3</v>
      </c>
      <c r="N419" s="14" t="s">
        <v>3</v>
      </c>
      <c r="O419" s="14">
        <v>2</v>
      </c>
      <c r="P419" s="14">
        <f>ROUND(Source!DK404,O419)</f>
        <v>153425.26999999999</v>
      </c>
      <c r="Q419" s="14"/>
      <c r="R419" s="14"/>
      <c r="S419" s="14"/>
      <c r="T419" s="14"/>
      <c r="U419" s="14"/>
      <c r="V419" s="14"/>
      <c r="W419" s="14">
        <v>2722.72</v>
      </c>
      <c r="X419" s="14">
        <v>1</v>
      </c>
      <c r="Y419" s="14">
        <v>2722.72</v>
      </c>
      <c r="Z419" s="14">
        <v>153425.26999999999</v>
      </c>
      <c r="AA419" s="14">
        <v>1</v>
      </c>
      <c r="AB419" s="14">
        <v>153425.26999999999</v>
      </c>
    </row>
    <row r="420" spans="1:28" x14ac:dyDescent="0.2">
      <c r="A420" s="14">
        <v>50</v>
      </c>
      <c r="B420" s="14">
        <v>0</v>
      </c>
      <c r="C420" s="14">
        <v>0</v>
      </c>
      <c r="D420" s="14">
        <v>1</v>
      </c>
      <c r="E420" s="14">
        <v>232</v>
      </c>
      <c r="F420" s="14">
        <f>ROUND(Source!BC404,O420)</f>
        <v>0</v>
      </c>
      <c r="G420" s="14" t="s">
        <v>108</v>
      </c>
      <c r="H420" s="14" t="s">
        <v>109</v>
      </c>
      <c r="I420" s="14"/>
      <c r="J420" s="14"/>
      <c r="K420" s="14">
        <v>232</v>
      </c>
      <c r="L420" s="14">
        <v>15</v>
      </c>
      <c r="M420" s="14">
        <v>3</v>
      </c>
      <c r="N420" s="14" t="s">
        <v>3</v>
      </c>
      <c r="O420" s="14">
        <v>2</v>
      </c>
      <c r="P420" s="14">
        <f>ROUND(Source!EU404,O420)</f>
        <v>0</v>
      </c>
      <c r="Q420" s="14"/>
      <c r="R420" s="14"/>
      <c r="S420" s="14"/>
      <c r="T420" s="14"/>
      <c r="U420" s="14"/>
      <c r="V420" s="14"/>
      <c r="W420" s="14">
        <v>0</v>
      </c>
      <c r="X420" s="14">
        <v>1</v>
      </c>
      <c r="Y420" s="14">
        <v>0</v>
      </c>
      <c r="Z420" s="14">
        <v>0</v>
      </c>
      <c r="AA420" s="14">
        <v>1</v>
      </c>
      <c r="AB420" s="14">
        <v>0</v>
      </c>
    </row>
    <row r="421" spans="1:28" x14ac:dyDescent="0.2">
      <c r="A421" s="14">
        <v>50</v>
      </c>
      <c r="B421" s="14">
        <v>0</v>
      </c>
      <c r="C421" s="14">
        <v>0</v>
      </c>
      <c r="D421" s="14">
        <v>1</v>
      </c>
      <c r="E421" s="14">
        <v>214</v>
      </c>
      <c r="F421" s="14">
        <f>ROUND(Source!AS404,O421)</f>
        <v>26589.41</v>
      </c>
      <c r="G421" s="14" t="s">
        <v>110</v>
      </c>
      <c r="H421" s="14" t="s">
        <v>111</v>
      </c>
      <c r="I421" s="14"/>
      <c r="J421" s="14"/>
      <c r="K421" s="14">
        <v>214</v>
      </c>
      <c r="L421" s="14">
        <v>16</v>
      </c>
      <c r="M421" s="14">
        <v>3</v>
      </c>
      <c r="N421" s="14" t="s">
        <v>3</v>
      </c>
      <c r="O421" s="14">
        <v>2</v>
      </c>
      <c r="P421" s="14">
        <f>ROUND(Source!EK404,O421)</f>
        <v>746406.06</v>
      </c>
      <c r="Q421" s="14"/>
      <c r="R421" s="14"/>
      <c r="S421" s="14"/>
      <c r="T421" s="14"/>
      <c r="U421" s="14"/>
      <c r="V421" s="14"/>
      <c r="W421" s="14">
        <v>26589.41</v>
      </c>
      <c r="X421" s="14">
        <v>1</v>
      </c>
      <c r="Y421" s="14">
        <v>26589.41</v>
      </c>
      <c r="Z421" s="14">
        <v>746406.06</v>
      </c>
      <c r="AA421" s="14">
        <v>1</v>
      </c>
      <c r="AB421" s="14">
        <v>746406.06</v>
      </c>
    </row>
    <row r="422" spans="1:28" x14ac:dyDescent="0.2">
      <c r="A422" s="14">
        <v>50</v>
      </c>
      <c r="B422" s="14">
        <v>0</v>
      </c>
      <c r="C422" s="14">
        <v>0</v>
      </c>
      <c r="D422" s="14">
        <v>1</v>
      </c>
      <c r="E422" s="14">
        <v>215</v>
      </c>
      <c r="F422" s="14">
        <f>ROUND(Source!AT404,O422)</f>
        <v>0</v>
      </c>
      <c r="G422" s="14" t="s">
        <v>112</v>
      </c>
      <c r="H422" s="14" t="s">
        <v>113</v>
      </c>
      <c r="I422" s="14"/>
      <c r="J422" s="14"/>
      <c r="K422" s="14">
        <v>215</v>
      </c>
      <c r="L422" s="14">
        <v>17</v>
      </c>
      <c r="M422" s="14">
        <v>3</v>
      </c>
      <c r="N422" s="14" t="s">
        <v>3</v>
      </c>
      <c r="O422" s="14">
        <v>2</v>
      </c>
      <c r="P422" s="14">
        <f>ROUND(Source!EL404,O422)</f>
        <v>0</v>
      </c>
      <c r="Q422" s="14"/>
      <c r="R422" s="14"/>
      <c r="S422" s="14"/>
      <c r="T422" s="14"/>
      <c r="U422" s="14"/>
      <c r="V422" s="14"/>
      <c r="W422" s="14">
        <v>0</v>
      </c>
      <c r="X422" s="14">
        <v>1</v>
      </c>
      <c r="Y422" s="14">
        <v>0</v>
      </c>
      <c r="Z422" s="14">
        <v>0</v>
      </c>
      <c r="AA422" s="14">
        <v>1</v>
      </c>
      <c r="AB422" s="14">
        <v>0</v>
      </c>
    </row>
    <row r="423" spans="1:28" x14ac:dyDescent="0.2">
      <c r="A423" s="14">
        <v>50</v>
      </c>
      <c r="B423" s="14">
        <v>0</v>
      </c>
      <c r="C423" s="14">
        <v>0</v>
      </c>
      <c r="D423" s="14">
        <v>1</v>
      </c>
      <c r="E423" s="14">
        <v>217</v>
      </c>
      <c r="F423" s="14">
        <f>ROUND(Source!AU404,O423)</f>
        <v>0</v>
      </c>
      <c r="G423" s="14" t="s">
        <v>114</v>
      </c>
      <c r="H423" s="14" t="s">
        <v>115</v>
      </c>
      <c r="I423" s="14"/>
      <c r="J423" s="14"/>
      <c r="K423" s="14">
        <v>217</v>
      </c>
      <c r="L423" s="14">
        <v>18</v>
      </c>
      <c r="M423" s="14">
        <v>3</v>
      </c>
      <c r="N423" s="14" t="s">
        <v>3</v>
      </c>
      <c r="O423" s="14">
        <v>2</v>
      </c>
      <c r="P423" s="14">
        <f>ROUND(Source!EM404,O423)</f>
        <v>0</v>
      </c>
      <c r="Q423" s="14"/>
      <c r="R423" s="14"/>
      <c r="S423" s="14"/>
      <c r="T423" s="14"/>
      <c r="U423" s="14"/>
      <c r="V423" s="14"/>
      <c r="W423" s="14">
        <v>0</v>
      </c>
      <c r="X423" s="14">
        <v>1</v>
      </c>
      <c r="Y423" s="14">
        <v>0</v>
      </c>
      <c r="Z423" s="14">
        <v>0</v>
      </c>
      <c r="AA423" s="14">
        <v>1</v>
      </c>
      <c r="AB423" s="14">
        <v>0</v>
      </c>
    </row>
    <row r="424" spans="1:28" x14ac:dyDescent="0.2">
      <c r="A424" s="14">
        <v>50</v>
      </c>
      <c r="B424" s="14">
        <v>0</v>
      </c>
      <c r="C424" s="14">
        <v>0</v>
      </c>
      <c r="D424" s="14">
        <v>1</v>
      </c>
      <c r="E424" s="14">
        <v>230</v>
      </c>
      <c r="F424" s="14">
        <f>ROUND(Source!BA404,O424)</f>
        <v>0</v>
      </c>
      <c r="G424" s="14" t="s">
        <v>116</v>
      </c>
      <c r="H424" s="14" t="s">
        <v>117</v>
      </c>
      <c r="I424" s="14"/>
      <c r="J424" s="14"/>
      <c r="K424" s="14">
        <v>230</v>
      </c>
      <c r="L424" s="14">
        <v>19</v>
      </c>
      <c r="M424" s="14">
        <v>3</v>
      </c>
      <c r="N424" s="14" t="s">
        <v>3</v>
      </c>
      <c r="O424" s="14">
        <v>2</v>
      </c>
      <c r="P424" s="14">
        <f>ROUND(Source!ES404,O424)</f>
        <v>0</v>
      </c>
      <c r="Q424" s="14"/>
      <c r="R424" s="14"/>
      <c r="S424" s="14"/>
      <c r="T424" s="14"/>
      <c r="U424" s="14"/>
      <c r="V424" s="14"/>
      <c r="W424" s="14">
        <v>0</v>
      </c>
      <c r="X424" s="14">
        <v>1</v>
      </c>
      <c r="Y424" s="14">
        <v>0</v>
      </c>
      <c r="Z424" s="14">
        <v>0</v>
      </c>
      <c r="AA424" s="14">
        <v>1</v>
      </c>
      <c r="AB424" s="14">
        <v>0</v>
      </c>
    </row>
    <row r="425" spans="1:28" x14ac:dyDescent="0.2">
      <c r="A425" s="14">
        <v>50</v>
      </c>
      <c r="B425" s="14">
        <v>0</v>
      </c>
      <c r="C425" s="14">
        <v>0</v>
      </c>
      <c r="D425" s="14">
        <v>1</v>
      </c>
      <c r="E425" s="14">
        <v>206</v>
      </c>
      <c r="F425" s="14">
        <f>ROUND(Source!T404,O425)</f>
        <v>0</v>
      </c>
      <c r="G425" s="14" t="s">
        <v>118</v>
      </c>
      <c r="H425" s="14" t="s">
        <v>119</v>
      </c>
      <c r="I425" s="14"/>
      <c r="J425" s="14"/>
      <c r="K425" s="14">
        <v>206</v>
      </c>
      <c r="L425" s="14">
        <v>20</v>
      </c>
      <c r="M425" s="14">
        <v>3</v>
      </c>
      <c r="N425" s="14" t="s">
        <v>3</v>
      </c>
      <c r="O425" s="14">
        <v>2</v>
      </c>
      <c r="P425" s="14">
        <f>ROUND(Source!DL404,O425)</f>
        <v>0</v>
      </c>
      <c r="Q425" s="14"/>
      <c r="R425" s="14"/>
      <c r="S425" s="14"/>
      <c r="T425" s="14"/>
      <c r="U425" s="14"/>
      <c r="V425" s="14"/>
      <c r="W425" s="14">
        <v>0</v>
      </c>
      <c r="X425" s="14">
        <v>1</v>
      </c>
      <c r="Y425" s="14">
        <v>0</v>
      </c>
      <c r="Z425" s="14">
        <v>0</v>
      </c>
      <c r="AA425" s="14">
        <v>1</v>
      </c>
      <c r="AB425" s="14">
        <v>0</v>
      </c>
    </row>
    <row r="426" spans="1:28" x14ac:dyDescent="0.2">
      <c r="A426" s="14">
        <v>50</v>
      </c>
      <c r="B426" s="14">
        <v>0</v>
      </c>
      <c r="C426" s="14">
        <v>0</v>
      </c>
      <c r="D426" s="14">
        <v>1</v>
      </c>
      <c r="E426" s="14">
        <v>207</v>
      </c>
      <c r="F426" s="14">
        <f>Source!U404</f>
        <v>211.00005709799998</v>
      </c>
      <c r="G426" s="14" t="s">
        <v>120</v>
      </c>
      <c r="H426" s="14" t="s">
        <v>121</v>
      </c>
      <c r="I426" s="14"/>
      <c r="J426" s="14"/>
      <c r="K426" s="14">
        <v>207</v>
      </c>
      <c r="L426" s="14">
        <v>21</v>
      </c>
      <c r="M426" s="14">
        <v>3</v>
      </c>
      <c r="N426" s="14" t="s">
        <v>3</v>
      </c>
      <c r="O426" s="14">
        <v>-1</v>
      </c>
      <c r="P426" s="14">
        <f>Source!DM404</f>
        <v>211.00005709799998</v>
      </c>
      <c r="Q426" s="14"/>
      <c r="R426" s="14"/>
      <c r="S426" s="14"/>
      <c r="T426" s="14"/>
      <c r="U426" s="14"/>
      <c r="V426" s="14"/>
      <c r="W426" s="14">
        <v>211.00005709800001</v>
      </c>
      <c r="X426" s="14">
        <v>1</v>
      </c>
      <c r="Y426" s="14">
        <v>211.00005709800001</v>
      </c>
      <c r="Z426" s="14">
        <v>211.00005709800001</v>
      </c>
      <c r="AA426" s="14">
        <v>1</v>
      </c>
      <c r="AB426" s="14">
        <v>211.00005709800001</v>
      </c>
    </row>
    <row r="427" spans="1:28" x14ac:dyDescent="0.2">
      <c r="A427" s="14">
        <v>50</v>
      </c>
      <c r="B427" s="14">
        <v>0</v>
      </c>
      <c r="C427" s="14">
        <v>0</v>
      </c>
      <c r="D427" s="14">
        <v>1</v>
      </c>
      <c r="E427" s="14">
        <v>208</v>
      </c>
      <c r="F427" s="14">
        <f>Source!V404</f>
        <v>0</v>
      </c>
      <c r="G427" s="14" t="s">
        <v>122</v>
      </c>
      <c r="H427" s="14" t="s">
        <v>123</v>
      </c>
      <c r="I427" s="14"/>
      <c r="J427" s="14"/>
      <c r="K427" s="14">
        <v>208</v>
      </c>
      <c r="L427" s="14">
        <v>22</v>
      </c>
      <c r="M427" s="14">
        <v>3</v>
      </c>
      <c r="N427" s="14" t="s">
        <v>3</v>
      </c>
      <c r="O427" s="14">
        <v>-1</v>
      </c>
      <c r="P427" s="14">
        <f>Source!DN404</f>
        <v>0</v>
      </c>
      <c r="Q427" s="14"/>
      <c r="R427" s="14"/>
      <c r="S427" s="14"/>
      <c r="T427" s="14"/>
      <c r="U427" s="14"/>
      <c r="V427" s="14"/>
      <c r="W427" s="14">
        <v>0</v>
      </c>
      <c r="X427" s="14">
        <v>1</v>
      </c>
      <c r="Y427" s="14">
        <v>0</v>
      </c>
      <c r="Z427" s="14">
        <v>0</v>
      </c>
      <c r="AA427" s="14">
        <v>1</v>
      </c>
      <c r="AB427" s="14">
        <v>0</v>
      </c>
    </row>
    <row r="428" spans="1:28" x14ac:dyDescent="0.2">
      <c r="A428" s="14">
        <v>50</v>
      </c>
      <c r="B428" s="14">
        <v>0</v>
      </c>
      <c r="C428" s="14">
        <v>0</v>
      </c>
      <c r="D428" s="14">
        <v>1</v>
      </c>
      <c r="E428" s="14">
        <v>209</v>
      </c>
      <c r="F428" s="14">
        <f>ROUND(Source!W404,O428)</f>
        <v>0</v>
      </c>
      <c r="G428" s="14" t="s">
        <v>124</v>
      </c>
      <c r="H428" s="14" t="s">
        <v>125</v>
      </c>
      <c r="I428" s="14"/>
      <c r="J428" s="14"/>
      <c r="K428" s="14">
        <v>209</v>
      </c>
      <c r="L428" s="14">
        <v>23</v>
      </c>
      <c r="M428" s="14">
        <v>3</v>
      </c>
      <c r="N428" s="14" t="s">
        <v>3</v>
      </c>
      <c r="O428" s="14">
        <v>2</v>
      </c>
      <c r="P428" s="14">
        <f>ROUND(Source!DO404,O428)</f>
        <v>0</v>
      </c>
      <c r="Q428" s="14"/>
      <c r="R428" s="14"/>
      <c r="S428" s="14"/>
      <c r="T428" s="14"/>
      <c r="U428" s="14"/>
      <c r="V428" s="14"/>
      <c r="W428" s="14">
        <v>0</v>
      </c>
      <c r="X428" s="14">
        <v>1</v>
      </c>
      <c r="Y428" s="14">
        <v>0</v>
      </c>
      <c r="Z428" s="14">
        <v>0</v>
      </c>
      <c r="AA428" s="14">
        <v>1</v>
      </c>
      <c r="AB428" s="14">
        <v>0</v>
      </c>
    </row>
    <row r="429" spans="1:28" x14ac:dyDescent="0.2">
      <c r="A429" s="14">
        <v>50</v>
      </c>
      <c r="B429" s="14">
        <v>0</v>
      </c>
      <c r="C429" s="14">
        <v>0</v>
      </c>
      <c r="D429" s="14">
        <v>1</v>
      </c>
      <c r="E429" s="14">
        <v>233</v>
      </c>
      <c r="F429" s="14">
        <f>ROUND(Source!BD404,O429)</f>
        <v>0</v>
      </c>
      <c r="G429" s="14" t="s">
        <v>126</v>
      </c>
      <c r="H429" s="14" t="s">
        <v>127</v>
      </c>
      <c r="I429" s="14"/>
      <c r="J429" s="14"/>
      <c r="K429" s="14">
        <v>233</v>
      </c>
      <c r="L429" s="14">
        <v>24</v>
      </c>
      <c r="M429" s="14">
        <v>3</v>
      </c>
      <c r="N429" s="14" t="s">
        <v>3</v>
      </c>
      <c r="O429" s="14">
        <v>2</v>
      </c>
      <c r="P429" s="14">
        <f>ROUND(Source!EV404,O429)</f>
        <v>0</v>
      </c>
      <c r="Q429" s="14"/>
      <c r="R429" s="14"/>
      <c r="S429" s="14"/>
      <c r="T429" s="14"/>
      <c r="U429" s="14"/>
      <c r="V429" s="14"/>
      <c r="W429" s="14">
        <v>0</v>
      </c>
      <c r="X429" s="14">
        <v>1</v>
      </c>
      <c r="Y429" s="14">
        <v>0</v>
      </c>
      <c r="Z429" s="14">
        <v>0</v>
      </c>
      <c r="AA429" s="14">
        <v>1</v>
      </c>
      <c r="AB429" s="14">
        <v>0</v>
      </c>
    </row>
    <row r="430" spans="1:28" x14ac:dyDescent="0.2">
      <c r="A430" s="14">
        <v>50</v>
      </c>
      <c r="B430" s="14">
        <v>0</v>
      </c>
      <c r="C430" s="14">
        <v>0</v>
      </c>
      <c r="D430" s="14">
        <v>1</v>
      </c>
      <c r="E430" s="14">
        <v>210</v>
      </c>
      <c r="F430" s="14">
        <f>ROUND(Source!X404,O430)</f>
        <v>2913.46</v>
      </c>
      <c r="G430" s="14" t="s">
        <v>128</v>
      </c>
      <c r="H430" s="14" t="s">
        <v>129</v>
      </c>
      <c r="I430" s="14"/>
      <c r="J430" s="14"/>
      <c r="K430" s="14">
        <v>210</v>
      </c>
      <c r="L430" s="14">
        <v>25</v>
      </c>
      <c r="M430" s="14">
        <v>3</v>
      </c>
      <c r="N430" s="14" t="s">
        <v>3</v>
      </c>
      <c r="O430" s="14">
        <v>2</v>
      </c>
      <c r="P430" s="14">
        <f>ROUND(Source!DP404,O430)</f>
        <v>164173.82</v>
      </c>
      <c r="Q430" s="14"/>
      <c r="R430" s="14"/>
      <c r="S430" s="14"/>
      <c r="T430" s="14"/>
      <c r="U430" s="14"/>
      <c r="V430" s="14"/>
      <c r="W430" s="14">
        <v>2913.46</v>
      </c>
      <c r="X430" s="14">
        <v>1</v>
      </c>
      <c r="Y430" s="14">
        <v>2913.46</v>
      </c>
      <c r="Z430" s="14">
        <v>164173.82</v>
      </c>
      <c r="AA430" s="14">
        <v>1</v>
      </c>
      <c r="AB430" s="14">
        <v>164173.82</v>
      </c>
    </row>
    <row r="431" spans="1:28" x14ac:dyDescent="0.2">
      <c r="A431" s="14">
        <v>50</v>
      </c>
      <c r="B431" s="14">
        <v>0</v>
      </c>
      <c r="C431" s="14">
        <v>0</v>
      </c>
      <c r="D431" s="14">
        <v>1</v>
      </c>
      <c r="E431" s="14">
        <v>211</v>
      </c>
      <c r="F431" s="14">
        <f>ROUND(Source!Y404,O431)</f>
        <v>1623.42</v>
      </c>
      <c r="G431" s="14" t="s">
        <v>130</v>
      </c>
      <c r="H431" s="14" t="s">
        <v>131</v>
      </c>
      <c r="I431" s="14"/>
      <c r="J431" s="14"/>
      <c r="K431" s="14">
        <v>211</v>
      </c>
      <c r="L431" s="14">
        <v>26</v>
      </c>
      <c r="M431" s="14">
        <v>3</v>
      </c>
      <c r="N431" s="14" t="s">
        <v>3</v>
      </c>
      <c r="O431" s="14">
        <v>2</v>
      </c>
      <c r="P431" s="14">
        <f>ROUND(Source!DQ404,O431)</f>
        <v>91479.49</v>
      </c>
      <c r="Q431" s="14"/>
      <c r="R431" s="14"/>
      <c r="S431" s="14"/>
      <c r="T431" s="14"/>
      <c r="U431" s="14"/>
      <c r="V431" s="14"/>
      <c r="W431" s="14">
        <v>1623.42</v>
      </c>
      <c r="X431" s="14">
        <v>1</v>
      </c>
      <c r="Y431" s="14">
        <v>1623.42</v>
      </c>
      <c r="Z431" s="14">
        <v>91479.49</v>
      </c>
      <c r="AA431" s="14">
        <v>1</v>
      </c>
      <c r="AB431" s="14">
        <v>91479.49</v>
      </c>
    </row>
    <row r="432" spans="1:28" x14ac:dyDescent="0.2">
      <c r="A432" s="14">
        <v>50</v>
      </c>
      <c r="B432" s="14">
        <v>0</v>
      </c>
      <c r="C432" s="14">
        <v>0</v>
      </c>
      <c r="D432" s="14">
        <v>1</v>
      </c>
      <c r="E432" s="14">
        <v>224</v>
      </c>
      <c r="F432" s="14">
        <f>ROUND(Source!AR404,O432)</f>
        <v>26589.41</v>
      </c>
      <c r="G432" s="14" t="s">
        <v>132</v>
      </c>
      <c r="H432" s="14" t="s">
        <v>133</v>
      </c>
      <c r="I432" s="14"/>
      <c r="J432" s="14"/>
      <c r="K432" s="14">
        <v>224</v>
      </c>
      <c r="L432" s="14">
        <v>27</v>
      </c>
      <c r="M432" s="14">
        <v>3</v>
      </c>
      <c r="N432" s="14" t="s">
        <v>3</v>
      </c>
      <c r="O432" s="14">
        <v>2</v>
      </c>
      <c r="P432" s="14">
        <f>ROUND(Source!EJ404,O432)</f>
        <v>746406.06</v>
      </c>
      <c r="Q432" s="14"/>
      <c r="R432" s="14"/>
      <c r="S432" s="14"/>
      <c r="T432" s="14"/>
      <c r="U432" s="14"/>
      <c r="V432" s="14"/>
      <c r="W432" s="14">
        <v>26589.41</v>
      </c>
      <c r="X432" s="14">
        <v>1</v>
      </c>
      <c r="Y432" s="14">
        <v>26589.41</v>
      </c>
      <c r="Z432" s="14">
        <v>746406.06</v>
      </c>
      <c r="AA432" s="14">
        <v>1</v>
      </c>
      <c r="AB432" s="14">
        <v>746406.06</v>
      </c>
    </row>
    <row r="434" spans="1:255" x14ac:dyDescent="0.2">
      <c r="A434" s="11">
        <v>4</v>
      </c>
      <c r="B434" s="11">
        <v>1</v>
      </c>
      <c r="C434" s="11"/>
      <c r="D434" s="11">
        <f>ROW(A531)</f>
        <v>531</v>
      </c>
      <c r="E434" s="11"/>
      <c r="F434" s="11" t="s">
        <v>17</v>
      </c>
      <c r="G434" s="11" t="s">
        <v>506</v>
      </c>
      <c r="H434" s="11" t="s">
        <v>3</v>
      </c>
      <c r="I434" s="11">
        <v>0</v>
      </c>
      <c r="J434" s="11"/>
      <c r="K434" s="11">
        <v>0</v>
      </c>
      <c r="L434" s="11"/>
      <c r="M434" s="11" t="s">
        <v>3</v>
      </c>
      <c r="N434" s="11"/>
      <c r="O434" s="11"/>
      <c r="P434" s="11"/>
      <c r="Q434" s="11"/>
      <c r="R434" s="11"/>
      <c r="S434" s="11">
        <v>0</v>
      </c>
      <c r="T434" s="11">
        <v>0</v>
      </c>
      <c r="U434" s="11" t="s">
        <v>3</v>
      </c>
      <c r="V434" s="11">
        <v>0</v>
      </c>
      <c r="W434" s="11"/>
      <c r="X434" s="11"/>
      <c r="Y434" s="11"/>
      <c r="Z434" s="11"/>
      <c r="AA434" s="11"/>
      <c r="AB434" s="11" t="s">
        <v>3</v>
      </c>
      <c r="AC434" s="11" t="s">
        <v>3</v>
      </c>
      <c r="AD434" s="11" t="s">
        <v>3</v>
      </c>
      <c r="AE434" s="11" t="s">
        <v>3</v>
      </c>
      <c r="AF434" s="11" t="s">
        <v>3</v>
      </c>
      <c r="AG434" s="11" t="s">
        <v>3</v>
      </c>
      <c r="AH434" s="11"/>
      <c r="AI434" s="11"/>
      <c r="AJ434" s="11"/>
      <c r="AK434" s="11"/>
      <c r="AL434" s="11"/>
      <c r="AM434" s="11"/>
      <c r="AN434" s="11"/>
      <c r="AO434" s="11"/>
      <c r="AP434" s="11" t="s">
        <v>3</v>
      </c>
      <c r="AQ434" s="11" t="s">
        <v>3</v>
      </c>
      <c r="AR434" s="11" t="s">
        <v>3</v>
      </c>
      <c r="AS434" s="11"/>
      <c r="AT434" s="11"/>
      <c r="AU434" s="11"/>
      <c r="AV434" s="11"/>
      <c r="AW434" s="11"/>
      <c r="AX434" s="11"/>
      <c r="AY434" s="11"/>
      <c r="AZ434" s="11" t="s">
        <v>3</v>
      </c>
      <c r="BA434" s="11"/>
      <c r="BB434" s="11" t="s">
        <v>3</v>
      </c>
      <c r="BC434" s="11" t="s">
        <v>3</v>
      </c>
      <c r="BD434" s="11" t="s">
        <v>3</v>
      </c>
      <c r="BE434" s="11" t="s">
        <v>3</v>
      </c>
      <c r="BF434" s="11" t="s">
        <v>3</v>
      </c>
      <c r="BG434" s="11" t="s">
        <v>3</v>
      </c>
      <c r="BH434" s="11" t="s">
        <v>3</v>
      </c>
      <c r="BI434" s="11" t="s">
        <v>3</v>
      </c>
      <c r="BJ434" s="11" t="s">
        <v>3</v>
      </c>
      <c r="BK434" s="11" t="s">
        <v>3</v>
      </c>
      <c r="BL434" s="11" t="s">
        <v>3</v>
      </c>
      <c r="BM434" s="11" t="s">
        <v>3</v>
      </c>
      <c r="BN434" s="11" t="s">
        <v>3</v>
      </c>
      <c r="BO434" s="11" t="s">
        <v>3</v>
      </c>
      <c r="BP434" s="11" t="s">
        <v>3</v>
      </c>
      <c r="BQ434" s="11"/>
      <c r="BR434" s="11"/>
      <c r="BS434" s="11"/>
      <c r="BT434" s="11"/>
      <c r="BU434" s="11"/>
      <c r="BV434" s="11"/>
      <c r="BW434" s="11"/>
      <c r="BX434" s="11">
        <v>0</v>
      </c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  <c r="CI434" s="11"/>
      <c r="CJ434" s="11">
        <v>0</v>
      </c>
    </row>
    <row r="436" spans="1:255" x14ac:dyDescent="0.2">
      <c r="A436" s="12">
        <v>52</v>
      </c>
      <c r="B436" s="12">
        <f t="shared" ref="B436:G436" si="542">B531</f>
        <v>1</v>
      </c>
      <c r="C436" s="12">
        <f t="shared" si="542"/>
        <v>4</v>
      </c>
      <c r="D436" s="12">
        <f t="shared" si="542"/>
        <v>434</v>
      </c>
      <c r="E436" s="12">
        <f t="shared" si="542"/>
        <v>0</v>
      </c>
      <c r="F436" s="12" t="str">
        <f t="shared" si="542"/>
        <v>Новый раздел</v>
      </c>
      <c r="G436" s="12" t="str">
        <f t="shared" si="542"/>
        <v>Горячее водоснабжение Т 3, Т 4 (надземная часть)</v>
      </c>
      <c r="H436" s="12"/>
      <c r="I436" s="12"/>
      <c r="J436" s="12"/>
      <c r="K436" s="12"/>
      <c r="L436" s="12"/>
      <c r="M436" s="12"/>
      <c r="N436" s="12"/>
      <c r="O436" s="12">
        <f t="shared" ref="O436:AT436" si="543">O531</f>
        <v>46771.519999999997</v>
      </c>
      <c r="P436" s="12">
        <f t="shared" si="543"/>
        <v>41793.11</v>
      </c>
      <c r="Q436" s="12">
        <f t="shared" si="543"/>
        <v>569.39</v>
      </c>
      <c r="R436" s="12">
        <f t="shared" si="543"/>
        <v>66.97</v>
      </c>
      <c r="S436" s="12">
        <f t="shared" si="543"/>
        <v>4409.0200000000004</v>
      </c>
      <c r="T436" s="12">
        <f t="shared" si="543"/>
        <v>0</v>
      </c>
      <c r="U436" s="12">
        <f t="shared" si="543"/>
        <v>342.16281508200007</v>
      </c>
      <c r="V436" s="12">
        <f t="shared" si="543"/>
        <v>0</v>
      </c>
      <c r="W436" s="12">
        <f t="shared" si="543"/>
        <v>0</v>
      </c>
      <c r="X436" s="12">
        <f t="shared" si="543"/>
        <v>4615</v>
      </c>
      <c r="Y436" s="12">
        <f t="shared" si="543"/>
        <v>2562.4499999999998</v>
      </c>
      <c r="Z436" s="12">
        <f t="shared" si="543"/>
        <v>0</v>
      </c>
      <c r="AA436" s="12">
        <f t="shared" si="543"/>
        <v>0</v>
      </c>
      <c r="AB436" s="12">
        <f t="shared" si="543"/>
        <v>46771.519999999997</v>
      </c>
      <c r="AC436" s="12">
        <f t="shared" si="543"/>
        <v>41793.11</v>
      </c>
      <c r="AD436" s="12">
        <f t="shared" si="543"/>
        <v>569.39</v>
      </c>
      <c r="AE436" s="12">
        <f t="shared" si="543"/>
        <v>66.97</v>
      </c>
      <c r="AF436" s="12">
        <f t="shared" si="543"/>
        <v>4409.0200000000004</v>
      </c>
      <c r="AG436" s="12">
        <f t="shared" si="543"/>
        <v>0</v>
      </c>
      <c r="AH436" s="12">
        <f t="shared" si="543"/>
        <v>342.16281508200007</v>
      </c>
      <c r="AI436" s="12">
        <f t="shared" si="543"/>
        <v>0</v>
      </c>
      <c r="AJ436" s="12">
        <f t="shared" si="543"/>
        <v>0</v>
      </c>
      <c r="AK436" s="12">
        <f t="shared" si="543"/>
        <v>4615</v>
      </c>
      <c r="AL436" s="12">
        <f t="shared" si="543"/>
        <v>2562.4499999999998</v>
      </c>
      <c r="AM436" s="12">
        <f t="shared" si="543"/>
        <v>0</v>
      </c>
      <c r="AN436" s="12">
        <f t="shared" si="543"/>
        <v>0</v>
      </c>
      <c r="AO436" s="12">
        <f t="shared" si="543"/>
        <v>0</v>
      </c>
      <c r="AP436" s="12">
        <f t="shared" si="543"/>
        <v>0</v>
      </c>
      <c r="AQ436" s="12">
        <f t="shared" si="543"/>
        <v>0</v>
      </c>
      <c r="AR436" s="12">
        <f t="shared" si="543"/>
        <v>53948.97</v>
      </c>
      <c r="AS436" s="12">
        <f t="shared" si="543"/>
        <v>53948.97</v>
      </c>
      <c r="AT436" s="12">
        <f t="shared" si="543"/>
        <v>0</v>
      </c>
      <c r="AU436" s="12">
        <f t="shared" ref="AU436:BZ436" si="544">AU531</f>
        <v>0</v>
      </c>
      <c r="AV436" s="12">
        <f t="shared" si="544"/>
        <v>41793.11</v>
      </c>
      <c r="AW436" s="12">
        <f t="shared" si="544"/>
        <v>41793.11</v>
      </c>
      <c r="AX436" s="12">
        <f t="shared" si="544"/>
        <v>0</v>
      </c>
      <c r="AY436" s="12">
        <f t="shared" si="544"/>
        <v>41793.11</v>
      </c>
      <c r="AZ436" s="12">
        <f t="shared" si="544"/>
        <v>0</v>
      </c>
      <c r="BA436" s="12">
        <f t="shared" si="544"/>
        <v>0</v>
      </c>
      <c r="BB436" s="12">
        <f t="shared" si="544"/>
        <v>0</v>
      </c>
      <c r="BC436" s="12">
        <f t="shared" si="544"/>
        <v>0</v>
      </c>
      <c r="BD436" s="12">
        <f t="shared" si="544"/>
        <v>0</v>
      </c>
      <c r="BE436" s="12">
        <f t="shared" si="544"/>
        <v>0</v>
      </c>
      <c r="BF436" s="12">
        <f t="shared" si="544"/>
        <v>0</v>
      </c>
      <c r="BG436" s="12">
        <f t="shared" si="544"/>
        <v>0</v>
      </c>
      <c r="BH436" s="12">
        <f t="shared" si="544"/>
        <v>0</v>
      </c>
      <c r="BI436" s="12">
        <f t="shared" si="544"/>
        <v>0</v>
      </c>
      <c r="BJ436" s="12">
        <f t="shared" si="544"/>
        <v>0</v>
      </c>
      <c r="BK436" s="12">
        <f t="shared" si="544"/>
        <v>0</v>
      </c>
      <c r="BL436" s="12">
        <f t="shared" si="544"/>
        <v>0</v>
      </c>
      <c r="BM436" s="12">
        <f t="shared" si="544"/>
        <v>0</v>
      </c>
      <c r="BN436" s="12">
        <f t="shared" si="544"/>
        <v>0</v>
      </c>
      <c r="BO436" s="12">
        <f t="shared" si="544"/>
        <v>0</v>
      </c>
      <c r="BP436" s="12">
        <f t="shared" si="544"/>
        <v>0</v>
      </c>
      <c r="BQ436" s="12">
        <f t="shared" si="544"/>
        <v>0</v>
      </c>
      <c r="BR436" s="12">
        <f t="shared" si="544"/>
        <v>0</v>
      </c>
      <c r="BS436" s="12">
        <f t="shared" si="544"/>
        <v>0</v>
      </c>
      <c r="BT436" s="12">
        <f t="shared" si="544"/>
        <v>0</v>
      </c>
      <c r="BU436" s="12">
        <f t="shared" si="544"/>
        <v>0</v>
      </c>
      <c r="BV436" s="12">
        <f t="shared" si="544"/>
        <v>0</v>
      </c>
      <c r="BW436" s="12">
        <f t="shared" si="544"/>
        <v>0</v>
      </c>
      <c r="BX436" s="12">
        <f t="shared" si="544"/>
        <v>0</v>
      </c>
      <c r="BY436" s="12">
        <f t="shared" si="544"/>
        <v>0</v>
      </c>
      <c r="BZ436" s="12">
        <f t="shared" si="544"/>
        <v>0</v>
      </c>
      <c r="CA436" s="12">
        <f t="shared" ref="CA436:DF436" si="545">CA531</f>
        <v>53948.97</v>
      </c>
      <c r="CB436" s="12">
        <f t="shared" si="545"/>
        <v>53948.97</v>
      </c>
      <c r="CC436" s="12">
        <f t="shared" si="545"/>
        <v>0</v>
      </c>
      <c r="CD436" s="12">
        <f t="shared" si="545"/>
        <v>0</v>
      </c>
      <c r="CE436" s="12">
        <f t="shared" si="545"/>
        <v>41793.11</v>
      </c>
      <c r="CF436" s="12">
        <f t="shared" si="545"/>
        <v>41793.11</v>
      </c>
      <c r="CG436" s="12">
        <f t="shared" si="545"/>
        <v>0</v>
      </c>
      <c r="CH436" s="12">
        <f t="shared" si="545"/>
        <v>41793.11</v>
      </c>
      <c r="CI436" s="12">
        <f t="shared" si="545"/>
        <v>0</v>
      </c>
      <c r="CJ436" s="12">
        <f t="shared" si="545"/>
        <v>0</v>
      </c>
      <c r="CK436" s="12">
        <f t="shared" si="545"/>
        <v>0</v>
      </c>
      <c r="CL436" s="12">
        <f t="shared" si="545"/>
        <v>0</v>
      </c>
      <c r="CM436" s="12">
        <f t="shared" si="545"/>
        <v>0</v>
      </c>
      <c r="CN436" s="12">
        <f t="shared" si="545"/>
        <v>0</v>
      </c>
      <c r="CO436" s="12">
        <f t="shared" si="545"/>
        <v>0</v>
      </c>
      <c r="CP436" s="12">
        <f t="shared" si="545"/>
        <v>0</v>
      </c>
      <c r="CQ436" s="12">
        <f t="shared" si="545"/>
        <v>0</v>
      </c>
      <c r="CR436" s="12">
        <f t="shared" si="545"/>
        <v>0</v>
      </c>
      <c r="CS436" s="12">
        <f t="shared" si="545"/>
        <v>0</v>
      </c>
      <c r="CT436" s="12">
        <f t="shared" si="545"/>
        <v>0</v>
      </c>
      <c r="CU436" s="12">
        <f t="shared" si="545"/>
        <v>0</v>
      </c>
      <c r="CV436" s="12">
        <f t="shared" si="545"/>
        <v>0</v>
      </c>
      <c r="CW436" s="12">
        <f t="shared" si="545"/>
        <v>0</v>
      </c>
      <c r="CX436" s="12">
        <f t="shared" si="545"/>
        <v>0</v>
      </c>
      <c r="CY436" s="12">
        <f t="shared" si="545"/>
        <v>0</v>
      </c>
      <c r="CZ436" s="12">
        <f t="shared" si="545"/>
        <v>0</v>
      </c>
      <c r="DA436" s="12">
        <f t="shared" si="545"/>
        <v>0</v>
      </c>
      <c r="DB436" s="12">
        <f t="shared" si="545"/>
        <v>0</v>
      </c>
      <c r="DC436" s="12">
        <f t="shared" si="545"/>
        <v>0</v>
      </c>
      <c r="DD436" s="12">
        <f t="shared" si="545"/>
        <v>0</v>
      </c>
      <c r="DE436" s="12">
        <f t="shared" si="545"/>
        <v>0</v>
      </c>
      <c r="DF436" s="12">
        <f t="shared" si="545"/>
        <v>0</v>
      </c>
      <c r="DG436" s="13">
        <f t="shared" ref="DG436:EL436" si="546">DG531</f>
        <v>711899.95</v>
      </c>
      <c r="DH436" s="13">
        <f t="shared" si="546"/>
        <v>454434.35</v>
      </c>
      <c r="DI436" s="13">
        <f t="shared" si="546"/>
        <v>9017.2999999999993</v>
      </c>
      <c r="DJ436" s="13">
        <f t="shared" si="546"/>
        <v>3773.77</v>
      </c>
      <c r="DK436" s="13">
        <f t="shared" si="546"/>
        <v>248448.3</v>
      </c>
      <c r="DL436" s="13">
        <f t="shared" si="546"/>
        <v>0</v>
      </c>
      <c r="DM436" s="13">
        <f t="shared" si="546"/>
        <v>342.16281508200007</v>
      </c>
      <c r="DN436" s="13">
        <f t="shared" si="546"/>
        <v>0</v>
      </c>
      <c r="DO436" s="13">
        <f t="shared" si="546"/>
        <v>0</v>
      </c>
      <c r="DP436" s="13">
        <f t="shared" si="546"/>
        <v>260055.31</v>
      </c>
      <c r="DQ436" s="13">
        <f t="shared" si="546"/>
        <v>144394.79999999999</v>
      </c>
      <c r="DR436" s="13">
        <f t="shared" si="546"/>
        <v>0</v>
      </c>
      <c r="DS436" s="13">
        <f t="shared" si="546"/>
        <v>0</v>
      </c>
      <c r="DT436" s="13">
        <f t="shared" si="546"/>
        <v>711899.95</v>
      </c>
      <c r="DU436" s="13">
        <f t="shared" si="546"/>
        <v>454434.35</v>
      </c>
      <c r="DV436" s="13">
        <f t="shared" si="546"/>
        <v>9017.2999999999993</v>
      </c>
      <c r="DW436" s="13">
        <f t="shared" si="546"/>
        <v>3773.77</v>
      </c>
      <c r="DX436" s="13">
        <f t="shared" si="546"/>
        <v>248448.3</v>
      </c>
      <c r="DY436" s="13">
        <f t="shared" si="546"/>
        <v>0</v>
      </c>
      <c r="DZ436" s="13">
        <f t="shared" si="546"/>
        <v>342.16281508200007</v>
      </c>
      <c r="EA436" s="13">
        <f t="shared" si="546"/>
        <v>0</v>
      </c>
      <c r="EB436" s="13">
        <f t="shared" si="546"/>
        <v>0</v>
      </c>
      <c r="EC436" s="13">
        <f t="shared" si="546"/>
        <v>260055.31</v>
      </c>
      <c r="ED436" s="13">
        <f t="shared" si="546"/>
        <v>144394.79999999999</v>
      </c>
      <c r="EE436" s="13">
        <f t="shared" si="546"/>
        <v>0</v>
      </c>
      <c r="EF436" s="13">
        <f t="shared" si="546"/>
        <v>0</v>
      </c>
      <c r="EG436" s="13">
        <f t="shared" si="546"/>
        <v>0</v>
      </c>
      <c r="EH436" s="13">
        <f t="shared" si="546"/>
        <v>0</v>
      </c>
      <c r="EI436" s="13">
        <f t="shared" si="546"/>
        <v>0</v>
      </c>
      <c r="EJ436" s="13">
        <f t="shared" si="546"/>
        <v>1116350.06</v>
      </c>
      <c r="EK436" s="13">
        <f t="shared" si="546"/>
        <v>1116350.06</v>
      </c>
      <c r="EL436" s="13">
        <f t="shared" si="546"/>
        <v>0</v>
      </c>
      <c r="EM436" s="13">
        <f t="shared" ref="EM436:FR436" si="547">EM531</f>
        <v>0</v>
      </c>
      <c r="EN436" s="13">
        <f t="shared" si="547"/>
        <v>454434.35</v>
      </c>
      <c r="EO436" s="13">
        <f t="shared" si="547"/>
        <v>454434.35</v>
      </c>
      <c r="EP436" s="13">
        <f t="shared" si="547"/>
        <v>0</v>
      </c>
      <c r="EQ436" s="13">
        <f t="shared" si="547"/>
        <v>454434.35</v>
      </c>
      <c r="ER436" s="13">
        <f t="shared" si="547"/>
        <v>0</v>
      </c>
      <c r="ES436" s="13">
        <f t="shared" si="547"/>
        <v>0</v>
      </c>
      <c r="ET436" s="13">
        <f t="shared" si="547"/>
        <v>0</v>
      </c>
      <c r="EU436" s="13">
        <f t="shared" si="547"/>
        <v>0</v>
      </c>
      <c r="EV436" s="13">
        <f t="shared" si="547"/>
        <v>0</v>
      </c>
      <c r="EW436" s="13">
        <f t="shared" si="547"/>
        <v>0</v>
      </c>
      <c r="EX436" s="13">
        <f t="shared" si="547"/>
        <v>0</v>
      </c>
      <c r="EY436" s="13">
        <f t="shared" si="547"/>
        <v>0</v>
      </c>
      <c r="EZ436" s="13">
        <f t="shared" si="547"/>
        <v>0</v>
      </c>
      <c r="FA436" s="13">
        <f t="shared" si="547"/>
        <v>0</v>
      </c>
      <c r="FB436" s="13">
        <f t="shared" si="547"/>
        <v>0</v>
      </c>
      <c r="FC436" s="13">
        <f t="shared" si="547"/>
        <v>0</v>
      </c>
      <c r="FD436" s="13">
        <f t="shared" si="547"/>
        <v>0</v>
      </c>
      <c r="FE436" s="13">
        <f t="shared" si="547"/>
        <v>0</v>
      </c>
      <c r="FF436" s="13">
        <f t="shared" si="547"/>
        <v>0</v>
      </c>
      <c r="FG436" s="13">
        <f t="shared" si="547"/>
        <v>0</v>
      </c>
      <c r="FH436" s="13">
        <f t="shared" si="547"/>
        <v>0</v>
      </c>
      <c r="FI436" s="13">
        <f t="shared" si="547"/>
        <v>0</v>
      </c>
      <c r="FJ436" s="13">
        <f t="shared" si="547"/>
        <v>0</v>
      </c>
      <c r="FK436" s="13">
        <f t="shared" si="547"/>
        <v>0</v>
      </c>
      <c r="FL436" s="13">
        <f t="shared" si="547"/>
        <v>0</v>
      </c>
      <c r="FM436" s="13">
        <f t="shared" si="547"/>
        <v>0</v>
      </c>
      <c r="FN436" s="13">
        <f t="shared" si="547"/>
        <v>0</v>
      </c>
      <c r="FO436" s="13">
        <f t="shared" si="547"/>
        <v>0</v>
      </c>
      <c r="FP436" s="13">
        <f t="shared" si="547"/>
        <v>0</v>
      </c>
      <c r="FQ436" s="13">
        <f t="shared" si="547"/>
        <v>0</v>
      </c>
      <c r="FR436" s="13">
        <f t="shared" si="547"/>
        <v>0</v>
      </c>
      <c r="FS436" s="13">
        <f t="shared" ref="FS436:GX436" si="548">FS531</f>
        <v>1116350.06</v>
      </c>
      <c r="FT436" s="13">
        <f t="shared" si="548"/>
        <v>1116350.06</v>
      </c>
      <c r="FU436" s="13">
        <f t="shared" si="548"/>
        <v>0</v>
      </c>
      <c r="FV436" s="13">
        <f t="shared" si="548"/>
        <v>0</v>
      </c>
      <c r="FW436" s="13">
        <f t="shared" si="548"/>
        <v>454434.35</v>
      </c>
      <c r="FX436" s="13">
        <f t="shared" si="548"/>
        <v>454434.35</v>
      </c>
      <c r="FY436" s="13">
        <f t="shared" si="548"/>
        <v>0</v>
      </c>
      <c r="FZ436" s="13">
        <f t="shared" si="548"/>
        <v>454434.35</v>
      </c>
      <c r="GA436" s="13">
        <f t="shared" si="548"/>
        <v>0</v>
      </c>
      <c r="GB436" s="13">
        <f t="shared" si="548"/>
        <v>0</v>
      </c>
      <c r="GC436" s="13">
        <f t="shared" si="548"/>
        <v>0</v>
      </c>
      <c r="GD436" s="13">
        <f t="shared" si="548"/>
        <v>0</v>
      </c>
      <c r="GE436" s="13">
        <f t="shared" si="548"/>
        <v>0</v>
      </c>
      <c r="GF436" s="13">
        <f t="shared" si="548"/>
        <v>0</v>
      </c>
      <c r="GG436" s="13">
        <f t="shared" si="548"/>
        <v>0</v>
      </c>
      <c r="GH436" s="13">
        <f t="shared" si="548"/>
        <v>0</v>
      </c>
      <c r="GI436" s="13">
        <f t="shared" si="548"/>
        <v>0</v>
      </c>
      <c r="GJ436" s="13">
        <f t="shared" si="548"/>
        <v>0</v>
      </c>
      <c r="GK436" s="13">
        <f t="shared" si="548"/>
        <v>0</v>
      </c>
      <c r="GL436" s="13">
        <f t="shared" si="548"/>
        <v>0</v>
      </c>
      <c r="GM436" s="13">
        <f t="shared" si="548"/>
        <v>0</v>
      </c>
      <c r="GN436" s="13">
        <f t="shared" si="548"/>
        <v>0</v>
      </c>
      <c r="GO436" s="13">
        <f t="shared" si="548"/>
        <v>0</v>
      </c>
      <c r="GP436" s="13">
        <f t="shared" si="548"/>
        <v>0</v>
      </c>
      <c r="GQ436" s="13">
        <f t="shared" si="548"/>
        <v>0</v>
      </c>
      <c r="GR436" s="13">
        <f t="shared" si="548"/>
        <v>0</v>
      </c>
      <c r="GS436" s="13">
        <f t="shared" si="548"/>
        <v>0</v>
      </c>
      <c r="GT436" s="13">
        <f t="shared" si="548"/>
        <v>0</v>
      </c>
      <c r="GU436" s="13">
        <f t="shared" si="548"/>
        <v>0</v>
      </c>
      <c r="GV436" s="13">
        <f t="shared" si="548"/>
        <v>0</v>
      </c>
      <c r="GW436" s="13">
        <f t="shared" si="548"/>
        <v>0</v>
      </c>
      <c r="GX436" s="13">
        <f t="shared" si="548"/>
        <v>0</v>
      </c>
    </row>
    <row r="438" spans="1:255" x14ac:dyDescent="0.2">
      <c r="A438" s="2">
        <v>17</v>
      </c>
      <c r="B438" s="2">
        <v>1</v>
      </c>
      <c r="C438" s="2">
        <f>ROW(SmtRes!A821)</f>
        <v>821</v>
      </c>
      <c r="D438" s="2">
        <f>ROW(EtalonRes!A809)</f>
        <v>809</v>
      </c>
      <c r="E438" s="2" t="s">
        <v>507</v>
      </c>
      <c r="F438" s="2" t="s">
        <v>136</v>
      </c>
      <c r="G438" s="2" t="s">
        <v>137</v>
      </c>
      <c r="H438" s="2" t="s">
        <v>138</v>
      </c>
      <c r="I438" s="2">
        <f>ROUND((90)/100,9)</f>
        <v>0.9</v>
      </c>
      <c r="J438" s="2">
        <v>0</v>
      </c>
      <c r="K438" s="2">
        <f>ROUND((90)/100,9)</f>
        <v>0.9</v>
      </c>
      <c r="L438" s="2"/>
      <c r="M438" s="2"/>
      <c r="N438" s="2"/>
      <c r="O438" s="2">
        <f t="shared" ref="O438:O469" si="549">ROUND(CP438,2)</f>
        <v>672.53</v>
      </c>
      <c r="P438" s="2">
        <f t="shared" ref="P438:P469" si="550">ROUND((ROUND((AC438*AW438*I438),2)*BC438),2)</f>
        <v>40.119999999999997</v>
      </c>
      <c r="Q438" s="2">
        <f>(ROUND((ROUND(((((ET438*1.25)*1.2))*AV438*I438),2)*BB438),2)+ROUND((ROUND(((AE438-(((EU438*1.25)*1.2)))*AV438*I438),2)*BS438),2))</f>
        <v>68.81</v>
      </c>
      <c r="R438" s="2">
        <f>(ROUND((ROUND(((((EU438*1.25)*1.2))*AV438*I438),2)*BS438),2)+ROUND((ROUND(((AE438-(((EU438*1.25)*1.2)))*AV438*I438),2)*BS438),2))</f>
        <v>8.73</v>
      </c>
      <c r="S438" s="2">
        <f t="shared" ref="S438:S469" si="551">ROUND((ROUND((AF438*AV438*I438),2)*BA438),2)</f>
        <v>563.6</v>
      </c>
      <c r="T438" s="2">
        <f t="shared" ref="T438:T469" si="552">ROUND(CU438*I438,2)</f>
        <v>0</v>
      </c>
      <c r="U438" s="2">
        <f t="shared" ref="U438:U469" si="553">CV438*I438</f>
        <v>44.659711799999997</v>
      </c>
      <c r="V438" s="2">
        <f t="shared" ref="V438:V469" si="554">CW438*I438</f>
        <v>0</v>
      </c>
      <c r="W438" s="2">
        <f t="shared" ref="W438:W469" si="555">ROUND(CX438*I438,2)</f>
        <v>0</v>
      </c>
      <c r="X438" s="2">
        <f>(ROUND((((S438+ROUND((ROUND(((((EU438*1.25)*1.2))*AV438*I438),2)*BS438),2))*AT438)/100),2)+ROUND(((ROUND((ROUND(((AE438-(((EU438*1.25)*1.2)))*AV438*I438),2)*BS438),2)*AT438)/100),2))</f>
        <v>623.84</v>
      </c>
      <c r="Y438" s="2">
        <f>(ROUND((((S438+ROUND((ROUND(((((EU438*1.25)*1.2))*AV438*I438),2)*BS438),2))*AU438)/100),2)+ROUND(((ROUND((ROUND(((AE438-(((EU438*1.25)*1.2)))*AV438*I438),2)*BS438),2)*AU438)/100),2))</f>
        <v>349.12</v>
      </c>
      <c r="Z438" s="2"/>
      <c r="AA438" s="2">
        <v>85736471</v>
      </c>
      <c r="AB438" s="2">
        <f t="shared" ref="AB438:AB469" si="556">ROUND((AC438+AD438+AF438),6)</f>
        <v>703.13520000000005</v>
      </c>
      <c r="AC438" s="2">
        <f>ROUND((((ES438*1)*1)),6)</f>
        <v>44.58</v>
      </c>
      <c r="AD438" s="2">
        <f>ROUND((((((ET438*1.25)*1.2))-(((EU438*1.25)*1.2)))+AE438),6)</f>
        <v>71.655000000000001</v>
      </c>
      <c r="AE438" s="2">
        <f>ROUND((((EU438*1.25)*1.2)),6)</f>
        <v>9.09</v>
      </c>
      <c r="AF438" s="2">
        <f>ROUND((((EV438*1.15)*1.2)),6)</f>
        <v>586.90020000000004</v>
      </c>
      <c r="AG438" s="2">
        <f t="shared" ref="AG438:AG469" si="557">ROUND((AP438),6)</f>
        <v>0</v>
      </c>
      <c r="AH438" s="2">
        <f>(((EW438*1.15)*1.2))</f>
        <v>46.506</v>
      </c>
      <c r="AI438" s="2">
        <f>(((EX438*1.25)*1.2))</f>
        <v>0</v>
      </c>
      <c r="AJ438" s="2">
        <f t="shared" ref="AJ438:AJ469" si="558">(AS438)</f>
        <v>0</v>
      </c>
      <c r="AK438" s="2">
        <v>517.64</v>
      </c>
      <c r="AL438" s="2">
        <v>44.58</v>
      </c>
      <c r="AM438" s="2">
        <v>47.77</v>
      </c>
      <c r="AN438" s="2">
        <v>6.06</v>
      </c>
      <c r="AO438" s="2">
        <v>425.29</v>
      </c>
      <c r="AP438" s="2">
        <v>0</v>
      </c>
      <c r="AQ438" s="2">
        <v>33.700000000000003</v>
      </c>
      <c r="AR438" s="2">
        <v>0</v>
      </c>
      <c r="AS438" s="2">
        <v>0</v>
      </c>
      <c r="AT438" s="2">
        <v>109</v>
      </c>
      <c r="AU438" s="2">
        <v>61</v>
      </c>
      <c r="AV438" s="2">
        <v>1.0669999999999999</v>
      </c>
      <c r="AW438" s="2">
        <v>1</v>
      </c>
      <c r="AX438" s="2"/>
      <c r="AY438" s="2"/>
      <c r="AZ438" s="2">
        <v>1</v>
      </c>
      <c r="BA438" s="2">
        <v>1</v>
      </c>
      <c r="BB438" s="2">
        <v>1</v>
      </c>
      <c r="BC438" s="2">
        <v>1</v>
      </c>
      <c r="BD438" s="2" t="s">
        <v>3</v>
      </c>
      <c r="BE438" s="2" t="s">
        <v>3</v>
      </c>
      <c r="BF438" s="2" t="s">
        <v>3</v>
      </c>
      <c r="BG438" s="2" t="s">
        <v>3</v>
      </c>
      <c r="BH438" s="2">
        <v>0</v>
      </c>
      <c r="BI438" s="2">
        <v>1</v>
      </c>
      <c r="BJ438" s="2" t="s">
        <v>139</v>
      </c>
      <c r="BK438" s="2"/>
      <c r="BL438" s="2"/>
      <c r="BM438" s="2">
        <v>21</v>
      </c>
      <c r="BN438" s="2">
        <v>0</v>
      </c>
      <c r="BO438" s="2" t="s">
        <v>136</v>
      </c>
      <c r="BP438" s="2">
        <v>1</v>
      </c>
      <c r="BQ438" s="2">
        <v>30</v>
      </c>
      <c r="BR438" s="2">
        <v>0</v>
      </c>
      <c r="BS438" s="2">
        <v>1</v>
      </c>
      <c r="BT438" s="2">
        <v>1</v>
      </c>
      <c r="BU438" s="2">
        <v>1</v>
      </c>
      <c r="BV438" s="2">
        <v>1</v>
      </c>
      <c r="BW438" s="2">
        <v>1</v>
      </c>
      <c r="BX438" s="2">
        <v>1</v>
      </c>
      <c r="BY438" s="2" t="s">
        <v>3</v>
      </c>
      <c r="BZ438" s="2">
        <v>109</v>
      </c>
      <c r="CA438" s="2">
        <v>61</v>
      </c>
      <c r="CB438" s="2" t="s">
        <v>3</v>
      </c>
      <c r="CC438" s="2"/>
      <c r="CD438" s="2"/>
      <c r="CE438" s="2">
        <v>1566</v>
      </c>
      <c r="CF438" s="2">
        <v>0</v>
      </c>
      <c r="CG438" s="2">
        <v>0</v>
      </c>
      <c r="CH438" s="2"/>
      <c r="CI438" s="2"/>
      <c r="CJ438" s="2"/>
      <c r="CK438" s="2"/>
      <c r="CL438" s="2"/>
      <c r="CM438" s="2">
        <v>0</v>
      </c>
      <c r="CN438" s="2" t="s">
        <v>907</v>
      </c>
      <c r="CO438" s="2">
        <v>0</v>
      </c>
      <c r="CP438" s="2">
        <f t="shared" ref="CP438:CP469" si="559">(P438+Q438+S438)</f>
        <v>672.53</v>
      </c>
      <c r="CQ438" s="2">
        <f t="shared" ref="CQ438:CQ469" si="560">ROUND((ROUND((AC438*AW438*1),2)*BC438),2)</f>
        <v>44.58</v>
      </c>
      <c r="CR438" s="2">
        <f>(ROUND((ROUND(((((ET438*1.25)*1.2))*AV438*1),2)*BB438),2)+ROUND((ROUND(((AE438-(((EU438*1.25)*1.2)))*AV438*1),2)*BS438),2))</f>
        <v>76.459999999999994</v>
      </c>
      <c r="CS438" s="2">
        <f>(ROUND((ROUND(((((EU438*1.25)*1.2))*AV438*1),2)*BS438),2)+ROUND((ROUND(((AE438-(((EU438*1.25)*1.2)))*AV438*1),2)*BS438),2))</f>
        <v>9.6999999999999993</v>
      </c>
      <c r="CT438" s="2">
        <f t="shared" ref="CT438:CT469" si="561">ROUND((ROUND((AF438*AV438*1),2)*BA438),2)</f>
        <v>626.22</v>
      </c>
      <c r="CU438" s="2">
        <f t="shared" ref="CU438:CU469" si="562">AG438</f>
        <v>0</v>
      </c>
      <c r="CV438" s="2">
        <f t="shared" ref="CV438:CV469" si="563">(AH438*AV438)</f>
        <v>49.621901999999999</v>
      </c>
      <c r="CW438" s="2">
        <f t="shared" ref="CW438:CW469" si="564">AI438</f>
        <v>0</v>
      </c>
      <c r="CX438" s="2">
        <f t="shared" ref="CX438:CX469" si="565">AJ438</f>
        <v>0</v>
      </c>
      <c r="CY438" s="2">
        <f>(ROUND((((S438+ROUND((ROUND(((((EU438*1.25)*1.2))*AV438*1),2)*BS438),2))*AT438)/100),2)+ROUND(((ROUND((ROUND(((AE438-(((EU438*1.25)*1.2)))*AV438*1),2)*BS438),2)*AT438)/100),2))</f>
        <v>624.9</v>
      </c>
      <c r="CZ438" s="2">
        <f>(ROUND((((S438+ROUND((ROUND(((((EU438*1.25)*1.2))*AV438*1),2)*BS438),2))*AU438)/100),2)+ROUND(((ROUND((ROUND(((AE438-(((EU438*1.25)*1.2)))*AV438*1),2)*BS438),2)*AU438)/100),2))</f>
        <v>349.71</v>
      </c>
      <c r="DA438" s="2"/>
      <c r="DB438" s="2">
        <v>151</v>
      </c>
      <c r="DC438" s="2" t="s">
        <v>3</v>
      </c>
      <c r="DD438" s="2" t="s">
        <v>42</v>
      </c>
      <c r="DE438" s="2" t="s">
        <v>140</v>
      </c>
      <c r="DF438" s="2" t="s">
        <v>140</v>
      </c>
      <c r="DG438" s="2" t="s">
        <v>141</v>
      </c>
      <c r="DH438" s="2" t="s">
        <v>3</v>
      </c>
      <c r="DI438" s="2" t="s">
        <v>141</v>
      </c>
      <c r="DJ438" s="2" t="s">
        <v>140</v>
      </c>
      <c r="DK438" s="2" t="s">
        <v>3</v>
      </c>
      <c r="DL438" s="2" t="s">
        <v>3</v>
      </c>
      <c r="DM438" s="2" t="s">
        <v>3</v>
      </c>
      <c r="DN438" s="2">
        <v>0</v>
      </c>
      <c r="DO438" s="2">
        <v>0</v>
      </c>
      <c r="DP438" s="2">
        <v>1</v>
      </c>
      <c r="DQ438" s="2">
        <v>1</v>
      </c>
      <c r="DR438" s="2"/>
      <c r="DS438" s="2"/>
      <c r="DT438" s="2"/>
      <c r="DU438" s="2">
        <v>1013</v>
      </c>
      <c r="DV438" s="2" t="s">
        <v>138</v>
      </c>
      <c r="DW438" s="2" t="s">
        <v>138</v>
      </c>
      <c r="DX438" s="2">
        <v>1</v>
      </c>
      <c r="DY438" s="2"/>
      <c r="DZ438" s="2" t="s">
        <v>3</v>
      </c>
      <c r="EA438" s="2" t="s">
        <v>3</v>
      </c>
      <c r="EB438" s="2" t="s">
        <v>3</v>
      </c>
      <c r="EC438" s="2" t="s">
        <v>3</v>
      </c>
      <c r="ED438" s="2"/>
      <c r="EE438" s="2">
        <v>85133641</v>
      </c>
      <c r="EF438" s="2">
        <v>30</v>
      </c>
      <c r="EG438" s="2" t="s">
        <v>52</v>
      </c>
      <c r="EH438" s="2">
        <v>0</v>
      </c>
      <c r="EI438" s="2" t="s">
        <v>3</v>
      </c>
      <c r="EJ438" s="2">
        <v>1</v>
      </c>
      <c r="EK438" s="2">
        <v>21</v>
      </c>
      <c r="EL438" s="2" t="s">
        <v>53</v>
      </c>
      <c r="EM438" s="2" t="s">
        <v>54</v>
      </c>
      <c r="EN438" s="2"/>
      <c r="EO438" s="2" t="s">
        <v>142</v>
      </c>
      <c r="EP438" s="2"/>
      <c r="EQ438" s="2">
        <v>0</v>
      </c>
      <c r="ER438" s="2">
        <v>517.64</v>
      </c>
      <c r="ES438" s="2">
        <v>44.58</v>
      </c>
      <c r="ET438" s="2">
        <v>47.77</v>
      </c>
      <c r="EU438" s="2">
        <v>6.06</v>
      </c>
      <c r="EV438" s="2">
        <v>425.29</v>
      </c>
      <c r="EW438" s="2">
        <v>33.700000000000003</v>
      </c>
      <c r="EX438" s="2">
        <v>0</v>
      </c>
      <c r="EY438" s="2">
        <v>0</v>
      </c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>
        <v>0</v>
      </c>
      <c r="FR438" s="2">
        <v>0</v>
      </c>
      <c r="FS438" s="2">
        <v>0</v>
      </c>
      <c r="FT438" s="2"/>
      <c r="FU438" s="2"/>
      <c r="FV438" s="2"/>
      <c r="FW438" s="2"/>
      <c r="FX438" s="2">
        <v>109</v>
      </c>
      <c r="FY438" s="2">
        <v>61</v>
      </c>
      <c r="FZ438" s="2"/>
      <c r="GA438" s="2" t="s">
        <v>3</v>
      </c>
      <c r="GB438" s="2"/>
      <c r="GC438" s="2"/>
      <c r="GD438" s="2">
        <v>1</v>
      </c>
      <c r="GE438" s="2"/>
      <c r="GF438" s="2">
        <v>1707806610</v>
      </c>
      <c r="GG438" s="2">
        <v>2</v>
      </c>
      <c r="GH438" s="2">
        <v>1</v>
      </c>
      <c r="GI438" s="2">
        <v>2</v>
      </c>
      <c r="GJ438" s="2">
        <v>0</v>
      </c>
      <c r="GK438" s="2">
        <v>0</v>
      </c>
      <c r="GL438" s="2">
        <f t="shared" ref="GL438:GL469" si="566">ROUND(IF(AND(BH438=3,BI438=3,FS438&lt;&gt;0),P438,0),2)</f>
        <v>0</v>
      </c>
      <c r="GM438" s="2">
        <f t="shared" ref="GM438:GM469" si="567">ROUND(O438+X438+Y438,2)+GX438</f>
        <v>1645.49</v>
      </c>
      <c r="GN438" s="2">
        <f t="shared" ref="GN438:GN469" si="568">IF(OR(BI438=0,BI438=1),GM438-GX438,0)</f>
        <v>1645.49</v>
      </c>
      <c r="GO438" s="2">
        <f t="shared" ref="GO438:GO469" si="569">IF(BI438=2,GM438-GX438,0)</f>
        <v>0</v>
      </c>
      <c r="GP438" s="2">
        <f t="shared" ref="GP438:GP469" si="570">IF(BI438=4,GM438-GX438,0)</f>
        <v>0</v>
      </c>
      <c r="GQ438" s="2"/>
      <c r="GR438" s="2">
        <v>0</v>
      </c>
      <c r="GS438" s="2">
        <v>3</v>
      </c>
      <c r="GT438" s="2">
        <v>0</v>
      </c>
      <c r="GU438" s="2" t="s">
        <v>3</v>
      </c>
      <c r="GV438" s="2">
        <f t="shared" ref="GV438:GV469" si="571">ROUND((GT438),6)</f>
        <v>0</v>
      </c>
      <c r="GW438" s="2">
        <v>1</v>
      </c>
      <c r="GX438" s="2">
        <f t="shared" ref="GX438:GX469" si="572">ROUND(HC438*I438,2)</f>
        <v>0</v>
      </c>
      <c r="GY438" s="2"/>
      <c r="GZ438" s="2"/>
      <c r="HA438" s="2">
        <v>0</v>
      </c>
      <c r="HB438" s="2">
        <v>0</v>
      </c>
      <c r="HC438" s="2">
        <f t="shared" ref="HC438:HC469" si="573">GV438*GW438</f>
        <v>0</v>
      </c>
      <c r="HD438" s="2"/>
      <c r="HE438" s="2" t="s">
        <v>3</v>
      </c>
      <c r="HF438" s="2" t="s">
        <v>3</v>
      </c>
      <c r="HG438" s="2"/>
      <c r="HH438" s="2"/>
      <c r="HI438" s="2"/>
      <c r="HJ438" s="2"/>
      <c r="HK438" s="2"/>
      <c r="HL438" s="2"/>
      <c r="HM438" s="2" t="s">
        <v>3</v>
      </c>
      <c r="HN438" s="2" t="s">
        <v>3</v>
      </c>
      <c r="HO438" s="2" t="s">
        <v>3</v>
      </c>
      <c r="HP438" s="2" t="s">
        <v>3</v>
      </c>
      <c r="HQ438" s="2" t="s">
        <v>3</v>
      </c>
      <c r="HR438" s="2"/>
      <c r="HS438" s="2">
        <v>0</v>
      </c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>
        <v>0</v>
      </c>
      <c r="IL438" s="2"/>
      <c r="IM438" s="2"/>
      <c r="IN438" s="2"/>
      <c r="IO438" s="2"/>
      <c r="IP438" s="2"/>
      <c r="IQ438" s="2"/>
      <c r="IR438" s="2"/>
      <c r="IS438" s="2"/>
      <c r="IT438" s="2"/>
      <c r="IU438" s="2"/>
    </row>
    <row r="439" spans="1:255" x14ac:dyDescent="0.2">
      <c r="A439" s="4">
        <v>17</v>
      </c>
      <c r="B439" s="4">
        <v>1</v>
      </c>
      <c r="C439" s="4">
        <f>ROW(SmtRes!A836)</f>
        <v>836</v>
      </c>
      <c r="D439" s="4">
        <f>ROW(EtalonRes!A824)</f>
        <v>824</v>
      </c>
      <c r="E439" s="4" t="s">
        <v>507</v>
      </c>
      <c r="F439" s="4" t="s">
        <v>136</v>
      </c>
      <c r="G439" s="4" t="s">
        <v>137</v>
      </c>
      <c r="H439" s="4" t="s">
        <v>138</v>
      </c>
      <c r="I439" s="4">
        <f>ROUND((90)/100,9)</f>
        <v>0.9</v>
      </c>
      <c r="J439" s="4">
        <v>0</v>
      </c>
      <c r="K439" s="4">
        <f>ROUND((90)/100,9)</f>
        <v>0.9</v>
      </c>
      <c r="O439" s="4">
        <f t="shared" si="549"/>
        <v>33125.82</v>
      </c>
      <c r="P439" s="4">
        <f t="shared" si="550"/>
        <v>251.55</v>
      </c>
      <c r="Q439" s="4">
        <f>(ROUND((ROUND(((((ET439*1.25)*1.2))*AV439*I439),2)*BB439),2)+ROUND((ROUND(((AE439-(((EU439*1.25)*1.2)))*AV439*I439),2)*BS439),2))</f>
        <v>1115.4100000000001</v>
      </c>
      <c r="R439" s="4">
        <f>(ROUND((ROUND(((((EU439*1.25)*1.2))*AV439*I439),2)*BS439),2)+ROUND((ROUND(((AE439-(((EU439*1.25)*1.2)))*AV439*I439),2)*BS439),2))</f>
        <v>491.94</v>
      </c>
      <c r="S439" s="4">
        <f t="shared" si="551"/>
        <v>31758.86</v>
      </c>
      <c r="T439" s="4">
        <f t="shared" si="552"/>
        <v>0</v>
      </c>
      <c r="U439" s="4">
        <f t="shared" si="553"/>
        <v>44.659711799999997</v>
      </c>
      <c r="V439" s="4">
        <f t="shared" si="554"/>
        <v>0</v>
      </c>
      <c r="W439" s="4">
        <f t="shared" si="555"/>
        <v>0</v>
      </c>
      <c r="X439" s="4">
        <f>(ROUND((((S439+ROUND((ROUND(((((EU439*1.25)*1.2))*AV439*I439),2)*BS439),2))*AT439)/100),2)+ROUND(((ROUND((ROUND(((AE439-(((EU439*1.25)*1.2)))*AV439*I439),2)*BS439),2)*AT439)/100),2))</f>
        <v>35153.370000000003</v>
      </c>
      <c r="Y439" s="4">
        <f>(ROUND((((S439+ROUND((ROUND(((((EU439*1.25)*1.2))*AV439*I439),2)*BS439),2))*AU439)/100),2)+ROUND(((ROUND((ROUND(((AE439-(((EU439*1.25)*1.2)))*AV439*I439),2)*BS439),2)*AU439)/100),2))</f>
        <v>19672.990000000002</v>
      </c>
      <c r="AA439" s="4">
        <v>85736473</v>
      </c>
      <c r="AB439" s="4">
        <f t="shared" si="556"/>
        <v>703.13520000000005</v>
      </c>
      <c r="AC439" s="4">
        <f>ROUND((((ES439*1)*1)),6)</f>
        <v>44.58</v>
      </c>
      <c r="AD439" s="4">
        <f>ROUND((((((ET439*1.25)*1.2))-(((EU439*1.25)*1.2)))+AE439),6)</f>
        <v>71.655000000000001</v>
      </c>
      <c r="AE439" s="4">
        <f>ROUND((((EU439*1.25)*1.2)),6)</f>
        <v>9.09</v>
      </c>
      <c r="AF439" s="4">
        <f>ROUND((((EV439*1.15)*1.2)),6)</f>
        <v>586.90020000000004</v>
      </c>
      <c r="AG439" s="4">
        <f t="shared" si="557"/>
        <v>0</v>
      </c>
      <c r="AH439" s="4">
        <f>(((EW439*1.15)*1.2))</f>
        <v>46.506</v>
      </c>
      <c r="AI439" s="4">
        <f>(((EX439*1.25)*1.2))</f>
        <v>0</v>
      </c>
      <c r="AJ439" s="4">
        <f t="shared" si="558"/>
        <v>0</v>
      </c>
      <c r="AK439" s="4">
        <v>517.64</v>
      </c>
      <c r="AL439" s="4">
        <v>44.58</v>
      </c>
      <c r="AM439" s="4">
        <v>47.77</v>
      </c>
      <c r="AN439" s="4">
        <v>6.06</v>
      </c>
      <c r="AO439" s="4">
        <v>425.29</v>
      </c>
      <c r="AP439" s="4">
        <v>0</v>
      </c>
      <c r="AQ439" s="4">
        <v>33.700000000000003</v>
      </c>
      <c r="AR439" s="4">
        <v>0</v>
      </c>
      <c r="AS439" s="4">
        <v>0</v>
      </c>
      <c r="AT439" s="4">
        <v>109</v>
      </c>
      <c r="AU439" s="4">
        <v>61</v>
      </c>
      <c r="AV439" s="4">
        <v>1.0669999999999999</v>
      </c>
      <c r="AW439" s="4">
        <v>1</v>
      </c>
      <c r="AZ439" s="4">
        <v>1</v>
      </c>
      <c r="BA439" s="4">
        <v>56.35</v>
      </c>
      <c r="BB439" s="4">
        <v>16.21</v>
      </c>
      <c r="BC439" s="4">
        <v>6.27</v>
      </c>
      <c r="BD439" s="4" t="s">
        <v>3</v>
      </c>
      <c r="BE439" s="4" t="s">
        <v>3</v>
      </c>
      <c r="BF439" s="4" t="s">
        <v>3</v>
      </c>
      <c r="BG439" s="4" t="s">
        <v>3</v>
      </c>
      <c r="BH439" s="4">
        <v>0</v>
      </c>
      <c r="BI439" s="4">
        <v>1</v>
      </c>
      <c r="BJ439" s="4" t="s">
        <v>139</v>
      </c>
      <c r="BM439" s="4">
        <v>21</v>
      </c>
      <c r="BN439" s="4">
        <v>0</v>
      </c>
      <c r="BO439" s="4" t="s">
        <v>136</v>
      </c>
      <c r="BP439" s="4">
        <v>1</v>
      </c>
      <c r="BQ439" s="4">
        <v>30</v>
      </c>
      <c r="BR439" s="4">
        <v>0</v>
      </c>
      <c r="BS439" s="4">
        <v>56.35</v>
      </c>
      <c r="BT439" s="4">
        <v>1</v>
      </c>
      <c r="BU439" s="4">
        <v>1</v>
      </c>
      <c r="BV439" s="4">
        <v>1</v>
      </c>
      <c r="BW439" s="4">
        <v>1</v>
      </c>
      <c r="BX439" s="4">
        <v>1</v>
      </c>
      <c r="BY439" s="4" t="s">
        <v>3</v>
      </c>
      <c r="BZ439" s="4">
        <v>109</v>
      </c>
      <c r="CA439" s="4">
        <v>61</v>
      </c>
      <c r="CB439" s="4" t="s">
        <v>3</v>
      </c>
      <c r="CE439" s="4">
        <v>1566</v>
      </c>
      <c r="CF439" s="4">
        <v>0</v>
      </c>
      <c r="CG439" s="4">
        <v>0</v>
      </c>
      <c r="CM439" s="4">
        <v>0</v>
      </c>
      <c r="CN439" s="4" t="s">
        <v>907</v>
      </c>
      <c r="CO439" s="4">
        <v>0</v>
      </c>
      <c r="CP439" s="4">
        <f t="shared" si="559"/>
        <v>33125.82</v>
      </c>
      <c r="CQ439" s="4">
        <f t="shared" si="560"/>
        <v>279.52</v>
      </c>
      <c r="CR439" s="4">
        <f>(ROUND((ROUND(((((ET439*1.25)*1.2))*AV439*1),2)*BB439),2)+ROUND((ROUND(((AE439-(((EU439*1.25)*1.2)))*AV439*1),2)*BS439),2))</f>
        <v>1239.42</v>
      </c>
      <c r="CS439" s="4">
        <f>(ROUND((ROUND(((((EU439*1.25)*1.2))*AV439*1),2)*BS439),2)+ROUND((ROUND(((AE439-(((EU439*1.25)*1.2)))*AV439*1),2)*BS439),2))</f>
        <v>546.6</v>
      </c>
      <c r="CT439" s="4">
        <f t="shared" si="561"/>
        <v>35287.5</v>
      </c>
      <c r="CU439" s="4">
        <f t="shared" si="562"/>
        <v>0</v>
      </c>
      <c r="CV439" s="4">
        <f t="shared" si="563"/>
        <v>49.621901999999999</v>
      </c>
      <c r="CW439" s="4">
        <f t="shared" si="564"/>
        <v>0</v>
      </c>
      <c r="CX439" s="4">
        <f t="shared" si="565"/>
        <v>0</v>
      </c>
      <c r="CY439" s="4">
        <f>(ROUND((((S439+ROUND((ROUND(((((EU439*1.25)*1.2))*AV439*1),2)*BS439),2))*AT439)/100),2)+ROUND(((ROUND((ROUND(((AE439-(((EU439*1.25)*1.2)))*AV439*1),2)*BS439),2)*AT439)/100),2))</f>
        <v>35212.949999999997</v>
      </c>
      <c r="CZ439" s="4">
        <f>(ROUND((((S439+ROUND((ROUND(((((EU439*1.25)*1.2))*AV439*1),2)*BS439),2))*AU439)/100),2)+ROUND(((ROUND((ROUND(((AE439-(((EU439*1.25)*1.2)))*AV439*1),2)*BS439),2)*AU439)/100),2))</f>
        <v>19706.330000000002</v>
      </c>
      <c r="DB439" s="4">
        <v>153</v>
      </c>
      <c r="DC439" s="4" t="s">
        <v>3</v>
      </c>
      <c r="DD439" s="4" t="s">
        <v>42</v>
      </c>
      <c r="DE439" s="4" t="s">
        <v>140</v>
      </c>
      <c r="DF439" s="4" t="s">
        <v>140</v>
      </c>
      <c r="DG439" s="4" t="s">
        <v>141</v>
      </c>
      <c r="DH439" s="4" t="s">
        <v>3</v>
      </c>
      <c r="DI439" s="4" t="s">
        <v>141</v>
      </c>
      <c r="DJ439" s="4" t="s">
        <v>140</v>
      </c>
      <c r="DK439" s="4" t="s">
        <v>3</v>
      </c>
      <c r="DL439" s="4" t="s">
        <v>3</v>
      </c>
      <c r="DM439" s="4" t="s">
        <v>3</v>
      </c>
      <c r="DN439" s="4">
        <v>0</v>
      </c>
      <c r="DO439" s="4">
        <v>0</v>
      </c>
      <c r="DP439" s="4">
        <v>1</v>
      </c>
      <c r="DQ439" s="4">
        <v>1</v>
      </c>
      <c r="DU439" s="4">
        <v>1013</v>
      </c>
      <c r="DV439" s="4" t="s">
        <v>138</v>
      </c>
      <c r="DW439" s="4" t="s">
        <v>138</v>
      </c>
      <c r="DX439" s="4">
        <v>1</v>
      </c>
      <c r="DZ439" s="4" t="s">
        <v>3</v>
      </c>
      <c r="EA439" s="4" t="s">
        <v>3</v>
      </c>
      <c r="EB439" s="4" t="s">
        <v>3</v>
      </c>
      <c r="EC439" s="4" t="s">
        <v>3</v>
      </c>
      <c r="EE439" s="4">
        <v>85133641</v>
      </c>
      <c r="EF439" s="4">
        <v>30</v>
      </c>
      <c r="EG439" s="4" t="s">
        <v>52</v>
      </c>
      <c r="EH439" s="4">
        <v>0</v>
      </c>
      <c r="EI439" s="4" t="s">
        <v>3</v>
      </c>
      <c r="EJ439" s="4">
        <v>1</v>
      </c>
      <c r="EK439" s="4">
        <v>21</v>
      </c>
      <c r="EL439" s="4" t="s">
        <v>53</v>
      </c>
      <c r="EM439" s="4" t="s">
        <v>54</v>
      </c>
      <c r="EO439" s="4" t="s">
        <v>142</v>
      </c>
      <c r="EQ439" s="4">
        <v>0</v>
      </c>
      <c r="ER439" s="4">
        <v>517.64</v>
      </c>
      <c r="ES439" s="4">
        <v>44.58</v>
      </c>
      <c r="ET439" s="4">
        <v>47.77</v>
      </c>
      <c r="EU439" s="4">
        <v>6.06</v>
      </c>
      <c r="EV439" s="4">
        <v>425.29</v>
      </c>
      <c r="EW439" s="4">
        <v>33.700000000000003</v>
      </c>
      <c r="EX439" s="4">
        <v>0</v>
      </c>
      <c r="EY439" s="4">
        <v>0</v>
      </c>
      <c r="FQ439" s="4">
        <v>0</v>
      </c>
      <c r="FR439" s="4">
        <v>0</v>
      </c>
      <c r="FS439" s="4">
        <v>0</v>
      </c>
      <c r="FX439" s="4">
        <v>109</v>
      </c>
      <c r="FY439" s="4">
        <v>61</v>
      </c>
      <c r="GA439" s="4" t="s">
        <v>3</v>
      </c>
      <c r="GD439" s="4">
        <v>1</v>
      </c>
      <c r="GF439" s="4">
        <v>1707806610</v>
      </c>
      <c r="GG439" s="4">
        <v>2</v>
      </c>
      <c r="GH439" s="4">
        <v>1</v>
      </c>
      <c r="GI439" s="4">
        <v>2</v>
      </c>
      <c r="GJ439" s="4">
        <v>0</v>
      </c>
      <c r="GK439" s="4">
        <v>0</v>
      </c>
      <c r="GL439" s="4">
        <f t="shared" si="566"/>
        <v>0</v>
      </c>
      <c r="GM439" s="4">
        <f t="shared" si="567"/>
        <v>87952.18</v>
      </c>
      <c r="GN439" s="4">
        <f t="shared" si="568"/>
        <v>87952.18</v>
      </c>
      <c r="GO439" s="4">
        <f t="shared" si="569"/>
        <v>0</v>
      </c>
      <c r="GP439" s="4">
        <f t="shared" si="570"/>
        <v>0</v>
      </c>
      <c r="GR439" s="4">
        <v>0</v>
      </c>
      <c r="GS439" s="4">
        <v>3</v>
      </c>
      <c r="GT439" s="4">
        <v>0</v>
      </c>
      <c r="GU439" s="4" t="s">
        <v>3</v>
      </c>
      <c r="GV439" s="4">
        <f t="shared" si="571"/>
        <v>0</v>
      </c>
      <c r="GW439" s="4">
        <v>1</v>
      </c>
      <c r="GX439" s="4">
        <f t="shared" si="572"/>
        <v>0</v>
      </c>
      <c r="HA439" s="4">
        <v>0</v>
      </c>
      <c r="HB439" s="4">
        <v>0</v>
      </c>
      <c r="HC439" s="4">
        <f t="shared" si="573"/>
        <v>0</v>
      </c>
      <c r="HE439" s="4" t="s">
        <v>3</v>
      </c>
      <c r="HF439" s="4" t="s">
        <v>3</v>
      </c>
      <c r="HM439" s="4" t="s">
        <v>3</v>
      </c>
      <c r="HN439" s="4" t="s">
        <v>3</v>
      </c>
      <c r="HO439" s="4" t="s">
        <v>3</v>
      </c>
      <c r="HP439" s="4" t="s">
        <v>3</v>
      </c>
      <c r="HQ439" s="4" t="s">
        <v>3</v>
      </c>
      <c r="HS439" s="4">
        <v>0</v>
      </c>
      <c r="IK439" s="4">
        <v>0</v>
      </c>
    </row>
    <row r="440" spans="1:255" x14ac:dyDescent="0.2">
      <c r="A440" s="2">
        <v>18</v>
      </c>
      <c r="B440" s="2">
        <v>1</v>
      </c>
      <c r="C440" s="2">
        <v>821</v>
      </c>
      <c r="D440" s="2"/>
      <c r="E440" s="2" t="s">
        <v>508</v>
      </c>
      <c r="F440" s="2" t="s">
        <v>144</v>
      </c>
      <c r="G440" s="2" t="s">
        <v>145</v>
      </c>
      <c r="H440" s="2" t="s">
        <v>146</v>
      </c>
      <c r="I440" s="2">
        <f>I438*J440</f>
        <v>29</v>
      </c>
      <c r="J440" s="2">
        <v>32.222222222222221</v>
      </c>
      <c r="K440" s="2">
        <v>32.222222000000002</v>
      </c>
      <c r="L440" s="2"/>
      <c r="M440" s="2"/>
      <c r="N440" s="2"/>
      <c r="O440" s="2">
        <f t="shared" si="549"/>
        <v>1014.13</v>
      </c>
      <c r="P440" s="2">
        <f t="shared" si="550"/>
        <v>1014.13</v>
      </c>
      <c r="Q440" s="2">
        <f t="shared" ref="Q440:Q445" si="574">(ROUND((ROUND(((ET440)*AV440*I440),2)*BB440),2)+ROUND((ROUND(((AE440-(EU440))*AV440*I440),2)*BS440),2))</f>
        <v>0</v>
      </c>
      <c r="R440" s="2">
        <f t="shared" ref="R440:R445" si="575">(ROUND((ROUND(((EU440)*AV440*I440),2)*BS440),2)+ROUND((ROUND(((AE440-(EU440))*AV440*I440),2)*BS440),2))</f>
        <v>0</v>
      </c>
      <c r="S440" s="2">
        <f t="shared" si="551"/>
        <v>0</v>
      </c>
      <c r="T440" s="2">
        <f t="shared" si="552"/>
        <v>0</v>
      </c>
      <c r="U440" s="2">
        <f t="shared" si="553"/>
        <v>0</v>
      </c>
      <c r="V440" s="2">
        <f t="shared" si="554"/>
        <v>0</v>
      </c>
      <c r="W440" s="2">
        <f t="shared" si="555"/>
        <v>0</v>
      </c>
      <c r="X440" s="2">
        <f t="shared" ref="X440:X445" si="576">(ROUND((((S440+ROUND((ROUND(((EU440)*AV440*I440),2)*BS440),2))*AT440)/100),2)+ROUND(((ROUND((ROUND(((AE440-(EU440))*AV440*I440),2)*BS440),2)*AT440)/100),2))</f>
        <v>0</v>
      </c>
      <c r="Y440" s="2">
        <f t="shared" ref="Y440:Y445" si="577">(ROUND((((S440+ROUND((ROUND(((EU440)*AV440*I440),2)*BS440),2))*AU440)/100),2)+ROUND(((ROUND((ROUND(((AE440-(EU440))*AV440*I440),2)*BS440),2)*AU440)/100),2))</f>
        <v>0</v>
      </c>
      <c r="Z440" s="2"/>
      <c r="AA440" s="2">
        <v>85736471</v>
      </c>
      <c r="AB440" s="2">
        <f t="shared" si="556"/>
        <v>34.97</v>
      </c>
      <c r="AC440" s="2">
        <f t="shared" ref="AC440:AC445" si="578">ROUND((ES440),6)</f>
        <v>34.97</v>
      </c>
      <c r="AD440" s="2">
        <f t="shared" ref="AD440:AD445" si="579">ROUND((((ET440)-(EU440))+AE440),6)</f>
        <v>0</v>
      </c>
      <c r="AE440" s="2">
        <f t="shared" ref="AE440:AF445" si="580">ROUND((EU440),6)</f>
        <v>0</v>
      </c>
      <c r="AF440" s="2">
        <f t="shared" si="580"/>
        <v>0</v>
      </c>
      <c r="AG440" s="2">
        <f t="shared" si="557"/>
        <v>0</v>
      </c>
      <c r="AH440" s="2">
        <f t="shared" ref="AH440:AI445" si="581">(EW440)</f>
        <v>0</v>
      </c>
      <c r="AI440" s="2">
        <f t="shared" si="581"/>
        <v>0</v>
      </c>
      <c r="AJ440" s="2">
        <f t="shared" si="558"/>
        <v>0</v>
      </c>
      <c r="AK440" s="2">
        <v>34.97</v>
      </c>
      <c r="AL440" s="2">
        <v>34.97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109</v>
      </c>
      <c r="AU440" s="2">
        <v>61</v>
      </c>
      <c r="AV440" s="2">
        <v>1</v>
      </c>
      <c r="AW440" s="2">
        <v>1</v>
      </c>
      <c r="AX440" s="2"/>
      <c r="AY440" s="2"/>
      <c r="AZ440" s="2">
        <v>1</v>
      </c>
      <c r="BA440" s="2">
        <v>1</v>
      </c>
      <c r="BB440" s="2">
        <v>1</v>
      </c>
      <c r="BC440" s="2">
        <v>1</v>
      </c>
      <c r="BD440" s="2" t="s">
        <v>3</v>
      </c>
      <c r="BE440" s="2" t="s">
        <v>3</v>
      </c>
      <c r="BF440" s="2" t="s">
        <v>3</v>
      </c>
      <c r="BG440" s="2" t="s">
        <v>3</v>
      </c>
      <c r="BH440" s="2">
        <v>3</v>
      </c>
      <c r="BI440" s="2">
        <v>1</v>
      </c>
      <c r="BJ440" s="2" t="s">
        <v>147</v>
      </c>
      <c r="BK440" s="2"/>
      <c r="BL440" s="2"/>
      <c r="BM440" s="2">
        <v>21</v>
      </c>
      <c r="BN440" s="2">
        <v>0</v>
      </c>
      <c r="BO440" s="2" t="s">
        <v>3</v>
      </c>
      <c r="BP440" s="2">
        <v>0</v>
      </c>
      <c r="BQ440" s="2">
        <v>30</v>
      </c>
      <c r="BR440" s="2">
        <v>0</v>
      </c>
      <c r="BS440" s="2">
        <v>1</v>
      </c>
      <c r="BT440" s="2">
        <v>1</v>
      </c>
      <c r="BU440" s="2">
        <v>1</v>
      </c>
      <c r="BV440" s="2">
        <v>1</v>
      </c>
      <c r="BW440" s="2">
        <v>1</v>
      </c>
      <c r="BX440" s="2">
        <v>1</v>
      </c>
      <c r="BY440" s="2" t="s">
        <v>3</v>
      </c>
      <c r="BZ440" s="2">
        <v>109</v>
      </c>
      <c r="CA440" s="2">
        <v>61</v>
      </c>
      <c r="CB440" s="2" t="s">
        <v>3</v>
      </c>
      <c r="CC440" s="2"/>
      <c r="CD440" s="2"/>
      <c r="CE440" s="2">
        <v>1566</v>
      </c>
      <c r="CF440" s="2">
        <v>0</v>
      </c>
      <c r="CG440" s="2">
        <v>0</v>
      </c>
      <c r="CH440" s="2"/>
      <c r="CI440" s="2"/>
      <c r="CJ440" s="2"/>
      <c r="CK440" s="2"/>
      <c r="CL440" s="2"/>
      <c r="CM440" s="2">
        <v>0</v>
      </c>
      <c r="CN440" s="2" t="s">
        <v>908</v>
      </c>
      <c r="CO440" s="2">
        <v>0</v>
      </c>
      <c r="CP440" s="2">
        <f t="shared" si="559"/>
        <v>1014.13</v>
      </c>
      <c r="CQ440" s="2">
        <f t="shared" si="560"/>
        <v>34.97</v>
      </c>
      <c r="CR440" s="2">
        <f t="shared" ref="CR440:CR445" si="582">(ROUND((ROUND(((ET440)*AV440*1),2)*BB440),2)+ROUND((ROUND(((AE440-(EU440))*AV440*1),2)*BS440),2))</f>
        <v>0</v>
      </c>
      <c r="CS440" s="2">
        <f t="shared" ref="CS440:CS445" si="583">(ROUND((ROUND(((EU440)*AV440*1),2)*BS440),2)+ROUND((ROUND(((AE440-(EU440))*AV440*1),2)*BS440),2))</f>
        <v>0</v>
      </c>
      <c r="CT440" s="2">
        <f t="shared" si="561"/>
        <v>0</v>
      </c>
      <c r="CU440" s="2">
        <f t="shared" si="562"/>
        <v>0</v>
      </c>
      <c r="CV440" s="2">
        <f t="shared" si="563"/>
        <v>0</v>
      </c>
      <c r="CW440" s="2">
        <f t="shared" si="564"/>
        <v>0</v>
      </c>
      <c r="CX440" s="2">
        <f t="shared" si="565"/>
        <v>0</v>
      </c>
      <c r="CY440" s="2">
        <f t="shared" ref="CY440:CY445" si="584">(ROUND((((S440+ROUND((ROUND(((EU440)*AV440*1),2)*BS440),2))*AT440)/100),2)+ROUND(((ROUND((ROUND(((AE440-(EU440))*AV440*1),2)*BS440),2)*AT440)/100),2))</f>
        <v>0</v>
      </c>
      <c r="CZ440" s="2">
        <f t="shared" ref="CZ440:CZ445" si="585">(ROUND((((S440+ROUND((ROUND(((EU440)*AV440*1),2)*BS440),2))*AU440)/100),2)+ROUND(((ROUND((ROUND(((AE440-(EU440))*AV440*1),2)*BS440),2)*AU440)/100),2))</f>
        <v>0</v>
      </c>
      <c r="DA440" s="2"/>
      <c r="DB440" s="2"/>
      <c r="DC440" s="2" t="s">
        <v>3</v>
      </c>
      <c r="DD440" s="2" t="s">
        <v>3</v>
      </c>
      <c r="DE440" s="2" t="s">
        <v>3</v>
      </c>
      <c r="DF440" s="2" t="s">
        <v>3</v>
      </c>
      <c r="DG440" s="2" t="s">
        <v>3</v>
      </c>
      <c r="DH440" s="2" t="s">
        <v>3</v>
      </c>
      <c r="DI440" s="2" t="s">
        <v>3</v>
      </c>
      <c r="DJ440" s="2" t="s">
        <v>3</v>
      </c>
      <c r="DK440" s="2" t="s">
        <v>3</v>
      </c>
      <c r="DL440" s="2" t="s">
        <v>3</v>
      </c>
      <c r="DM440" s="2" t="s">
        <v>3</v>
      </c>
      <c r="DN440" s="2">
        <v>0</v>
      </c>
      <c r="DO440" s="2">
        <v>0</v>
      </c>
      <c r="DP440" s="2">
        <v>1</v>
      </c>
      <c r="DQ440" s="2">
        <v>1</v>
      </c>
      <c r="DR440" s="2"/>
      <c r="DS440" s="2"/>
      <c r="DT440" s="2"/>
      <c r="DU440" s="2">
        <v>1010</v>
      </c>
      <c r="DV440" s="2" t="s">
        <v>146</v>
      </c>
      <c r="DW440" s="2" t="s">
        <v>146</v>
      </c>
      <c r="DX440" s="2">
        <v>1</v>
      </c>
      <c r="DY440" s="2"/>
      <c r="DZ440" s="2" t="s">
        <v>3</v>
      </c>
      <c r="EA440" s="2" t="s">
        <v>3</v>
      </c>
      <c r="EB440" s="2" t="s">
        <v>3</v>
      </c>
      <c r="EC440" s="2" t="s">
        <v>3</v>
      </c>
      <c r="ED440" s="2"/>
      <c r="EE440" s="2">
        <v>85133641</v>
      </c>
      <c r="EF440" s="2">
        <v>30</v>
      </c>
      <c r="EG440" s="2" t="s">
        <v>52</v>
      </c>
      <c r="EH440" s="2">
        <v>0</v>
      </c>
      <c r="EI440" s="2" t="s">
        <v>3</v>
      </c>
      <c r="EJ440" s="2">
        <v>1</v>
      </c>
      <c r="EK440" s="2">
        <v>21</v>
      </c>
      <c r="EL440" s="2" t="s">
        <v>53</v>
      </c>
      <c r="EM440" s="2" t="s">
        <v>54</v>
      </c>
      <c r="EN440" s="2"/>
      <c r="EO440" s="2" t="s">
        <v>148</v>
      </c>
      <c r="EP440" s="2"/>
      <c r="EQ440" s="2">
        <v>0</v>
      </c>
      <c r="ER440" s="2">
        <v>34.97</v>
      </c>
      <c r="ES440" s="2">
        <v>34.97</v>
      </c>
      <c r="ET440" s="2">
        <v>0</v>
      </c>
      <c r="EU440" s="2">
        <v>0</v>
      </c>
      <c r="EV440" s="2">
        <v>0</v>
      </c>
      <c r="EW440" s="2">
        <v>0</v>
      </c>
      <c r="EX440" s="2">
        <v>0</v>
      </c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>
        <v>0</v>
      </c>
      <c r="FR440" s="2">
        <v>0</v>
      </c>
      <c r="FS440" s="2">
        <v>0</v>
      </c>
      <c r="FT440" s="2"/>
      <c r="FU440" s="2"/>
      <c r="FV440" s="2"/>
      <c r="FW440" s="2"/>
      <c r="FX440" s="2">
        <v>109</v>
      </c>
      <c r="FY440" s="2">
        <v>61</v>
      </c>
      <c r="FZ440" s="2"/>
      <c r="GA440" s="2" t="s">
        <v>3</v>
      </c>
      <c r="GB440" s="2"/>
      <c r="GC440" s="2"/>
      <c r="GD440" s="2">
        <v>1</v>
      </c>
      <c r="GE440" s="2"/>
      <c r="GF440" s="2">
        <v>-1344566016</v>
      </c>
      <c r="GG440" s="2">
        <v>2</v>
      </c>
      <c r="GH440" s="2">
        <v>1</v>
      </c>
      <c r="GI440" s="2">
        <v>-2</v>
      </c>
      <c r="GJ440" s="2">
        <v>0</v>
      </c>
      <c r="GK440" s="2">
        <v>0</v>
      </c>
      <c r="GL440" s="2">
        <f t="shared" si="566"/>
        <v>0</v>
      </c>
      <c r="GM440" s="2">
        <f t="shared" si="567"/>
        <v>1014.13</v>
      </c>
      <c r="GN440" s="2">
        <f t="shared" si="568"/>
        <v>1014.13</v>
      </c>
      <c r="GO440" s="2">
        <f t="shared" si="569"/>
        <v>0</v>
      </c>
      <c r="GP440" s="2">
        <f t="shared" si="570"/>
        <v>0</v>
      </c>
      <c r="GQ440" s="2"/>
      <c r="GR440" s="2">
        <v>0</v>
      </c>
      <c r="GS440" s="2">
        <v>3</v>
      </c>
      <c r="GT440" s="2">
        <v>0</v>
      </c>
      <c r="GU440" s="2" t="s">
        <v>3</v>
      </c>
      <c r="GV440" s="2">
        <f t="shared" si="571"/>
        <v>0</v>
      </c>
      <c r="GW440" s="2">
        <v>1</v>
      </c>
      <c r="GX440" s="2">
        <f t="shared" si="572"/>
        <v>0</v>
      </c>
      <c r="GY440" s="2"/>
      <c r="GZ440" s="2"/>
      <c r="HA440" s="2">
        <v>0</v>
      </c>
      <c r="HB440" s="2">
        <v>0</v>
      </c>
      <c r="HC440" s="2">
        <f t="shared" si="573"/>
        <v>0</v>
      </c>
      <c r="HD440" s="2"/>
      <c r="HE440" s="2" t="s">
        <v>3</v>
      </c>
      <c r="HF440" s="2" t="s">
        <v>3</v>
      </c>
      <c r="HG440" s="2"/>
      <c r="HH440" s="2"/>
      <c r="HI440" s="2"/>
      <c r="HJ440" s="2"/>
      <c r="HK440" s="2"/>
      <c r="HL440" s="2"/>
      <c r="HM440" s="2" t="s">
        <v>42</v>
      </c>
      <c r="HN440" s="2" t="s">
        <v>3</v>
      </c>
      <c r="HO440" s="2" t="s">
        <v>3</v>
      </c>
      <c r="HP440" s="2" t="s">
        <v>3</v>
      </c>
      <c r="HQ440" s="2" t="s">
        <v>3</v>
      </c>
      <c r="HR440" s="2"/>
      <c r="HS440" s="2">
        <v>0</v>
      </c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>
        <v>0</v>
      </c>
      <c r="IL440" s="2"/>
      <c r="IM440" s="2"/>
      <c r="IN440" s="2"/>
      <c r="IO440" s="2"/>
      <c r="IP440" s="2"/>
      <c r="IQ440" s="2"/>
      <c r="IR440" s="2"/>
      <c r="IS440" s="2"/>
      <c r="IT440" s="2"/>
      <c r="IU440" s="2"/>
    </row>
    <row r="441" spans="1:255" x14ac:dyDescent="0.2">
      <c r="A441" s="4">
        <v>18</v>
      </c>
      <c r="B441" s="4">
        <v>1</v>
      </c>
      <c r="C441" s="4">
        <v>836</v>
      </c>
      <c r="E441" s="4" t="s">
        <v>508</v>
      </c>
      <c r="F441" s="4" t="s">
        <v>144</v>
      </c>
      <c r="G441" s="4" t="s">
        <v>145</v>
      </c>
      <c r="H441" s="4" t="s">
        <v>146</v>
      </c>
      <c r="I441" s="4">
        <f>I439*J441</f>
        <v>29</v>
      </c>
      <c r="J441" s="4">
        <v>32.222222222222221</v>
      </c>
      <c r="K441" s="4">
        <v>32.222222000000002</v>
      </c>
      <c r="O441" s="4">
        <f t="shared" si="549"/>
        <v>19724.830000000002</v>
      </c>
      <c r="P441" s="4">
        <f t="shared" si="550"/>
        <v>19724.830000000002</v>
      </c>
      <c r="Q441" s="4">
        <f t="shared" si="574"/>
        <v>0</v>
      </c>
      <c r="R441" s="4">
        <f t="shared" si="575"/>
        <v>0</v>
      </c>
      <c r="S441" s="4">
        <f t="shared" si="551"/>
        <v>0</v>
      </c>
      <c r="T441" s="4">
        <f t="shared" si="552"/>
        <v>0</v>
      </c>
      <c r="U441" s="4">
        <f t="shared" si="553"/>
        <v>0</v>
      </c>
      <c r="V441" s="4">
        <f t="shared" si="554"/>
        <v>0</v>
      </c>
      <c r="W441" s="4">
        <f t="shared" si="555"/>
        <v>0</v>
      </c>
      <c r="X441" s="4">
        <f t="shared" si="576"/>
        <v>0</v>
      </c>
      <c r="Y441" s="4">
        <f t="shared" si="577"/>
        <v>0</v>
      </c>
      <c r="AA441" s="4">
        <v>85736473</v>
      </c>
      <c r="AB441" s="4">
        <f t="shared" si="556"/>
        <v>34.97</v>
      </c>
      <c r="AC441" s="4">
        <f t="shared" si="578"/>
        <v>34.97</v>
      </c>
      <c r="AD441" s="4">
        <f t="shared" si="579"/>
        <v>0</v>
      </c>
      <c r="AE441" s="4">
        <f t="shared" si="580"/>
        <v>0</v>
      </c>
      <c r="AF441" s="4">
        <f t="shared" si="580"/>
        <v>0</v>
      </c>
      <c r="AG441" s="4">
        <f t="shared" si="557"/>
        <v>0</v>
      </c>
      <c r="AH441" s="4">
        <f t="shared" si="581"/>
        <v>0</v>
      </c>
      <c r="AI441" s="4">
        <f t="shared" si="581"/>
        <v>0</v>
      </c>
      <c r="AJ441" s="4">
        <f t="shared" si="558"/>
        <v>0</v>
      </c>
      <c r="AK441" s="4">
        <v>34.97</v>
      </c>
      <c r="AL441" s="4">
        <v>34.97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109</v>
      </c>
      <c r="AU441" s="4">
        <v>61</v>
      </c>
      <c r="AV441" s="4">
        <v>1</v>
      </c>
      <c r="AW441" s="4">
        <v>1</v>
      </c>
      <c r="AZ441" s="4">
        <v>1</v>
      </c>
      <c r="BA441" s="4">
        <v>1</v>
      </c>
      <c r="BB441" s="4">
        <v>1</v>
      </c>
      <c r="BC441" s="4">
        <v>19.45</v>
      </c>
      <c r="BD441" s="4" t="s">
        <v>3</v>
      </c>
      <c r="BE441" s="4" t="s">
        <v>3</v>
      </c>
      <c r="BF441" s="4" t="s">
        <v>3</v>
      </c>
      <c r="BG441" s="4" t="s">
        <v>3</v>
      </c>
      <c r="BH441" s="4">
        <v>3</v>
      </c>
      <c r="BI441" s="4">
        <v>1</v>
      </c>
      <c r="BJ441" s="4" t="s">
        <v>147</v>
      </c>
      <c r="BM441" s="4">
        <v>21</v>
      </c>
      <c r="BN441" s="4">
        <v>0</v>
      </c>
      <c r="BO441" s="4" t="s">
        <v>144</v>
      </c>
      <c r="BP441" s="4">
        <v>1</v>
      </c>
      <c r="BQ441" s="4">
        <v>30</v>
      </c>
      <c r="BR441" s="4">
        <v>0</v>
      </c>
      <c r="BS441" s="4">
        <v>1</v>
      </c>
      <c r="BT441" s="4">
        <v>1</v>
      </c>
      <c r="BU441" s="4">
        <v>1</v>
      </c>
      <c r="BV441" s="4">
        <v>1</v>
      </c>
      <c r="BW441" s="4">
        <v>1</v>
      </c>
      <c r="BX441" s="4">
        <v>1</v>
      </c>
      <c r="BY441" s="4" t="s">
        <v>3</v>
      </c>
      <c r="BZ441" s="4">
        <v>109</v>
      </c>
      <c r="CA441" s="4">
        <v>61</v>
      </c>
      <c r="CB441" s="4" t="s">
        <v>3</v>
      </c>
      <c r="CE441" s="4">
        <v>1566</v>
      </c>
      <c r="CF441" s="4">
        <v>0</v>
      </c>
      <c r="CG441" s="4">
        <v>0</v>
      </c>
      <c r="CM441" s="4">
        <v>0</v>
      </c>
      <c r="CN441" s="4" t="s">
        <v>908</v>
      </c>
      <c r="CO441" s="4">
        <v>0</v>
      </c>
      <c r="CP441" s="4">
        <f t="shared" si="559"/>
        <v>19724.830000000002</v>
      </c>
      <c r="CQ441" s="4">
        <f t="shared" si="560"/>
        <v>680.17</v>
      </c>
      <c r="CR441" s="4">
        <f t="shared" si="582"/>
        <v>0</v>
      </c>
      <c r="CS441" s="4">
        <f t="shared" si="583"/>
        <v>0</v>
      </c>
      <c r="CT441" s="4">
        <f t="shared" si="561"/>
        <v>0</v>
      </c>
      <c r="CU441" s="4">
        <f t="shared" si="562"/>
        <v>0</v>
      </c>
      <c r="CV441" s="4">
        <f t="shared" si="563"/>
        <v>0</v>
      </c>
      <c r="CW441" s="4">
        <f t="shared" si="564"/>
        <v>0</v>
      </c>
      <c r="CX441" s="4">
        <f t="shared" si="565"/>
        <v>0</v>
      </c>
      <c r="CY441" s="4">
        <f t="shared" si="584"/>
        <v>0</v>
      </c>
      <c r="CZ441" s="4">
        <f t="shared" si="585"/>
        <v>0</v>
      </c>
      <c r="DC441" s="4" t="s">
        <v>3</v>
      </c>
      <c r="DD441" s="4" t="s">
        <v>3</v>
      </c>
      <c r="DE441" s="4" t="s">
        <v>3</v>
      </c>
      <c r="DF441" s="4" t="s">
        <v>3</v>
      </c>
      <c r="DG441" s="4" t="s">
        <v>3</v>
      </c>
      <c r="DH441" s="4" t="s">
        <v>3</v>
      </c>
      <c r="DI441" s="4" t="s">
        <v>3</v>
      </c>
      <c r="DJ441" s="4" t="s">
        <v>3</v>
      </c>
      <c r="DK441" s="4" t="s">
        <v>3</v>
      </c>
      <c r="DL441" s="4" t="s">
        <v>3</v>
      </c>
      <c r="DM441" s="4" t="s">
        <v>3</v>
      </c>
      <c r="DN441" s="4">
        <v>0</v>
      </c>
      <c r="DO441" s="4">
        <v>0</v>
      </c>
      <c r="DP441" s="4">
        <v>1</v>
      </c>
      <c r="DQ441" s="4">
        <v>1</v>
      </c>
      <c r="DU441" s="4">
        <v>1010</v>
      </c>
      <c r="DV441" s="4" t="s">
        <v>146</v>
      </c>
      <c r="DW441" s="4" t="s">
        <v>146</v>
      </c>
      <c r="DX441" s="4">
        <v>1</v>
      </c>
      <c r="DZ441" s="4" t="s">
        <v>3</v>
      </c>
      <c r="EA441" s="4" t="s">
        <v>3</v>
      </c>
      <c r="EB441" s="4" t="s">
        <v>3</v>
      </c>
      <c r="EC441" s="4" t="s">
        <v>3</v>
      </c>
      <c r="EE441" s="4">
        <v>85133641</v>
      </c>
      <c r="EF441" s="4">
        <v>30</v>
      </c>
      <c r="EG441" s="4" t="s">
        <v>52</v>
      </c>
      <c r="EH441" s="4">
        <v>0</v>
      </c>
      <c r="EI441" s="4" t="s">
        <v>3</v>
      </c>
      <c r="EJ441" s="4">
        <v>1</v>
      </c>
      <c r="EK441" s="4">
        <v>21</v>
      </c>
      <c r="EL441" s="4" t="s">
        <v>53</v>
      </c>
      <c r="EM441" s="4" t="s">
        <v>54</v>
      </c>
      <c r="EO441" s="4" t="s">
        <v>148</v>
      </c>
      <c r="EQ441" s="4">
        <v>0</v>
      </c>
      <c r="ER441" s="4">
        <v>34.97</v>
      </c>
      <c r="ES441" s="4">
        <v>34.97</v>
      </c>
      <c r="ET441" s="4">
        <v>0</v>
      </c>
      <c r="EU441" s="4">
        <v>0</v>
      </c>
      <c r="EV441" s="4">
        <v>0</v>
      </c>
      <c r="EW441" s="4">
        <v>0</v>
      </c>
      <c r="EX441" s="4">
        <v>0</v>
      </c>
      <c r="FQ441" s="4">
        <v>0</v>
      </c>
      <c r="FR441" s="4">
        <v>0</v>
      </c>
      <c r="FS441" s="4">
        <v>0</v>
      </c>
      <c r="FX441" s="4">
        <v>109</v>
      </c>
      <c r="FY441" s="4">
        <v>61</v>
      </c>
      <c r="GA441" s="4" t="s">
        <v>3</v>
      </c>
      <c r="GD441" s="4">
        <v>1</v>
      </c>
      <c r="GF441" s="4">
        <v>-1344566016</v>
      </c>
      <c r="GG441" s="4">
        <v>2</v>
      </c>
      <c r="GH441" s="4">
        <v>1</v>
      </c>
      <c r="GI441" s="4">
        <v>2</v>
      </c>
      <c r="GJ441" s="4">
        <v>0</v>
      </c>
      <c r="GK441" s="4">
        <v>0</v>
      </c>
      <c r="GL441" s="4">
        <f t="shared" si="566"/>
        <v>0</v>
      </c>
      <c r="GM441" s="4">
        <f t="shared" si="567"/>
        <v>19724.830000000002</v>
      </c>
      <c r="GN441" s="4">
        <f t="shared" si="568"/>
        <v>19724.830000000002</v>
      </c>
      <c r="GO441" s="4">
        <f t="shared" si="569"/>
        <v>0</v>
      </c>
      <c r="GP441" s="4">
        <f t="shared" si="570"/>
        <v>0</v>
      </c>
      <c r="GR441" s="4">
        <v>0</v>
      </c>
      <c r="GS441" s="4">
        <v>3</v>
      </c>
      <c r="GT441" s="4">
        <v>0</v>
      </c>
      <c r="GU441" s="4" t="s">
        <v>3</v>
      </c>
      <c r="GV441" s="4">
        <f t="shared" si="571"/>
        <v>0</v>
      </c>
      <c r="GW441" s="4">
        <v>1</v>
      </c>
      <c r="GX441" s="4">
        <f t="shared" si="572"/>
        <v>0</v>
      </c>
      <c r="HA441" s="4">
        <v>0</v>
      </c>
      <c r="HB441" s="4">
        <v>0</v>
      </c>
      <c r="HC441" s="4">
        <f t="shared" si="573"/>
        <v>0</v>
      </c>
      <c r="HE441" s="4" t="s">
        <v>3</v>
      </c>
      <c r="HF441" s="4" t="s">
        <v>3</v>
      </c>
      <c r="HM441" s="4" t="s">
        <v>42</v>
      </c>
      <c r="HN441" s="4" t="s">
        <v>3</v>
      </c>
      <c r="HO441" s="4" t="s">
        <v>3</v>
      </c>
      <c r="HP441" s="4" t="s">
        <v>3</v>
      </c>
      <c r="HQ441" s="4" t="s">
        <v>3</v>
      </c>
      <c r="HS441" s="4">
        <v>0</v>
      </c>
      <c r="IK441" s="4">
        <v>0</v>
      </c>
    </row>
    <row r="442" spans="1:255" x14ac:dyDescent="0.2">
      <c r="A442" s="2">
        <v>18</v>
      </c>
      <c r="B442" s="2">
        <v>1</v>
      </c>
      <c r="C442" s="2">
        <v>820</v>
      </c>
      <c r="D442" s="2"/>
      <c r="E442" s="2" t="s">
        <v>509</v>
      </c>
      <c r="F442" s="2" t="s">
        <v>377</v>
      </c>
      <c r="G442" s="2" t="s">
        <v>378</v>
      </c>
      <c r="H442" s="2" t="s">
        <v>146</v>
      </c>
      <c r="I442" s="2">
        <f>I438*J442</f>
        <v>3</v>
      </c>
      <c r="J442" s="2">
        <v>3.333333333333333</v>
      </c>
      <c r="K442" s="2">
        <v>3.3333330000000001</v>
      </c>
      <c r="L442" s="2"/>
      <c r="M442" s="2"/>
      <c r="N442" s="2"/>
      <c r="O442" s="2">
        <f t="shared" si="549"/>
        <v>372.87</v>
      </c>
      <c r="P442" s="2">
        <f t="shared" si="550"/>
        <v>372.87</v>
      </c>
      <c r="Q442" s="2">
        <f t="shared" si="574"/>
        <v>0</v>
      </c>
      <c r="R442" s="2">
        <f t="shared" si="575"/>
        <v>0</v>
      </c>
      <c r="S442" s="2">
        <f t="shared" si="551"/>
        <v>0</v>
      </c>
      <c r="T442" s="2">
        <f t="shared" si="552"/>
        <v>0</v>
      </c>
      <c r="U442" s="2">
        <f t="shared" si="553"/>
        <v>0</v>
      </c>
      <c r="V442" s="2">
        <f t="shared" si="554"/>
        <v>0</v>
      </c>
      <c r="W442" s="2">
        <f t="shared" si="555"/>
        <v>0</v>
      </c>
      <c r="X442" s="2">
        <f t="shared" si="576"/>
        <v>0</v>
      </c>
      <c r="Y442" s="2">
        <f t="shared" si="577"/>
        <v>0</v>
      </c>
      <c r="Z442" s="2"/>
      <c r="AA442" s="2">
        <v>85736471</v>
      </c>
      <c r="AB442" s="2">
        <f t="shared" si="556"/>
        <v>124.29</v>
      </c>
      <c r="AC442" s="2">
        <f t="shared" si="578"/>
        <v>124.29</v>
      </c>
      <c r="AD442" s="2">
        <f t="shared" si="579"/>
        <v>0</v>
      </c>
      <c r="AE442" s="2">
        <f t="shared" si="580"/>
        <v>0</v>
      </c>
      <c r="AF442" s="2">
        <f t="shared" si="580"/>
        <v>0</v>
      </c>
      <c r="AG442" s="2">
        <f t="shared" si="557"/>
        <v>0</v>
      </c>
      <c r="AH442" s="2">
        <f t="shared" si="581"/>
        <v>0</v>
      </c>
      <c r="AI442" s="2">
        <f t="shared" si="581"/>
        <v>0</v>
      </c>
      <c r="AJ442" s="2">
        <f t="shared" si="558"/>
        <v>0</v>
      </c>
      <c r="AK442" s="2">
        <v>124.29</v>
      </c>
      <c r="AL442" s="2">
        <v>124.29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109</v>
      </c>
      <c r="AU442" s="2">
        <v>61</v>
      </c>
      <c r="AV442" s="2">
        <v>1</v>
      </c>
      <c r="AW442" s="2">
        <v>1</v>
      </c>
      <c r="AX442" s="2"/>
      <c r="AY442" s="2"/>
      <c r="AZ442" s="2">
        <v>1</v>
      </c>
      <c r="BA442" s="2">
        <v>1</v>
      </c>
      <c r="BB442" s="2">
        <v>1</v>
      </c>
      <c r="BC442" s="2">
        <v>1</v>
      </c>
      <c r="BD442" s="2" t="s">
        <v>3</v>
      </c>
      <c r="BE442" s="2" t="s">
        <v>3</v>
      </c>
      <c r="BF442" s="2" t="s">
        <v>3</v>
      </c>
      <c r="BG442" s="2" t="s">
        <v>3</v>
      </c>
      <c r="BH442" s="2">
        <v>3</v>
      </c>
      <c r="BI442" s="2">
        <v>1</v>
      </c>
      <c r="BJ442" s="2" t="s">
        <v>379</v>
      </c>
      <c r="BK442" s="2"/>
      <c r="BL442" s="2"/>
      <c r="BM442" s="2">
        <v>21</v>
      </c>
      <c r="BN442" s="2">
        <v>0</v>
      </c>
      <c r="BO442" s="2" t="s">
        <v>3</v>
      </c>
      <c r="BP442" s="2">
        <v>0</v>
      </c>
      <c r="BQ442" s="2">
        <v>30</v>
      </c>
      <c r="BR442" s="2">
        <v>0</v>
      </c>
      <c r="BS442" s="2">
        <v>1</v>
      </c>
      <c r="BT442" s="2">
        <v>1</v>
      </c>
      <c r="BU442" s="2">
        <v>1</v>
      </c>
      <c r="BV442" s="2">
        <v>1</v>
      </c>
      <c r="BW442" s="2">
        <v>1</v>
      </c>
      <c r="BX442" s="2">
        <v>1</v>
      </c>
      <c r="BY442" s="2" t="s">
        <v>3</v>
      </c>
      <c r="BZ442" s="2">
        <v>109</v>
      </c>
      <c r="CA442" s="2">
        <v>61</v>
      </c>
      <c r="CB442" s="2" t="s">
        <v>3</v>
      </c>
      <c r="CC442" s="2"/>
      <c r="CD442" s="2"/>
      <c r="CE442" s="2">
        <v>1566</v>
      </c>
      <c r="CF442" s="2">
        <v>0</v>
      </c>
      <c r="CG442" s="2">
        <v>0</v>
      </c>
      <c r="CH442" s="2"/>
      <c r="CI442" s="2"/>
      <c r="CJ442" s="2"/>
      <c r="CK442" s="2"/>
      <c r="CL442" s="2"/>
      <c r="CM442" s="2">
        <v>0</v>
      </c>
      <c r="CN442" s="2" t="s">
        <v>908</v>
      </c>
      <c r="CO442" s="2">
        <v>0</v>
      </c>
      <c r="CP442" s="2">
        <f t="shared" si="559"/>
        <v>372.87</v>
      </c>
      <c r="CQ442" s="2">
        <f t="shared" si="560"/>
        <v>124.29</v>
      </c>
      <c r="CR442" s="2">
        <f t="shared" si="582"/>
        <v>0</v>
      </c>
      <c r="CS442" s="2">
        <f t="shared" si="583"/>
        <v>0</v>
      </c>
      <c r="CT442" s="2">
        <f t="shared" si="561"/>
        <v>0</v>
      </c>
      <c r="CU442" s="2">
        <f t="shared" si="562"/>
        <v>0</v>
      </c>
      <c r="CV442" s="2">
        <f t="shared" si="563"/>
        <v>0</v>
      </c>
      <c r="CW442" s="2">
        <f t="shared" si="564"/>
        <v>0</v>
      </c>
      <c r="CX442" s="2">
        <f t="shared" si="565"/>
        <v>0</v>
      </c>
      <c r="CY442" s="2">
        <f t="shared" si="584"/>
        <v>0</v>
      </c>
      <c r="CZ442" s="2">
        <f t="shared" si="585"/>
        <v>0</v>
      </c>
      <c r="DA442" s="2"/>
      <c r="DB442" s="2"/>
      <c r="DC442" s="2" t="s">
        <v>3</v>
      </c>
      <c r="DD442" s="2" t="s">
        <v>3</v>
      </c>
      <c r="DE442" s="2" t="s">
        <v>3</v>
      </c>
      <c r="DF442" s="2" t="s">
        <v>3</v>
      </c>
      <c r="DG442" s="2" t="s">
        <v>3</v>
      </c>
      <c r="DH442" s="2" t="s">
        <v>3</v>
      </c>
      <c r="DI442" s="2" t="s">
        <v>3</v>
      </c>
      <c r="DJ442" s="2" t="s">
        <v>3</v>
      </c>
      <c r="DK442" s="2" t="s">
        <v>3</v>
      </c>
      <c r="DL442" s="2" t="s">
        <v>3</v>
      </c>
      <c r="DM442" s="2" t="s">
        <v>3</v>
      </c>
      <c r="DN442" s="2">
        <v>0</v>
      </c>
      <c r="DO442" s="2">
        <v>0</v>
      </c>
      <c r="DP442" s="2">
        <v>1</v>
      </c>
      <c r="DQ442" s="2">
        <v>1</v>
      </c>
      <c r="DR442" s="2"/>
      <c r="DS442" s="2"/>
      <c r="DT442" s="2"/>
      <c r="DU442" s="2">
        <v>1010</v>
      </c>
      <c r="DV442" s="2" t="s">
        <v>146</v>
      </c>
      <c r="DW442" s="2" t="s">
        <v>146</v>
      </c>
      <c r="DX442" s="2">
        <v>1</v>
      </c>
      <c r="DY442" s="2"/>
      <c r="DZ442" s="2" t="s">
        <v>3</v>
      </c>
      <c r="EA442" s="2" t="s">
        <v>3</v>
      </c>
      <c r="EB442" s="2" t="s">
        <v>3</v>
      </c>
      <c r="EC442" s="2" t="s">
        <v>3</v>
      </c>
      <c r="ED442" s="2"/>
      <c r="EE442" s="2">
        <v>85133641</v>
      </c>
      <c r="EF442" s="2">
        <v>30</v>
      </c>
      <c r="EG442" s="2" t="s">
        <v>52</v>
      </c>
      <c r="EH442" s="2">
        <v>0</v>
      </c>
      <c r="EI442" s="2" t="s">
        <v>3</v>
      </c>
      <c r="EJ442" s="2">
        <v>1</v>
      </c>
      <c r="EK442" s="2">
        <v>21</v>
      </c>
      <c r="EL442" s="2" t="s">
        <v>53</v>
      </c>
      <c r="EM442" s="2" t="s">
        <v>54</v>
      </c>
      <c r="EN442" s="2"/>
      <c r="EO442" s="2" t="s">
        <v>148</v>
      </c>
      <c r="EP442" s="2"/>
      <c r="EQ442" s="2">
        <v>0</v>
      </c>
      <c r="ER442" s="2">
        <v>124.29</v>
      </c>
      <c r="ES442" s="2">
        <v>124.29</v>
      </c>
      <c r="ET442" s="2">
        <v>0</v>
      </c>
      <c r="EU442" s="2">
        <v>0</v>
      </c>
      <c r="EV442" s="2">
        <v>0</v>
      </c>
      <c r="EW442" s="2">
        <v>0</v>
      </c>
      <c r="EX442" s="2">
        <v>0</v>
      </c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>
        <v>0</v>
      </c>
      <c r="FR442" s="2">
        <v>0</v>
      </c>
      <c r="FS442" s="2">
        <v>0</v>
      </c>
      <c r="FT442" s="2"/>
      <c r="FU442" s="2"/>
      <c r="FV442" s="2"/>
      <c r="FW442" s="2"/>
      <c r="FX442" s="2">
        <v>109</v>
      </c>
      <c r="FY442" s="2">
        <v>61</v>
      </c>
      <c r="FZ442" s="2"/>
      <c r="GA442" s="2" t="s">
        <v>3</v>
      </c>
      <c r="GB442" s="2"/>
      <c r="GC442" s="2"/>
      <c r="GD442" s="2">
        <v>1</v>
      </c>
      <c r="GE442" s="2"/>
      <c r="GF442" s="2">
        <v>748438916</v>
      </c>
      <c r="GG442" s="2">
        <v>2</v>
      </c>
      <c r="GH442" s="2">
        <v>1</v>
      </c>
      <c r="GI442" s="2">
        <v>-2</v>
      </c>
      <c r="GJ442" s="2">
        <v>0</v>
      </c>
      <c r="GK442" s="2">
        <v>0</v>
      </c>
      <c r="GL442" s="2">
        <f t="shared" si="566"/>
        <v>0</v>
      </c>
      <c r="GM442" s="2">
        <f t="shared" si="567"/>
        <v>372.87</v>
      </c>
      <c r="GN442" s="2">
        <f t="shared" si="568"/>
        <v>372.87</v>
      </c>
      <c r="GO442" s="2">
        <f t="shared" si="569"/>
        <v>0</v>
      </c>
      <c r="GP442" s="2">
        <f t="shared" si="570"/>
        <v>0</v>
      </c>
      <c r="GQ442" s="2"/>
      <c r="GR442" s="2">
        <v>0</v>
      </c>
      <c r="GS442" s="2">
        <v>3</v>
      </c>
      <c r="GT442" s="2">
        <v>0</v>
      </c>
      <c r="GU442" s="2" t="s">
        <v>3</v>
      </c>
      <c r="GV442" s="2">
        <f t="shared" si="571"/>
        <v>0</v>
      </c>
      <c r="GW442" s="2">
        <v>1</v>
      </c>
      <c r="GX442" s="2">
        <f t="shared" si="572"/>
        <v>0</v>
      </c>
      <c r="GY442" s="2"/>
      <c r="GZ442" s="2"/>
      <c r="HA442" s="2">
        <v>0</v>
      </c>
      <c r="HB442" s="2">
        <v>0</v>
      </c>
      <c r="HC442" s="2">
        <f t="shared" si="573"/>
        <v>0</v>
      </c>
      <c r="HD442" s="2"/>
      <c r="HE442" s="2" t="s">
        <v>3</v>
      </c>
      <c r="HF442" s="2" t="s">
        <v>3</v>
      </c>
      <c r="HG442" s="2"/>
      <c r="HH442" s="2"/>
      <c r="HI442" s="2"/>
      <c r="HJ442" s="2"/>
      <c r="HK442" s="2"/>
      <c r="HL442" s="2"/>
      <c r="HM442" s="2" t="s">
        <v>42</v>
      </c>
      <c r="HN442" s="2" t="s">
        <v>3</v>
      </c>
      <c r="HO442" s="2" t="s">
        <v>3</v>
      </c>
      <c r="HP442" s="2" t="s">
        <v>3</v>
      </c>
      <c r="HQ442" s="2" t="s">
        <v>3</v>
      </c>
      <c r="HR442" s="2"/>
      <c r="HS442" s="2">
        <v>0</v>
      </c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>
        <v>0</v>
      </c>
      <c r="IL442" s="2"/>
      <c r="IM442" s="2"/>
      <c r="IN442" s="2"/>
      <c r="IO442" s="2"/>
      <c r="IP442" s="2"/>
      <c r="IQ442" s="2"/>
      <c r="IR442" s="2"/>
      <c r="IS442" s="2"/>
      <c r="IT442" s="2"/>
      <c r="IU442" s="2"/>
    </row>
    <row r="443" spans="1:255" x14ac:dyDescent="0.2">
      <c r="A443" s="4">
        <v>18</v>
      </c>
      <c r="B443" s="4">
        <v>1</v>
      </c>
      <c r="C443" s="4">
        <v>835</v>
      </c>
      <c r="E443" s="4" t="s">
        <v>509</v>
      </c>
      <c r="F443" s="4" t="s">
        <v>377</v>
      </c>
      <c r="G443" s="4" t="s">
        <v>378</v>
      </c>
      <c r="H443" s="4" t="s">
        <v>146</v>
      </c>
      <c r="I443" s="4">
        <f>I439*J443</f>
        <v>3</v>
      </c>
      <c r="J443" s="4">
        <v>3.333333333333333</v>
      </c>
      <c r="K443" s="4">
        <v>3.3333330000000001</v>
      </c>
      <c r="O443" s="4">
        <f t="shared" si="549"/>
        <v>659.98</v>
      </c>
      <c r="P443" s="4">
        <f t="shared" si="550"/>
        <v>659.98</v>
      </c>
      <c r="Q443" s="4">
        <f t="shared" si="574"/>
        <v>0</v>
      </c>
      <c r="R443" s="4">
        <f t="shared" si="575"/>
        <v>0</v>
      </c>
      <c r="S443" s="4">
        <f t="shared" si="551"/>
        <v>0</v>
      </c>
      <c r="T443" s="4">
        <f t="shared" si="552"/>
        <v>0</v>
      </c>
      <c r="U443" s="4">
        <f t="shared" si="553"/>
        <v>0</v>
      </c>
      <c r="V443" s="4">
        <f t="shared" si="554"/>
        <v>0</v>
      </c>
      <c r="W443" s="4">
        <f t="shared" si="555"/>
        <v>0</v>
      </c>
      <c r="X443" s="4">
        <f t="shared" si="576"/>
        <v>0</v>
      </c>
      <c r="Y443" s="4">
        <f t="shared" si="577"/>
        <v>0</v>
      </c>
      <c r="AA443" s="4">
        <v>85736473</v>
      </c>
      <c r="AB443" s="4">
        <f t="shared" si="556"/>
        <v>124.29</v>
      </c>
      <c r="AC443" s="4">
        <f t="shared" si="578"/>
        <v>124.29</v>
      </c>
      <c r="AD443" s="4">
        <f t="shared" si="579"/>
        <v>0</v>
      </c>
      <c r="AE443" s="4">
        <f t="shared" si="580"/>
        <v>0</v>
      </c>
      <c r="AF443" s="4">
        <f t="shared" si="580"/>
        <v>0</v>
      </c>
      <c r="AG443" s="4">
        <f t="shared" si="557"/>
        <v>0</v>
      </c>
      <c r="AH443" s="4">
        <f t="shared" si="581"/>
        <v>0</v>
      </c>
      <c r="AI443" s="4">
        <f t="shared" si="581"/>
        <v>0</v>
      </c>
      <c r="AJ443" s="4">
        <f t="shared" si="558"/>
        <v>0</v>
      </c>
      <c r="AK443" s="4">
        <v>124.29</v>
      </c>
      <c r="AL443" s="4">
        <v>124.29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109</v>
      </c>
      <c r="AU443" s="4">
        <v>61</v>
      </c>
      <c r="AV443" s="4">
        <v>1</v>
      </c>
      <c r="AW443" s="4">
        <v>1</v>
      </c>
      <c r="AZ443" s="4">
        <v>1</v>
      </c>
      <c r="BA443" s="4">
        <v>1</v>
      </c>
      <c r="BB443" s="4">
        <v>1</v>
      </c>
      <c r="BC443" s="4">
        <v>1.77</v>
      </c>
      <c r="BD443" s="4" t="s">
        <v>3</v>
      </c>
      <c r="BE443" s="4" t="s">
        <v>3</v>
      </c>
      <c r="BF443" s="4" t="s">
        <v>3</v>
      </c>
      <c r="BG443" s="4" t="s">
        <v>3</v>
      </c>
      <c r="BH443" s="4">
        <v>3</v>
      </c>
      <c r="BI443" s="4">
        <v>1</v>
      </c>
      <c r="BJ443" s="4" t="s">
        <v>379</v>
      </c>
      <c r="BM443" s="4">
        <v>21</v>
      </c>
      <c r="BN443" s="4">
        <v>0</v>
      </c>
      <c r="BO443" s="4" t="s">
        <v>377</v>
      </c>
      <c r="BP443" s="4">
        <v>1</v>
      </c>
      <c r="BQ443" s="4">
        <v>30</v>
      </c>
      <c r="BR443" s="4">
        <v>0</v>
      </c>
      <c r="BS443" s="4">
        <v>1</v>
      </c>
      <c r="BT443" s="4">
        <v>1</v>
      </c>
      <c r="BU443" s="4">
        <v>1</v>
      </c>
      <c r="BV443" s="4">
        <v>1</v>
      </c>
      <c r="BW443" s="4">
        <v>1</v>
      </c>
      <c r="BX443" s="4">
        <v>1</v>
      </c>
      <c r="BY443" s="4" t="s">
        <v>3</v>
      </c>
      <c r="BZ443" s="4">
        <v>109</v>
      </c>
      <c r="CA443" s="4">
        <v>61</v>
      </c>
      <c r="CB443" s="4" t="s">
        <v>3</v>
      </c>
      <c r="CE443" s="4">
        <v>1566</v>
      </c>
      <c r="CF443" s="4">
        <v>0</v>
      </c>
      <c r="CG443" s="4">
        <v>0</v>
      </c>
      <c r="CM443" s="4">
        <v>0</v>
      </c>
      <c r="CN443" s="4" t="s">
        <v>908</v>
      </c>
      <c r="CO443" s="4">
        <v>0</v>
      </c>
      <c r="CP443" s="4">
        <f t="shared" si="559"/>
        <v>659.98</v>
      </c>
      <c r="CQ443" s="4">
        <f t="shared" si="560"/>
        <v>219.99</v>
      </c>
      <c r="CR443" s="4">
        <f t="shared" si="582"/>
        <v>0</v>
      </c>
      <c r="CS443" s="4">
        <f t="shared" si="583"/>
        <v>0</v>
      </c>
      <c r="CT443" s="4">
        <f t="shared" si="561"/>
        <v>0</v>
      </c>
      <c r="CU443" s="4">
        <f t="shared" si="562"/>
        <v>0</v>
      </c>
      <c r="CV443" s="4">
        <f t="shared" si="563"/>
        <v>0</v>
      </c>
      <c r="CW443" s="4">
        <f t="shared" si="564"/>
        <v>0</v>
      </c>
      <c r="CX443" s="4">
        <f t="shared" si="565"/>
        <v>0</v>
      </c>
      <c r="CY443" s="4">
        <f t="shared" si="584"/>
        <v>0</v>
      </c>
      <c r="CZ443" s="4">
        <f t="shared" si="585"/>
        <v>0</v>
      </c>
      <c r="DC443" s="4" t="s">
        <v>3</v>
      </c>
      <c r="DD443" s="4" t="s">
        <v>3</v>
      </c>
      <c r="DE443" s="4" t="s">
        <v>3</v>
      </c>
      <c r="DF443" s="4" t="s">
        <v>3</v>
      </c>
      <c r="DG443" s="4" t="s">
        <v>3</v>
      </c>
      <c r="DH443" s="4" t="s">
        <v>3</v>
      </c>
      <c r="DI443" s="4" t="s">
        <v>3</v>
      </c>
      <c r="DJ443" s="4" t="s">
        <v>3</v>
      </c>
      <c r="DK443" s="4" t="s">
        <v>3</v>
      </c>
      <c r="DL443" s="4" t="s">
        <v>3</v>
      </c>
      <c r="DM443" s="4" t="s">
        <v>3</v>
      </c>
      <c r="DN443" s="4">
        <v>0</v>
      </c>
      <c r="DO443" s="4">
        <v>0</v>
      </c>
      <c r="DP443" s="4">
        <v>1</v>
      </c>
      <c r="DQ443" s="4">
        <v>1</v>
      </c>
      <c r="DU443" s="4">
        <v>1010</v>
      </c>
      <c r="DV443" s="4" t="s">
        <v>146</v>
      </c>
      <c r="DW443" s="4" t="s">
        <v>146</v>
      </c>
      <c r="DX443" s="4">
        <v>1</v>
      </c>
      <c r="DZ443" s="4" t="s">
        <v>3</v>
      </c>
      <c r="EA443" s="4" t="s">
        <v>3</v>
      </c>
      <c r="EB443" s="4" t="s">
        <v>3</v>
      </c>
      <c r="EC443" s="4" t="s">
        <v>3</v>
      </c>
      <c r="EE443" s="4">
        <v>85133641</v>
      </c>
      <c r="EF443" s="4">
        <v>30</v>
      </c>
      <c r="EG443" s="4" t="s">
        <v>52</v>
      </c>
      <c r="EH443" s="4">
        <v>0</v>
      </c>
      <c r="EI443" s="4" t="s">
        <v>3</v>
      </c>
      <c r="EJ443" s="4">
        <v>1</v>
      </c>
      <c r="EK443" s="4">
        <v>21</v>
      </c>
      <c r="EL443" s="4" t="s">
        <v>53</v>
      </c>
      <c r="EM443" s="4" t="s">
        <v>54</v>
      </c>
      <c r="EO443" s="4" t="s">
        <v>148</v>
      </c>
      <c r="EQ443" s="4">
        <v>0</v>
      </c>
      <c r="ER443" s="4">
        <v>124.29</v>
      </c>
      <c r="ES443" s="4">
        <v>124.29</v>
      </c>
      <c r="ET443" s="4">
        <v>0</v>
      </c>
      <c r="EU443" s="4">
        <v>0</v>
      </c>
      <c r="EV443" s="4">
        <v>0</v>
      </c>
      <c r="EW443" s="4">
        <v>0</v>
      </c>
      <c r="EX443" s="4">
        <v>0</v>
      </c>
      <c r="FQ443" s="4">
        <v>0</v>
      </c>
      <c r="FR443" s="4">
        <v>0</v>
      </c>
      <c r="FS443" s="4">
        <v>0</v>
      </c>
      <c r="FX443" s="4">
        <v>109</v>
      </c>
      <c r="FY443" s="4">
        <v>61</v>
      </c>
      <c r="GA443" s="4" t="s">
        <v>3</v>
      </c>
      <c r="GD443" s="4">
        <v>1</v>
      </c>
      <c r="GF443" s="4">
        <v>748438916</v>
      </c>
      <c r="GG443" s="4">
        <v>2</v>
      </c>
      <c r="GH443" s="4">
        <v>1</v>
      </c>
      <c r="GI443" s="4">
        <v>2</v>
      </c>
      <c r="GJ443" s="4">
        <v>0</v>
      </c>
      <c r="GK443" s="4">
        <v>0</v>
      </c>
      <c r="GL443" s="4">
        <f t="shared" si="566"/>
        <v>0</v>
      </c>
      <c r="GM443" s="4">
        <f t="shared" si="567"/>
        <v>659.98</v>
      </c>
      <c r="GN443" s="4">
        <f t="shared" si="568"/>
        <v>659.98</v>
      </c>
      <c r="GO443" s="4">
        <f t="shared" si="569"/>
        <v>0</v>
      </c>
      <c r="GP443" s="4">
        <f t="shared" si="570"/>
        <v>0</v>
      </c>
      <c r="GR443" s="4">
        <v>0</v>
      </c>
      <c r="GS443" s="4">
        <v>3</v>
      </c>
      <c r="GT443" s="4">
        <v>0</v>
      </c>
      <c r="GU443" s="4" t="s">
        <v>3</v>
      </c>
      <c r="GV443" s="4">
        <f t="shared" si="571"/>
        <v>0</v>
      </c>
      <c r="GW443" s="4">
        <v>1</v>
      </c>
      <c r="GX443" s="4">
        <f t="shared" si="572"/>
        <v>0</v>
      </c>
      <c r="HA443" s="4">
        <v>0</v>
      </c>
      <c r="HB443" s="4">
        <v>0</v>
      </c>
      <c r="HC443" s="4">
        <f t="shared" si="573"/>
        <v>0</v>
      </c>
      <c r="HE443" s="4" t="s">
        <v>3</v>
      </c>
      <c r="HF443" s="4" t="s">
        <v>3</v>
      </c>
      <c r="HM443" s="4" t="s">
        <v>42</v>
      </c>
      <c r="HN443" s="4" t="s">
        <v>3</v>
      </c>
      <c r="HO443" s="4" t="s">
        <v>3</v>
      </c>
      <c r="HP443" s="4" t="s">
        <v>3</v>
      </c>
      <c r="HQ443" s="4" t="s">
        <v>3</v>
      </c>
      <c r="HS443" s="4">
        <v>0</v>
      </c>
      <c r="IK443" s="4">
        <v>0</v>
      </c>
    </row>
    <row r="444" spans="1:255" x14ac:dyDescent="0.2">
      <c r="A444" s="2">
        <v>18</v>
      </c>
      <c r="B444" s="2">
        <v>1</v>
      </c>
      <c r="C444" s="2">
        <v>819</v>
      </c>
      <c r="D444" s="2"/>
      <c r="E444" s="2" t="s">
        <v>510</v>
      </c>
      <c r="F444" s="2" t="s">
        <v>154</v>
      </c>
      <c r="G444" s="2" t="s">
        <v>155</v>
      </c>
      <c r="H444" s="2" t="s">
        <v>156</v>
      </c>
      <c r="I444" s="2">
        <f>I438*J444</f>
        <v>90</v>
      </c>
      <c r="J444" s="2">
        <v>100</v>
      </c>
      <c r="K444" s="2">
        <v>100</v>
      </c>
      <c r="L444" s="2"/>
      <c r="M444" s="2"/>
      <c r="N444" s="2"/>
      <c r="O444" s="2">
        <f t="shared" si="549"/>
        <v>2529</v>
      </c>
      <c r="P444" s="2">
        <f t="shared" si="550"/>
        <v>2529</v>
      </c>
      <c r="Q444" s="2">
        <f t="shared" si="574"/>
        <v>0</v>
      </c>
      <c r="R444" s="2">
        <f t="shared" si="575"/>
        <v>0</v>
      </c>
      <c r="S444" s="2">
        <f t="shared" si="551"/>
        <v>0</v>
      </c>
      <c r="T444" s="2">
        <f t="shared" si="552"/>
        <v>0</v>
      </c>
      <c r="U444" s="2">
        <f t="shared" si="553"/>
        <v>0</v>
      </c>
      <c r="V444" s="2">
        <f t="shared" si="554"/>
        <v>0</v>
      </c>
      <c r="W444" s="2">
        <f t="shared" si="555"/>
        <v>0</v>
      </c>
      <c r="X444" s="2">
        <f t="shared" si="576"/>
        <v>0</v>
      </c>
      <c r="Y444" s="2">
        <f t="shared" si="577"/>
        <v>0</v>
      </c>
      <c r="Z444" s="2"/>
      <c r="AA444" s="2">
        <v>85736471</v>
      </c>
      <c r="AB444" s="2">
        <f t="shared" si="556"/>
        <v>28.1</v>
      </c>
      <c r="AC444" s="2">
        <f t="shared" si="578"/>
        <v>28.1</v>
      </c>
      <c r="AD444" s="2">
        <f t="shared" si="579"/>
        <v>0</v>
      </c>
      <c r="AE444" s="2">
        <f t="shared" si="580"/>
        <v>0</v>
      </c>
      <c r="AF444" s="2">
        <f t="shared" si="580"/>
        <v>0</v>
      </c>
      <c r="AG444" s="2">
        <f t="shared" si="557"/>
        <v>0</v>
      </c>
      <c r="AH444" s="2">
        <f t="shared" si="581"/>
        <v>0</v>
      </c>
      <c r="AI444" s="2">
        <f t="shared" si="581"/>
        <v>0</v>
      </c>
      <c r="AJ444" s="2">
        <f t="shared" si="558"/>
        <v>0</v>
      </c>
      <c r="AK444" s="2">
        <v>28.1</v>
      </c>
      <c r="AL444" s="2">
        <v>28.1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109</v>
      </c>
      <c r="AU444" s="2">
        <v>61</v>
      </c>
      <c r="AV444" s="2">
        <v>1</v>
      </c>
      <c r="AW444" s="2">
        <v>1</v>
      </c>
      <c r="AX444" s="2"/>
      <c r="AY444" s="2"/>
      <c r="AZ444" s="2">
        <v>1</v>
      </c>
      <c r="BA444" s="2">
        <v>1</v>
      </c>
      <c r="BB444" s="2">
        <v>1</v>
      </c>
      <c r="BC444" s="2">
        <v>1</v>
      </c>
      <c r="BD444" s="2" t="s">
        <v>3</v>
      </c>
      <c r="BE444" s="2" t="s">
        <v>3</v>
      </c>
      <c r="BF444" s="2" t="s">
        <v>3</v>
      </c>
      <c r="BG444" s="2" t="s">
        <v>3</v>
      </c>
      <c r="BH444" s="2">
        <v>3</v>
      </c>
      <c r="BI444" s="2">
        <v>1</v>
      </c>
      <c r="BJ444" s="2" t="s">
        <v>157</v>
      </c>
      <c r="BK444" s="2"/>
      <c r="BL444" s="2"/>
      <c r="BM444" s="2">
        <v>21</v>
      </c>
      <c r="BN444" s="2">
        <v>0</v>
      </c>
      <c r="BO444" s="2" t="s">
        <v>3</v>
      </c>
      <c r="BP444" s="2">
        <v>0</v>
      </c>
      <c r="BQ444" s="2">
        <v>30</v>
      </c>
      <c r="BR444" s="2">
        <v>0</v>
      </c>
      <c r="BS444" s="2">
        <v>1</v>
      </c>
      <c r="BT444" s="2">
        <v>1</v>
      </c>
      <c r="BU444" s="2">
        <v>1</v>
      </c>
      <c r="BV444" s="2">
        <v>1</v>
      </c>
      <c r="BW444" s="2">
        <v>1</v>
      </c>
      <c r="BX444" s="2">
        <v>1</v>
      </c>
      <c r="BY444" s="2" t="s">
        <v>3</v>
      </c>
      <c r="BZ444" s="2">
        <v>109</v>
      </c>
      <c r="CA444" s="2">
        <v>61</v>
      </c>
      <c r="CB444" s="2" t="s">
        <v>3</v>
      </c>
      <c r="CC444" s="2"/>
      <c r="CD444" s="2"/>
      <c r="CE444" s="2">
        <v>1566</v>
      </c>
      <c r="CF444" s="2">
        <v>0</v>
      </c>
      <c r="CG444" s="2">
        <v>0</v>
      </c>
      <c r="CH444" s="2"/>
      <c r="CI444" s="2"/>
      <c r="CJ444" s="2"/>
      <c r="CK444" s="2"/>
      <c r="CL444" s="2"/>
      <c r="CM444" s="2">
        <v>0</v>
      </c>
      <c r="CN444" s="2" t="s">
        <v>908</v>
      </c>
      <c r="CO444" s="2">
        <v>0</v>
      </c>
      <c r="CP444" s="2">
        <f t="shared" si="559"/>
        <v>2529</v>
      </c>
      <c r="CQ444" s="2">
        <f t="shared" si="560"/>
        <v>28.1</v>
      </c>
      <c r="CR444" s="2">
        <f t="shared" si="582"/>
        <v>0</v>
      </c>
      <c r="CS444" s="2">
        <f t="shared" si="583"/>
        <v>0</v>
      </c>
      <c r="CT444" s="2">
        <f t="shared" si="561"/>
        <v>0</v>
      </c>
      <c r="CU444" s="2">
        <f t="shared" si="562"/>
        <v>0</v>
      </c>
      <c r="CV444" s="2">
        <f t="shared" si="563"/>
        <v>0</v>
      </c>
      <c r="CW444" s="2">
        <f t="shared" si="564"/>
        <v>0</v>
      </c>
      <c r="CX444" s="2">
        <f t="shared" si="565"/>
        <v>0</v>
      </c>
      <c r="CY444" s="2">
        <f t="shared" si="584"/>
        <v>0</v>
      </c>
      <c r="CZ444" s="2">
        <f t="shared" si="585"/>
        <v>0</v>
      </c>
      <c r="DA444" s="2"/>
      <c r="DB444" s="2"/>
      <c r="DC444" s="2" t="s">
        <v>3</v>
      </c>
      <c r="DD444" s="2" t="s">
        <v>3</v>
      </c>
      <c r="DE444" s="2" t="s">
        <v>3</v>
      </c>
      <c r="DF444" s="2" t="s">
        <v>3</v>
      </c>
      <c r="DG444" s="2" t="s">
        <v>3</v>
      </c>
      <c r="DH444" s="2" t="s">
        <v>3</v>
      </c>
      <c r="DI444" s="2" t="s">
        <v>3</v>
      </c>
      <c r="DJ444" s="2" t="s">
        <v>3</v>
      </c>
      <c r="DK444" s="2" t="s">
        <v>3</v>
      </c>
      <c r="DL444" s="2" t="s">
        <v>3</v>
      </c>
      <c r="DM444" s="2" t="s">
        <v>3</v>
      </c>
      <c r="DN444" s="2">
        <v>0</v>
      </c>
      <c r="DO444" s="2">
        <v>0</v>
      </c>
      <c r="DP444" s="2">
        <v>1</v>
      </c>
      <c r="DQ444" s="2">
        <v>1</v>
      </c>
      <c r="DR444" s="2"/>
      <c r="DS444" s="2"/>
      <c r="DT444" s="2"/>
      <c r="DU444" s="2">
        <v>1003</v>
      </c>
      <c r="DV444" s="2" t="s">
        <v>156</v>
      </c>
      <c r="DW444" s="2" t="s">
        <v>156</v>
      </c>
      <c r="DX444" s="2">
        <v>1</v>
      </c>
      <c r="DY444" s="2"/>
      <c r="DZ444" s="2" t="s">
        <v>3</v>
      </c>
      <c r="EA444" s="2" t="s">
        <v>3</v>
      </c>
      <c r="EB444" s="2" t="s">
        <v>3</v>
      </c>
      <c r="EC444" s="2" t="s">
        <v>3</v>
      </c>
      <c r="ED444" s="2"/>
      <c r="EE444" s="2">
        <v>85133641</v>
      </c>
      <c r="EF444" s="2">
        <v>30</v>
      </c>
      <c r="EG444" s="2" t="s">
        <v>52</v>
      </c>
      <c r="EH444" s="2">
        <v>0</v>
      </c>
      <c r="EI444" s="2" t="s">
        <v>3</v>
      </c>
      <c r="EJ444" s="2">
        <v>1</v>
      </c>
      <c r="EK444" s="2">
        <v>21</v>
      </c>
      <c r="EL444" s="2" t="s">
        <v>53</v>
      </c>
      <c r="EM444" s="2" t="s">
        <v>54</v>
      </c>
      <c r="EN444" s="2"/>
      <c r="EO444" s="2" t="s">
        <v>148</v>
      </c>
      <c r="EP444" s="2"/>
      <c r="EQ444" s="2">
        <v>0</v>
      </c>
      <c r="ER444" s="2">
        <v>28.1</v>
      </c>
      <c r="ES444" s="2">
        <v>28.1</v>
      </c>
      <c r="ET444" s="2">
        <v>0</v>
      </c>
      <c r="EU444" s="2">
        <v>0</v>
      </c>
      <c r="EV444" s="2">
        <v>0</v>
      </c>
      <c r="EW444" s="2">
        <v>0</v>
      </c>
      <c r="EX444" s="2">
        <v>0</v>
      </c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>
        <v>0</v>
      </c>
      <c r="FR444" s="2">
        <v>0</v>
      </c>
      <c r="FS444" s="2">
        <v>0</v>
      </c>
      <c r="FT444" s="2"/>
      <c r="FU444" s="2"/>
      <c r="FV444" s="2"/>
      <c r="FW444" s="2"/>
      <c r="FX444" s="2">
        <v>109</v>
      </c>
      <c r="FY444" s="2">
        <v>61</v>
      </c>
      <c r="FZ444" s="2"/>
      <c r="GA444" s="2" t="s">
        <v>3</v>
      </c>
      <c r="GB444" s="2"/>
      <c r="GC444" s="2"/>
      <c r="GD444" s="2">
        <v>1</v>
      </c>
      <c r="GE444" s="2"/>
      <c r="GF444" s="2">
        <v>-367345504</v>
      </c>
      <c r="GG444" s="2">
        <v>2</v>
      </c>
      <c r="GH444" s="2">
        <v>1</v>
      </c>
      <c r="GI444" s="2">
        <v>-2</v>
      </c>
      <c r="GJ444" s="2">
        <v>0</v>
      </c>
      <c r="GK444" s="2">
        <v>0</v>
      </c>
      <c r="GL444" s="2">
        <f t="shared" si="566"/>
        <v>0</v>
      </c>
      <c r="GM444" s="2">
        <f t="shared" si="567"/>
        <v>2529</v>
      </c>
      <c r="GN444" s="2">
        <f t="shared" si="568"/>
        <v>2529</v>
      </c>
      <c r="GO444" s="2">
        <f t="shared" si="569"/>
        <v>0</v>
      </c>
      <c r="GP444" s="2">
        <f t="shared" si="570"/>
        <v>0</v>
      </c>
      <c r="GQ444" s="2"/>
      <c r="GR444" s="2">
        <v>0</v>
      </c>
      <c r="GS444" s="2">
        <v>3</v>
      </c>
      <c r="GT444" s="2">
        <v>0</v>
      </c>
      <c r="GU444" s="2" t="s">
        <v>3</v>
      </c>
      <c r="GV444" s="2">
        <f t="shared" si="571"/>
        <v>0</v>
      </c>
      <c r="GW444" s="2">
        <v>1</v>
      </c>
      <c r="GX444" s="2">
        <f t="shared" si="572"/>
        <v>0</v>
      </c>
      <c r="GY444" s="2"/>
      <c r="GZ444" s="2"/>
      <c r="HA444" s="2">
        <v>0</v>
      </c>
      <c r="HB444" s="2">
        <v>0</v>
      </c>
      <c r="HC444" s="2">
        <f t="shared" si="573"/>
        <v>0</v>
      </c>
      <c r="HD444" s="2"/>
      <c r="HE444" s="2" t="s">
        <v>3</v>
      </c>
      <c r="HF444" s="2" t="s">
        <v>3</v>
      </c>
      <c r="HG444" s="2"/>
      <c r="HH444" s="2"/>
      <c r="HI444" s="2"/>
      <c r="HJ444" s="2"/>
      <c r="HK444" s="2"/>
      <c r="HL444" s="2"/>
      <c r="HM444" s="2" t="s">
        <v>42</v>
      </c>
      <c r="HN444" s="2" t="s">
        <v>3</v>
      </c>
      <c r="HO444" s="2" t="s">
        <v>3</v>
      </c>
      <c r="HP444" s="2" t="s">
        <v>3</v>
      </c>
      <c r="HQ444" s="2" t="s">
        <v>3</v>
      </c>
      <c r="HR444" s="2"/>
      <c r="HS444" s="2">
        <v>0</v>
      </c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>
        <v>0</v>
      </c>
      <c r="IL444" s="2"/>
      <c r="IM444" s="2"/>
      <c r="IN444" s="2"/>
      <c r="IO444" s="2"/>
      <c r="IP444" s="2"/>
      <c r="IQ444" s="2"/>
      <c r="IR444" s="2"/>
      <c r="IS444" s="2"/>
      <c r="IT444" s="2"/>
      <c r="IU444" s="2"/>
    </row>
    <row r="445" spans="1:255" x14ac:dyDescent="0.2">
      <c r="A445" s="4">
        <v>18</v>
      </c>
      <c r="B445" s="4">
        <v>1</v>
      </c>
      <c r="C445" s="4">
        <v>834</v>
      </c>
      <c r="E445" s="4" t="s">
        <v>510</v>
      </c>
      <c r="F445" s="4" t="s">
        <v>154</v>
      </c>
      <c r="G445" s="4" t="s">
        <v>155</v>
      </c>
      <c r="H445" s="4" t="s">
        <v>156</v>
      </c>
      <c r="I445" s="4">
        <f>I439*J445</f>
        <v>90</v>
      </c>
      <c r="J445" s="4">
        <v>100</v>
      </c>
      <c r="K445" s="4">
        <v>100</v>
      </c>
      <c r="O445" s="4">
        <f t="shared" si="549"/>
        <v>47115.27</v>
      </c>
      <c r="P445" s="4">
        <f t="shared" si="550"/>
        <v>47115.27</v>
      </c>
      <c r="Q445" s="4">
        <f t="shared" si="574"/>
        <v>0</v>
      </c>
      <c r="R445" s="4">
        <f t="shared" si="575"/>
        <v>0</v>
      </c>
      <c r="S445" s="4">
        <f t="shared" si="551"/>
        <v>0</v>
      </c>
      <c r="T445" s="4">
        <f t="shared" si="552"/>
        <v>0</v>
      </c>
      <c r="U445" s="4">
        <f t="shared" si="553"/>
        <v>0</v>
      </c>
      <c r="V445" s="4">
        <f t="shared" si="554"/>
        <v>0</v>
      </c>
      <c r="W445" s="4">
        <f t="shared" si="555"/>
        <v>0</v>
      </c>
      <c r="X445" s="4">
        <f t="shared" si="576"/>
        <v>0</v>
      </c>
      <c r="Y445" s="4">
        <f t="shared" si="577"/>
        <v>0</v>
      </c>
      <c r="AA445" s="4">
        <v>85736473</v>
      </c>
      <c r="AB445" s="4">
        <f t="shared" si="556"/>
        <v>28.1</v>
      </c>
      <c r="AC445" s="4">
        <f t="shared" si="578"/>
        <v>28.1</v>
      </c>
      <c r="AD445" s="4">
        <f t="shared" si="579"/>
        <v>0</v>
      </c>
      <c r="AE445" s="4">
        <f t="shared" si="580"/>
        <v>0</v>
      </c>
      <c r="AF445" s="4">
        <f t="shared" si="580"/>
        <v>0</v>
      </c>
      <c r="AG445" s="4">
        <f t="shared" si="557"/>
        <v>0</v>
      </c>
      <c r="AH445" s="4">
        <f t="shared" si="581"/>
        <v>0</v>
      </c>
      <c r="AI445" s="4">
        <f t="shared" si="581"/>
        <v>0</v>
      </c>
      <c r="AJ445" s="4">
        <f t="shared" si="558"/>
        <v>0</v>
      </c>
      <c r="AK445" s="4">
        <v>28.1</v>
      </c>
      <c r="AL445" s="4">
        <v>28.1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109</v>
      </c>
      <c r="AU445" s="4">
        <v>61</v>
      </c>
      <c r="AV445" s="4">
        <v>1</v>
      </c>
      <c r="AW445" s="4">
        <v>1</v>
      </c>
      <c r="AZ445" s="4">
        <v>1</v>
      </c>
      <c r="BA445" s="4">
        <v>1</v>
      </c>
      <c r="BB445" s="4">
        <v>1</v>
      </c>
      <c r="BC445" s="4">
        <v>18.63</v>
      </c>
      <c r="BD445" s="4" t="s">
        <v>3</v>
      </c>
      <c r="BE445" s="4" t="s">
        <v>3</v>
      </c>
      <c r="BF445" s="4" t="s">
        <v>3</v>
      </c>
      <c r="BG445" s="4" t="s">
        <v>3</v>
      </c>
      <c r="BH445" s="4">
        <v>3</v>
      </c>
      <c r="BI445" s="4">
        <v>1</v>
      </c>
      <c r="BJ445" s="4" t="s">
        <v>157</v>
      </c>
      <c r="BM445" s="4">
        <v>21</v>
      </c>
      <c r="BN445" s="4">
        <v>0</v>
      </c>
      <c r="BO445" s="4" t="s">
        <v>154</v>
      </c>
      <c r="BP445" s="4">
        <v>1</v>
      </c>
      <c r="BQ445" s="4">
        <v>30</v>
      </c>
      <c r="BR445" s="4">
        <v>0</v>
      </c>
      <c r="BS445" s="4">
        <v>1</v>
      </c>
      <c r="BT445" s="4">
        <v>1</v>
      </c>
      <c r="BU445" s="4">
        <v>1</v>
      </c>
      <c r="BV445" s="4">
        <v>1</v>
      </c>
      <c r="BW445" s="4">
        <v>1</v>
      </c>
      <c r="BX445" s="4">
        <v>1</v>
      </c>
      <c r="BY445" s="4" t="s">
        <v>3</v>
      </c>
      <c r="BZ445" s="4">
        <v>109</v>
      </c>
      <c r="CA445" s="4">
        <v>61</v>
      </c>
      <c r="CB445" s="4" t="s">
        <v>3</v>
      </c>
      <c r="CE445" s="4">
        <v>1566</v>
      </c>
      <c r="CF445" s="4">
        <v>0</v>
      </c>
      <c r="CG445" s="4">
        <v>0</v>
      </c>
      <c r="CM445" s="4">
        <v>0</v>
      </c>
      <c r="CN445" s="4" t="s">
        <v>908</v>
      </c>
      <c r="CO445" s="4">
        <v>0</v>
      </c>
      <c r="CP445" s="4">
        <f t="shared" si="559"/>
        <v>47115.27</v>
      </c>
      <c r="CQ445" s="4">
        <f t="shared" si="560"/>
        <v>523.5</v>
      </c>
      <c r="CR445" s="4">
        <f t="shared" si="582"/>
        <v>0</v>
      </c>
      <c r="CS445" s="4">
        <f t="shared" si="583"/>
        <v>0</v>
      </c>
      <c r="CT445" s="4">
        <f t="shared" si="561"/>
        <v>0</v>
      </c>
      <c r="CU445" s="4">
        <f t="shared" si="562"/>
        <v>0</v>
      </c>
      <c r="CV445" s="4">
        <f t="shared" si="563"/>
        <v>0</v>
      </c>
      <c r="CW445" s="4">
        <f t="shared" si="564"/>
        <v>0</v>
      </c>
      <c r="CX445" s="4">
        <f t="shared" si="565"/>
        <v>0</v>
      </c>
      <c r="CY445" s="4">
        <f t="shared" si="584"/>
        <v>0</v>
      </c>
      <c r="CZ445" s="4">
        <f t="shared" si="585"/>
        <v>0</v>
      </c>
      <c r="DC445" s="4" t="s">
        <v>3</v>
      </c>
      <c r="DD445" s="4" t="s">
        <v>3</v>
      </c>
      <c r="DE445" s="4" t="s">
        <v>3</v>
      </c>
      <c r="DF445" s="4" t="s">
        <v>3</v>
      </c>
      <c r="DG445" s="4" t="s">
        <v>3</v>
      </c>
      <c r="DH445" s="4" t="s">
        <v>3</v>
      </c>
      <c r="DI445" s="4" t="s">
        <v>3</v>
      </c>
      <c r="DJ445" s="4" t="s">
        <v>3</v>
      </c>
      <c r="DK445" s="4" t="s">
        <v>3</v>
      </c>
      <c r="DL445" s="4" t="s">
        <v>3</v>
      </c>
      <c r="DM445" s="4" t="s">
        <v>3</v>
      </c>
      <c r="DN445" s="4">
        <v>0</v>
      </c>
      <c r="DO445" s="4">
        <v>0</v>
      </c>
      <c r="DP445" s="4">
        <v>1</v>
      </c>
      <c r="DQ445" s="4">
        <v>1</v>
      </c>
      <c r="DU445" s="4">
        <v>1003</v>
      </c>
      <c r="DV445" s="4" t="s">
        <v>156</v>
      </c>
      <c r="DW445" s="4" t="s">
        <v>156</v>
      </c>
      <c r="DX445" s="4">
        <v>1</v>
      </c>
      <c r="DZ445" s="4" t="s">
        <v>3</v>
      </c>
      <c r="EA445" s="4" t="s">
        <v>3</v>
      </c>
      <c r="EB445" s="4" t="s">
        <v>3</v>
      </c>
      <c r="EC445" s="4" t="s">
        <v>3</v>
      </c>
      <c r="EE445" s="4">
        <v>85133641</v>
      </c>
      <c r="EF445" s="4">
        <v>30</v>
      </c>
      <c r="EG445" s="4" t="s">
        <v>52</v>
      </c>
      <c r="EH445" s="4">
        <v>0</v>
      </c>
      <c r="EI445" s="4" t="s">
        <v>3</v>
      </c>
      <c r="EJ445" s="4">
        <v>1</v>
      </c>
      <c r="EK445" s="4">
        <v>21</v>
      </c>
      <c r="EL445" s="4" t="s">
        <v>53</v>
      </c>
      <c r="EM445" s="4" t="s">
        <v>54</v>
      </c>
      <c r="EO445" s="4" t="s">
        <v>148</v>
      </c>
      <c r="EQ445" s="4">
        <v>0</v>
      </c>
      <c r="ER445" s="4">
        <v>28.1</v>
      </c>
      <c r="ES445" s="4">
        <v>28.1</v>
      </c>
      <c r="ET445" s="4">
        <v>0</v>
      </c>
      <c r="EU445" s="4">
        <v>0</v>
      </c>
      <c r="EV445" s="4">
        <v>0</v>
      </c>
      <c r="EW445" s="4">
        <v>0</v>
      </c>
      <c r="EX445" s="4">
        <v>0</v>
      </c>
      <c r="FQ445" s="4">
        <v>0</v>
      </c>
      <c r="FR445" s="4">
        <v>0</v>
      </c>
      <c r="FS445" s="4">
        <v>0</v>
      </c>
      <c r="FX445" s="4">
        <v>109</v>
      </c>
      <c r="FY445" s="4">
        <v>61</v>
      </c>
      <c r="GA445" s="4" t="s">
        <v>3</v>
      </c>
      <c r="GD445" s="4">
        <v>1</v>
      </c>
      <c r="GF445" s="4">
        <v>-367345504</v>
      </c>
      <c r="GG445" s="4">
        <v>2</v>
      </c>
      <c r="GH445" s="4">
        <v>1</v>
      </c>
      <c r="GI445" s="4">
        <v>2</v>
      </c>
      <c r="GJ445" s="4">
        <v>0</v>
      </c>
      <c r="GK445" s="4">
        <v>0</v>
      </c>
      <c r="GL445" s="4">
        <f t="shared" si="566"/>
        <v>0</v>
      </c>
      <c r="GM445" s="4">
        <f t="shared" si="567"/>
        <v>47115.27</v>
      </c>
      <c r="GN445" s="4">
        <f t="shared" si="568"/>
        <v>47115.27</v>
      </c>
      <c r="GO445" s="4">
        <f t="shared" si="569"/>
        <v>0</v>
      </c>
      <c r="GP445" s="4">
        <f t="shared" si="570"/>
        <v>0</v>
      </c>
      <c r="GR445" s="4">
        <v>0</v>
      </c>
      <c r="GS445" s="4">
        <v>3</v>
      </c>
      <c r="GT445" s="4">
        <v>0</v>
      </c>
      <c r="GU445" s="4" t="s">
        <v>3</v>
      </c>
      <c r="GV445" s="4">
        <f t="shared" si="571"/>
        <v>0</v>
      </c>
      <c r="GW445" s="4">
        <v>1</v>
      </c>
      <c r="GX445" s="4">
        <f t="shared" si="572"/>
        <v>0</v>
      </c>
      <c r="HA445" s="4">
        <v>0</v>
      </c>
      <c r="HB445" s="4">
        <v>0</v>
      </c>
      <c r="HC445" s="4">
        <f t="shared" si="573"/>
        <v>0</v>
      </c>
      <c r="HE445" s="4" t="s">
        <v>3</v>
      </c>
      <c r="HF445" s="4" t="s">
        <v>3</v>
      </c>
      <c r="HM445" s="4" t="s">
        <v>42</v>
      </c>
      <c r="HN445" s="4" t="s">
        <v>3</v>
      </c>
      <c r="HO445" s="4" t="s">
        <v>3</v>
      </c>
      <c r="HP445" s="4" t="s">
        <v>3</v>
      </c>
      <c r="HQ445" s="4" t="s">
        <v>3</v>
      </c>
      <c r="HS445" s="4">
        <v>0</v>
      </c>
      <c r="IK445" s="4">
        <v>0</v>
      </c>
    </row>
    <row r="446" spans="1:255" x14ac:dyDescent="0.2">
      <c r="A446" s="2">
        <v>17</v>
      </c>
      <c r="B446" s="2">
        <v>1</v>
      </c>
      <c r="C446" s="2">
        <f>ROW(SmtRes!A851)</f>
        <v>851</v>
      </c>
      <c r="D446" s="2">
        <f>ROW(EtalonRes!A839)</f>
        <v>839</v>
      </c>
      <c r="E446" s="2" t="s">
        <v>511</v>
      </c>
      <c r="F446" s="2" t="s">
        <v>159</v>
      </c>
      <c r="G446" s="2" t="s">
        <v>160</v>
      </c>
      <c r="H446" s="2" t="s">
        <v>138</v>
      </c>
      <c r="I446" s="2">
        <f>ROUND((100)/100,9)</f>
        <v>1</v>
      </c>
      <c r="J446" s="2">
        <v>0</v>
      </c>
      <c r="K446" s="2">
        <f>ROUND((100)/100,9)</f>
        <v>1</v>
      </c>
      <c r="L446" s="2"/>
      <c r="M446" s="2"/>
      <c r="N446" s="2"/>
      <c r="O446" s="2">
        <f t="shared" si="549"/>
        <v>747.44</v>
      </c>
      <c r="P446" s="2">
        <f t="shared" si="550"/>
        <v>44.76</v>
      </c>
      <c r="Q446" s="2">
        <f>(ROUND((ROUND(((((ET446*1.25)*1.2))*AV446*I446),2)*BB446),2)+ROUND((ROUND(((AE446-(((EU446*1.25)*1.2)))*AV446*I446),2)*BS446),2))</f>
        <v>76.459999999999994</v>
      </c>
      <c r="R446" s="2">
        <f>(ROUND((ROUND(((((EU446*1.25)*1.2))*AV446*I446),2)*BS446),2)+ROUND((ROUND(((AE446-(((EU446*1.25)*1.2)))*AV446*I446),2)*BS446),2))</f>
        <v>9.6999999999999993</v>
      </c>
      <c r="S446" s="2">
        <f t="shared" si="551"/>
        <v>626.22</v>
      </c>
      <c r="T446" s="2">
        <f t="shared" si="552"/>
        <v>0</v>
      </c>
      <c r="U446" s="2">
        <f t="shared" si="553"/>
        <v>49.621901999999999</v>
      </c>
      <c r="V446" s="2">
        <f t="shared" si="554"/>
        <v>0</v>
      </c>
      <c r="W446" s="2">
        <f t="shared" si="555"/>
        <v>0</v>
      </c>
      <c r="X446" s="2">
        <f>(ROUND((((S446+ROUND((ROUND(((((EU446*1.25)*1.2))*AV446*I446),2)*BS446),2))*AT446)/100),2)+ROUND(((ROUND((ROUND(((AE446-(((EU446*1.25)*1.2)))*AV446*I446),2)*BS446),2)*AT446)/100),2))</f>
        <v>693.15</v>
      </c>
      <c r="Y446" s="2">
        <f>(ROUND((((S446+ROUND((ROUND(((((EU446*1.25)*1.2))*AV446*I446),2)*BS446),2))*AU446)/100),2)+ROUND(((ROUND((ROUND(((AE446-(((EU446*1.25)*1.2)))*AV446*I446),2)*BS446),2)*AU446)/100),2))</f>
        <v>387.91</v>
      </c>
      <c r="Z446" s="2"/>
      <c r="AA446" s="2">
        <v>85736471</v>
      </c>
      <c r="AB446" s="2">
        <f t="shared" si="556"/>
        <v>703.3152</v>
      </c>
      <c r="AC446" s="2">
        <f>ROUND((((ES446*1)*1)),6)</f>
        <v>44.76</v>
      </c>
      <c r="AD446" s="2">
        <f>ROUND((((((ET446*1.25)*1.2))-(((EU446*1.25)*1.2)))+AE446),6)</f>
        <v>71.655000000000001</v>
      </c>
      <c r="AE446" s="2">
        <f>ROUND((((EU446*1.25)*1.2)),6)</f>
        <v>9.09</v>
      </c>
      <c r="AF446" s="2">
        <f>ROUND((((EV446*1.15)*1.2)),6)</f>
        <v>586.90020000000004</v>
      </c>
      <c r="AG446" s="2">
        <f t="shared" si="557"/>
        <v>0</v>
      </c>
      <c r="AH446" s="2">
        <f>(((EW446*1.15)*1.2))</f>
        <v>46.506</v>
      </c>
      <c r="AI446" s="2">
        <f>(((EX446*1.25)*1.2))</f>
        <v>0</v>
      </c>
      <c r="AJ446" s="2">
        <f t="shared" si="558"/>
        <v>0</v>
      </c>
      <c r="AK446" s="2">
        <v>517.82000000000005</v>
      </c>
      <c r="AL446" s="2">
        <v>44.76</v>
      </c>
      <c r="AM446" s="2">
        <v>47.77</v>
      </c>
      <c r="AN446" s="2">
        <v>6.06</v>
      </c>
      <c r="AO446" s="2">
        <v>425.29</v>
      </c>
      <c r="AP446" s="2">
        <v>0</v>
      </c>
      <c r="AQ446" s="2">
        <v>33.700000000000003</v>
      </c>
      <c r="AR446" s="2">
        <v>0</v>
      </c>
      <c r="AS446" s="2">
        <v>0</v>
      </c>
      <c r="AT446" s="2">
        <v>109</v>
      </c>
      <c r="AU446" s="2">
        <v>61</v>
      </c>
      <c r="AV446" s="2">
        <v>1.0669999999999999</v>
      </c>
      <c r="AW446" s="2">
        <v>1</v>
      </c>
      <c r="AX446" s="2"/>
      <c r="AY446" s="2"/>
      <c r="AZ446" s="2">
        <v>1</v>
      </c>
      <c r="BA446" s="2">
        <v>1</v>
      </c>
      <c r="BB446" s="2">
        <v>1</v>
      </c>
      <c r="BC446" s="2">
        <v>1</v>
      </c>
      <c r="BD446" s="2" t="s">
        <v>3</v>
      </c>
      <c r="BE446" s="2" t="s">
        <v>3</v>
      </c>
      <c r="BF446" s="2" t="s">
        <v>3</v>
      </c>
      <c r="BG446" s="2" t="s">
        <v>3</v>
      </c>
      <c r="BH446" s="2">
        <v>0</v>
      </c>
      <c r="BI446" s="2">
        <v>1</v>
      </c>
      <c r="BJ446" s="2" t="s">
        <v>161</v>
      </c>
      <c r="BK446" s="2"/>
      <c r="BL446" s="2"/>
      <c r="BM446" s="2">
        <v>21</v>
      </c>
      <c r="BN446" s="2">
        <v>0</v>
      </c>
      <c r="BO446" s="2" t="s">
        <v>159</v>
      </c>
      <c r="BP446" s="2">
        <v>1</v>
      </c>
      <c r="BQ446" s="2">
        <v>30</v>
      </c>
      <c r="BR446" s="2">
        <v>0</v>
      </c>
      <c r="BS446" s="2">
        <v>1</v>
      </c>
      <c r="BT446" s="2">
        <v>1</v>
      </c>
      <c r="BU446" s="2">
        <v>1</v>
      </c>
      <c r="BV446" s="2">
        <v>1</v>
      </c>
      <c r="BW446" s="2">
        <v>1</v>
      </c>
      <c r="BX446" s="2">
        <v>1</v>
      </c>
      <c r="BY446" s="2" t="s">
        <v>3</v>
      </c>
      <c r="BZ446" s="2">
        <v>109</v>
      </c>
      <c r="CA446" s="2">
        <v>61</v>
      </c>
      <c r="CB446" s="2" t="s">
        <v>3</v>
      </c>
      <c r="CC446" s="2"/>
      <c r="CD446" s="2"/>
      <c r="CE446" s="2">
        <v>1566</v>
      </c>
      <c r="CF446" s="2">
        <v>0</v>
      </c>
      <c r="CG446" s="2">
        <v>0</v>
      </c>
      <c r="CH446" s="2"/>
      <c r="CI446" s="2"/>
      <c r="CJ446" s="2"/>
      <c r="CK446" s="2"/>
      <c r="CL446" s="2"/>
      <c r="CM446" s="2">
        <v>0</v>
      </c>
      <c r="CN446" s="2" t="s">
        <v>907</v>
      </c>
      <c r="CO446" s="2">
        <v>0</v>
      </c>
      <c r="CP446" s="2">
        <f t="shared" si="559"/>
        <v>747.44</v>
      </c>
      <c r="CQ446" s="2">
        <f t="shared" si="560"/>
        <v>44.76</v>
      </c>
      <c r="CR446" s="2">
        <f>(ROUND((ROUND(((((ET446*1.25)*1.2))*AV446*1),2)*BB446),2)+ROUND((ROUND(((AE446-(((EU446*1.25)*1.2)))*AV446*1),2)*BS446),2))</f>
        <v>76.459999999999994</v>
      </c>
      <c r="CS446" s="2">
        <f>(ROUND((ROUND(((((EU446*1.25)*1.2))*AV446*1),2)*BS446),2)+ROUND((ROUND(((AE446-(((EU446*1.25)*1.2)))*AV446*1),2)*BS446),2))</f>
        <v>9.6999999999999993</v>
      </c>
      <c r="CT446" s="2">
        <f t="shared" si="561"/>
        <v>626.22</v>
      </c>
      <c r="CU446" s="2">
        <f t="shared" si="562"/>
        <v>0</v>
      </c>
      <c r="CV446" s="2">
        <f t="shared" si="563"/>
        <v>49.621901999999999</v>
      </c>
      <c r="CW446" s="2">
        <f t="shared" si="564"/>
        <v>0</v>
      </c>
      <c r="CX446" s="2">
        <f t="shared" si="565"/>
        <v>0</v>
      </c>
      <c r="CY446" s="2">
        <f>(ROUND((((S446+ROUND((ROUND(((((EU446*1.25)*1.2))*AV446*1),2)*BS446),2))*AT446)/100),2)+ROUND(((ROUND((ROUND(((AE446-(((EU446*1.25)*1.2)))*AV446*1),2)*BS446),2)*AT446)/100),2))</f>
        <v>693.15</v>
      </c>
      <c r="CZ446" s="2">
        <f>(ROUND((((S446+ROUND((ROUND(((((EU446*1.25)*1.2))*AV446*1),2)*BS446),2))*AU446)/100),2)+ROUND(((ROUND((ROUND(((AE446-(((EU446*1.25)*1.2)))*AV446*1),2)*BS446),2)*AU446)/100),2))</f>
        <v>387.91</v>
      </c>
      <c r="DA446" s="2"/>
      <c r="DB446" s="2">
        <v>155</v>
      </c>
      <c r="DC446" s="2" t="s">
        <v>3</v>
      </c>
      <c r="DD446" s="2" t="s">
        <v>42</v>
      </c>
      <c r="DE446" s="2" t="s">
        <v>140</v>
      </c>
      <c r="DF446" s="2" t="s">
        <v>140</v>
      </c>
      <c r="DG446" s="2" t="s">
        <v>141</v>
      </c>
      <c r="DH446" s="2" t="s">
        <v>3</v>
      </c>
      <c r="DI446" s="2" t="s">
        <v>141</v>
      </c>
      <c r="DJ446" s="2" t="s">
        <v>140</v>
      </c>
      <c r="DK446" s="2" t="s">
        <v>3</v>
      </c>
      <c r="DL446" s="2" t="s">
        <v>3</v>
      </c>
      <c r="DM446" s="2" t="s">
        <v>3</v>
      </c>
      <c r="DN446" s="2">
        <v>0</v>
      </c>
      <c r="DO446" s="2">
        <v>0</v>
      </c>
      <c r="DP446" s="2">
        <v>1</v>
      </c>
      <c r="DQ446" s="2">
        <v>1</v>
      </c>
      <c r="DR446" s="2"/>
      <c r="DS446" s="2"/>
      <c r="DT446" s="2"/>
      <c r="DU446" s="2">
        <v>1013</v>
      </c>
      <c r="DV446" s="2" t="s">
        <v>138</v>
      </c>
      <c r="DW446" s="2" t="s">
        <v>138</v>
      </c>
      <c r="DX446" s="2">
        <v>1</v>
      </c>
      <c r="DY446" s="2"/>
      <c r="DZ446" s="2" t="s">
        <v>3</v>
      </c>
      <c r="EA446" s="2" t="s">
        <v>3</v>
      </c>
      <c r="EB446" s="2" t="s">
        <v>3</v>
      </c>
      <c r="EC446" s="2" t="s">
        <v>3</v>
      </c>
      <c r="ED446" s="2"/>
      <c r="EE446" s="2">
        <v>85133641</v>
      </c>
      <c r="EF446" s="2">
        <v>30</v>
      </c>
      <c r="EG446" s="2" t="s">
        <v>52</v>
      </c>
      <c r="EH446" s="2">
        <v>0</v>
      </c>
      <c r="EI446" s="2" t="s">
        <v>3</v>
      </c>
      <c r="EJ446" s="2">
        <v>1</v>
      </c>
      <c r="EK446" s="2">
        <v>21</v>
      </c>
      <c r="EL446" s="2" t="s">
        <v>53</v>
      </c>
      <c r="EM446" s="2" t="s">
        <v>54</v>
      </c>
      <c r="EN446" s="2"/>
      <c r="EO446" s="2" t="s">
        <v>142</v>
      </c>
      <c r="EP446" s="2"/>
      <c r="EQ446" s="2">
        <v>0</v>
      </c>
      <c r="ER446" s="2">
        <v>517.82000000000005</v>
      </c>
      <c r="ES446" s="2">
        <v>44.76</v>
      </c>
      <c r="ET446" s="2">
        <v>47.77</v>
      </c>
      <c r="EU446" s="2">
        <v>6.06</v>
      </c>
      <c r="EV446" s="2">
        <v>425.29</v>
      </c>
      <c r="EW446" s="2">
        <v>33.700000000000003</v>
      </c>
      <c r="EX446" s="2">
        <v>0</v>
      </c>
      <c r="EY446" s="2">
        <v>0</v>
      </c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>
        <v>0</v>
      </c>
      <c r="FR446" s="2">
        <v>0</v>
      </c>
      <c r="FS446" s="2">
        <v>0</v>
      </c>
      <c r="FT446" s="2"/>
      <c r="FU446" s="2"/>
      <c r="FV446" s="2"/>
      <c r="FW446" s="2"/>
      <c r="FX446" s="2">
        <v>109</v>
      </c>
      <c r="FY446" s="2">
        <v>61</v>
      </c>
      <c r="FZ446" s="2"/>
      <c r="GA446" s="2" t="s">
        <v>3</v>
      </c>
      <c r="GB446" s="2"/>
      <c r="GC446" s="2"/>
      <c r="GD446" s="2">
        <v>1</v>
      </c>
      <c r="GE446" s="2"/>
      <c r="GF446" s="2">
        <v>-756103936</v>
      </c>
      <c r="GG446" s="2">
        <v>2</v>
      </c>
      <c r="GH446" s="2">
        <v>1</v>
      </c>
      <c r="GI446" s="2">
        <v>2</v>
      </c>
      <c r="GJ446" s="2">
        <v>0</v>
      </c>
      <c r="GK446" s="2">
        <v>0</v>
      </c>
      <c r="GL446" s="2">
        <f t="shared" si="566"/>
        <v>0</v>
      </c>
      <c r="GM446" s="2">
        <f t="shared" si="567"/>
        <v>1828.5</v>
      </c>
      <c r="GN446" s="2">
        <f t="shared" si="568"/>
        <v>1828.5</v>
      </c>
      <c r="GO446" s="2">
        <f t="shared" si="569"/>
        <v>0</v>
      </c>
      <c r="GP446" s="2">
        <f t="shared" si="570"/>
        <v>0</v>
      </c>
      <c r="GQ446" s="2"/>
      <c r="GR446" s="2">
        <v>0</v>
      </c>
      <c r="GS446" s="2">
        <v>3</v>
      </c>
      <c r="GT446" s="2">
        <v>0</v>
      </c>
      <c r="GU446" s="2" t="s">
        <v>3</v>
      </c>
      <c r="GV446" s="2">
        <f t="shared" si="571"/>
        <v>0</v>
      </c>
      <c r="GW446" s="2">
        <v>1</v>
      </c>
      <c r="GX446" s="2">
        <f t="shared" si="572"/>
        <v>0</v>
      </c>
      <c r="GY446" s="2"/>
      <c r="GZ446" s="2"/>
      <c r="HA446" s="2">
        <v>0</v>
      </c>
      <c r="HB446" s="2">
        <v>0</v>
      </c>
      <c r="HC446" s="2">
        <f t="shared" si="573"/>
        <v>0</v>
      </c>
      <c r="HD446" s="2"/>
      <c r="HE446" s="2" t="s">
        <v>3</v>
      </c>
      <c r="HF446" s="2" t="s">
        <v>3</v>
      </c>
      <c r="HG446" s="2"/>
      <c r="HH446" s="2"/>
      <c r="HI446" s="2"/>
      <c r="HJ446" s="2"/>
      <c r="HK446" s="2"/>
      <c r="HL446" s="2"/>
      <c r="HM446" s="2" t="s">
        <v>3</v>
      </c>
      <c r="HN446" s="2" t="s">
        <v>3</v>
      </c>
      <c r="HO446" s="2" t="s">
        <v>3</v>
      </c>
      <c r="HP446" s="2" t="s">
        <v>3</v>
      </c>
      <c r="HQ446" s="2" t="s">
        <v>3</v>
      </c>
      <c r="HR446" s="2"/>
      <c r="HS446" s="2">
        <v>0</v>
      </c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>
        <v>0</v>
      </c>
      <c r="IL446" s="2"/>
      <c r="IM446" s="2"/>
      <c r="IN446" s="2"/>
      <c r="IO446" s="2"/>
      <c r="IP446" s="2"/>
      <c r="IQ446" s="2"/>
      <c r="IR446" s="2"/>
      <c r="IS446" s="2"/>
      <c r="IT446" s="2"/>
      <c r="IU446" s="2"/>
    </row>
    <row r="447" spans="1:255" x14ac:dyDescent="0.2">
      <c r="A447" s="4">
        <v>17</v>
      </c>
      <c r="B447" s="4">
        <v>1</v>
      </c>
      <c r="C447" s="4">
        <f>ROW(SmtRes!A866)</f>
        <v>866</v>
      </c>
      <c r="D447" s="4">
        <f>ROW(EtalonRes!A854)</f>
        <v>854</v>
      </c>
      <c r="E447" s="4" t="s">
        <v>511</v>
      </c>
      <c r="F447" s="4" t="s">
        <v>159</v>
      </c>
      <c r="G447" s="4" t="s">
        <v>160</v>
      </c>
      <c r="H447" s="4" t="s">
        <v>138</v>
      </c>
      <c r="I447" s="4">
        <f>ROUND((100)/100,9)</f>
        <v>1</v>
      </c>
      <c r="J447" s="4">
        <v>0</v>
      </c>
      <c r="K447" s="4">
        <f>ROUND((100)/100,9)</f>
        <v>1</v>
      </c>
      <c r="O447" s="4">
        <f t="shared" si="549"/>
        <v>36808.01</v>
      </c>
      <c r="P447" s="4">
        <f t="shared" si="550"/>
        <v>281.08999999999997</v>
      </c>
      <c r="Q447" s="4">
        <f>(ROUND((ROUND(((((ET447*1.25)*1.2))*AV447*I447),2)*BB447),2)+ROUND((ROUND(((AE447-(((EU447*1.25)*1.2)))*AV447*I447),2)*BS447),2))</f>
        <v>1239.42</v>
      </c>
      <c r="R447" s="4">
        <f>(ROUND((ROUND(((((EU447*1.25)*1.2))*AV447*I447),2)*BS447),2)+ROUND((ROUND(((AE447-(((EU447*1.25)*1.2)))*AV447*I447),2)*BS447),2))</f>
        <v>546.6</v>
      </c>
      <c r="S447" s="4">
        <f t="shared" si="551"/>
        <v>35287.5</v>
      </c>
      <c r="T447" s="4">
        <f t="shared" si="552"/>
        <v>0</v>
      </c>
      <c r="U447" s="4">
        <f t="shared" si="553"/>
        <v>49.621901999999999</v>
      </c>
      <c r="V447" s="4">
        <f t="shared" si="554"/>
        <v>0</v>
      </c>
      <c r="W447" s="4">
        <f t="shared" si="555"/>
        <v>0</v>
      </c>
      <c r="X447" s="4">
        <f>(ROUND((((S447+ROUND((ROUND(((((EU447*1.25)*1.2))*AV447*I447),2)*BS447),2))*AT447)/100),2)+ROUND(((ROUND((ROUND(((AE447-(((EU447*1.25)*1.2)))*AV447*I447),2)*BS447),2)*AT447)/100),2))</f>
        <v>39059.17</v>
      </c>
      <c r="Y447" s="4">
        <f>(ROUND((((S447+ROUND((ROUND(((((EU447*1.25)*1.2))*AV447*I447),2)*BS447),2))*AU447)/100),2)+ROUND(((ROUND((ROUND(((AE447-(((EU447*1.25)*1.2)))*AV447*I447),2)*BS447),2)*AU447)/100),2))</f>
        <v>21858.799999999999</v>
      </c>
      <c r="AA447" s="4">
        <v>85736473</v>
      </c>
      <c r="AB447" s="4">
        <f t="shared" si="556"/>
        <v>703.3152</v>
      </c>
      <c r="AC447" s="4">
        <f>ROUND((((ES447*1)*1)),6)</f>
        <v>44.76</v>
      </c>
      <c r="AD447" s="4">
        <f>ROUND((((((ET447*1.25)*1.2))-(((EU447*1.25)*1.2)))+AE447),6)</f>
        <v>71.655000000000001</v>
      </c>
      <c r="AE447" s="4">
        <f>ROUND((((EU447*1.25)*1.2)),6)</f>
        <v>9.09</v>
      </c>
      <c r="AF447" s="4">
        <f>ROUND((((EV447*1.15)*1.2)),6)</f>
        <v>586.90020000000004</v>
      </c>
      <c r="AG447" s="4">
        <f t="shared" si="557"/>
        <v>0</v>
      </c>
      <c r="AH447" s="4">
        <f>(((EW447*1.15)*1.2))</f>
        <v>46.506</v>
      </c>
      <c r="AI447" s="4">
        <f>(((EX447*1.25)*1.2))</f>
        <v>0</v>
      </c>
      <c r="AJ447" s="4">
        <f t="shared" si="558"/>
        <v>0</v>
      </c>
      <c r="AK447" s="4">
        <v>517.82000000000005</v>
      </c>
      <c r="AL447" s="4">
        <v>44.76</v>
      </c>
      <c r="AM447" s="4">
        <v>47.77</v>
      </c>
      <c r="AN447" s="4">
        <v>6.06</v>
      </c>
      <c r="AO447" s="4">
        <v>425.29</v>
      </c>
      <c r="AP447" s="4">
        <v>0</v>
      </c>
      <c r="AQ447" s="4">
        <v>33.700000000000003</v>
      </c>
      <c r="AR447" s="4">
        <v>0</v>
      </c>
      <c r="AS447" s="4">
        <v>0</v>
      </c>
      <c r="AT447" s="4">
        <v>109</v>
      </c>
      <c r="AU447" s="4">
        <v>61</v>
      </c>
      <c r="AV447" s="4">
        <v>1.0669999999999999</v>
      </c>
      <c r="AW447" s="4">
        <v>1</v>
      </c>
      <c r="AZ447" s="4">
        <v>1</v>
      </c>
      <c r="BA447" s="4">
        <v>56.35</v>
      </c>
      <c r="BB447" s="4">
        <v>16.21</v>
      </c>
      <c r="BC447" s="4">
        <v>6.28</v>
      </c>
      <c r="BD447" s="4" t="s">
        <v>3</v>
      </c>
      <c r="BE447" s="4" t="s">
        <v>3</v>
      </c>
      <c r="BF447" s="4" t="s">
        <v>3</v>
      </c>
      <c r="BG447" s="4" t="s">
        <v>3</v>
      </c>
      <c r="BH447" s="4">
        <v>0</v>
      </c>
      <c r="BI447" s="4">
        <v>1</v>
      </c>
      <c r="BJ447" s="4" t="s">
        <v>161</v>
      </c>
      <c r="BM447" s="4">
        <v>21</v>
      </c>
      <c r="BN447" s="4">
        <v>0</v>
      </c>
      <c r="BO447" s="4" t="s">
        <v>159</v>
      </c>
      <c r="BP447" s="4">
        <v>1</v>
      </c>
      <c r="BQ447" s="4">
        <v>30</v>
      </c>
      <c r="BR447" s="4">
        <v>0</v>
      </c>
      <c r="BS447" s="4">
        <v>56.35</v>
      </c>
      <c r="BT447" s="4">
        <v>1</v>
      </c>
      <c r="BU447" s="4">
        <v>1</v>
      </c>
      <c r="BV447" s="4">
        <v>1</v>
      </c>
      <c r="BW447" s="4">
        <v>1</v>
      </c>
      <c r="BX447" s="4">
        <v>1</v>
      </c>
      <c r="BY447" s="4" t="s">
        <v>3</v>
      </c>
      <c r="BZ447" s="4">
        <v>109</v>
      </c>
      <c r="CA447" s="4">
        <v>61</v>
      </c>
      <c r="CB447" s="4" t="s">
        <v>3</v>
      </c>
      <c r="CE447" s="4">
        <v>1566</v>
      </c>
      <c r="CF447" s="4">
        <v>0</v>
      </c>
      <c r="CG447" s="4">
        <v>0</v>
      </c>
      <c r="CM447" s="4">
        <v>0</v>
      </c>
      <c r="CN447" s="4" t="s">
        <v>907</v>
      </c>
      <c r="CO447" s="4">
        <v>0</v>
      </c>
      <c r="CP447" s="4">
        <f t="shared" si="559"/>
        <v>36808.01</v>
      </c>
      <c r="CQ447" s="4">
        <f t="shared" si="560"/>
        <v>281.08999999999997</v>
      </c>
      <c r="CR447" s="4">
        <f>(ROUND((ROUND(((((ET447*1.25)*1.2))*AV447*1),2)*BB447),2)+ROUND((ROUND(((AE447-(((EU447*1.25)*1.2)))*AV447*1),2)*BS447),2))</f>
        <v>1239.42</v>
      </c>
      <c r="CS447" s="4">
        <f>(ROUND((ROUND(((((EU447*1.25)*1.2))*AV447*1),2)*BS447),2)+ROUND((ROUND(((AE447-(((EU447*1.25)*1.2)))*AV447*1),2)*BS447),2))</f>
        <v>546.6</v>
      </c>
      <c r="CT447" s="4">
        <f t="shared" si="561"/>
        <v>35287.5</v>
      </c>
      <c r="CU447" s="4">
        <f t="shared" si="562"/>
        <v>0</v>
      </c>
      <c r="CV447" s="4">
        <f t="shared" si="563"/>
        <v>49.621901999999999</v>
      </c>
      <c r="CW447" s="4">
        <f t="shared" si="564"/>
        <v>0</v>
      </c>
      <c r="CX447" s="4">
        <f t="shared" si="565"/>
        <v>0</v>
      </c>
      <c r="CY447" s="4">
        <f>(ROUND((((S447+ROUND((ROUND(((((EU447*1.25)*1.2))*AV447*1),2)*BS447),2))*AT447)/100),2)+ROUND(((ROUND((ROUND(((AE447-(((EU447*1.25)*1.2)))*AV447*1),2)*BS447),2)*AT447)/100),2))</f>
        <v>39059.17</v>
      </c>
      <c r="CZ447" s="4">
        <f>(ROUND((((S447+ROUND((ROUND(((((EU447*1.25)*1.2))*AV447*1),2)*BS447),2))*AU447)/100),2)+ROUND(((ROUND((ROUND(((AE447-(((EU447*1.25)*1.2)))*AV447*1),2)*BS447),2)*AU447)/100),2))</f>
        <v>21858.799999999999</v>
      </c>
      <c r="DB447" s="4">
        <v>157</v>
      </c>
      <c r="DC447" s="4" t="s">
        <v>3</v>
      </c>
      <c r="DD447" s="4" t="s">
        <v>42</v>
      </c>
      <c r="DE447" s="4" t="s">
        <v>140</v>
      </c>
      <c r="DF447" s="4" t="s">
        <v>140</v>
      </c>
      <c r="DG447" s="4" t="s">
        <v>141</v>
      </c>
      <c r="DH447" s="4" t="s">
        <v>3</v>
      </c>
      <c r="DI447" s="4" t="s">
        <v>141</v>
      </c>
      <c r="DJ447" s="4" t="s">
        <v>140</v>
      </c>
      <c r="DK447" s="4" t="s">
        <v>3</v>
      </c>
      <c r="DL447" s="4" t="s">
        <v>3</v>
      </c>
      <c r="DM447" s="4" t="s">
        <v>3</v>
      </c>
      <c r="DN447" s="4">
        <v>0</v>
      </c>
      <c r="DO447" s="4">
        <v>0</v>
      </c>
      <c r="DP447" s="4">
        <v>1</v>
      </c>
      <c r="DQ447" s="4">
        <v>1</v>
      </c>
      <c r="DU447" s="4">
        <v>1013</v>
      </c>
      <c r="DV447" s="4" t="s">
        <v>138</v>
      </c>
      <c r="DW447" s="4" t="s">
        <v>138</v>
      </c>
      <c r="DX447" s="4">
        <v>1</v>
      </c>
      <c r="DZ447" s="4" t="s">
        <v>3</v>
      </c>
      <c r="EA447" s="4" t="s">
        <v>3</v>
      </c>
      <c r="EB447" s="4" t="s">
        <v>3</v>
      </c>
      <c r="EC447" s="4" t="s">
        <v>3</v>
      </c>
      <c r="EE447" s="4">
        <v>85133641</v>
      </c>
      <c r="EF447" s="4">
        <v>30</v>
      </c>
      <c r="EG447" s="4" t="s">
        <v>52</v>
      </c>
      <c r="EH447" s="4">
        <v>0</v>
      </c>
      <c r="EI447" s="4" t="s">
        <v>3</v>
      </c>
      <c r="EJ447" s="4">
        <v>1</v>
      </c>
      <c r="EK447" s="4">
        <v>21</v>
      </c>
      <c r="EL447" s="4" t="s">
        <v>53</v>
      </c>
      <c r="EM447" s="4" t="s">
        <v>54</v>
      </c>
      <c r="EO447" s="4" t="s">
        <v>142</v>
      </c>
      <c r="EQ447" s="4">
        <v>0</v>
      </c>
      <c r="ER447" s="4">
        <v>517.82000000000005</v>
      </c>
      <c r="ES447" s="4">
        <v>44.76</v>
      </c>
      <c r="ET447" s="4">
        <v>47.77</v>
      </c>
      <c r="EU447" s="4">
        <v>6.06</v>
      </c>
      <c r="EV447" s="4">
        <v>425.29</v>
      </c>
      <c r="EW447" s="4">
        <v>33.700000000000003</v>
      </c>
      <c r="EX447" s="4">
        <v>0</v>
      </c>
      <c r="EY447" s="4">
        <v>0</v>
      </c>
      <c r="FQ447" s="4">
        <v>0</v>
      </c>
      <c r="FR447" s="4">
        <v>0</v>
      </c>
      <c r="FS447" s="4">
        <v>0</v>
      </c>
      <c r="FX447" s="4">
        <v>109</v>
      </c>
      <c r="FY447" s="4">
        <v>61</v>
      </c>
      <c r="GA447" s="4" t="s">
        <v>3</v>
      </c>
      <c r="GD447" s="4">
        <v>1</v>
      </c>
      <c r="GF447" s="4">
        <v>-756103936</v>
      </c>
      <c r="GG447" s="4">
        <v>2</v>
      </c>
      <c r="GH447" s="4">
        <v>1</v>
      </c>
      <c r="GI447" s="4">
        <v>2</v>
      </c>
      <c r="GJ447" s="4">
        <v>0</v>
      </c>
      <c r="GK447" s="4">
        <v>0</v>
      </c>
      <c r="GL447" s="4">
        <f t="shared" si="566"/>
        <v>0</v>
      </c>
      <c r="GM447" s="4">
        <f t="shared" si="567"/>
        <v>97725.98</v>
      </c>
      <c r="GN447" s="4">
        <f t="shared" si="568"/>
        <v>97725.98</v>
      </c>
      <c r="GO447" s="4">
        <f t="shared" si="569"/>
        <v>0</v>
      </c>
      <c r="GP447" s="4">
        <f t="shared" si="570"/>
        <v>0</v>
      </c>
      <c r="GR447" s="4">
        <v>0</v>
      </c>
      <c r="GS447" s="4">
        <v>3</v>
      </c>
      <c r="GT447" s="4">
        <v>0</v>
      </c>
      <c r="GU447" s="4" t="s">
        <v>3</v>
      </c>
      <c r="GV447" s="4">
        <f t="shared" si="571"/>
        <v>0</v>
      </c>
      <c r="GW447" s="4">
        <v>1</v>
      </c>
      <c r="GX447" s="4">
        <f t="shared" si="572"/>
        <v>0</v>
      </c>
      <c r="HA447" s="4">
        <v>0</v>
      </c>
      <c r="HB447" s="4">
        <v>0</v>
      </c>
      <c r="HC447" s="4">
        <f t="shared" si="573"/>
        <v>0</v>
      </c>
      <c r="HE447" s="4" t="s">
        <v>3</v>
      </c>
      <c r="HF447" s="4" t="s">
        <v>3</v>
      </c>
      <c r="HM447" s="4" t="s">
        <v>3</v>
      </c>
      <c r="HN447" s="4" t="s">
        <v>3</v>
      </c>
      <c r="HO447" s="4" t="s">
        <v>3</v>
      </c>
      <c r="HP447" s="4" t="s">
        <v>3</v>
      </c>
      <c r="HQ447" s="4" t="s">
        <v>3</v>
      </c>
      <c r="HS447" s="4">
        <v>0</v>
      </c>
      <c r="IK447" s="4">
        <v>0</v>
      </c>
    </row>
    <row r="448" spans="1:255" x14ac:dyDescent="0.2">
      <c r="A448" s="2">
        <v>18</v>
      </c>
      <c r="B448" s="2">
        <v>1</v>
      </c>
      <c r="C448" s="2">
        <v>851</v>
      </c>
      <c r="D448" s="2"/>
      <c r="E448" s="2" t="s">
        <v>512</v>
      </c>
      <c r="F448" s="2" t="s">
        <v>163</v>
      </c>
      <c r="G448" s="2" t="s">
        <v>164</v>
      </c>
      <c r="H448" s="2" t="s">
        <v>146</v>
      </c>
      <c r="I448" s="2">
        <f>I446*J448</f>
        <v>19</v>
      </c>
      <c r="J448" s="2">
        <v>19</v>
      </c>
      <c r="K448" s="2">
        <v>19</v>
      </c>
      <c r="L448" s="2"/>
      <c r="M448" s="2"/>
      <c r="N448" s="2"/>
      <c r="O448" s="2">
        <f t="shared" si="549"/>
        <v>897.56</v>
      </c>
      <c r="P448" s="2">
        <f t="shared" si="550"/>
        <v>897.56</v>
      </c>
      <c r="Q448" s="2">
        <f t="shared" ref="Q448:Q453" si="586">(ROUND((ROUND(((ET448)*AV448*I448),2)*BB448),2)+ROUND((ROUND(((AE448-(EU448))*AV448*I448),2)*BS448),2))</f>
        <v>0</v>
      </c>
      <c r="R448" s="2">
        <f t="shared" ref="R448:R453" si="587">(ROUND((ROUND(((EU448)*AV448*I448),2)*BS448),2)+ROUND((ROUND(((AE448-(EU448))*AV448*I448),2)*BS448),2))</f>
        <v>0</v>
      </c>
      <c r="S448" s="2">
        <f t="shared" si="551"/>
        <v>0</v>
      </c>
      <c r="T448" s="2">
        <f t="shared" si="552"/>
        <v>0</v>
      </c>
      <c r="U448" s="2">
        <f t="shared" si="553"/>
        <v>0</v>
      </c>
      <c r="V448" s="2">
        <f t="shared" si="554"/>
        <v>0</v>
      </c>
      <c r="W448" s="2">
        <f t="shared" si="555"/>
        <v>0</v>
      </c>
      <c r="X448" s="2">
        <f t="shared" ref="X448:X453" si="588">(ROUND((((S448+ROUND((ROUND(((EU448)*AV448*I448),2)*BS448),2))*AT448)/100),2)+ROUND(((ROUND((ROUND(((AE448-(EU448))*AV448*I448),2)*BS448),2)*AT448)/100),2))</f>
        <v>0</v>
      </c>
      <c r="Y448" s="2">
        <f t="shared" ref="Y448:Y453" si="589">(ROUND((((S448+ROUND((ROUND(((EU448)*AV448*I448),2)*BS448),2))*AU448)/100),2)+ROUND(((ROUND((ROUND(((AE448-(EU448))*AV448*I448),2)*BS448),2)*AU448)/100),2))</f>
        <v>0</v>
      </c>
      <c r="Z448" s="2"/>
      <c r="AA448" s="2">
        <v>85736471</v>
      </c>
      <c r="AB448" s="2">
        <f t="shared" si="556"/>
        <v>47.24</v>
      </c>
      <c r="AC448" s="2">
        <f t="shared" ref="AC448:AC453" si="590">ROUND((ES448),6)</f>
        <v>47.24</v>
      </c>
      <c r="AD448" s="2">
        <f t="shared" ref="AD448:AD453" si="591">ROUND((((ET448)-(EU448))+AE448),6)</f>
        <v>0</v>
      </c>
      <c r="AE448" s="2">
        <f t="shared" ref="AE448:AF453" si="592">ROUND((EU448),6)</f>
        <v>0</v>
      </c>
      <c r="AF448" s="2">
        <f t="shared" si="592"/>
        <v>0</v>
      </c>
      <c r="AG448" s="2">
        <f t="shared" si="557"/>
        <v>0</v>
      </c>
      <c r="AH448" s="2">
        <f t="shared" ref="AH448:AI453" si="593">(EW448)</f>
        <v>0</v>
      </c>
      <c r="AI448" s="2">
        <f t="shared" si="593"/>
        <v>0</v>
      </c>
      <c r="AJ448" s="2">
        <f t="shared" si="558"/>
        <v>0</v>
      </c>
      <c r="AK448" s="2">
        <v>47.24</v>
      </c>
      <c r="AL448" s="2">
        <v>47.24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109</v>
      </c>
      <c r="AU448" s="2">
        <v>61</v>
      </c>
      <c r="AV448" s="2">
        <v>1</v>
      </c>
      <c r="AW448" s="2">
        <v>1</v>
      </c>
      <c r="AX448" s="2"/>
      <c r="AY448" s="2"/>
      <c r="AZ448" s="2">
        <v>1</v>
      </c>
      <c r="BA448" s="2">
        <v>1</v>
      </c>
      <c r="BB448" s="2">
        <v>1</v>
      </c>
      <c r="BC448" s="2">
        <v>1</v>
      </c>
      <c r="BD448" s="2" t="s">
        <v>3</v>
      </c>
      <c r="BE448" s="2" t="s">
        <v>3</v>
      </c>
      <c r="BF448" s="2" t="s">
        <v>3</v>
      </c>
      <c r="BG448" s="2" t="s">
        <v>3</v>
      </c>
      <c r="BH448" s="2">
        <v>3</v>
      </c>
      <c r="BI448" s="2">
        <v>1</v>
      </c>
      <c r="BJ448" s="2" t="s">
        <v>165</v>
      </c>
      <c r="BK448" s="2"/>
      <c r="BL448" s="2"/>
      <c r="BM448" s="2">
        <v>21</v>
      </c>
      <c r="BN448" s="2">
        <v>0</v>
      </c>
      <c r="BO448" s="2" t="s">
        <v>3</v>
      </c>
      <c r="BP448" s="2">
        <v>0</v>
      </c>
      <c r="BQ448" s="2">
        <v>30</v>
      </c>
      <c r="BR448" s="2">
        <v>0</v>
      </c>
      <c r="BS448" s="2">
        <v>1</v>
      </c>
      <c r="BT448" s="2">
        <v>1</v>
      </c>
      <c r="BU448" s="2">
        <v>1</v>
      </c>
      <c r="BV448" s="2">
        <v>1</v>
      </c>
      <c r="BW448" s="2">
        <v>1</v>
      </c>
      <c r="BX448" s="2">
        <v>1</v>
      </c>
      <c r="BY448" s="2" t="s">
        <v>3</v>
      </c>
      <c r="BZ448" s="2">
        <v>109</v>
      </c>
      <c r="CA448" s="2">
        <v>61</v>
      </c>
      <c r="CB448" s="2" t="s">
        <v>3</v>
      </c>
      <c r="CC448" s="2"/>
      <c r="CD448" s="2"/>
      <c r="CE448" s="2">
        <v>1566</v>
      </c>
      <c r="CF448" s="2">
        <v>0</v>
      </c>
      <c r="CG448" s="2">
        <v>0</v>
      </c>
      <c r="CH448" s="2"/>
      <c r="CI448" s="2"/>
      <c r="CJ448" s="2"/>
      <c r="CK448" s="2"/>
      <c r="CL448" s="2"/>
      <c r="CM448" s="2">
        <v>0</v>
      </c>
      <c r="CN448" s="2" t="s">
        <v>908</v>
      </c>
      <c r="CO448" s="2">
        <v>0</v>
      </c>
      <c r="CP448" s="2">
        <f t="shared" si="559"/>
        <v>897.56</v>
      </c>
      <c r="CQ448" s="2">
        <f t="shared" si="560"/>
        <v>47.24</v>
      </c>
      <c r="CR448" s="2">
        <f t="shared" ref="CR448:CR453" si="594">(ROUND((ROUND(((ET448)*AV448*1),2)*BB448),2)+ROUND((ROUND(((AE448-(EU448))*AV448*1),2)*BS448),2))</f>
        <v>0</v>
      </c>
      <c r="CS448" s="2">
        <f t="shared" ref="CS448:CS453" si="595">(ROUND((ROUND(((EU448)*AV448*1),2)*BS448),2)+ROUND((ROUND(((AE448-(EU448))*AV448*1),2)*BS448),2))</f>
        <v>0</v>
      </c>
      <c r="CT448" s="2">
        <f t="shared" si="561"/>
        <v>0</v>
      </c>
      <c r="CU448" s="2">
        <f t="shared" si="562"/>
        <v>0</v>
      </c>
      <c r="CV448" s="2">
        <f t="shared" si="563"/>
        <v>0</v>
      </c>
      <c r="CW448" s="2">
        <f t="shared" si="564"/>
        <v>0</v>
      </c>
      <c r="CX448" s="2">
        <f t="shared" si="565"/>
        <v>0</v>
      </c>
      <c r="CY448" s="2">
        <f t="shared" ref="CY448:CY453" si="596">(ROUND((((S448+ROUND((ROUND(((EU448)*AV448*1),2)*BS448),2))*AT448)/100),2)+ROUND(((ROUND((ROUND(((AE448-(EU448))*AV448*1),2)*BS448),2)*AT448)/100),2))</f>
        <v>0</v>
      </c>
      <c r="CZ448" s="2">
        <f t="shared" ref="CZ448:CZ453" si="597">(ROUND((((S448+ROUND((ROUND(((EU448)*AV448*1),2)*BS448),2))*AU448)/100),2)+ROUND(((ROUND((ROUND(((AE448-(EU448))*AV448*1),2)*BS448),2)*AU448)/100),2))</f>
        <v>0</v>
      </c>
      <c r="DA448" s="2"/>
      <c r="DB448" s="2"/>
      <c r="DC448" s="2" t="s">
        <v>3</v>
      </c>
      <c r="DD448" s="2" t="s">
        <v>3</v>
      </c>
      <c r="DE448" s="2" t="s">
        <v>3</v>
      </c>
      <c r="DF448" s="2" t="s">
        <v>3</v>
      </c>
      <c r="DG448" s="2" t="s">
        <v>3</v>
      </c>
      <c r="DH448" s="2" t="s">
        <v>3</v>
      </c>
      <c r="DI448" s="2" t="s">
        <v>3</v>
      </c>
      <c r="DJ448" s="2" t="s">
        <v>3</v>
      </c>
      <c r="DK448" s="2" t="s">
        <v>3</v>
      </c>
      <c r="DL448" s="2" t="s">
        <v>3</v>
      </c>
      <c r="DM448" s="2" t="s">
        <v>3</v>
      </c>
      <c r="DN448" s="2">
        <v>0</v>
      </c>
      <c r="DO448" s="2">
        <v>0</v>
      </c>
      <c r="DP448" s="2">
        <v>1</v>
      </c>
      <c r="DQ448" s="2">
        <v>1</v>
      </c>
      <c r="DR448" s="2"/>
      <c r="DS448" s="2"/>
      <c r="DT448" s="2"/>
      <c r="DU448" s="2">
        <v>1010</v>
      </c>
      <c r="DV448" s="2" t="s">
        <v>146</v>
      </c>
      <c r="DW448" s="2" t="s">
        <v>146</v>
      </c>
      <c r="DX448" s="2">
        <v>1</v>
      </c>
      <c r="DY448" s="2"/>
      <c r="DZ448" s="2" t="s">
        <v>3</v>
      </c>
      <c r="EA448" s="2" t="s">
        <v>3</v>
      </c>
      <c r="EB448" s="2" t="s">
        <v>3</v>
      </c>
      <c r="EC448" s="2" t="s">
        <v>3</v>
      </c>
      <c r="ED448" s="2"/>
      <c r="EE448" s="2">
        <v>85133641</v>
      </c>
      <c r="EF448" s="2">
        <v>30</v>
      </c>
      <c r="EG448" s="2" t="s">
        <v>52</v>
      </c>
      <c r="EH448" s="2">
        <v>0</v>
      </c>
      <c r="EI448" s="2" t="s">
        <v>3</v>
      </c>
      <c r="EJ448" s="2">
        <v>1</v>
      </c>
      <c r="EK448" s="2">
        <v>21</v>
      </c>
      <c r="EL448" s="2" t="s">
        <v>53</v>
      </c>
      <c r="EM448" s="2" t="s">
        <v>54</v>
      </c>
      <c r="EN448" s="2"/>
      <c r="EO448" s="2" t="s">
        <v>148</v>
      </c>
      <c r="EP448" s="2"/>
      <c r="EQ448" s="2">
        <v>0</v>
      </c>
      <c r="ER448" s="2">
        <v>47.24</v>
      </c>
      <c r="ES448" s="2">
        <v>47.24</v>
      </c>
      <c r="ET448" s="2">
        <v>0</v>
      </c>
      <c r="EU448" s="2">
        <v>0</v>
      </c>
      <c r="EV448" s="2">
        <v>0</v>
      </c>
      <c r="EW448" s="2">
        <v>0</v>
      </c>
      <c r="EX448" s="2">
        <v>0</v>
      </c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>
        <v>0</v>
      </c>
      <c r="FR448" s="2">
        <v>0</v>
      </c>
      <c r="FS448" s="2">
        <v>0</v>
      </c>
      <c r="FT448" s="2"/>
      <c r="FU448" s="2"/>
      <c r="FV448" s="2"/>
      <c r="FW448" s="2"/>
      <c r="FX448" s="2">
        <v>109</v>
      </c>
      <c r="FY448" s="2">
        <v>61</v>
      </c>
      <c r="FZ448" s="2"/>
      <c r="GA448" s="2" t="s">
        <v>3</v>
      </c>
      <c r="GB448" s="2"/>
      <c r="GC448" s="2"/>
      <c r="GD448" s="2">
        <v>1</v>
      </c>
      <c r="GE448" s="2"/>
      <c r="GF448" s="2">
        <v>-720383431</v>
      </c>
      <c r="GG448" s="2">
        <v>2</v>
      </c>
      <c r="GH448" s="2">
        <v>1</v>
      </c>
      <c r="GI448" s="2">
        <v>-2</v>
      </c>
      <c r="GJ448" s="2">
        <v>0</v>
      </c>
      <c r="GK448" s="2">
        <v>0</v>
      </c>
      <c r="GL448" s="2">
        <f t="shared" si="566"/>
        <v>0</v>
      </c>
      <c r="GM448" s="2">
        <f t="shared" si="567"/>
        <v>897.56</v>
      </c>
      <c r="GN448" s="2">
        <f t="shared" si="568"/>
        <v>897.56</v>
      </c>
      <c r="GO448" s="2">
        <f t="shared" si="569"/>
        <v>0</v>
      </c>
      <c r="GP448" s="2">
        <f t="shared" si="570"/>
        <v>0</v>
      </c>
      <c r="GQ448" s="2"/>
      <c r="GR448" s="2">
        <v>0</v>
      </c>
      <c r="GS448" s="2">
        <v>3</v>
      </c>
      <c r="GT448" s="2">
        <v>0</v>
      </c>
      <c r="GU448" s="2" t="s">
        <v>3</v>
      </c>
      <c r="GV448" s="2">
        <f t="shared" si="571"/>
        <v>0</v>
      </c>
      <c r="GW448" s="2">
        <v>1</v>
      </c>
      <c r="GX448" s="2">
        <f t="shared" si="572"/>
        <v>0</v>
      </c>
      <c r="GY448" s="2"/>
      <c r="GZ448" s="2"/>
      <c r="HA448" s="2">
        <v>0</v>
      </c>
      <c r="HB448" s="2">
        <v>0</v>
      </c>
      <c r="HC448" s="2">
        <f t="shared" si="573"/>
        <v>0</v>
      </c>
      <c r="HD448" s="2"/>
      <c r="HE448" s="2" t="s">
        <v>3</v>
      </c>
      <c r="HF448" s="2" t="s">
        <v>3</v>
      </c>
      <c r="HG448" s="2"/>
      <c r="HH448" s="2"/>
      <c r="HI448" s="2"/>
      <c r="HJ448" s="2"/>
      <c r="HK448" s="2"/>
      <c r="HL448" s="2"/>
      <c r="HM448" s="2" t="s">
        <v>42</v>
      </c>
      <c r="HN448" s="2" t="s">
        <v>3</v>
      </c>
      <c r="HO448" s="2" t="s">
        <v>3</v>
      </c>
      <c r="HP448" s="2" t="s">
        <v>3</v>
      </c>
      <c r="HQ448" s="2" t="s">
        <v>3</v>
      </c>
      <c r="HR448" s="2"/>
      <c r="HS448" s="2">
        <v>0</v>
      </c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>
        <v>0</v>
      </c>
      <c r="IL448" s="2"/>
      <c r="IM448" s="2"/>
      <c r="IN448" s="2"/>
      <c r="IO448" s="2"/>
      <c r="IP448" s="2"/>
      <c r="IQ448" s="2"/>
      <c r="IR448" s="2"/>
      <c r="IS448" s="2"/>
      <c r="IT448" s="2"/>
      <c r="IU448" s="2"/>
    </row>
    <row r="449" spans="1:255" x14ac:dyDescent="0.2">
      <c r="A449" s="4">
        <v>18</v>
      </c>
      <c r="B449" s="4">
        <v>1</v>
      </c>
      <c r="C449" s="4">
        <v>866</v>
      </c>
      <c r="E449" s="4" t="s">
        <v>512</v>
      </c>
      <c r="F449" s="4" t="s">
        <v>163</v>
      </c>
      <c r="G449" s="4" t="s">
        <v>164</v>
      </c>
      <c r="H449" s="4" t="s">
        <v>146</v>
      </c>
      <c r="I449" s="4">
        <f>I447*J449</f>
        <v>19</v>
      </c>
      <c r="J449" s="4">
        <v>19</v>
      </c>
      <c r="K449" s="4">
        <v>19</v>
      </c>
      <c r="O449" s="4">
        <f t="shared" si="549"/>
        <v>19225.740000000002</v>
      </c>
      <c r="P449" s="4">
        <f t="shared" si="550"/>
        <v>19225.740000000002</v>
      </c>
      <c r="Q449" s="4">
        <f t="shared" si="586"/>
        <v>0</v>
      </c>
      <c r="R449" s="4">
        <f t="shared" si="587"/>
        <v>0</v>
      </c>
      <c r="S449" s="4">
        <f t="shared" si="551"/>
        <v>0</v>
      </c>
      <c r="T449" s="4">
        <f t="shared" si="552"/>
        <v>0</v>
      </c>
      <c r="U449" s="4">
        <f t="shared" si="553"/>
        <v>0</v>
      </c>
      <c r="V449" s="4">
        <f t="shared" si="554"/>
        <v>0</v>
      </c>
      <c r="W449" s="4">
        <f t="shared" si="555"/>
        <v>0</v>
      </c>
      <c r="X449" s="4">
        <f t="shared" si="588"/>
        <v>0</v>
      </c>
      <c r="Y449" s="4">
        <f t="shared" si="589"/>
        <v>0</v>
      </c>
      <c r="AA449" s="4">
        <v>85736473</v>
      </c>
      <c r="AB449" s="4">
        <f t="shared" si="556"/>
        <v>47.24</v>
      </c>
      <c r="AC449" s="4">
        <f t="shared" si="590"/>
        <v>47.24</v>
      </c>
      <c r="AD449" s="4">
        <f t="shared" si="591"/>
        <v>0</v>
      </c>
      <c r="AE449" s="4">
        <f t="shared" si="592"/>
        <v>0</v>
      </c>
      <c r="AF449" s="4">
        <f t="shared" si="592"/>
        <v>0</v>
      </c>
      <c r="AG449" s="4">
        <f t="shared" si="557"/>
        <v>0</v>
      </c>
      <c r="AH449" s="4">
        <f t="shared" si="593"/>
        <v>0</v>
      </c>
      <c r="AI449" s="4">
        <f t="shared" si="593"/>
        <v>0</v>
      </c>
      <c r="AJ449" s="4">
        <f t="shared" si="558"/>
        <v>0</v>
      </c>
      <c r="AK449" s="4">
        <v>47.24</v>
      </c>
      <c r="AL449" s="4">
        <v>47.24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109</v>
      </c>
      <c r="AU449" s="4">
        <v>61</v>
      </c>
      <c r="AV449" s="4">
        <v>1</v>
      </c>
      <c r="AW449" s="4">
        <v>1</v>
      </c>
      <c r="AZ449" s="4">
        <v>1</v>
      </c>
      <c r="BA449" s="4">
        <v>1</v>
      </c>
      <c r="BB449" s="4">
        <v>1</v>
      </c>
      <c r="BC449" s="4">
        <v>21.42</v>
      </c>
      <c r="BD449" s="4" t="s">
        <v>3</v>
      </c>
      <c r="BE449" s="4" t="s">
        <v>3</v>
      </c>
      <c r="BF449" s="4" t="s">
        <v>3</v>
      </c>
      <c r="BG449" s="4" t="s">
        <v>3</v>
      </c>
      <c r="BH449" s="4">
        <v>3</v>
      </c>
      <c r="BI449" s="4">
        <v>1</v>
      </c>
      <c r="BJ449" s="4" t="s">
        <v>165</v>
      </c>
      <c r="BM449" s="4">
        <v>21</v>
      </c>
      <c r="BN449" s="4">
        <v>0</v>
      </c>
      <c r="BO449" s="4" t="s">
        <v>163</v>
      </c>
      <c r="BP449" s="4">
        <v>1</v>
      </c>
      <c r="BQ449" s="4">
        <v>30</v>
      </c>
      <c r="BR449" s="4">
        <v>0</v>
      </c>
      <c r="BS449" s="4">
        <v>1</v>
      </c>
      <c r="BT449" s="4">
        <v>1</v>
      </c>
      <c r="BU449" s="4">
        <v>1</v>
      </c>
      <c r="BV449" s="4">
        <v>1</v>
      </c>
      <c r="BW449" s="4">
        <v>1</v>
      </c>
      <c r="BX449" s="4">
        <v>1</v>
      </c>
      <c r="BY449" s="4" t="s">
        <v>3</v>
      </c>
      <c r="BZ449" s="4">
        <v>109</v>
      </c>
      <c r="CA449" s="4">
        <v>61</v>
      </c>
      <c r="CB449" s="4" t="s">
        <v>3</v>
      </c>
      <c r="CE449" s="4">
        <v>1566</v>
      </c>
      <c r="CF449" s="4">
        <v>0</v>
      </c>
      <c r="CG449" s="4">
        <v>0</v>
      </c>
      <c r="CM449" s="4">
        <v>0</v>
      </c>
      <c r="CN449" s="4" t="s">
        <v>908</v>
      </c>
      <c r="CO449" s="4">
        <v>0</v>
      </c>
      <c r="CP449" s="4">
        <f t="shared" si="559"/>
        <v>19225.740000000002</v>
      </c>
      <c r="CQ449" s="4">
        <f t="shared" si="560"/>
        <v>1011.88</v>
      </c>
      <c r="CR449" s="4">
        <f t="shared" si="594"/>
        <v>0</v>
      </c>
      <c r="CS449" s="4">
        <f t="shared" si="595"/>
        <v>0</v>
      </c>
      <c r="CT449" s="4">
        <f t="shared" si="561"/>
        <v>0</v>
      </c>
      <c r="CU449" s="4">
        <f t="shared" si="562"/>
        <v>0</v>
      </c>
      <c r="CV449" s="4">
        <f t="shared" si="563"/>
        <v>0</v>
      </c>
      <c r="CW449" s="4">
        <f t="shared" si="564"/>
        <v>0</v>
      </c>
      <c r="CX449" s="4">
        <f t="shared" si="565"/>
        <v>0</v>
      </c>
      <c r="CY449" s="4">
        <f t="shared" si="596"/>
        <v>0</v>
      </c>
      <c r="CZ449" s="4">
        <f t="shared" si="597"/>
        <v>0</v>
      </c>
      <c r="DC449" s="4" t="s">
        <v>3</v>
      </c>
      <c r="DD449" s="4" t="s">
        <v>3</v>
      </c>
      <c r="DE449" s="4" t="s">
        <v>3</v>
      </c>
      <c r="DF449" s="4" t="s">
        <v>3</v>
      </c>
      <c r="DG449" s="4" t="s">
        <v>3</v>
      </c>
      <c r="DH449" s="4" t="s">
        <v>3</v>
      </c>
      <c r="DI449" s="4" t="s">
        <v>3</v>
      </c>
      <c r="DJ449" s="4" t="s">
        <v>3</v>
      </c>
      <c r="DK449" s="4" t="s">
        <v>3</v>
      </c>
      <c r="DL449" s="4" t="s">
        <v>3</v>
      </c>
      <c r="DM449" s="4" t="s">
        <v>3</v>
      </c>
      <c r="DN449" s="4">
        <v>0</v>
      </c>
      <c r="DO449" s="4">
        <v>0</v>
      </c>
      <c r="DP449" s="4">
        <v>1</v>
      </c>
      <c r="DQ449" s="4">
        <v>1</v>
      </c>
      <c r="DU449" s="4">
        <v>1010</v>
      </c>
      <c r="DV449" s="4" t="s">
        <v>146</v>
      </c>
      <c r="DW449" s="4" t="s">
        <v>146</v>
      </c>
      <c r="DX449" s="4">
        <v>1</v>
      </c>
      <c r="DZ449" s="4" t="s">
        <v>3</v>
      </c>
      <c r="EA449" s="4" t="s">
        <v>3</v>
      </c>
      <c r="EB449" s="4" t="s">
        <v>3</v>
      </c>
      <c r="EC449" s="4" t="s">
        <v>3</v>
      </c>
      <c r="EE449" s="4">
        <v>85133641</v>
      </c>
      <c r="EF449" s="4">
        <v>30</v>
      </c>
      <c r="EG449" s="4" t="s">
        <v>52</v>
      </c>
      <c r="EH449" s="4">
        <v>0</v>
      </c>
      <c r="EI449" s="4" t="s">
        <v>3</v>
      </c>
      <c r="EJ449" s="4">
        <v>1</v>
      </c>
      <c r="EK449" s="4">
        <v>21</v>
      </c>
      <c r="EL449" s="4" t="s">
        <v>53</v>
      </c>
      <c r="EM449" s="4" t="s">
        <v>54</v>
      </c>
      <c r="EO449" s="4" t="s">
        <v>148</v>
      </c>
      <c r="EQ449" s="4">
        <v>0</v>
      </c>
      <c r="ER449" s="4">
        <v>47.24</v>
      </c>
      <c r="ES449" s="4">
        <v>47.24</v>
      </c>
      <c r="ET449" s="4">
        <v>0</v>
      </c>
      <c r="EU449" s="4">
        <v>0</v>
      </c>
      <c r="EV449" s="4">
        <v>0</v>
      </c>
      <c r="EW449" s="4">
        <v>0</v>
      </c>
      <c r="EX449" s="4">
        <v>0</v>
      </c>
      <c r="FQ449" s="4">
        <v>0</v>
      </c>
      <c r="FR449" s="4">
        <v>0</v>
      </c>
      <c r="FS449" s="4">
        <v>0</v>
      </c>
      <c r="FX449" s="4">
        <v>109</v>
      </c>
      <c r="FY449" s="4">
        <v>61</v>
      </c>
      <c r="GA449" s="4" t="s">
        <v>3</v>
      </c>
      <c r="GD449" s="4">
        <v>1</v>
      </c>
      <c r="GF449" s="4">
        <v>-720383431</v>
      </c>
      <c r="GG449" s="4">
        <v>2</v>
      </c>
      <c r="GH449" s="4">
        <v>1</v>
      </c>
      <c r="GI449" s="4">
        <v>2</v>
      </c>
      <c r="GJ449" s="4">
        <v>0</v>
      </c>
      <c r="GK449" s="4">
        <v>0</v>
      </c>
      <c r="GL449" s="4">
        <f t="shared" si="566"/>
        <v>0</v>
      </c>
      <c r="GM449" s="4">
        <f t="shared" si="567"/>
        <v>19225.740000000002</v>
      </c>
      <c r="GN449" s="4">
        <f t="shared" si="568"/>
        <v>19225.740000000002</v>
      </c>
      <c r="GO449" s="4">
        <f t="shared" si="569"/>
        <v>0</v>
      </c>
      <c r="GP449" s="4">
        <f t="shared" si="570"/>
        <v>0</v>
      </c>
      <c r="GR449" s="4">
        <v>0</v>
      </c>
      <c r="GS449" s="4">
        <v>3</v>
      </c>
      <c r="GT449" s="4">
        <v>0</v>
      </c>
      <c r="GU449" s="4" t="s">
        <v>3</v>
      </c>
      <c r="GV449" s="4">
        <f t="shared" si="571"/>
        <v>0</v>
      </c>
      <c r="GW449" s="4">
        <v>1</v>
      </c>
      <c r="GX449" s="4">
        <f t="shared" si="572"/>
        <v>0</v>
      </c>
      <c r="HA449" s="4">
        <v>0</v>
      </c>
      <c r="HB449" s="4">
        <v>0</v>
      </c>
      <c r="HC449" s="4">
        <f t="shared" si="573"/>
        <v>0</v>
      </c>
      <c r="HE449" s="4" t="s">
        <v>3</v>
      </c>
      <c r="HF449" s="4" t="s">
        <v>3</v>
      </c>
      <c r="HM449" s="4" t="s">
        <v>42</v>
      </c>
      <c r="HN449" s="4" t="s">
        <v>3</v>
      </c>
      <c r="HO449" s="4" t="s">
        <v>3</v>
      </c>
      <c r="HP449" s="4" t="s">
        <v>3</v>
      </c>
      <c r="HQ449" s="4" t="s">
        <v>3</v>
      </c>
      <c r="HS449" s="4">
        <v>0</v>
      </c>
      <c r="IK449" s="4">
        <v>0</v>
      </c>
    </row>
    <row r="450" spans="1:255" x14ac:dyDescent="0.2">
      <c r="A450" s="2">
        <v>18</v>
      </c>
      <c r="B450" s="2">
        <v>1</v>
      </c>
      <c r="C450" s="2">
        <v>850</v>
      </c>
      <c r="D450" s="2"/>
      <c r="E450" s="2" t="s">
        <v>513</v>
      </c>
      <c r="F450" s="2" t="s">
        <v>385</v>
      </c>
      <c r="G450" s="2" t="s">
        <v>386</v>
      </c>
      <c r="H450" s="2" t="s">
        <v>146</v>
      </c>
      <c r="I450" s="2">
        <f>I446*J450</f>
        <v>5</v>
      </c>
      <c r="J450" s="2">
        <v>5</v>
      </c>
      <c r="K450" s="2">
        <v>5</v>
      </c>
      <c r="L450" s="2"/>
      <c r="M450" s="2"/>
      <c r="N450" s="2"/>
      <c r="O450" s="2">
        <f t="shared" si="549"/>
        <v>756.2</v>
      </c>
      <c r="P450" s="2">
        <f t="shared" si="550"/>
        <v>756.2</v>
      </c>
      <c r="Q450" s="2">
        <f t="shared" si="586"/>
        <v>0</v>
      </c>
      <c r="R450" s="2">
        <f t="shared" si="587"/>
        <v>0</v>
      </c>
      <c r="S450" s="2">
        <f t="shared" si="551"/>
        <v>0</v>
      </c>
      <c r="T450" s="2">
        <f t="shared" si="552"/>
        <v>0</v>
      </c>
      <c r="U450" s="2">
        <f t="shared" si="553"/>
        <v>0</v>
      </c>
      <c r="V450" s="2">
        <f t="shared" si="554"/>
        <v>0</v>
      </c>
      <c r="W450" s="2">
        <f t="shared" si="555"/>
        <v>0</v>
      </c>
      <c r="X450" s="2">
        <f t="shared" si="588"/>
        <v>0</v>
      </c>
      <c r="Y450" s="2">
        <f t="shared" si="589"/>
        <v>0</v>
      </c>
      <c r="Z450" s="2"/>
      <c r="AA450" s="2">
        <v>85736471</v>
      </c>
      <c r="AB450" s="2">
        <f t="shared" si="556"/>
        <v>151.24</v>
      </c>
      <c r="AC450" s="2">
        <f t="shared" si="590"/>
        <v>151.24</v>
      </c>
      <c r="AD450" s="2">
        <f t="shared" si="591"/>
        <v>0</v>
      </c>
      <c r="AE450" s="2">
        <f t="shared" si="592"/>
        <v>0</v>
      </c>
      <c r="AF450" s="2">
        <f t="shared" si="592"/>
        <v>0</v>
      </c>
      <c r="AG450" s="2">
        <f t="shared" si="557"/>
        <v>0</v>
      </c>
      <c r="AH450" s="2">
        <f t="shared" si="593"/>
        <v>0</v>
      </c>
      <c r="AI450" s="2">
        <f t="shared" si="593"/>
        <v>0</v>
      </c>
      <c r="AJ450" s="2">
        <f t="shared" si="558"/>
        <v>0</v>
      </c>
      <c r="AK450" s="2">
        <v>151.24</v>
      </c>
      <c r="AL450" s="2">
        <v>151.24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109</v>
      </c>
      <c r="AU450" s="2">
        <v>61</v>
      </c>
      <c r="AV450" s="2">
        <v>1</v>
      </c>
      <c r="AW450" s="2">
        <v>1</v>
      </c>
      <c r="AX450" s="2"/>
      <c r="AY450" s="2"/>
      <c r="AZ450" s="2">
        <v>1</v>
      </c>
      <c r="BA450" s="2">
        <v>1</v>
      </c>
      <c r="BB450" s="2">
        <v>1</v>
      </c>
      <c r="BC450" s="2">
        <v>1</v>
      </c>
      <c r="BD450" s="2" t="s">
        <v>3</v>
      </c>
      <c r="BE450" s="2" t="s">
        <v>3</v>
      </c>
      <c r="BF450" s="2" t="s">
        <v>3</v>
      </c>
      <c r="BG450" s="2" t="s">
        <v>3</v>
      </c>
      <c r="BH450" s="2">
        <v>3</v>
      </c>
      <c r="BI450" s="2">
        <v>1</v>
      </c>
      <c r="BJ450" s="2" t="s">
        <v>387</v>
      </c>
      <c r="BK450" s="2"/>
      <c r="BL450" s="2"/>
      <c r="BM450" s="2">
        <v>21</v>
      </c>
      <c r="BN450" s="2">
        <v>0</v>
      </c>
      <c r="BO450" s="2" t="s">
        <v>3</v>
      </c>
      <c r="BP450" s="2">
        <v>0</v>
      </c>
      <c r="BQ450" s="2">
        <v>30</v>
      </c>
      <c r="BR450" s="2">
        <v>0</v>
      </c>
      <c r="BS450" s="2">
        <v>1</v>
      </c>
      <c r="BT450" s="2">
        <v>1</v>
      </c>
      <c r="BU450" s="2">
        <v>1</v>
      </c>
      <c r="BV450" s="2">
        <v>1</v>
      </c>
      <c r="BW450" s="2">
        <v>1</v>
      </c>
      <c r="BX450" s="2">
        <v>1</v>
      </c>
      <c r="BY450" s="2" t="s">
        <v>3</v>
      </c>
      <c r="BZ450" s="2">
        <v>109</v>
      </c>
      <c r="CA450" s="2">
        <v>61</v>
      </c>
      <c r="CB450" s="2" t="s">
        <v>3</v>
      </c>
      <c r="CC450" s="2"/>
      <c r="CD450" s="2"/>
      <c r="CE450" s="2">
        <v>1566</v>
      </c>
      <c r="CF450" s="2">
        <v>0</v>
      </c>
      <c r="CG450" s="2">
        <v>0</v>
      </c>
      <c r="CH450" s="2"/>
      <c r="CI450" s="2"/>
      <c r="CJ450" s="2"/>
      <c r="CK450" s="2"/>
      <c r="CL450" s="2"/>
      <c r="CM450" s="2">
        <v>0</v>
      </c>
      <c r="CN450" s="2" t="s">
        <v>908</v>
      </c>
      <c r="CO450" s="2">
        <v>0</v>
      </c>
      <c r="CP450" s="2">
        <f t="shared" si="559"/>
        <v>756.2</v>
      </c>
      <c r="CQ450" s="2">
        <f t="shared" si="560"/>
        <v>151.24</v>
      </c>
      <c r="CR450" s="2">
        <f t="shared" si="594"/>
        <v>0</v>
      </c>
      <c r="CS450" s="2">
        <f t="shared" si="595"/>
        <v>0</v>
      </c>
      <c r="CT450" s="2">
        <f t="shared" si="561"/>
        <v>0</v>
      </c>
      <c r="CU450" s="2">
        <f t="shared" si="562"/>
        <v>0</v>
      </c>
      <c r="CV450" s="2">
        <f t="shared" si="563"/>
        <v>0</v>
      </c>
      <c r="CW450" s="2">
        <f t="shared" si="564"/>
        <v>0</v>
      </c>
      <c r="CX450" s="2">
        <f t="shared" si="565"/>
        <v>0</v>
      </c>
      <c r="CY450" s="2">
        <f t="shared" si="596"/>
        <v>0</v>
      </c>
      <c r="CZ450" s="2">
        <f t="shared" si="597"/>
        <v>0</v>
      </c>
      <c r="DA450" s="2"/>
      <c r="DB450" s="2"/>
      <c r="DC450" s="2" t="s">
        <v>3</v>
      </c>
      <c r="DD450" s="2" t="s">
        <v>3</v>
      </c>
      <c r="DE450" s="2" t="s">
        <v>3</v>
      </c>
      <c r="DF450" s="2" t="s">
        <v>3</v>
      </c>
      <c r="DG450" s="2" t="s">
        <v>3</v>
      </c>
      <c r="DH450" s="2" t="s">
        <v>3</v>
      </c>
      <c r="DI450" s="2" t="s">
        <v>3</v>
      </c>
      <c r="DJ450" s="2" t="s">
        <v>3</v>
      </c>
      <c r="DK450" s="2" t="s">
        <v>3</v>
      </c>
      <c r="DL450" s="2" t="s">
        <v>3</v>
      </c>
      <c r="DM450" s="2" t="s">
        <v>3</v>
      </c>
      <c r="DN450" s="2">
        <v>0</v>
      </c>
      <c r="DO450" s="2">
        <v>0</v>
      </c>
      <c r="DP450" s="2">
        <v>1</v>
      </c>
      <c r="DQ450" s="2">
        <v>1</v>
      </c>
      <c r="DR450" s="2"/>
      <c r="DS450" s="2"/>
      <c r="DT450" s="2"/>
      <c r="DU450" s="2">
        <v>1010</v>
      </c>
      <c r="DV450" s="2" t="s">
        <v>146</v>
      </c>
      <c r="DW450" s="2" t="s">
        <v>146</v>
      </c>
      <c r="DX450" s="2">
        <v>1</v>
      </c>
      <c r="DY450" s="2"/>
      <c r="DZ450" s="2" t="s">
        <v>3</v>
      </c>
      <c r="EA450" s="2" t="s">
        <v>3</v>
      </c>
      <c r="EB450" s="2" t="s">
        <v>3</v>
      </c>
      <c r="EC450" s="2" t="s">
        <v>3</v>
      </c>
      <c r="ED450" s="2"/>
      <c r="EE450" s="2">
        <v>85133641</v>
      </c>
      <c r="EF450" s="2">
        <v>30</v>
      </c>
      <c r="EG450" s="2" t="s">
        <v>52</v>
      </c>
      <c r="EH450" s="2">
        <v>0</v>
      </c>
      <c r="EI450" s="2" t="s">
        <v>3</v>
      </c>
      <c r="EJ450" s="2">
        <v>1</v>
      </c>
      <c r="EK450" s="2">
        <v>21</v>
      </c>
      <c r="EL450" s="2" t="s">
        <v>53</v>
      </c>
      <c r="EM450" s="2" t="s">
        <v>54</v>
      </c>
      <c r="EN450" s="2"/>
      <c r="EO450" s="2" t="s">
        <v>148</v>
      </c>
      <c r="EP450" s="2"/>
      <c r="EQ450" s="2">
        <v>0</v>
      </c>
      <c r="ER450" s="2">
        <v>151.24</v>
      </c>
      <c r="ES450" s="2">
        <v>151.24</v>
      </c>
      <c r="ET450" s="2">
        <v>0</v>
      </c>
      <c r="EU450" s="2">
        <v>0</v>
      </c>
      <c r="EV450" s="2">
        <v>0</v>
      </c>
      <c r="EW450" s="2">
        <v>0</v>
      </c>
      <c r="EX450" s="2">
        <v>0</v>
      </c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>
        <v>0</v>
      </c>
      <c r="FR450" s="2">
        <v>0</v>
      </c>
      <c r="FS450" s="2">
        <v>0</v>
      </c>
      <c r="FT450" s="2"/>
      <c r="FU450" s="2"/>
      <c r="FV450" s="2"/>
      <c r="FW450" s="2"/>
      <c r="FX450" s="2">
        <v>109</v>
      </c>
      <c r="FY450" s="2">
        <v>61</v>
      </c>
      <c r="FZ450" s="2"/>
      <c r="GA450" s="2" t="s">
        <v>3</v>
      </c>
      <c r="GB450" s="2"/>
      <c r="GC450" s="2"/>
      <c r="GD450" s="2">
        <v>1</v>
      </c>
      <c r="GE450" s="2"/>
      <c r="GF450" s="2">
        <v>670771516</v>
      </c>
      <c r="GG450" s="2">
        <v>2</v>
      </c>
      <c r="GH450" s="2">
        <v>1</v>
      </c>
      <c r="GI450" s="2">
        <v>-2</v>
      </c>
      <c r="GJ450" s="2">
        <v>0</v>
      </c>
      <c r="GK450" s="2">
        <v>0</v>
      </c>
      <c r="GL450" s="2">
        <f t="shared" si="566"/>
        <v>0</v>
      </c>
      <c r="GM450" s="2">
        <f t="shared" si="567"/>
        <v>756.2</v>
      </c>
      <c r="GN450" s="2">
        <f t="shared" si="568"/>
        <v>756.2</v>
      </c>
      <c r="GO450" s="2">
        <f t="shared" si="569"/>
        <v>0</v>
      </c>
      <c r="GP450" s="2">
        <f t="shared" si="570"/>
        <v>0</v>
      </c>
      <c r="GQ450" s="2"/>
      <c r="GR450" s="2">
        <v>0</v>
      </c>
      <c r="GS450" s="2">
        <v>3</v>
      </c>
      <c r="GT450" s="2">
        <v>0</v>
      </c>
      <c r="GU450" s="2" t="s">
        <v>3</v>
      </c>
      <c r="GV450" s="2">
        <f t="shared" si="571"/>
        <v>0</v>
      </c>
      <c r="GW450" s="2">
        <v>1</v>
      </c>
      <c r="GX450" s="2">
        <f t="shared" si="572"/>
        <v>0</v>
      </c>
      <c r="GY450" s="2"/>
      <c r="GZ450" s="2"/>
      <c r="HA450" s="2">
        <v>0</v>
      </c>
      <c r="HB450" s="2">
        <v>0</v>
      </c>
      <c r="HC450" s="2">
        <f t="shared" si="573"/>
        <v>0</v>
      </c>
      <c r="HD450" s="2"/>
      <c r="HE450" s="2" t="s">
        <v>3</v>
      </c>
      <c r="HF450" s="2" t="s">
        <v>3</v>
      </c>
      <c r="HG450" s="2"/>
      <c r="HH450" s="2"/>
      <c r="HI450" s="2"/>
      <c r="HJ450" s="2"/>
      <c r="HK450" s="2"/>
      <c r="HL450" s="2"/>
      <c r="HM450" s="2" t="s">
        <v>42</v>
      </c>
      <c r="HN450" s="2" t="s">
        <v>3</v>
      </c>
      <c r="HO450" s="2" t="s">
        <v>3</v>
      </c>
      <c r="HP450" s="2" t="s">
        <v>3</v>
      </c>
      <c r="HQ450" s="2" t="s">
        <v>3</v>
      </c>
      <c r="HR450" s="2"/>
      <c r="HS450" s="2">
        <v>0</v>
      </c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>
        <v>0</v>
      </c>
      <c r="IL450" s="2"/>
      <c r="IM450" s="2"/>
      <c r="IN450" s="2"/>
      <c r="IO450" s="2"/>
      <c r="IP450" s="2"/>
      <c r="IQ450" s="2"/>
      <c r="IR450" s="2"/>
      <c r="IS450" s="2"/>
      <c r="IT450" s="2"/>
      <c r="IU450" s="2"/>
    </row>
    <row r="451" spans="1:255" x14ac:dyDescent="0.2">
      <c r="A451" s="4">
        <v>18</v>
      </c>
      <c r="B451" s="4">
        <v>1</v>
      </c>
      <c r="C451" s="4">
        <v>865</v>
      </c>
      <c r="E451" s="4" t="s">
        <v>513</v>
      </c>
      <c r="F451" s="4" t="s">
        <v>385</v>
      </c>
      <c r="G451" s="4" t="s">
        <v>386</v>
      </c>
      <c r="H451" s="4" t="s">
        <v>146</v>
      </c>
      <c r="I451" s="4">
        <f>I447*J451</f>
        <v>5</v>
      </c>
      <c r="J451" s="4">
        <v>5</v>
      </c>
      <c r="K451" s="4">
        <v>5</v>
      </c>
      <c r="O451" s="4">
        <f t="shared" si="549"/>
        <v>1519.96</v>
      </c>
      <c r="P451" s="4">
        <f t="shared" si="550"/>
        <v>1519.96</v>
      </c>
      <c r="Q451" s="4">
        <f t="shared" si="586"/>
        <v>0</v>
      </c>
      <c r="R451" s="4">
        <f t="shared" si="587"/>
        <v>0</v>
      </c>
      <c r="S451" s="4">
        <f t="shared" si="551"/>
        <v>0</v>
      </c>
      <c r="T451" s="4">
        <f t="shared" si="552"/>
        <v>0</v>
      </c>
      <c r="U451" s="4">
        <f t="shared" si="553"/>
        <v>0</v>
      </c>
      <c r="V451" s="4">
        <f t="shared" si="554"/>
        <v>0</v>
      </c>
      <c r="W451" s="4">
        <f t="shared" si="555"/>
        <v>0</v>
      </c>
      <c r="X451" s="4">
        <f t="shared" si="588"/>
        <v>0</v>
      </c>
      <c r="Y451" s="4">
        <f t="shared" si="589"/>
        <v>0</v>
      </c>
      <c r="AA451" s="4">
        <v>85736473</v>
      </c>
      <c r="AB451" s="4">
        <f t="shared" si="556"/>
        <v>151.24</v>
      </c>
      <c r="AC451" s="4">
        <f t="shared" si="590"/>
        <v>151.24</v>
      </c>
      <c r="AD451" s="4">
        <f t="shared" si="591"/>
        <v>0</v>
      </c>
      <c r="AE451" s="4">
        <f t="shared" si="592"/>
        <v>0</v>
      </c>
      <c r="AF451" s="4">
        <f t="shared" si="592"/>
        <v>0</v>
      </c>
      <c r="AG451" s="4">
        <f t="shared" si="557"/>
        <v>0</v>
      </c>
      <c r="AH451" s="4">
        <f t="shared" si="593"/>
        <v>0</v>
      </c>
      <c r="AI451" s="4">
        <f t="shared" si="593"/>
        <v>0</v>
      </c>
      <c r="AJ451" s="4">
        <f t="shared" si="558"/>
        <v>0</v>
      </c>
      <c r="AK451" s="4">
        <v>151.24</v>
      </c>
      <c r="AL451" s="4">
        <v>151.24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109</v>
      </c>
      <c r="AU451" s="4">
        <v>61</v>
      </c>
      <c r="AV451" s="4">
        <v>1</v>
      </c>
      <c r="AW451" s="4">
        <v>1</v>
      </c>
      <c r="AZ451" s="4">
        <v>1</v>
      </c>
      <c r="BA451" s="4">
        <v>1</v>
      </c>
      <c r="BB451" s="4">
        <v>1</v>
      </c>
      <c r="BC451" s="4">
        <v>2.0099999999999998</v>
      </c>
      <c r="BD451" s="4" t="s">
        <v>3</v>
      </c>
      <c r="BE451" s="4" t="s">
        <v>3</v>
      </c>
      <c r="BF451" s="4" t="s">
        <v>3</v>
      </c>
      <c r="BG451" s="4" t="s">
        <v>3</v>
      </c>
      <c r="BH451" s="4">
        <v>3</v>
      </c>
      <c r="BI451" s="4">
        <v>1</v>
      </c>
      <c r="BJ451" s="4" t="s">
        <v>387</v>
      </c>
      <c r="BM451" s="4">
        <v>21</v>
      </c>
      <c r="BN451" s="4">
        <v>0</v>
      </c>
      <c r="BO451" s="4" t="s">
        <v>385</v>
      </c>
      <c r="BP451" s="4">
        <v>1</v>
      </c>
      <c r="BQ451" s="4">
        <v>30</v>
      </c>
      <c r="BR451" s="4">
        <v>0</v>
      </c>
      <c r="BS451" s="4">
        <v>1</v>
      </c>
      <c r="BT451" s="4">
        <v>1</v>
      </c>
      <c r="BU451" s="4">
        <v>1</v>
      </c>
      <c r="BV451" s="4">
        <v>1</v>
      </c>
      <c r="BW451" s="4">
        <v>1</v>
      </c>
      <c r="BX451" s="4">
        <v>1</v>
      </c>
      <c r="BY451" s="4" t="s">
        <v>3</v>
      </c>
      <c r="BZ451" s="4">
        <v>109</v>
      </c>
      <c r="CA451" s="4">
        <v>61</v>
      </c>
      <c r="CB451" s="4" t="s">
        <v>3</v>
      </c>
      <c r="CE451" s="4">
        <v>1566</v>
      </c>
      <c r="CF451" s="4">
        <v>0</v>
      </c>
      <c r="CG451" s="4">
        <v>0</v>
      </c>
      <c r="CM451" s="4">
        <v>0</v>
      </c>
      <c r="CN451" s="4" t="s">
        <v>908</v>
      </c>
      <c r="CO451" s="4">
        <v>0</v>
      </c>
      <c r="CP451" s="4">
        <f t="shared" si="559"/>
        <v>1519.96</v>
      </c>
      <c r="CQ451" s="4">
        <f t="shared" si="560"/>
        <v>303.99</v>
      </c>
      <c r="CR451" s="4">
        <f t="shared" si="594"/>
        <v>0</v>
      </c>
      <c r="CS451" s="4">
        <f t="shared" si="595"/>
        <v>0</v>
      </c>
      <c r="CT451" s="4">
        <f t="shared" si="561"/>
        <v>0</v>
      </c>
      <c r="CU451" s="4">
        <f t="shared" si="562"/>
        <v>0</v>
      </c>
      <c r="CV451" s="4">
        <f t="shared" si="563"/>
        <v>0</v>
      </c>
      <c r="CW451" s="4">
        <f t="shared" si="564"/>
        <v>0</v>
      </c>
      <c r="CX451" s="4">
        <f t="shared" si="565"/>
        <v>0</v>
      </c>
      <c r="CY451" s="4">
        <f t="shared" si="596"/>
        <v>0</v>
      </c>
      <c r="CZ451" s="4">
        <f t="shared" si="597"/>
        <v>0</v>
      </c>
      <c r="DC451" s="4" t="s">
        <v>3</v>
      </c>
      <c r="DD451" s="4" t="s">
        <v>3</v>
      </c>
      <c r="DE451" s="4" t="s">
        <v>3</v>
      </c>
      <c r="DF451" s="4" t="s">
        <v>3</v>
      </c>
      <c r="DG451" s="4" t="s">
        <v>3</v>
      </c>
      <c r="DH451" s="4" t="s">
        <v>3</v>
      </c>
      <c r="DI451" s="4" t="s">
        <v>3</v>
      </c>
      <c r="DJ451" s="4" t="s">
        <v>3</v>
      </c>
      <c r="DK451" s="4" t="s">
        <v>3</v>
      </c>
      <c r="DL451" s="4" t="s">
        <v>3</v>
      </c>
      <c r="DM451" s="4" t="s">
        <v>3</v>
      </c>
      <c r="DN451" s="4">
        <v>0</v>
      </c>
      <c r="DO451" s="4">
        <v>0</v>
      </c>
      <c r="DP451" s="4">
        <v>1</v>
      </c>
      <c r="DQ451" s="4">
        <v>1</v>
      </c>
      <c r="DU451" s="4">
        <v>1010</v>
      </c>
      <c r="DV451" s="4" t="s">
        <v>146</v>
      </c>
      <c r="DW451" s="4" t="s">
        <v>146</v>
      </c>
      <c r="DX451" s="4">
        <v>1</v>
      </c>
      <c r="DZ451" s="4" t="s">
        <v>3</v>
      </c>
      <c r="EA451" s="4" t="s">
        <v>3</v>
      </c>
      <c r="EB451" s="4" t="s">
        <v>3</v>
      </c>
      <c r="EC451" s="4" t="s">
        <v>3</v>
      </c>
      <c r="EE451" s="4">
        <v>85133641</v>
      </c>
      <c r="EF451" s="4">
        <v>30</v>
      </c>
      <c r="EG451" s="4" t="s">
        <v>52</v>
      </c>
      <c r="EH451" s="4">
        <v>0</v>
      </c>
      <c r="EI451" s="4" t="s">
        <v>3</v>
      </c>
      <c r="EJ451" s="4">
        <v>1</v>
      </c>
      <c r="EK451" s="4">
        <v>21</v>
      </c>
      <c r="EL451" s="4" t="s">
        <v>53</v>
      </c>
      <c r="EM451" s="4" t="s">
        <v>54</v>
      </c>
      <c r="EO451" s="4" t="s">
        <v>148</v>
      </c>
      <c r="EQ451" s="4">
        <v>0</v>
      </c>
      <c r="ER451" s="4">
        <v>151.24</v>
      </c>
      <c r="ES451" s="4">
        <v>151.24</v>
      </c>
      <c r="ET451" s="4">
        <v>0</v>
      </c>
      <c r="EU451" s="4">
        <v>0</v>
      </c>
      <c r="EV451" s="4">
        <v>0</v>
      </c>
      <c r="EW451" s="4">
        <v>0</v>
      </c>
      <c r="EX451" s="4">
        <v>0</v>
      </c>
      <c r="FQ451" s="4">
        <v>0</v>
      </c>
      <c r="FR451" s="4">
        <v>0</v>
      </c>
      <c r="FS451" s="4">
        <v>0</v>
      </c>
      <c r="FX451" s="4">
        <v>109</v>
      </c>
      <c r="FY451" s="4">
        <v>61</v>
      </c>
      <c r="GA451" s="4" t="s">
        <v>3</v>
      </c>
      <c r="GD451" s="4">
        <v>1</v>
      </c>
      <c r="GF451" s="4">
        <v>670771516</v>
      </c>
      <c r="GG451" s="4">
        <v>2</v>
      </c>
      <c r="GH451" s="4">
        <v>1</v>
      </c>
      <c r="GI451" s="4">
        <v>2</v>
      </c>
      <c r="GJ451" s="4">
        <v>0</v>
      </c>
      <c r="GK451" s="4">
        <v>0</v>
      </c>
      <c r="GL451" s="4">
        <f t="shared" si="566"/>
        <v>0</v>
      </c>
      <c r="GM451" s="4">
        <f t="shared" si="567"/>
        <v>1519.96</v>
      </c>
      <c r="GN451" s="4">
        <f t="shared" si="568"/>
        <v>1519.96</v>
      </c>
      <c r="GO451" s="4">
        <f t="shared" si="569"/>
        <v>0</v>
      </c>
      <c r="GP451" s="4">
        <f t="shared" si="570"/>
        <v>0</v>
      </c>
      <c r="GR451" s="4">
        <v>0</v>
      </c>
      <c r="GS451" s="4">
        <v>3</v>
      </c>
      <c r="GT451" s="4">
        <v>0</v>
      </c>
      <c r="GU451" s="4" t="s">
        <v>3</v>
      </c>
      <c r="GV451" s="4">
        <f t="shared" si="571"/>
        <v>0</v>
      </c>
      <c r="GW451" s="4">
        <v>1</v>
      </c>
      <c r="GX451" s="4">
        <f t="shared" si="572"/>
        <v>0</v>
      </c>
      <c r="HA451" s="4">
        <v>0</v>
      </c>
      <c r="HB451" s="4">
        <v>0</v>
      </c>
      <c r="HC451" s="4">
        <f t="shared" si="573"/>
        <v>0</v>
      </c>
      <c r="HE451" s="4" t="s">
        <v>3</v>
      </c>
      <c r="HF451" s="4" t="s">
        <v>3</v>
      </c>
      <c r="HM451" s="4" t="s">
        <v>42</v>
      </c>
      <c r="HN451" s="4" t="s">
        <v>3</v>
      </c>
      <c r="HO451" s="4" t="s">
        <v>3</v>
      </c>
      <c r="HP451" s="4" t="s">
        <v>3</v>
      </c>
      <c r="HQ451" s="4" t="s">
        <v>3</v>
      </c>
      <c r="HS451" s="4">
        <v>0</v>
      </c>
      <c r="IK451" s="4">
        <v>0</v>
      </c>
    </row>
    <row r="452" spans="1:255" x14ac:dyDescent="0.2">
      <c r="A452" s="2">
        <v>18</v>
      </c>
      <c r="B452" s="2">
        <v>1</v>
      </c>
      <c r="C452" s="2">
        <v>849</v>
      </c>
      <c r="D452" s="2"/>
      <c r="E452" s="2" t="s">
        <v>514</v>
      </c>
      <c r="F452" s="2" t="s">
        <v>167</v>
      </c>
      <c r="G452" s="2" t="s">
        <v>168</v>
      </c>
      <c r="H452" s="2" t="s">
        <v>156</v>
      </c>
      <c r="I452" s="2">
        <f>I446*J452</f>
        <v>100</v>
      </c>
      <c r="J452" s="2">
        <v>100</v>
      </c>
      <c r="K452" s="2">
        <v>100</v>
      </c>
      <c r="L452" s="2"/>
      <c r="M452" s="2"/>
      <c r="N452" s="2"/>
      <c r="O452" s="2">
        <f t="shared" si="549"/>
        <v>3141</v>
      </c>
      <c r="P452" s="2">
        <f t="shared" si="550"/>
        <v>3141</v>
      </c>
      <c r="Q452" s="2">
        <f t="shared" si="586"/>
        <v>0</v>
      </c>
      <c r="R452" s="2">
        <f t="shared" si="587"/>
        <v>0</v>
      </c>
      <c r="S452" s="2">
        <f t="shared" si="551"/>
        <v>0</v>
      </c>
      <c r="T452" s="2">
        <f t="shared" si="552"/>
        <v>0</v>
      </c>
      <c r="U452" s="2">
        <f t="shared" si="553"/>
        <v>0</v>
      </c>
      <c r="V452" s="2">
        <f t="shared" si="554"/>
        <v>0</v>
      </c>
      <c r="W452" s="2">
        <f t="shared" si="555"/>
        <v>0</v>
      </c>
      <c r="X452" s="2">
        <f t="shared" si="588"/>
        <v>0</v>
      </c>
      <c r="Y452" s="2">
        <f t="shared" si="589"/>
        <v>0</v>
      </c>
      <c r="Z452" s="2"/>
      <c r="AA452" s="2">
        <v>85736471</v>
      </c>
      <c r="AB452" s="2">
        <f t="shared" si="556"/>
        <v>31.41</v>
      </c>
      <c r="AC452" s="2">
        <f t="shared" si="590"/>
        <v>31.41</v>
      </c>
      <c r="AD452" s="2">
        <f t="shared" si="591"/>
        <v>0</v>
      </c>
      <c r="AE452" s="2">
        <f t="shared" si="592"/>
        <v>0</v>
      </c>
      <c r="AF452" s="2">
        <f t="shared" si="592"/>
        <v>0</v>
      </c>
      <c r="AG452" s="2">
        <f t="shared" si="557"/>
        <v>0</v>
      </c>
      <c r="AH452" s="2">
        <f t="shared" si="593"/>
        <v>0</v>
      </c>
      <c r="AI452" s="2">
        <f t="shared" si="593"/>
        <v>0</v>
      </c>
      <c r="AJ452" s="2">
        <f t="shared" si="558"/>
        <v>0</v>
      </c>
      <c r="AK452" s="2">
        <v>31.41</v>
      </c>
      <c r="AL452" s="2">
        <v>31.41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109</v>
      </c>
      <c r="AU452" s="2">
        <v>61</v>
      </c>
      <c r="AV452" s="2">
        <v>1</v>
      </c>
      <c r="AW452" s="2">
        <v>1</v>
      </c>
      <c r="AX452" s="2"/>
      <c r="AY452" s="2"/>
      <c r="AZ452" s="2">
        <v>1</v>
      </c>
      <c r="BA452" s="2">
        <v>1</v>
      </c>
      <c r="BB452" s="2">
        <v>1</v>
      </c>
      <c r="BC452" s="2">
        <v>1</v>
      </c>
      <c r="BD452" s="2" t="s">
        <v>3</v>
      </c>
      <c r="BE452" s="2" t="s">
        <v>3</v>
      </c>
      <c r="BF452" s="2" t="s">
        <v>3</v>
      </c>
      <c r="BG452" s="2" t="s">
        <v>3</v>
      </c>
      <c r="BH452" s="2">
        <v>3</v>
      </c>
      <c r="BI452" s="2">
        <v>1</v>
      </c>
      <c r="BJ452" s="2" t="s">
        <v>169</v>
      </c>
      <c r="BK452" s="2"/>
      <c r="BL452" s="2"/>
      <c r="BM452" s="2">
        <v>21</v>
      </c>
      <c r="BN452" s="2">
        <v>0</v>
      </c>
      <c r="BO452" s="2" t="s">
        <v>3</v>
      </c>
      <c r="BP452" s="2">
        <v>0</v>
      </c>
      <c r="BQ452" s="2">
        <v>30</v>
      </c>
      <c r="BR452" s="2">
        <v>0</v>
      </c>
      <c r="BS452" s="2">
        <v>1</v>
      </c>
      <c r="BT452" s="2">
        <v>1</v>
      </c>
      <c r="BU452" s="2">
        <v>1</v>
      </c>
      <c r="BV452" s="2">
        <v>1</v>
      </c>
      <c r="BW452" s="2">
        <v>1</v>
      </c>
      <c r="BX452" s="2">
        <v>1</v>
      </c>
      <c r="BY452" s="2" t="s">
        <v>3</v>
      </c>
      <c r="BZ452" s="2">
        <v>109</v>
      </c>
      <c r="CA452" s="2">
        <v>61</v>
      </c>
      <c r="CB452" s="2" t="s">
        <v>3</v>
      </c>
      <c r="CC452" s="2"/>
      <c r="CD452" s="2"/>
      <c r="CE452" s="2">
        <v>1566</v>
      </c>
      <c r="CF452" s="2">
        <v>0</v>
      </c>
      <c r="CG452" s="2">
        <v>0</v>
      </c>
      <c r="CH452" s="2"/>
      <c r="CI452" s="2"/>
      <c r="CJ452" s="2"/>
      <c r="CK452" s="2"/>
      <c r="CL452" s="2"/>
      <c r="CM452" s="2">
        <v>0</v>
      </c>
      <c r="CN452" s="2" t="s">
        <v>908</v>
      </c>
      <c r="CO452" s="2">
        <v>0</v>
      </c>
      <c r="CP452" s="2">
        <f t="shared" si="559"/>
        <v>3141</v>
      </c>
      <c r="CQ452" s="2">
        <f t="shared" si="560"/>
        <v>31.41</v>
      </c>
      <c r="CR452" s="2">
        <f t="shared" si="594"/>
        <v>0</v>
      </c>
      <c r="CS452" s="2">
        <f t="shared" si="595"/>
        <v>0</v>
      </c>
      <c r="CT452" s="2">
        <f t="shared" si="561"/>
        <v>0</v>
      </c>
      <c r="CU452" s="2">
        <f t="shared" si="562"/>
        <v>0</v>
      </c>
      <c r="CV452" s="2">
        <f t="shared" si="563"/>
        <v>0</v>
      </c>
      <c r="CW452" s="2">
        <f t="shared" si="564"/>
        <v>0</v>
      </c>
      <c r="CX452" s="2">
        <f t="shared" si="565"/>
        <v>0</v>
      </c>
      <c r="CY452" s="2">
        <f t="shared" si="596"/>
        <v>0</v>
      </c>
      <c r="CZ452" s="2">
        <f t="shared" si="597"/>
        <v>0</v>
      </c>
      <c r="DA452" s="2"/>
      <c r="DB452" s="2"/>
      <c r="DC452" s="2" t="s">
        <v>3</v>
      </c>
      <c r="DD452" s="2" t="s">
        <v>3</v>
      </c>
      <c r="DE452" s="2" t="s">
        <v>3</v>
      </c>
      <c r="DF452" s="2" t="s">
        <v>3</v>
      </c>
      <c r="DG452" s="2" t="s">
        <v>3</v>
      </c>
      <c r="DH452" s="2" t="s">
        <v>3</v>
      </c>
      <c r="DI452" s="2" t="s">
        <v>3</v>
      </c>
      <c r="DJ452" s="2" t="s">
        <v>3</v>
      </c>
      <c r="DK452" s="2" t="s">
        <v>3</v>
      </c>
      <c r="DL452" s="2" t="s">
        <v>3</v>
      </c>
      <c r="DM452" s="2" t="s">
        <v>3</v>
      </c>
      <c r="DN452" s="2">
        <v>0</v>
      </c>
      <c r="DO452" s="2">
        <v>0</v>
      </c>
      <c r="DP452" s="2">
        <v>1</v>
      </c>
      <c r="DQ452" s="2">
        <v>1</v>
      </c>
      <c r="DR452" s="2"/>
      <c r="DS452" s="2"/>
      <c r="DT452" s="2"/>
      <c r="DU452" s="2">
        <v>1003</v>
      </c>
      <c r="DV452" s="2" t="s">
        <v>156</v>
      </c>
      <c r="DW452" s="2" t="s">
        <v>156</v>
      </c>
      <c r="DX452" s="2">
        <v>1</v>
      </c>
      <c r="DY452" s="2"/>
      <c r="DZ452" s="2" t="s">
        <v>3</v>
      </c>
      <c r="EA452" s="2" t="s">
        <v>3</v>
      </c>
      <c r="EB452" s="2" t="s">
        <v>3</v>
      </c>
      <c r="EC452" s="2" t="s">
        <v>3</v>
      </c>
      <c r="ED452" s="2"/>
      <c r="EE452" s="2">
        <v>85133641</v>
      </c>
      <c r="EF452" s="2">
        <v>30</v>
      </c>
      <c r="EG452" s="2" t="s">
        <v>52</v>
      </c>
      <c r="EH452" s="2">
        <v>0</v>
      </c>
      <c r="EI452" s="2" t="s">
        <v>3</v>
      </c>
      <c r="EJ452" s="2">
        <v>1</v>
      </c>
      <c r="EK452" s="2">
        <v>21</v>
      </c>
      <c r="EL452" s="2" t="s">
        <v>53</v>
      </c>
      <c r="EM452" s="2" t="s">
        <v>54</v>
      </c>
      <c r="EN452" s="2"/>
      <c r="EO452" s="2" t="s">
        <v>148</v>
      </c>
      <c r="EP452" s="2"/>
      <c r="EQ452" s="2">
        <v>0</v>
      </c>
      <c r="ER452" s="2">
        <v>31.41</v>
      </c>
      <c r="ES452" s="2">
        <v>31.41</v>
      </c>
      <c r="ET452" s="2">
        <v>0</v>
      </c>
      <c r="EU452" s="2">
        <v>0</v>
      </c>
      <c r="EV452" s="2">
        <v>0</v>
      </c>
      <c r="EW452" s="2">
        <v>0</v>
      </c>
      <c r="EX452" s="2">
        <v>0</v>
      </c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>
        <v>0</v>
      </c>
      <c r="FR452" s="2">
        <v>0</v>
      </c>
      <c r="FS452" s="2">
        <v>0</v>
      </c>
      <c r="FT452" s="2"/>
      <c r="FU452" s="2"/>
      <c r="FV452" s="2"/>
      <c r="FW452" s="2"/>
      <c r="FX452" s="2">
        <v>109</v>
      </c>
      <c r="FY452" s="2">
        <v>61</v>
      </c>
      <c r="FZ452" s="2"/>
      <c r="GA452" s="2" t="s">
        <v>3</v>
      </c>
      <c r="GB452" s="2"/>
      <c r="GC452" s="2"/>
      <c r="GD452" s="2">
        <v>1</v>
      </c>
      <c r="GE452" s="2"/>
      <c r="GF452" s="2">
        <v>935342670</v>
      </c>
      <c r="GG452" s="2">
        <v>2</v>
      </c>
      <c r="GH452" s="2">
        <v>1</v>
      </c>
      <c r="GI452" s="2">
        <v>-2</v>
      </c>
      <c r="GJ452" s="2">
        <v>0</v>
      </c>
      <c r="GK452" s="2">
        <v>0</v>
      </c>
      <c r="GL452" s="2">
        <f t="shared" si="566"/>
        <v>0</v>
      </c>
      <c r="GM452" s="2">
        <f t="shared" si="567"/>
        <v>3141</v>
      </c>
      <c r="GN452" s="2">
        <f t="shared" si="568"/>
        <v>3141</v>
      </c>
      <c r="GO452" s="2">
        <f t="shared" si="569"/>
        <v>0</v>
      </c>
      <c r="GP452" s="2">
        <f t="shared" si="570"/>
        <v>0</v>
      </c>
      <c r="GQ452" s="2"/>
      <c r="GR452" s="2">
        <v>0</v>
      </c>
      <c r="GS452" s="2">
        <v>3</v>
      </c>
      <c r="GT452" s="2">
        <v>0</v>
      </c>
      <c r="GU452" s="2" t="s">
        <v>3</v>
      </c>
      <c r="GV452" s="2">
        <f t="shared" si="571"/>
        <v>0</v>
      </c>
      <c r="GW452" s="2">
        <v>1</v>
      </c>
      <c r="GX452" s="2">
        <f t="shared" si="572"/>
        <v>0</v>
      </c>
      <c r="GY452" s="2"/>
      <c r="GZ452" s="2"/>
      <c r="HA452" s="2">
        <v>0</v>
      </c>
      <c r="HB452" s="2">
        <v>0</v>
      </c>
      <c r="HC452" s="2">
        <f t="shared" si="573"/>
        <v>0</v>
      </c>
      <c r="HD452" s="2"/>
      <c r="HE452" s="2" t="s">
        <v>3</v>
      </c>
      <c r="HF452" s="2" t="s">
        <v>3</v>
      </c>
      <c r="HG452" s="2"/>
      <c r="HH452" s="2"/>
      <c r="HI452" s="2"/>
      <c r="HJ452" s="2"/>
      <c r="HK452" s="2"/>
      <c r="HL452" s="2"/>
      <c r="HM452" s="2" t="s">
        <v>42</v>
      </c>
      <c r="HN452" s="2" t="s">
        <v>3</v>
      </c>
      <c r="HO452" s="2" t="s">
        <v>3</v>
      </c>
      <c r="HP452" s="2" t="s">
        <v>3</v>
      </c>
      <c r="HQ452" s="2" t="s">
        <v>3</v>
      </c>
      <c r="HR452" s="2"/>
      <c r="HS452" s="2">
        <v>0</v>
      </c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>
        <v>0</v>
      </c>
      <c r="IL452" s="2"/>
      <c r="IM452" s="2"/>
      <c r="IN452" s="2"/>
      <c r="IO452" s="2"/>
      <c r="IP452" s="2"/>
      <c r="IQ452" s="2"/>
      <c r="IR452" s="2"/>
      <c r="IS452" s="2"/>
      <c r="IT452" s="2"/>
      <c r="IU452" s="2"/>
    </row>
    <row r="453" spans="1:255" x14ac:dyDescent="0.2">
      <c r="A453" s="4">
        <v>18</v>
      </c>
      <c r="B453" s="4">
        <v>1</v>
      </c>
      <c r="C453" s="4">
        <v>864</v>
      </c>
      <c r="E453" s="4" t="s">
        <v>514</v>
      </c>
      <c r="F453" s="4" t="s">
        <v>167</v>
      </c>
      <c r="G453" s="4" t="s">
        <v>168</v>
      </c>
      <c r="H453" s="4" t="s">
        <v>156</v>
      </c>
      <c r="I453" s="4">
        <f>I447*J453</f>
        <v>100</v>
      </c>
      <c r="J453" s="4">
        <v>100</v>
      </c>
      <c r="K453" s="4">
        <v>100</v>
      </c>
      <c r="O453" s="4">
        <f t="shared" si="549"/>
        <v>58139.91</v>
      </c>
      <c r="P453" s="4">
        <f t="shared" si="550"/>
        <v>58139.91</v>
      </c>
      <c r="Q453" s="4">
        <f t="shared" si="586"/>
        <v>0</v>
      </c>
      <c r="R453" s="4">
        <f t="shared" si="587"/>
        <v>0</v>
      </c>
      <c r="S453" s="4">
        <f t="shared" si="551"/>
        <v>0</v>
      </c>
      <c r="T453" s="4">
        <f t="shared" si="552"/>
        <v>0</v>
      </c>
      <c r="U453" s="4">
        <f t="shared" si="553"/>
        <v>0</v>
      </c>
      <c r="V453" s="4">
        <f t="shared" si="554"/>
        <v>0</v>
      </c>
      <c r="W453" s="4">
        <f t="shared" si="555"/>
        <v>0</v>
      </c>
      <c r="X453" s="4">
        <f t="shared" si="588"/>
        <v>0</v>
      </c>
      <c r="Y453" s="4">
        <f t="shared" si="589"/>
        <v>0</v>
      </c>
      <c r="AA453" s="4">
        <v>85736473</v>
      </c>
      <c r="AB453" s="4">
        <f t="shared" si="556"/>
        <v>31.41</v>
      </c>
      <c r="AC453" s="4">
        <f t="shared" si="590"/>
        <v>31.41</v>
      </c>
      <c r="AD453" s="4">
        <f t="shared" si="591"/>
        <v>0</v>
      </c>
      <c r="AE453" s="4">
        <f t="shared" si="592"/>
        <v>0</v>
      </c>
      <c r="AF453" s="4">
        <f t="shared" si="592"/>
        <v>0</v>
      </c>
      <c r="AG453" s="4">
        <f t="shared" si="557"/>
        <v>0</v>
      </c>
      <c r="AH453" s="4">
        <f t="shared" si="593"/>
        <v>0</v>
      </c>
      <c r="AI453" s="4">
        <f t="shared" si="593"/>
        <v>0</v>
      </c>
      <c r="AJ453" s="4">
        <f t="shared" si="558"/>
        <v>0</v>
      </c>
      <c r="AK453" s="4">
        <v>31.41</v>
      </c>
      <c r="AL453" s="4">
        <v>31.41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109</v>
      </c>
      <c r="AU453" s="4">
        <v>61</v>
      </c>
      <c r="AV453" s="4">
        <v>1</v>
      </c>
      <c r="AW453" s="4">
        <v>1</v>
      </c>
      <c r="AZ453" s="4">
        <v>1</v>
      </c>
      <c r="BA453" s="4">
        <v>1</v>
      </c>
      <c r="BB453" s="4">
        <v>1</v>
      </c>
      <c r="BC453" s="4">
        <v>18.510000000000002</v>
      </c>
      <c r="BD453" s="4" t="s">
        <v>3</v>
      </c>
      <c r="BE453" s="4" t="s">
        <v>3</v>
      </c>
      <c r="BF453" s="4" t="s">
        <v>3</v>
      </c>
      <c r="BG453" s="4" t="s">
        <v>3</v>
      </c>
      <c r="BH453" s="4">
        <v>3</v>
      </c>
      <c r="BI453" s="4">
        <v>1</v>
      </c>
      <c r="BJ453" s="4" t="s">
        <v>169</v>
      </c>
      <c r="BM453" s="4">
        <v>21</v>
      </c>
      <c r="BN453" s="4">
        <v>0</v>
      </c>
      <c r="BO453" s="4" t="s">
        <v>167</v>
      </c>
      <c r="BP453" s="4">
        <v>1</v>
      </c>
      <c r="BQ453" s="4">
        <v>30</v>
      </c>
      <c r="BR453" s="4">
        <v>0</v>
      </c>
      <c r="BS453" s="4">
        <v>1</v>
      </c>
      <c r="BT453" s="4">
        <v>1</v>
      </c>
      <c r="BU453" s="4">
        <v>1</v>
      </c>
      <c r="BV453" s="4">
        <v>1</v>
      </c>
      <c r="BW453" s="4">
        <v>1</v>
      </c>
      <c r="BX453" s="4">
        <v>1</v>
      </c>
      <c r="BY453" s="4" t="s">
        <v>3</v>
      </c>
      <c r="BZ453" s="4">
        <v>109</v>
      </c>
      <c r="CA453" s="4">
        <v>61</v>
      </c>
      <c r="CB453" s="4" t="s">
        <v>3</v>
      </c>
      <c r="CE453" s="4">
        <v>1566</v>
      </c>
      <c r="CF453" s="4">
        <v>0</v>
      </c>
      <c r="CG453" s="4">
        <v>0</v>
      </c>
      <c r="CM453" s="4">
        <v>0</v>
      </c>
      <c r="CN453" s="4" t="s">
        <v>908</v>
      </c>
      <c r="CO453" s="4">
        <v>0</v>
      </c>
      <c r="CP453" s="4">
        <f t="shared" si="559"/>
        <v>58139.91</v>
      </c>
      <c r="CQ453" s="4">
        <f t="shared" si="560"/>
        <v>581.4</v>
      </c>
      <c r="CR453" s="4">
        <f t="shared" si="594"/>
        <v>0</v>
      </c>
      <c r="CS453" s="4">
        <f t="shared" si="595"/>
        <v>0</v>
      </c>
      <c r="CT453" s="4">
        <f t="shared" si="561"/>
        <v>0</v>
      </c>
      <c r="CU453" s="4">
        <f t="shared" si="562"/>
        <v>0</v>
      </c>
      <c r="CV453" s="4">
        <f t="shared" si="563"/>
        <v>0</v>
      </c>
      <c r="CW453" s="4">
        <f t="shared" si="564"/>
        <v>0</v>
      </c>
      <c r="CX453" s="4">
        <f t="shared" si="565"/>
        <v>0</v>
      </c>
      <c r="CY453" s="4">
        <f t="shared" si="596"/>
        <v>0</v>
      </c>
      <c r="CZ453" s="4">
        <f t="shared" si="597"/>
        <v>0</v>
      </c>
      <c r="DC453" s="4" t="s">
        <v>3</v>
      </c>
      <c r="DD453" s="4" t="s">
        <v>3</v>
      </c>
      <c r="DE453" s="4" t="s">
        <v>3</v>
      </c>
      <c r="DF453" s="4" t="s">
        <v>3</v>
      </c>
      <c r="DG453" s="4" t="s">
        <v>3</v>
      </c>
      <c r="DH453" s="4" t="s">
        <v>3</v>
      </c>
      <c r="DI453" s="4" t="s">
        <v>3</v>
      </c>
      <c r="DJ453" s="4" t="s">
        <v>3</v>
      </c>
      <c r="DK453" s="4" t="s">
        <v>3</v>
      </c>
      <c r="DL453" s="4" t="s">
        <v>3</v>
      </c>
      <c r="DM453" s="4" t="s">
        <v>3</v>
      </c>
      <c r="DN453" s="4">
        <v>0</v>
      </c>
      <c r="DO453" s="4">
        <v>0</v>
      </c>
      <c r="DP453" s="4">
        <v>1</v>
      </c>
      <c r="DQ453" s="4">
        <v>1</v>
      </c>
      <c r="DU453" s="4">
        <v>1003</v>
      </c>
      <c r="DV453" s="4" t="s">
        <v>156</v>
      </c>
      <c r="DW453" s="4" t="s">
        <v>156</v>
      </c>
      <c r="DX453" s="4">
        <v>1</v>
      </c>
      <c r="DZ453" s="4" t="s">
        <v>3</v>
      </c>
      <c r="EA453" s="4" t="s">
        <v>3</v>
      </c>
      <c r="EB453" s="4" t="s">
        <v>3</v>
      </c>
      <c r="EC453" s="4" t="s">
        <v>3</v>
      </c>
      <c r="EE453" s="4">
        <v>85133641</v>
      </c>
      <c r="EF453" s="4">
        <v>30</v>
      </c>
      <c r="EG453" s="4" t="s">
        <v>52</v>
      </c>
      <c r="EH453" s="4">
        <v>0</v>
      </c>
      <c r="EI453" s="4" t="s">
        <v>3</v>
      </c>
      <c r="EJ453" s="4">
        <v>1</v>
      </c>
      <c r="EK453" s="4">
        <v>21</v>
      </c>
      <c r="EL453" s="4" t="s">
        <v>53</v>
      </c>
      <c r="EM453" s="4" t="s">
        <v>54</v>
      </c>
      <c r="EO453" s="4" t="s">
        <v>148</v>
      </c>
      <c r="EQ453" s="4">
        <v>0</v>
      </c>
      <c r="ER453" s="4">
        <v>31.41</v>
      </c>
      <c r="ES453" s="4">
        <v>31.41</v>
      </c>
      <c r="ET453" s="4">
        <v>0</v>
      </c>
      <c r="EU453" s="4">
        <v>0</v>
      </c>
      <c r="EV453" s="4">
        <v>0</v>
      </c>
      <c r="EW453" s="4">
        <v>0</v>
      </c>
      <c r="EX453" s="4">
        <v>0</v>
      </c>
      <c r="FQ453" s="4">
        <v>0</v>
      </c>
      <c r="FR453" s="4">
        <v>0</v>
      </c>
      <c r="FS453" s="4">
        <v>0</v>
      </c>
      <c r="FX453" s="4">
        <v>109</v>
      </c>
      <c r="FY453" s="4">
        <v>61</v>
      </c>
      <c r="GA453" s="4" t="s">
        <v>3</v>
      </c>
      <c r="GD453" s="4">
        <v>1</v>
      </c>
      <c r="GF453" s="4">
        <v>935342670</v>
      </c>
      <c r="GG453" s="4">
        <v>2</v>
      </c>
      <c r="GH453" s="4">
        <v>1</v>
      </c>
      <c r="GI453" s="4">
        <v>2</v>
      </c>
      <c r="GJ453" s="4">
        <v>0</v>
      </c>
      <c r="GK453" s="4">
        <v>0</v>
      </c>
      <c r="GL453" s="4">
        <f t="shared" si="566"/>
        <v>0</v>
      </c>
      <c r="GM453" s="4">
        <f t="shared" si="567"/>
        <v>58139.91</v>
      </c>
      <c r="GN453" s="4">
        <f t="shared" si="568"/>
        <v>58139.91</v>
      </c>
      <c r="GO453" s="4">
        <f t="shared" si="569"/>
        <v>0</v>
      </c>
      <c r="GP453" s="4">
        <f t="shared" si="570"/>
        <v>0</v>
      </c>
      <c r="GR453" s="4">
        <v>0</v>
      </c>
      <c r="GS453" s="4">
        <v>3</v>
      </c>
      <c r="GT453" s="4">
        <v>0</v>
      </c>
      <c r="GU453" s="4" t="s">
        <v>3</v>
      </c>
      <c r="GV453" s="4">
        <f t="shared" si="571"/>
        <v>0</v>
      </c>
      <c r="GW453" s="4">
        <v>1</v>
      </c>
      <c r="GX453" s="4">
        <f t="shared" si="572"/>
        <v>0</v>
      </c>
      <c r="HA453" s="4">
        <v>0</v>
      </c>
      <c r="HB453" s="4">
        <v>0</v>
      </c>
      <c r="HC453" s="4">
        <f t="shared" si="573"/>
        <v>0</v>
      </c>
      <c r="HE453" s="4" t="s">
        <v>3</v>
      </c>
      <c r="HF453" s="4" t="s">
        <v>3</v>
      </c>
      <c r="HM453" s="4" t="s">
        <v>42</v>
      </c>
      <c r="HN453" s="4" t="s">
        <v>3</v>
      </c>
      <c r="HO453" s="4" t="s">
        <v>3</v>
      </c>
      <c r="HP453" s="4" t="s">
        <v>3</v>
      </c>
      <c r="HQ453" s="4" t="s">
        <v>3</v>
      </c>
      <c r="HS453" s="4">
        <v>0</v>
      </c>
      <c r="IK453" s="4">
        <v>0</v>
      </c>
    </row>
    <row r="454" spans="1:255" x14ac:dyDescent="0.2">
      <c r="A454" s="2">
        <v>17</v>
      </c>
      <c r="B454" s="2">
        <v>1</v>
      </c>
      <c r="C454" s="2">
        <f>ROW(SmtRes!A880)</f>
        <v>880</v>
      </c>
      <c r="D454" s="2">
        <f>ROW(EtalonRes!A869)</f>
        <v>869</v>
      </c>
      <c r="E454" s="2" t="s">
        <v>515</v>
      </c>
      <c r="F454" s="2" t="s">
        <v>171</v>
      </c>
      <c r="G454" s="2" t="s">
        <v>172</v>
      </c>
      <c r="H454" s="2" t="s">
        <v>138</v>
      </c>
      <c r="I454" s="2">
        <f>ROUND((54)/100,9)</f>
        <v>0.54</v>
      </c>
      <c r="J454" s="2">
        <v>0</v>
      </c>
      <c r="K454" s="2">
        <f>ROUND((54)/100,9)</f>
        <v>0.54</v>
      </c>
      <c r="L454" s="2"/>
      <c r="M454" s="2"/>
      <c r="N454" s="2"/>
      <c r="O454" s="2">
        <f t="shared" si="549"/>
        <v>403.75</v>
      </c>
      <c r="P454" s="2">
        <f t="shared" si="550"/>
        <v>24.3</v>
      </c>
      <c r="Q454" s="2">
        <f>(ROUND((ROUND(((((ET454*1.25)*1.2))*AV454*I454),2)*BB454),2)+ROUND((ROUND(((AE454-(((EU454*1.25)*1.2)))*AV454*I454),2)*BS454),2))</f>
        <v>41.29</v>
      </c>
      <c r="R454" s="2">
        <f>(ROUND((ROUND(((((EU454*1.25)*1.2))*AV454*I454),2)*BS454),2)+ROUND((ROUND(((AE454-(((EU454*1.25)*1.2)))*AV454*I454),2)*BS454),2))</f>
        <v>5.24</v>
      </c>
      <c r="S454" s="2">
        <f t="shared" si="551"/>
        <v>338.16</v>
      </c>
      <c r="T454" s="2">
        <f t="shared" si="552"/>
        <v>0</v>
      </c>
      <c r="U454" s="2">
        <f t="shared" si="553"/>
        <v>26.795827080000002</v>
      </c>
      <c r="V454" s="2">
        <f t="shared" si="554"/>
        <v>0</v>
      </c>
      <c r="W454" s="2">
        <f t="shared" si="555"/>
        <v>0</v>
      </c>
      <c r="X454" s="2">
        <f>(ROUND((((S454+ROUND((ROUND(((((EU454*1.25)*1.2))*AV454*I454),2)*BS454),2))*AT454)/100),2)+ROUND(((ROUND((ROUND(((AE454-(((EU454*1.25)*1.2)))*AV454*I454),2)*BS454),2)*AT454)/100),2))</f>
        <v>374.31</v>
      </c>
      <c r="Y454" s="2">
        <f>(ROUND((((S454+ROUND((ROUND(((((EU454*1.25)*1.2))*AV454*I454),2)*BS454),2))*AU454)/100),2)+ROUND(((ROUND((ROUND(((AE454-(((EU454*1.25)*1.2)))*AV454*I454),2)*BS454),2)*AU454)/100),2))</f>
        <v>209.47</v>
      </c>
      <c r="Z454" s="2"/>
      <c r="AA454" s="2">
        <v>85736471</v>
      </c>
      <c r="AB454" s="2">
        <f t="shared" si="556"/>
        <v>703.55520000000001</v>
      </c>
      <c r="AC454" s="2">
        <f>ROUND((((ES454*1)*1)),6)</f>
        <v>45</v>
      </c>
      <c r="AD454" s="2">
        <f>ROUND((((((ET454*1.25)*1.2))-(((EU454*1.25)*1.2)))+AE454),6)</f>
        <v>71.655000000000001</v>
      </c>
      <c r="AE454" s="2">
        <f>ROUND((((EU454*1.25)*1.2)),6)</f>
        <v>9.09</v>
      </c>
      <c r="AF454" s="2">
        <f>ROUND((((EV454*1.15)*1.2)),6)</f>
        <v>586.90020000000004</v>
      </c>
      <c r="AG454" s="2">
        <f t="shared" si="557"/>
        <v>0</v>
      </c>
      <c r="AH454" s="2">
        <f>(((EW454*1.15)*1.2))</f>
        <v>46.506</v>
      </c>
      <c r="AI454" s="2">
        <f>(((EX454*1.25)*1.2))</f>
        <v>0</v>
      </c>
      <c r="AJ454" s="2">
        <f t="shared" si="558"/>
        <v>0</v>
      </c>
      <c r="AK454" s="2">
        <v>518.05999999999995</v>
      </c>
      <c r="AL454" s="2">
        <v>45</v>
      </c>
      <c r="AM454" s="2">
        <v>47.77</v>
      </c>
      <c r="AN454" s="2">
        <v>6.06</v>
      </c>
      <c r="AO454" s="2">
        <v>425.29</v>
      </c>
      <c r="AP454" s="2">
        <v>0</v>
      </c>
      <c r="AQ454" s="2">
        <v>33.700000000000003</v>
      </c>
      <c r="AR454" s="2">
        <v>0</v>
      </c>
      <c r="AS454" s="2">
        <v>0</v>
      </c>
      <c r="AT454" s="2">
        <v>109</v>
      </c>
      <c r="AU454" s="2">
        <v>61</v>
      </c>
      <c r="AV454" s="2">
        <v>1.0669999999999999</v>
      </c>
      <c r="AW454" s="2">
        <v>1</v>
      </c>
      <c r="AX454" s="2"/>
      <c r="AY454" s="2"/>
      <c r="AZ454" s="2">
        <v>1</v>
      </c>
      <c r="BA454" s="2">
        <v>1</v>
      </c>
      <c r="BB454" s="2">
        <v>1</v>
      </c>
      <c r="BC454" s="2">
        <v>1</v>
      </c>
      <c r="BD454" s="2" t="s">
        <v>3</v>
      </c>
      <c r="BE454" s="2" t="s">
        <v>3</v>
      </c>
      <c r="BF454" s="2" t="s">
        <v>3</v>
      </c>
      <c r="BG454" s="2" t="s">
        <v>3</v>
      </c>
      <c r="BH454" s="2">
        <v>0</v>
      </c>
      <c r="BI454" s="2">
        <v>1</v>
      </c>
      <c r="BJ454" s="2" t="s">
        <v>173</v>
      </c>
      <c r="BK454" s="2"/>
      <c r="BL454" s="2"/>
      <c r="BM454" s="2">
        <v>21</v>
      </c>
      <c r="BN454" s="2">
        <v>0</v>
      </c>
      <c r="BO454" s="2" t="s">
        <v>171</v>
      </c>
      <c r="BP454" s="2">
        <v>1</v>
      </c>
      <c r="BQ454" s="2">
        <v>30</v>
      </c>
      <c r="BR454" s="2">
        <v>0</v>
      </c>
      <c r="BS454" s="2">
        <v>1</v>
      </c>
      <c r="BT454" s="2">
        <v>1</v>
      </c>
      <c r="BU454" s="2">
        <v>1</v>
      </c>
      <c r="BV454" s="2">
        <v>1</v>
      </c>
      <c r="BW454" s="2">
        <v>1</v>
      </c>
      <c r="BX454" s="2">
        <v>1</v>
      </c>
      <c r="BY454" s="2" t="s">
        <v>3</v>
      </c>
      <c r="BZ454" s="2">
        <v>109</v>
      </c>
      <c r="CA454" s="2">
        <v>61</v>
      </c>
      <c r="CB454" s="2" t="s">
        <v>3</v>
      </c>
      <c r="CC454" s="2"/>
      <c r="CD454" s="2"/>
      <c r="CE454" s="2">
        <v>1566</v>
      </c>
      <c r="CF454" s="2">
        <v>0</v>
      </c>
      <c r="CG454" s="2">
        <v>0</v>
      </c>
      <c r="CH454" s="2"/>
      <c r="CI454" s="2"/>
      <c r="CJ454" s="2"/>
      <c r="CK454" s="2"/>
      <c r="CL454" s="2"/>
      <c r="CM454" s="2">
        <v>0</v>
      </c>
      <c r="CN454" s="2" t="s">
        <v>907</v>
      </c>
      <c r="CO454" s="2">
        <v>0</v>
      </c>
      <c r="CP454" s="2">
        <f t="shared" si="559"/>
        <v>403.75</v>
      </c>
      <c r="CQ454" s="2">
        <f t="shared" si="560"/>
        <v>45</v>
      </c>
      <c r="CR454" s="2">
        <f>(ROUND((ROUND(((((ET454*1.25)*1.2))*AV454*1),2)*BB454),2)+ROUND((ROUND(((AE454-(((EU454*1.25)*1.2)))*AV454*1),2)*BS454),2))</f>
        <v>76.459999999999994</v>
      </c>
      <c r="CS454" s="2">
        <f>(ROUND((ROUND(((((EU454*1.25)*1.2))*AV454*1),2)*BS454),2)+ROUND((ROUND(((AE454-(((EU454*1.25)*1.2)))*AV454*1),2)*BS454),2))</f>
        <v>9.6999999999999993</v>
      </c>
      <c r="CT454" s="2">
        <f t="shared" si="561"/>
        <v>626.22</v>
      </c>
      <c r="CU454" s="2">
        <f t="shared" si="562"/>
        <v>0</v>
      </c>
      <c r="CV454" s="2">
        <f t="shared" si="563"/>
        <v>49.621901999999999</v>
      </c>
      <c r="CW454" s="2">
        <f t="shared" si="564"/>
        <v>0</v>
      </c>
      <c r="CX454" s="2">
        <f t="shared" si="565"/>
        <v>0</v>
      </c>
      <c r="CY454" s="2">
        <f>(ROUND((((S454+ROUND((ROUND(((((EU454*1.25)*1.2))*AV454*1),2)*BS454),2))*AT454)/100),2)+ROUND(((ROUND((ROUND(((AE454-(((EU454*1.25)*1.2)))*AV454*1),2)*BS454),2)*AT454)/100),2))</f>
        <v>379.17</v>
      </c>
      <c r="CZ454" s="2">
        <f>(ROUND((((S454+ROUND((ROUND(((((EU454*1.25)*1.2))*AV454*1),2)*BS454),2))*AU454)/100),2)+ROUND(((ROUND((ROUND(((AE454-(((EU454*1.25)*1.2)))*AV454*1),2)*BS454),2)*AU454)/100),2))</f>
        <v>212.19</v>
      </c>
      <c r="DA454" s="2"/>
      <c r="DB454" s="2">
        <v>159</v>
      </c>
      <c r="DC454" s="2" t="s">
        <v>3</v>
      </c>
      <c r="DD454" s="2" t="s">
        <v>42</v>
      </c>
      <c r="DE454" s="2" t="s">
        <v>140</v>
      </c>
      <c r="DF454" s="2" t="s">
        <v>140</v>
      </c>
      <c r="DG454" s="2" t="s">
        <v>141</v>
      </c>
      <c r="DH454" s="2" t="s">
        <v>3</v>
      </c>
      <c r="DI454" s="2" t="s">
        <v>141</v>
      </c>
      <c r="DJ454" s="2" t="s">
        <v>140</v>
      </c>
      <c r="DK454" s="2" t="s">
        <v>3</v>
      </c>
      <c r="DL454" s="2" t="s">
        <v>3</v>
      </c>
      <c r="DM454" s="2" t="s">
        <v>3</v>
      </c>
      <c r="DN454" s="2">
        <v>0</v>
      </c>
      <c r="DO454" s="2">
        <v>0</v>
      </c>
      <c r="DP454" s="2">
        <v>1</v>
      </c>
      <c r="DQ454" s="2">
        <v>1</v>
      </c>
      <c r="DR454" s="2"/>
      <c r="DS454" s="2"/>
      <c r="DT454" s="2"/>
      <c r="DU454" s="2">
        <v>1013</v>
      </c>
      <c r="DV454" s="2" t="s">
        <v>138</v>
      </c>
      <c r="DW454" s="2" t="s">
        <v>138</v>
      </c>
      <c r="DX454" s="2">
        <v>1</v>
      </c>
      <c r="DY454" s="2"/>
      <c r="DZ454" s="2" t="s">
        <v>3</v>
      </c>
      <c r="EA454" s="2" t="s">
        <v>3</v>
      </c>
      <c r="EB454" s="2" t="s">
        <v>3</v>
      </c>
      <c r="EC454" s="2" t="s">
        <v>3</v>
      </c>
      <c r="ED454" s="2"/>
      <c r="EE454" s="2">
        <v>85133641</v>
      </c>
      <c r="EF454" s="2">
        <v>30</v>
      </c>
      <c r="EG454" s="2" t="s">
        <v>52</v>
      </c>
      <c r="EH454" s="2">
        <v>0</v>
      </c>
      <c r="EI454" s="2" t="s">
        <v>3</v>
      </c>
      <c r="EJ454" s="2">
        <v>1</v>
      </c>
      <c r="EK454" s="2">
        <v>21</v>
      </c>
      <c r="EL454" s="2" t="s">
        <v>53</v>
      </c>
      <c r="EM454" s="2" t="s">
        <v>54</v>
      </c>
      <c r="EN454" s="2"/>
      <c r="EO454" s="2" t="s">
        <v>142</v>
      </c>
      <c r="EP454" s="2"/>
      <c r="EQ454" s="2">
        <v>0</v>
      </c>
      <c r="ER454" s="2">
        <v>518.05999999999995</v>
      </c>
      <c r="ES454" s="2">
        <v>45</v>
      </c>
      <c r="ET454" s="2">
        <v>47.77</v>
      </c>
      <c r="EU454" s="2">
        <v>6.06</v>
      </c>
      <c r="EV454" s="2">
        <v>425.29</v>
      </c>
      <c r="EW454" s="2">
        <v>33.700000000000003</v>
      </c>
      <c r="EX454" s="2">
        <v>0</v>
      </c>
      <c r="EY454" s="2">
        <v>0</v>
      </c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>
        <v>0</v>
      </c>
      <c r="FR454" s="2">
        <v>0</v>
      </c>
      <c r="FS454" s="2">
        <v>0</v>
      </c>
      <c r="FT454" s="2"/>
      <c r="FU454" s="2"/>
      <c r="FV454" s="2"/>
      <c r="FW454" s="2"/>
      <c r="FX454" s="2">
        <v>109</v>
      </c>
      <c r="FY454" s="2">
        <v>61</v>
      </c>
      <c r="FZ454" s="2"/>
      <c r="GA454" s="2" t="s">
        <v>3</v>
      </c>
      <c r="GB454" s="2"/>
      <c r="GC454" s="2"/>
      <c r="GD454" s="2">
        <v>1</v>
      </c>
      <c r="GE454" s="2"/>
      <c r="GF454" s="2">
        <v>124743446</v>
      </c>
      <c r="GG454" s="2">
        <v>2</v>
      </c>
      <c r="GH454" s="2">
        <v>1</v>
      </c>
      <c r="GI454" s="2">
        <v>2</v>
      </c>
      <c r="GJ454" s="2">
        <v>0</v>
      </c>
      <c r="GK454" s="2">
        <v>0</v>
      </c>
      <c r="GL454" s="2">
        <f t="shared" si="566"/>
        <v>0</v>
      </c>
      <c r="GM454" s="2">
        <f t="shared" si="567"/>
        <v>987.53</v>
      </c>
      <c r="GN454" s="2">
        <f t="shared" si="568"/>
        <v>987.53</v>
      </c>
      <c r="GO454" s="2">
        <f t="shared" si="569"/>
        <v>0</v>
      </c>
      <c r="GP454" s="2">
        <f t="shared" si="570"/>
        <v>0</v>
      </c>
      <c r="GQ454" s="2"/>
      <c r="GR454" s="2">
        <v>0</v>
      </c>
      <c r="GS454" s="2">
        <v>3</v>
      </c>
      <c r="GT454" s="2">
        <v>0</v>
      </c>
      <c r="GU454" s="2" t="s">
        <v>3</v>
      </c>
      <c r="GV454" s="2">
        <f t="shared" si="571"/>
        <v>0</v>
      </c>
      <c r="GW454" s="2">
        <v>1</v>
      </c>
      <c r="GX454" s="2">
        <f t="shared" si="572"/>
        <v>0</v>
      </c>
      <c r="GY454" s="2"/>
      <c r="GZ454" s="2"/>
      <c r="HA454" s="2">
        <v>0</v>
      </c>
      <c r="HB454" s="2">
        <v>0</v>
      </c>
      <c r="HC454" s="2">
        <f t="shared" si="573"/>
        <v>0</v>
      </c>
      <c r="HD454" s="2"/>
      <c r="HE454" s="2" t="s">
        <v>3</v>
      </c>
      <c r="HF454" s="2" t="s">
        <v>3</v>
      </c>
      <c r="HG454" s="2"/>
      <c r="HH454" s="2"/>
      <c r="HI454" s="2"/>
      <c r="HJ454" s="2"/>
      <c r="HK454" s="2"/>
      <c r="HL454" s="2"/>
      <c r="HM454" s="2" t="s">
        <v>3</v>
      </c>
      <c r="HN454" s="2" t="s">
        <v>3</v>
      </c>
      <c r="HO454" s="2" t="s">
        <v>3</v>
      </c>
      <c r="HP454" s="2" t="s">
        <v>3</v>
      </c>
      <c r="HQ454" s="2" t="s">
        <v>3</v>
      </c>
      <c r="HR454" s="2"/>
      <c r="HS454" s="2">
        <v>0</v>
      </c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>
        <v>0</v>
      </c>
      <c r="IL454" s="2"/>
      <c r="IM454" s="2"/>
      <c r="IN454" s="2"/>
      <c r="IO454" s="2"/>
      <c r="IP454" s="2"/>
      <c r="IQ454" s="2"/>
      <c r="IR454" s="2"/>
      <c r="IS454" s="2"/>
      <c r="IT454" s="2"/>
      <c r="IU454" s="2"/>
    </row>
    <row r="455" spans="1:255" x14ac:dyDescent="0.2">
      <c r="A455" s="4">
        <v>17</v>
      </c>
      <c r="B455" s="4">
        <v>1</v>
      </c>
      <c r="C455" s="4">
        <f>ROW(SmtRes!A894)</f>
        <v>894</v>
      </c>
      <c r="D455" s="4">
        <f>ROW(EtalonRes!A884)</f>
        <v>884</v>
      </c>
      <c r="E455" s="4" t="s">
        <v>515</v>
      </c>
      <c r="F455" s="4" t="s">
        <v>171</v>
      </c>
      <c r="G455" s="4" t="s">
        <v>172</v>
      </c>
      <c r="H455" s="4" t="s">
        <v>138</v>
      </c>
      <c r="I455" s="4">
        <f>ROUND((54)/100,9)</f>
        <v>0.54</v>
      </c>
      <c r="J455" s="4">
        <v>0</v>
      </c>
      <c r="K455" s="4">
        <f>ROUND((54)/100,9)</f>
        <v>0.54</v>
      </c>
      <c r="O455" s="4">
        <f t="shared" si="549"/>
        <v>19877.48</v>
      </c>
      <c r="P455" s="4">
        <f t="shared" si="550"/>
        <v>152.85</v>
      </c>
      <c r="Q455" s="4">
        <f>(ROUND((ROUND(((((ET455*1.25)*1.2))*AV455*I455),2)*BB455),2)+ROUND((ROUND(((AE455-(((EU455*1.25)*1.2)))*AV455*I455),2)*BS455),2))</f>
        <v>669.31</v>
      </c>
      <c r="R455" s="4">
        <f>(ROUND((ROUND(((((EU455*1.25)*1.2))*AV455*I455),2)*BS455),2)+ROUND((ROUND(((AE455-(((EU455*1.25)*1.2)))*AV455*I455),2)*BS455),2))</f>
        <v>295.27</v>
      </c>
      <c r="S455" s="4">
        <f t="shared" si="551"/>
        <v>19055.32</v>
      </c>
      <c r="T455" s="4">
        <f t="shared" si="552"/>
        <v>0</v>
      </c>
      <c r="U455" s="4">
        <f t="shared" si="553"/>
        <v>26.795827080000002</v>
      </c>
      <c r="V455" s="4">
        <f t="shared" si="554"/>
        <v>0</v>
      </c>
      <c r="W455" s="4">
        <f t="shared" si="555"/>
        <v>0</v>
      </c>
      <c r="X455" s="4">
        <f>(ROUND((((S455+ROUND((ROUND(((((EU455*1.25)*1.2))*AV455*I455),2)*BS455),2))*AT455)/100),2)+ROUND(((ROUND((ROUND(((AE455-(((EU455*1.25)*1.2)))*AV455*I455),2)*BS455),2)*AT455)/100),2))</f>
        <v>21092.14</v>
      </c>
      <c r="Y455" s="4">
        <f>(ROUND((((S455+ROUND((ROUND(((((EU455*1.25)*1.2))*AV455*I455),2)*BS455),2))*AU455)/100),2)+ROUND(((ROUND((ROUND(((AE455-(((EU455*1.25)*1.2)))*AV455*I455),2)*BS455),2)*AU455)/100),2))</f>
        <v>11803.86</v>
      </c>
      <c r="AA455" s="4">
        <v>85736473</v>
      </c>
      <c r="AB455" s="4">
        <f t="shared" si="556"/>
        <v>703.55520000000001</v>
      </c>
      <c r="AC455" s="4">
        <f>ROUND((((ES455*1)*1)),6)</f>
        <v>45</v>
      </c>
      <c r="AD455" s="4">
        <f>ROUND((((((ET455*1.25)*1.2))-(((EU455*1.25)*1.2)))+AE455),6)</f>
        <v>71.655000000000001</v>
      </c>
      <c r="AE455" s="4">
        <f>ROUND((((EU455*1.25)*1.2)),6)</f>
        <v>9.09</v>
      </c>
      <c r="AF455" s="4">
        <f>ROUND((((EV455*1.15)*1.2)),6)</f>
        <v>586.90020000000004</v>
      </c>
      <c r="AG455" s="4">
        <f t="shared" si="557"/>
        <v>0</v>
      </c>
      <c r="AH455" s="4">
        <f>(((EW455*1.15)*1.2))</f>
        <v>46.506</v>
      </c>
      <c r="AI455" s="4">
        <f>(((EX455*1.25)*1.2))</f>
        <v>0</v>
      </c>
      <c r="AJ455" s="4">
        <f t="shared" si="558"/>
        <v>0</v>
      </c>
      <c r="AK455" s="4">
        <v>518.05999999999995</v>
      </c>
      <c r="AL455" s="4">
        <v>45</v>
      </c>
      <c r="AM455" s="4">
        <v>47.77</v>
      </c>
      <c r="AN455" s="4">
        <v>6.06</v>
      </c>
      <c r="AO455" s="4">
        <v>425.29</v>
      </c>
      <c r="AP455" s="4">
        <v>0</v>
      </c>
      <c r="AQ455" s="4">
        <v>33.700000000000003</v>
      </c>
      <c r="AR455" s="4">
        <v>0</v>
      </c>
      <c r="AS455" s="4">
        <v>0</v>
      </c>
      <c r="AT455" s="4">
        <v>109</v>
      </c>
      <c r="AU455" s="4">
        <v>61</v>
      </c>
      <c r="AV455" s="4">
        <v>1.0669999999999999</v>
      </c>
      <c r="AW455" s="4">
        <v>1</v>
      </c>
      <c r="AZ455" s="4">
        <v>1</v>
      </c>
      <c r="BA455" s="4">
        <v>56.35</v>
      </c>
      <c r="BB455" s="4">
        <v>16.21</v>
      </c>
      <c r="BC455" s="4">
        <v>6.29</v>
      </c>
      <c r="BD455" s="4" t="s">
        <v>3</v>
      </c>
      <c r="BE455" s="4" t="s">
        <v>3</v>
      </c>
      <c r="BF455" s="4" t="s">
        <v>3</v>
      </c>
      <c r="BG455" s="4" t="s">
        <v>3</v>
      </c>
      <c r="BH455" s="4">
        <v>0</v>
      </c>
      <c r="BI455" s="4">
        <v>1</v>
      </c>
      <c r="BJ455" s="4" t="s">
        <v>173</v>
      </c>
      <c r="BM455" s="4">
        <v>21</v>
      </c>
      <c r="BN455" s="4">
        <v>0</v>
      </c>
      <c r="BO455" s="4" t="s">
        <v>171</v>
      </c>
      <c r="BP455" s="4">
        <v>1</v>
      </c>
      <c r="BQ455" s="4">
        <v>30</v>
      </c>
      <c r="BR455" s="4">
        <v>0</v>
      </c>
      <c r="BS455" s="4">
        <v>56.35</v>
      </c>
      <c r="BT455" s="4">
        <v>1</v>
      </c>
      <c r="BU455" s="4">
        <v>1</v>
      </c>
      <c r="BV455" s="4">
        <v>1</v>
      </c>
      <c r="BW455" s="4">
        <v>1</v>
      </c>
      <c r="BX455" s="4">
        <v>1</v>
      </c>
      <c r="BY455" s="4" t="s">
        <v>3</v>
      </c>
      <c r="BZ455" s="4">
        <v>109</v>
      </c>
      <c r="CA455" s="4">
        <v>61</v>
      </c>
      <c r="CB455" s="4" t="s">
        <v>3</v>
      </c>
      <c r="CE455" s="4">
        <v>1566</v>
      </c>
      <c r="CF455" s="4">
        <v>0</v>
      </c>
      <c r="CG455" s="4">
        <v>0</v>
      </c>
      <c r="CM455" s="4">
        <v>0</v>
      </c>
      <c r="CN455" s="4" t="s">
        <v>907</v>
      </c>
      <c r="CO455" s="4">
        <v>0</v>
      </c>
      <c r="CP455" s="4">
        <f t="shared" si="559"/>
        <v>19877.48</v>
      </c>
      <c r="CQ455" s="4">
        <f t="shared" si="560"/>
        <v>283.05</v>
      </c>
      <c r="CR455" s="4">
        <f>(ROUND((ROUND(((((ET455*1.25)*1.2))*AV455*1),2)*BB455),2)+ROUND((ROUND(((AE455-(((EU455*1.25)*1.2)))*AV455*1),2)*BS455),2))</f>
        <v>1239.42</v>
      </c>
      <c r="CS455" s="4">
        <f>(ROUND((ROUND(((((EU455*1.25)*1.2))*AV455*1),2)*BS455),2)+ROUND((ROUND(((AE455-(((EU455*1.25)*1.2)))*AV455*1),2)*BS455),2))</f>
        <v>546.6</v>
      </c>
      <c r="CT455" s="4">
        <f t="shared" si="561"/>
        <v>35287.5</v>
      </c>
      <c r="CU455" s="4">
        <f t="shared" si="562"/>
        <v>0</v>
      </c>
      <c r="CV455" s="4">
        <f t="shared" si="563"/>
        <v>49.621901999999999</v>
      </c>
      <c r="CW455" s="4">
        <f t="shared" si="564"/>
        <v>0</v>
      </c>
      <c r="CX455" s="4">
        <f t="shared" si="565"/>
        <v>0</v>
      </c>
      <c r="CY455" s="4">
        <f>(ROUND((((S455+ROUND((ROUND(((((EU455*1.25)*1.2))*AV455*1),2)*BS455),2))*AT455)/100),2)+ROUND(((ROUND((ROUND(((AE455-(((EU455*1.25)*1.2)))*AV455*1),2)*BS455),2)*AT455)/100),2))</f>
        <v>21366.09</v>
      </c>
      <c r="CZ455" s="4">
        <f>(ROUND((((S455+ROUND((ROUND(((((EU455*1.25)*1.2))*AV455*1),2)*BS455),2))*AU455)/100),2)+ROUND(((ROUND((ROUND(((AE455-(((EU455*1.25)*1.2)))*AV455*1),2)*BS455),2)*AU455)/100),2))</f>
        <v>11957.17</v>
      </c>
      <c r="DB455" s="4">
        <v>161</v>
      </c>
      <c r="DC455" s="4" t="s">
        <v>3</v>
      </c>
      <c r="DD455" s="4" t="s">
        <v>42</v>
      </c>
      <c r="DE455" s="4" t="s">
        <v>140</v>
      </c>
      <c r="DF455" s="4" t="s">
        <v>140</v>
      </c>
      <c r="DG455" s="4" t="s">
        <v>141</v>
      </c>
      <c r="DH455" s="4" t="s">
        <v>3</v>
      </c>
      <c r="DI455" s="4" t="s">
        <v>141</v>
      </c>
      <c r="DJ455" s="4" t="s">
        <v>140</v>
      </c>
      <c r="DK455" s="4" t="s">
        <v>3</v>
      </c>
      <c r="DL455" s="4" t="s">
        <v>3</v>
      </c>
      <c r="DM455" s="4" t="s">
        <v>3</v>
      </c>
      <c r="DN455" s="4">
        <v>0</v>
      </c>
      <c r="DO455" s="4">
        <v>0</v>
      </c>
      <c r="DP455" s="4">
        <v>1</v>
      </c>
      <c r="DQ455" s="4">
        <v>1</v>
      </c>
      <c r="DU455" s="4">
        <v>1013</v>
      </c>
      <c r="DV455" s="4" t="s">
        <v>138</v>
      </c>
      <c r="DW455" s="4" t="s">
        <v>138</v>
      </c>
      <c r="DX455" s="4">
        <v>1</v>
      </c>
      <c r="DZ455" s="4" t="s">
        <v>3</v>
      </c>
      <c r="EA455" s="4" t="s">
        <v>3</v>
      </c>
      <c r="EB455" s="4" t="s">
        <v>3</v>
      </c>
      <c r="EC455" s="4" t="s">
        <v>3</v>
      </c>
      <c r="EE455" s="4">
        <v>85133641</v>
      </c>
      <c r="EF455" s="4">
        <v>30</v>
      </c>
      <c r="EG455" s="4" t="s">
        <v>52</v>
      </c>
      <c r="EH455" s="4">
        <v>0</v>
      </c>
      <c r="EI455" s="4" t="s">
        <v>3</v>
      </c>
      <c r="EJ455" s="4">
        <v>1</v>
      </c>
      <c r="EK455" s="4">
        <v>21</v>
      </c>
      <c r="EL455" s="4" t="s">
        <v>53</v>
      </c>
      <c r="EM455" s="4" t="s">
        <v>54</v>
      </c>
      <c r="EO455" s="4" t="s">
        <v>142</v>
      </c>
      <c r="EQ455" s="4">
        <v>0</v>
      </c>
      <c r="ER455" s="4">
        <v>518.05999999999995</v>
      </c>
      <c r="ES455" s="4">
        <v>45</v>
      </c>
      <c r="ET455" s="4">
        <v>47.77</v>
      </c>
      <c r="EU455" s="4">
        <v>6.06</v>
      </c>
      <c r="EV455" s="4">
        <v>425.29</v>
      </c>
      <c r="EW455" s="4">
        <v>33.700000000000003</v>
      </c>
      <c r="EX455" s="4">
        <v>0</v>
      </c>
      <c r="EY455" s="4">
        <v>0</v>
      </c>
      <c r="FQ455" s="4">
        <v>0</v>
      </c>
      <c r="FR455" s="4">
        <v>0</v>
      </c>
      <c r="FS455" s="4">
        <v>0</v>
      </c>
      <c r="FX455" s="4">
        <v>109</v>
      </c>
      <c r="FY455" s="4">
        <v>61</v>
      </c>
      <c r="GA455" s="4" t="s">
        <v>3</v>
      </c>
      <c r="GD455" s="4">
        <v>1</v>
      </c>
      <c r="GF455" s="4">
        <v>124743446</v>
      </c>
      <c r="GG455" s="4">
        <v>2</v>
      </c>
      <c r="GH455" s="4">
        <v>1</v>
      </c>
      <c r="GI455" s="4">
        <v>2</v>
      </c>
      <c r="GJ455" s="4">
        <v>0</v>
      </c>
      <c r="GK455" s="4">
        <v>0</v>
      </c>
      <c r="GL455" s="4">
        <f t="shared" si="566"/>
        <v>0</v>
      </c>
      <c r="GM455" s="4">
        <f t="shared" si="567"/>
        <v>52773.48</v>
      </c>
      <c r="GN455" s="4">
        <f t="shared" si="568"/>
        <v>52773.48</v>
      </c>
      <c r="GO455" s="4">
        <f t="shared" si="569"/>
        <v>0</v>
      </c>
      <c r="GP455" s="4">
        <f t="shared" si="570"/>
        <v>0</v>
      </c>
      <c r="GR455" s="4">
        <v>0</v>
      </c>
      <c r="GS455" s="4">
        <v>3</v>
      </c>
      <c r="GT455" s="4">
        <v>0</v>
      </c>
      <c r="GU455" s="4" t="s">
        <v>3</v>
      </c>
      <c r="GV455" s="4">
        <f t="shared" si="571"/>
        <v>0</v>
      </c>
      <c r="GW455" s="4">
        <v>1</v>
      </c>
      <c r="GX455" s="4">
        <f t="shared" si="572"/>
        <v>0</v>
      </c>
      <c r="HA455" s="4">
        <v>0</v>
      </c>
      <c r="HB455" s="4">
        <v>0</v>
      </c>
      <c r="HC455" s="4">
        <f t="shared" si="573"/>
        <v>0</v>
      </c>
      <c r="HE455" s="4" t="s">
        <v>3</v>
      </c>
      <c r="HF455" s="4" t="s">
        <v>3</v>
      </c>
      <c r="HM455" s="4" t="s">
        <v>3</v>
      </c>
      <c r="HN455" s="4" t="s">
        <v>3</v>
      </c>
      <c r="HO455" s="4" t="s">
        <v>3</v>
      </c>
      <c r="HP455" s="4" t="s">
        <v>3</v>
      </c>
      <c r="HQ455" s="4" t="s">
        <v>3</v>
      </c>
      <c r="HS455" s="4">
        <v>0</v>
      </c>
      <c r="IK455" s="4">
        <v>0</v>
      </c>
    </row>
    <row r="456" spans="1:255" x14ac:dyDescent="0.2">
      <c r="A456" s="2">
        <v>18</v>
      </c>
      <c r="B456" s="2">
        <v>1</v>
      </c>
      <c r="C456" s="2">
        <v>880</v>
      </c>
      <c r="D456" s="2"/>
      <c r="E456" s="2" t="s">
        <v>516</v>
      </c>
      <c r="F456" s="2" t="s">
        <v>175</v>
      </c>
      <c r="G456" s="2" t="s">
        <v>176</v>
      </c>
      <c r="H456" s="2" t="s">
        <v>146</v>
      </c>
      <c r="I456" s="2">
        <f>I454*J456</f>
        <v>3</v>
      </c>
      <c r="J456" s="2">
        <v>5.5555555555555554</v>
      </c>
      <c r="K456" s="2">
        <v>5.5555560000000002</v>
      </c>
      <c r="L456" s="2"/>
      <c r="M456" s="2"/>
      <c r="N456" s="2"/>
      <c r="O456" s="2">
        <f t="shared" si="549"/>
        <v>223.08</v>
      </c>
      <c r="P456" s="2">
        <f t="shared" si="550"/>
        <v>223.08</v>
      </c>
      <c r="Q456" s="2">
        <f>(ROUND((ROUND(((ET456)*AV456*I456),2)*BB456),2)+ROUND((ROUND(((AE456-(EU456))*AV456*I456),2)*BS456),2))</f>
        <v>0</v>
      </c>
      <c r="R456" s="2">
        <f>(ROUND((ROUND(((EU456)*AV456*I456),2)*BS456),2)+ROUND((ROUND(((AE456-(EU456))*AV456*I456),2)*BS456),2))</f>
        <v>0</v>
      </c>
      <c r="S456" s="2">
        <f t="shared" si="551"/>
        <v>0</v>
      </c>
      <c r="T456" s="2">
        <f t="shared" si="552"/>
        <v>0</v>
      </c>
      <c r="U456" s="2">
        <f t="shared" si="553"/>
        <v>0</v>
      </c>
      <c r="V456" s="2">
        <f t="shared" si="554"/>
        <v>0</v>
      </c>
      <c r="W456" s="2">
        <f t="shared" si="555"/>
        <v>0</v>
      </c>
      <c r="X456" s="2">
        <f>(ROUND((((S456+ROUND((ROUND(((EU456)*AV456*I456),2)*BS456),2))*AT456)/100),2)+ROUND(((ROUND((ROUND(((AE456-(EU456))*AV456*I456),2)*BS456),2)*AT456)/100),2))</f>
        <v>0</v>
      </c>
      <c r="Y456" s="2">
        <f>(ROUND((((S456+ROUND((ROUND(((EU456)*AV456*I456),2)*BS456),2))*AU456)/100),2)+ROUND(((ROUND((ROUND(((AE456-(EU456))*AV456*I456),2)*BS456),2)*AU456)/100),2))</f>
        <v>0</v>
      </c>
      <c r="Z456" s="2"/>
      <c r="AA456" s="2">
        <v>85736471</v>
      </c>
      <c r="AB456" s="2">
        <f t="shared" si="556"/>
        <v>74.36</v>
      </c>
      <c r="AC456" s="2">
        <f>ROUND((ES456),6)</f>
        <v>74.36</v>
      </c>
      <c r="AD456" s="2">
        <f>ROUND((((ET456)-(EU456))+AE456),6)</f>
        <v>0</v>
      </c>
      <c r="AE456" s="2">
        <f t="shared" ref="AE456:AF459" si="598">ROUND((EU456),6)</f>
        <v>0</v>
      </c>
      <c r="AF456" s="2">
        <f t="shared" si="598"/>
        <v>0</v>
      </c>
      <c r="AG456" s="2">
        <f t="shared" si="557"/>
        <v>0</v>
      </c>
      <c r="AH456" s="2">
        <f t="shared" ref="AH456:AI459" si="599">(EW456)</f>
        <v>0</v>
      </c>
      <c r="AI456" s="2">
        <f t="shared" si="599"/>
        <v>0</v>
      </c>
      <c r="AJ456" s="2">
        <f t="shared" si="558"/>
        <v>0</v>
      </c>
      <c r="AK456" s="2">
        <v>74.36</v>
      </c>
      <c r="AL456" s="2">
        <v>74.36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109</v>
      </c>
      <c r="AU456" s="2">
        <v>61</v>
      </c>
      <c r="AV456" s="2">
        <v>1</v>
      </c>
      <c r="AW456" s="2">
        <v>1</v>
      </c>
      <c r="AX456" s="2"/>
      <c r="AY456" s="2"/>
      <c r="AZ456" s="2">
        <v>1</v>
      </c>
      <c r="BA456" s="2">
        <v>1</v>
      </c>
      <c r="BB456" s="2">
        <v>1</v>
      </c>
      <c r="BC456" s="2">
        <v>1</v>
      </c>
      <c r="BD456" s="2" t="s">
        <v>3</v>
      </c>
      <c r="BE456" s="2" t="s">
        <v>3</v>
      </c>
      <c r="BF456" s="2" t="s">
        <v>3</v>
      </c>
      <c r="BG456" s="2" t="s">
        <v>3</v>
      </c>
      <c r="BH456" s="2">
        <v>3</v>
      </c>
      <c r="BI456" s="2">
        <v>1</v>
      </c>
      <c r="BJ456" s="2" t="s">
        <v>177</v>
      </c>
      <c r="BK456" s="2"/>
      <c r="BL456" s="2"/>
      <c r="BM456" s="2">
        <v>21</v>
      </c>
      <c r="BN456" s="2">
        <v>0</v>
      </c>
      <c r="BO456" s="2" t="s">
        <v>3</v>
      </c>
      <c r="BP456" s="2">
        <v>0</v>
      </c>
      <c r="BQ456" s="2">
        <v>30</v>
      </c>
      <c r="BR456" s="2">
        <v>0</v>
      </c>
      <c r="BS456" s="2">
        <v>1</v>
      </c>
      <c r="BT456" s="2">
        <v>1</v>
      </c>
      <c r="BU456" s="2">
        <v>1</v>
      </c>
      <c r="BV456" s="2">
        <v>1</v>
      </c>
      <c r="BW456" s="2">
        <v>1</v>
      </c>
      <c r="BX456" s="2">
        <v>1</v>
      </c>
      <c r="BY456" s="2" t="s">
        <v>3</v>
      </c>
      <c r="BZ456" s="2">
        <v>109</v>
      </c>
      <c r="CA456" s="2">
        <v>61</v>
      </c>
      <c r="CB456" s="2" t="s">
        <v>3</v>
      </c>
      <c r="CC456" s="2"/>
      <c r="CD456" s="2"/>
      <c r="CE456" s="2">
        <v>1566</v>
      </c>
      <c r="CF456" s="2">
        <v>0</v>
      </c>
      <c r="CG456" s="2">
        <v>0</v>
      </c>
      <c r="CH456" s="2"/>
      <c r="CI456" s="2"/>
      <c r="CJ456" s="2"/>
      <c r="CK456" s="2"/>
      <c r="CL456" s="2"/>
      <c r="CM456" s="2">
        <v>0</v>
      </c>
      <c r="CN456" s="2" t="s">
        <v>908</v>
      </c>
      <c r="CO456" s="2">
        <v>0</v>
      </c>
      <c r="CP456" s="2">
        <f t="shared" si="559"/>
        <v>223.08</v>
      </c>
      <c r="CQ456" s="2">
        <f t="shared" si="560"/>
        <v>74.36</v>
      </c>
      <c r="CR456" s="2">
        <f>(ROUND((ROUND(((ET456)*AV456*1),2)*BB456),2)+ROUND((ROUND(((AE456-(EU456))*AV456*1),2)*BS456),2))</f>
        <v>0</v>
      </c>
      <c r="CS456" s="2">
        <f>(ROUND((ROUND(((EU456)*AV456*1),2)*BS456),2)+ROUND((ROUND(((AE456-(EU456))*AV456*1),2)*BS456),2))</f>
        <v>0</v>
      </c>
      <c r="CT456" s="2">
        <f t="shared" si="561"/>
        <v>0</v>
      </c>
      <c r="CU456" s="2">
        <f t="shared" si="562"/>
        <v>0</v>
      </c>
      <c r="CV456" s="2">
        <f t="shared" si="563"/>
        <v>0</v>
      </c>
      <c r="CW456" s="2">
        <f t="shared" si="564"/>
        <v>0</v>
      </c>
      <c r="CX456" s="2">
        <f t="shared" si="565"/>
        <v>0</v>
      </c>
      <c r="CY456" s="2">
        <f>(ROUND((((S456+ROUND((ROUND(((EU456)*AV456*1),2)*BS456),2))*AT456)/100),2)+ROUND(((ROUND((ROUND(((AE456-(EU456))*AV456*1),2)*BS456),2)*AT456)/100),2))</f>
        <v>0</v>
      </c>
      <c r="CZ456" s="2">
        <f>(ROUND((((S456+ROUND((ROUND(((EU456)*AV456*1),2)*BS456),2))*AU456)/100),2)+ROUND(((ROUND((ROUND(((AE456-(EU456))*AV456*1),2)*BS456),2)*AU456)/100),2))</f>
        <v>0</v>
      </c>
      <c r="DA456" s="2"/>
      <c r="DB456" s="2"/>
      <c r="DC456" s="2" t="s">
        <v>3</v>
      </c>
      <c r="DD456" s="2" t="s">
        <v>3</v>
      </c>
      <c r="DE456" s="2" t="s">
        <v>3</v>
      </c>
      <c r="DF456" s="2" t="s">
        <v>3</v>
      </c>
      <c r="DG456" s="2" t="s">
        <v>3</v>
      </c>
      <c r="DH456" s="2" t="s">
        <v>3</v>
      </c>
      <c r="DI456" s="2" t="s">
        <v>3</v>
      </c>
      <c r="DJ456" s="2" t="s">
        <v>3</v>
      </c>
      <c r="DK456" s="2" t="s">
        <v>3</v>
      </c>
      <c r="DL456" s="2" t="s">
        <v>3</v>
      </c>
      <c r="DM456" s="2" t="s">
        <v>3</v>
      </c>
      <c r="DN456" s="2">
        <v>0</v>
      </c>
      <c r="DO456" s="2">
        <v>0</v>
      </c>
      <c r="DP456" s="2">
        <v>1</v>
      </c>
      <c r="DQ456" s="2">
        <v>1</v>
      </c>
      <c r="DR456" s="2"/>
      <c r="DS456" s="2"/>
      <c r="DT456" s="2"/>
      <c r="DU456" s="2">
        <v>1010</v>
      </c>
      <c r="DV456" s="2" t="s">
        <v>146</v>
      </c>
      <c r="DW456" s="2" t="s">
        <v>146</v>
      </c>
      <c r="DX456" s="2">
        <v>1</v>
      </c>
      <c r="DY456" s="2"/>
      <c r="DZ456" s="2" t="s">
        <v>3</v>
      </c>
      <c r="EA456" s="2" t="s">
        <v>3</v>
      </c>
      <c r="EB456" s="2" t="s">
        <v>3</v>
      </c>
      <c r="EC456" s="2" t="s">
        <v>3</v>
      </c>
      <c r="ED456" s="2"/>
      <c r="EE456" s="2">
        <v>85133641</v>
      </c>
      <c r="EF456" s="2">
        <v>30</v>
      </c>
      <c r="EG456" s="2" t="s">
        <v>52</v>
      </c>
      <c r="EH456" s="2">
        <v>0</v>
      </c>
      <c r="EI456" s="2" t="s">
        <v>3</v>
      </c>
      <c r="EJ456" s="2">
        <v>1</v>
      </c>
      <c r="EK456" s="2">
        <v>21</v>
      </c>
      <c r="EL456" s="2" t="s">
        <v>53</v>
      </c>
      <c r="EM456" s="2" t="s">
        <v>54</v>
      </c>
      <c r="EN456" s="2"/>
      <c r="EO456" s="2" t="s">
        <v>148</v>
      </c>
      <c r="EP456" s="2"/>
      <c r="EQ456" s="2">
        <v>0</v>
      </c>
      <c r="ER456" s="2">
        <v>74.36</v>
      </c>
      <c r="ES456" s="2">
        <v>74.36</v>
      </c>
      <c r="ET456" s="2">
        <v>0</v>
      </c>
      <c r="EU456" s="2">
        <v>0</v>
      </c>
      <c r="EV456" s="2">
        <v>0</v>
      </c>
      <c r="EW456" s="2">
        <v>0</v>
      </c>
      <c r="EX456" s="2">
        <v>0</v>
      </c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>
        <v>0</v>
      </c>
      <c r="FR456" s="2">
        <v>0</v>
      </c>
      <c r="FS456" s="2">
        <v>0</v>
      </c>
      <c r="FT456" s="2"/>
      <c r="FU456" s="2"/>
      <c r="FV456" s="2"/>
      <c r="FW456" s="2"/>
      <c r="FX456" s="2">
        <v>109</v>
      </c>
      <c r="FY456" s="2">
        <v>61</v>
      </c>
      <c r="FZ456" s="2"/>
      <c r="GA456" s="2" t="s">
        <v>3</v>
      </c>
      <c r="GB456" s="2"/>
      <c r="GC456" s="2"/>
      <c r="GD456" s="2">
        <v>1</v>
      </c>
      <c r="GE456" s="2"/>
      <c r="GF456" s="2">
        <v>-254914390</v>
      </c>
      <c r="GG456" s="2">
        <v>2</v>
      </c>
      <c r="GH456" s="2">
        <v>1</v>
      </c>
      <c r="GI456" s="2">
        <v>-2</v>
      </c>
      <c r="GJ456" s="2">
        <v>0</v>
      </c>
      <c r="GK456" s="2">
        <v>0</v>
      </c>
      <c r="GL456" s="2">
        <f t="shared" si="566"/>
        <v>0</v>
      </c>
      <c r="GM456" s="2">
        <f t="shared" si="567"/>
        <v>223.08</v>
      </c>
      <c r="GN456" s="2">
        <f t="shared" si="568"/>
        <v>223.08</v>
      </c>
      <c r="GO456" s="2">
        <f t="shared" si="569"/>
        <v>0</v>
      </c>
      <c r="GP456" s="2">
        <f t="shared" si="570"/>
        <v>0</v>
      </c>
      <c r="GQ456" s="2"/>
      <c r="GR456" s="2">
        <v>0</v>
      </c>
      <c r="GS456" s="2">
        <v>3</v>
      </c>
      <c r="GT456" s="2">
        <v>0</v>
      </c>
      <c r="GU456" s="2" t="s">
        <v>3</v>
      </c>
      <c r="GV456" s="2">
        <f t="shared" si="571"/>
        <v>0</v>
      </c>
      <c r="GW456" s="2">
        <v>1</v>
      </c>
      <c r="GX456" s="2">
        <f t="shared" si="572"/>
        <v>0</v>
      </c>
      <c r="GY456" s="2"/>
      <c r="GZ456" s="2"/>
      <c r="HA456" s="2">
        <v>0</v>
      </c>
      <c r="HB456" s="2">
        <v>0</v>
      </c>
      <c r="HC456" s="2">
        <f t="shared" si="573"/>
        <v>0</v>
      </c>
      <c r="HD456" s="2"/>
      <c r="HE456" s="2" t="s">
        <v>3</v>
      </c>
      <c r="HF456" s="2" t="s">
        <v>3</v>
      </c>
      <c r="HG456" s="2"/>
      <c r="HH456" s="2"/>
      <c r="HI456" s="2"/>
      <c r="HJ456" s="2"/>
      <c r="HK456" s="2"/>
      <c r="HL456" s="2"/>
      <c r="HM456" s="2" t="s">
        <v>42</v>
      </c>
      <c r="HN456" s="2" t="s">
        <v>3</v>
      </c>
      <c r="HO456" s="2" t="s">
        <v>3</v>
      </c>
      <c r="HP456" s="2" t="s">
        <v>3</v>
      </c>
      <c r="HQ456" s="2" t="s">
        <v>3</v>
      </c>
      <c r="HR456" s="2"/>
      <c r="HS456" s="2">
        <v>0</v>
      </c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>
        <v>0</v>
      </c>
      <c r="IL456" s="2"/>
      <c r="IM456" s="2"/>
      <c r="IN456" s="2"/>
      <c r="IO456" s="2"/>
      <c r="IP456" s="2"/>
      <c r="IQ456" s="2"/>
      <c r="IR456" s="2"/>
      <c r="IS456" s="2"/>
      <c r="IT456" s="2"/>
      <c r="IU456" s="2"/>
    </row>
    <row r="457" spans="1:255" x14ac:dyDescent="0.2">
      <c r="A457" s="4">
        <v>18</v>
      </c>
      <c r="B457" s="4">
        <v>1</v>
      </c>
      <c r="C457" s="4">
        <v>894</v>
      </c>
      <c r="E457" s="4" t="s">
        <v>516</v>
      </c>
      <c r="F457" s="4" t="s">
        <v>175</v>
      </c>
      <c r="G457" s="4" t="s">
        <v>176</v>
      </c>
      <c r="H457" s="4" t="s">
        <v>146</v>
      </c>
      <c r="I457" s="4">
        <f>I455*J457</f>
        <v>3</v>
      </c>
      <c r="J457" s="4">
        <v>5.5555555555555554</v>
      </c>
      <c r="K457" s="4">
        <v>5.5555560000000002</v>
      </c>
      <c r="O457" s="4">
        <f t="shared" si="549"/>
        <v>4387.9799999999996</v>
      </c>
      <c r="P457" s="4">
        <f t="shared" si="550"/>
        <v>4387.9799999999996</v>
      </c>
      <c r="Q457" s="4">
        <f>(ROUND((ROUND(((ET457)*AV457*I457),2)*BB457),2)+ROUND((ROUND(((AE457-(EU457))*AV457*I457),2)*BS457),2))</f>
        <v>0</v>
      </c>
      <c r="R457" s="4">
        <f>(ROUND((ROUND(((EU457)*AV457*I457),2)*BS457),2)+ROUND((ROUND(((AE457-(EU457))*AV457*I457),2)*BS457),2))</f>
        <v>0</v>
      </c>
      <c r="S457" s="4">
        <f t="shared" si="551"/>
        <v>0</v>
      </c>
      <c r="T457" s="4">
        <f t="shared" si="552"/>
        <v>0</v>
      </c>
      <c r="U457" s="4">
        <f t="shared" si="553"/>
        <v>0</v>
      </c>
      <c r="V457" s="4">
        <f t="shared" si="554"/>
        <v>0</v>
      </c>
      <c r="W457" s="4">
        <f t="shared" si="555"/>
        <v>0</v>
      </c>
      <c r="X457" s="4">
        <f>(ROUND((((S457+ROUND((ROUND(((EU457)*AV457*I457),2)*BS457),2))*AT457)/100),2)+ROUND(((ROUND((ROUND(((AE457-(EU457))*AV457*I457),2)*BS457),2)*AT457)/100),2))</f>
        <v>0</v>
      </c>
      <c r="Y457" s="4">
        <f>(ROUND((((S457+ROUND((ROUND(((EU457)*AV457*I457),2)*BS457),2))*AU457)/100),2)+ROUND(((ROUND((ROUND(((AE457-(EU457))*AV457*I457),2)*BS457),2)*AU457)/100),2))</f>
        <v>0</v>
      </c>
      <c r="AA457" s="4">
        <v>85736473</v>
      </c>
      <c r="AB457" s="4">
        <f t="shared" si="556"/>
        <v>74.36</v>
      </c>
      <c r="AC457" s="4">
        <f>ROUND((ES457),6)</f>
        <v>74.36</v>
      </c>
      <c r="AD457" s="4">
        <f>ROUND((((ET457)-(EU457))+AE457),6)</f>
        <v>0</v>
      </c>
      <c r="AE457" s="4">
        <f t="shared" si="598"/>
        <v>0</v>
      </c>
      <c r="AF457" s="4">
        <f t="shared" si="598"/>
        <v>0</v>
      </c>
      <c r="AG457" s="4">
        <f t="shared" si="557"/>
        <v>0</v>
      </c>
      <c r="AH457" s="4">
        <f t="shared" si="599"/>
        <v>0</v>
      </c>
      <c r="AI457" s="4">
        <f t="shared" si="599"/>
        <v>0</v>
      </c>
      <c r="AJ457" s="4">
        <f t="shared" si="558"/>
        <v>0</v>
      </c>
      <c r="AK457" s="4">
        <v>74.36</v>
      </c>
      <c r="AL457" s="4">
        <v>74.36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109</v>
      </c>
      <c r="AU457" s="4">
        <v>61</v>
      </c>
      <c r="AV457" s="4">
        <v>1</v>
      </c>
      <c r="AW457" s="4">
        <v>1</v>
      </c>
      <c r="AZ457" s="4">
        <v>1</v>
      </c>
      <c r="BA457" s="4">
        <v>1</v>
      </c>
      <c r="BB457" s="4">
        <v>1</v>
      </c>
      <c r="BC457" s="4">
        <v>19.670000000000002</v>
      </c>
      <c r="BD457" s="4" t="s">
        <v>3</v>
      </c>
      <c r="BE457" s="4" t="s">
        <v>3</v>
      </c>
      <c r="BF457" s="4" t="s">
        <v>3</v>
      </c>
      <c r="BG457" s="4" t="s">
        <v>3</v>
      </c>
      <c r="BH457" s="4">
        <v>3</v>
      </c>
      <c r="BI457" s="4">
        <v>1</v>
      </c>
      <c r="BJ457" s="4" t="s">
        <v>177</v>
      </c>
      <c r="BM457" s="4">
        <v>21</v>
      </c>
      <c r="BN457" s="4">
        <v>0</v>
      </c>
      <c r="BO457" s="4" t="s">
        <v>175</v>
      </c>
      <c r="BP457" s="4">
        <v>1</v>
      </c>
      <c r="BQ457" s="4">
        <v>30</v>
      </c>
      <c r="BR457" s="4">
        <v>0</v>
      </c>
      <c r="BS457" s="4">
        <v>1</v>
      </c>
      <c r="BT457" s="4">
        <v>1</v>
      </c>
      <c r="BU457" s="4">
        <v>1</v>
      </c>
      <c r="BV457" s="4">
        <v>1</v>
      </c>
      <c r="BW457" s="4">
        <v>1</v>
      </c>
      <c r="BX457" s="4">
        <v>1</v>
      </c>
      <c r="BY457" s="4" t="s">
        <v>3</v>
      </c>
      <c r="BZ457" s="4">
        <v>109</v>
      </c>
      <c r="CA457" s="4">
        <v>61</v>
      </c>
      <c r="CB457" s="4" t="s">
        <v>3</v>
      </c>
      <c r="CE457" s="4">
        <v>1566</v>
      </c>
      <c r="CF457" s="4">
        <v>0</v>
      </c>
      <c r="CG457" s="4">
        <v>0</v>
      </c>
      <c r="CM457" s="4">
        <v>0</v>
      </c>
      <c r="CN457" s="4" t="s">
        <v>908</v>
      </c>
      <c r="CO457" s="4">
        <v>0</v>
      </c>
      <c r="CP457" s="4">
        <f t="shared" si="559"/>
        <v>4387.9799999999996</v>
      </c>
      <c r="CQ457" s="4">
        <f t="shared" si="560"/>
        <v>1462.66</v>
      </c>
      <c r="CR457" s="4">
        <f>(ROUND((ROUND(((ET457)*AV457*1),2)*BB457),2)+ROUND((ROUND(((AE457-(EU457))*AV457*1),2)*BS457),2))</f>
        <v>0</v>
      </c>
      <c r="CS457" s="4">
        <f>(ROUND((ROUND(((EU457)*AV457*1),2)*BS457),2)+ROUND((ROUND(((AE457-(EU457))*AV457*1),2)*BS457),2))</f>
        <v>0</v>
      </c>
      <c r="CT457" s="4">
        <f t="shared" si="561"/>
        <v>0</v>
      </c>
      <c r="CU457" s="4">
        <f t="shared" si="562"/>
        <v>0</v>
      </c>
      <c r="CV457" s="4">
        <f t="shared" si="563"/>
        <v>0</v>
      </c>
      <c r="CW457" s="4">
        <f t="shared" si="564"/>
        <v>0</v>
      </c>
      <c r="CX457" s="4">
        <f t="shared" si="565"/>
        <v>0</v>
      </c>
      <c r="CY457" s="4">
        <f>(ROUND((((S457+ROUND((ROUND(((EU457)*AV457*1),2)*BS457),2))*AT457)/100),2)+ROUND(((ROUND((ROUND(((AE457-(EU457))*AV457*1),2)*BS457),2)*AT457)/100),2))</f>
        <v>0</v>
      </c>
      <c r="CZ457" s="4">
        <f>(ROUND((((S457+ROUND((ROUND(((EU457)*AV457*1),2)*BS457),2))*AU457)/100),2)+ROUND(((ROUND((ROUND(((AE457-(EU457))*AV457*1),2)*BS457),2)*AU457)/100),2))</f>
        <v>0</v>
      </c>
      <c r="DC457" s="4" t="s">
        <v>3</v>
      </c>
      <c r="DD457" s="4" t="s">
        <v>3</v>
      </c>
      <c r="DE457" s="4" t="s">
        <v>3</v>
      </c>
      <c r="DF457" s="4" t="s">
        <v>3</v>
      </c>
      <c r="DG457" s="4" t="s">
        <v>3</v>
      </c>
      <c r="DH457" s="4" t="s">
        <v>3</v>
      </c>
      <c r="DI457" s="4" t="s">
        <v>3</v>
      </c>
      <c r="DJ457" s="4" t="s">
        <v>3</v>
      </c>
      <c r="DK457" s="4" t="s">
        <v>3</v>
      </c>
      <c r="DL457" s="4" t="s">
        <v>3</v>
      </c>
      <c r="DM457" s="4" t="s">
        <v>3</v>
      </c>
      <c r="DN457" s="4">
        <v>0</v>
      </c>
      <c r="DO457" s="4">
        <v>0</v>
      </c>
      <c r="DP457" s="4">
        <v>1</v>
      </c>
      <c r="DQ457" s="4">
        <v>1</v>
      </c>
      <c r="DU457" s="4">
        <v>1010</v>
      </c>
      <c r="DV457" s="4" t="s">
        <v>146</v>
      </c>
      <c r="DW457" s="4" t="s">
        <v>146</v>
      </c>
      <c r="DX457" s="4">
        <v>1</v>
      </c>
      <c r="DZ457" s="4" t="s">
        <v>3</v>
      </c>
      <c r="EA457" s="4" t="s">
        <v>3</v>
      </c>
      <c r="EB457" s="4" t="s">
        <v>3</v>
      </c>
      <c r="EC457" s="4" t="s">
        <v>3</v>
      </c>
      <c r="EE457" s="4">
        <v>85133641</v>
      </c>
      <c r="EF457" s="4">
        <v>30</v>
      </c>
      <c r="EG457" s="4" t="s">
        <v>52</v>
      </c>
      <c r="EH457" s="4">
        <v>0</v>
      </c>
      <c r="EI457" s="4" t="s">
        <v>3</v>
      </c>
      <c r="EJ457" s="4">
        <v>1</v>
      </c>
      <c r="EK457" s="4">
        <v>21</v>
      </c>
      <c r="EL457" s="4" t="s">
        <v>53</v>
      </c>
      <c r="EM457" s="4" t="s">
        <v>54</v>
      </c>
      <c r="EO457" s="4" t="s">
        <v>148</v>
      </c>
      <c r="EQ457" s="4">
        <v>0</v>
      </c>
      <c r="ER457" s="4">
        <v>74.36</v>
      </c>
      <c r="ES457" s="4">
        <v>74.36</v>
      </c>
      <c r="ET457" s="4">
        <v>0</v>
      </c>
      <c r="EU457" s="4">
        <v>0</v>
      </c>
      <c r="EV457" s="4">
        <v>0</v>
      </c>
      <c r="EW457" s="4">
        <v>0</v>
      </c>
      <c r="EX457" s="4">
        <v>0</v>
      </c>
      <c r="FQ457" s="4">
        <v>0</v>
      </c>
      <c r="FR457" s="4">
        <v>0</v>
      </c>
      <c r="FS457" s="4">
        <v>0</v>
      </c>
      <c r="FX457" s="4">
        <v>109</v>
      </c>
      <c r="FY457" s="4">
        <v>61</v>
      </c>
      <c r="GA457" s="4" t="s">
        <v>3</v>
      </c>
      <c r="GD457" s="4">
        <v>1</v>
      </c>
      <c r="GF457" s="4">
        <v>-254914390</v>
      </c>
      <c r="GG457" s="4">
        <v>2</v>
      </c>
      <c r="GH457" s="4">
        <v>1</v>
      </c>
      <c r="GI457" s="4">
        <v>2</v>
      </c>
      <c r="GJ457" s="4">
        <v>0</v>
      </c>
      <c r="GK457" s="4">
        <v>0</v>
      </c>
      <c r="GL457" s="4">
        <f t="shared" si="566"/>
        <v>0</v>
      </c>
      <c r="GM457" s="4">
        <f t="shared" si="567"/>
        <v>4387.9799999999996</v>
      </c>
      <c r="GN457" s="4">
        <f t="shared" si="568"/>
        <v>4387.9799999999996</v>
      </c>
      <c r="GO457" s="4">
        <f t="shared" si="569"/>
        <v>0</v>
      </c>
      <c r="GP457" s="4">
        <f t="shared" si="570"/>
        <v>0</v>
      </c>
      <c r="GR457" s="4">
        <v>0</v>
      </c>
      <c r="GS457" s="4">
        <v>3</v>
      </c>
      <c r="GT457" s="4">
        <v>0</v>
      </c>
      <c r="GU457" s="4" t="s">
        <v>3</v>
      </c>
      <c r="GV457" s="4">
        <f t="shared" si="571"/>
        <v>0</v>
      </c>
      <c r="GW457" s="4">
        <v>1</v>
      </c>
      <c r="GX457" s="4">
        <f t="shared" si="572"/>
        <v>0</v>
      </c>
      <c r="HA457" s="4">
        <v>0</v>
      </c>
      <c r="HB457" s="4">
        <v>0</v>
      </c>
      <c r="HC457" s="4">
        <f t="shared" si="573"/>
        <v>0</v>
      </c>
      <c r="HE457" s="4" t="s">
        <v>3</v>
      </c>
      <c r="HF457" s="4" t="s">
        <v>3</v>
      </c>
      <c r="HM457" s="4" t="s">
        <v>42</v>
      </c>
      <c r="HN457" s="4" t="s">
        <v>3</v>
      </c>
      <c r="HO457" s="4" t="s">
        <v>3</v>
      </c>
      <c r="HP457" s="4" t="s">
        <v>3</v>
      </c>
      <c r="HQ457" s="4" t="s">
        <v>3</v>
      </c>
      <c r="HS457" s="4">
        <v>0</v>
      </c>
      <c r="IK457" s="4">
        <v>0</v>
      </c>
    </row>
    <row r="458" spans="1:255" x14ac:dyDescent="0.2">
      <c r="A458" s="2">
        <v>18</v>
      </c>
      <c r="B458" s="2">
        <v>1</v>
      </c>
      <c r="C458" s="2">
        <v>879</v>
      </c>
      <c r="D458" s="2"/>
      <c r="E458" s="2" t="s">
        <v>517</v>
      </c>
      <c r="F458" s="2" t="s">
        <v>179</v>
      </c>
      <c r="G458" s="2" t="s">
        <v>180</v>
      </c>
      <c r="H458" s="2" t="s">
        <v>156</v>
      </c>
      <c r="I458" s="2">
        <f>I454*J458</f>
        <v>54</v>
      </c>
      <c r="J458" s="2">
        <v>100</v>
      </c>
      <c r="K458" s="2">
        <v>100</v>
      </c>
      <c r="L458" s="2"/>
      <c r="M458" s="2"/>
      <c r="N458" s="2"/>
      <c r="O458" s="2">
        <f t="shared" si="549"/>
        <v>2244.7800000000002</v>
      </c>
      <c r="P458" s="2">
        <f t="shared" si="550"/>
        <v>2244.7800000000002</v>
      </c>
      <c r="Q458" s="2">
        <f>(ROUND((ROUND(((ET458)*AV458*I458),2)*BB458),2)+ROUND((ROUND(((AE458-(EU458))*AV458*I458),2)*BS458),2))</f>
        <v>0</v>
      </c>
      <c r="R458" s="2">
        <f>(ROUND((ROUND(((EU458)*AV458*I458),2)*BS458),2)+ROUND((ROUND(((AE458-(EU458))*AV458*I458),2)*BS458),2))</f>
        <v>0</v>
      </c>
      <c r="S458" s="2">
        <f t="shared" si="551"/>
        <v>0</v>
      </c>
      <c r="T458" s="2">
        <f t="shared" si="552"/>
        <v>0</v>
      </c>
      <c r="U458" s="2">
        <f t="shared" si="553"/>
        <v>0</v>
      </c>
      <c r="V458" s="2">
        <f t="shared" si="554"/>
        <v>0</v>
      </c>
      <c r="W458" s="2">
        <f t="shared" si="555"/>
        <v>0</v>
      </c>
      <c r="X458" s="2">
        <f>(ROUND((((S458+ROUND((ROUND(((EU458)*AV458*I458),2)*BS458),2))*AT458)/100),2)+ROUND(((ROUND((ROUND(((AE458-(EU458))*AV458*I458),2)*BS458),2)*AT458)/100),2))</f>
        <v>0</v>
      </c>
      <c r="Y458" s="2">
        <f>(ROUND((((S458+ROUND((ROUND(((EU458)*AV458*I458),2)*BS458),2))*AU458)/100),2)+ROUND(((ROUND((ROUND(((AE458-(EU458))*AV458*I458),2)*BS458),2)*AU458)/100),2))</f>
        <v>0</v>
      </c>
      <c r="Z458" s="2"/>
      <c r="AA458" s="2">
        <v>85736471</v>
      </c>
      <c r="AB458" s="2">
        <f t="shared" si="556"/>
        <v>41.57</v>
      </c>
      <c r="AC458" s="2">
        <f>ROUND((ES458),6)</f>
        <v>41.57</v>
      </c>
      <c r="AD458" s="2">
        <f>ROUND((((ET458)-(EU458))+AE458),6)</f>
        <v>0</v>
      </c>
      <c r="AE458" s="2">
        <f t="shared" si="598"/>
        <v>0</v>
      </c>
      <c r="AF458" s="2">
        <f t="shared" si="598"/>
        <v>0</v>
      </c>
      <c r="AG458" s="2">
        <f t="shared" si="557"/>
        <v>0</v>
      </c>
      <c r="AH458" s="2">
        <f t="shared" si="599"/>
        <v>0</v>
      </c>
      <c r="AI458" s="2">
        <f t="shared" si="599"/>
        <v>0</v>
      </c>
      <c r="AJ458" s="2">
        <f t="shared" si="558"/>
        <v>0</v>
      </c>
      <c r="AK458" s="2">
        <v>41.57</v>
      </c>
      <c r="AL458" s="2">
        <v>41.57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109</v>
      </c>
      <c r="AU458" s="2">
        <v>61</v>
      </c>
      <c r="AV458" s="2">
        <v>1</v>
      </c>
      <c r="AW458" s="2">
        <v>1</v>
      </c>
      <c r="AX458" s="2"/>
      <c r="AY458" s="2"/>
      <c r="AZ458" s="2">
        <v>1</v>
      </c>
      <c r="BA458" s="2">
        <v>1</v>
      </c>
      <c r="BB458" s="2">
        <v>1</v>
      </c>
      <c r="BC458" s="2">
        <v>1</v>
      </c>
      <c r="BD458" s="2" t="s">
        <v>3</v>
      </c>
      <c r="BE458" s="2" t="s">
        <v>3</v>
      </c>
      <c r="BF458" s="2" t="s">
        <v>3</v>
      </c>
      <c r="BG458" s="2" t="s">
        <v>3</v>
      </c>
      <c r="BH458" s="2">
        <v>3</v>
      </c>
      <c r="BI458" s="2">
        <v>1</v>
      </c>
      <c r="BJ458" s="2" t="s">
        <v>181</v>
      </c>
      <c r="BK458" s="2"/>
      <c r="BL458" s="2"/>
      <c r="BM458" s="2">
        <v>21</v>
      </c>
      <c r="BN458" s="2">
        <v>0</v>
      </c>
      <c r="BO458" s="2" t="s">
        <v>3</v>
      </c>
      <c r="BP458" s="2">
        <v>0</v>
      </c>
      <c r="BQ458" s="2">
        <v>30</v>
      </c>
      <c r="BR458" s="2">
        <v>0</v>
      </c>
      <c r="BS458" s="2">
        <v>1</v>
      </c>
      <c r="BT458" s="2">
        <v>1</v>
      </c>
      <c r="BU458" s="2">
        <v>1</v>
      </c>
      <c r="BV458" s="2">
        <v>1</v>
      </c>
      <c r="BW458" s="2">
        <v>1</v>
      </c>
      <c r="BX458" s="2">
        <v>1</v>
      </c>
      <c r="BY458" s="2" t="s">
        <v>3</v>
      </c>
      <c r="BZ458" s="2">
        <v>109</v>
      </c>
      <c r="CA458" s="2">
        <v>61</v>
      </c>
      <c r="CB458" s="2" t="s">
        <v>3</v>
      </c>
      <c r="CC458" s="2"/>
      <c r="CD458" s="2"/>
      <c r="CE458" s="2">
        <v>1566</v>
      </c>
      <c r="CF458" s="2">
        <v>0</v>
      </c>
      <c r="CG458" s="2">
        <v>0</v>
      </c>
      <c r="CH458" s="2"/>
      <c r="CI458" s="2"/>
      <c r="CJ458" s="2"/>
      <c r="CK458" s="2"/>
      <c r="CL458" s="2"/>
      <c r="CM458" s="2">
        <v>0</v>
      </c>
      <c r="CN458" s="2" t="s">
        <v>908</v>
      </c>
      <c r="CO458" s="2">
        <v>0</v>
      </c>
      <c r="CP458" s="2">
        <f t="shared" si="559"/>
        <v>2244.7800000000002</v>
      </c>
      <c r="CQ458" s="2">
        <f t="shared" si="560"/>
        <v>41.57</v>
      </c>
      <c r="CR458" s="2">
        <f>(ROUND((ROUND(((ET458)*AV458*1),2)*BB458),2)+ROUND((ROUND(((AE458-(EU458))*AV458*1),2)*BS458),2))</f>
        <v>0</v>
      </c>
      <c r="CS458" s="2">
        <f>(ROUND((ROUND(((EU458)*AV458*1),2)*BS458),2)+ROUND((ROUND(((AE458-(EU458))*AV458*1),2)*BS458),2))</f>
        <v>0</v>
      </c>
      <c r="CT458" s="2">
        <f t="shared" si="561"/>
        <v>0</v>
      </c>
      <c r="CU458" s="2">
        <f t="shared" si="562"/>
        <v>0</v>
      </c>
      <c r="CV458" s="2">
        <f t="shared" si="563"/>
        <v>0</v>
      </c>
      <c r="CW458" s="2">
        <f t="shared" si="564"/>
        <v>0</v>
      </c>
      <c r="CX458" s="2">
        <f t="shared" si="565"/>
        <v>0</v>
      </c>
      <c r="CY458" s="2">
        <f>(ROUND((((S458+ROUND((ROUND(((EU458)*AV458*1),2)*BS458),2))*AT458)/100),2)+ROUND(((ROUND((ROUND(((AE458-(EU458))*AV458*1),2)*BS458),2)*AT458)/100),2))</f>
        <v>0</v>
      </c>
      <c r="CZ458" s="2">
        <f>(ROUND((((S458+ROUND((ROUND(((EU458)*AV458*1),2)*BS458),2))*AU458)/100),2)+ROUND(((ROUND((ROUND(((AE458-(EU458))*AV458*1),2)*BS458),2)*AU458)/100),2))</f>
        <v>0</v>
      </c>
      <c r="DA458" s="2"/>
      <c r="DB458" s="2"/>
      <c r="DC458" s="2" t="s">
        <v>3</v>
      </c>
      <c r="DD458" s="2" t="s">
        <v>3</v>
      </c>
      <c r="DE458" s="2" t="s">
        <v>3</v>
      </c>
      <c r="DF458" s="2" t="s">
        <v>3</v>
      </c>
      <c r="DG458" s="2" t="s">
        <v>3</v>
      </c>
      <c r="DH458" s="2" t="s">
        <v>3</v>
      </c>
      <c r="DI458" s="2" t="s">
        <v>3</v>
      </c>
      <c r="DJ458" s="2" t="s">
        <v>3</v>
      </c>
      <c r="DK458" s="2" t="s">
        <v>3</v>
      </c>
      <c r="DL458" s="2" t="s">
        <v>3</v>
      </c>
      <c r="DM458" s="2" t="s">
        <v>3</v>
      </c>
      <c r="DN458" s="2">
        <v>0</v>
      </c>
      <c r="DO458" s="2">
        <v>0</v>
      </c>
      <c r="DP458" s="2">
        <v>1</v>
      </c>
      <c r="DQ458" s="2">
        <v>1</v>
      </c>
      <c r="DR458" s="2"/>
      <c r="DS458" s="2"/>
      <c r="DT458" s="2"/>
      <c r="DU458" s="2">
        <v>1003</v>
      </c>
      <c r="DV458" s="2" t="s">
        <v>156</v>
      </c>
      <c r="DW458" s="2" t="s">
        <v>156</v>
      </c>
      <c r="DX458" s="2">
        <v>1</v>
      </c>
      <c r="DY458" s="2"/>
      <c r="DZ458" s="2" t="s">
        <v>3</v>
      </c>
      <c r="EA458" s="2" t="s">
        <v>3</v>
      </c>
      <c r="EB458" s="2" t="s">
        <v>3</v>
      </c>
      <c r="EC458" s="2" t="s">
        <v>3</v>
      </c>
      <c r="ED458" s="2"/>
      <c r="EE458" s="2">
        <v>85133641</v>
      </c>
      <c r="EF458" s="2">
        <v>30</v>
      </c>
      <c r="EG458" s="2" t="s">
        <v>52</v>
      </c>
      <c r="EH458" s="2">
        <v>0</v>
      </c>
      <c r="EI458" s="2" t="s">
        <v>3</v>
      </c>
      <c r="EJ458" s="2">
        <v>1</v>
      </c>
      <c r="EK458" s="2">
        <v>21</v>
      </c>
      <c r="EL458" s="2" t="s">
        <v>53</v>
      </c>
      <c r="EM458" s="2" t="s">
        <v>54</v>
      </c>
      <c r="EN458" s="2"/>
      <c r="EO458" s="2" t="s">
        <v>148</v>
      </c>
      <c r="EP458" s="2"/>
      <c r="EQ458" s="2">
        <v>0</v>
      </c>
      <c r="ER458" s="2">
        <v>41.57</v>
      </c>
      <c r="ES458" s="2">
        <v>41.57</v>
      </c>
      <c r="ET458" s="2">
        <v>0</v>
      </c>
      <c r="EU458" s="2">
        <v>0</v>
      </c>
      <c r="EV458" s="2">
        <v>0</v>
      </c>
      <c r="EW458" s="2">
        <v>0</v>
      </c>
      <c r="EX458" s="2">
        <v>0</v>
      </c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>
        <v>0</v>
      </c>
      <c r="FR458" s="2">
        <v>0</v>
      </c>
      <c r="FS458" s="2">
        <v>0</v>
      </c>
      <c r="FT458" s="2"/>
      <c r="FU458" s="2"/>
      <c r="FV458" s="2"/>
      <c r="FW458" s="2"/>
      <c r="FX458" s="2">
        <v>109</v>
      </c>
      <c r="FY458" s="2">
        <v>61</v>
      </c>
      <c r="FZ458" s="2"/>
      <c r="GA458" s="2" t="s">
        <v>3</v>
      </c>
      <c r="GB458" s="2"/>
      <c r="GC458" s="2"/>
      <c r="GD458" s="2">
        <v>1</v>
      </c>
      <c r="GE458" s="2"/>
      <c r="GF458" s="2">
        <v>-2048145394</v>
      </c>
      <c r="GG458" s="2">
        <v>2</v>
      </c>
      <c r="GH458" s="2">
        <v>1</v>
      </c>
      <c r="GI458" s="2">
        <v>-2</v>
      </c>
      <c r="GJ458" s="2">
        <v>0</v>
      </c>
      <c r="GK458" s="2">
        <v>0</v>
      </c>
      <c r="GL458" s="2">
        <f t="shared" si="566"/>
        <v>0</v>
      </c>
      <c r="GM458" s="2">
        <f t="shared" si="567"/>
        <v>2244.7800000000002</v>
      </c>
      <c r="GN458" s="2">
        <f t="shared" si="568"/>
        <v>2244.7800000000002</v>
      </c>
      <c r="GO458" s="2">
        <f t="shared" si="569"/>
        <v>0</v>
      </c>
      <c r="GP458" s="2">
        <f t="shared" si="570"/>
        <v>0</v>
      </c>
      <c r="GQ458" s="2"/>
      <c r="GR458" s="2">
        <v>0</v>
      </c>
      <c r="GS458" s="2">
        <v>3</v>
      </c>
      <c r="GT458" s="2">
        <v>0</v>
      </c>
      <c r="GU458" s="2" t="s">
        <v>3</v>
      </c>
      <c r="GV458" s="2">
        <f t="shared" si="571"/>
        <v>0</v>
      </c>
      <c r="GW458" s="2">
        <v>1</v>
      </c>
      <c r="GX458" s="2">
        <f t="shared" si="572"/>
        <v>0</v>
      </c>
      <c r="GY458" s="2"/>
      <c r="GZ458" s="2"/>
      <c r="HA458" s="2">
        <v>0</v>
      </c>
      <c r="HB458" s="2">
        <v>0</v>
      </c>
      <c r="HC458" s="2">
        <f t="shared" si="573"/>
        <v>0</v>
      </c>
      <c r="HD458" s="2"/>
      <c r="HE458" s="2" t="s">
        <v>3</v>
      </c>
      <c r="HF458" s="2" t="s">
        <v>3</v>
      </c>
      <c r="HG458" s="2"/>
      <c r="HH458" s="2"/>
      <c r="HI458" s="2"/>
      <c r="HJ458" s="2"/>
      <c r="HK458" s="2"/>
      <c r="HL458" s="2"/>
      <c r="HM458" s="2" t="s">
        <v>42</v>
      </c>
      <c r="HN458" s="2" t="s">
        <v>3</v>
      </c>
      <c r="HO458" s="2" t="s">
        <v>3</v>
      </c>
      <c r="HP458" s="2" t="s">
        <v>3</v>
      </c>
      <c r="HQ458" s="2" t="s">
        <v>3</v>
      </c>
      <c r="HR458" s="2"/>
      <c r="HS458" s="2">
        <v>0</v>
      </c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>
        <v>0</v>
      </c>
      <c r="IL458" s="2"/>
      <c r="IM458" s="2"/>
      <c r="IN458" s="2"/>
      <c r="IO458" s="2"/>
      <c r="IP458" s="2"/>
      <c r="IQ458" s="2"/>
      <c r="IR458" s="2"/>
      <c r="IS458" s="2"/>
      <c r="IT458" s="2"/>
      <c r="IU458" s="2"/>
    </row>
    <row r="459" spans="1:255" x14ac:dyDescent="0.2">
      <c r="A459" s="4">
        <v>18</v>
      </c>
      <c r="B459" s="4">
        <v>1</v>
      </c>
      <c r="C459" s="4">
        <v>893</v>
      </c>
      <c r="E459" s="4" t="s">
        <v>517</v>
      </c>
      <c r="F459" s="4" t="s">
        <v>179</v>
      </c>
      <c r="G459" s="4" t="s">
        <v>180</v>
      </c>
      <c r="H459" s="4" t="s">
        <v>156</v>
      </c>
      <c r="I459" s="4">
        <f>I455*J459</f>
        <v>54</v>
      </c>
      <c r="J459" s="4">
        <v>100</v>
      </c>
      <c r="K459" s="4">
        <v>100</v>
      </c>
      <c r="O459" s="4">
        <f t="shared" si="549"/>
        <v>37151.11</v>
      </c>
      <c r="P459" s="4">
        <f t="shared" si="550"/>
        <v>37151.11</v>
      </c>
      <c r="Q459" s="4">
        <f>(ROUND((ROUND(((ET459)*AV459*I459),2)*BB459),2)+ROUND((ROUND(((AE459-(EU459))*AV459*I459),2)*BS459),2))</f>
        <v>0</v>
      </c>
      <c r="R459" s="4">
        <f>(ROUND((ROUND(((EU459)*AV459*I459),2)*BS459),2)+ROUND((ROUND(((AE459-(EU459))*AV459*I459),2)*BS459),2))</f>
        <v>0</v>
      </c>
      <c r="S459" s="4">
        <f t="shared" si="551"/>
        <v>0</v>
      </c>
      <c r="T459" s="4">
        <f t="shared" si="552"/>
        <v>0</v>
      </c>
      <c r="U459" s="4">
        <f t="shared" si="553"/>
        <v>0</v>
      </c>
      <c r="V459" s="4">
        <f t="shared" si="554"/>
        <v>0</v>
      </c>
      <c r="W459" s="4">
        <f t="shared" si="555"/>
        <v>0</v>
      </c>
      <c r="X459" s="4">
        <f>(ROUND((((S459+ROUND((ROUND(((EU459)*AV459*I459),2)*BS459),2))*AT459)/100),2)+ROUND(((ROUND((ROUND(((AE459-(EU459))*AV459*I459),2)*BS459),2)*AT459)/100),2))</f>
        <v>0</v>
      </c>
      <c r="Y459" s="4">
        <f>(ROUND((((S459+ROUND((ROUND(((EU459)*AV459*I459),2)*BS459),2))*AU459)/100),2)+ROUND(((ROUND((ROUND(((AE459-(EU459))*AV459*I459),2)*BS459),2)*AU459)/100),2))</f>
        <v>0</v>
      </c>
      <c r="AA459" s="4">
        <v>85736473</v>
      </c>
      <c r="AB459" s="4">
        <f t="shared" si="556"/>
        <v>41.57</v>
      </c>
      <c r="AC459" s="4">
        <f>ROUND((ES459),6)</f>
        <v>41.57</v>
      </c>
      <c r="AD459" s="4">
        <f>ROUND((((ET459)-(EU459))+AE459),6)</f>
        <v>0</v>
      </c>
      <c r="AE459" s="4">
        <f t="shared" si="598"/>
        <v>0</v>
      </c>
      <c r="AF459" s="4">
        <f t="shared" si="598"/>
        <v>0</v>
      </c>
      <c r="AG459" s="4">
        <f t="shared" si="557"/>
        <v>0</v>
      </c>
      <c r="AH459" s="4">
        <f t="shared" si="599"/>
        <v>0</v>
      </c>
      <c r="AI459" s="4">
        <f t="shared" si="599"/>
        <v>0</v>
      </c>
      <c r="AJ459" s="4">
        <f t="shared" si="558"/>
        <v>0</v>
      </c>
      <c r="AK459" s="4">
        <v>41.57</v>
      </c>
      <c r="AL459" s="4">
        <v>41.57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109</v>
      </c>
      <c r="AU459" s="4">
        <v>61</v>
      </c>
      <c r="AV459" s="4">
        <v>1</v>
      </c>
      <c r="AW459" s="4">
        <v>1</v>
      </c>
      <c r="AZ459" s="4">
        <v>1</v>
      </c>
      <c r="BA459" s="4">
        <v>1</v>
      </c>
      <c r="BB459" s="4">
        <v>1</v>
      </c>
      <c r="BC459" s="4">
        <v>16.55</v>
      </c>
      <c r="BD459" s="4" t="s">
        <v>3</v>
      </c>
      <c r="BE459" s="4" t="s">
        <v>3</v>
      </c>
      <c r="BF459" s="4" t="s">
        <v>3</v>
      </c>
      <c r="BG459" s="4" t="s">
        <v>3</v>
      </c>
      <c r="BH459" s="4">
        <v>3</v>
      </c>
      <c r="BI459" s="4">
        <v>1</v>
      </c>
      <c r="BJ459" s="4" t="s">
        <v>181</v>
      </c>
      <c r="BM459" s="4">
        <v>21</v>
      </c>
      <c r="BN459" s="4">
        <v>0</v>
      </c>
      <c r="BO459" s="4" t="s">
        <v>179</v>
      </c>
      <c r="BP459" s="4">
        <v>1</v>
      </c>
      <c r="BQ459" s="4">
        <v>30</v>
      </c>
      <c r="BR459" s="4">
        <v>0</v>
      </c>
      <c r="BS459" s="4">
        <v>1</v>
      </c>
      <c r="BT459" s="4">
        <v>1</v>
      </c>
      <c r="BU459" s="4">
        <v>1</v>
      </c>
      <c r="BV459" s="4">
        <v>1</v>
      </c>
      <c r="BW459" s="4">
        <v>1</v>
      </c>
      <c r="BX459" s="4">
        <v>1</v>
      </c>
      <c r="BY459" s="4" t="s">
        <v>3</v>
      </c>
      <c r="BZ459" s="4">
        <v>109</v>
      </c>
      <c r="CA459" s="4">
        <v>61</v>
      </c>
      <c r="CB459" s="4" t="s">
        <v>3</v>
      </c>
      <c r="CE459" s="4">
        <v>1566</v>
      </c>
      <c r="CF459" s="4">
        <v>0</v>
      </c>
      <c r="CG459" s="4">
        <v>0</v>
      </c>
      <c r="CM459" s="4">
        <v>0</v>
      </c>
      <c r="CN459" s="4" t="s">
        <v>908</v>
      </c>
      <c r="CO459" s="4">
        <v>0</v>
      </c>
      <c r="CP459" s="4">
        <f t="shared" si="559"/>
        <v>37151.11</v>
      </c>
      <c r="CQ459" s="4">
        <f t="shared" si="560"/>
        <v>687.98</v>
      </c>
      <c r="CR459" s="4">
        <f>(ROUND((ROUND(((ET459)*AV459*1),2)*BB459),2)+ROUND((ROUND(((AE459-(EU459))*AV459*1),2)*BS459),2))</f>
        <v>0</v>
      </c>
      <c r="CS459" s="4">
        <f>(ROUND((ROUND(((EU459)*AV459*1),2)*BS459),2)+ROUND((ROUND(((AE459-(EU459))*AV459*1),2)*BS459),2))</f>
        <v>0</v>
      </c>
      <c r="CT459" s="4">
        <f t="shared" si="561"/>
        <v>0</v>
      </c>
      <c r="CU459" s="4">
        <f t="shared" si="562"/>
        <v>0</v>
      </c>
      <c r="CV459" s="4">
        <f t="shared" si="563"/>
        <v>0</v>
      </c>
      <c r="CW459" s="4">
        <f t="shared" si="564"/>
        <v>0</v>
      </c>
      <c r="CX459" s="4">
        <f t="shared" si="565"/>
        <v>0</v>
      </c>
      <c r="CY459" s="4">
        <f>(ROUND((((S459+ROUND((ROUND(((EU459)*AV459*1),2)*BS459),2))*AT459)/100),2)+ROUND(((ROUND((ROUND(((AE459-(EU459))*AV459*1),2)*BS459),2)*AT459)/100),2))</f>
        <v>0</v>
      </c>
      <c r="CZ459" s="4">
        <f>(ROUND((((S459+ROUND((ROUND(((EU459)*AV459*1),2)*BS459),2))*AU459)/100),2)+ROUND(((ROUND((ROUND(((AE459-(EU459))*AV459*1),2)*BS459),2)*AU459)/100),2))</f>
        <v>0</v>
      </c>
      <c r="DC459" s="4" t="s">
        <v>3</v>
      </c>
      <c r="DD459" s="4" t="s">
        <v>3</v>
      </c>
      <c r="DE459" s="4" t="s">
        <v>3</v>
      </c>
      <c r="DF459" s="4" t="s">
        <v>3</v>
      </c>
      <c r="DG459" s="4" t="s">
        <v>3</v>
      </c>
      <c r="DH459" s="4" t="s">
        <v>3</v>
      </c>
      <c r="DI459" s="4" t="s">
        <v>3</v>
      </c>
      <c r="DJ459" s="4" t="s">
        <v>3</v>
      </c>
      <c r="DK459" s="4" t="s">
        <v>3</v>
      </c>
      <c r="DL459" s="4" t="s">
        <v>3</v>
      </c>
      <c r="DM459" s="4" t="s">
        <v>3</v>
      </c>
      <c r="DN459" s="4">
        <v>0</v>
      </c>
      <c r="DO459" s="4">
        <v>0</v>
      </c>
      <c r="DP459" s="4">
        <v>1</v>
      </c>
      <c r="DQ459" s="4">
        <v>1</v>
      </c>
      <c r="DU459" s="4">
        <v>1003</v>
      </c>
      <c r="DV459" s="4" t="s">
        <v>156</v>
      </c>
      <c r="DW459" s="4" t="s">
        <v>156</v>
      </c>
      <c r="DX459" s="4">
        <v>1</v>
      </c>
      <c r="DZ459" s="4" t="s">
        <v>3</v>
      </c>
      <c r="EA459" s="4" t="s">
        <v>3</v>
      </c>
      <c r="EB459" s="4" t="s">
        <v>3</v>
      </c>
      <c r="EC459" s="4" t="s">
        <v>3</v>
      </c>
      <c r="EE459" s="4">
        <v>85133641</v>
      </c>
      <c r="EF459" s="4">
        <v>30</v>
      </c>
      <c r="EG459" s="4" t="s">
        <v>52</v>
      </c>
      <c r="EH459" s="4">
        <v>0</v>
      </c>
      <c r="EI459" s="4" t="s">
        <v>3</v>
      </c>
      <c r="EJ459" s="4">
        <v>1</v>
      </c>
      <c r="EK459" s="4">
        <v>21</v>
      </c>
      <c r="EL459" s="4" t="s">
        <v>53</v>
      </c>
      <c r="EM459" s="4" t="s">
        <v>54</v>
      </c>
      <c r="EO459" s="4" t="s">
        <v>148</v>
      </c>
      <c r="EQ459" s="4">
        <v>0</v>
      </c>
      <c r="ER459" s="4">
        <v>41.57</v>
      </c>
      <c r="ES459" s="4">
        <v>41.57</v>
      </c>
      <c r="ET459" s="4">
        <v>0</v>
      </c>
      <c r="EU459" s="4">
        <v>0</v>
      </c>
      <c r="EV459" s="4">
        <v>0</v>
      </c>
      <c r="EW459" s="4">
        <v>0</v>
      </c>
      <c r="EX459" s="4">
        <v>0</v>
      </c>
      <c r="FQ459" s="4">
        <v>0</v>
      </c>
      <c r="FR459" s="4">
        <v>0</v>
      </c>
      <c r="FS459" s="4">
        <v>0</v>
      </c>
      <c r="FX459" s="4">
        <v>109</v>
      </c>
      <c r="FY459" s="4">
        <v>61</v>
      </c>
      <c r="GA459" s="4" t="s">
        <v>3</v>
      </c>
      <c r="GD459" s="4">
        <v>1</v>
      </c>
      <c r="GF459" s="4">
        <v>-2048145394</v>
      </c>
      <c r="GG459" s="4">
        <v>2</v>
      </c>
      <c r="GH459" s="4">
        <v>1</v>
      </c>
      <c r="GI459" s="4">
        <v>2</v>
      </c>
      <c r="GJ459" s="4">
        <v>0</v>
      </c>
      <c r="GK459" s="4">
        <v>0</v>
      </c>
      <c r="GL459" s="4">
        <f t="shared" si="566"/>
        <v>0</v>
      </c>
      <c r="GM459" s="4">
        <f t="shared" si="567"/>
        <v>37151.11</v>
      </c>
      <c r="GN459" s="4">
        <f t="shared" si="568"/>
        <v>37151.11</v>
      </c>
      <c r="GO459" s="4">
        <f t="shared" si="569"/>
        <v>0</v>
      </c>
      <c r="GP459" s="4">
        <f t="shared" si="570"/>
        <v>0</v>
      </c>
      <c r="GR459" s="4">
        <v>0</v>
      </c>
      <c r="GS459" s="4">
        <v>3</v>
      </c>
      <c r="GT459" s="4">
        <v>0</v>
      </c>
      <c r="GU459" s="4" t="s">
        <v>3</v>
      </c>
      <c r="GV459" s="4">
        <f t="shared" si="571"/>
        <v>0</v>
      </c>
      <c r="GW459" s="4">
        <v>1</v>
      </c>
      <c r="GX459" s="4">
        <f t="shared" si="572"/>
        <v>0</v>
      </c>
      <c r="HA459" s="4">
        <v>0</v>
      </c>
      <c r="HB459" s="4">
        <v>0</v>
      </c>
      <c r="HC459" s="4">
        <f t="shared" si="573"/>
        <v>0</v>
      </c>
      <c r="HE459" s="4" t="s">
        <v>3</v>
      </c>
      <c r="HF459" s="4" t="s">
        <v>3</v>
      </c>
      <c r="HM459" s="4" t="s">
        <v>42</v>
      </c>
      <c r="HN459" s="4" t="s">
        <v>3</v>
      </c>
      <c r="HO459" s="4" t="s">
        <v>3</v>
      </c>
      <c r="HP459" s="4" t="s">
        <v>3</v>
      </c>
      <c r="HQ459" s="4" t="s">
        <v>3</v>
      </c>
      <c r="HS459" s="4">
        <v>0</v>
      </c>
      <c r="IK459" s="4">
        <v>0</v>
      </c>
    </row>
    <row r="460" spans="1:255" x14ac:dyDescent="0.2">
      <c r="A460" s="2">
        <v>17</v>
      </c>
      <c r="B460" s="2">
        <v>1</v>
      </c>
      <c r="C460" s="2">
        <f>ROW(SmtRes!A908)</f>
        <v>908</v>
      </c>
      <c r="D460" s="2">
        <f>ROW(EtalonRes!A899)</f>
        <v>899</v>
      </c>
      <c r="E460" s="2" t="s">
        <v>518</v>
      </c>
      <c r="F460" s="2" t="s">
        <v>183</v>
      </c>
      <c r="G460" s="2" t="s">
        <v>184</v>
      </c>
      <c r="H460" s="2" t="s">
        <v>138</v>
      </c>
      <c r="I460" s="2">
        <f>ROUND((45)/100,9)</f>
        <v>0.45</v>
      </c>
      <c r="J460" s="2">
        <v>0</v>
      </c>
      <c r="K460" s="2">
        <f>ROUND((45)/100,9)</f>
        <v>0.45</v>
      </c>
      <c r="L460" s="2"/>
      <c r="M460" s="2"/>
      <c r="N460" s="2"/>
      <c r="O460" s="2">
        <f t="shared" si="549"/>
        <v>336.65</v>
      </c>
      <c r="P460" s="2">
        <f t="shared" si="550"/>
        <v>20.440000000000001</v>
      </c>
      <c r="Q460" s="2">
        <f>(ROUND((ROUND(((((ET460*1.25)*1.2))*AV460*I460),2)*BB460),2)+ROUND((ROUND(((AE460-(((EU460*1.25)*1.2)))*AV460*I460),2)*BS460),2))</f>
        <v>34.409999999999997</v>
      </c>
      <c r="R460" s="2">
        <f>(ROUND((ROUND(((((EU460*1.25)*1.2))*AV460*I460),2)*BS460),2)+ROUND((ROUND(((AE460-(((EU460*1.25)*1.2)))*AV460*I460),2)*BS460),2))</f>
        <v>4.3600000000000003</v>
      </c>
      <c r="S460" s="2">
        <f t="shared" si="551"/>
        <v>281.8</v>
      </c>
      <c r="T460" s="2">
        <f t="shared" si="552"/>
        <v>0</v>
      </c>
      <c r="U460" s="2">
        <f t="shared" si="553"/>
        <v>22.329855899999998</v>
      </c>
      <c r="V460" s="2">
        <f t="shared" si="554"/>
        <v>0</v>
      </c>
      <c r="W460" s="2">
        <f t="shared" si="555"/>
        <v>0</v>
      </c>
      <c r="X460" s="2">
        <f>(ROUND((((S460+ROUND((ROUND(((((EU460*1.25)*1.2))*AV460*I460),2)*BS460),2))*AT460)/100),2)+ROUND(((ROUND((ROUND(((AE460-(((EU460*1.25)*1.2)))*AV460*I460),2)*BS460),2)*AT460)/100),2))</f>
        <v>311.91000000000003</v>
      </c>
      <c r="Y460" s="2">
        <f>(ROUND((((S460+ROUND((ROUND(((((EU460*1.25)*1.2))*AV460*I460),2)*BS460),2))*AU460)/100),2)+ROUND(((ROUND((ROUND(((AE460-(((EU460*1.25)*1.2)))*AV460*I460),2)*BS460),2)*AU460)/100),2))</f>
        <v>174.56</v>
      </c>
      <c r="Z460" s="2"/>
      <c r="AA460" s="2">
        <v>85736471</v>
      </c>
      <c r="AB460" s="2">
        <f t="shared" si="556"/>
        <v>703.97519999999997</v>
      </c>
      <c r="AC460" s="2">
        <f>ROUND((((ES460*1)*1)),6)</f>
        <v>45.42</v>
      </c>
      <c r="AD460" s="2">
        <f>ROUND((((((ET460*1.25)*1.2))-(((EU460*1.25)*1.2)))+AE460),6)</f>
        <v>71.655000000000001</v>
      </c>
      <c r="AE460" s="2">
        <f>ROUND((((EU460*1.25)*1.2)),6)</f>
        <v>9.09</v>
      </c>
      <c r="AF460" s="2">
        <f>ROUND((((EV460*1.15)*1.2)),6)</f>
        <v>586.90020000000004</v>
      </c>
      <c r="AG460" s="2">
        <f t="shared" si="557"/>
        <v>0</v>
      </c>
      <c r="AH460" s="2">
        <f>(((EW460*1.15)*1.2))</f>
        <v>46.506</v>
      </c>
      <c r="AI460" s="2">
        <f>(((EX460*1.25)*1.2))</f>
        <v>0</v>
      </c>
      <c r="AJ460" s="2">
        <f t="shared" si="558"/>
        <v>0</v>
      </c>
      <c r="AK460" s="2">
        <v>518.48</v>
      </c>
      <c r="AL460" s="2">
        <v>45.42</v>
      </c>
      <c r="AM460" s="2">
        <v>47.77</v>
      </c>
      <c r="AN460" s="2">
        <v>6.06</v>
      </c>
      <c r="AO460" s="2">
        <v>425.29</v>
      </c>
      <c r="AP460" s="2">
        <v>0</v>
      </c>
      <c r="AQ460" s="2">
        <v>33.700000000000003</v>
      </c>
      <c r="AR460" s="2">
        <v>0</v>
      </c>
      <c r="AS460" s="2">
        <v>0</v>
      </c>
      <c r="AT460" s="2">
        <v>109</v>
      </c>
      <c r="AU460" s="2">
        <v>61</v>
      </c>
      <c r="AV460" s="2">
        <v>1.0669999999999999</v>
      </c>
      <c r="AW460" s="2">
        <v>1</v>
      </c>
      <c r="AX460" s="2"/>
      <c r="AY460" s="2"/>
      <c r="AZ460" s="2">
        <v>1</v>
      </c>
      <c r="BA460" s="2">
        <v>1</v>
      </c>
      <c r="BB460" s="2">
        <v>1</v>
      </c>
      <c r="BC460" s="2">
        <v>1</v>
      </c>
      <c r="BD460" s="2" t="s">
        <v>3</v>
      </c>
      <c r="BE460" s="2" t="s">
        <v>3</v>
      </c>
      <c r="BF460" s="2" t="s">
        <v>3</v>
      </c>
      <c r="BG460" s="2" t="s">
        <v>3</v>
      </c>
      <c r="BH460" s="2">
        <v>0</v>
      </c>
      <c r="BI460" s="2">
        <v>1</v>
      </c>
      <c r="BJ460" s="2" t="s">
        <v>185</v>
      </c>
      <c r="BK460" s="2"/>
      <c r="BL460" s="2"/>
      <c r="BM460" s="2">
        <v>21</v>
      </c>
      <c r="BN460" s="2">
        <v>0</v>
      </c>
      <c r="BO460" s="2" t="s">
        <v>183</v>
      </c>
      <c r="BP460" s="2">
        <v>1</v>
      </c>
      <c r="BQ460" s="2">
        <v>30</v>
      </c>
      <c r="BR460" s="2">
        <v>0</v>
      </c>
      <c r="BS460" s="2">
        <v>1</v>
      </c>
      <c r="BT460" s="2">
        <v>1</v>
      </c>
      <c r="BU460" s="2">
        <v>1</v>
      </c>
      <c r="BV460" s="2">
        <v>1</v>
      </c>
      <c r="BW460" s="2">
        <v>1</v>
      </c>
      <c r="BX460" s="2">
        <v>1</v>
      </c>
      <c r="BY460" s="2" t="s">
        <v>3</v>
      </c>
      <c r="BZ460" s="2">
        <v>109</v>
      </c>
      <c r="CA460" s="2">
        <v>61</v>
      </c>
      <c r="CB460" s="2" t="s">
        <v>3</v>
      </c>
      <c r="CC460" s="2"/>
      <c r="CD460" s="2"/>
      <c r="CE460" s="2">
        <v>1566</v>
      </c>
      <c r="CF460" s="2">
        <v>0</v>
      </c>
      <c r="CG460" s="2">
        <v>0</v>
      </c>
      <c r="CH460" s="2"/>
      <c r="CI460" s="2"/>
      <c r="CJ460" s="2"/>
      <c r="CK460" s="2"/>
      <c r="CL460" s="2"/>
      <c r="CM460" s="2">
        <v>0</v>
      </c>
      <c r="CN460" s="2" t="s">
        <v>907</v>
      </c>
      <c r="CO460" s="2">
        <v>0</v>
      </c>
      <c r="CP460" s="2">
        <f t="shared" si="559"/>
        <v>336.65</v>
      </c>
      <c r="CQ460" s="2">
        <f t="shared" si="560"/>
        <v>45.42</v>
      </c>
      <c r="CR460" s="2">
        <f>(ROUND((ROUND(((((ET460*1.25)*1.2))*AV460*1),2)*BB460),2)+ROUND((ROUND(((AE460-(((EU460*1.25)*1.2)))*AV460*1),2)*BS460),2))</f>
        <v>76.459999999999994</v>
      </c>
      <c r="CS460" s="2">
        <f>(ROUND((ROUND(((((EU460*1.25)*1.2))*AV460*1),2)*BS460),2)+ROUND((ROUND(((AE460-(((EU460*1.25)*1.2)))*AV460*1),2)*BS460),2))</f>
        <v>9.6999999999999993</v>
      </c>
      <c r="CT460" s="2">
        <f t="shared" si="561"/>
        <v>626.22</v>
      </c>
      <c r="CU460" s="2">
        <f t="shared" si="562"/>
        <v>0</v>
      </c>
      <c r="CV460" s="2">
        <f t="shared" si="563"/>
        <v>49.621901999999999</v>
      </c>
      <c r="CW460" s="2">
        <f t="shared" si="564"/>
        <v>0</v>
      </c>
      <c r="CX460" s="2">
        <f t="shared" si="565"/>
        <v>0</v>
      </c>
      <c r="CY460" s="2">
        <f>(ROUND((((S460+ROUND((ROUND(((((EU460*1.25)*1.2))*AV460*1),2)*BS460),2))*AT460)/100),2)+ROUND(((ROUND((ROUND(((AE460-(((EU460*1.25)*1.2)))*AV460*1),2)*BS460),2)*AT460)/100),2))</f>
        <v>317.74</v>
      </c>
      <c r="CZ460" s="2">
        <f>(ROUND((((S460+ROUND((ROUND(((((EU460*1.25)*1.2))*AV460*1),2)*BS460),2))*AU460)/100),2)+ROUND(((ROUND((ROUND(((AE460-(((EU460*1.25)*1.2)))*AV460*1),2)*BS460),2)*AU460)/100),2))</f>
        <v>177.82</v>
      </c>
      <c r="DA460" s="2"/>
      <c r="DB460" s="2">
        <v>163</v>
      </c>
      <c r="DC460" s="2" t="s">
        <v>3</v>
      </c>
      <c r="DD460" s="2" t="s">
        <v>42</v>
      </c>
      <c r="DE460" s="2" t="s">
        <v>140</v>
      </c>
      <c r="DF460" s="2" t="s">
        <v>140</v>
      </c>
      <c r="DG460" s="2" t="s">
        <v>141</v>
      </c>
      <c r="DH460" s="2" t="s">
        <v>3</v>
      </c>
      <c r="DI460" s="2" t="s">
        <v>141</v>
      </c>
      <c r="DJ460" s="2" t="s">
        <v>140</v>
      </c>
      <c r="DK460" s="2" t="s">
        <v>3</v>
      </c>
      <c r="DL460" s="2" t="s">
        <v>3</v>
      </c>
      <c r="DM460" s="2" t="s">
        <v>3</v>
      </c>
      <c r="DN460" s="2">
        <v>0</v>
      </c>
      <c r="DO460" s="2">
        <v>0</v>
      </c>
      <c r="DP460" s="2">
        <v>1</v>
      </c>
      <c r="DQ460" s="2">
        <v>1</v>
      </c>
      <c r="DR460" s="2"/>
      <c r="DS460" s="2"/>
      <c r="DT460" s="2"/>
      <c r="DU460" s="2">
        <v>1013</v>
      </c>
      <c r="DV460" s="2" t="s">
        <v>138</v>
      </c>
      <c r="DW460" s="2" t="s">
        <v>138</v>
      </c>
      <c r="DX460" s="2">
        <v>1</v>
      </c>
      <c r="DY460" s="2"/>
      <c r="DZ460" s="2" t="s">
        <v>3</v>
      </c>
      <c r="EA460" s="2" t="s">
        <v>3</v>
      </c>
      <c r="EB460" s="2" t="s">
        <v>3</v>
      </c>
      <c r="EC460" s="2" t="s">
        <v>3</v>
      </c>
      <c r="ED460" s="2"/>
      <c r="EE460" s="2">
        <v>85133641</v>
      </c>
      <c r="EF460" s="2">
        <v>30</v>
      </c>
      <c r="EG460" s="2" t="s">
        <v>52</v>
      </c>
      <c r="EH460" s="2">
        <v>0</v>
      </c>
      <c r="EI460" s="2" t="s">
        <v>3</v>
      </c>
      <c r="EJ460" s="2">
        <v>1</v>
      </c>
      <c r="EK460" s="2">
        <v>21</v>
      </c>
      <c r="EL460" s="2" t="s">
        <v>53</v>
      </c>
      <c r="EM460" s="2" t="s">
        <v>54</v>
      </c>
      <c r="EN460" s="2"/>
      <c r="EO460" s="2" t="s">
        <v>142</v>
      </c>
      <c r="EP460" s="2"/>
      <c r="EQ460" s="2">
        <v>0</v>
      </c>
      <c r="ER460" s="2">
        <v>518.48</v>
      </c>
      <c r="ES460" s="2">
        <v>45.42</v>
      </c>
      <c r="ET460" s="2">
        <v>47.77</v>
      </c>
      <c r="EU460" s="2">
        <v>6.06</v>
      </c>
      <c r="EV460" s="2">
        <v>425.29</v>
      </c>
      <c r="EW460" s="2">
        <v>33.700000000000003</v>
      </c>
      <c r="EX460" s="2">
        <v>0</v>
      </c>
      <c r="EY460" s="2">
        <v>0</v>
      </c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>
        <v>0</v>
      </c>
      <c r="FR460" s="2">
        <v>0</v>
      </c>
      <c r="FS460" s="2">
        <v>0</v>
      </c>
      <c r="FT460" s="2"/>
      <c r="FU460" s="2"/>
      <c r="FV460" s="2"/>
      <c r="FW460" s="2"/>
      <c r="FX460" s="2">
        <v>109</v>
      </c>
      <c r="FY460" s="2">
        <v>61</v>
      </c>
      <c r="FZ460" s="2"/>
      <c r="GA460" s="2" t="s">
        <v>3</v>
      </c>
      <c r="GB460" s="2"/>
      <c r="GC460" s="2"/>
      <c r="GD460" s="2">
        <v>1</v>
      </c>
      <c r="GE460" s="2"/>
      <c r="GF460" s="2">
        <v>-1920954076</v>
      </c>
      <c r="GG460" s="2">
        <v>2</v>
      </c>
      <c r="GH460" s="2">
        <v>1</v>
      </c>
      <c r="GI460" s="2">
        <v>2</v>
      </c>
      <c r="GJ460" s="2">
        <v>0</v>
      </c>
      <c r="GK460" s="2">
        <v>0</v>
      </c>
      <c r="GL460" s="2">
        <f t="shared" si="566"/>
        <v>0</v>
      </c>
      <c r="GM460" s="2">
        <f t="shared" si="567"/>
        <v>823.12</v>
      </c>
      <c r="GN460" s="2">
        <f t="shared" si="568"/>
        <v>823.12</v>
      </c>
      <c r="GO460" s="2">
        <f t="shared" si="569"/>
        <v>0</v>
      </c>
      <c r="GP460" s="2">
        <f t="shared" si="570"/>
        <v>0</v>
      </c>
      <c r="GQ460" s="2"/>
      <c r="GR460" s="2">
        <v>0</v>
      </c>
      <c r="GS460" s="2">
        <v>3</v>
      </c>
      <c r="GT460" s="2">
        <v>0</v>
      </c>
      <c r="GU460" s="2" t="s">
        <v>3</v>
      </c>
      <c r="GV460" s="2">
        <f t="shared" si="571"/>
        <v>0</v>
      </c>
      <c r="GW460" s="2">
        <v>1</v>
      </c>
      <c r="GX460" s="2">
        <f t="shared" si="572"/>
        <v>0</v>
      </c>
      <c r="GY460" s="2"/>
      <c r="GZ460" s="2"/>
      <c r="HA460" s="2">
        <v>0</v>
      </c>
      <c r="HB460" s="2">
        <v>0</v>
      </c>
      <c r="HC460" s="2">
        <f t="shared" si="573"/>
        <v>0</v>
      </c>
      <c r="HD460" s="2"/>
      <c r="HE460" s="2" t="s">
        <v>3</v>
      </c>
      <c r="HF460" s="2" t="s">
        <v>3</v>
      </c>
      <c r="HG460" s="2"/>
      <c r="HH460" s="2"/>
      <c r="HI460" s="2"/>
      <c r="HJ460" s="2"/>
      <c r="HK460" s="2"/>
      <c r="HL460" s="2"/>
      <c r="HM460" s="2" t="s">
        <v>3</v>
      </c>
      <c r="HN460" s="2" t="s">
        <v>3</v>
      </c>
      <c r="HO460" s="2" t="s">
        <v>3</v>
      </c>
      <c r="HP460" s="2" t="s">
        <v>3</v>
      </c>
      <c r="HQ460" s="2" t="s">
        <v>3</v>
      </c>
      <c r="HR460" s="2"/>
      <c r="HS460" s="2">
        <v>0</v>
      </c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>
        <v>0</v>
      </c>
      <c r="IL460" s="2"/>
      <c r="IM460" s="2"/>
      <c r="IN460" s="2"/>
      <c r="IO460" s="2"/>
      <c r="IP460" s="2"/>
      <c r="IQ460" s="2"/>
      <c r="IR460" s="2"/>
      <c r="IS460" s="2"/>
      <c r="IT460" s="2"/>
      <c r="IU460" s="2"/>
    </row>
    <row r="461" spans="1:255" x14ac:dyDescent="0.2">
      <c r="A461" s="4">
        <v>17</v>
      </c>
      <c r="B461" s="4">
        <v>1</v>
      </c>
      <c r="C461" s="4">
        <f>ROW(SmtRes!A922)</f>
        <v>922</v>
      </c>
      <c r="D461" s="4">
        <f>ROW(EtalonRes!A914)</f>
        <v>914</v>
      </c>
      <c r="E461" s="4" t="s">
        <v>518</v>
      </c>
      <c r="F461" s="4" t="s">
        <v>183</v>
      </c>
      <c r="G461" s="4" t="s">
        <v>184</v>
      </c>
      <c r="H461" s="4" t="s">
        <v>138</v>
      </c>
      <c r="I461" s="4">
        <f>ROUND((45)/100,9)</f>
        <v>0.45</v>
      </c>
      <c r="J461" s="4">
        <v>0</v>
      </c>
      <c r="K461" s="4">
        <f>ROUND((45)/100,9)</f>
        <v>0.45</v>
      </c>
      <c r="O461" s="4">
        <f t="shared" si="549"/>
        <v>16565.990000000002</v>
      </c>
      <c r="P461" s="4">
        <f t="shared" si="550"/>
        <v>128.77000000000001</v>
      </c>
      <c r="Q461" s="4">
        <f>(ROUND((ROUND(((((ET461*1.25)*1.2))*AV461*I461),2)*BB461),2)+ROUND((ROUND(((AE461-(((EU461*1.25)*1.2)))*AV461*I461),2)*BS461),2))</f>
        <v>557.79</v>
      </c>
      <c r="R461" s="4">
        <f>(ROUND((ROUND(((((EU461*1.25)*1.2))*AV461*I461),2)*BS461),2)+ROUND((ROUND(((AE461-(((EU461*1.25)*1.2)))*AV461*I461),2)*BS461),2))</f>
        <v>245.69</v>
      </c>
      <c r="S461" s="4">
        <f t="shared" si="551"/>
        <v>15879.43</v>
      </c>
      <c r="T461" s="4">
        <f t="shared" si="552"/>
        <v>0</v>
      </c>
      <c r="U461" s="4">
        <f t="shared" si="553"/>
        <v>22.329855899999998</v>
      </c>
      <c r="V461" s="4">
        <f t="shared" si="554"/>
        <v>0</v>
      </c>
      <c r="W461" s="4">
        <f t="shared" si="555"/>
        <v>0</v>
      </c>
      <c r="X461" s="4">
        <f>(ROUND((((S461+ROUND((ROUND(((((EU461*1.25)*1.2))*AV461*I461),2)*BS461),2))*AT461)/100),2)+ROUND(((ROUND((ROUND(((AE461-(((EU461*1.25)*1.2)))*AV461*I461),2)*BS461),2)*AT461)/100),2))</f>
        <v>17576.38</v>
      </c>
      <c r="Y461" s="4">
        <f>(ROUND((((S461+ROUND((ROUND(((((EU461*1.25)*1.2))*AV461*I461),2)*BS461),2))*AU461)/100),2)+ROUND(((ROUND((ROUND(((AE461-(((EU461*1.25)*1.2)))*AV461*I461),2)*BS461),2)*AU461)/100),2))</f>
        <v>9836.32</v>
      </c>
      <c r="AA461" s="4">
        <v>85736473</v>
      </c>
      <c r="AB461" s="4">
        <f t="shared" si="556"/>
        <v>703.97519999999997</v>
      </c>
      <c r="AC461" s="4">
        <f>ROUND((((ES461*1)*1)),6)</f>
        <v>45.42</v>
      </c>
      <c r="AD461" s="4">
        <f>ROUND((((((ET461*1.25)*1.2))-(((EU461*1.25)*1.2)))+AE461),6)</f>
        <v>71.655000000000001</v>
      </c>
      <c r="AE461" s="4">
        <f>ROUND((((EU461*1.25)*1.2)),6)</f>
        <v>9.09</v>
      </c>
      <c r="AF461" s="4">
        <f>ROUND((((EV461*1.15)*1.2)),6)</f>
        <v>586.90020000000004</v>
      </c>
      <c r="AG461" s="4">
        <f t="shared" si="557"/>
        <v>0</v>
      </c>
      <c r="AH461" s="4">
        <f>(((EW461*1.15)*1.2))</f>
        <v>46.506</v>
      </c>
      <c r="AI461" s="4">
        <f>(((EX461*1.25)*1.2))</f>
        <v>0</v>
      </c>
      <c r="AJ461" s="4">
        <f t="shared" si="558"/>
        <v>0</v>
      </c>
      <c r="AK461" s="4">
        <v>518.48</v>
      </c>
      <c r="AL461" s="4">
        <v>45.42</v>
      </c>
      <c r="AM461" s="4">
        <v>47.77</v>
      </c>
      <c r="AN461" s="4">
        <v>6.06</v>
      </c>
      <c r="AO461" s="4">
        <v>425.29</v>
      </c>
      <c r="AP461" s="4">
        <v>0</v>
      </c>
      <c r="AQ461" s="4">
        <v>33.700000000000003</v>
      </c>
      <c r="AR461" s="4">
        <v>0</v>
      </c>
      <c r="AS461" s="4">
        <v>0</v>
      </c>
      <c r="AT461" s="4">
        <v>109</v>
      </c>
      <c r="AU461" s="4">
        <v>61</v>
      </c>
      <c r="AV461" s="4">
        <v>1.0669999999999999</v>
      </c>
      <c r="AW461" s="4">
        <v>1</v>
      </c>
      <c r="AZ461" s="4">
        <v>1</v>
      </c>
      <c r="BA461" s="4">
        <v>56.35</v>
      </c>
      <c r="BB461" s="4">
        <v>16.21</v>
      </c>
      <c r="BC461" s="4">
        <v>6.3</v>
      </c>
      <c r="BD461" s="4" t="s">
        <v>3</v>
      </c>
      <c r="BE461" s="4" t="s">
        <v>3</v>
      </c>
      <c r="BF461" s="4" t="s">
        <v>3</v>
      </c>
      <c r="BG461" s="4" t="s">
        <v>3</v>
      </c>
      <c r="BH461" s="4">
        <v>0</v>
      </c>
      <c r="BI461" s="4">
        <v>1</v>
      </c>
      <c r="BJ461" s="4" t="s">
        <v>185</v>
      </c>
      <c r="BM461" s="4">
        <v>21</v>
      </c>
      <c r="BN461" s="4">
        <v>0</v>
      </c>
      <c r="BO461" s="4" t="s">
        <v>183</v>
      </c>
      <c r="BP461" s="4">
        <v>1</v>
      </c>
      <c r="BQ461" s="4">
        <v>30</v>
      </c>
      <c r="BR461" s="4">
        <v>0</v>
      </c>
      <c r="BS461" s="4">
        <v>56.35</v>
      </c>
      <c r="BT461" s="4">
        <v>1</v>
      </c>
      <c r="BU461" s="4">
        <v>1</v>
      </c>
      <c r="BV461" s="4">
        <v>1</v>
      </c>
      <c r="BW461" s="4">
        <v>1</v>
      </c>
      <c r="BX461" s="4">
        <v>1</v>
      </c>
      <c r="BY461" s="4" t="s">
        <v>3</v>
      </c>
      <c r="BZ461" s="4">
        <v>109</v>
      </c>
      <c r="CA461" s="4">
        <v>61</v>
      </c>
      <c r="CB461" s="4" t="s">
        <v>3</v>
      </c>
      <c r="CE461" s="4">
        <v>1566</v>
      </c>
      <c r="CF461" s="4">
        <v>0</v>
      </c>
      <c r="CG461" s="4">
        <v>0</v>
      </c>
      <c r="CM461" s="4">
        <v>0</v>
      </c>
      <c r="CN461" s="4" t="s">
        <v>907</v>
      </c>
      <c r="CO461" s="4">
        <v>0</v>
      </c>
      <c r="CP461" s="4">
        <f t="shared" si="559"/>
        <v>16565.990000000002</v>
      </c>
      <c r="CQ461" s="4">
        <f t="shared" si="560"/>
        <v>286.14999999999998</v>
      </c>
      <c r="CR461" s="4">
        <f>(ROUND((ROUND(((((ET461*1.25)*1.2))*AV461*1),2)*BB461),2)+ROUND((ROUND(((AE461-(((EU461*1.25)*1.2)))*AV461*1),2)*BS461),2))</f>
        <v>1239.42</v>
      </c>
      <c r="CS461" s="4">
        <f>(ROUND((ROUND(((((EU461*1.25)*1.2))*AV461*1),2)*BS461),2)+ROUND((ROUND(((AE461-(((EU461*1.25)*1.2)))*AV461*1),2)*BS461),2))</f>
        <v>546.6</v>
      </c>
      <c r="CT461" s="4">
        <f t="shared" si="561"/>
        <v>35287.5</v>
      </c>
      <c r="CU461" s="4">
        <f t="shared" si="562"/>
        <v>0</v>
      </c>
      <c r="CV461" s="4">
        <f t="shared" si="563"/>
        <v>49.621901999999999</v>
      </c>
      <c r="CW461" s="4">
        <f t="shared" si="564"/>
        <v>0</v>
      </c>
      <c r="CX461" s="4">
        <f t="shared" si="565"/>
        <v>0</v>
      </c>
      <c r="CY461" s="4">
        <f>(ROUND((((S461+ROUND((ROUND(((((EU461*1.25)*1.2))*AV461*1),2)*BS461),2))*AT461)/100),2)+ROUND(((ROUND((ROUND(((AE461-(((EU461*1.25)*1.2)))*AV461*1),2)*BS461),2)*AT461)/100),2))</f>
        <v>17904.37</v>
      </c>
      <c r="CZ461" s="4">
        <f>(ROUND((((S461+ROUND((ROUND(((((EU461*1.25)*1.2))*AV461*1),2)*BS461),2))*AU461)/100),2)+ROUND(((ROUND((ROUND(((AE461-(((EU461*1.25)*1.2)))*AV461*1),2)*BS461),2)*AU461)/100),2))</f>
        <v>10019.879999999999</v>
      </c>
      <c r="DB461" s="4">
        <v>165</v>
      </c>
      <c r="DC461" s="4" t="s">
        <v>3</v>
      </c>
      <c r="DD461" s="4" t="s">
        <v>42</v>
      </c>
      <c r="DE461" s="4" t="s">
        <v>140</v>
      </c>
      <c r="DF461" s="4" t="s">
        <v>140</v>
      </c>
      <c r="DG461" s="4" t="s">
        <v>141</v>
      </c>
      <c r="DH461" s="4" t="s">
        <v>3</v>
      </c>
      <c r="DI461" s="4" t="s">
        <v>141</v>
      </c>
      <c r="DJ461" s="4" t="s">
        <v>140</v>
      </c>
      <c r="DK461" s="4" t="s">
        <v>3</v>
      </c>
      <c r="DL461" s="4" t="s">
        <v>3</v>
      </c>
      <c r="DM461" s="4" t="s">
        <v>3</v>
      </c>
      <c r="DN461" s="4">
        <v>0</v>
      </c>
      <c r="DO461" s="4">
        <v>0</v>
      </c>
      <c r="DP461" s="4">
        <v>1</v>
      </c>
      <c r="DQ461" s="4">
        <v>1</v>
      </c>
      <c r="DU461" s="4">
        <v>1013</v>
      </c>
      <c r="DV461" s="4" t="s">
        <v>138</v>
      </c>
      <c r="DW461" s="4" t="s">
        <v>138</v>
      </c>
      <c r="DX461" s="4">
        <v>1</v>
      </c>
      <c r="DZ461" s="4" t="s">
        <v>3</v>
      </c>
      <c r="EA461" s="4" t="s">
        <v>3</v>
      </c>
      <c r="EB461" s="4" t="s">
        <v>3</v>
      </c>
      <c r="EC461" s="4" t="s">
        <v>3</v>
      </c>
      <c r="EE461" s="4">
        <v>85133641</v>
      </c>
      <c r="EF461" s="4">
        <v>30</v>
      </c>
      <c r="EG461" s="4" t="s">
        <v>52</v>
      </c>
      <c r="EH461" s="4">
        <v>0</v>
      </c>
      <c r="EI461" s="4" t="s">
        <v>3</v>
      </c>
      <c r="EJ461" s="4">
        <v>1</v>
      </c>
      <c r="EK461" s="4">
        <v>21</v>
      </c>
      <c r="EL461" s="4" t="s">
        <v>53</v>
      </c>
      <c r="EM461" s="4" t="s">
        <v>54</v>
      </c>
      <c r="EO461" s="4" t="s">
        <v>142</v>
      </c>
      <c r="EQ461" s="4">
        <v>0</v>
      </c>
      <c r="ER461" s="4">
        <v>518.48</v>
      </c>
      <c r="ES461" s="4">
        <v>45.42</v>
      </c>
      <c r="ET461" s="4">
        <v>47.77</v>
      </c>
      <c r="EU461" s="4">
        <v>6.06</v>
      </c>
      <c r="EV461" s="4">
        <v>425.29</v>
      </c>
      <c r="EW461" s="4">
        <v>33.700000000000003</v>
      </c>
      <c r="EX461" s="4">
        <v>0</v>
      </c>
      <c r="EY461" s="4">
        <v>0</v>
      </c>
      <c r="FQ461" s="4">
        <v>0</v>
      </c>
      <c r="FR461" s="4">
        <v>0</v>
      </c>
      <c r="FS461" s="4">
        <v>0</v>
      </c>
      <c r="FX461" s="4">
        <v>109</v>
      </c>
      <c r="FY461" s="4">
        <v>61</v>
      </c>
      <c r="GA461" s="4" t="s">
        <v>3</v>
      </c>
      <c r="GD461" s="4">
        <v>1</v>
      </c>
      <c r="GF461" s="4">
        <v>-1920954076</v>
      </c>
      <c r="GG461" s="4">
        <v>2</v>
      </c>
      <c r="GH461" s="4">
        <v>1</v>
      </c>
      <c r="GI461" s="4">
        <v>2</v>
      </c>
      <c r="GJ461" s="4">
        <v>0</v>
      </c>
      <c r="GK461" s="4">
        <v>0</v>
      </c>
      <c r="GL461" s="4">
        <f t="shared" si="566"/>
        <v>0</v>
      </c>
      <c r="GM461" s="4">
        <f t="shared" si="567"/>
        <v>43978.69</v>
      </c>
      <c r="GN461" s="4">
        <f t="shared" si="568"/>
        <v>43978.69</v>
      </c>
      <c r="GO461" s="4">
        <f t="shared" si="569"/>
        <v>0</v>
      </c>
      <c r="GP461" s="4">
        <f t="shared" si="570"/>
        <v>0</v>
      </c>
      <c r="GR461" s="4">
        <v>0</v>
      </c>
      <c r="GS461" s="4">
        <v>3</v>
      </c>
      <c r="GT461" s="4">
        <v>0</v>
      </c>
      <c r="GU461" s="4" t="s">
        <v>3</v>
      </c>
      <c r="GV461" s="4">
        <f t="shared" si="571"/>
        <v>0</v>
      </c>
      <c r="GW461" s="4">
        <v>1</v>
      </c>
      <c r="GX461" s="4">
        <f t="shared" si="572"/>
        <v>0</v>
      </c>
      <c r="HA461" s="4">
        <v>0</v>
      </c>
      <c r="HB461" s="4">
        <v>0</v>
      </c>
      <c r="HC461" s="4">
        <f t="shared" si="573"/>
        <v>0</v>
      </c>
      <c r="HE461" s="4" t="s">
        <v>3</v>
      </c>
      <c r="HF461" s="4" t="s">
        <v>3</v>
      </c>
      <c r="HM461" s="4" t="s">
        <v>3</v>
      </c>
      <c r="HN461" s="4" t="s">
        <v>3</v>
      </c>
      <c r="HO461" s="4" t="s">
        <v>3</v>
      </c>
      <c r="HP461" s="4" t="s">
        <v>3</v>
      </c>
      <c r="HQ461" s="4" t="s">
        <v>3</v>
      </c>
      <c r="HS461" s="4">
        <v>0</v>
      </c>
      <c r="IK461" s="4">
        <v>0</v>
      </c>
    </row>
    <row r="462" spans="1:255" x14ac:dyDescent="0.2">
      <c r="A462" s="2">
        <v>18</v>
      </c>
      <c r="B462" s="2">
        <v>1</v>
      </c>
      <c r="C462" s="2">
        <v>908</v>
      </c>
      <c r="D462" s="2"/>
      <c r="E462" s="2" t="s">
        <v>519</v>
      </c>
      <c r="F462" s="2" t="s">
        <v>187</v>
      </c>
      <c r="G462" s="2" t="s">
        <v>188</v>
      </c>
      <c r="H462" s="2" t="s">
        <v>146</v>
      </c>
      <c r="I462" s="2">
        <f>I460*J462</f>
        <v>2.045455</v>
      </c>
      <c r="J462" s="2">
        <v>4.5454555555555558</v>
      </c>
      <c r="K462" s="2">
        <v>4.5454549999999996</v>
      </c>
      <c r="L462" s="2"/>
      <c r="M462" s="2"/>
      <c r="N462" s="2"/>
      <c r="O462" s="2">
        <f t="shared" si="549"/>
        <v>231.79</v>
      </c>
      <c r="P462" s="2">
        <f t="shared" si="550"/>
        <v>231.79</v>
      </c>
      <c r="Q462" s="2">
        <f>(ROUND((ROUND(((ET462)*AV462*I462),2)*BB462),2)+ROUND((ROUND(((AE462-(EU462))*AV462*I462),2)*BS462),2))</f>
        <v>0</v>
      </c>
      <c r="R462" s="2">
        <f>(ROUND((ROUND(((EU462)*AV462*I462),2)*BS462),2)+ROUND((ROUND(((AE462-(EU462))*AV462*I462),2)*BS462),2))</f>
        <v>0</v>
      </c>
      <c r="S462" s="2">
        <f t="shared" si="551"/>
        <v>0</v>
      </c>
      <c r="T462" s="2">
        <f t="shared" si="552"/>
        <v>0</v>
      </c>
      <c r="U462" s="2">
        <f t="shared" si="553"/>
        <v>0</v>
      </c>
      <c r="V462" s="2">
        <f t="shared" si="554"/>
        <v>0</v>
      </c>
      <c r="W462" s="2">
        <f t="shared" si="555"/>
        <v>0</v>
      </c>
      <c r="X462" s="2">
        <f>(ROUND((((S462+ROUND((ROUND(((EU462)*AV462*I462),2)*BS462),2))*AT462)/100),2)+ROUND(((ROUND((ROUND(((AE462-(EU462))*AV462*I462),2)*BS462),2)*AT462)/100),2))</f>
        <v>0</v>
      </c>
      <c r="Y462" s="2">
        <f>(ROUND((((S462+ROUND((ROUND(((EU462)*AV462*I462),2)*BS462),2))*AU462)/100),2)+ROUND(((ROUND((ROUND(((AE462-(EU462))*AV462*I462),2)*BS462),2)*AU462)/100),2))</f>
        <v>0</v>
      </c>
      <c r="Z462" s="2"/>
      <c r="AA462" s="2">
        <v>85736471</v>
      </c>
      <c r="AB462" s="2">
        <f t="shared" si="556"/>
        <v>113.32</v>
      </c>
      <c r="AC462" s="2">
        <f>ROUND((ES462),6)</f>
        <v>113.32</v>
      </c>
      <c r="AD462" s="2">
        <f>ROUND((((ET462)-(EU462))+AE462),6)</f>
        <v>0</v>
      </c>
      <c r="AE462" s="2">
        <f t="shared" ref="AE462:AF465" si="600">ROUND((EU462),6)</f>
        <v>0</v>
      </c>
      <c r="AF462" s="2">
        <f t="shared" si="600"/>
        <v>0</v>
      </c>
      <c r="AG462" s="2">
        <f t="shared" si="557"/>
        <v>0</v>
      </c>
      <c r="AH462" s="2">
        <f t="shared" ref="AH462:AI465" si="601">(EW462)</f>
        <v>0</v>
      </c>
      <c r="AI462" s="2">
        <f t="shared" si="601"/>
        <v>0</v>
      </c>
      <c r="AJ462" s="2">
        <f t="shared" si="558"/>
        <v>0</v>
      </c>
      <c r="AK462" s="2">
        <v>113.32</v>
      </c>
      <c r="AL462" s="2">
        <v>113.32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109</v>
      </c>
      <c r="AU462" s="2">
        <v>61</v>
      </c>
      <c r="AV462" s="2">
        <v>1</v>
      </c>
      <c r="AW462" s="2">
        <v>1</v>
      </c>
      <c r="AX462" s="2"/>
      <c r="AY462" s="2"/>
      <c r="AZ462" s="2">
        <v>1</v>
      </c>
      <c r="BA462" s="2">
        <v>1</v>
      </c>
      <c r="BB462" s="2">
        <v>1</v>
      </c>
      <c r="BC462" s="2">
        <v>1</v>
      </c>
      <c r="BD462" s="2" t="s">
        <v>3</v>
      </c>
      <c r="BE462" s="2" t="s">
        <v>3</v>
      </c>
      <c r="BF462" s="2" t="s">
        <v>3</v>
      </c>
      <c r="BG462" s="2" t="s">
        <v>3</v>
      </c>
      <c r="BH462" s="2">
        <v>3</v>
      </c>
      <c r="BI462" s="2">
        <v>1</v>
      </c>
      <c r="BJ462" s="2" t="s">
        <v>189</v>
      </c>
      <c r="BK462" s="2"/>
      <c r="BL462" s="2"/>
      <c r="BM462" s="2">
        <v>21</v>
      </c>
      <c r="BN462" s="2">
        <v>0</v>
      </c>
      <c r="BO462" s="2" t="s">
        <v>3</v>
      </c>
      <c r="BP462" s="2">
        <v>0</v>
      </c>
      <c r="BQ462" s="2">
        <v>30</v>
      </c>
      <c r="BR462" s="2">
        <v>0</v>
      </c>
      <c r="BS462" s="2">
        <v>1</v>
      </c>
      <c r="BT462" s="2">
        <v>1</v>
      </c>
      <c r="BU462" s="2">
        <v>1</v>
      </c>
      <c r="BV462" s="2">
        <v>1</v>
      </c>
      <c r="BW462" s="2">
        <v>1</v>
      </c>
      <c r="BX462" s="2">
        <v>1</v>
      </c>
      <c r="BY462" s="2" t="s">
        <v>3</v>
      </c>
      <c r="BZ462" s="2">
        <v>109</v>
      </c>
      <c r="CA462" s="2">
        <v>61</v>
      </c>
      <c r="CB462" s="2" t="s">
        <v>3</v>
      </c>
      <c r="CC462" s="2"/>
      <c r="CD462" s="2"/>
      <c r="CE462" s="2">
        <v>1566</v>
      </c>
      <c r="CF462" s="2">
        <v>0</v>
      </c>
      <c r="CG462" s="2">
        <v>0</v>
      </c>
      <c r="CH462" s="2"/>
      <c r="CI462" s="2"/>
      <c r="CJ462" s="2"/>
      <c r="CK462" s="2"/>
      <c r="CL462" s="2"/>
      <c r="CM462" s="2">
        <v>0</v>
      </c>
      <c r="CN462" s="2" t="s">
        <v>908</v>
      </c>
      <c r="CO462" s="2">
        <v>0</v>
      </c>
      <c r="CP462" s="2">
        <f t="shared" si="559"/>
        <v>231.79</v>
      </c>
      <c r="CQ462" s="2">
        <f t="shared" si="560"/>
        <v>113.32</v>
      </c>
      <c r="CR462" s="2">
        <f>(ROUND((ROUND(((ET462)*AV462*1),2)*BB462),2)+ROUND((ROUND(((AE462-(EU462))*AV462*1),2)*BS462),2))</f>
        <v>0</v>
      </c>
      <c r="CS462" s="2">
        <f>(ROUND((ROUND(((EU462)*AV462*1),2)*BS462),2)+ROUND((ROUND(((AE462-(EU462))*AV462*1),2)*BS462),2))</f>
        <v>0</v>
      </c>
      <c r="CT462" s="2">
        <f t="shared" si="561"/>
        <v>0</v>
      </c>
      <c r="CU462" s="2">
        <f t="shared" si="562"/>
        <v>0</v>
      </c>
      <c r="CV462" s="2">
        <f t="shared" si="563"/>
        <v>0</v>
      </c>
      <c r="CW462" s="2">
        <f t="shared" si="564"/>
        <v>0</v>
      </c>
      <c r="CX462" s="2">
        <f t="shared" si="565"/>
        <v>0</v>
      </c>
      <c r="CY462" s="2">
        <f>(ROUND((((S462+ROUND((ROUND(((EU462)*AV462*1),2)*BS462),2))*AT462)/100),2)+ROUND(((ROUND((ROUND(((AE462-(EU462))*AV462*1),2)*BS462),2)*AT462)/100),2))</f>
        <v>0</v>
      </c>
      <c r="CZ462" s="2">
        <f>(ROUND((((S462+ROUND((ROUND(((EU462)*AV462*1),2)*BS462),2))*AU462)/100),2)+ROUND(((ROUND((ROUND(((AE462-(EU462))*AV462*1),2)*BS462),2)*AU462)/100),2))</f>
        <v>0</v>
      </c>
      <c r="DA462" s="2"/>
      <c r="DB462" s="2"/>
      <c r="DC462" s="2" t="s">
        <v>3</v>
      </c>
      <c r="DD462" s="2" t="s">
        <v>3</v>
      </c>
      <c r="DE462" s="2" t="s">
        <v>3</v>
      </c>
      <c r="DF462" s="2" t="s">
        <v>3</v>
      </c>
      <c r="DG462" s="2" t="s">
        <v>3</v>
      </c>
      <c r="DH462" s="2" t="s">
        <v>3</v>
      </c>
      <c r="DI462" s="2" t="s">
        <v>3</v>
      </c>
      <c r="DJ462" s="2" t="s">
        <v>3</v>
      </c>
      <c r="DK462" s="2" t="s">
        <v>3</v>
      </c>
      <c r="DL462" s="2" t="s">
        <v>3</v>
      </c>
      <c r="DM462" s="2" t="s">
        <v>3</v>
      </c>
      <c r="DN462" s="2">
        <v>0</v>
      </c>
      <c r="DO462" s="2">
        <v>0</v>
      </c>
      <c r="DP462" s="2">
        <v>1</v>
      </c>
      <c r="DQ462" s="2">
        <v>1</v>
      </c>
      <c r="DR462" s="2"/>
      <c r="DS462" s="2"/>
      <c r="DT462" s="2"/>
      <c r="DU462" s="2">
        <v>1010</v>
      </c>
      <c r="DV462" s="2" t="s">
        <v>146</v>
      </c>
      <c r="DW462" s="2" t="s">
        <v>146</v>
      </c>
      <c r="DX462" s="2">
        <v>1</v>
      </c>
      <c r="DY462" s="2"/>
      <c r="DZ462" s="2" t="s">
        <v>3</v>
      </c>
      <c r="EA462" s="2" t="s">
        <v>3</v>
      </c>
      <c r="EB462" s="2" t="s">
        <v>3</v>
      </c>
      <c r="EC462" s="2" t="s">
        <v>3</v>
      </c>
      <c r="ED462" s="2"/>
      <c r="EE462" s="2">
        <v>85133641</v>
      </c>
      <c r="EF462" s="2">
        <v>30</v>
      </c>
      <c r="EG462" s="2" t="s">
        <v>52</v>
      </c>
      <c r="EH462" s="2">
        <v>0</v>
      </c>
      <c r="EI462" s="2" t="s">
        <v>3</v>
      </c>
      <c r="EJ462" s="2">
        <v>1</v>
      </c>
      <c r="EK462" s="2">
        <v>21</v>
      </c>
      <c r="EL462" s="2" t="s">
        <v>53</v>
      </c>
      <c r="EM462" s="2" t="s">
        <v>54</v>
      </c>
      <c r="EN462" s="2"/>
      <c r="EO462" s="2" t="s">
        <v>148</v>
      </c>
      <c r="EP462" s="2"/>
      <c r="EQ462" s="2">
        <v>0</v>
      </c>
      <c r="ER462" s="2">
        <v>113.32</v>
      </c>
      <c r="ES462" s="2">
        <v>113.32</v>
      </c>
      <c r="ET462" s="2">
        <v>0</v>
      </c>
      <c r="EU462" s="2">
        <v>0</v>
      </c>
      <c r="EV462" s="2">
        <v>0</v>
      </c>
      <c r="EW462" s="2">
        <v>0</v>
      </c>
      <c r="EX462" s="2">
        <v>0</v>
      </c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>
        <v>0</v>
      </c>
      <c r="FR462" s="2">
        <v>0</v>
      </c>
      <c r="FS462" s="2">
        <v>0</v>
      </c>
      <c r="FT462" s="2"/>
      <c r="FU462" s="2"/>
      <c r="FV462" s="2"/>
      <c r="FW462" s="2"/>
      <c r="FX462" s="2">
        <v>109</v>
      </c>
      <c r="FY462" s="2">
        <v>61</v>
      </c>
      <c r="FZ462" s="2"/>
      <c r="GA462" s="2" t="s">
        <v>3</v>
      </c>
      <c r="GB462" s="2"/>
      <c r="GC462" s="2"/>
      <c r="GD462" s="2">
        <v>1</v>
      </c>
      <c r="GE462" s="2"/>
      <c r="GF462" s="2">
        <v>-1611875370</v>
      </c>
      <c r="GG462" s="2">
        <v>2</v>
      </c>
      <c r="GH462" s="2">
        <v>1</v>
      </c>
      <c r="GI462" s="2">
        <v>-2</v>
      </c>
      <c r="GJ462" s="2">
        <v>0</v>
      </c>
      <c r="GK462" s="2">
        <v>0</v>
      </c>
      <c r="GL462" s="2">
        <f t="shared" si="566"/>
        <v>0</v>
      </c>
      <c r="GM462" s="2">
        <f t="shared" si="567"/>
        <v>231.79</v>
      </c>
      <c r="GN462" s="2">
        <f t="shared" si="568"/>
        <v>231.79</v>
      </c>
      <c r="GO462" s="2">
        <f t="shared" si="569"/>
        <v>0</v>
      </c>
      <c r="GP462" s="2">
        <f t="shared" si="570"/>
        <v>0</v>
      </c>
      <c r="GQ462" s="2"/>
      <c r="GR462" s="2">
        <v>0</v>
      </c>
      <c r="GS462" s="2">
        <v>3</v>
      </c>
      <c r="GT462" s="2">
        <v>0</v>
      </c>
      <c r="GU462" s="2" t="s">
        <v>3</v>
      </c>
      <c r="GV462" s="2">
        <f t="shared" si="571"/>
        <v>0</v>
      </c>
      <c r="GW462" s="2">
        <v>1</v>
      </c>
      <c r="GX462" s="2">
        <f t="shared" si="572"/>
        <v>0</v>
      </c>
      <c r="GY462" s="2"/>
      <c r="GZ462" s="2"/>
      <c r="HA462" s="2">
        <v>0</v>
      </c>
      <c r="HB462" s="2">
        <v>0</v>
      </c>
      <c r="HC462" s="2">
        <f t="shared" si="573"/>
        <v>0</v>
      </c>
      <c r="HD462" s="2"/>
      <c r="HE462" s="2" t="s">
        <v>3</v>
      </c>
      <c r="HF462" s="2" t="s">
        <v>3</v>
      </c>
      <c r="HG462" s="2"/>
      <c r="HH462" s="2"/>
      <c r="HI462" s="2"/>
      <c r="HJ462" s="2"/>
      <c r="HK462" s="2"/>
      <c r="HL462" s="2"/>
      <c r="HM462" s="2" t="s">
        <v>42</v>
      </c>
      <c r="HN462" s="2" t="s">
        <v>3</v>
      </c>
      <c r="HO462" s="2" t="s">
        <v>3</v>
      </c>
      <c r="HP462" s="2" t="s">
        <v>3</v>
      </c>
      <c r="HQ462" s="2" t="s">
        <v>3</v>
      </c>
      <c r="HR462" s="2"/>
      <c r="HS462" s="2">
        <v>0</v>
      </c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>
        <v>0</v>
      </c>
      <c r="IL462" s="2"/>
      <c r="IM462" s="2"/>
      <c r="IN462" s="2"/>
      <c r="IO462" s="2"/>
      <c r="IP462" s="2"/>
      <c r="IQ462" s="2"/>
      <c r="IR462" s="2"/>
      <c r="IS462" s="2"/>
      <c r="IT462" s="2"/>
      <c r="IU462" s="2"/>
    </row>
    <row r="463" spans="1:255" x14ac:dyDescent="0.2">
      <c r="A463" s="4">
        <v>18</v>
      </c>
      <c r="B463" s="4">
        <v>1</v>
      </c>
      <c r="C463" s="4">
        <v>922</v>
      </c>
      <c r="E463" s="4" t="s">
        <v>519</v>
      </c>
      <c r="F463" s="4" t="s">
        <v>187</v>
      </c>
      <c r="G463" s="4" t="s">
        <v>188</v>
      </c>
      <c r="H463" s="4" t="s">
        <v>146</v>
      </c>
      <c r="I463" s="4">
        <f>I461*J463</f>
        <v>2.045455</v>
      </c>
      <c r="J463" s="4">
        <v>4.5454555555555558</v>
      </c>
      <c r="K463" s="4">
        <v>4.5454549999999996</v>
      </c>
      <c r="O463" s="4">
        <f t="shared" si="549"/>
        <v>4747.0600000000004</v>
      </c>
      <c r="P463" s="4">
        <f t="shared" si="550"/>
        <v>4747.0600000000004</v>
      </c>
      <c r="Q463" s="4">
        <f>(ROUND((ROUND(((ET463)*AV463*I463),2)*BB463),2)+ROUND((ROUND(((AE463-(EU463))*AV463*I463),2)*BS463),2))</f>
        <v>0</v>
      </c>
      <c r="R463" s="4">
        <f>(ROUND((ROUND(((EU463)*AV463*I463),2)*BS463),2)+ROUND((ROUND(((AE463-(EU463))*AV463*I463),2)*BS463),2))</f>
        <v>0</v>
      </c>
      <c r="S463" s="4">
        <f t="shared" si="551"/>
        <v>0</v>
      </c>
      <c r="T463" s="4">
        <f t="shared" si="552"/>
        <v>0</v>
      </c>
      <c r="U463" s="4">
        <f t="shared" si="553"/>
        <v>0</v>
      </c>
      <c r="V463" s="4">
        <f t="shared" si="554"/>
        <v>0</v>
      </c>
      <c r="W463" s="4">
        <f t="shared" si="555"/>
        <v>0</v>
      </c>
      <c r="X463" s="4">
        <f>(ROUND((((S463+ROUND((ROUND(((EU463)*AV463*I463),2)*BS463),2))*AT463)/100),2)+ROUND(((ROUND((ROUND(((AE463-(EU463))*AV463*I463),2)*BS463),2)*AT463)/100),2))</f>
        <v>0</v>
      </c>
      <c r="Y463" s="4">
        <f>(ROUND((((S463+ROUND((ROUND(((EU463)*AV463*I463),2)*BS463),2))*AU463)/100),2)+ROUND(((ROUND((ROUND(((AE463-(EU463))*AV463*I463),2)*BS463),2)*AU463)/100),2))</f>
        <v>0</v>
      </c>
      <c r="AA463" s="4">
        <v>85736473</v>
      </c>
      <c r="AB463" s="4">
        <f t="shared" si="556"/>
        <v>113.32</v>
      </c>
      <c r="AC463" s="4">
        <f>ROUND((ES463),6)</f>
        <v>113.32</v>
      </c>
      <c r="AD463" s="4">
        <f>ROUND((((ET463)-(EU463))+AE463),6)</f>
        <v>0</v>
      </c>
      <c r="AE463" s="4">
        <f t="shared" si="600"/>
        <v>0</v>
      </c>
      <c r="AF463" s="4">
        <f t="shared" si="600"/>
        <v>0</v>
      </c>
      <c r="AG463" s="4">
        <f t="shared" si="557"/>
        <v>0</v>
      </c>
      <c r="AH463" s="4">
        <f t="shared" si="601"/>
        <v>0</v>
      </c>
      <c r="AI463" s="4">
        <f t="shared" si="601"/>
        <v>0</v>
      </c>
      <c r="AJ463" s="4">
        <f t="shared" si="558"/>
        <v>0</v>
      </c>
      <c r="AK463" s="4">
        <v>113.32</v>
      </c>
      <c r="AL463" s="4">
        <v>113.32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109</v>
      </c>
      <c r="AU463" s="4">
        <v>61</v>
      </c>
      <c r="AV463" s="4">
        <v>1</v>
      </c>
      <c r="AW463" s="4">
        <v>1</v>
      </c>
      <c r="AZ463" s="4">
        <v>1</v>
      </c>
      <c r="BA463" s="4">
        <v>1</v>
      </c>
      <c r="BB463" s="4">
        <v>1</v>
      </c>
      <c r="BC463" s="4">
        <v>20.48</v>
      </c>
      <c r="BD463" s="4" t="s">
        <v>3</v>
      </c>
      <c r="BE463" s="4" t="s">
        <v>3</v>
      </c>
      <c r="BF463" s="4" t="s">
        <v>3</v>
      </c>
      <c r="BG463" s="4" t="s">
        <v>3</v>
      </c>
      <c r="BH463" s="4">
        <v>3</v>
      </c>
      <c r="BI463" s="4">
        <v>1</v>
      </c>
      <c r="BJ463" s="4" t="s">
        <v>189</v>
      </c>
      <c r="BM463" s="4">
        <v>21</v>
      </c>
      <c r="BN463" s="4">
        <v>0</v>
      </c>
      <c r="BO463" s="4" t="s">
        <v>187</v>
      </c>
      <c r="BP463" s="4">
        <v>1</v>
      </c>
      <c r="BQ463" s="4">
        <v>30</v>
      </c>
      <c r="BR463" s="4">
        <v>0</v>
      </c>
      <c r="BS463" s="4">
        <v>1</v>
      </c>
      <c r="BT463" s="4">
        <v>1</v>
      </c>
      <c r="BU463" s="4">
        <v>1</v>
      </c>
      <c r="BV463" s="4">
        <v>1</v>
      </c>
      <c r="BW463" s="4">
        <v>1</v>
      </c>
      <c r="BX463" s="4">
        <v>1</v>
      </c>
      <c r="BY463" s="4" t="s">
        <v>3</v>
      </c>
      <c r="BZ463" s="4">
        <v>109</v>
      </c>
      <c r="CA463" s="4">
        <v>61</v>
      </c>
      <c r="CB463" s="4" t="s">
        <v>3</v>
      </c>
      <c r="CE463" s="4">
        <v>1566</v>
      </c>
      <c r="CF463" s="4">
        <v>0</v>
      </c>
      <c r="CG463" s="4">
        <v>0</v>
      </c>
      <c r="CM463" s="4">
        <v>0</v>
      </c>
      <c r="CN463" s="4" t="s">
        <v>908</v>
      </c>
      <c r="CO463" s="4">
        <v>0</v>
      </c>
      <c r="CP463" s="4">
        <f t="shared" si="559"/>
        <v>4747.0600000000004</v>
      </c>
      <c r="CQ463" s="4">
        <f t="shared" si="560"/>
        <v>2320.79</v>
      </c>
      <c r="CR463" s="4">
        <f>(ROUND((ROUND(((ET463)*AV463*1),2)*BB463),2)+ROUND((ROUND(((AE463-(EU463))*AV463*1),2)*BS463),2))</f>
        <v>0</v>
      </c>
      <c r="CS463" s="4">
        <f>(ROUND((ROUND(((EU463)*AV463*1),2)*BS463),2)+ROUND((ROUND(((AE463-(EU463))*AV463*1),2)*BS463),2))</f>
        <v>0</v>
      </c>
      <c r="CT463" s="4">
        <f t="shared" si="561"/>
        <v>0</v>
      </c>
      <c r="CU463" s="4">
        <f t="shared" si="562"/>
        <v>0</v>
      </c>
      <c r="CV463" s="4">
        <f t="shared" si="563"/>
        <v>0</v>
      </c>
      <c r="CW463" s="4">
        <f t="shared" si="564"/>
        <v>0</v>
      </c>
      <c r="CX463" s="4">
        <f t="shared" si="565"/>
        <v>0</v>
      </c>
      <c r="CY463" s="4">
        <f>(ROUND((((S463+ROUND((ROUND(((EU463)*AV463*1),2)*BS463),2))*AT463)/100),2)+ROUND(((ROUND((ROUND(((AE463-(EU463))*AV463*1),2)*BS463),2)*AT463)/100),2))</f>
        <v>0</v>
      </c>
      <c r="CZ463" s="4">
        <f>(ROUND((((S463+ROUND((ROUND(((EU463)*AV463*1),2)*BS463),2))*AU463)/100),2)+ROUND(((ROUND((ROUND(((AE463-(EU463))*AV463*1),2)*BS463),2)*AU463)/100),2))</f>
        <v>0</v>
      </c>
      <c r="DC463" s="4" t="s">
        <v>3</v>
      </c>
      <c r="DD463" s="4" t="s">
        <v>3</v>
      </c>
      <c r="DE463" s="4" t="s">
        <v>3</v>
      </c>
      <c r="DF463" s="4" t="s">
        <v>3</v>
      </c>
      <c r="DG463" s="4" t="s">
        <v>3</v>
      </c>
      <c r="DH463" s="4" t="s">
        <v>3</v>
      </c>
      <c r="DI463" s="4" t="s">
        <v>3</v>
      </c>
      <c r="DJ463" s="4" t="s">
        <v>3</v>
      </c>
      <c r="DK463" s="4" t="s">
        <v>3</v>
      </c>
      <c r="DL463" s="4" t="s">
        <v>3</v>
      </c>
      <c r="DM463" s="4" t="s">
        <v>3</v>
      </c>
      <c r="DN463" s="4">
        <v>0</v>
      </c>
      <c r="DO463" s="4">
        <v>0</v>
      </c>
      <c r="DP463" s="4">
        <v>1</v>
      </c>
      <c r="DQ463" s="4">
        <v>1</v>
      </c>
      <c r="DU463" s="4">
        <v>1010</v>
      </c>
      <c r="DV463" s="4" t="s">
        <v>146</v>
      </c>
      <c r="DW463" s="4" t="s">
        <v>146</v>
      </c>
      <c r="DX463" s="4">
        <v>1</v>
      </c>
      <c r="DZ463" s="4" t="s">
        <v>3</v>
      </c>
      <c r="EA463" s="4" t="s">
        <v>3</v>
      </c>
      <c r="EB463" s="4" t="s">
        <v>3</v>
      </c>
      <c r="EC463" s="4" t="s">
        <v>3</v>
      </c>
      <c r="EE463" s="4">
        <v>85133641</v>
      </c>
      <c r="EF463" s="4">
        <v>30</v>
      </c>
      <c r="EG463" s="4" t="s">
        <v>52</v>
      </c>
      <c r="EH463" s="4">
        <v>0</v>
      </c>
      <c r="EI463" s="4" t="s">
        <v>3</v>
      </c>
      <c r="EJ463" s="4">
        <v>1</v>
      </c>
      <c r="EK463" s="4">
        <v>21</v>
      </c>
      <c r="EL463" s="4" t="s">
        <v>53</v>
      </c>
      <c r="EM463" s="4" t="s">
        <v>54</v>
      </c>
      <c r="EO463" s="4" t="s">
        <v>148</v>
      </c>
      <c r="EQ463" s="4">
        <v>0</v>
      </c>
      <c r="ER463" s="4">
        <v>113.32</v>
      </c>
      <c r="ES463" s="4">
        <v>113.32</v>
      </c>
      <c r="ET463" s="4">
        <v>0</v>
      </c>
      <c r="EU463" s="4">
        <v>0</v>
      </c>
      <c r="EV463" s="4">
        <v>0</v>
      </c>
      <c r="EW463" s="4">
        <v>0</v>
      </c>
      <c r="EX463" s="4">
        <v>0</v>
      </c>
      <c r="FQ463" s="4">
        <v>0</v>
      </c>
      <c r="FR463" s="4">
        <v>0</v>
      </c>
      <c r="FS463" s="4">
        <v>0</v>
      </c>
      <c r="FX463" s="4">
        <v>109</v>
      </c>
      <c r="FY463" s="4">
        <v>61</v>
      </c>
      <c r="GA463" s="4" t="s">
        <v>3</v>
      </c>
      <c r="GD463" s="4">
        <v>1</v>
      </c>
      <c r="GF463" s="4">
        <v>-1611875370</v>
      </c>
      <c r="GG463" s="4">
        <v>2</v>
      </c>
      <c r="GH463" s="4">
        <v>1</v>
      </c>
      <c r="GI463" s="4">
        <v>2</v>
      </c>
      <c r="GJ463" s="4">
        <v>0</v>
      </c>
      <c r="GK463" s="4">
        <v>0</v>
      </c>
      <c r="GL463" s="4">
        <f t="shared" si="566"/>
        <v>0</v>
      </c>
      <c r="GM463" s="4">
        <f t="shared" si="567"/>
        <v>4747.0600000000004</v>
      </c>
      <c r="GN463" s="4">
        <f t="shared" si="568"/>
        <v>4747.0600000000004</v>
      </c>
      <c r="GO463" s="4">
        <f t="shared" si="569"/>
        <v>0</v>
      </c>
      <c r="GP463" s="4">
        <f t="shared" si="570"/>
        <v>0</v>
      </c>
      <c r="GR463" s="4">
        <v>0</v>
      </c>
      <c r="GS463" s="4">
        <v>3</v>
      </c>
      <c r="GT463" s="4">
        <v>0</v>
      </c>
      <c r="GU463" s="4" t="s">
        <v>3</v>
      </c>
      <c r="GV463" s="4">
        <f t="shared" si="571"/>
        <v>0</v>
      </c>
      <c r="GW463" s="4">
        <v>1</v>
      </c>
      <c r="GX463" s="4">
        <f t="shared" si="572"/>
        <v>0</v>
      </c>
      <c r="HA463" s="4">
        <v>0</v>
      </c>
      <c r="HB463" s="4">
        <v>0</v>
      </c>
      <c r="HC463" s="4">
        <f t="shared" si="573"/>
        <v>0</v>
      </c>
      <c r="HE463" s="4" t="s">
        <v>3</v>
      </c>
      <c r="HF463" s="4" t="s">
        <v>3</v>
      </c>
      <c r="HM463" s="4" t="s">
        <v>42</v>
      </c>
      <c r="HN463" s="4" t="s">
        <v>3</v>
      </c>
      <c r="HO463" s="4" t="s">
        <v>3</v>
      </c>
      <c r="HP463" s="4" t="s">
        <v>3</v>
      </c>
      <c r="HQ463" s="4" t="s">
        <v>3</v>
      </c>
      <c r="HS463" s="4">
        <v>0</v>
      </c>
      <c r="IK463" s="4">
        <v>0</v>
      </c>
    </row>
    <row r="464" spans="1:255" x14ac:dyDescent="0.2">
      <c r="A464" s="2">
        <v>18</v>
      </c>
      <c r="B464" s="2">
        <v>1</v>
      </c>
      <c r="C464" s="2">
        <v>907</v>
      </c>
      <c r="D464" s="2"/>
      <c r="E464" s="2" t="s">
        <v>520</v>
      </c>
      <c r="F464" s="2" t="s">
        <v>191</v>
      </c>
      <c r="G464" s="2" t="s">
        <v>192</v>
      </c>
      <c r="H464" s="2" t="s">
        <v>156</v>
      </c>
      <c r="I464" s="2">
        <f>I460*J464</f>
        <v>45</v>
      </c>
      <c r="J464" s="2">
        <v>100</v>
      </c>
      <c r="K464" s="2">
        <v>100</v>
      </c>
      <c r="L464" s="2"/>
      <c r="M464" s="2"/>
      <c r="N464" s="2"/>
      <c r="O464" s="2">
        <f t="shared" si="549"/>
        <v>2307.6</v>
      </c>
      <c r="P464" s="2">
        <f t="shared" si="550"/>
        <v>2307.6</v>
      </c>
      <c r="Q464" s="2">
        <f>(ROUND((ROUND(((ET464)*AV464*I464),2)*BB464),2)+ROUND((ROUND(((AE464-(EU464))*AV464*I464),2)*BS464),2))</f>
        <v>0</v>
      </c>
      <c r="R464" s="2">
        <f>(ROUND((ROUND(((EU464)*AV464*I464),2)*BS464),2)+ROUND((ROUND(((AE464-(EU464))*AV464*I464),2)*BS464),2))</f>
        <v>0</v>
      </c>
      <c r="S464" s="2">
        <f t="shared" si="551"/>
        <v>0</v>
      </c>
      <c r="T464" s="2">
        <f t="shared" si="552"/>
        <v>0</v>
      </c>
      <c r="U464" s="2">
        <f t="shared" si="553"/>
        <v>0</v>
      </c>
      <c r="V464" s="2">
        <f t="shared" si="554"/>
        <v>0</v>
      </c>
      <c r="W464" s="2">
        <f t="shared" si="555"/>
        <v>0</v>
      </c>
      <c r="X464" s="2">
        <f>(ROUND((((S464+ROUND((ROUND(((EU464)*AV464*I464),2)*BS464),2))*AT464)/100),2)+ROUND(((ROUND((ROUND(((AE464-(EU464))*AV464*I464),2)*BS464),2)*AT464)/100),2))</f>
        <v>0</v>
      </c>
      <c r="Y464" s="2">
        <f>(ROUND((((S464+ROUND((ROUND(((EU464)*AV464*I464),2)*BS464),2))*AU464)/100),2)+ROUND(((ROUND((ROUND(((AE464-(EU464))*AV464*I464),2)*BS464),2)*AU464)/100),2))</f>
        <v>0</v>
      </c>
      <c r="Z464" s="2"/>
      <c r="AA464" s="2">
        <v>85736471</v>
      </c>
      <c r="AB464" s="2">
        <f t="shared" si="556"/>
        <v>51.28</v>
      </c>
      <c r="AC464" s="2">
        <f>ROUND((ES464),6)</f>
        <v>51.28</v>
      </c>
      <c r="AD464" s="2">
        <f>ROUND((((ET464)-(EU464))+AE464),6)</f>
        <v>0</v>
      </c>
      <c r="AE464" s="2">
        <f t="shared" si="600"/>
        <v>0</v>
      </c>
      <c r="AF464" s="2">
        <f t="shared" si="600"/>
        <v>0</v>
      </c>
      <c r="AG464" s="2">
        <f t="shared" si="557"/>
        <v>0</v>
      </c>
      <c r="AH464" s="2">
        <f t="shared" si="601"/>
        <v>0</v>
      </c>
      <c r="AI464" s="2">
        <f t="shared" si="601"/>
        <v>0</v>
      </c>
      <c r="AJ464" s="2">
        <f t="shared" si="558"/>
        <v>0</v>
      </c>
      <c r="AK464" s="2">
        <v>51.28</v>
      </c>
      <c r="AL464" s="2">
        <v>51.28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109</v>
      </c>
      <c r="AU464" s="2">
        <v>61</v>
      </c>
      <c r="AV464" s="2">
        <v>1</v>
      </c>
      <c r="AW464" s="2">
        <v>1</v>
      </c>
      <c r="AX464" s="2"/>
      <c r="AY464" s="2"/>
      <c r="AZ464" s="2">
        <v>1</v>
      </c>
      <c r="BA464" s="2">
        <v>1</v>
      </c>
      <c r="BB464" s="2">
        <v>1</v>
      </c>
      <c r="BC464" s="2">
        <v>1</v>
      </c>
      <c r="BD464" s="2" t="s">
        <v>3</v>
      </c>
      <c r="BE464" s="2" t="s">
        <v>3</v>
      </c>
      <c r="BF464" s="2" t="s">
        <v>3</v>
      </c>
      <c r="BG464" s="2" t="s">
        <v>3</v>
      </c>
      <c r="BH464" s="2">
        <v>3</v>
      </c>
      <c r="BI464" s="2">
        <v>1</v>
      </c>
      <c r="BJ464" s="2" t="s">
        <v>193</v>
      </c>
      <c r="BK464" s="2"/>
      <c r="BL464" s="2"/>
      <c r="BM464" s="2">
        <v>21</v>
      </c>
      <c r="BN464" s="2">
        <v>0</v>
      </c>
      <c r="BO464" s="2" t="s">
        <v>3</v>
      </c>
      <c r="BP464" s="2">
        <v>0</v>
      </c>
      <c r="BQ464" s="2">
        <v>30</v>
      </c>
      <c r="BR464" s="2">
        <v>0</v>
      </c>
      <c r="BS464" s="2">
        <v>1</v>
      </c>
      <c r="BT464" s="2">
        <v>1</v>
      </c>
      <c r="BU464" s="2">
        <v>1</v>
      </c>
      <c r="BV464" s="2">
        <v>1</v>
      </c>
      <c r="BW464" s="2">
        <v>1</v>
      </c>
      <c r="BX464" s="2">
        <v>1</v>
      </c>
      <c r="BY464" s="2" t="s">
        <v>3</v>
      </c>
      <c r="BZ464" s="2">
        <v>109</v>
      </c>
      <c r="CA464" s="2">
        <v>61</v>
      </c>
      <c r="CB464" s="2" t="s">
        <v>3</v>
      </c>
      <c r="CC464" s="2"/>
      <c r="CD464" s="2"/>
      <c r="CE464" s="2">
        <v>1566</v>
      </c>
      <c r="CF464" s="2">
        <v>0</v>
      </c>
      <c r="CG464" s="2">
        <v>0</v>
      </c>
      <c r="CH464" s="2"/>
      <c r="CI464" s="2"/>
      <c r="CJ464" s="2"/>
      <c r="CK464" s="2"/>
      <c r="CL464" s="2"/>
      <c r="CM464" s="2">
        <v>0</v>
      </c>
      <c r="CN464" s="2" t="s">
        <v>908</v>
      </c>
      <c r="CO464" s="2">
        <v>0</v>
      </c>
      <c r="CP464" s="2">
        <f t="shared" si="559"/>
        <v>2307.6</v>
      </c>
      <c r="CQ464" s="2">
        <f t="shared" si="560"/>
        <v>51.28</v>
      </c>
      <c r="CR464" s="2">
        <f>(ROUND((ROUND(((ET464)*AV464*1),2)*BB464),2)+ROUND((ROUND(((AE464-(EU464))*AV464*1),2)*BS464),2))</f>
        <v>0</v>
      </c>
      <c r="CS464" s="2">
        <f>(ROUND((ROUND(((EU464)*AV464*1),2)*BS464),2)+ROUND((ROUND(((AE464-(EU464))*AV464*1),2)*BS464),2))</f>
        <v>0</v>
      </c>
      <c r="CT464" s="2">
        <f t="shared" si="561"/>
        <v>0</v>
      </c>
      <c r="CU464" s="2">
        <f t="shared" si="562"/>
        <v>0</v>
      </c>
      <c r="CV464" s="2">
        <f t="shared" si="563"/>
        <v>0</v>
      </c>
      <c r="CW464" s="2">
        <f t="shared" si="564"/>
        <v>0</v>
      </c>
      <c r="CX464" s="2">
        <f t="shared" si="565"/>
        <v>0</v>
      </c>
      <c r="CY464" s="2">
        <f>(ROUND((((S464+ROUND((ROUND(((EU464)*AV464*1),2)*BS464),2))*AT464)/100),2)+ROUND(((ROUND((ROUND(((AE464-(EU464))*AV464*1),2)*BS464),2)*AT464)/100),2))</f>
        <v>0</v>
      </c>
      <c r="CZ464" s="2">
        <f>(ROUND((((S464+ROUND((ROUND(((EU464)*AV464*1),2)*BS464),2))*AU464)/100),2)+ROUND(((ROUND((ROUND(((AE464-(EU464))*AV464*1),2)*BS464),2)*AU464)/100),2))</f>
        <v>0</v>
      </c>
      <c r="DA464" s="2"/>
      <c r="DB464" s="2"/>
      <c r="DC464" s="2" t="s">
        <v>3</v>
      </c>
      <c r="DD464" s="2" t="s">
        <v>3</v>
      </c>
      <c r="DE464" s="2" t="s">
        <v>3</v>
      </c>
      <c r="DF464" s="2" t="s">
        <v>3</v>
      </c>
      <c r="DG464" s="2" t="s">
        <v>3</v>
      </c>
      <c r="DH464" s="2" t="s">
        <v>3</v>
      </c>
      <c r="DI464" s="2" t="s">
        <v>3</v>
      </c>
      <c r="DJ464" s="2" t="s">
        <v>3</v>
      </c>
      <c r="DK464" s="2" t="s">
        <v>3</v>
      </c>
      <c r="DL464" s="2" t="s">
        <v>3</v>
      </c>
      <c r="DM464" s="2" t="s">
        <v>3</v>
      </c>
      <c r="DN464" s="2">
        <v>0</v>
      </c>
      <c r="DO464" s="2">
        <v>0</v>
      </c>
      <c r="DP464" s="2">
        <v>1</v>
      </c>
      <c r="DQ464" s="2">
        <v>1</v>
      </c>
      <c r="DR464" s="2"/>
      <c r="DS464" s="2"/>
      <c r="DT464" s="2"/>
      <c r="DU464" s="2">
        <v>1003</v>
      </c>
      <c r="DV464" s="2" t="s">
        <v>156</v>
      </c>
      <c r="DW464" s="2" t="s">
        <v>156</v>
      </c>
      <c r="DX464" s="2">
        <v>1</v>
      </c>
      <c r="DY464" s="2"/>
      <c r="DZ464" s="2" t="s">
        <v>3</v>
      </c>
      <c r="EA464" s="2" t="s">
        <v>3</v>
      </c>
      <c r="EB464" s="2" t="s">
        <v>3</v>
      </c>
      <c r="EC464" s="2" t="s">
        <v>3</v>
      </c>
      <c r="ED464" s="2"/>
      <c r="EE464" s="2">
        <v>85133641</v>
      </c>
      <c r="EF464" s="2">
        <v>30</v>
      </c>
      <c r="EG464" s="2" t="s">
        <v>52</v>
      </c>
      <c r="EH464" s="2">
        <v>0</v>
      </c>
      <c r="EI464" s="2" t="s">
        <v>3</v>
      </c>
      <c r="EJ464" s="2">
        <v>1</v>
      </c>
      <c r="EK464" s="2">
        <v>21</v>
      </c>
      <c r="EL464" s="2" t="s">
        <v>53</v>
      </c>
      <c r="EM464" s="2" t="s">
        <v>54</v>
      </c>
      <c r="EN464" s="2"/>
      <c r="EO464" s="2" t="s">
        <v>148</v>
      </c>
      <c r="EP464" s="2"/>
      <c r="EQ464" s="2">
        <v>0</v>
      </c>
      <c r="ER464" s="2">
        <v>51.28</v>
      </c>
      <c r="ES464" s="2">
        <v>51.28</v>
      </c>
      <c r="ET464" s="2">
        <v>0</v>
      </c>
      <c r="EU464" s="2">
        <v>0</v>
      </c>
      <c r="EV464" s="2">
        <v>0</v>
      </c>
      <c r="EW464" s="2">
        <v>0</v>
      </c>
      <c r="EX464" s="2">
        <v>0</v>
      </c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>
        <v>0</v>
      </c>
      <c r="FR464" s="2">
        <v>0</v>
      </c>
      <c r="FS464" s="2">
        <v>0</v>
      </c>
      <c r="FT464" s="2"/>
      <c r="FU464" s="2"/>
      <c r="FV464" s="2"/>
      <c r="FW464" s="2"/>
      <c r="FX464" s="2">
        <v>109</v>
      </c>
      <c r="FY464" s="2">
        <v>61</v>
      </c>
      <c r="FZ464" s="2"/>
      <c r="GA464" s="2" t="s">
        <v>3</v>
      </c>
      <c r="GB464" s="2"/>
      <c r="GC464" s="2"/>
      <c r="GD464" s="2">
        <v>1</v>
      </c>
      <c r="GE464" s="2"/>
      <c r="GF464" s="2">
        <v>-173671470</v>
      </c>
      <c r="GG464" s="2">
        <v>2</v>
      </c>
      <c r="GH464" s="2">
        <v>1</v>
      </c>
      <c r="GI464" s="2">
        <v>-2</v>
      </c>
      <c r="GJ464" s="2">
        <v>0</v>
      </c>
      <c r="GK464" s="2">
        <v>0</v>
      </c>
      <c r="GL464" s="2">
        <f t="shared" si="566"/>
        <v>0</v>
      </c>
      <c r="GM464" s="2">
        <f t="shared" si="567"/>
        <v>2307.6</v>
      </c>
      <c r="GN464" s="2">
        <f t="shared" si="568"/>
        <v>2307.6</v>
      </c>
      <c r="GO464" s="2">
        <f t="shared" si="569"/>
        <v>0</v>
      </c>
      <c r="GP464" s="2">
        <f t="shared" si="570"/>
        <v>0</v>
      </c>
      <c r="GQ464" s="2"/>
      <c r="GR464" s="2">
        <v>0</v>
      </c>
      <c r="GS464" s="2">
        <v>3</v>
      </c>
      <c r="GT464" s="2">
        <v>0</v>
      </c>
      <c r="GU464" s="2" t="s">
        <v>3</v>
      </c>
      <c r="GV464" s="2">
        <f t="shared" si="571"/>
        <v>0</v>
      </c>
      <c r="GW464" s="2">
        <v>1</v>
      </c>
      <c r="GX464" s="2">
        <f t="shared" si="572"/>
        <v>0</v>
      </c>
      <c r="GY464" s="2"/>
      <c r="GZ464" s="2"/>
      <c r="HA464" s="2">
        <v>0</v>
      </c>
      <c r="HB464" s="2">
        <v>0</v>
      </c>
      <c r="HC464" s="2">
        <f t="shared" si="573"/>
        <v>0</v>
      </c>
      <c r="HD464" s="2"/>
      <c r="HE464" s="2" t="s">
        <v>3</v>
      </c>
      <c r="HF464" s="2" t="s">
        <v>3</v>
      </c>
      <c r="HG464" s="2"/>
      <c r="HH464" s="2"/>
      <c r="HI464" s="2"/>
      <c r="HJ464" s="2"/>
      <c r="HK464" s="2"/>
      <c r="HL464" s="2"/>
      <c r="HM464" s="2" t="s">
        <v>42</v>
      </c>
      <c r="HN464" s="2" t="s">
        <v>3</v>
      </c>
      <c r="HO464" s="2" t="s">
        <v>3</v>
      </c>
      <c r="HP464" s="2" t="s">
        <v>3</v>
      </c>
      <c r="HQ464" s="2" t="s">
        <v>3</v>
      </c>
      <c r="HR464" s="2"/>
      <c r="HS464" s="2">
        <v>0</v>
      </c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>
        <v>0</v>
      </c>
      <c r="IL464" s="2"/>
      <c r="IM464" s="2"/>
      <c r="IN464" s="2"/>
      <c r="IO464" s="2"/>
      <c r="IP464" s="2"/>
      <c r="IQ464" s="2"/>
      <c r="IR464" s="2"/>
      <c r="IS464" s="2"/>
      <c r="IT464" s="2"/>
      <c r="IU464" s="2"/>
    </row>
    <row r="465" spans="1:255" x14ac:dyDescent="0.2">
      <c r="A465" s="4">
        <v>18</v>
      </c>
      <c r="B465" s="4">
        <v>1</v>
      </c>
      <c r="C465" s="4">
        <v>921</v>
      </c>
      <c r="E465" s="4" t="s">
        <v>520</v>
      </c>
      <c r="F465" s="4" t="s">
        <v>191</v>
      </c>
      <c r="G465" s="4" t="s">
        <v>192</v>
      </c>
      <c r="H465" s="4" t="s">
        <v>156</v>
      </c>
      <c r="I465" s="4">
        <f>I461*J465</f>
        <v>45</v>
      </c>
      <c r="J465" s="4">
        <v>100</v>
      </c>
      <c r="K465" s="4">
        <v>100</v>
      </c>
      <c r="O465" s="4">
        <f t="shared" si="549"/>
        <v>47813.47</v>
      </c>
      <c r="P465" s="4">
        <f t="shared" si="550"/>
        <v>47813.47</v>
      </c>
      <c r="Q465" s="4">
        <f>(ROUND((ROUND(((ET465)*AV465*I465),2)*BB465),2)+ROUND((ROUND(((AE465-(EU465))*AV465*I465),2)*BS465),2))</f>
        <v>0</v>
      </c>
      <c r="R465" s="4">
        <f>(ROUND((ROUND(((EU465)*AV465*I465),2)*BS465),2)+ROUND((ROUND(((AE465-(EU465))*AV465*I465),2)*BS465),2))</f>
        <v>0</v>
      </c>
      <c r="S465" s="4">
        <f t="shared" si="551"/>
        <v>0</v>
      </c>
      <c r="T465" s="4">
        <f t="shared" si="552"/>
        <v>0</v>
      </c>
      <c r="U465" s="4">
        <f t="shared" si="553"/>
        <v>0</v>
      </c>
      <c r="V465" s="4">
        <f t="shared" si="554"/>
        <v>0</v>
      </c>
      <c r="W465" s="4">
        <f t="shared" si="555"/>
        <v>0</v>
      </c>
      <c r="X465" s="4">
        <f>(ROUND((((S465+ROUND((ROUND(((EU465)*AV465*I465),2)*BS465),2))*AT465)/100),2)+ROUND(((ROUND((ROUND(((AE465-(EU465))*AV465*I465),2)*BS465),2)*AT465)/100),2))</f>
        <v>0</v>
      </c>
      <c r="Y465" s="4">
        <f>(ROUND((((S465+ROUND((ROUND(((EU465)*AV465*I465),2)*BS465),2))*AU465)/100),2)+ROUND(((ROUND((ROUND(((AE465-(EU465))*AV465*I465),2)*BS465),2)*AU465)/100),2))</f>
        <v>0</v>
      </c>
      <c r="AA465" s="4">
        <v>85736473</v>
      </c>
      <c r="AB465" s="4">
        <f t="shared" si="556"/>
        <v>51.28</v>
      </c>
      <c r="AC465" s="4">
        <f>ROUND((ES465),6)</f>
        <v>51.28</v>
      </c>
      <c r="AD465" s="4">
        <f>ROUND((((ET465)-(EU465))+AE465),6)</f>
        <v>0</v>
      </c>
      <c r="AE465" s="4">
        <f t="shared" si="600"/>
        <v>0</v>
      </c>
      <c r="AF465" s="4">
        <f t="shared" si="600"/>
        <v>0</v>
      </c>
      <c r="AG465" s="4">
        <f t="shared" si="557"/>
        <v>0</v>
      </c>
      <c r="AH465" s="4">
        <f t="shared" si="601"/>
        <v>0</v>
      </c>
      <c r="AI465" s="4">
        <f t="shared" si="601"/>
        <v>0</v>
      </c>
      <c r="AJ465" s="4">
        <f t="shared" si="558"/>
        <v>0</v>
      </c>
      <c r="AK465" s="4">
        <v>51.28</v>
      </c>
      <c r="AL465" s="4">
        <v>51.28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109</v>
      </c>
      <c r="AU465" s="4">
        <v>61</v>
      </c>
      <c r="AV465" s="4">
        <v>1</v>
      </c>
      <c r="AW465" s="4">
        <v>1</v>
      </c>
      <c r="AZ465" s="4">
        <v>1</v>
      </c>
      <c r="BA465" s="4">
        <v>1</v>
      </c>
      <c r="BB465" s="4">
        <v>1</v>
      </c>
      <c r="BC465" s="4">
        <v>20.72</v>
      </c>
      <c r="BD465" s="4" t="s">
        <v>3</v>
      </c>
      <c r="BE465" s="4" t="s">
        <v>3</v>
      </c>
      <c r="BF465" s="4" t="s">
        <v>3</v>
      </c>
      <c r="BG465" s="4" t="s">
        <v>3</v>
      </c>
      <c r="BH465" s="4">
        <v>3</v>
      </c>
      <c r="BI465" s="4">
        <v>1</v>
      </c>
      <c r="BJ465" s="4" t="s">
        <v>193</v>
      </c>
      <c r="BM465" s="4">
        <v>21</v>
      </c>
      <c r="BN465" s="4">
        <v>0</v>
      </c>
      <c r="BO465" s="4" t="s">
        <v>191</v>
      </c>
      <c r="BP465" s="4">
        <v>1</v>
      </c>
      <c r="BQ465" s="4">
        <v>30</v>
      </c>
      <c r="BR465" s="4">
        <v>0</v>
      </c>
      <c r="BS465" s="4">
        <v>1</v>
      </c>
      <c r="BT465" s="4">
        <v>1</v>
      </c>
      <c r="BU465" s="4">
        <v>1</v>
      </c>
      <c r="BV465" s="4">
        <v>1</v>
      </c>
      <c r="BW465" s="4">
        <v>1</v>
      </c>
      <c r="BX465" s="4">
        <v>1</v>
      </c>
      <c r="BY465" s="4" t="s">
        <v>3</v>
      </c>
      <c r="BZ465" s="4">
        <v>109</v>
      </c>
      <c r="CA465" s="4">
        <v>61</v>
      </c>
      <c r="CB465" s="4" t="s">
        <v>3</v>
      </c>
      <c r="CE465" s="4">
        <v>1566</v>
      </c>
      <c r="CF465" s="4">
        <v>0</v>
      </c>
      <c r="CG465" s="4">
        <v>0</v>
      </c>
      <c r="CM465" s="4">
        <v>0</v>
      </c>
      <c r="CN465" s="4" t="s">
        <v>908</v>
      </c>
      <c r="CO465" s="4">
        <v>0</v>
      </c>
      <c r="CP465" s="4">
        <f t="shared" si="559"/>
        <v>47813.47</v>
      </c>
      <c r="CQ465" s="4">
        <f t="shared" si="560"/>
        <v>1062.52</v>
      </c>
      <c r="CR465" s="4">
        <f>(ROUND((ROUND(((ET465)*AV465*1),2)*BB465),2)+ROUND((ROUND(((AE465-(EU465))*AV465*1),2)*BS465),2))</f>
        <v>0</v>
      </c>
      <c r="CS465" s="4">
        <f>(ROUND((ROUND(((EU465)*AV465*1),2)*BS465),2)+ROUND((ROUND(((AE465-(EU465))*AV465*1),2)*BS465),2))</f>
        <v>0</v>
      </c>
      <c r="CT465" s="4">
        <f t="shared" si="561"/>
        <v>0</v>
      </c>
      <c r="CU465" s="4">
        <f t="shared" si="562"/>
        <v>0</v>
      </c>
      <c r="CV465" s="4">
        <f t="shared" si="563"/>
        <v>0</v>
      </c>
      <c r="CW465" s="4">
        <f t="shared" si="564"/>
        <v>0</v>
      </c>
      <c r="CX465" s="4">
        <f t="shared" si="565"/>
        <v>0</v>
      </c>
      <c r="CY465" s="4">
        <f>(ROUND((((S465+ROUND((ROUND(((EU465)*AV465*1),2)*BS465),2))*AT465)/100),2)+ROUND(((ROUND((ROUND(((AE465-(EU465))*AV465*1),2)*BS465),2)*AT465)/100),2))</f>
        <v>0</v>
      </c>
      <c r="CZ465" s="4">
        <f>(ROUND((((S465+ROUND((ROUND(((EU465)*AV465*1),2)*BS465),2))*AU465)/100),2)+ROUND(((ROUND((ROUND(((AE465-(EU465))*AV465*1),2)*BS465),2)*AU465)/100),2))</f>
        <v>0</v>
      </c>
      <c r="DC465" s="4" t="s">
        <v>3</v>
      </c>
      <c r="DD465" s="4" t="s">
        <v>3</v>
      </c>
      <c r="DE465" s="4" t="s">
        <v>3</v>
      </c>
      <c r="DF465" s="4" t="s">
        <v>3</v>
      </c>
      <c r="DG465" s="4" t="s">
        <v>3</v>
      </c>
      <c r="DH465" s="4" t="s">
        <v>3</v>
      </c>
      <c r="DI465" s="4" t="s">
        <v>3</v>
      </c>
      <c r="DJ465" s="4" t="s">
        <v>3</v>
      </c>
      <c r="DK465" s="4" t="s">
        <v>3</v>
      </c>
      <c r="DL465" s="4" t="s">
        <v>3</v>
      </c>
      <c r="DM465" s="4" t="s">
        <v>3</v>
      </c>
      <c r="DN465" s="4">
        <v>0</v>
      </c>
      <c r="DO465" s="4">
        <v>0</v>
      </c>
      <c r="DP465" s="4">
        <v>1</v>
      </c>
      <c r="DQ465" s="4">
        <v>1</v>
      </c>
      <c r="DU465" s="4">
        <v>1003</v>
      </c>
      <c r="DV465" s="4" t="s">
        <v>156</v>
      </c>
      <c r="DW465" s="4" t="s">
        <v>156</v>
      </c>
      <c r="DX465" s="4">
        <v>1</v>
      </c>
      <c r="DZ465" s="4" t="s">
        <v>3</v>
      </c>
      <c r="EA465" s="4" t="s">
        <v>3</v>
      </c>
      <c r="EB465" s="4" t="s">
        <v>3</v>
      </c>
      <c r="EC465" s="4" t="s">
        <v>3</v>
      </c>
      <c r="EE465" s="4">
        <v>85133641</v>
      </c>
      <c r="EF465" s="4">
        <v>30</v>
      </c>
      <c r="EG465" s="4" t="s">
        <v>52</v>
      </c>
      <c r="EH465" s="4">
        <v>0</v>
      </c>
      <c r="EI465" s="4" t="s">
        <v>3</v>
      </c>
      <c r="EJ465" s="4">
        <v>1</v>
      </c>
      <c r="EK465" s="4">
        <v>21</v>
      </c>
      <c r="EL465" s="4" t="s">
        <v>53</v>
      </c>
      <c r="EM465" s="4" t="s">
        <v>54</v>
      </c>
      <c r="EO465" s="4" t="s">
        <v>148</v>
      </c>
      <c r="EQ465" s="4">
        <v>0</v>
      </c>
      <c r="ER465" s="4">
        <v>51.28</v>
      </c>
      <c r="ES465" s="4">
        <v>51.28</v>
      </c>
      <c r="ET465" s="4">
        <v>0</v>
      </c>
      <c r="EU465" s="4">
        <v>0</v>
      </c>
      <c r="EV465" s="4">
        <v>0</v>
      </c>
      <c r="EW465" s="4">
        <v>0</v>
      </c>
      <c r="EX465" s="4">
        <v>0</v>
      </c>
      <c r="FQ465" s="4">
        <v>0</v>
      </c>
      <c r="FR465" s="4">
        <v>0</v>
      </c>
      <c r="FS465" s="4">
        <v>0</v>
      </c>
      <c r="FX465" s="4">
        <v>109</v>
      </c>
      <c r="FY465" s="4">
        <v>61</v>
      </c>
      <c r="GA465" s="4" t="s">
        <v>3</v>
      </c>
      <c r="GD465" s="4">
        <v>1</v>
      </c>
      <c r="GF465" s="4">
        <v>-173671470</v>
      </c>
      <c r="GG465" s="4">
        <v>2</v>
      </c>
      <c r="GH465" s="4">
        <v>1</v>
      </c>
      <c r="GI465" s="4">
        <v>2</v>
      </c>
      <c r="GJ465" s="4">
        <v>0</v>
      </c>
      <c r="GK465" s="4">
        <v>0</v>
      </c>
      <c r="GL465" s="4">
        <f t="shared" si="566"/>
        <v>0</v>
      </c>
      <c r="GM465" s="4">
        <f t="shared" si="567"/>
        <v>47813.47</v>
      </c>
      <c r="GN465" s="4">
        <f t="shared" si="568"/>
        <v>47813.47</v>
      </c>
      <c r="GO465" s="4">
        <f t="shared" si="569"/>
        <v>0</v>
      </c>
      <c r="GP465" s="4">
        <f t="shared" si="570"/>
        <v>0</v>
      </c>
      <c r="GR465" s="4">
        <v>0</v>
      </c>
      <c r="GS465" s="4">
        <v>3</v>
      </c>
      <c r="GT465" s="4">
        <v>0</v>
      </c>
      <c r="GU465" s="4" t="s">
        <v>3</v>
      </c>
      <c r="GV465" s="4">
        <f t="shared" si="571"/>
        <v>0</v>
      </c>
      <c r="GW465" s="4">
        <v>1</v>
      </c>
      <c r="GX465" s="4">
        <f t="shared" si="572"/>
        <v>0</v>
      </c>
      <c r="HA465" s="4">
        <v>0</v>
      </c>
      <c r="HB465" s="4">
        <v>0</v>
      </c>
      <c r="HC465" s="4">
        <f t="shared" si="573"/>
        <v>0</v>
      </c>
      <c r="HE465" s="4" t="s">
        <v>3</v>
      </c>
      <c r="HF465" s="4" t="s">
        <v>3</v>
      </c>
      <c r="HM465" s="4" t="s">
        <v>42</v>
      </c>
      <c r="HN465" s="4" t="s">
        <v>3</v>
      </c>
      <c r="HO465" s="4" t="s">
        <v>3</v>
      </c>
      <c r="HP465" s="4" t="s">
        <v>3</v>
      </c>
      <c r="HQ465" s="4" t="s">
        <v>3</v>
      </c>
      <c r="HS465" s="4">
        <v>0</v>
      </c>
      <c r="IK465" s="4">
        <v>0</v>
      </c>
    </row>
    <row r="466" spans="1:255" x14ac:dyDescent="0.2">
      <c r="A466" s="2">
        <v>17</v>
      </c>
      <c r="B466" s="2">
        <v>1</v>
      </c>
      <c r="C466" s="2">
        <f>ROW(SmtRes!A927)</f>
        <v>927</v>
      </c>
      <c r="D466" s="2">
        <f>ROW(EtalonRes!A919)</f>
        <v>919</v>
      </c>
      <c r="E466" s="2" t="s">
        <v>521</v>
      </c>
      <c r="F466" s="2" t="s">
        <v>318</v>
      </c>
      <c r="G466" s="2" t="s">
        <v>319</v>
      </c>
      <c r="H466" s="2" t="s">
        <v>138</v>
      </c>
      <c r="I466" s="2">
        <f>ROUND((90+100+54+45)/100,9)</f>
        <v>2.89</v>
      </c>
      <c r="J466" s="2">
        <v>0</v>
      </c>
      <c r="K466" s="2">
        <f>ROUND((90+100+54+45)/100,9)</f>
        <v>2.89</v>
      </c>
      <c r="L466" s="2"/>
      <c r="M466" s="2"/>
      <c r="N466" s="2"/>
      <c r="O466" s="2">
        <f t="shared" si="549"/>
        <v>351.46</v>
      </c>
      <c r="P466" s="2">
        <f t="shared" si="550"/>
        <v>26.13</v>
      </c>
      <c r="Q466" s="2">
        <f>(ROUND((ROUND(((((ET466*1.25)*1.2))*AV466*I466),2)*BB466),2)+ROUND((ROUND(((AE466-(((EU466*1.25)*1.2)))*AV466*I466),2)*BS466),2))</f>
        <v>0</v>
      </c>
      <c r="R466" s="2">
        <f>(ROUND((ROUND(((((EU466*1.25)*1.2))*AV466*I466),2)*BS466),2)+ROUND((ROUND(((AE466-(((EU466*1.25)*1.2)))*AV466*I466),2)*BS466),2))</f>
        <v>0</v>
      </c>
      <c r="S466" s="2">
        <f t="shared" si="551"/>
        <v>325.33</v>
      </c>
      <c r="T466" s="2">
        <f t="shared" si="552"/>
        <v>0</v>
      </c>
      <c r="U466" s="2">
        <f t="shared" si="553"/>
        <v>21.319601093999996</v>
      </c>
      <c r="V466" s="2">
        <f t="shared" si="554"/>
        <v>0</v>
      </c>
      <c r="W466" s="2">
        <f t="shared" si="555"/>
        <v>0</v>
      </c>
      <c r="X466" s="2">
        <f>(ROUND((((S466+ROUND((ROUND(((((EU466*1.25)*1.2))*AV466*I466),2)*BS466),2))*AT466)/100),2)+ROUND(((ROUND((ROUND(((AE466-(((EU466*1.25)*1.2)))*AV466*I466),2)*BS466),2)*AT466)/100),2))</f>
        <v>354.61</v>
      </c>
      <c r="Y466" s="2">
        <f>(ROUND((((S466+ROUND((ROUND(((((EU466*1.25)*1.2))*AV466*I466),2)*BS466),2))*AU466)/100),2)+ROUND(((ROUND((ROUND(((AE466-(((EU466*1.25)*1.2)))*AV466*I466),2)*BS466),2)*AU466)/100),2))</f>
        <v>198.45</v>
      </c>
      <c r="Z466" s="2"/>
      <c r="AA466" s="2">
        <v>85736471</v>
      </c>
      <c r="AB466" s="2">
        <f t="shared" si="556"/>
        <v>114.541</v>
      </c>
      <c r="AC466" s="2">
        <f>ROUND((((ES466*1)*1)),6)</f>
        <v>9.0399999999999991</v>
      </c>
      <c r="AD466" s="2">
        <f>ROUND((((((ET466*1.25)*1.2))-(((EU466*1.25)*1.2)))+AE466),6)</f>
        <v>0</v>
      </c>
      <c r="AE466" s="2">
        <f>ROUND((((EU466*1.25)*1.2)),6)</f>
        <v>0</v>
      </c>
      <c r="AF466" s="2">
        <f>ROUND((((EV466*1.15)*1.2)),6)</f>
        <v>105.501</v>
      </c>
      <c r="AG466" s="2">
        <f t="shared" si="557"/>
        <v>0</v>
      </c>
      <c r="AH466" s="2">
        <f>(((EW466*1.15)*1.2))</f>
        <v>6.9137999999999984</v>
      </c>
      <c r="AI466" s="2">
        <f>(((EX466*1.25)*1.2))</f>
        <v>0</v>
      </c>
      <c r="AJ466" s="2">
        <f t="shared" si="558"/>
        <v>0</v>
      </c>
      <c r="AK466" s="2">
        <v>85.49</v>
      </c>
      <c r="AL466" s="2">
        <v>9.0399999999999991</v>
      </c>
      <c r="AM466" s="2">
        <v>0</v>
      </c>
      <c r="AN466" s="2">
        <v>0</v>
      </c>
      <c r="AO466" s="2">
        <v>76.45</v>
      </c>
      <c r="AP466" s="2">
        <v>0</v>
      </c>
      <c r="AQ466" s="2">
        <v>5.01</v>
      </c>
      <c r="AR466" s="2">
        <v>0</v>
      </c>
      <c r="AS466" s="2">
        <v>0</v>
      </c>
      <c r="AT466" s="2">
        <v>109</v>
      </c>
      <c r="AU466" s="2">
        <v>61</v>
      </c>
      <c r="AV466" s="2">
        <v>1.0669999999999999</v>
      </c>
      <c r="AW466" s="2">
        <v>1</v>
      </c>
      <c r="AX466" s="2"/>
      <c r="AY466" s="2"/>
      <c r="AZ466" s="2">
        <v>1</v>
      </c>
      <c r="BA466" s="2">
        <v>1</v>
      </c>
      <c r="BB466" s="2">
        <v>1</v>
      </c>
      <c r="BC466" s="2">
        <v>1</v>
      </c>
      <c r="BD466" s="2" t="s">
        <v>3</v>
      </c>
      <c r="BE466" s="2" t="s">
        <v>3</v>
      </c>
      <c r="BF466" s="2" t="s">
        <v>3</v>
      </c>
      <c r="BG466" s="2" t="s">
        <v>3</v>
      </c>
      <c r="BH466" s="2">
        <v>0</v>
      </c>
      <c r="BI466" s="2">
        <v>1</v>
      </c>
      <c r="BJ466" s="2" t="s">
        <v>320</v>
      </c>
      <c r="BK466" s="2"/>
      <c r="BL466" s="2"/>
      <c r="BM466" s="2">
        <v>21</v>
      </c>
      <c r="BN466" s="2">
        <v>0</v>
      </c>
      <c r="BO466" s="2" t="s">
        <v>318</v>
      </c>
      <c r="BP466" s="2">
        <v>1</v>
      </c>
      <c r="BQ466" s="2">
        <v>30</v>
      </c>
      <c r="BR466" s="2">
        <v>0</v>
      </c>
      <c r="BS466" s="2">
        <v>1</v>
      </c>
      <c r="BT466" s="2">
        <v>1</v>
      </c>
      <c r="BU466" s="2">
        <v>1</v>
      </c>
      <c r="BV466" s="2">
        <v>1</v>
      </c>
      <c r="BW466" s="2">
        <v>1</v>
      </c>
      <c r="BX466" s="2">
        <v>1</v>
      </c>
      <c r="BY466" s="2" t="s">
        <v>3</v>
      </c>
      <c r="BZ466" s="2">
        <v>109</v>
      </c>
      <c r="CA466" s="2">
        <v>61</v>
      </c>
      <c r="CB466" s="2" t="s">
        <v>3</v>
      </c>
      <c r="CC466" s="2"/>
      <c r="CD466" s="2"/>
      <c r="CE466" s="2">
        <v>1566</v>
      </c>
      <c r="CF466" s="2">
        <v>0</v>
      </c>
      <c r="CG466" s="2">
        <v>0</v>
      </c>
      <c r="CH466" s="2"/>
      <c r="CI466" s="2"/>
      <c r="CJ466" s="2"/>
      <c r="CK466" s="2"/>
      <c r="CL466" s="2"/>
      <c r="CM466" s="2">
        <v>0</v>
      </c>
      <c r="CN466" s="2" t="s">
        <v>907</v>
      </c>
      <c r="CO466" s="2">
        <v>0</v>
      </c>
      <c r="CP466" s="2">
        <f t="shared" si="559"/>
        <v>351.46</v>
      </c>
      <c r="CQ466" s="2">
        <f t="shared" si="560"/>
        <v>9.0399999999999991</v>
      </c>
      <c r="CR466" s="2">
        <f>(ROUND((ROUND(((((ET466*1.25)*1.2))*AV466*1),2)*BB466),2)+ROUND((ROUND(((AE466-(((EU466*1.25)*1.2)))*AV466*1),2)*BS466),2))</f>
        <v>0</v>
      </c>
      <c r="CS466" s="2">
        <f>(ROUND((ROUND(((((EU466*1.25)*1.2))*AV466*1),2)*BS466),2)+ROUND((ROUND(((AE466-(((EU466*1.25)*1.2)))*AV466*1),2)*BS466),2))</f>
        <v>0</v>
      </c>
      <c r="CT466" s="2">
        <f t="shared" si="561"/>
        <v>112.57</v>
      </c>
      <c r="CU466" s="2">
        <f t="shared" si="562"/>
        <v>0</v>
      </c>
      <c r="CV466" s="2">
        <f t="shared" si="563"/>
        <v>7.3770245999999977</v>
      </c>
      <c r="CW466" s="2">
        <f t="shared" si="564"/>
        <v>0</v>
      </c>
      <c r="CX466" s="2">
        <f t="shared" si="565"/>
        <v>0</v>
      </c>
      <c r="CY466" s="2">
        <f>(ROUND((((S466+ROUND((ROUND(((((EU466*1.25)*1.2))*AV466*1),2)*BS466),2))*AT466)/100),2)+ROUND(((ROUND((ROUND(((AE466-(((EU466*1.25)*1.2)))*AV466*1),2)*BS466),2)*AT466)/100),2))</f>
        <v>354.61</v>
      </c>
      <c r="CZ466" s="2">
        <f>(ROUND((((S466+ROUND((ROUND(((((EU466*1.25)*1.2))*AV466*1),2)*BS466),2))*AU466)/100),2)+ROUND(((ROUND((ROUND(((AE466-(((EU466*1.25)*1.2)))*AV466*1),2)*BS466),2)*AU466)/100),2))</f>
        <v>198.45</v>
      </c>
      <c r="DA466" s="2"/>
      <c r="DB466" s="2">
        <v>167</v>
      </c>
      <c r="DC466" s="2" t="s">
        <v>3</v>
      </c>
      <c r="DD466" s="2" t="s">
        <v>42</v>
      </c>
      <c r="DE466" s="2" t="s">
        <v>140</v>
      </c>
      <c r="DF466" s="2" t="s">
        <v>140</v>
      </c>
      <c r="DG466" s="2" t="s">
        <v>141</v>
      </c>
      <c r="DH466" s="2" t="s">
        <v>3</v>
      </c>
      <c r="DI466" s="2" t="s">
        <v>141</v>
      </c>
      <c r="DJ466" s="2" t="s">
        <v>140</v>
      </c>
      <c r="DK466" s="2" t="s">
        <v>3</v>
      </c>
      <c r="DL466" s="2" t="s">
        <v>3</v>
      </c>
      <c r="DM466" s="2" t="s">
        <v>3</v>
      </c>
      <c r="DN466" s="2">
        <v>0</v>
      </c>
      <c r="DO466" s="2">
        <v>0</v>
      </c>
      <c r="DP466" s="2">
        <v>1</v>
      </c>
      <c r="DQ466" s="2">
        <v>1</v>
      </c>
      <c r="DR466" s="2"/>
      <c r="DS466" s="2"/>
      <c r="DT466" s="2"/>
      <c r="DU466" s="2">
        <v>1013</v>
      </c>
      <c r="DV466" s="2" t="s">
        <v>138</v>
      </c>
      <c r="DW466" s="2" t="s">
        <v>138</v>
      </c>
      <c r="DX466" s="2">
        <v>1</v>
      </c>
      <c r="DY466" s="2"/>
      <c r="DZ466" s="2" t="s">
        <v>3</v>
      </c>
      <c r="EA466" s="2" t="s">
        <v>3</v>
      </c>
      <c r="EB466" s="2" t="s">
        <v>3</v>
      </c>
      <c r="EC466" s="2" t="s">
        <v>3</v>
      </c>
      <c r="ED466" s="2"/>
      <c r="EE466" s="2">
        <v>85133641</v>
      </c>
      <c r="EF466" s="2">
        <v>30</v>
      </c>
      <c r="EG466" s="2" t="s">
        <v>52</v>
      </c>
      <c r="EH466" s="2">
        <v>0</v>
      </c>
      <c r="EI466" s="2" t="s">
        <v>3</v>
      </c>
      <c r="EJ466" s="2">
        <v>1</v>
      </c>
      <c r="EK466" s="2">
        <v>21</v>
      </c>
      <c r="EL466" s="2" t="s">
        <v>53</v>
      </c>
      <c r="EM466" s="2" t="s">
        <v>54</v>
      </c>
      <c r="EN466" s="2"/>
      <c r="EO466" s="2" t="s">
        <v>142</v>
      </c>
      <c r="EP466" s="2"/>
      <c r="EQ466" s="2">
        <v>0</v>
      </c>
      <c r="ER466" s="2">
        <v>85.49</v>
      </c>
      <c r="ES466" s="2">
        <v>9.0399999999999991</v>
      </c>
      <c r="ET466" s="2">
        <v>0</v>
      </c>
      <c r="EU466" s="2">
        <v>0</v>
      </c>
      <c r="EV466" s="2">
        <v>76.45</v>
      </c>
      <c r="EW466" s="2">
        <v>5.01</v>
      </c>
      <c r="EX466" s="2">
        <v>0</v>
      </c>
      <c r="EY466" s="2">
        <v>0</v>
      </c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>
        <v>0</v>
      </c>
      <c r="FR466" s="2">
        <v>0</v>
      </c>
      <c r="FS466" s="2">
        <v>0</v>
      </c>
      <c r="FT466" s="2"/>
      <c r="FU466" s="2"/>
      <c r="FV466" s="2"/>
      <c r="FW466" s="2"/>
      <c r="FX466" s="2">
        <v>109</v>
      </c>
      <c r="FY466" s="2">
        <v>61</v>
      </c>
      <c r="FZ466" s="2"/>
      <c r="GA466" s="2" t="s">
        <v>3</v>
      </c>
      <c r="GB466" s="2"/>
      <c r="GC466" s="2"/>
      <c r="GD466" s="2">
        <v>1</v>
      </c>
      <c r="GE466" s="2"/>
      <c r="GF466" s="2">
        <v>332992495</v>
      </c>
      <c r="GG466" s="2">
        <v>2</v>
      </c>
      <c r="GH466" s="2">
        <v>1</v>
      </c>
      <c r="GI466" s="2">
        <v>2</v>
      </c>
      <c r="GJ466" s="2">
        <v>0</v>
      </c>
      <c r="GK466" s="2">
        <v>0</v>
      </c>
      <c r="GL466" s="2">
        <f t="shared" si="566"/>
        <v>0</v>
      </c>
      <c r="GM466" s="2">
        <f t="shared" si="567"/>
        <v>904.52</v>
      </c>
      <c r="GN466" s="2">
        <f t="shared" si="568"/>
        <v>904.52</v>
      </c>
      <c r="GO466" s="2">
        <f t="shared" si="569"/>
        <v>0</v>
      </c>
      <c r="GP466" s="2">
        <f t="shared" si="570"/>
        <v>0</v>
      </c>
      <c r="GQ466" s="2"/>
      <c r="GR466" s="2">
        <v>0</v>
      </c>
      <c r="GS466" s="2">
        <v>3</v>
      </c>
      <c r="GT466" s="2">
        <v>0</v>
      </c>
      <c r="GU466" s="2" t="s">
        <v>3</v>
      </c>
      <c r="GV466" s="2">
        <f t="shared" si="571"/>
        <v>0</v>
      </c>
      <c r="GW466" s="2">
        <v>1</v>
      </c>
      <c r="GX466" s="2">
        <f t="shared" si="572"/>
        <v>0</v>
      </c>
      <c r="GY466" s="2"/>
      <c r="GZ466" s="2"/>
      <c r="HA466" s="2">
        <v>0</v>
      </c>
      <c r="HB466" s="2">
        <v>0</v>
      </c>
      <c r="HC466" s="2">
        <f t="shared" si="573"/>
        <v>0</v>
      </c>
      <c r="HD466" s="2"/>
      <c r="HE466" s="2" t="s">
        <v>3</v>
      </c>
      <c r="HF466" s="2" t="s">
        <v>3</v>
      </c>
      <c r="HG466" s="2"/>
      <c r="HH466" s="2"/>
      <c r="HI466" s="2"/>
      <c r="HJ466" s="2"/>
      <c r="HK466" s="2"/>
      <c r="HL466" s="2"/>
      <c r="HM466" s="2" t="s">
        <v>3</v>
      </c>
      <c r="HN466" s="2" t="s">
        <v>3</v>
      </c>
      <c r="HO466" s="2" t="s">
        <v>3</v>
      </c>
      <c r="HP466" s="2" t="s">
        <v>3</v>
      </c>
      <c r="HQ466" s="2" t="s">
        <v>3</v>
      </c>
      <c r="HR466" s="2"/>
      <c r="HS466" s="2">
        <v>0</v>
      </c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>
        <v>0</v>
      </c>
      <c r="IL466" s="2"/>
      <c r="IM466" s="2"/>
      <c r="IN466" s="2"/>
      <c r="IO466" s="2"/>
      <c r="IP466" s="2"/>
      <c r="IQ466" s="2"/>
      <c r="IR466" s="2"/>
      <c r="IS466" s="2"/>
      <c r="IT466" s="2"/>
      <c r="IU466" s="2"/>
    </row>
    <row r="467" spans="1:255" x14ac:dyDescent="0.2">
      <c r="A467" s="4">
        <v>17</v>
      </c>
      <c r="B467" s="4">
        <v>1</v>
      </c>
      <c r="C467" s="4">
        <f>ROW(SmtRes!A932)</f>
        <v>932</v>
      </c>
      <c r="D467" s="4">
        <f>ROW(EtalonRes!A924)</f>
        <v>924</v>
      </c>
      <c r="E467" s="4" t="s">
        <v>521</v>
      </c>
      <c r="F467" s="4" t="s">
        <v>318</v>
      </c>
      <c r="G467" s="4" t="s">
        <v>319</v>
      </c>
      <c r="H467" s="4" t="s">
        <v>138</v>
      </c>
      <c r="I467" s="4">
        <f>ROUND((90+100+54+45)/100,9)</f>
        <v>2.89</v>
      </c>
      <c r="J467" s="4">
        <v>0</v>
      </c>
      <c r="K467" s="4">
        <f>ROUND((90+100+54+45)/100,9)</f>
        <v>2.89</v>
      </c>
      <c r="O467" s="4">
        <f t="shared" si="549"/>
        <v>18522.05</v>
      </c>
      <c r="P467" s="4">
        <f t="shared" si="550"/>
        <v>189.7</v>
      </c>
      <c r="Q467" s="4">
        <f>(ROUND((ROUND(((((ET467*1.25)*1.2))*AV467*I467),2)*BB467),2)+ROUND((ROUND(((AE467-(((EU467*1.25)*1.2)))*AV467*I467),2)*BS467),2))</f>
        <v>0</v>
      </c>
      <c r="R467" s="4">
        <f>(ROUND((ROUND(((((EU467*1.25)*1.2))*AV467*I467),2)*BS467),2)+ROUND((ROUND(((AE467-(((EU467*1.25)*1.2)))*AV467*I467),2)*BS467),2))</f>
        <v>0</v>
      </c>
      <c r="S467" s="4">
        <f t="shared" si="551"/>
        <v>18332.349999999999</v>
      </c>
      <c r="T467" s="4">
        <f t="shared" si="552"/>
        <v>0</v>
      </c>
      <c r="U467" s="4">
        <f t="shared" si="553"/>
        <v>21.319601093999996</v>
      </c>
      <c r="V467" s="4">
        <f t="shared" si="554"/>
        <v>0</v>
      </c>
      <c r="W467" s="4">
        <f t="shared" si="555"/>
        <v>0</v>
      </c>
      <c r="X467" s="4">
        <f>(ROUND((((S467+ROUND((ROUND(((((EU467*1.25)*1.2))*AV467*I467),2)*BS467),2))*AT467)/100),2)+ROUND(((ROUND((ROUND(((AE467-(((EU467*1.25)*1.2)))*AV467*I467),2)*BS467),2)*AT467)/100),2))</f>
        <v>19982.259999999998</v>
      </c>
      <c r="Y467" s="4">
        <f>(ROUND((((S467+ROUND((ROUND(((((EU467*1.25)*1.2))*AV467*I467),2)*BS467),2))*AU467)/100),2)+ROUND(((ROUND((ROUND(((AE467-(((EU467*1.25)*1.2)))*AV467*I467),2)*BS467),2)*AU467)/100),2))</f>
        <v>11182.73</v>
      </c>
      <c r="AA467" s="4">
        <v>85736473</v>
      </c>
      <c r="AB467" s="4">
        <f t="shared" si="556"/>
        <v>114.541</v>
      </c>
      <c r="AC467" s="4">
        <f>ROUND((((ES467*1)*1)),6)</f>
        <v>9.0399999999999991</v>
      </c>
      <c r="AD467" s="4">
        <f>ROUND((((((ET467*1.25)*1.2))-(((EU467*1.25)*1.2)))+AE467),6)</f>
        <v>0</v>
      </c>
      <c r="AE467" s="4">
        <f>ROUND((((EU467*1.25)*1.2)),6)</f>
        <v>0</v>
      </c>
      <c r="AF467" s="4">
        <f>ROUND((((EV467*1.15)*1.2)),6)</f>
        <v>105.501</v>
      </c>
      <c r="AG467" s="4">
        <f t="shared" si="557"/>
        <v>0</v>
      </c>
      <c r="AH467" s="4">
        <f>(((EW467*1.15)*1.2))</f>
        <v>6.9137999999999984</v>
      </c>
      <c r="AI467" s="4">
        <f>(((EX467*1.25)*1.2))</f>
        <v>0</v>
      </c>
      <c r="AJ467" s="4">
        <f t="shared" si="558"/>
        <v>0</v>
      </c>
      <c r="AK467" s="4">
        <v>85.49</v>
      </c>
      <c r="AL467" s="4">
        <v>9.0399999999999991</v>
      </c>
      <c r="AM467" s="4">
        <v>0</v>
      </c>
      <c r="AN467" s="4">
        <v>0</v>
      </c>
      <c r="AO467" s="4">
        <v>76.45</v>
      </c>
      <c r="AP467" s="4">
        <v>0</v>
      </c>
      <c r="AQ467" s="4">
        <v>5.01</v>
      </c>
      <c r="AR467" s="4">
        <v>0</v>
      </c>
      <c r="AS467" s="4">
        <v>0</v>
      </c>
      <c r="AT467" s="4">
        <v>109</v>
      </c>
      <c r="AU467" s="4">
        <v>61</v>
      </c>
      <c r="AV467" s="4">
        <v>1.0669999999999999</v>
      </c>
      <c r="AW467" s="4">
        <v>1</v>
      </c>
      <c r="AZ467" s="4">
        <v>1</v>
      </c>
      <c r="BA467" s="4">
        <v>56.35</v>
      </c>
      <c r="BB467" s="4">
        <v>1</v>
      </c>
      <c r="BC467" s="4">
        <v>7.26</v>
      </c>
      <c r="BD467" s="4" t="s">
        <v>3</v>
      </c>
      <c r="BE467" s="4" t="s">
        <v>3</v>
      </c>
      <c r="BF467" s="4" t="s">
        <v>3</v>
      </c>
      <c r="BG467" s="4" t="s">
        <v>3</v>
      </c>
      <c r="BH467" s="4">
        <v>0</v>
      </c>
      <c r="BI467" s="4">
        <v>1</v>
      </c>
      <c r="BJ467" s="4" t="s">
        <v>320</v>
      </c>
      <c r="BM467" s="4">
        <v>21</v>
      </c>
      <c r="BN467" s="4">
        <v>0</v>
      </c>
      <c r="BO467" s="4" t="s">
        <v>318</v>
      </c>
      <c r="BP467" s="4">
        <v>1</v>
      </c>
      <c r="BQ467" s="4">
        <v>30</v>
      </c>
      <c r="BR467" s="4">
        <v>0</v>
      </c>
      <c r="BS467" s="4">
        <v>56.35</v>
      </c>
      <c r="BT467" s="4">
        <v>1</v>
      </c>
      <c r="BU467" s="4">
        <v>1</v>
      </c>
      <c r="BV467" s="4">
        <v>1</v>
      </c>
      <c r="BW467" s="4">
        <v>1</v>
      </c>
      <c r="BX467" s="4">
        <v>1</v>
      </c>
      <c r="BY467" s="4" t="s">
        <v>3</v>
      </c>
      <c r="BZ467" s="4">
        <v>109</v>
      </c>
      <c r="CA467" s="4">
        <v>61</v>
      </c>
      <c r="CB467" s="4" t="s">
        <v>3</v>
      </c>
      <c r="CE467" s="4">
        <v>1566</v>
      </c>
      <c r="CF467" s="4">
        <v>0</v>
      </c>
      <c r="CG467" s="4">
        <v>0</v>
      </c>
      <c r="CM467" s="4">
        <v>0</v>
      </c>
      <c r="CN467" s="4" t="s">
        <v>907</v>
      </c>
      <c r="CO467" s="4">
        <v>0</v>
      </c>
      <c r="CP467" s="4">
        <f t="shared" si="559"/>
        <v>18522.05</v>
      </c>
      <c r="CQ467" s="4">
        <f t="shared" si="560"/>
        <v>65.63</v>
      </c>
      <c r="CR467" s="4">
        <f>(ROUND((ROUND(((((ET467*1.25)*1.2))*AV467*1),2)*BB467),2)+ROUND((ROUND(((AE467-(((EU467*1.25)*1.2)))*AV467*1),2)*BS467),2))</f>
        <v>0</v>
      </c>
      <c r="CS467" s="4">
        <f>(ROUND((ROUND(((((EU467*1.25)*1.2))*AV467*1),2)*BS467),2)+ROUND((ROUND(((AE467-(((EU467*1.25)*1.2)))*AV467*1),2)*BS467),2))</f>
        <v>0</v>
      </c>
      <c r="CT467" s="4">
        <f t="shared" si="561"/>
        <v>6343.32</v>
      </c>
      <c r="CU467" s="4">
        <f t="shared" si="562"/>
        <v>0</v>
      </c>
      <c r="CV467" s="4">
        <f t="shared" si="563"/>
        <v>7.3770245999999977</v>
      </c>
      <c r="CW467" s="4">
        <f t="shared" si="564"/>
        <v>0</v>
      </c>
      <c r="CX467" s="4">
        <f t="shared" si="565"/>
        <v>0</v>
      </c>
      <c r="CY467" s="4">
        <f>(ROUND((((S467+ROUND((ROUND(((((EU467*1.25)*1.2))*AV467*1),2)*BS467),2))*AT467)/100),2)+ROUND(((ROUND((ROUND(((AE467-(((EU467*1.25)*1.2)))*AV467*1),2)*BS467),2)*AT467)/100),2))</f>
        <v>19982.259999999998</v>
      </c>
      <c r="CZ467" s="4">
        <f>(ROUND((((S467+ROUND((ROUND(((((EU467*1.25)*1.2))*AV467*1),2)*BS467),2))*AU467)/100),2)+ROUND(((ROUND((ROUND(((AE467-(((EU467*1.25)*1.2)))*AV467*1),2)*BS467),2)*AU467)/100),2))</f>
        <v>11182.73</v>
      </c>
      <c r="DB467" s="4">
        <v>169</v>
      </c>
      <c r="DC467" s="4" t="s">
        <v>3</v>
      </c>
      <c r="DD467" s="4" t="s">
        <v>42</v>
      </c>
      <c r="DE467" s="4" t="s">
        <v>140</v>
      </c>
      <c r="DF467" s="4" t="s">
        <v>140</v>
      </c>
      <c r="DG467" s="4" t="s">
        <v>141</v>
      </c>
      <c r="DH467" s="4" t="s">
        <v>3</v>
      </c>
      <c r="DI467" s="4" t="s">
        <v>141</v>
      </c>
      <c r="DJ467" s="4" t="s">
        <v>140</v>
      </c>
      <c r="DK467" s="4" t="s">
        <v>3</v>
      </c>
      <c r="DL467" s="4" t="s">
        <v>3</v>
      </c>
      <c r="DM467" s="4" t="s">
        <v>3</v>
      </c>
      <c r="DN467" s="4">
        <v>0</v>
      </c>
      <c r="DO467" s="4">
        <v>0</v>
      </c>
      <c r="DP467" s="4">
        <v>1</v>
      </c>
      <c r="DQ467" s="4">
        <v>1</v>
      </c>
      <c r="DU467" s="4">
        <v>1013</v>
      </c>
      <c r="DV467" s="4" t="s">
        <v>138</v>
      </c>
      <c r="DW467" s="4" t="s">
        <v>138</v>
      </c>
      <c r="DX467" s="4">
        <v>1</v>
      </c>
      <c r="DZ467" s="4" t="s">
        <v>3</v>
      </c>
      <c r="EA467" s="4" t="s">
        <v>3</v>
      </c>
      <c r="EB467" s="4" t="s">
        <v>3</v>
      </c>
      <c r="EC467" s="4" t="s">
        <v>3</v>
      </c>
      <c r="EE467" s="4">
        <v>85133641</v>
      </c>
      <c r="EF467" s="4">
        <v>30</v>
      </c>
      <c r="EG467" s="4" t="s">
        <v>52</v>
      </c>
      <c r="EH467" s="4">
        <v>0</v>
      </c>
      <c r="EI467" s="4" t="s">
        <v>3</v>
      </c>
      <c r="EJ467" s="4">
        <v>1</v>
      </c>
      <c r="EK467" s="4">
        <v>21</v>
      </c>
      <c r="EL467" s="4" t="s">
        <v>53</v>
      </c>
      <c r="EM467" s="4" t="s">
        <v>54</v>
      </c>
      <c r="EO467" s="4" t="s">
        <v>142</v>
      </c>
      <c r="EQ467" s="4">
        <v>0</v>
      </c>
      <c r="ER467" s="4">
        <v>85.49</v>
      </c>
      <c r="ES467" s="4">
        <v>9.0399999999999991</v>
      </c>
      <c r="ET467" s="4">
        <v>0</v>
      </c>
      <c r="EU467" s="4">
        <v>0</v>
      </c>
      <c r="EV467" s="4">
        <v>76.45</v>
      </c>
      <c r="EW467" s="4">
        <v>5.01</v>
      </c>
      <c r="EX467" s="4">
        <v>0</v>
      </c>
      <c r="EY467" s="4">
        <v>0</v>
      </c>
      <c r="FQ467" s="4">
        <v>0</v>
      </c>
      <c r="FR467" s="4">
        <v>0</v>
      </c>
      <c r="FS467" s="4">
        <v>0</v>
      </c>
      <c r="FX467" s="4">
        <v>109</v>
      </c>
      <c r="FY467" s="4">
        <v>61</v>
      </c>
      <c r="GA467" s="4" t="s">
        <v>3</v>
      </c>
      <c r="GD467" s="4">
        <v>1</v>
      </c>
      <c r="GF467" s="4">
        <v>332992495</v>
      </c>
      <c r="GG467" s="4">
        <v>2</v>
      </c>
      <c r="GH467" s="4">
        <v>1</v>
      </c>
      <c r="GI467" s="4">
        <v>2</v>
      </c>
      <c r="GJ467" s="4">
        <v>0</v>
      </c>
      <c r="GK467" s="4">
        <v>0</v>
      </c>
      <c r="GL467" s="4">
        <f t="shared" si="566"/>
        <v>0</v>
      </c>
      <c r="GM467" s="4">
        <f t="shared" si="567"/>
        <v>49687.040000000001</v>
      </c>
      <c r="GN467" s="4">
        <f t="shared" si="568"/>
        <v>49687.040000000001</v>
      </c>
      <c r="GO467" s="4">
        <f t="shared" si="569"/>
        <v>0</v>
      </c>
      <c r="GP467" s="4">
        <f t="shared" si="570"/>
        <v>0</v>
      </c>
      <c r="GR467" s="4">
        <v>0</v>
      </c>
      <c r="GS467" s="4">
        <v>3</v>
      </c>
      <c r="GT467" s="4">
        <v>0</v>
      </c>
      <c r="GU467" s="4" t="s">
        <v>3</v>
      </c>
      <c r="GV467" s="4">
        <f t="shared" si="571"/>
        <v>0</v>
      </c>
      <c r="GW467" s="4">
        <v>1</v>
      </c>
      <c r="GX467" s="4">
        <f t="shared" si="572"/>
        <v>0</v>
      </c>
      <c r="HA467" s="4">
        <v>0</v>
      </c>
      <c r="HB467" s="4">
        <v>0</v>
      </c>
      <c r="HC467" s="4">
        <f t="shared" si="573"/>
        <v>0</v>
      </c>
      <c r="HE467" s="4" t="s">
        <v>3</v>
      </c>
      <c r="HF467" s="4" t="s">
        <v>3</v>
      </c>
      <c r="HM467" s="4" t="s">
        <v>3</v>
      </c>
      <c r="HN467" s="4" t="s">
        <v>3</v>
      </c>
      <c r="HO467" s="4" t="s">
        <v>3</v>
      </c>
      <c r="HP467" s="4" t="s">
        <v>3</v>
      </c>
      <c r="HQ467" s="4" t="s">
        <v>3</v>
      </c>
      <c r="HS467" s="4">
        <v>0</v>
      </c>
      <c r="IK467" s="4">
        <v>0</v>
      </c>
    </row>
    <row r="468" spans="1:255" x14ac:dyDescent="0.2">
      <c r="A468" s="2">
        <v>17</v>
      </c>
      <c r="B468" s="2">
        <v>1</v>
      </c>
      <c r="C468" s="2">
        <f>ROW(SmtRes!A942)</f>
        <v>942</v>
      </c>
      <c r="D468" s="2">
        <f>ROW(EtalonRes!A933)</f>
        <v>933</v>
      </c>
      <c r="E468" s="2" t="s">
        <v>522</v>
      </c>
      <c r="F468" s="2" t="s">
        <v>326</v>
      </c>
      <c r="G468" s="2" t="s">
        <v>327</v>
      </c>
      <c r="H468" s="2" t="s">
        <v>328</v>
      </c>
      <c r="I468" s="2">
        <f>ROUND((90+100+54+45)/10,9)</f>
        <v>28.9</v>
      </c>
      <c r="J468" s="2">
        <v>0</v>
      </c>
      <c r="K468" s="2">
        <f>ROUND((90+100+54+45)/10,9)</f>
        <v>28.9</v>
      </c>
      <c r="L468" s="2"/>
      <c r="M468" s="2"/>
      <c r="N468" s="2"/>
      <c r="O468" s="2">
        <f t="shared" si="549"/>
        <v>2868</v>
      </c>
      <c r="P468" s="2">
        <f t="shared" si="550"/>
        <v>1639.73</v>
      </c>
      <c r="Q468" s="2">
        <f>(ROUND((ROUND(((((ET468*1.25)*1.2))*AV468*I468),2)*BB468),2)+ROUND((ROUND(((AE468-(((EU468*1.25)*1.2)))*AV468*I468),2)*BS468),2))</f>
        <v>34.04</v>
      </c>
      <c r="R468" s="2">
        <f>(ROUND((ROUND(((((EU468*1.25)*1.2))*AV468*I468),2)*BS468),2)+ROUND((ROUND(((AE468-(((EU468*1.25)*1.2)))*AV468*I468),2)*BS468),2))</f>
        <v>4.99</v>
      </c>
      <c r="S468" s="2">
        <f t="shared" si="551"/>
        <v>1194.23</v>
      </c>
      <c r="T468" s="2">
        <f t="shared" si="552"/>
        <v>0</v>
      </c>
      <c r="U468" s="2">
        <f t="shared" si="553"/>
        <v>91.864198799999983</v>
      </c>
      <c r="V468" s="2">
        <f t="shared" si="554"/>
        <v>0</v>
      </c>
      <c r="W468" s="2">
        <f t="shared" si="555"/>
        <v>0</v>
      </c>
      <c r="X468" s="2">
        <f>(ROUND((((S468+ROUND((ROUND(((((EU468*1.25)*1.2))*AV468*I468),2)*BS468),2))*AT468)/100),2)+ROUND(((ROUND((ROUND(((AE468-(((EU468*1.25)*1.2)))*AV468*I468),2)*BS468),2)*AT468)/100),2))</f>
        <v>1043.32</v>
      </c>
      <c r="Y468" s="2">
        <f>(ROUND((((S468+ROUND((ROUND(((((EU468*1.25)*1.2))*AV468*I468),2)*BS468),2))*AU468)/100),2)+ROUND(((ROUND((ROUND(((AE468-(((EU468*1.25)*1.2)))*AV468*I468),2)*BS468),2)*AU468)/100),2))</f>
        <v>563.63</v>
      </c>
      <c r="Z468" s="2"/>
      <c r="AA468" s="2">
        <v>85736471</v>
      </c>
      <c r="AB468" s="2">
        <f t="shared" si="556"/>
        <v>96.272999999999996</v>
      </c>
      <c r="AC468" s="2">
        <f>ROUND((((ES468*1)*1)),6)</f>
        <v>55.68</v>
      </c>
      <c r="AD468" s="2">
        <f>ROUND((((((ET468*1.25)*1.2))-(((EU468*1.25)*1.2)))+AE468),6)</f>
        <v>1.125</v>
      </c>
      <c r="AE468" s="2">
        <f>ROUND((((EU468*1.25)*1.2)),6)</f>
        <v>0.16500000000000001</v>
      </c>
      <c r="AF468" s="2">
        <f>ROUND((((EV468*1.15)*1.2)),6)</f>
        <v>39.468000000000004</v>
      </c>
      <c r="AG468" s="2">
        <f t="shared" si="557"/>
        <v>0</v>
      </c>
      <c r="AH468" s="2">
        <f>(((EW468*1.15)*1.2))</f>
        <v>3.0359999999999996</v>
      </c>
      <c r="AI468" s="2">
        <f>(((EX468*1.25)*1.2))</f>
        <v>0</v>
      </c>
      <c r="AJ468" s="2">
        <f t="shared" si="558"/>
        <v>0</v>
      </c>
      <c r="AK468" s="2">
        <v>85.03</v>
      </c>
      <c r="AL468" s="2">
        <v>55.68</v>
      </c>
      <c r="AM468" s="2">
        <v>0.75</v>
      </c>
      <c r="AN468" s="2">
        <v>0.11</v>
      </c>
      <c r="AO468" s="2">
        <v>28.6</v>
      </c>
      <c r="AP468" s="2">
        <v>0</v>
      </c>
      <c r="AQ468" s="2">
        <v>2.2000000000000002</v>
      </c>
      <c r="AR468" s="2">
        <v>0</v>
      </c>
      <c r="AS468" s="2">
        <v>0</v>
      </c>
      <c r="AT468" s="2">
        <v>87</v>
      </c>
      <c r="AU468" s="2">
        <v>47</v>
      </c>
      <c r="AV468" s="2">
        <v>1.0469999999999999</v>
      </c>
      <c r="AW468" s="2">
        <v>1.0189999999999999</v>
      </c>
      <c r="AX468" s="2"/>
      <c r="AY468" s="2"/>
      <c r="AZ468" s="2">
        <v>1</v>
      </c>
      <c r="BA468" s="2">
        <v>1</v>
      </c>
      <c r="BB468" s="2">
        <v>1</v>
      </c>
      <c r="BC468" s="2">
        <v>1</v>
      </c>
      <c r="BD468" s="2" t="s">
        <v>3</v>
      </c>
      <c r="BE468" s="2" t="s">
        <v>3</v>
      </c>
      <c r="BF468" s="2" t="s">
        <v>3</v>
      </c>
      <c r="BG468" s="2" t="s">
        <v>3</v>
      </c>
      <c r="BH468" s="2">
        <v>0</v>
      </c>
      <c r="BI468" s="2">
        <v>1</v>
      </c>
      <c r="BJ468" s="2" t="s">
        <v>329</v>
      </c>
      <c r="BK468" s="2"/>
      <c r="BL468" s="2"/>
      <c r="BM468" s="2">
        <v>29</v>
      </c>
      <c r="BN468" s="2">
        <v>0</v>
      </c>
      <c r="BO468" s="2" t="s">
        <v>326</v>
      </c>
      <c r="BP468" s="2">
        <v>1</v>
      </c>
      <c r="BQ468" s="2">
        <v>30</v>
      </c>
      <c r="BR468" s="2">
        <v>0</v>
      </c>
      <c r="BS468" s="2">
        <v>1</v>
      </c>
      <c r="BT468" s="2">
        <v>1</v>
      </c>
      <c r="BU468" s="2">
        <v>1</v>
      </c>
      <c r="BV468" s="2">
        <v>1</v>
      </c>
      <c r="BW468" s="2">
        <v>1</v>
      </c>
      <c r="BX468" s="2">
        <v>1</v>
      </c>
      <c r="BY468" s="2" t="s">
        <v>3</v>
      </c>
      <c r="BZ468" s="2">
        <v>87</v>
      </c>
      <c r="CA468" s="2">
        <v>47</v>
      </c>
      <c r="CB468" s="2" t="s">
        <v>3</v>
      </c>
      <c r="CC468" s="2"/>
      <c r="CD468" s="2"/>
      <c r="CE468" s="2">
        <v>1566</v>
      </c>
      <c r="CF468" s="2">
        <v>0</v>
      </c>
      <c r="CG468" s="2">
        <v>0</v>
      </c>
      <c r="CH468" s="2"/>
      <c r="CI468" s="2"/>
      <c r="CJ468" s="2"/>
      <c r="CK468" s="2"/>
      <c r="CL468" s="2"/>
      <c r="CM468" s="2">
        <v>0</v>
      </c>
      <c r="CN468" s="2" t="s">
        <v>907</v>
      </c>
      <c r="CO468" s="2">
        <v>0</v>
      </c>
      <c r="CP468" s="2">
        <f t="shared" si="559"/>
        <v>2868</v>
      </c>
      <c r="CQ468" s="2">
        <f t="shared" si="560"/>
        <v>56.74</v>
      </c>
      <c r="CR468" s="2">
        <f>(ROUND((ROUND(((((ET468*1.25)*1.2))*AV468*1),2)*BB468),2)+ROUND((ROUND(((AE468-(((EU468*1.25)*1.2)))*AV468*1),2)*BS468),2))</f>
        <v>1.18</v>
      </c>
      <c r="CS468" s="2">
        <f>(ROUND((ROUND(((((EU468*1.25)*1.2))*AV468*1),2)*BS468),2)+ROUND((ROUND(((AE468-(((EU468*1.25)*1.2)))*AV468*1),2)*BS468),2))</f>
        <v>0.17</v>
      </c>
      <c r="CT468" s="2">
        <f t="shared" si="561"/>
        <v>41.32</v>
      </c>
      <c r="CU468" s="2">
        <f t="shared" si="562"/>
        <v>0</v>
      </c>
      <c r="CV468" s="2">
        <f t="shared" si="563"/>
        <v>3.1786919999999994</v>
      </c>
      <c r="CW468" s="2">
        <f t="shared" si="564"/>
        <v>0</v>
      </c>
      <c r="CX468" s="2">
        <f t="shared" si="565"/>
        <v>0</v>
      </c>
      <c r="CY468" s="2">
        <f>(ROUND((((S468+ROUND((ROUND(((((EU468*1.25)*1.2))*AV468*1),2)*BS468),2))*AT468)/100),2)+ROUND(((ROUND((ROUND(((AE468-(((EU468*1.25)*1.2)))*AV468*1),2)*BS468),2)*AT468)/100),2))</f>
        <v>1039.1300000000001</v>
      </c>
      <c r="CZ468" s="2">
        <f>(ROUND((((S468+ROUND((ROUND(((((EU468*1.25)*1.2))*AV468*1),2)*BS468),2))*AU468)/100),2)+ROUND(((ROUND((ROUND(((AE468-(((EU468*1.25)*1.2)))*AV468*1),2)*BS468),2)*AU468)/100),2))</f>
        <v>561.37</v>
      </c>
      <c r="DA468" s="2"/>
      <c r="DB468" s="2">
        <v>171</v>
      </c>
      <c r="DC468" s="2" t="s">
        <v>3</v>
      </c>
      <c r="DD468" s="2" t="s">
        <v>42</v>
      </c>
      <c r="DE468" s="2" t="s">
        <v>140</v>
      </c>
      <c r="DF468" s="2" t="s">
        <v>140</v>
      </c>
      <c r="DG468" s="2" t="s">
        <v>141</v>
      </c>
      <c r="DH468" s="2" t="s">
        <v>3</v>
      </c>
      <c r="DI468" s="2" t="s">
        <v>141</v>
      </c>
      <c r="DJ468" s="2" t="s">
        <v>140</v>
      </c>
      <c r="DK468" s="2" t="s">
        <v>3</v>
      </c>
      <c r="DL468" s="2" t="s">
        <v>3</v>
      </c>
      <c r="DM468" s="2" t="s">
        <v>3</v>
      </c>
      <c r="DN468" s="2">
        <v>0</v>
      </c>
      <c r="DO468" s="2">
        <v>0</v>
      </c>
      <c r="DP468" s="2">
        <v>1</v>
      </c>
      <c r="DQ468" s="2">
        <v>1</v>
      </c>
      <c r="DR468" s="2"/>
      <c r="DS468" s="2"/>
      <c r="DT468" s="2"/>
      <c r="DU468" s="2">
        <v>1013</v>
      </c>
      <c r="DV468" s="2" t="s">
        <v>328</v>
      </c>
      <c r="DW468" s="2" t="s">
        <v>328</v>
      </c>
      <c r="DX468" s="2">
        <v>1</v>
      </c>
      <c r="DY468" s="2"/>
      <c r="DZ468" s="2" t="s">
        <v>3</v>
      </c>
      <c r="EA468" s="2" t="s">
        <v>3</v>
      </c>
      <c r="EB468" s="2" t="s">
        <v>3</v>
      </c>
      <c r="EC468" s="2" t="s">
        <v>3</v>
      </c>
      <c r="ED468" s="2"/>
      <c r="EE468" s="2">
        <v>85133649</v>
      </c>
      <c r="EF468" s="2">
        <v>30</v>
      </c>
      <c r="EG468" s="2" t="s">
        <v>52</v>
      </c>
      <c r="EH468" s="2">
        <v>0</v>
      </c>
      <c r="EI468" s="2" t="s">
        <v>3</v>
      </c>
      <c r="EJ468" s="2">
        <v>1</v>
      </c>
      <c r="EK468" s="2">
        <v>29</v>
      </c>
      <c r="EL468" s="2" t="s">
        <v>330</v>
      </c>
      <c r="EM468" s="2" t="s">
        <v>331</v>
      </c>
      <c r="EN468" s="2"/>
      <c r="EO468" s="2" t="s">
        <v>142</v>
      </c>
      <c r="EP468" s="2"/>
      <c r="EQ468" s="2">
        <v>0</v>
      </c>
      <c r="ER468" s="2">
        <v>85.03</v>
      </c>
      <c r="ES468" s="2">
        <v>55.68</v>
      </c>
      <c r="ET468" s="2">
        <v>0.75</v>
      </c>
      <c r="EU468" s="2">
        <v>0.11</v>
      </c>
      <c r="EV468" s="2">
        <v>28.6</v>
      </c>
      <c r="EW468" s="2">
        <v>2.2000000000000002</v>
      </c>
      <c r="EX468" s="2">
        <v>0</v>
      </c>
      <c r="EY468" s="2">
        <v>0</v>
      </c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>
        <v>0</v>
      </c>
      <c r="FR468" s="2">
        <v>0</v>
      </c>
      <c r="FS468" s="2">
        <v>0</v>
      </c>
      <c r="FT468" s="2"/>
      <c r="FU468" s="2"/>
      <c r="FV468" s="2"/>
      <c r="FW468" s="2"/>
      <c r="FX468" s="2">
        <v>87</v>
      </c>
      <c r="FY468" s="2">
        <v>47</v>
      </c>
      <c r="FZ468" s="2"/>
      <c r="GA468" s="2" t="s">
        <v>3</v>
      </c>
      <c r="GB468" s="2"/>
      <c r="GC468" s="2"/>
      <c r="GD468" s="2">
        <v>1</v>
      </c>
      <c r="GE468" s="2"/>
      <c r="GF468" s="2">
        <v>-2051619664</v>
      </c>
      <c r="GG468" s="2">
        <v>2</v>
      </c>
      <c r="GH468" s="2">
        <v>1</v>
      </c>
      <c r="GI468" s="2">
        <v>2</v>
      </c>
      <c r="GJ468" s="2">
        <v>0</v>
      </c>
      <c r="GK468" s="2">
        <v>0</v>
      </c>
      <c r="GL468" s="2">
        <f t="shared" si="566"/>
        <v>0</v>
      </c>
      <c r="GM468" s="2">
        <f t="shared" si="567"/>
        <v>4474.95</v>
      </c>
      <c r="GN468" s="2">
        <f t="shared" si="568"/>
        <v>4474.95</v>
      </c>
      <c r="GO468" s="2">
        <f t="shared" si="569"/>
        <v>0</v>
      </c>
      <c r="GP468" s="2">
        <f t="shared" si="570"/>
        <v>0</v>
      </c>
      <c r="GQ468" s="2"/>
      <c r="GR468" s="2">
        <v>0</v>
      </c>
      <c r="GS468" s="2">
        <v>3</v>
      </c>
      <c r="GT468" s="2">
        <v>0</v>
      </c>
      <c r="GU468" s="2" t="s">
        <v>3</v>
      </c>
      <c r="GV468" s="2">
        <f t="shared" si="571"/>
        <v>0</v>
      </c>
      <c r="GW468" s="2">
        <v>1</v>
      </c>
      <c r="GX468" s="2">
        <f t="shared" si="572"/>
        <v>0</v>
      </c>
      <c r="GY468" s="2"/>
      <c r="GZ468" s="2"/>
      <c r="HA468" s="2">
        <v>0</v>
      </c>
      <c r="HB468" s="2">
        <v>0</v>
      </c>
      <c r="HC468" s="2">
        <f t="shared" si="573"/>
        <v>0</v>
      </c>
      <c r="HD468" s="2"/>
      <c r="HE468" s="2" t="s">
        <v>3</v>
      </c>
      <c r="HF468" s="2" t="s">
        <v>3</v>
      </c>
      <c r="HG468" s="2"/>
      <c r="HH468" s="2"/>
      <c r="HI468" s="2"/>
      <c r="HJ468" s="2"/>
      <c r="HK468" s="2"/>
      <c r="HL468" s="2"/>
      <c r="HM468" s="2" t="s">
        <v>3</v>
      </c>
      <c r="HN468" s="2" t="s">
        <v>3</v>
      </c>
      <c r="HO468" s="2" t="s">
        <v>3</v>
      </c>
      <c r="HP468" s="2" t="s">
        <v>3</v>
      </c>
      <c r="HQ468" s="2" t="s">
        <v>3</v>
      </c>
      <c r="HR468" s="2"/>
      <c r="HS468" s="2">
        <v>0</v>
      </c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>
        <v>0</v>
      </c>
      <c r="IL468" s="2"/>
      <c r="IM468" s="2"/>
      <c r="IN468" s="2"/>
      <c r="IO468" s="2"/>
      <c r="IP468" s="2"/>
      <c r="IQ468" s="2"/>
      <c r="IR468" s="2"/>
      <c r="IS468" s="2"/>
      <c r="IT468" s="2"/>
      <c r="IU468" s="2"/>
    </row>
    <row r="469" spans="1:255" x14ac:dyDescent="0.2">
      <c r="A469" s="4">
        <v>17</v>
      </c>
      <c r="B469" s="4">
        <v>1</v>
      </c>
      <c r="C469" s="4">
        <f>ROW(SmtRes!A952)</f>
        <v>952</v>
      </c>
      <c r="D469" s="4">
        <f>ROW(EtalonRes!A942)</f>
        <v>942</v>
      </c>
      <c r="E469" s="4" t="s">
        <v>522</v>
      </c>
      <c r="F469" s="4" t="s">
        <v>326</v>
      </c>
      <c r="G469" s="4" t="s">
        <v>327</v>
      </c>
      <c r="H469" s="4" t="s">
        <v>328</v>
      </c>
      <c r="I469" s="4">
        <f>ROUND((90+100+54+45)/10,9)</f>
        <v>28.9</v>
      </c>
      <c r="J469" s="4">
        <v>0</v>
      </c>
      <c r="K469" s="4">
        <f>ROUND((90+100+54+45)/10,9)</f>
        <v>28.9</v>
      </c>
      <c r="O469" s="4">
        <f t="shared" si="549"/>
        <v>100029.67</v>
      </c>
      <c r="P469" s="4">
        <f t="shared" si="550"/>
        <v>32155.11</v>
      </c>
      <c r="Q469" s="4">
        <f>(ROUND((ROUND(((((ET469*1.25)*1.2))*AV469*I469),2)*BB469),2)+ROUND((ROUND(((AE469-(((EU469*1.25)*1.2)))*AV469*I469),2)*BS469),2))</f>
        <v>579.70000000000005</v>
      </c>
      <c r="R469" s="4">
        <f>(ROUND((ROUND(((((EU469*1.25)*1.2))*AV469*I469),2)*BS469),2)+ROUND((ROUND(((AE469-(((EU469*1.25)*1.2)))*AV469*I469),2)*BS469),2))</f>
        <v>281.19</v>
      </c>
      <c r="S469" s="4">
        <f t="shared" si="551"/>
        <v>67294.86</v>
      </c>
      <c r="T469" s="4">
        <f t="shared" si="552"/>
        <v>0</v>
      </c>
      <c r="U469" s="4">
        <f t="shared" si="553"/>
        <v>91.864198799999983</v>
      </c>
      <c r="V469" s="4">
        <f t="shared" si="554"/>
        <v>0</v>
      </c>
      <c r="W469" s="4">
        <f t="shared" si="555"/>
        <v>0</v>
      </c>
      <c r="X469" s="4">
        <f>(ROUND((((S469+ROUND((ROUND(((((EU469*1.25)*1.2))*AV469*I469),2)*BS469),2))*AT469)/100),2)+ROUND(((ROUND((ROUND(((AE469-(((EU469*1.25)*1.2)))*AV469*I469),2)*BS469),2)*AT469)/100),2))</f>
        <v>58791.16</v>
      </c>
      <c r="Y469" s="4">
        <f>(ROUND((((S469+ROUND((ROUND(((((EU469*1.25)*1.2))*AV469*I469),2)*BS469),2))*AU469)/100),2)+ROUND(((ROUND((ROUND(((AE469-(((EU469*1.25)*1.2)))*AV469*I469),2)*BS469),2)*AU469)/100),2))</f>
        <v>31760.74</v>
      </c>
      <c r="AA469" s="4">
        <v>85736473</v>
      </c>
      <c r="AB469" s="4">
        <f t="shared" si="556"/>
        <v>96.272999999999996</v>
      </c>
      <c r="AC469" s="4">
        <f>ROUND((((ES469*1)*1)),6)</f>
        <v>55.68</v>
      </c>
      <c r="AD469" s="4">
        <f>ROUND((((((ET469*1.25)*1.2))-(((EU469*1.25)*1.2)))+AE469),6)</f>
        <v>1.125</v>
      </c>
      <c r="AE469" s="4">
        <f>ROUND((((EU469*1.25)*1.2)),6)</f>
        <v>0.16500000000000001</v>
      </c>
      <c r="AF469" s="4">
        <f>ROUND((((EV469*1.15)*1.2)),6)</f>
        <v>39.468000000000004</v>
      </c>
      <c r="AG469" s="4">
        <f t="shared" si="557"/>
        <v>0</v>
      </c>
      <c r="AH469" s="4">
        <f>(((EW469*1.15)*1.2))</f>
        <v>3.0359999999999996</v>
      </c>
      <c r="AI469" s="4">
        <f>(((EX469*1.25)*1.2))</f>
        <v>0</v>
      </c>
      <c r="AJ469" s="4">
        <f t="shared" si="558"/>
        <v>0</v>
      </c>
      <c r="AK469" s="4">
        <v>85.03</v>
      </c>
      <c r="AL469" s="4">
        <v>55.68</v>
      </c>
      <c r="AM469" s="4">
        <v>0.75</v>
      </c>
      <c r="AN469" s="4">
        <v>0.11</v>
      </c>
      <c r="AO469" s="4">
        <v>28.6</v>
      </c>
      <c r="AP469" s="4">
        <v>0</v>
      </c>
      <c r="AQ469" s="4">
        <v>2.2000000000000002</v>
      </c>
      <c r="AR469" s="4">
        <v>0</v>
      </c>
      <c r="AS469" s="4">
        <v>0</v>
      </c>
      <c r="AT469" s="4">
        <v>87</v>
      </c>
      <c r="AU469" s="4">
        <v>47</v>
      </c>
      <c r="AV469" s="4">
        <v>1.0469999999999999</v>
      </c>
      <c r="AW469" s="4">
        <v>1.0189999999999999</v>
      </c>
      <c r="AZ469" s="4">
        <v>1</v>
      </c>
      <c r="BA469" s="4">
        <v>56.35</v>
      </c>
      <c r="BB469" s="4">
        <v>17.03</v>
      </c>
      <c r="BC469" s="4">
        <v>19.61</v>
      </c>
      <c r="BD469" s="4" t="s">
        <v>3</v>
      </c>
      <c r="BE469" s="4" t="s">
        <v>3</v>
      </c>
      <c r="BF469" s="4" t="s">
        <v>3</v>
      </c>
      <c r="BG469" s="4" t="s">
        <v>3</v>
      </c>
      <c r="BH469" s="4">
        <v>0</v>
      </c>
      <c r="BI469" s="4">
        <v>1</v>
      </c>
      <c r="BJ469" s="4" t="s">
        <v>329</v>
      </c>
      <c r="BM469" s="4">
        <v>29</v>
      </c>
      <c r="BN469" s="4">
        <v>0</v>
      </c>
      <c r="BO469" s="4" t="s">
        <v>326</v>
      </c>
      <c r="BP469" s="4">
        <v>1</v>
      </c>
      <c r="BQ469" s="4">
        <v>30</v>
      </c>
      <c r="BR469" s="4">
        <v>0</v>
      </c>
      <c r="BS469" s="4">
        <v>56.35</v>
      </c>
      <c r="BT469" s="4">
        <v>1</v>
      </c>
      <c r="BU469" s="4">
        <v>1</v>
      </c>
      <c r="BV469" s="4">
        <v>1</v>
      </c>
      <c r="BW469" s="4">
        <v>1</v>
      </c>
      <c r="BX469" s="4">
        <v>1</v>
      </c>
      <c r="BY469" s="4" t="s">
        <v>3</v>
      </c>
      <c r="BZ469" s="4">
        <v>87</v>
      </c>
      <c r="CA469" s="4">
        <v>47</v>
      </c>
      <c r="CB469" s="4" t="s">
        <v>3</v>
      </c>
      <c r="CE469" s="4">
        <v>1566</v>
      </c>
      <c r="CF469" s="4">
        <v>0</v>
      </c>
      <c r="CG469" s="4">
        <v>0</v>
      </c>
      <c r="CM469" s="4">
        <v>0</v>
      </c>
      <c r="CN469" s="4" t="s">
        <v>907</v>
      </c>
      <c r="CO469" s="4">
        <v>0</v>
      </c>
      <c r="CP469" s="4">
        <f t="shared" si="559"/>
        <v>100029.67</v>
      </c>
      <c r="CQ469" s="4">
        <f t="shared" si="560"/>
        <v>1112.67</v>
      </c>
      <c r="CR469" s="4">
        <f>(ROUND((ROUND(((((ET469*1.25)*1.2))*AV469*1),2)*BB469),2)+ROUND((ROUND(((AE469-(((EU469*1.25)*1.2)))*AV469*1),2)*BS469),2))</f>
        <v>20.100000000000001</v>
      </c>
      <c r="CS469" s="4">
        <f>(ROUND((ROUND(((((EU469*1.25)*1.2))*AV469*1),2)*BS469),2)+ROUND((ROUND(((AE469-(((EU469*1.25)*1.2)))*AV469*1),2)*BS469),2))</f>
        <v>9.58</v>
      </c>
      <c r="CT469" s="4">
        <f t="shared" si="561"/>
        <v>2328.38</v>
      </c>
      <c r="CU469" s="4">
        <f t="shared" si="562"/>
        <v>0</v>
      </c>
      <c r="CV469" s="4">
        <f t="shared" si="563"/>
        <v>3.1786919999999994</v>
      </c>
      <c r="CW469" s="4">
        <f t="shared" si="564"/>
        <v>0</v>
      </c>
      <c r="CX469" s="4">
        <f t="shared" si="565"/>
        <v>0</v>
      </c>
      <c r="CY469" s="4">
        <f>(ROUND((((S469+ROUND((ROUND(((((EU469*1.25)*1.2))*AV469*1),2)*BS469),2))*AT469)/100),2)+ROUND(((ROUND((ROUND(((AE469-(((EU469*1.25)*1.2)))*AV469*1),2)*BS469),2)*AT469)/100),2))</f>
        <v>58554.86</v>
      </c>
      <c r="CZ469" s="4">
        <f>(ROUND((((S469+ROUND((ROUND(((((EU469*1.25)*1.2))*AV469*1),2)*BS469),2))*AU469)/100),2)+ROUND(((ROUND((ROUND(((AE469-(((EU469*1.25)*1.2)))*AV469*1),2)*BS469),2)*AU469)/100),2))</f>
        <v>31633.09</v>
      </c>
      <c r="DB469" s="4">
        <v>173</v>
      </c>
      <c r="DC469" s="4" t="s">
        <v>3</v>
      </c>
      <c r="DD469" s="4" t="s">
        <v>42</v>
      </c>
      <c r="DE469" s="4" t="s">
        <v>140</v>
      </c>
      <c r="DF469" s="4" t="s">
        <v>140</v>
      </c>
      <c r="DG469" s="4" t="s">
        <v>141</v>
      </c>
      <c r="DH469" s="4" t="s">
        <v>3</v>
      </c>
      <c r="DI469" s="4" t="s">
        <v>141</v>
      </c>
      <c r="DJ469" s="4" t="s">
        <v>140</v>
      </c>
      <c r="DK469" s="4" t="s">
        <v>3</v>
      </c>
      <c r="DL469" s="4" t="s">
        <v>3</v>
      </c>
      <c r="DM469" s="4" t="s">
        <v>3</v>
      </c>
      <c r="DN469" s="4">
        <v>0</v>
      </c>
      <c r="DO469" s="4">
        <v>0</v>
      </c>
      <c r="DP469" s="4">
        <v>1</v>
      </c>
      <c r="DQ469" s="4">
        <v>1</v>
      </c>
      <c r="DU469" s="4">
        <v>1013</v>
      </c>
      <c r="DV469" s="4" t="s">
        <v>328</v>
      </c>
      <c r="DW469" s="4" t="s">
        <v>328</v>
      </c>
      <c r="DX469" s="4">
        <v>1</v>
      </c>
      <c r="DZ469" s="4" t="s">
        <v>3</v>
      </c>
      <c r="EA469" s="4" t="s">
        <v>3</v>
      </c>
      <c r="EB469" s="4" t="s">
        <v>3</v>
      </c>
      <c r="EC469" s="4" t="s">
        <v>3</v>
      </c>
      <c r="EE469" s="4">
        <v>85133649</v>
      </c>
      <c r="EF469" s="4">
        <v>30</v>
      </c>
      <c r="EG469" s="4" t="s">
        <v>52</v>
      </c>
      <c r="EH469" s="4">
        <v>0</v>
      </c>
      <c r="EI469" s="4" t="s">
        <v>3</v>
      </c>
      <c r="EJ469" s="4">
        <v>1</v>
      </c>
      <c r="EK469" s="4">
        <v>29</v>
      </c>
      <c r="EL469" s="4" t="s">
        <v>330</v>
      </c>
      <c r="EM469" s="4" t="s">
        <v>331</v>
      </c>
      <c r="EO469" s="4" t="s">
        <v>142</v>
      </c>
      <c r="EQ469" s="4">
        <v>0</v>
      </c>
      <c r="ER469" s="4">
        <v>85.03</v>
      </c>
      <c r="ES469" s="4">
        <v>55.68</v>
      </c>
      <c r="ET469" s="4">
        <v>0.75</v>
      </c>
      <c r="EU469" s="4">
        <v>0.11</v>
      </c>
      <c r="EV469" s="4">
        <v>28.6</v>
      </c>
      <c r="EW469" s="4">
        <v>2.2000000000000002</v>
      </c>
      <c r="EX469" s="4">
        <v>0</v>
      </c>
      <c r="EY469" s="4">
        <v>0</v>
      </c>
      <c r="FQ469" s="4">
        <v>0</v>
      </c>
      <c r="FR469" s="4">
        <v>0</v>
      </c>
      <c r="FS469" s="4">
        <v>0</v>
      </c>
      <c r="FX469" s="4">
        <v>87</v>
      </c>
      <c r="FY469" s="4">
        <v>47</v>
      </c>
      <c r="GA469" s="4" t="s">
        <v>3</v>
      </c>
      <c r="GD469" s="4">
        <v>1</v>
      </c>
      <c r="GF469" s="4">
        <v>-2051619664</v>
      </c>
      <c r="GG469" s="4">
        <v>2</v>
      </c>
      <c r="GH469" s="4">
        <v>1</v>
      </c>
      <c r="GI469" s="4">
        <v>2</v>
      </c>
      <c r="GJ469" s="4">
        <v>0</v>
      </c>
      <c r="GK469" s="4">
        <v>0</v>
      </c>
      <c r="GL469" s="4">
        <f t="shared" si="566"/>
        <v>0</v>
      </c>
      <c r="GM469" s="4">
        <f t="shared" si="567"/>
        <v>190581.57</v>
      </c>
      <c r="GN469" s="4">
        <f t="shared" si="568"/>
        <v>190581.57</v>
      </c>
      <c r="GO469" s="4">
        <f t="shared" si="569"/>
        <v>0</v>
      </c>
      <c r="GP469" s="4">
        <f t="shared" si="570"/>
        <v>0</v>
      </c>
      <c r="GR469" s="4">
        <v>0</v>
      </c>
      <c r="GS469" s="4">
        <v>3</v>
      </c>
      <c r="GT469" s="4">
        <v>0</v>
      </c>
      <c r="GU469" s="4" t="s">
        <v>3</v>
      </c>
      <c r="GV469" s="4">
        <f t="shared" si="571"/>
        <v>0</v>
      </c>
      <c r="GW469" s="4">
        <v>1</v>
      </c>
      <c r="GX469" s="4">
        <f t="shared" si="572"/>
        <v>0</v>
      </c>
      <c r="HA469" s="4">
        <v>0</v>
      </c>
      <c r="HB469" s="4">
        <v>0</v>
      </c>
      <c r="HC469" s="4">
        <f t="shared" si="573"/>
        <v>0</v>
      </c>
      <c r="HE469" s="4" t="s">
        <v>3</v>
      </c>
      <c r="HF469" s="4" t="s">
        <v>3</v>
      </c>
      <c r="HM469" s="4" t="s">
        <v>3</v>
      </c>
      <c r="HN469" s="4" t="s">
        <v>3</v>
      </c>
      <c r="HO469" s="4" t="s">
        <v>3</v>
      </c>
      <c r="HP469" s="4" t="s">
        <v>3</v>
      </c>
      <c r="HQ469" s="4" t="s">
        <v>3</v>
      </c>
      <c r="HS469" s="4">
        <v>0</v>
      </c>
      <c r="IK469" s="4">
        <v>0</v>
      </c>
    </row>
    <row r="470" spans="1:255" x14ac:dyDescent="0.2">
      <c r="A470" s="2">
        <v>18</v>
      </c>
      <c r="B470" s="2">
        <v>1</v>
      </c>
      <c r="C470" s="2">
        <v>942</v>
      </c>
      <c r="D470" s="2"/>
      <c r="E470" s="2" t="s">
        <v>523</v>
      </c>
      <c r="F470" s="2" t="s">
        <v>333</v>
      </c>
      <c r="G470" s="2" t="s">
        <v>334</v>
      </c>
      <c r="H470" s="2" t="s">
        <v>156</v>
      </c>
      <c r="I470" s="2">
        <f>I468*J470</f>
        <v>433.5</v>
      </c>
      <c r="J470" s="2">
        <v>15</v>
      </c>
      <c r="K470" s="2">
        <v>15</v>
      </c>
      <c r="L470" s="2"/>
      <c r="M470" s="2"/>
      <c r="N470" s="2"/>
      <c r="O470" s="2">
        <f t="shared" ref="O470:O501" si="602">ROUND(CP470,2)</f>
        <v>1038.08</v>
      </c>
      <c r="P470" s="2">
        <f t="shared" ref="P470:P501" si="603">ROUND((ROUND((AC470*AW470*I470),2)*BC470),2)</f>
        <v>1038.08</v>
      </c>
      <c r="Q470" s="2">
        <f t="shared" ref="Q470:Q481" si="604">(ROUND((ROUND(((ET470)*AV470*I470),2)*BB470),2)+ROUND((ROUND(((AE470-(EU470))*AV470*I470),2)*BS470),2))</f>
        <v>0</v>
      </c>
      <c r="R470" s="2">
        <f t="shared" ref="R470:R481" si="605">(ROUND((ROUND(((EU470)*AV470*I470),2)*BS470),2)+ROUND((ROUND(((AE470-(EU470))*AV470*I470),2)*BS470),2))</f>
        <v>0</v>
      </c>
      <c r="S470" s="2">
        <f t="shared" ref="S470:S501" si="606">ROUND((ROUND((AF470*AV470*I470),2)*BA470),2)</f>
        <v>0</v>
      </c>
      <c r="T470" s="2">
        <f t="shared" ref="T470:T501" si="607">ROUND(CU470*I470,2)</f>
        <v>0</v>
      </c>
      <c r="U470" s="2">
        <f t="shared" ref="U470:U501" si="608">CV470*I470</f>
        <v>0</v>
      </c>
      <c r="V470" s="2">
        <f t="shared" ref="V470:V501" si="609">CW470*I470</f>
        <v>0</v>
      </c>
      <c r="W470" s="2">
        <f t="shared" ref="W470:W501" si="610">ROUND(CX470*I470,2)</f>
        <v>0</v>
      </c>
      <c r="X470" s="2">
        <f t="shared" ref="X470:X481" si="611">(ROUND((((S470+ROUND((ROUND(((EU470)*AV470*I470),2)*BS470),2))*AT470)/100),2)+ROUND(((ROUND((ROUND(((AE470-(EU470))*AV470*I470),2)*BS470),2)*AT470)/100),2))</f>
        <v>0</v>
      </c>
      <c r="Y470" s="2">
        <f t="shared" ref="Y470:Y481" si="612">(ROUND((((S470+ROUND((ROUND(((EU470)*AV470*I470),2)*BS470),2))*AU470)/100),2)+ROUND(((ROUND((ROUND(((AE470-(EU470))*AV470*I470),2)*BS470),2)*AU470)/100),2))</f>
        <v>0</v>
      </c>
      <c r="Z470" s="2"/>
      <c r="AA470" s="2">
        <v>85736471</v>
      </c>
      <c r="AB470" s="2">
        <f t="shared" ref="AB470:AB501" si="613">ROUND((AC470+AD470+AF470),6)</f>
        <v>2.35</v>
      </c>
      <c r="AC470" s="2">
        <f t="shared" ref="AC470:AC481" si="614">ROUND((ES470),6)</f>
        <v>2.35</v>
      </c>
      <c r="AD470" s="2">
        <f t="shared" ref="AD470:AD481" si="615">ROUND((((ET470)-(EU470))+AE470),6)</f>
        <v>0</v>
      </c>
      <c r="AE470" s="2">
        <f t="shared" ref="AE470:AE481" si="616">ROUND((EU470),6)</f>
        <v>0</v>
      </c>
      <c r="AF470" s="2">
        <f t="shared" ref="AF470:AF481" si="617">ROUND((EV470),6)</f>
        <v>0</v>
      </c>
      <c r="AG470" s="2">
        <f t="shared" ref="AG470:AG501" si="618">ROUND((AP470),6)</f>
        <v>0</v>
      </c>
      <c r="AH470" s="2">
        <f t="shared" ref="AH470:AH481" si="619">(EW470)</f>
        <v>0</v>
      </c>
      <c r="AI470" s="2">
        <f t="shared" ref="AI470:AI481" si="620">(EX470)</f>
        <v>0</v>
      </c>
      <c r="AJ470" s="2">
        <f t="shared" ref="AJ470:AJ501" si="621">(AS470)</f>
        <v>0</v>
      </c>
      <c r="AK470" s="2">
        <v>2.35</v>
      </c>
      <c r="AL470" s="2">
        <v>2.35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87</v>
      </c>
      <c r="AU470" s="2">
        <v>47</v>
      </c>
      <c r="AV470" s="2">
        <v>1</v>
      </c>
      <c r="AW470" s="2">
        <v>1.0189999999999999</v>
      </c>
      <c r="AX470" s="2"/>
      <c r="AY470" s="2"/>
      <c r="AZ470" s="2">
        <v>1</v>
      </c>
      <c r="BA470" s="2">
        <v>1</v>
      </c>
      <c r="BB470" s="2">
        <v>1</v>
      </c>
      <c r="BC470" s="2">
        <v>1</v>
      </c>
      <c r="BD470" s="2" t="s">
        <v>3</v>
      </c>
      <c r="BE470" s="2" t="s">
        <v>3</v>
      </c>
      <c r="BF470" s="2" t="s">
        <v>3</v>
      </c>
      <c r="BG470" s="2" t="s">
        <v>3</v>
      </c>
      <c r="BH470" s="2">
        <v>3</v>
      </c>
      <c r="BI470" s="2">
        <v>1</v>
      </c>
      <c r="BJ470" s="2" t="s">
        <v>335</v>
      </c>
      <c r="BK470" s="2"/>
      <c r="BL470" s="2"/>
      <c r="BM470" s="2">
        <v>29</v>
      </c>
      <c r="BN470" s="2">
        <v>0</v>
      </c>
      <c r="BO470" s="2" t="s">
        <v>3</v>
      </c>
      <c r="BP470" s="2">
        <v>0</v>
      </c>
      <c r="BQ470" s="2">
        <v>30</v>
      </c>
      <c r="BR470" s="2">
        <v>0</v>
      </c>
      <c r="BS470" s="2">
        <v>1</v>
      </c>
      <c r="BT470" s="2">
        <v>1</v>
      </c>
      <c r="BU470" s="2">
        <v>1</v>
      </c>
      <c r="BV470" s="2">
        <v>1</v>
      </c>
      <c r="BW470" s="2">
        <v>1</v>
      </c>
      <c r="BX470" s="2">
        <v>1</v>
      </c>
      <c r="BY470" s="2" t="s">
        <v>3</v>
      </c>
      <c r="BZ470" s="2">
        <v>87</v>
      </c>
      <c r="CA470" s="2">
        <v>47</v>
      </c>
      <c r="CB470" s="2" t="s">
        <v>3</v>
      </c>
      <c r="CC470" s="2"/>
      <c r="CD470" s="2"/>
      <c r="CE470" s="2">
        <v>1566</v>
      </c>
      <c r="CF470" s="2">
        <v>0</v>
      </c>
      <c r="CG470" s="2">
        <v>0</v>
      </c>
      <c r="CH470" s="2"/>
      <c r="CI470" s="2"/>
      <c r="CJ470" s="2"/>
      <c r="CK470" s="2"/>
      <c r="CL470" s="2"/>
      <c r="CM470" s="2">
        <v>0</v>
      </c>
      <c r="CN470" s="2" t="s">
        <v>908</v>
      </c>
      <c r="CO470" s="2">
        <v>0</v>
      </c>
      <c r="CP470" s="2">
        <f t="shared" ref="CP470:CP501" si="622">(P470+Q470+S470)</f>
        <v>1038.08</v>
      </c>
      <c r="CQ470" s="2">
        <f t="shared" ref="CQ470:CQ501" si="623">ROUND((ROUND((AC470*AW470*1),2)*BC470),2)</f>
        <v>2.39</v>
      </c>
      <c r="CR470" s="2">
        <f t="shared" ref="CR470:CR481" si="624">(ROUND((ROUND(((ET470)*AV470*1),2)*BB470),2)+ROUND((ROUND(((AE470-(EU470))*AV470*1),2)*BS470),2))</f>
        <v>0</v>
      </c>
      <c r="CS470" s="2">
        <f t="shared" ref="CS470:CS481" si="625">(ROUND((ROUND(((EU470)*AV470*1),2)*BS470),2)+ROUND((ROUND(((AE470-(EU470))*AV470*1),2)*BS470),2))</f>
        <v>0</v>
      </c>
      <c r="CT470" s="2">
        <f t="shared" ref="CT470:CT501" si="626">ROUND((ROUND((AF470*AV470*1),2)*BA470),2)</f>
        <v>0</v>
      </c>
      <c r="CU470" s="2">
        <f t="shared" ref="CU470:CU501" si="627">AG470</f>
        <v>0</v>
      </c>
      <c r="CV470" s="2">
        <f t="shared" ref="CV470:CV501" si="628">(AH470*AV470)</f>
        <v>0</v>
      </c>
      <c r="CW470" s="2">
        <f t="shared" ref="CW470:CW501" si="629">AI470</f>
        <v>0</v>
      </c>
      <c r="CX470" s="2">
        <f t="shared" ref="CX470:CX501" si="630">AJ470</f>
        <v>0</v>
      </c>
      <c r="CY470" s="2">
        <f t="shared" ref="CY470:CY481" si="631">(ROUND((((S470+ROUND((ROUND(((EU470)*AV470*1),2)*BS470),2))*AT470)/100),2)+ROUND(((ROUND((ROUND(((AE470-(EU470))*AV470*1),2)*BS470),2)*AT470)/100),2))</f>
        <v>0</v>
      </c>
      <c r="CZ470" s="2">
        <f t="shared" ref="CZ470:CZ481" si="632">(ROUND((((S470+ROUND((ROUND(((EU470)*AV470*1),2)*BS470),2))*AU470)/100),2)+ROUND(((ROUND((ROUND(((AE470-(EU470))*AV470*1),2)*BS470),2)*AU470)/100),2))</f>
        <v>0</v>
      </c>
      <c r="DA470" s="2"/>
      <c r="DB470" s="2"/>
      <c r="DC470" s="2" t="s">
        <v>3</v>
      </c>
      <c r="DD470" s="2" t="s">
        <v>3</v>
      </c>
      <c r="DE470" s="2" t="s">
        <v>3</v>
      </c>
      <c r="DF470" s="2" t="s">
        <v>3</v>
      </c>
      <c r="DG470" s="2" t="s">
        <v>3</v>
      </c>
      <c r="DH470" s="2" t="s">
        <v>3</v>
      </c>
      <c r="DI470" s="2" t="s">
        <v>3</v>
      </c>
      <c r="DJ470" s="2" t="s">
        <v>3</v>
      </c>
      <c r="DK470" s="2" t="s">
        <v>3</v>
      </c>
      <c r="DL470" s="2" t="s">
        <v>3</v>
      </c>
      <c r="DM470" s="2" t="s">
        <v>3</v>
      </c>
      <c r="DN470" s="2">
        <v>0</v>
      </c>
      <c r="DO470" s="2">
        <v>0</v>
      </c>
      <c r="DP470" s="2">
        <v>1</v>
      </c>
      <c r="DQ470" s="2">
        <v>1</v>
      </c>
      <c r="DR470" s="2"/>
      <c r="DS470" s="2"/>
      <c r="DT470" s="2"/>
      <c r="DU470" s="2">
        <v>1003</v>
      </c>
      <c r="DV470" s="2" t="s">
        <v>156</v>
      </c>
      <c r="DW470" s="2" t="s">
        <v>156</v>
      </c>
      <c r="DX470" s="2">
        <v>1</v>
      </c>
      <c r="DY470" s="2"/>
      <c r="DZ470" s="2" t="s">
        <v>3</v>
      </c>
      <c r="EA470" s="2" t="s">
        <v>3</v>
      </c>
      <c r="EB470" s="2" t="s">
        <v>3</v>
      </c>
      <c r="EC470" s="2" t="s">
        <v>3</v>
      </c>
      <c r="ED470" s="2"/>
      <c r="EE470" s="2">
        <v>85133649</v>
      </c>
      <c r="EF470" s="2">
        <v>30</v>
      </c>
      <c r="EG470" s="2" t="s">
        <v>52</v>
      </c>
      <c r="EH470" s="2">
        <v>0</v>
      </c>
      <c r="EI470" s="2" t="s">
        <v>3</v>
      </c>
      <c r="EJ470" s="2">
        <v>1</v>
      </c>
      <c r="EK470" s="2">
        <v>29</v>
      </c>
      <c r="EL470" s="2" t="s">
        <v>330</v>
      </c>
      <c r="EM470" s="2" t="s">
        <v>331</v>
      </c>
      <c r="EN470" s="2"/>
      <c r="EO470" s="2" t="s">
        <v>148</v>
      </c>
      <c r="EP470" s="2"/>
      <c r="EQ470" s="2">
        <v>0</v>
      </c>
      <c r="ER470" s="2">
        <v>2.35</v>
      </c>
      <c r="ES470" s="2">
        <v>2.35</v>
      </c>
      <c r="ET470" s="2">
        <v>0</v>
      </c>
      <c r="EU470" s="2">
        <v>0</v>
      </c>
      <c r="EV470" s="2">
        <v>0</v>
      </c>
      <c r="EW470" s="2">
        <v>0</v>
      </c>
      <c r="EX470" s="2">
        <v>0</v>
      </c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>
        <v>0</v>
      </c>
      <c r="FR470" s="2">
        <v>0</v>
      </c>
      <c r="FS470" s="2">
        <v>0</v>
      </c>
      <c r="FT470" s="2"/>
      <c r="FU470" s="2"/>
      <c r="FV470" s="2"/>
      <c r="FW470" s="2"/>
      <c r="FX470" s="2">
        <v>87</v>
      </c>
      <c r="FY470" s="2">
        <v>47</v>
      </c>
      <c r="FZ470" s="2"/>
      <c r="GA470" s="2" t="s">
        <v>3</v>
      </c>
      <c r="GB470" s="2"/>
      <c r="GC470" s="2"/>
      <c r="GD470" s="2">
        <v>1</v>
      </c>
      <c r="GE470" s="2"/>
      <c r="GF470" s="2">
        <v>1628137600</v>
      </c>
      <c r="GG470" s="2">
        <v>2</v>
      </c>
      <c r="GH470" s="2">
        <v>1</v>
      </c>
      <c r="GI470" s="2">
        <v>-2</v>
      </c>
      <c r="GJ470" s="2">
        <v>0</v>
      </c>
      <c r="GK470" s="2">
        <v>0</v>
      </c>
      <c r="GL470" s="2">
        <f t="shared" ref="GL470:GL501" si="633">ROUND(IF(AND(BH470=3,BI470=3,FS470&lt;&gt;0),P470,0),2)</f>
        <v>0</v>
      </c>
      <c r="GM470" s="2">
        <f t="shared" ref="GM470:GM501" si="634">ROUND(O470+X470+Y470,2)+GX470</f>
        <v>1038.08</v>
      </c>
      <c r="GN470" s="2">
        <f t="shared" ref="GN470:GN501" si="635">IF(OR(BI470=0,BI470=1),GM470-GX470,0)</f>
        <v>1038.08</v>
      </c>
      <c r="GO470" s="2">
        <f t="shared" ref="GO470:GO501" si="636">IF(BI470=2,GM470-GX470,0)</f>
        <v>0</v>
      </c>
      <c r="GP470" s="2">
        <f t="shared" ref="GP470:GP501" si="637">IF(BI470=4,GM470-GX470,0)</f>
        <v>0</v>
      </c>
      <c r="GQ470" s="2"/>
      <c r="GR470" s="2">
        <v>0</v>
      </c>
      <c r="GS470" s="2">
        <v>3</v>
      </c>
      <c r="GT470" s="2">
        <v>0</v>
      </c>
      <c r="GU470" s="2" t="s">
        <v>3</v>
      </c>
      <c r="GV470" s="2">
        <f t="shared" ref="GV470:GV501" si="638">ROUND((GT470),6)</f>
        <v>0</v>
      </c>
      <c r="GW470" s="2">
        <v>1</v>
      </c>
      <c r="GX470" s="2">
        <f t="shared" ref="GX470:GX501" si="639">ROUND(HC470*I470,2)</f>
        <v>0</v>
      </c>
      <c r="GY470" s="2"/>
      <c r="GZ470" s="2"/>
      <c r="HA470" s="2">
        <v>0</v>
      </c>
      <c r="HB470" s="2">
        <v>0</v>
      </c>
      <c r="HC470" s="2">
        <f t="shared" ref="HC470:HC501" si="640">GV470*GW470</f>
        <v>0</v>
      </c>
      <c r="HD470" s="2"/>
      <c r="HE470" s="2" t="s">
        <v>3</v>
      </c>
      <c r="HF470" s="2" t="s">
        <v>3</v>
      </c>
      <c r="HG470" s="2"/>
      <c r="HH470" s="2"/>
      <c r="HI470" s="2"/>
      <c r="HJ470" s="2"/>
      <c r="HK470" s="2"/>
      <c r="HL470" s="2"/>
      <c r="HM470" s="2" t="s">
        <v>42</v>
      </c>
      <c r="HN470" s="2" t="s">
        <v>3</v>
      </c>
      <c r="HO470" s="2" t="s">
        <v>3</v>
      </c>
      <c r="HP470" s="2" t="s">
        <v>3</v>
      </c>
      <c r="HQ470" s="2" t="s">
        <v>3</v>
      </c>
      <c r="HR470" s="2"/>
      <c r="HS470" s="2">
        <v>0</v>
      </c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>
        <v>0</v>
      </c>
      <c r="IL470" s="2"/>
      <c r="IM470" s="2"/>
      <c r="IN470" s="2"/>
      <c r="IO470" s="2"/>
      <c r="IP470" s="2"/>
      <c r="IQ470" s="2"/>
      <c r="IR470" s="2"/>
      <c r="IS470" s="2"/>
      <c r="IT470" s="2"/>
      <c r="IU470" s="2"/>
    </row>
    <row r="471" spans="1:255" x14ac:dyDescent="0.2">
      <c r="A471" s="4">
        <v>18</v>
      </c>
      <c r="B471" s="4">
        <v>1</v>
      </c>
      <c r="C471" s="4">
        <v>952</v>
      </c>
      <c r="E471" s="4" t="s">
        <v>523</v>
      </c>
      <c r="F471" s="4" t="s">
        <v>333</v>
      </c>
      <c r="G471" s="4" t="s">
        <v>334</v>
      </c>
      <c r="H471" s="4" t="s">
        <v>156</v>
      </c>
      <c r="I471" s="4">
        <f>I469*J471</f>
        <v>433.5</v>
      </c>
      <c r="J471" s="4">
        <v>15</v>
      </c>
      <c r="K471" s="4">
        <v>15</v>
      </c>
      <c r="O471" s="4">
        <f t="shared" si="602"/>
        <v>16183.67</v>
      </c>
      <c r="P471" s="4">
        <f t="shared" si="603"/>
        <v>16183.67</v>
      </c>
      <c r="Q471" s="4">
        <f t="shared" si="604"/>
        <v>0</v>
      </c>
      <c r="R471" s="4">
        <f t="shared" si="605"/>
        <v>0</v>
      </c>
      <c r="S471" s="4">
        <f t="shared" si="606"/>
        <v>0</v>
      </c>
      <c r="T471" s="4">
        <f t="shared" si="607"/>
        <v>0</v>
      </c>
      <c r="U471" s="4">
        <f t="shared" si="608"/>
        <v>0</v>
      </c>
      <c r="V471" s="4">
        <f t="shared" si="609"/>
        <v>0</v>
      </c>
      <c r="W471" s="4">
        <f t="shared" si="610"/>
        <v>0</v>
      </c>
      <c r="X471" s="4">
        <f t="shared" si="611"/>
        <v>0</v>
      </c>
      <c r="Y471" s="4">
        <f t="shared" si="612"/>
        <v>0</v>
      </c>
      <c r="AA471" s="4">
        <v>85736473</v>
      </c>
      <c r="AB471" s="4">
        <f t="shared" si="613"/>
        <v>2.35</v>
      </c>
      <c r="AC471" s="4">
        <f t="shared" si="614"/>
        <v>2.35</v>
      </c>
      <c r="AD471" s="4">
        <f t="shared" si="615"/>
        <v>0</v>
      </c>
      <c r="AE471" s="4">
        <f t="shared" si="616"/>
        <v>0</v>
      </c>
      <c r="AF471" s="4">
        <f t="shared" si="617"/>
        <v>0</v>
      </c>
      <c r="AG471" s="4">
        <f t="shared" si="618"/>
        <v>0</v>
      </c>
      <c r="AH471" s="4">
        <f t="shared" si="619"/>
        <v>0</v>
      </c>
      <c r="AI471" s="4">
        <f t="shared" si="620"/>
        <v>0</v>
      </c>
      <c r="AJ471" s="4">
        <f t="shared" si="621"/>
        <v>0</v>
      </c>
      <c r="AK471" s="4">
        <v>2.35</v>
      </c>
      <c r="AL471" s="4">
        <v>2.35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87</v>
      </c>
      <c r="AU471" s="4">
        <v>47</v>
      </c>
      <c r="AV471" s="4">
        <v>1</v>
      </c>
      <c r="AW471" s="4">
        <v>1.0189999999999999</v>
      </c>
      <c r="AZ471" s="4">
        <v>1</v>
      </c>
      <c r="BA471" s="4">
        <v>1</v>
      </c>
      <c r="BB471" s="4">
        <v>1</v>
      </c>
      <c r="BC471" s="4">
        <v>15.59</v>
      </c>
      <c r="BD471" s="4" t="s">
        <v>3</v>
      </c>
      <c r="BE471" s="4" t="s">
        <v>3</v>
      </c>
      <c r="BF471" s="4" t="s">
        <v>3</v>
      </c>
      <c r="BG471" s="4" t="s">
        <v>3</v>
      </c>
      <c r="BH471" s="4">
        <v>3</v>
      </c>
      <c r="BI471" s="4">
        <v>1</v>
      </c>
      <c r="BJ471" s="4" t="s">
        <v>335</v>
      </c>
      <c r="BM471" s="4">
        <v>29</v>
      </c>
      <c r="BN471" s="4">
        <v>0</v>
      </c>
      <c r="BO471" s="4" t="s">
        <v>333</v>
      </c>
      <c r="BP471" s="4">
        <v>1</v>
      </c>
      <c r="BQ471" s="4">
        <v>30</v>
      </c>
      <c r="BR471" s="4">
        <v>0</v>
      </c>
      <c r="BS471" s="4">
        <v>1</v>
      </c>
      <c r="BT471" s="4">
        <v>1</v>
      </c>
      <c r="BU471" s="4">
        <v>1</v>
      </c>
      <c r="BV471" s="4">
        <v>1</v>
      </c>
      <c r="BW471" s="4">
        <v>1</v>
      </c>
      <c r="BX471" s="4">
        <v>1</v>
      </c>
      <c r="BY471" s="4" t="s">
        <v>3</v>
      </c>
      <c r="BZ471" s="4">
        <v>87</v>
      </c>
      <c r="CA471" s="4">
        <v>47</v>
      </c>
      <c r="CB471" s="4" t="s">
        <v>3</v>
      </c>
      <c r="CE471" s="4">
        <v>1566</v>
      </c>
      <c r="CF471" s="4">
        <v>0</v>
      </c>
      <c r="CG471" s="4">
        <v>0</v>
      </c>
      <c r="CM471" s="4">
        <v>0</v>
      </c>
      <c r="CN471" s="4" t="s">
        <v>908</v>
      </c>
      <c r="CO471" s="4">
        <v>0</v>
      </c>
      <c r="CP471" s="4">
        <f t="shared" si="622"/>
        <v>16183.67</v>
      </c>
      <c r="CQ471" s="4">
        <f t="shared" si="623"/>
        <v>37.26</v>
      </c>
      <c r="CR471" s="4">
        <f t="shared" si="624"/>
        <v>0</v>
      </c>
      <c r="CS471" s="4">
        <f t="shared" si="625"/>
        <v>0</v>
      </c>
      <c r="CT471" s="4">
        <f t="shared" si="626"/>
        <v>0</v>
      </c>
      <c r="CU471" s="4">
        <f t="shared" si="627"/>
        <v>0</v>
      </c>
      <c r="CV471" s="4">
        <f t="shared" si="628"/>
        <v>0</v>
      </c>
      <c r="CW471" s="4">
        <f t="shared" si="629"/>
        <v>0</v>
      </c>
      <c r="CX471" s="4">
        <f t="shared" si="630"/>
        <v>0</v>
      </c>
      <c r="CY471" s="4">
        <f t="shared" si="631"/>
        <v>0</v>
      </c>
      <c r="CZ471" s="4">
        <f t="shared" si="632"/>
        <v>0</v>
      </c>
      <c r="DC471" s="4" t="s">
        <v>3</v>
      </c>
      <c r="DD471" s="4" t="s">
        <v>3</v>
      </c>
      <c r="DE471" s="4" t="s">
        <v>3</v>
      </c>
      <c r="DF471" s="4" t="s">
        <v>3</v>
      </c>
      <c r="DG471" s="4" t="s">
        <v>3</v>
      </c>
      <c r="DH471" s="4" t="s">
        <v>3</v>
      </c>
      <c r="DI471" s="4" t="s">
        <v>3</v>
      </c>
      <c r="DJ471" s="4" t="s">
        <v>3</v>
      </c>
      <c r="DK471" s="4" t="s">
        <v>3</v>
      </c>
      <c r="DL471" s="4" t="s">
        <v>3</v>
      </c>
      <c r="DM471" s="4" t="s">
        <v>3</v>
      </c>
      <c r="DN471" s="4">
        <v>0</v>
      </c>
      <c r="DO471" s="4">
        <v>0</v>
      </c>
      <c r="DP471" s="4">
        <v>1</v>
      </c>
      <c r="DQ471" s="4">
        <v>1</v>
      </c>
      <c r="DU471" s="4">
        <v>1003</v>
      </c>
      <c r="DV471" s="4" t="s">
        <v>156</v>
      </c>
      <c r="DW471" s="4" t="s">
        <v>156</v>
      </c>
      <c r="DX471" s="4">
        <v>1</v>
      </c>
      <c r="DZ471" s="4" t="s">
        <v>3</v>
      </c>
      <c r="EA471" s="4" t="s">
        <v>3</v>
      </c>
      <c r="EB471" s="4" t="s">
        <v>3</v>
      </c>
      <c r="EC471" s="4" t="s">
        <v>3</v>
      </c>
      <c r="EE471" s="4">
        <v>85133649</v>
      </c>
      <c r="EF471" s="4">
        <v>30</v>
      </c>
      <c r="EG471" s="4" t="s">
        <v>52</v>
      </c>
      <c r="EH471" s="4">
        <v>0</v>
      </c>
      <c r="EI471" s="4" t="s">
        <v>3</v>
      </c>
      <c r="EJ471" s="4">
        <v>1</v>
      </c>
      <c r="EK471" s="4">
        <v>29</v>
      </c>
      <c r="EL471" s="4" t="s">
        <v>330</v>
      </c>
      <c r="EM471" s="4" t="s">
        <v>331</v>
      </c>
      <c r="EO471" s="4" t="s">
        <v>148</v>
      </c>
      <c r="EQ471" s="4">
        <v>0</v>
      </c>
      <c r="ER471" s="4">
        <v>2.35</v>
      </c>
      <c r="ES471" s="4">
        <v>2.35</v>
      </c>
      <c r="ET471" s="4">
        <v>0</v>
      </c>
      <c r="EU471" s="4">
        <v>0</v>
      </c>
      <c r="EV471" s="4">
        <v>0</v>
      </c>
      <c r="EW471" s="4">
        <v>0</v>
      </c>
      <c r="EX471" s="4">
        <v>0</v>
      </c>
      <c r="FQ471" s="4">
        <v>0</v>
      </c>
      <c r="FR471" s="4">
        <v>0</v>
      </c>
      <c r="FS471" s="4">
        <v>0</v>
      </c>
      <c r="FX471" s="4">
        <v>87</v>
      </c>
      <c r="FY471" s="4">
        <v>47</v>
      </c>
      <c r="GA471" s="4" t="s">
        <v>3</v>
      </c>
      <c r="GD471" s="4">
        <v>1</v>
      </c>
      <c r="GF471" s="4">
        <v>1628137600</v>
      </c>
      <c r="GG471" s="4">
        <v>2</v>
      </c>
      <c r="GH471" s="4">
        <v>1</v>
      </c>
      <c r="GI471" s="4">
        <v>2</v>
      </c>
      <c r="GJ471" s="4">
        <v>0</v>
      </c>
      <c r="GK471" s="4">
        <v>0</v>
      </c>
      <c r="GL471" s="4">
        <f t="shared" si="633"/>
        <v>0</v>
      </c>
      <c r="GM471" s="4">
        <f t="shared" si="634"/>
        <v>16183.67</v>
      </c>
      <c r="GN471" s="4">
        <f t="shared" si="635"/>
        <v>16183.67</v>
      </c>
      <c r="GO471" s="4">
        <f t="shared" si="636"/>
        <v>0</v>
      </c>
      <c r="GP471" s="4">
        <f t="shared" si="637"/>
        <v>0</v>
      </c>
      <c r="GR471" s="4">
        <v>0</v>
      </c>
      <c r="GS471" s="4">
        <v>3</v>
      </c>
      <c r="GT471" s="4">
        <v>0</v>
      </c>
      <c r="GU471" s="4" t="s">
        <v>3</v>
      </c>
      <c r="GV471" s="4">
        <f t="shared" si="638"/>
        <v>0</v>
      </c>
      <c r="GW471" s="4">
        <v>1</v>
      </c>
      <c r="GX471" s="4">
        <f t="shared" si="639"/>
        <v>0</v>
      </c>
      <c r="HA471" s="4">
        <v>0</v>
      </c>
      <c r="HB471" s="4">
        <v>0</v>
      </c>
      <c r="HC471" s="4">
        <f t="shared" si="640"/>
        <v>0</v>
      </c>
      <c r="HE471" s="4" t="s">
        <v>3</v>
      </c>
      <c r="HF471" s="4" t="s">
        <v>3</v>
      </c>
      <c r="HM471" s="4" t="s">
        <v>42</v>
      </c>
      <c r="HN471" s="4" t="s">
        <v>3</v>
      </c>
      <c r="HO471" s="4" t="s">
        <v>3</v>
      </c>
      <c r="HP471" s="4" t="s">
        <v>3</v>
      </c>
      <c r="HQ471" s="4" t="s">
        <v>3</v>
      </c>
      <c r="HS471" s="4">
        <v>0</v>
      </c>
      <c r="IK471" s="4">
        <v>0</v>
      </c>
    </row>
    <row r="472" spans="1:255" x14ac:dyDescent="0.2">
      <c r="A472" s="2">
        <v>18</v>
      </c>
      <c r="B472" s="2">
        <v>1</v>
      </c>
      <c r="C472" s="2">
        <v>938</v>
      </c>
      <c r="D472" s="2"/>
      <c r="E472" s="2" t="s">
        <v>524</v>
      </c>
      <c r="F472" s="2" t="s">
        <v>337</v>
      </c>
      <c r="G472" s="2" t="s">
        <v>913</v>
      </c>
      <c r="H472" s="2" t="s">
        <v>156</v>
      </c>
      <c r="I472" s="2">
        <f>I468*J472</f>
        <v>199.5</v>
      </c>
      <c r="J472" s="2">
        <v>6.9031141868512114</v>
      </c>
      <c r="K472" s="2">
        <v>6.9031142000000001</v>
      </c>
      <c r="L472" s="2"/>
      <c r="M472" s="2"/>
      <c r="N472" s="2"/>
      <c r="O472" s="2">
        <f t="shared" si="602"/>
        <v>996.12</v>
      </c>
      <c r="P472" s="2">
        <f t="shared" si="603"/>
        <v>996.12</v>
      </c>
      <c r="Q472" s="2">
        <f t="shared" si="604"/>
        <v>0</v>
      </c>
      <c r="R472" s="2">
        <f t="shared" si="605"/>
        <v>0</v>
      </c>
      <c r="S472" s="2">
        <f t="shared" si="606"/>
        <v>0</v>
      </c>
      <c r="T472" s="2">
        <f t="shared" si="607"/>
        <v>0</v>
      </c>
      <c r="U472" s="2">
        <f t="shared" si="608"/>
        <v>0</v>
      </c>
      <c r="V472" s="2">
        <f t="shared" si="609"/>
        <v>0</v>
      </c>
      <c r="W472" s="2">
        <f t="shared" si="610"/>
        <v>0</v>
      </c>
      <c r="X472" s="2">
        <f t="shared" si="611"/>
        <v>0</v>
      </c>
      <c r="Y472" s="2">
        <f t="shared" si="612"/>
        <v>0</v>
      </c>
      <c r="Z472" s="2"/>
      <c r="AA472" s="2">
        <v>85736471</v>
      </c>
      <c r="AB472" s="2">
        <f t="shared" si="613"/>
        <v>4.9000000000000004</v>
      </c>
      <c r="AC472" s="2">
        <f t="shared" si="614"/>
        <v>4.9000000000000004</v>
      </c>
      <c r="AD472" s="2">
        <f t="shared" si="615"/>
        <v>0</v>
      </c>
      <c r="AE472" s="2">
        <f t="shared" si="616"/>
        <v>0</v>
      </c>
      <c r="AF472" s="2">
        <f t="shared" si="617"/>
        <v>0</v>
      </c>
      <c r="AG472" s="2">
        <f t="shared" si="618"/>
        <v>0</v>
      </c>
      <c r="AH472" s="2">
        <f t="shared" si="619"/>
        <v>0</v>
      </c>
      <c r="AI472" s="2">
        <f t="shared" si="620"/>
        <v>0</v>
      </c>
      <c r="AJ472" s="2">
        <f t="shared" si="621"/>
        <v>0</v>
      </c>
      <c r="AK472" s="2">
        <v>4.9000000000000004</v>
      </c>
      <c r="AL472" s="2">
        <v>4.9000000000000004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87</v>
      </c>
      <c r="AU472" s="2">
        <v>47</v>
      </c>
      <c r="AV472" s="2">
        <v>1</v>
      </c>
      <c r="AW472" s="2">
        <v>1.0189999999999999</v>
      </c>
      <c r="AX472" s="2"/>
      <c r="AY472" s="2"/>
      <c r="AZ472" s="2">
        <v>1</v>
      </c>
      <c r="BA472" s="2">
        <v>1</v>
      </c>
      <c r="BB472" s="2">
        <v>1</v>
      </c>
      <c r="BC472" s="2">
        <v>1</v>
      </c>
      <c r="BD472" s="2" t="s">
        <v>3</v>
      </c>
      <c r="BE472" s="2" t="s">
        <v>3</v>
      </c>
      <c r="BF472" s="2" t="s">
        <v>3</v>
      </c>
      <c r="BG472" s="2" t="s">
        <v>3</v>
      </c>
      <c r="BH472" s="2">
        <v>3</v>
      </c>
      <c r="BI472" s="2">
        <v>1</v>
      </c>
      <c r="BJ472" s="2" t="s">
        <v>338</v>
      </c>
      <c r="BK472" s="2"/>
      <c r="BL472" s="2"/>
      <c r="BM472" s="2">
        <v>29</v>
      </c>
      <c r="BN472" s="2">
        <v>0</v>
      </c>
      <c r="BO472" s="2" t="s">
        <v>3</v>
      </c>
      <c r="BP472" s="2">
        <v>0</v>
      </c>
      <c r="BQ472" s="2">
        <v>30</v>
      </c>
      <c r="BR472" s="2">
        <v>0</v>
      </c>
      <c r="BS472" s="2">
        <v>1</v>
      </c>
      <c r="BT472" s="2">
        <v>1</v>
      </c>
      <c r="BU472" s="2">
        <v>1</v>
      </c>
      <c r="BV472" s="2">
        <v>1</v>
      </c>
      <c r="BW472" s="2">
        <v>1</v>
      </c>
      <c r="BX472" s="2">
        <v>1</v>
      </c>
      <c r="BY472" s="2" t="s">
        <v>3</v>
      </c>
      <c r="BZ472" s="2">
        <v>87</v>
      </c>
      <c r="CA472" s="2">
        <v>47</v>
      </c>
      <c r="CB472" s="2" t="s">
        <v>3</v>
      </c>
      <c r="CC472" s="2"/>
      <c r="CD472" s="2"/>
      <c r="CE472" s="2">
        <v>1566</v>
      </c>
      <c r="CF472" s="2">
        <v>0</v>
      </c>
      <c r="CG472" s="2">
        <v>0</v>
      </c>
      <c r="CH472" s="2"/>
      <c r="CI472" s="2"/>
      <c r="CJ472" s="2"/>
      <c r="CK472" s="2"/>
      <c r="CL472" s="2"/>
      <c r="CM472" s="2">
        <v>0</v>
      </c>
      <c r="CN472" s="2" t="s">
        <v>908</v>
      </c>
      <c r="CO472" s="2">
        <v>0</v>
      </c>
      <c r="CP472" s="2">
        <f t="shared" si="622"/>
        <v>996.12</v>
      </c>
      <c r="CQ472" s="2">
        <f t="shared" si="623"/>
        <v>4.99</v>
      </c>
      <c r="CR472" s="2">
        <f t="shared" si="624"/>
        <v>0</v>
      </c>
      <c r="CS472" s="2">
        <f t="shared" si="625"/>
        <v>0</v>
      </c>
      <c r="CT472" s="2">
        <f t="shared" si="626"/>
        <v>0</v>
      </c>
      <c r="CU472" s="2">
        <f t="shared" si="627"/>
        <v>0</v>
      </c>
      <c r="CV472" s="2">
        <f t="shared" si="628"/>
        <v>0</v>
      </c>
      <c r="CW472" s="2">
        <f t="shared" si="629"/>
        <v>0</v>
      </c>
      <c r="CX472" s="2">
        <f t="shared" si="630"/>
        <v>0</v>
      </c>
      <c r="CY472" s="2">
        <f t="shared" si="631"/>
        <v>0</v>
      </c>
      <c r="CZ472" s="2">
        <f t="shared" si="632"/>
        <v>0</v>
      </c>
      <c r="DA472" s="2"/>
      <c r="DB472" s="2"/>
      <c r="DC472" s="2" t="s">
        <v>3</v>
      </c>
      <c r="DD472" s="2" t="s">
        <v>3</v>
      </c>
      <c r="DE472" s="2" t="s">
        <v>3</v>
      </c>
      <c r="DF472" s="2" t="s">
        <v>3</v>
      </c>
      <c r="DG472" s="2" t="s">
        <v>3</v>
      </c>
      <c r="DH472" s="2" t="s">
        <v>3</v>
      </c>
      <c r="DI472" s="2" t="s">
        <v>3</v>
      </c>
      <c r="DJ472" s="2" t="s">
        <v>3</v>
      </c>
      <c r="DK472" s="2" t="s">
        <v>3</v>
      </c>
      <c r="DL472" s="2" t="s">
        <v>3</v>
      </c>
      <c r="DM472" s="2" t="s">
        <v>3</v>
      </c>
      <c r="DN472" s="2">
        <v>0</v>
      </c>
      <c r="DO472" s="2">
        <v>0</v>
      </c>
      <c r="DP472" s="2">
        <v>1</v>
      </c>
      <c r="DQ472" s="2">
        <v>1</v>
      </c>
      <c r="DR472" s="2"/>
      <c r="DS472" s="2"/>
      <c r="DT472" s="2"/>
      <c r="DU472" s="2">
        <v>1003</v>
      </c>
      <c r="DV472" s="2" t="s">
        <v>156</v>
      </c>
      <c r="DW472" s="2" t="s">
        <v>156</v>
      </c>
      <c r="DX472" s="2">
        <v>1</v>
      </c>
      <c r="DY472" s="2"/>
      <c r="DZ472" s="2" t="s">
        <v>3</v>
      </c>
      <c r="EA472" s="2" t="s">
        <v>3</v>
      </c>
      <c r="EB472" s="2" t="s">
        <v>3</v>
      </c>
      <c r="EC472" s="2" t="s">
        <v>3</v>
      </c>
      <c r="ED472" s="2"/>
      <c r="EE472" s="2">
        <v>85133649</v>
      </c>
      <c r="EF472" s="2">
        <v>30</v>
      </c>
      <c r="EG472" s="2" t="s">
        <v>52</v>
      </c>
      <c r="EH472" s="2">
        <v>0</v>
      </c>
      <c r="EI472" s="2" t="s">
        <v>3</v>
      </c>
      <c r="EJ472" s="2">
        <v>1</v>
      </c>
      <c r="EK472" s="2">
        <v>29</v>
      </c>
      <c r="EL472" s="2" t="s">
        <v>330</v>
      </c>
      <c r="EM472" s="2" t="s">
        <v>331</v>
      </c>
      <c r="EN472" s="2"/>
      <c r="EO472" s="2" t="s">
        <v>148</v>
      </c>
      <c r="EP472" s="2"/>
      <c r="EQ472" s="2">
        <v>0</v>
      </c>
      <c r="ER472" s="2">
        <v>4.9000000000000004</v>
      </c>
      <c r="ES472" s="2">
        <v>4.9000000000000004</v>
      </c>
      <c r="ET472" s="2">
        <v>0</v>
      </c>
      <c r="EU472" s="2">
        <v>0</v>
      </c>
      <c r="EV472" s="2">
        <v>0</v>
      </c>
      <c r="EW472" s="2">
        <v>0</v>
      </c>
      <c r="EX472" s="2">
        <v>0</v>
      </c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>
        <v>0</v>
      </c>
      <c r="FR472" s="2">
        <v>0</v>
      </c>
      <c r="FS472" s="2">
        <v>0</v>
      </c>
      <c r="FT472" s="2"/>
      <c r="FU472" s="2"/>
      <c r="FV472" s="2"/>
      <c r="FW472" s="2"/>
      <c r="FX472" s="2">
        <v>87</v>
      </c>
      <c r="FY472" s="2">
        <v>47</v>
      </c>
      <c r="FZ472" s="2"/>
      <c r="GA472" s="2" t="s">
        <v>3</v>
      </c>
      <c r="GB472" s="2"/>
      <c r="GC472" s="2"/>
      <c r="GD472" s="2">
        <v>1</v>
      </c>
      <c r="GE472" s="2"/>
      <c r="GF472" s="2">
        <v>-690988545</v>
      </c>
      <c r="GG472" s="2">
        <v>2</v>
      </c>
      <c r="GH472" s="2">
        <v>1</v>
      </c>
      <c r="GI472" s="2">
        <v>-2</v>
      </c>
      <c r="GJ472" s="2">
        <v>0</v>
      </c>
      <c r="GK472" s="2">
        <v>0</v>
      </c>
      <c r="GL472" s="2">
        <f t="shared" si="633"/>
        <v>0</v>
      </c>
      <c r="GM472" s="2">
        <f t="shared" si="634"/>
        <v>996.12</v>
      </c>
      <c r="GN472" s="2">
        <f t="shared" si="635"/>
        <v>996.12</v>
      </c>
      <c r="GO472" s="2">
        <f t="shared" si="636"/>
        <v>0</v>
      </c>
      <c r="GP472" s="2">
        <f t="shared" si="637"/>
        <v>0</v>
      </c>
      <c r="GQ472" s="2"/>
      <c r="GR472" s="2">
        <v>0</v>
      </c>
      <c r="GS472" s="2">
        <v>3</v>
      </c>
      <c r="GT472" s="2">
        <v>0</v>
      </c>
      <c r="GU472" s="2" t="s">
        <v>3</v>
      </c>
      <c r="GV472" s="2">
        <f t="shared" si="638"/>
        <v>0</v>
      </c>
      <c r="GW472" s="2">
        <v>1</v>
      </c>
      <c r="GX472" s="2">
        <f t="shared" si="639"/>
        <v>0</v>
      </c>
      <c r="GY472" s="2"/>
      <c r="GZ472" s="2"/>
      <c r="HA472" s="2">
        <v>0</v>
      </c>
      <c r="HB472" s="2">
        <v>0</v>
      </c>
      <c r="HC472" s="2">
        <f t="shared" si="640"/>
        <v>0</v>
      </c>
      <c r="HD472" s="2"/>
      <c r="HE472" s="2" t="s">
        <v>3</v>
      </c>
      <c r="HF472" s="2" t="s">
        <v>3</v>
      </c>
      <c r="HG472" s="2"/>
      <c r="HH472" s="2"/>
      <c r="HI472" s="2"/>
      <c r="HJ472" s="2"/>
      <c r="HK472" s="2"/>
      <c r="HL472" s="2"/>
      <c r="HM472" s="2" t="s">
        <v>42</v>
      </c>
      <c r="HN472" s="2" t="s">
        <v>3</v>
      </c>
      <c r="HO472" s="2" t="s">
        <v>3</v>
      </c>
      <c r="HP472" s="2" t="s">
        <v>3</v>
      </c>
      <c r="HQ472" s="2" t="s">
        <v>3</v>
      </c>
      <c r="HR472" s="2"/>
      <c r="HS472" s="2">
        <v>0</v>
      </c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>
        <v>0</v>
      </c>
      <c r="IL472" s="2"/>
      <c r="IM472" s="2"/>
      <c r="IN472" s="2"/>
      <c r="IO472" s="2"/>
      <c r="IP472" s="2"/>
      <c r="IQ472" s="2"/>
      <c r="IR472" s="2"/>
      <c r="IS472" s="2"/>
      <c r="IT472" s="2"/>
      <c r="IU472" s="2"/>
    </row>
    <row r="473" spans="1:255" x14ac:dyDescent="0.2">
      <c r="A473" s="4">
        <v>18</v>
      </c>
      <c r="B473" s="4">
        <v>1</v>
      </c>
      <c r="C473" s="4">
        <v>948</v>
      </c>
      <c r="E473" s="4" t="s">
        <v>524</v>
      </c>
      <c r="F473" s="4" t="s">
        <v>337</v>
      </c>
      <c r="G473" s="4" t="s">
        <v>913</v>
      </c>
      <c r="H473" s="4" t="s">
        <v>156</v>
      </c>
      <c r="I473" s="4">
        <f>I469*J473</f>
        <v>199.5</v>
      </c>
      <c r="J473" s="4">
        <v>6.9031141868512114</v>
      </c>
      <c r="K473" s="4">
        <v>6.9031142000000001</v>
      </c>
      <c r="O473" s="4">
        <f t="shared" si="602"/>
        <v>6126.14</v>
      </c>
      <c r="P473" s="4">
        <f t="shared" si="603"/>
        <v>6126.14</v>
      </c>
      <c r="Q473" s="4">
        <f t="shared" si="604"/>
        <v>0</v>
      </c>
      <c r="R473" s="4">
        <f t="shared" si="605"/>
        <v>0</v>
      </c>
      <c r="S473" s="4">
        <f t="shared" si="606"/>
        <v>0</v>
      </c>
      <c r="T473" s="4">
        <f t="shared" si="607"/>
        <v>0</v>
      </c>
      <c r="U473" s="4">
        <f t="shared" si="608"/>
        <v>0</v>
      </c>
      <c r="V473" s="4">
        <f t="shared" si="609"/>
        <v>0</v>
      </c>
      <c r="W473" s="4">
        <f t="shared" si="610"/>
        <v>0</v>
      </c>
      <c r="X473" s="4">
        <f t="shared" si="611"/>
        <v>0</v>
      </c>
      <c r="Y473" s="4">
        <f t="shared" si="612"/>
        <v>0</v>
      </c>
      <c r="AA473" s="4">
        <v>85736473</v>
      </c>
      <c r="AB473" s="4">
        <f t="shared" si="613"/>
        <v>4.9000000000000004</v>
      </c>
      <c r="AC473" s="4">
        <f t="shared" si="614"/>
        <v>4.9000000000000004</v>
      </c>
      <c r="AD473" s="4">
        <f t="shared" si="615"/>
        <v>0</v>
      </c>
      <c r="AE473" s="4">
        <f t="shared" si="616"/>
        <v>0</v>
      </c>
      <c r="AF473" s="4">
        <f t="shared" si="617"/>
        <v>0</v>
      </c>
      <c r="AG473" s="4">
        <f t="shared" si="618"/>
        <v>0</v>
      </c>
      <c r="AH473" s="4">
        <f t="shared" si="619"/>
        <v>0</v>
      </c>
      <c r="AI473" s="4">
        <f t="shared" si="620"/>
        <v>0</v>
      </c>
      <c r="AJ473" s="4">
        <f t="shared" si="621"/>
        <v>0</v>
      </c>
      <c r="AK473" s="4">
        <v>4.9000000000000004</v>
      </c>
      <c r="AL473" s="4">
        <v>4.9000000000000004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87</v>
      </c>
      <c r="AU473" s="4">
        <v>47</v>
      </c>
      <c r="AV473" s="4">
        <v>1</v>
      </c>
      <c r="AW473" s="4">
        <v>1.0189999999999999</v>
      </c>
      <c r="AZ473" s="4">
        <v>1</v>
      </c>
      <c r="BA473" s="4">
        <v>1</v>
      </c>
      <c r="BB473" s="4">
        <v>1</v>
      </c>
      <c r="BC473" s="4">
        <v>6.15</v>
      </c>
      <c r="BD473" s="4" t="s">
        <v>3</v>
      </c>
      <c r="BE473" s="4" t="s">
        <v>3</v>
      </c>
      <c r="BF473" s="4" t="s">
        <v>3</v>
      </c>
      <c r="BG473" s="4" t="s">
        <v>3</v>
      </c>
      <c r="BH473" s="4">
        <v>3</v>
      </c>
      <c r="BI473" s="4">
        <v>1</v>
      </c>
      <c r="BJ473" s="4" t="s">
        <v>338</v>
      </c>
      <c r="BM473" s="4">
        <v>29</v>
      </c>
      <c r="BN473" s="4">
        <v>0</v>
      </c>
      <c r="BO473" s="4" t="s">
        <v>337</v>
      </c>
      <c r="BP473" s="4">
        <v>1</v>
      </c>
      <c r="BQ473" s="4">
        <v>30</v>
      </c>
      <c r="BR473" s="4">
        <v>0</v>
      </c>
      <c r="BS473" s="4">
        <v>1</v>
      </c>
      <c r="BT473" s="4">
        <v>1</v>
      </c>
      <c r="BU473" s="4">
        <v>1</v>
      </c>
      <c r="BV473" s="4">
        <v>1</v>
      </c>
      <c r="BW473" s="4">
        <v>1</v>
      </c>
      <c r="BX473" s="4">
        <v>1</v>
      </c>
      <c r="BY473" s="4" t="s">
        <v>3</v>
      </c>
      <c r="BZ473" s="4">
        <v>87</v>
      </c>
      <c r="CA473" s="4">
        <v>47</v>
      </c>
      <c r="CB473" s="4" t="s">
        <v>3</v>
      </c>
      <c r="CE473" s="4">
        <v>1566</v>
      </c>
      <c r="CF473" s="4">
        <v>0</v>
      </c>
      <c r="CG473" s="4">
        <v>0</v>
      </c>
      <c r="CM473" s="4">
        <v>0</v>
      </c>
      <c r="CN473" s="4" t="s">
        <v>908</v>
      </c>
      <c r="CO473" s="4">
        <v>0</v>
      </c>
      <c r="CP473" s="4">
        <f t="shared" si="622"/>
        <v>6126.14</v>
      </c>
      <c r="CQ473" s="4">
        <f t="shared" si="623"/>
        <v>30.69</v>
      </c>
      <c r="CR473" s="4">
        <f t="shared" si="624"/>
        <v>0</v>
      </c>
      <c r="CS473" s="4">
        <f t="shared" si="625"/>
        <v>0</v>
      </c>
      <c r="CT473" s="4">
        <f t="shared" si="626"/>
        <v>0</v>
      </c>
      <c r="CU473" s="4">
        <f t="shared" si="627"/>
        <v>0</v>
      </c>
      <c r="CV473" s="4">
        <f t="shared" si="628"/>
        <v>0</v>
      </c>
      <c r="CW473" s="4">
        <f t="shared" si="629"/>
        <v>0</v>
      </c>
      <c r="CX473" s="4">
        <f t="shared" si="630"/>
        <v>0</v>
      </c>
      <c r="CY473" s="4">
        <f t="shared" si="631"/>
        <v>0</v>
      </c>
      <c r="CZ473" s="4">
        <f t="shared" si="632"/>
        <v>0</v>
      </c>
      <c r="DC473" s="4" t="s">
        <v>3</v>
      </c>
      <c r="DD473" s="4" t="s">
        <v>3</v>
      </c>
      <c r="DE473" s="4" t="s">
        <v>3</v>
      </c>
      <c r="DF473" s="4" t="s">
        <v>3</v>
      </c>
      <c r="DG473" s="4" t="s">
        <v>3</v>
      </c>
      <c r="DH473" s="4" t="s">
        <v>3</v>
      </c>
      <c r="DI473" s="4" t="s">
        <v>3</v>
      </c>
      <c r="DJ473" s="4" t="s">
        <v>3</v>
      </c>
      <c r="DK473" s="4" t="s">
        <v>3</v>
      </c>
      <c r="DL473" s="4" t="s">
        <v>3</v>
      </c>
      <c r="DM473" s="4" t="s">
        <v>3</v>
      </c>
      <c r="DN473" s="4">
        <v>0</v>
      </c>
      <c r="DO473" s="4">
        <v>0</v>
      </c>
      <c r="DP473" s="4">
        <v>1</v>
      </c>
      <c r="DQ473" s="4">
        <v>1</v>
      </c>
      <c r="DU473" s="4">
        <v>1003</v>
      </c>
      <c r="DV473" s="4" t="s">
        <v>156</v>
      </c>
      <c r="DW473" s="4" t="s">
        <v>156</v>
      </c>
      <c r="DX473" s="4">
        <v>1</v>
      </c>
      <c r="DZ473" s="4" t="s">
        <v>3</v>
      </c>
      <c r="EA473" s="4" t="s">
        <v>3</v>
      </c>
      <c r="EB473" s="4" t="s">
        <v>3</v>
      </c>
      <c r="EC473" s="4" t="s">
        <v>3</v>
      </c>
      <c r="EE473" s="4">
        <v>85133649</v>
      </c>
      <c r="EF473" s="4">
        <v>30</v>
      </c>
      <c r="EG473" s="4" t="s">
        <v>52</v>
      </c>
      <c r="EH473" s="4">
        <v>0</v>
      </c>
      <c r="EI473" s="4" t="s">
        <v>3</v>
      </c>
      <c r="EJ473" s="4">
        <v>1</v>
      </c>
      <c r="EK473" s="4">
        <v>29</v>
      </c>
      <c r="EL473" s="4" t="s">
        <v>330</v>
      </c>
      <c r="EM473" s="4" t="s">
        <v>331</v>
      </c>
      <c r="EO473" s="4" t="s">
        <v>148</v>
      </c>
      <c r="EQ473" s="4">
        <v>0</v>
      </c>
      <c r="ER473" s="4">
        <v>4.9000000000000004</v>
      </c>
      <c r="ES473" s="4">
        <v>4.9000000000000004</v>
      </c>
      <c r="ET473" s="4">
        <v>0</v>
      </c>
      <c r="EU473" s="4">
        <v>0</v>
      </c>
      <c r="EV473" s="4">
        <v>0</v>
      </c>
      <c r="EW473" s="4">
        <v>0</v>
      </c>
      <c r="EX473" s="4">
        <v>0</v>
      </c>
      <c r="FQ473" s="4">
        <v>0</v>
      </c>
      <c r="FR473" s="4">
        <v>0</v>
      </c>
      <c r="FS473" s="4">
        <v>0</v>
      </c>
      <c r="FX473" s="4">
        <v>87</v>
      </c>
      <c r="FY473" s="4">
        <v>47</v>
      </c>
      <c r="GA473" s="4" t="s">
        <v>3</v>
      </c>
      <c r="GD473" s="4">
        <v>1</v>
      </c>
      <c r="GF473" s="4">
        <v>-690988545</v>
      </c>
      <c r="GG473" s="4">
        <v>2</v>
      </c>
      <c r="GH473" s="4">
        <v>1</v>
      </c>
      <c r="GI473" s="4">
        <v>2</v>
      </c>
      <c r="GJ473" s="4">
        <v>0</v>
      </c>
      <c r="GK473" s="4">
        <v>0</v>
      </c>
      <c r="GL473" s="4">
        <f t="shared" si="633"/>
        <v>0</v>
      </c>
      <c r="GM473" s="4">
        <f t="shared" si="634"/>
        <v>6126.14</v>
      </c>
      <c r="GN473" s="4">
        <f t="shared" si="635"/>
        <v>6126.14</v>
      </c>
      <c r="GO473" s="4">
        <f t="shared" si="636"/>
        <v>0</v>
      </c>
      <c r="GP473" s="4">
        <f t="shared" si="637"/>
        <v>0</v>
      </c>
      <c r="GR473" s="4">
        <v>0</v>
      </c>
      <c r="GS473" s="4">
        <v>3</v>
      </c>
      <c r="GT473" s="4">
        <v>0</v>
      </c>
      <c r="GU473" s="4" t="s">
        <v>3</v>
      </c>
      <c r="GV473" s="4">
        <f t="shared" si="638"/>
        <v>0</v>
      </c>
      <c r="GW473" s="4">
        <v>1</v>
      </c>
      <c r="GX473" s="4">
        <f t="shared" si="639"/>
        <v>0</v>
      </c>
      <c r="HA473" s="4">
        <v>0</v>
      </c>
      <c r="HB473" s="4">
        <v>0</v>
      </c>
      <c r="HC473" s="4">
        <f t="shared" si="640"/>
        <v>0</v>
      </c>
      <c r="HE473" s="4" t="s">
        <v>3</v>
      </c>
      <c r="HF473" s="4" t="s">
        <v>3</v>
      </c>
      <c r="HM473" s="4" t="s">
        <v>42</v>
      </c>
      <c r="HN473" s="4" t="s">
        <v>3</v>
      </c>
      <c r="HO473" s="4" t="s">
        <v>3</v>
      </c>
      <c r="HP473" s="4" t="s">
        <v>3</v>
      </c>
      <c r="HQ473" s="4" t="s">
        <v>3</v>
      </c>
      <c r="HS473" s="4">
        <v>0</v>
      </c>
      <c r="IK473" s="4">
        <v>0</v>
      </c>
    </row>
    <row r="474" spans="1:255" x14ac:dyDescent="0.2">
      <c r="A474" s="2">
        <v>18</v>
      </c>
      <c r="B474" s="2">
        <v>1</v>
      </c>
      <c r="C474" s="2">
        <v>935</v>
      </c>
      <c r="D474" s="2"/>
      <c r="E474" s="2" t="s">
        <v>525</v>
      </c>
      <c r="F474" s="2" t="s">
        <v>340</v>
      </c>
      <c r="G474" s="2" t="s">
        <v>909</v>
      </c>
      <c r="H474" s="2" t="s">
        <v>156</v>
      </c>
      <c r="I474" s="2">
        <f>I468*J474</f>
        <v>56.7</v>
      </c>
      <c r="J474" s="2">
        <v>1.9619377162629761</v>
      </c>
      <c r="K474" s="2">
        <v>1.9619377</v>
      </c>
      <c r="L474" s="2"/>
      <c r="M474" s="2"/>
      <c r="N474" s="2"/>
      <c r="O474" s="2">
        <f t="shared" si="602"/>
        <v>312</v>
      </c>
      <c r="P474" s="2">
        <f t="shared" si="603"/>
        <v>312</v>
      </c>
      <c r="Q474" s="2">
        <f t="shared" si="604"/>
        <v>0</v>
      </c>
      <c r="R474" s="2">
        <f t="shared" si="605"/>
        <v>0</v>
      </c>
      <c r="S474" s="2">
        <f t="shared" si="606"/>
        <v>0</v>
      </c>
      <c r="T474" s="2">
        <f t="shared" si="607"/>
        <v>0</v>
      </c>
      <c r="U474" s="2">
        <f t="shared" si="608"/>
        <v>0</v>
      </c>
      <c r="V474" s="2">
        <f t="shared" si="609"/>
        <v>0</v>
      </c>
      <c r="W474" s="2">
        <f t="shared" si="610"/>
        <v>0</v>
      </c>
      <c r="X474" s="2">
        <f t="shared" si="611"/>
        <v>0</v>
      </c>
      <c r="Y474" s="2">
        <f t="shared" si="612"/>
        <v>0</v>
      </c>
      <c r="Z474" s="2"/>
      <c r="AA474" s="2">
        <v>85736471</v>
      </c>
      <c r="AB474" s="2">
        <f t="shared" si="613"/>
        <v>5.4</v>
      </c>
      <c r="AC474" s="2">
        <f t="shared" si="614"/>
        <v>5.4</v>
      </c>
      <c r="AD474" s="2">
        <f t="shared" si="615"/>
        <v>0</v>
      </c>
      <c r="AE474" s="2">
        <f t="shared" si="616"/>
        <v>0</v>
      </c>
      <c r="AF474" s="2">
        <f t="shared" si="617"/>
        <v>0</v>
      </c>
      <c r="AG474" s="2">
        <f t="shared" si="618"/>
        <v>0</v>
      </c>
      <c r="AH474" s="2">
        <f t="shared" si="619"/>
        <v>0</v>
      </c>
      <c r="AI474" s="2">
        <f t="shared" si="620"/>
        <v>0</v>
      </c>
      <c r="AJ474" s="2">
        <f t="shared" si="621"/>
        <v>0</v>
      </c>
      <c r="AK474" s="2">
        <v>5.4</v>
      </c>
      <c r="AL474" s="2">
        <v>5.4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87</v>
      </c>
      <c r="AU474" s="2">
        <v>47</v>
      </c>
      <c r="AV474" s="2">
        <v>1</v>
      </c>
      <c r="AW474" s="2">
        <v>1.0189999999999999</v>
      </c>
      <c r="AX474" s="2"/>
      <c r="AY474" s="2"/>
      <c r="AZ474" s="2">
        <v>1</v>
      </c>
      <c r="BA474" s="2">
        <v>1</v>
      </c>
      <c r="BB474" s="2">
        <v>1</v>
      </c>
      <c r="BC474" s="2">
        <v>1</v>
      </c>
      <c r="BD474" s="2" t="s">
        <v>3</v>
      </c>
      <c r="BE474" s="2" t="s">
        <v>3</v>
      </c>
      <c r="BF474" s="2" t="s">
        <v>3</v>
      </c>
      <c r="BG474" s="2" t="s">
        <v>3</v>
      </c>
      <c r="BH474" s="2">
        <v>3</v>
      </c>
      <c r="BI474" s="2">
        <v>1</v>
      </c>
      <c r="BJ474" s="2" t="s">
        <v>341</v>
      </c>
      <c r="BK474" s="2"/>
      <c r="BL474" s="2"/>
      <c r="BM474" s="2">
        <v>29</v>
      </c>
      <c r="BN474" s="2">
        <v>0</v>
      </c>
      <c r="BO474" s="2" t="s">
        <v>3</v>
      </c>
      <c r="BP474" s="2">
        <v>0</v>
      </c>
      <c r="BQ474" s="2">
        <v>30</v>
      </c>
      <c r="BR474" s="2">
        <v>0</v>
      </c>
      <c r="BS474" s="2">
        <v>1</v>
      </c>
      <c r="BT474" s="2">
        <v>1</v>
      </c>
      <c r="BU474" s="2">
        <v>1</v>
      </c>
      <c r="BV474" s="2">
        <v>1</v>
      </c>
      <c r="BW474" s="2">
        <v>1</v>
      </c>
      <c r="BX474" s="2">
        <v>1</v>
      </c>
      <c r="BY474" s="2" t="s">
        <v>3</v>
      </c>
      <c r="BZ474" s="2">
        <v>87</v>
      </c>
      <c r="CA474" s="2">
        <v>47</v>
      </c>
      <c r="CB474" s="2" t="s">
        <v>3</v>
      </c>
      <c r="CC474" s="2"/>
      <c r="CD474" s="2"/>
      <c r="CE474" s="2">
        <v>1566</v>
      </c>
      <c r="CF474" s="2">
        <v>0</v>
      </c>
      <c r="CG474" s="2">
        <v>0</v>
      </c>
      <c r="CH474" s="2"/>
      <c r="CI474" s="2"/>
      <c r="CJ474" s="2"/>
      <c r="CK474" s="2"/>
      <c r="CL474" s="2"/>
      <c r="CM474" s="2">
        <v>0</v>
      </c>
      <c r="CN474" s="2" t="s">
        <v>908</v>
      </c>
      <c r="CO474" s="2">
        <v>0</v>
      </c>
      <c r="CP474" s="2">
        <f t="shared" si="622"/>
        <v>312</v>
      </c>
      <c r="CQ474" s="2">
        <f t="shared" si="623"/>
        <v>5.5</v>
      </c>
      <c r="CR474" s="2">
        <f t="shared" si="624"/>
        <v>0</v>
      </c>
      <c r="CS474" s="2">
        <f t="shared" si="625"/>
        <v>0</v>
      </c>
      <c r="CT474" s="2">
        <f t="shared" si="626"/>
        <v>0</v>
      </c>
      <c r="CU474" s="2">
        <f t="shared" si="627"/>
        <v>0</v>
      </c>
      <c r="CV474" s="2">
        <f t="shared" si="628"/>
        <v>0</v>
      </c>
      <c r="CW474" s="2">
        <f t="shared" si="629"/>
        <v>0</v>
      </c>
      <c r="CX474" s="2">
        <f t="shared" si="630"/>
        <v>0</v>
      </c>
      <c r="CY474" s="2">
        <f t="shared" si="631"/>
        <v>0</v>
      </c>
      <c r="CZ474" s="2">
        <f t="shared" si="632"/>
        <v>0</v>
      </c>
      <c r="DA474" s="2"/>
      <c r="DB474" s="2"/>
      <c r="DC474" s="2" t="s">
        <v>3</v>
      </c>
      <c r="DD474" s="2" t="s">
        <v>3</v>
      </c>
      <c r="DE474" s="2" t="s">
        <v>3</v>
      </c>
      <c r="DF474" s="2" t="s">
        <v>3</v>
      </c>
      <c r="DG474" s="2" t="s">
        <v>3</v>
      </c>
      <c r="DH474" s="2" t="s">
        <v>3</v>
      </c>
      <c r="DI474" s="2" t="s">
        <v>3</v>
      </c>
      <c r="DJ474" s="2" t="s">
        <v>3</v>
      </c>
      <c r="DK474" s="2" t="s">
        <v>3</v>
      </c>
      <c r="DL474" s="2" t="s">
        <v>3</v>
      </c>
      <c r="DM474" s="2" t="s">
        <v>3</v>
      </c>
      <c r="DN474" s="2">
        <v>0</v>
      </c>
      <c r="DO474" s="2">
        <v>0</v>
      </c>
      <c r="DP474" s="2">
        <v>1</v>
      </c>
      <c r="DQ474" s="2">
        <v>1</v>
      </c>
      <c r="DR474" s="2"/>
      <c r="DS474" s="2"/>
      <c r="DT474" s="2"/>
      <c r="DU474" s="2">
        <v>1003</v>
      </c>
      <c r="DV474" s="2" t="s">
        <v>156</v>
      </c>
      <c r="DW474" s="2" t="s">
        <v>156</v>
      </c>
      <c r="DX474" s="2">
        <v>1</v>
      </c>
      <c r="DY474" s="2"/>
      <c r="DZ474" s="2" t="s">
        <v>3</v>
      </c>
      <c r="EA474" s="2" t="s">
        <v>3</v>
      </c>
      <c r="EB474" s="2" t="s">
        <v>3</v>
      </c>
      <c r="EC474" s="2" t="s">
        <v>3</v>
      </c>
      <c r="ED474" s="2"/>
      <c r="EE474" s="2">
        <v>85133649</v>
      </c>
      <c r="EF474" s="2">
        <v>30</v>
      </c>
      <c r="EG474" s="2" t="s">
        <v>52</v>
      </c>
      <c r="EH474" s="2">
        <v>0</v>
      </c>
      <c r="EI474" s="2" t="s">
        <v>3</v>
      </c>
      <c r="EJ474" s="2">
        <v>1</v>
      </c>
      <c r="EK474" s="2">
        <v>29</v>
      </c>
      <c r="EL474" s="2" t="s">
        <v>330</v>
      </c>
      <c r="EM474" s="2" t="s">
        <v>331</v>
      </c>
      <c r="EN474" s="2"/>
      <c r="EO474" s="2" t="s">
        <v>148</v>
      </c>
      <c r="EP474" s="2"/>
      <c r="EQ474" s="2">
        <v>0</v>
      </c>
      <c r="ER474" s="2">
        <v>5.4</v>
      </c>
      <c r="ES474" s="2">
        <v>5.4</v>
      </c>
      <c r="ET474" s="2">
        <v>0</v>
      </c>
      <c r="EU474" s="2">
        <v>0</v>
      </c>
      <c r="EV474" s="2">
        <v>0</v>
      </c>
      <c r="EW474" s="2">
        <v>0</v>
      </c>
      <c r="EX474" s="2">
        <v>0</v>
      </c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>
        <v>0</v>
      </c>
      <c r="FR474" s="2">
        <v>0</v>
      </c>
      <c r="FS474" s="2">
        <v>0</v>
      </c>
      <c r="FT474" s="2"/>
      <c r="FU474" s="2"/>
      <c r="FV474" s="2"/>
      <c r="FW474" s="2"/>
      <c r="FX474" s="2">
        <v>87</v>
      </c>
      <c r="FY474" s="2">
        <v>47</v>
      </c>
      <c r="FZ474" s="2"/>
      <c r="GA474" s="2" t="s">
        <v>3</v>
      </c>
      <c r="GB474" s="2"/>
      <c r="GC474" s="2"/>
      <c r="GD474" s="2">
        <v>1</v>
      </c>
      <c r="GE474" s="2"/>
      <c r="GF474" s="2">
        <v>-1923510361</v>
      </c>
      <c r="GG474" s="2">
        <v>2</v>
      </c>
      <c r="GH474" s="2">
        <v>1</v>
      </c>
      <c r="GI474" s="2">
        <v>-2</v>
      </c>
      <c r="GJ474" s="2">
        <v>0</v>
      </c>
      <c r="GK474" s="2">
        <v>0</v>
      </c>
      <c r="GL474" s="2">
        <f t="shared" si="633"/>
        <v>0</v>
      </c>
      <c r="GM474" s="2">
        <f t="shared" si="634"/>
        <v>312</v>
      </c>
      <c r="GN474" s="2">
        <f t="shared" si="635"/>
        <v>312</v>
      </c>
      <c r="GO474" s="2">
        <f t="shared" si="636"/>
        <v>0</v>
      </c>
      <c r="GP474" s="2">
        <f t="shared" si="637"/>
        <v>0</v>
      </c>
      <c r="GQ474" s="2"/>
      <c r="GR474" s="2">
        <v>0</v>
      </c>
      <c r="GS474" s="2">
        <v>3</v>
      </c>
      <c r="GT474" s="2">
        <v>0</v>
      </c>
      <c r="GU474" s="2" t="s">
        <v>3</v>
      </c>
      <c r="GV474" s="2">
        <f t="shared" si="638"/>
        <v>0</v>
      </c>
      <c r="GW474" s="2">
        <v>1</v>
      </c>
      <c r="GX474" s="2">
        <f t="shared" si="639"/>
        <v>0</v>
      </c>
      <c r="GY474" s="2"/>
      <c r="GZ474" s="2"/>
      <c r="HA474" s="2">
        <v>0</v>
      </c>
      <c r="HB474" s="2">
        <v>0</v>
      </c>
      <c r="HC474" s="2">
        <f t="shared" si="640"/>
        <v>0</v>
      </c>
      <c r="HD474" s="2"/>
      <c r="HE474" s="2" t="s">
        <v>3</v>
      </c>
      <c r="HF474" s="2" t="s">
        <v>3</v>
      </c>
      <c r="HG474" s="2"/>
      <c r="HH474" s="2"/>
      <c r="HI474" s="2"/>
      <c r="HJ474" s="2"/>
      <c r="HK474" s="2"/>
      <c r="HL474" s="2"/>
      <c r="HM474" s="2" t="s">
        <v>42</v>
      </c>
      <c r="HN474" s="2" t="s">
        <v>3</v>
      </c>
      <c r="HO474" s="2" t="s">
        <v>3</v>
      </c>
      <c r="HP474" s="2" t="s">
        <v>3</v>
      </c>
      <c r="HQ474" s="2" t="s">
        <v>3</v>
      </c>
      <c r="HR474" s="2"/>
      <c r="HS474" s="2">
        <v>0</v>
      </c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>
        <v>0</v>
      </c>
      <c r="IL474" s="2"/>
      <c r="IM474" s="2"/>
      <c r="IN474" s="2"/>
      <c r="IO474" s="2"/>
      <c r="IP474" s="2"/>
      <c r="IQ474" s="2"/>
      <c r="IR474" s="2"/>
      <c r="IS474" s="2"/>
      <c r="IT474" s="2"/>
      <c r="IU474" s="2"/>
    </row>
    <row r="475" spans="1:255" x14ac:dyDescent="0.2">
      <c r="A475" s="4">
        <v>18</v>
      </c>
      <c r="B475" s="4">
        <v>1</v>
      </c>
      <c r="C475" s="4">
        <v>945</v>
      </c>
      <c r="E475" s="4" t="s">
        <v>525</v>
      </c>
      <c r="F475" s="4" t="s">
        <v>340</v>
      </c>
      <c r="G475" s="4" t="s">
        <v>909</v>
      </c>
      <c r="H475" s="4" t="s">
        <v>156</v>
      </c>
      <c r="I475" s="4">
        <f>I469*J475</f>
        <v>56.7</v>
      </c>
      <c r="J475" s="4">
        <v>1.9619377162629761</v>
      </c>
      <c r="K475" s="4">
        <v>1.9619377</v>
      </c>
      <c r="O475" s="4">
        <f t="shared" si="602"/>
        <v>2077.92</v>
      </c>
      <c r="P475" s="4">
        <f t="shared" si="603"/>
        <v>2077.92</v>
      </c>
      <c r="Q475" s="4">
        <f t="shared" si="604"/>
        <v>0</v>
      </c>
      <c r="R475" s="4">
        <f t="shared" si="605"/>
        <v>0</v>
      </c>
      <c r="S475" s="4">
        <f t="shared" si="606"/>
        <v>0</v>
      </c>
      <c r="T475" s="4">
        <f t="shared" si="607"/>
        <v>0</v>
      </c>
      <c r="U475" s="4">
        <f t="shared" si="608"/>
        <v>0</v>
      </c>
      <c r="V475" s="4">
        <f t="shared" si="609"/>
        <v>0</v>
      </c>
      <c r="W475" s="4">
        <f t="shared" si="610"/>
        <v>0</v>
      </c>
      <c r="X475" s="4">
        <f t="shared" si="611"/>
        <v>0</v>
      </c>
      <c r="Y475" s="4">
        <f t="shared" si="612"/>
        <v>0</v>
      </c>
      <c r="AA475" s="4">
        <v>85736473</v>
      </c>
      <c r="AB475" s="4">
        <f t="shared" si="613"/>
        <v>5.4</v>
      </c>
      <c r="AC475" s="4">
        <f t="shared" si="614"/>
        <v>5.4</v>
      </c>
      <c r="AD475" s="4">
        <f t="shared" si="615"/>
        <v>0</v>
      </c>
      <c r="AE475" s="4">
        <f t="shared" si="616"/>
        <v>0</v>
      </c>
      <c r="AF475" s="4">
        <f t="shared" si="617"/>
        <v>0</v>
      </c>
      <c r="AG475" s="4">
        <f t="shared" si="618"/>
        <v>0</v>
      </c>
      <c r="AH475" s="4">
        <f t="shared" si="619"/>
        <v>0</v>
      </c>
      <c r="AI475" s="4">
        <f t="shared" si="620"/>
        <v>0</v>
      </c>
      <c r="AJ475" s="4">
        <f t="shared" si="621"/>
        <v>0</v>
      </c>
      <c r="AK475" s="4">
        <v>5.4</v>
      </c>
      <c r="AL475" s="4">
        <v>5.4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87</v>
      </c>
      <c r="AU475" s="4">
        <v>47</v>
      </c>
      <c r="AV475" s="4">
        <v>1</v>
      </c>
      <c r="AW475" s="4">
        <v>1.0189999999999999</v>
      </c>
      <c r="AZ475" s="4">
        <v>1</v>
      </c>
      <c r="BA475" s="4">
        <v>1</v>
      </c>
      <c r="BB475" s="4">
        <v>1</v>
      </c>
      <c r="BC475" s="4">
        <v>6.66</v>
      </c>
      <c r="BD475" s="4" t="s">
        <v>3</v>
      </c>
      <c r="BE475" s="4" t="s">
        <v>3</v>
      </c>
      <c r="BF475" s="4" t="s">
        <v>3</v>
      </c>
      <c r="BG475" s="4" t="s">
        <v>3</v>
      </c>
      <c r="BH475" s="4">
        <v>3</v>
      </c>
      <c r="BI475" s="4">
        <v>1</v>
      </c>
      <c r="BJ475" s="4" t="s">
        <v>341</v>
      </c>
      <c r="BM475" s="4">
        <v>29</v>
      </c>
      <c r="BN475" s="4">
        <v>0</v>
      </c>
      <c r="BO475" s="4" t="s">
        <v>340</v>
      </c>
      <c r="BP475" s="4">
        <v>1</v>
      </c>
      <c r="BQ475" s="4">
        <v>30</v>
      </c>
      <c r="BR475" s="4">
        <v>0</v>
      </c>
      <c r="BS475" s="4">
        <v>1</v>
      </c>
      <c r="BT475" s="4">
        <v>1</v>
      </c>
      <c r="BU475" s="4">
        <v>1</v>
      </c>
      <c r="BV475" s="4">
        <v>1</v>
      </c>
      <c r="BW475" s="4">
        <v>1</v>
      </c>
      <c r="BX475" s="4">
        <v>1</v>
      </c>
      <c r="BY475" s="4" t="s">
        <v>3</v>
      </c>
      <c r="BZ475" s="4">
        <v>87</v>
      </c>
      <c r="CA475" s="4">
        <v>47</v>
      </c>
      <c r="CB475" s="4" t="s">
        <v>3</v>
      </c>
      <c r="CE475" s="4">
        <v>1566</v>
      </c>
      <c r="CF475" s="4">
        <v>0</v>
      </c>
      <c r="CG475" s="4">
        <v>0</v>
      </c>
      <c r="CM475" s="4">
        <v>0</v>
      </c>
      <c r="CN475" s="4" t="s">
        <v>908</v>
      </c>
      <c r="CO475" s="4">
        <v>0</v>
      </c>
      <c r="CP475" s="4">
        <f t="shared" si="622"/>
        <v>2077.92</v>
      </c>
      <c r="CQ475" s="4">
        <f t="shared" si="623"/>
        <v>36.630000000000003</v>
      </c>
      <c r="CR475" s="4">
        <f t="shared" si="624"/>
        <v>0</v>
      </c>
      <c r="CS475" s="4">
        <f t="shared" si="625"/>
        <v>0</v>
      </c>
      <c r="CT475" s="4">
        <f t="shared" si="626"/>
        <v>0</v>
      </c>
      <c r="CU475" s="4">
        <f t="shared" si="627"/>
        <v>0</v>
      </c>
      <c r="CV475" s="4">
        <f t="shared" si="628"/>
        <v>0</v>
      </c>
      <c r="CW475" s="4">
        <f t="shared" si="629"/>
        <v>0</v>
      </c>
      <c r="CX475" s="4">
        <f t="shared" si="630"/>
        <v>0</v>
      </c>
      <c r="CY475" s="4">
        <f t="shared" si="631"/>
        <v>0</v>
      </c>
      <c r="CZ475" s="4">
        <f t="shared" si="632"/>
        <v>0</v>
      </c>
      <c r="DC475" s="4" t="s">
        <v>3</v>
      </c>
      <c r="DD475" s="4" t="s">
        <v>3</v>
      </c>
      <c r="DE475" s="4" t="s">
        <v>3</v>
      </c>
      <c r="DF475" s="4" t="s">
        <v>3</v>
      </c>
      <c r="DG475" s="4" t="s">
        <v>3</v>
      </c>
      <c r="DH475" s="4" t="s">
        <v>3</v>
      </c>
      <c r="DI475" s="4" t="s">
        <v>3</v>
      </c>
      <c r="DJ475" s="4" t="s">
        <v>3</v>
      </c>
      <c r="DK475" s="4" t="s">
        <v>3</v>
      </c>
      <c r="DL475" s="4" t="s">
        <v>3</v>
      </c>
      <c r="DM475" s="4" t="s">
        <v>3</v>
      </c>
      <c r="DN475" s="4">
        <v>0</v>
      </c>
      <c r="DO475" s="4">
        <v>0</v>
      </c>
      <c r="DP475" s="4">
        <v>1</v>
      </c>
      <c r="DQ475" s="4">
        <v>1</v>
      </c>
      <c r="DU475" s="4">
        <v>1003</v>
      </c>
      <c r="DV475" s="4" t="s">
        <v>156</v>
      </c>
      <c r="DW475" s="4" t="s">
        <v>156</v>
      </c>
      <c r="DX475" s="4">
        <v>1</v>
      </c>
      <c r="DZ475" s="4" t="s">
        <v>3</v>
      </c>
      <c r="EA475" s="4" t="s">
        <v>3</v>
      </c>
      <c r="EB475" s="4" t="s">
        <v>3</v>
      </c>
      <c r="EC475" s="4" t="s">
        <v>3</v>
      </c>
      <c r="EE475" s="4">
        <v>85133649</v>
      </c>
      <c r="EF475" s="4">
        <v>30</v>
      </c>
      <c r="EG475" s="4" t="s">
        <v>52</v>
      </c>
      <c r="EH475" s="4">
        <v>0</v>
      </c>
      <c r="EI475" s="4" t="s">
        <v>3</v>
      </c>
      <c r="EJ475" s="4">
        <v>1</v>
      </c>
      <c r="EK475" s="4">
        <v>29</v>
      </c>
      <c r="EL475" s="4" t="s">
        <v>330</v>
      </c>
      <c r="EM475" s="4" t="s">
        <v>331</v>
      </c>
      <c r="EO475" s="4" t="s">
        <v>148</v>
      </c>
      <c r="EQ475" s="4">
        <v>0</v>
      </c>
      <c r="ER475" s="4">
        <v>5.4</v>
      </c>
      <c r="ES475" s="4">
        <v>5.4</v>
      </c>
      <c r="ET475" s="4">
        <v>0</v>
      </c>
      <c r="EU475" s="4">
        <v>0</v>
      </c>
      <c r="EV475" s="4">
        <v>0</v>
      </c>
      <c r="EW475" s="4">
        <v>0</v>
      </c>
      <c r="EX475" s="4">
        <v>0</v>
      </c>
      <c r="FQ475" s="4">
        <v>0</v>
      </c>
      <c r="FR475" s="4">
        <v>0</v>
      </c>
      <c r="FS475" s="4">
        <v>0</v>
      </c>
      <c r="FX475" s="4">
        <v>87</v>
      </c>
      <c r="FY475" s="4">
        <v>47</v>
      </c>
      <c r="GA475" s="4" t="s">
        <v>3</v>
      </c>
      <c r="GD475" s="4">
        <v>1</v>
      </c>
      <c r="GF475" s="4">
        <v>-1923510361</v>
      </c>
      <c r="GG475" s="4">
        <v>2</v>
      </c>
      <c r="GH475" s="4">
        <v>1</v>
      </c>
      <c r="GI475" s="4">
        <v>2</v>
      </c>
      <c r="GJ475" s="4">
        <v>0</v>
      </c>
      <c r="GK475" s="4">
        <v>0</v>
      </c>
      <c r="GL475" s="4">
        <f t="shared" si="633"/>
        <v>0</v>
      </c>
      <c r="GM475" s="4">
        <f t="shared" si="634"/>
        <v>2077.92</v>
      </c>
      <c r="GN475" s="4">
        <f t="shared" si="635"/>
        <v>2077.92</v>
      </c>
      <c r="GO475" s="4">
        <f t="shared" si="636"/>
        <v>0</v>
      </c>
      <c r="GP475" s="4">
        <f t="shared" si="637"/>
        <v>0</v>
      </c>
      <c r="GR475" s="4">
        <v>0</v>
      </c>
      <c r="GS475" s="4">
        <v>3</v>
      </c>
      <c r="GT475" s="4">
        <v>0</v>
      </c>
      <c r="GU475" s="4" t="s">
        <v>3</v>
      </c>
      <c r="GV475" s="4">
        <f t="shared" si="638"/>
        <v>0</v>
      </c>
      <c r="GW475" s="4">
        <v>1</v>
      </c>
      <c r="GX475" s="4">
        <f t="shared" si="639"/>
        <v>0</v>
      </c>
      <c r="HA475" s="4">
        <v>0</v>
      </c>
      <c r="HB475" s="4">
        <v>0</v>
      </c>
      <c r="HC475" s="4">
        <f t="shared" si="640"/>
        <v>0</v>
      </c>
      <c r="HE475" s="4" t="s">
        <v>3</v>
      </c>
      <c r="HF475" s="4" t="s">
        <v>3</v>
      </c>
      <c r="HM475" s="4" t="s">
        <v>42</v>
      </c>
      <c r="HN475" s="4" t="s">
        <v>3</v>
      </c>
      <c r="HO475" s="4" t="s">
        <v>3</v>
      </c>
      <c r="HP475" s="4" t="s">
        <v>3</v>
      </c>
      <c r="HQ475" s="4" t="s">
        <v>3</v>
      </c>
      <c r="HS475" s="4">
        <v>0</v>
      </c>
      <c r="IK475" s="4">
        <v>0</v>
      </c>
    </row>
    <row r="476" spans="1:255" x14ac:dyDescent="0.2">
      <c r="A476" s="2">
        <v>18</v>
      </c>
      <c r="B476" s="2">
        <v>1</v>
      </c>
      <c r="C476" s="2">
        <v>936</v>
      </c>
      <c r="D476" s="2"/>
      <c r="E476" s="2" t="s">
        <v>526</v>
      </c>
      <c r="F476" s="2" t="s">
        <v>343</v>
      </c>
      <c r="G476" s="2" t="s">
        <v>910</v>
      </c>
      <c r="H476" s="2" t="s">
        <v>156</v>
      </c>
      <c r="I476" s="2">
        <f>I468*J476</f>
        <v>47.25</v>
      </c>
      <c r="J476" s="2">
        <v>1.6349480968858132</v>
      </c>
      <c r="K476" s="2">
        <v>1.6349480999999999</v>
      </c>
      <c r="L476" s="2"/>
      <c r="M476" s="2"/>
      <c r="N476" s="2"/>
      <c r="O476" s="2">
        <f t="shared" si="602"/>
        <v>333.66</v>
      </c>
      <c r="P476" s="2">
        <f t="shared" si="603"/>
        <v>333.66</v>
      </c>
      <c r="Q476" s="2">
        <f t="shared" si="604"/>
        <v>0</v>
      </c>
      <c r="R476" s="2">
        <f t="shared" si="605"/>
        <v>0</v>
      </c>
      <c r="S476" s="2">
        <f t="shared" si="606"/>
        <v>0</v>
      </c>
      <c r="T476" s="2">
        <f t="shared" si="607"/>
        <v>0</v>
      </c>
      <c r="U476" s="2">
        <f t="shared" si="608"/>
        <v>0</v>
      </c>
      <c r="V476" s="2">
        <f t="shared" si="609"/>
        <v>0</v>
      </c>
      <c r="W476" s="2">
        <f t="shared" si="610"/>
        <v>0</v>
      </c>
      <c r="X476" s="2">
        <f t="shared" si="611"/>
        <v>0</v>
      </c>
      <c r="Y476" s="2">
        <f t="shared" si="612"/>
        <v>0</v>
      </c>
      <c r="Z476" s="2"/>
      <c r="AA476" s="2">
        <v>85736471</v>
      </c>
      <c r="AB476" s="2">
        <f t="shared" si="613"/>
        <v>6.93</v>
      </c>
      <c r="AC476" s="2">
        <f t="shared" si="614"/>
        <v>6.93</v>
      </c>
      <c r="AD476" s="2">
        <f t="shared" si="615"/>
        <v>0</v>
      </c>
      <c r="AE476" s="2">
        <f t="shared" si="616"/>
        <v>0</v>
      </c>
      <c r="AF476" s="2">
        <f t="shared" si="617"/>
        <v>0</v>
      </c>
      <c r="AG476" s="2">
        <f t="shared" si="618"/>
        <v>0</v>
      </c>
      <c r="AH476" s="2">
        <f t="shared" si="619"/>
        <v>0</v>
      </c>
      <c r="AI476" s="2">
        <f t="shared" si="620"/>
        <v>0</v>
      </c>
      <c r="AJ476" s="2">
        <f t="shared" si="621"/>
        <v>0</v>
      </c>
      <c r="AK476" s="2">
        <v>6.93</v>
      </c>
      <c r="AL476" s="2">
        <v>6.93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87</v>
      </c>
      <c r="AU476" s="2">
        <v>47</v>
      </c>
      <c r="AV476" s="2">
        <v>1</v>
      </c>
      <c r="AW476" s="2">
        <v>1.0189999999999999</v>
      </c>
      <c r="AX476" s="2"/>
      <c r="AY476" s="2"/>
      <c r="AZ476" s="2">
        <v>1</v>
      </c>
      <c r="BA476" s="2">
        <v>1</v>
      </c>
      <c r="BB476" s="2">
        <v>1</v>
      </c>
      <c r="BC476" s="2">
        <v>1</v>
      </c>
      <c r="BD476" s="2" t="s">
        <v>3</v>
      </c>
      <c r="BE476" s="2" t="s">
        <v>3</v>
      </c>
      <c r="BF476" s="2" t="s">
        <v>3</v>
      </c>
      <c r="BG476" s="2" t="s">
        <v>3</v>
      </c>
      <c r="BH476" s="2">
        <v>3</v>
      </c>
      <c r="BI476" s="2">
        <v>1</v>
      </c>
      <c r="BJ476" s="2" t="s">
        <v>344</v>
      </c>
      <c r="BK476" s="2"/>
      <c r="BL476" s="2"/>
      <c r="BM476" s="2">
        <v>29</v>
      </c>
      <c r="BN476" s="2">
        <v>0</v>
      </c>
      <c r="BO476" s="2" t="s">
        <v>3</v>
      </c>
      <c r="BP476" s="2">
        <v>0</v>
      </c>
      <c r="BQ476" s="2">
        <v>30</v>
      </c>
      <c r="BR476" s="2">
        <v>0</v>
      </c>
      <c r="BS476" s="2">
        <v>1</v>
      </c>
      <c r="BT476" s="2">
        <v>1</v>
      </c>
      <c r="BU476" s="2">
        <v>1</v>
      </c>
      <c r="BV476" s="2">
        <v>1</v>
      </c>
      <c r="BW476" s="2">
        <v>1</v>
      </c>
      <c r="BX476" s="2">
        <v>1</v>
      </c>
      <c r="BY476" s="2" t="s">
        <v>3</v>
      </c>
      <c r="BZ476" s="2">
        <v>87</v>
      </c>
      <c r="CA476" s="2">
        <v>47</v>
      </c>
      <c r="CB476" s="2" t="s">
        <v>3</v>
      </c>
      <c r="CC476" s="2"/>
      <c r="CD476" s="2"/>
      <c r="CE476" s="2">
        <v>1566</v>
      </c>
      <c r="CF476" s="2">
        <v>0</v>
      </c>
      <c r="CG476" s="2">
        <v>0</v>
      </c>
      <c r="CH476" s="2"/>
      <c r="CI476" s="2"/>
      <c r="CJ476" s="2"/>
      <c r="CK476" s="2"/>
      <c r="CL476" s="2"/>
      <c r="CM476" s="2">
        <v>0</v>
      </c>
      <c r="CN476" s="2" t="s">
        <v>908</v>
      </c>
      <c r="CO476" s="2">
        <v>0</v>
      </c>
      <c r="CP476" s="2">
        <f t="shared" si="622"/>
        <v>333.66</v>
      </c>
      <c r="CQ476" s="2">
        <f t="shared" si="623"/>
        <v>7.06</v>
      </c>
      <c r="CR476" s="2">
        <f t="shared" si="624"/>
        <v>0</v>
      </c>
      <c r="CS476" s="2">
        <f t="shared" si="625"/>
        <v>0</v>
      </c>
      <c r="CT476" s="2">
        <f t="shared" si="626"/>
        <v>0</v>
      </c>
      <c r="CU476" s="2">
        <f t="shared" si="627"/>
        <v>0</v>
      </c>
      <c r="CV476" s="2">
        <f t="shared" si="628"/>
        <v>0</v>
      </c>
      <c r="CW476" s="2">
        <f t="shared" si="629"/>
        <v>0</v>
      </c>
      <c r="CX476" s="2">
        <f t="shared" si="630"/>
        <v>0</v>
      </c>
      <c r="CY476" s="2">
        <f t="shared" si="631"/>
        <v>0</v>
      </c>
      <c r="CZ476" s="2">
        <f t="shared" si="632"/>
        <v>0</v>
      </c>
      <c r="DA476" s="2"/>
      <c r="DB476" s="2"/>
      <c r="DC476" s="2" t="s">
        <v>3</v>
      </c>
      <c r="DD476" s="2" t="s">
        <v>3</v>
      </c>
      <c r="DE476" s="2" t="s">
        <v>3</v>
      </c>
      <c r="DF476" s="2" t="s">
        <v>3</v>
      </c>
      <c r="DG476" s="2" t="s">
        <v>3</v>
      </c>
      <c r="DH476" s="2" t="s">
        <v>3</v>
      </c>
      <c r="DI476" s="2" t="s">
        <v>3</v>
      </c>
      <c r="DJ476" s="2" t="s">
        <v>3</v>
      </c>
      <c r="DK476" s="2" t="s">
        <v>3</v>
      </c>
      <c r="DL476" s="2" t="s">
        <v>3</v>
      </c>
      <c r="DM476" s="2" t="s">
        <v>3</v>
      </c>
      <c r="DN476" s="2">
        <v>0</v>
      </c>
      <c r="DO476" s="2">
        <v>0</v>
      </c>
      <c r="DP476" s="2">
        <v>1</v>
      </c>
      <c r="DQ476" s="2">
        <v>1</v>
      </c>
      <c r="DR476" s="2"/>
      <c r="DS476" s="2"/>
      <c r="DT476" s="2"/>
      <c r="DU476" s="2">
        <v>1003</v>
      </c>
      <c r="DV476" s="2" t="s">
        <v>156</v>
      </c>
      <c r="DW476" s="2" t="s">
        <v>156</v>
      </c>
      <c r="DX476" s="2">
        <v>1</v>
      </c>
      <c r="DY476" s="2"/>
      <c r="DZ476" s="2" t="s">
        <v>3</v>
      </c>
      <c r="EA476" s="2" t="s">
        <v>3</v>
      </c>
      <c r="EB476" s="2" t="s">
        <v>3</v>
      </c>
      <c r="EC476" s="2" t="s">
        <v>3</v>
      </c>
      <c r="ED476" s="2"/>
      <c r="EE476" s="2">
        <v>85133649</v>
      </c>
      <c r="EF476" s="2">
        <v>30</v>
      </c>
      <c r="EG476" s="2" t="s">
        <v>52</v>
      </c>
      <c r="EH476" s="2">
        <v>0</v>
      </c>
      <c r="EI476" s="2" t="s">
        <v>3</v>
      </c>
      <c r="EJ476" s="2">
        <v>1</v>
      </c>
      <c r="EK476" s="2">
        <v>29</v>
      </c>
      <c r="EL476" s="2" t="s">
        <v>330</v>
      </c>
      <c r="EM476" s="2" t="s">
        <v>331</v>
      </c>
      <c r="EN476" s="2"/>
      <c r="EO476" s="2" t="s">
        <v>148</v>
      </c>
      <c r="EP476" s="2"/>
      <c r="EQ476" s="2">
        <v>0</v>
      </c>
      <c r="ER476" s="2">
        <v>6.93</v>
      </c>
      <c r="ES476" s="2">
        <v>6.93</v>
      </c>
      <c r="ET476" s="2">
        <v>0</v>
      </c>
      <c r="EU476" s="2">
        <v>0</v>
      </c>
      <c r="EV476" s="2">
        <v>0</v>
      </c>
      <c r="EW476" s="2">
        <v>0</v>
      </c>
      <c r="EX476" s="2">
        <v>0</v>
      </c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>
        <v>0</v>
      </c>
      <c r="FR476" s="2">
        <v>0</v>
      </c>
      <c r="FS476" s="2">
        <v>0</v>
      </c>
      <c r="FT476" s="2"/>
      <c r="FU476" s="2"/>
      <c r="FV476" s="2"/>
      <c r="FW476" s="2"/>
      <c r="FX476" s="2">
        <v>87</v>
      </c>
      <c r="FY476" s="2">
        <v>47</v>
      </c>
      <c r="FZ476" s="2"/>
      <c r="GA476" s="2" t="s">
        <v>3</v>
      </c>
      <c r="GB476" s="2"/>
      <c r="GC476" s="2"/>
      <c r="GD476" s="2">
        <v>1</v>
      </c>
      <c r="GE476" s="2"/>
      <c r="GF476" s="2">
        <v>-938323832</v>
      </c>
      <c r="GG476" s="2">
        <v>2</v>
      </c>
      <c r="GH476" s="2">
        <v>1</v>
      </c>
      <c r="GI476" s="2">
        <v>-2</v>
      </c>
      <c r="GJ476" s="2">
        <v>0</v>
      </c>
      <c r="GK476" s="2">
        <v>0</v>
      </c>
      <c r="GL476" s="2">
        <f t="shared" si="633"/>
        <v>0</v>
      </c>
      <c r="GM476" s="2">
        <f t="shared" si="634"/>
        <v>333.66</v>
      </c>
      <c r="GN476" s="2">
        <f t="shared" si="635"/>
        <v>333.66</v>
      </c>
      <c r="GO476" s="2">
        <f t="shared" si="636"/>
        <v>0</v>
      </c>
      <c r="GP476" s="2">
        <f t="shared" si="637"/>
        <v>0</v>
      </c>
      <c r="GQ476" s="2"/>
      <c r="GR476" s="2">
        <v>0</v>
      </c>
      <c r="GS476" s="2">
        <v>3</v>
      </c>
      <c r="GT476" s="2">
        <v>0</v>
      </c>
      <c r="GU476" s="2" t="s">
        <v>3</v>
      </c>
      <c r="GV476" s="2">
        <f t="shared" si="638"/>
        <v>0</v>
      </c>
      <c r="GW476" s="2">
        <v>1</v>
      </c>
      <c r="GX476" s="2">
        <f t="shared" si="639"/>
        <v>0</v>
      </c>
      <c r="GY476" s="2"/>
      <c r="GZ476" s="2"/>
      <c r="HA476" s="2">
        <v>0</v>
      </c>
      <c r="HB476" s="2">
        <v>0</v>
      </c>
      <c r="HC476" s="2">
        <f t="shared" si="640"/>
        <v>0</v>
      </c>
      <c r="HD476" s="2"/>
      <c r="HE476" s="2" t="s">
        <v>3</v>
      </c>
      <c r="HF476" s="2" t="s">
        <v>3</v>
      </c>
      <c r="HG476" s="2"/>
      <c r="HH476" s="2"/>
      <c r="HI476" s="2"/>
      <c r="HJ476" s="2"/>
      <c r="HK476" s="2"/>
      <c r="HL476" s="2"/>
      <c r="HM476" s="2" t="s">
        <v>42</v>
      </c>
      <c r="HN476" s="2" t="s">
        <v>3</v>
      </c>
      <c r="HO476" s="2" t="s">
        <v>3</v>
      </c>
      <c r="HP476" s="2" t="s">
        <v>3</v>
      </c>
      <c r="HQ476" s="2" t="s">
        <v>3</v>
      </c>
      <c r="HR476" s="2"/>
      <c r="HS476" s="2">
        <v>0</v>
      </c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>
        <v>0</v>
      </c>
      <c r="IL476" s="2"/>
      <c r="IM476" s="2"/>
      <c r="IN476" s="2"/>
      <c r="IO476" s="2"/>
      <c r="IP476" s="2"/>
      <c r="IQ476" s="2"/>
      <c r="IR476" s="2"/>
      <c r="IS476" s="2"/>
      <c r="IT476" s="2"/>
      <c r="IU476" s="2"/>
    </row>
    <row r="477" spans="1:255" x14ac:dyDescent="0.2">
      <c r="A477" s="4">
        <v>18</v>
      </c>
      <c r="B477" s="4">
        <v>1</v>
      </c>
      <c r="C477" s="4">
        <v>946</v>
      </c>
      <c r="E477" s="4" t="s">
        <v>526</v>
      </c>
      <c r="F477" s="4" t="s">
        <v>343</v>
      </c>
      <c r="G477" s="4" t="s">
        <v>910</v>
      </c>
      <c r="H477" s="4" t="s">
        <v>156</v>
      </c>
      <c r="I477" s="4">
        <f>I469*J477</f>
        <v>47.25</v>
      </c>
      <c r="J477" s="4">
        <v>1.6349480968858132</v>
      </c>
      <c r="K477" s="4">
        <v>1.6349480999999999</v>
      </c>
      <c r="O477" s="4">
        <f t="shared" si="602"/>
        <v>2212.17</v>
      </c>
      <c r="P477" s="4">
        <f t="shared" si="603"/>
        <v>2212.17</v>
      </c>
      <c r="Q477" s="4">
        <f t="shared" si="604"/>
        <v>0</v>
      </c>
      <c r="R477" s="4">
        <f t="shared" si="605"/>
        <v>0</v>
      </c>
      <c r="S477" s="4">
        <f t="shared" si="606"/>
        <v>0</v>
      </c>
      <c r="T477" s="4">
        <f t="shared" si="607"/>
        <v>0</v>
      </c>
      <c r="U477" s="4">
        <f t="shared" si="608"/>
        <v>0</v>
      </c>
      <c r="V477" s="4">
        <f t="shared" si="609"/>
        <v>0</v>
      </c>
      <c r="W477" s="4">
        <f t="shared" si="610"/>
        <v>0</v>
      </c>
      <c r="X477" s="4">
        <f t="shared" si="611"/>
        <v>0</v>
      </c>
      <c r="Y477" s="4">
        <f t="shared" si="612"/>
        <v>0</v>
      </c>
      <c r="AA477" s="4">
        <v>85736473</v>
      </c>
      <c r="AB477" s="4">
        <f t="shared" si="613"/>
        <v>6.93</v>
      </c>
      <c r="AC477" s="4">
        <f t="shared" si="614"/>
        <v>6.93</v>
      </c>
      <c r="AD477" s="4">
        <f t="shared" si="615"/>
        <v>0</v>
      </c>
      <c r="AE477" s="4">
        <f t="shared" si="616"/>
        <v>0</v>
      </c>
      <c r="AF477" s="4">
        <f t="shared" si="617"/>
        <v>0</v>
      </c>
      <c r="AG477" s="4">
        <f t="shared" si="618"/>
        <v>0</v>
      </c>
      <c r="AH477" s="4">
        <f t="shared" si="619"/>
        <v>0</v>
      </c>
      <c r="AI477" s="4">
        <f t="shared" si="620"/>
        <v>0</v>
      </c>
      <c r="AJ477" s="4">
        <f t="shared" si="621"/>
        <v>0</v>
      </c>
      <c r="AK477" s="4">
        <v>6.93</v>
      </c>
      <c r="AL477" s="4">
        <v>6.93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87</v>
      </c>
      <c r="AU477" s="4">
        <v>47</v>
      </c>
      <c r="AV477" s="4">
        <v>1</v>
      </c>
      <c r="AW477" s="4">
        <v>1.0189999999999999</v>
      </c>
      <c r="AZ477" s="4">
        <v>1</v>
      </c>
      <c r="BA477" s="4">
        <v>1</v>
      </c>
      <c r="BB477" s="4">
        <v>1</v>
      </c>
      <c r="BC477" s="4">
        <v>6.63</v>
      </c>
      <c r="BD477" s="4" t="s">
        <v>3</v>
      </c>
      <c r="BE477" s="4" t="s">
        <v>3</v>
      </c>
      <c r="BF477" s="4" t="s">
        <v>3</v>
      </c>
      <c r="BG477" s="4" t="s">
        <v>3</v>
      </c>
      <c r="BH477" s="4">
        <v>3</v>
      </c>
      <c r="BI477" s="4">
        <v>1</v>
      </c>
      <c r="BJ477" s="4" t="s">
        <v>344</v>
      </c>
      <c r="BM477" s="4">
        <v>29</v>
      </c>
      <c r="BN477" s="4">
        <v>0</v>
      </c>
      <c r="BO477" s="4" t="s">
        <v>343</v>
      </c>
      <c r="BP477" s="4">
        <v>1</v>
      </c>
      <c r="BQ477" s="4">
        <v>30</v>
      </c>
      <c r="BR477" s="4">
        <v>0</v>
      </c>
      <c r="BS477" s="4">
        <v>1</v>
      </c>
      <c r="BT477" s="4">
        <v>1</v>
      </c>
      <c r="BU477" s="4">
        <v>1</v>
      </c>
      <c r="BV477" s="4">
        <v>1</v>
      </c>
      <c r="BW477" s="4">
        <v>1</v>
      </c>
      <c r="BX477" s="4">
        <v>1</v>
      </c>
      <c r="BY477" s="4" t="s">
        <v>3</v>
      </c>
      <c r="BZ477" s="4">
        <v>87</v>
      </c>
      <c r="CA477" s="4">
        <v>47</v>
      </c>
      <c r="CB477" s="4" t="s">
        <v>3</v>
      </c>
      <c r="CE477" s="4">
        <v>1566</v>
      </c>
      <c r="CF477" s="4">
        <v>0</v>
      </c>
      <c r="CG477" s="4">
        <v>0</v>
      </c>
      <c r="CM477" s="4">
        <v>0</v>
      </c>
      <c r="CN477" s="4" t="s">
        <v>908</v>
      </c>
      <c r="CO477" s="4">
        <v>0</v>
      </c>
      <c r="CP477" s="4">
        <f t="shared" si="622"/>
        <v>2212.17</v>
      </c>
      <c r="CQ477" s="4">
        <f t="shared" si="623"/>
        <v>46.81</v>
      </c>
      <c r="CR477" s="4">
        <f t="shared" si="624"/>
        <v>0</v>
      </c>
      <c r="CS477" s="4">
        <f t="shared" si="625"/>
        <v>0</v>
      </c>
      <c r="CT477" s="4">
        <f t="shared" si="626"/>
        <v>0</v>
      </c>
      <c r="CU477" s="4">
        <f t="shared" si="627"/>
        <v>0</v>
      </c>
      <c r="CV477" s="4">
        <f t="shared" si="628"/>
        <v>0</v>
      </c>
      <c r="CW477" s="4">
        <f t="shared" si="629"/>
        <v>0</v>
      </c>
      <c r="CX477" s="4">
        <f t="shared" si="630"/>
        <v>0</v>
      </c>
      <c r="CY477" s="4">
        <f t="shared" si="631"/>
        <v>0</v>
      </c>
      <c r="CZ477" s="4">
        <f t="shared" si="632"/>
        <v>0</v>
      </c>
      <c r="DC477" s="4" t="s">
        <v>3</v>
      </c>
      <c r="DD477" s="4" t="s">
        <v>3</v>
      </c>
      <c r="DE477" s="4" t="s">
        <v>3</v>
      </c>
      <c r="DF477" s="4" t="s">
        <v>3</v>
      </c>
      <c r="DG477" s="4" t="s">
        <v>3</v>
      </c>
      <c r="DH477" s="4" t="s">
        <v>3</v>
      </c>
      <c r="DI477" s="4" t="s">
        <v>3</v>
      </c>
      <c r="DJ477" s="4" t="s">
        <v>3</v>
      </c>
      <c r="DK477" s="4" t="s">
        <v>3</v>
      </c>
      <c r="DL477" s="4" t="s">
        <v>3</v>
      </c>
      <c r="DM477" s="4" t="s">
        <v>3</v>
      </c>
      <c r="DN477" s="4">
        <v>0</v>
      </c>
      <c r="DO477" s="4">
        <v>0</v>
      </c>
      <c r="DP477" s="4">
        <v>1</v>
      </c>
      <c r="DQ477" s="4">
        <v>1</v>
      </c>
      <c r="DU477" s="4">
        <v>1003</v>
      </c>
      <c r="DV477" s="4" t="s">
        <v>156</v>
      </c>
      <c r="DW477" s="4" t="s">
        <v>156</v>
      </c>
      <c r="DX477" s="4">
        <v>1</v>
      </c>
      <c r="DZ477" s="4" t="s">
        <v>3</v>
      </c>
      <c r="EA477" s="4" t="s">
        <v>3</v>
      </c>
      <c r="EB477" s="4" t="s">
        <v>3</v>
      </c>
      <c r="EC477" s="4" t="s">
        <v>3</v>
      </c>
      <c r="EE477" s="4">
        <v>85133649</v>
      </c>
      <c r="EF477" s="4">
        <v>30</v>
      </c>
      <c r="EG477" s="4" t="s">
        <v>52</v>
      </c>
      <c r="EH477" s="4">
        <v>0</v>
      </c>
      <c r="EI477" s="4" t="s">
        <v>3</v>
      </c>
      <c r="EJ477" s="4">
        <v>1</v>
      </c>
      <c r="EK477" s="4">
        <v>29</v>
      </c>
      <c r="EL477" s="4" t="s">
        <v>330</v>
      </c>
      <c r="EM477" s="4" t="s">
        <v>331</v>
      </c>
      <c r="EO477" s="4" t="s">
        <v>148</v>
      </c>
      <c r="EQ477" s="4">
        <v>0</v>
      </c>
      <c r="ER477" s="4">
        <v>6.93</v>
      </c>
      <c r="ES477" s="4">
        <v>6.93</v>
      </c>
      <c r="ET477" s="4">
        <v>0</v>
      </c>
      <c r="EU477" s="4">
        <v>0</v>
      </c>
      <c r="EV477" s="4">
        <v>0</v>
      </c>
      <c r="EW477" s="4">
        <v>0</v>
      </c>
      <c r="EX477" s="4">
        <v>0</v>
      </c>
      <c r="FQ477" s="4">
        <v>0</v>
      </c>
      <c r="FR477" s="4">
        <v>0</v>
      </c>
      <c r="FS477" s="4">
        <v>0</v>
      </c>
      <c r="FX477" s="4">
        <v>87</v>
      </c>
      <c r="FY477" s="4">
        <v>47</v>
      </c>
      <c r="GA477" s="4" t="s">
        <v>3</v>
      </c>
      <c r="GD477" s="4">
        <v>1</v>
      </c>
      <c r="GF477" s="4">
        <v>-938323832</v>
      </c>
      <c r="GG477" s="4">
        <v>2</v>
      </c>
      <c r="GH477" s="4">
        <v>1</v>
      </c>
      <c r="GI477" s="4">
        <v>2</v>
      </c>
      <c r="GJ477" s="4">
        <v>0</v>
      </c>
      <c r="GK477" s="4">
        <v>0</v>
      </c>
      <c r="GL477" s="4">
        <f t="shared" si="633"/>
        <v>0</v>
      </c>
      <c r="GM477" s="4">
        <f t="shared" si="634"/>
        <v>2212.17</v>
      </c>
      <c r="GN477" s="4">
        <f t="shared" si="635"/>
        <v>2212.17</v>
      </c>
      <c r="GO477" s="4">
        <f t="shared" si="636"/>
        <v>0</v>
      </c>
      <c r="GP477" s="4">
        <f t="shared" si="637"/>
        <v>0</v>
      </c>
      <c r="GR477" s="4">
        <v>0</v>
      </c>
      <c r="GS477" s="4">
        <v>3</v>
      </c>
      <c r="GT477" s="4">
        <v>0</v>
      </c>
      <c r="GU477" s="4" t="s">
        <v>3</v>
      </c>
      <c r="GV477" s="4">
        <f t="shared" si="638"/>
        <v>0</v>
      </c>
      <c r="GW477" s="4">
        <v>1</v>
      </c>
      <c r="GX477" s="4">
        <f t="shared" si="639"/>
        <v>0</v>
      </c>
      <c r="HA477" s="4">
        <v>0</v>
      </c>
      <c r="HB477" s="4">
        <v>0</v>
      </c>
      <c r="HC477" s="4">
        <f t="shared" si="640"/>
        <v>0</v>
      </c>
      <c r="HE477" s="4" t="s">
        <v>3</v>
      </c>
      <c r="HF477" s="4" t="s">
        <v>3</v>
      </c>
      <c r="HM477" s="4" t="s">
        <v>42</v>
      </c>
      <c r="HN477" s="4" t="s">
        <v>3</v>
      </c>
      <c r="HO477" s="4" t="s">
        <v>3</v>
      </c>
      <c r="HP477" s="4" t="s">
        <v>3</v>
      </c>
      <c r="HQ477" s="4" t="s">
        <v>3</v>
      </c>
      <c r="HS477" s="4">
        <v>0</v>
      </c>
      <c r="IK477" s="4">
        <v>0</v>
      </c>
    </row>
    <row r="478" spans="1:255" x14ac:dyDescent="0.2">
      <c r="A478" s="2">
        <v>18</v>
      </c>
      <c r="B478" s="2">
        <v>1</v>
      </c>
      <c r="C478" s="2">
        <v>937</v>
      </c>
      <c r="D478" s="2"/>
      <c r="E478" s="2" t="s">
        <v>527</v>
      </c>
      <c r="F478" s="2" t="s">
        <v>355</v>
      </c>
      <c r="G478" s="2" t="s">
        <v>356</v>
      </c>
      <c r="H478" s="2" t="s">
        <v>357</v>
      </c>
      <c r="I478" s="2">
        <f>I468*J478</f>
        <v>3.6124999999999998</v>
      </c>
      <c r="J478" s="2">
        <v>0.125</v>
      </c>
      <c r="K478" s="2">
        <v>0.125</v>
      </c>
      <c r="L478" s="2"/>
      <c r="M478" s="2"/>
      <c r="N478" s="2"/>
      <c r="O478" s="2">
        <f t="shared" si="602"/>
        <v>418.29</v>
      </c>
      <c r="P478" s="2">
        <f t="shared" si="603"/>
        <v>418.29</v>
      </c>
      <c r="Q478" s="2">
        <f t="shared" si="604"/>
        <v>0</v>
      </c>
      <c r="R478" s="2">
        <f t="shared" si="605"/>
        <v>0</v>
      </c>
      <c r="S478" s="2">
        <f t="shared" si="606"/>
        <v>0</v>
      </c>
      <c r="T478" s="2">
        <f t="shared" si="607"/>
        <v>0</v>
      </c>
      <c r="U478" s="2">
        <f t="shared" si="608"/>
        <v>0</v>
      </c>
      <c r="V478" s="2">
        <f t="shared" si="609"/>
        <v>0</v>
      </c>
      <c r="W478" s="2">
        <f t="shared" si="610"/>
        <v>0</v>
      </c>
      <c r="X478" s="2">
        <f t="shared" si="611"/>
        <v>0</v>
      </c>
      <c r="Y478" s="2">
        <f t="shared" si="612"/>
        <v>0</v>
      </c>
      <c r="Z478" s="2"/>
      <c r="AA478" s="2">
        <v>85736471</v>
      </c>
      <c r="AB478" s="2">
        <f t="shared" si="613"/>
        <v>113.63</v>
      </c>
      <c r="AC478" s="2">
        <f t="shared" si="614"/>
        <v>113.63</v>
      </c>
      <c r="AD478" s="2">
        <f t="shared" si="615"/>
        <v>0</v>
      </c>
      <c r="AE478" s="2">
        <f t="shared" si="616"/>
        <v>0</v>
      </c>
      <c r="AF478" s="2">
        <f t="shared" si="617"/>
        <v>0</v>
      </c>
      <c r="AG478" s="2">
        <f t="shared" si="618"/>
        <v>0</v>
      </c>
      <c r="AH478" s="2">
        <f t="shared" si="619"/>
        <v>0</v>
      </c>
      <c r="AI478" s="2">
        <f t="shared" si="620"/>
        <v>0</v>
      </c>
      <c r="AJ478" s="2">
        <f t="shared" si="621"/>
        <v>0</v>
      </c>
      <c r="AK478" s="2">
        <v>113.63</v>
      </c>
      <c r="AL478" s="2">
        <v>113.63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87</v>
      </c>
      <c r="AU478" s="2">
        <v>47</v>
      </c>
      <c r="AV478" s="2">
        <v>1</v>
      </c>
      <c r="AW478" s="2">
        <v>1.0189999999999999</v>
      </c>
      <c r="AX478" s="2"/>
      <c r="AY478" s="2"/>
      <c r="AZ478" s="2">
        <v>1</v>
      </c>
      <c r="BA478" s="2">
        <v>1</v>
      </c>
      <c r="BB478" s="2">
        <v>1</v>
      </c>
      <c r="BC478" s="2">
        <v>1</v>
      </c>
      <c r="BD478" s="2" t="s">
        <v>3</v>
      </c>
      <c r="BE478" s="2" t="s">
        <v>3</v>
      </c>
      <c r="BF478" s="2" t="s">
        <v>3</v>
      </c>
      <c r="BG478" s="2" t="s">
        <v>3</v>
      </c>
      <c r="BH478" s="2">
        <v>3</v>
      </c>
      <c r="BI478" s="2">
        <v>1</v>
      </c>
      <c r="BJ478" s="2" t="s">
        <v>358</v>
      </c>
      <c r="BK478" s="2"/>
      <c r="BL478" s="2"/>
      <c r="BM478" s="2">
        <v>29</v>
      </c>
      <c r="BN478" s="2">
        <v>0</v>
      </c>
      <c r="BO478" s="2" t="s">
        <v>3</v>
      </c>
      <c r="BP478" s="2">
        <v>0</v>
      </c>
      <c r="BQ478" s="2">
        <v>30</v>
      </c>
      <c r="BR478" s="2">
        <v>0</v>
      </c>
      <c r="BS478" s="2">
        <v>1</v>
      </c>
      <c r="BT478" s="2">
        <v>1</v>
      </c>
      <c r="BU478" s="2">
        <v>1</v>
      </c>
      <c r="BV478" s="2">
        <v>1</v>
      </c>
      <c r="BW478" s="2">
        <v>1</v>
      </c>
      <c r="BX478" s="2">
        <v>1</v>
      </c>
      <c r="BY478" s="2" t="s">
        <v>3</v>
      </c>
      <c r="BZ478" s="2">
        <v>87</v>
      </c>
      <c r="CA478" s="2">
        <v>47</v>
      </c>
      <c r="CB478" s="2" t="s">
        <v>3</v>
      </c>
      <c r="CC478" s="2"/>
      <c r="CD478" s="2"/>
      <c r="CE478" s="2">
        <v>1566</v>
      </c>
      <c r="CF478" s="2">
        <v>0</v>
      </c>
      <c r="CG478" s="2">
        <v>0</v>
      </c>
      <c r="CH478" s="2"/>
      <c r="CI478" s="2"/>
      <c r="CJ478" s="2"/>
      <c r="CK478" s="2"/>
      <c r="CL478" s="2"/>
      <c r="CM478" s="2">
        <v>0</v>
      </c>
      <c r="CN478" s="2" t="s">
        <v>908</v>
      </c>
      <c r="CO478" s="2">
        <v>0</v>
      </c>
      <c r="CP478" s="2">
        <f t="shared" si="622"/>
        <v>418.29</v>
      </c>
      <c r="CQ478" s="2">
        <f t="shared" si="623"/>
        <v>115.79</v>
      </c>
      <c r="CR478" s="2">
        <f t="shared" si="624"/>
        <v>0</v>
      </c>
      <c r="CS478" s="2">
        <f t="shared" si="625"/>
        <v>0</v>
      </c>
      <c r="CT478" s="2">
        <f t="shared" si="626"/>
        <v>0</v>
      </c>
      <c r="CU478" s="2">
        <f t="shared" si="627"/>
        <v>0</v>
      </c>
      <c r="CV478" s="2">
        <f t="shared" si="628"/>
        <v>0</v>
      </c>
      <c r="CW478" s="2">
        <f t="shared" si="629"/>
        <v>0</v>
      </c>
      <c r="CX478" s="2">
        <f t="shared" si="630"/>
        <v>0</v>
      </c>
      <c r="CY478" s="2">
        <f t="shared" si="631"/>
        <v>0</v>
      </c>
      <c r="CZ478" s="2">
        <f t="shared" si="632"/>
        <v>0</v>
      </c>
      <c r="DA478" s="2"/>
      <c r="DB478" s="2"/>
      <c r="DC478" s="2" t="s">
        <v>3</v>
      </c>
      <c r="DD478" s="2" t="s">
        <v>3</v>
      </c>
      <c r="DE478" s="2" t="s">
        <v>3</v>
      </c>
      <c r="DF478" s="2" t="s">
        <v>3</v>
      </c>
      <c r="DG478" s="2" t="s">
        <v>3</v>
      </c>
      <c r="DH478" s="2" t="s">
        <v>3</v>
      </c>
      <c r="DI478" s="2" t="s">
        <v>3</v>
      </c>
      <c r="DJ478" s="2" t="s">
        <v>3</v>
      </c>
      <c r="DK478" s="2" t="s">
        <v>3</v>
      </c>
      <c r="DL478" s="2" t="s">
        <v>3</v>
      </c>
      <c r="DM478" s="2" t="s">
        <v>3</v>
      </c>
      <c r="DN478" s="2">
        <v>0</v>
      </c>
      <c r="DO478" s="2">
        <v>0</v>
      </c>
      <c r="DP478" s="2">
        <v>1</v>
      </c>
      <c r="DQ478" s="2">
        <v>1</v>
      </c>
      <c r="DR478" s="2"/>
      <c r="DS478" s="2"/>
      <c r="DT478" s="2"/>
      <c r="DU478" s="2">
        <v>1002</v>
      </c>
      <c r="DV478" s="2" t="s">
        <v>357</v>
      </c>
      <c r="DW478" s="2" t="s">
        <v>357</v>
      </c>
      <c r="DX478" s="2">
        <v>1</v>
      </c>
      <c r="DY478" s="2"/>
      <c r="DZ478" s="2" t="s">
        <v>3</v>
      </c>
      <c r="EA478" s="2" t="s">
        <v>3</v>
      </c>
      <c r="EB478" s="2" t="s">
        <v>3</v>
      </c>
      <c r="EC478" s="2" t="s">
        <v>3</v>
      </c>
      <c r="ED478" s="2"/>
      <c r="EE478" s="2">
        <v>85133649</v>
      </c>
      <c r="EF478" s="2">
        <v>30</v>
      </c>
      <c r="EG478" s="2" t="s">
        <v>52</v>
      </c>
      <c r="EH478" s="2">
        <v>0</v>
      </c>
      <c r="EI478" s="2" t="s">
        <v>3</v>
      </c>
      <c r="EJ478" s="2">
        <v>1</v>
      </c>
      <c r="EK478" s="2">
        <v>29</v>
      </c>
      <c r="EL478" s="2" t="s">
        <v>330</v>
      </c>
      <c r="EM478" s="2" t="s">
        <v>331</v>
      </c>
      <c r="EN478" s="2"/>
      <c r="EO478" s="2" t="s">
        <v>148</v>
      </c>
      <c r="EP478" s="2"/>
      <c r="EQ478" s="2">
        <v>0</v>
      </c>
      <c r="ER478" s="2">
        <v>113.63</v>
      </c>
      <c r="ES478" s="2">
        <v>113.63</v>
      </c>
      <c r="ET478" s="2">
        <v>0</v>
      </c>
      <c r="EU478" s="2">
        <v>0</v>
      </c>
      <c r="EV478" s="2">
        <v>0</v>
      </c>
      <c r="EW478" s="2">
        <v>0</v>
      </c>
      <c r="EX478" s="2">
        <v>0</v>
      </c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>
        <v>0</v>
      </c>
      <c r="FR478" s="2">
        <v>0</v>
      </c>
      <c r="FS478" s="2">
        <v>0</v>
      </c>
      <c r="FT478" s="2"/>
      <c r="FU478" s="2"/>
      <c r="FV478" s="2"/>
      <c r="FW478" s="2"/>
      <c r="FX478" s="2">
        <v>87</v>
      </c>
      <c r="FY478" s="2">
        <v>47</v>
      </c>
      <c r="FZ478" s="2"/>
      <c r="GA478" s="2" t="s">
        <v>3</v>
      </c>
      <c r="GB478" s="2"/>
      <c r="GC478" s="2"/>
      <c r="GD478" s="2">
        <v>1</v>
      </c>
      <c r="GE478" s="2"/>
      <c r="GF478" s="2">
        <v>821607356</v>
      </c>
      <c r="GG478" s="2">
        <v>2</v>
      </c>
      <c r="GH478" s="2">
        <v>1</v>
      </c>
      <c r="GI478" s="2">
        <v>-2</v>
      </c>
      <c r="GJ478" s="2">
        <v>0</v>
      </c>
      <c r="GK478" s="2">
        <v>0</v>
      </c>
      <c r="GL478" s="2">
        <f t="shared" si="633"/>
        <v>0</v>
      </c>
      <c r="GM478" s="2">
        <f t="shared" si="634"/>
        <v>418.29</v>
      </c>
      <c r="GN478" s="2">
        <f t="shared" si="635"/>
        <v>418.29</v>
      </c>
      <c r="GO478" s="2">
        <f t="shared" si="636"/>
        <v>0</v>
      </c>
      <c r="GP478" s="2">
        <f t="shared" si="637"/>
        <v>0</v>
      </c>
      <c r="GQ478" s="2"/>
      <c r="GR478" s="2">
        <v>0</v>
      </c>
      <c r="GS478" s="2">
        <v>3</v>
      </c>
      <c r="GT478" s="2">
        <v>0</v>
      </c>
      <c r="GU478" s="2" t="s">
        <v>3</v>
      </c>
      <c r="GV478" s="2">
        <f t="shared" si="638"/>
        <v>0</v>
      </c>
      <c r="GW478" s="2">
        <v>1</v>
      </c>
      <c r="GX478" s="2">
        <f t="shared" si="639"/>
        <v>0</v>
      </c>
      <c r="GY478" s="2"/>
      <c r="GZ478" s="2"/>
      <c r="HA478" s="2">
        <v>0</v>
      </c>
      <c r="HB478" s="2">
        <v>0</v>
      </c>
      <c r="HC478" s="2">
        <f t="shared" si="640"/>
        <v>0</v>
      </c>
      <c r="HD478" s="2"/>
      <c r="HE478" s="2" t="s">
        <v>3</v>
      </c>
      <c r="HF478" s="2" t="s">
        <v>3</v>
      </c>
      <c r="HG478" s="2"/>
      <c r="HH478" s="2"/>
      <c r="HI478" s="2"/>
      <c r="HJ478" s="2"/>
      <c r="HK478" s="2"/>
      <c r="HL478" s="2"/>
      <c r="HM478" s="2" t="s">
        <v>42</v>
      </c>
      <c r="HN478" s="2" t="s">
        <v>3</v>
      </c>
      <c r="HO478" s="2" t="s">
        <v>3</v>
      </c>
      <c r="HP478" s="2" t="s">
        <v>3</v>
      </c>
      <c r="HQ478" s="2" t="s">
        <v>3</v>
      </c>
      <c r="HR478" s="2"/>
      <c r="HS478" s="2">
        <v>0</v>
      </c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>
        <v>0</v>
      </c>
      <c r="IL478" s="2"/>
      <c r="IM478" s="2"/>
      <c r="IN478" s="2"/>
      <c r="IO478" s="2"/>
      <c r="IP478" s="2"/>
      <c r="IQ478" s="2"/>
      <c r="IR478" s="2"/>
      <c r="IS478" s="2"/>
      <c r="IT478" s="2"/>
      <c r="IU478" s="2"/>
    </row>
    <row r="479" spans="1:255" x14ac:dyDescent="0.2">
      <c r="A479" s="4">
        <v>18</v>
      </c>
      <c r="B479" s="4">
        <v>1</v>
      </c>
      <c r="C479" s="4">
        <v>947</v>
      </c>
      <c r="E479" s="4" t="s">
        <v>527</v>
      </c>
      <c r="F479" s="4" t="s">
        <v>355</v>
      </c>
      <c r="G479" s="4" t="s">
        <v>356</v>
      </c>
      <c r="H479" s="4" t="s">
        <v>357</v>
      </c>
      <c r="I479" s="4">
        <f>I469*J479</f>
        <v>3.6124999999999998</v>
      </c>
      <c r="J479" s="4">
        <v>0.125</v>
      </c>
      <c r="K479" s="4">
        <v>0.125</v>
      </c>
      <c r="O479" s="4">
        <f t="shared" si="602"/>
        <v>3710.23</v>
      </c>
      <c r="P479" s="4">
        <f t="shared" si="603"/>
        <v>3710.23</v>
      </c>
      <c r="Q479" s="4">
        <f t="shared" si="604"/>
        <v>0</v>
      </c>
      <c r="R479" s="4">
        <f t="shared" si="605"/>
        <v>0</v>
      </c>
      <c r="S479" s="4">
        <f t="shared" si="606"/>
        <v>0</v>
      </c>
      <c r="T479" s="4">
        <f t="shared" si="607"/>
        <v>0</v>
      </c>
      <c r="U479" s="4">
        <f t="shared" si="608"/>
        <v>0</v>
      </c>
      <c r="V479" s="4">
        <f t="shared" si="609"/>
        <v>0</v>
      </c>
      <c r="W479" s="4">
        <f t="shared" si="610"/>
        <v>0</v>
      </c>
      <c r="X479" s="4">
        <f t="shared" si="611"/>
        <v>0</v>
      </c>
      <c r="Y479" s="4">
        <f t="shared" si="612"/>
        <v>0</v>
      </c>
      <c r="AA479" s="4">
        <v>85736473</v>
      </c>
      <c r="AB479" s="4">
        <f t="shared" si="613"/>
        <v>113.63</v>
      </c>
      <c r="AC479" s="4">
        <f t="shared" si="614"/>
        <v>113.63</v>
      </c>
      <c r="AD479" s="4">
        <f t="shared" si="615"/>
        <v>0</v>
      </c>
      <c r="AE479" s="4">
        <f t="shared" si="616"/>
        <v>0</v>
      </c>
      <c r="AF479" s="4">
        <f t="shared" si="617"/>
        <v>0</v>
      </c>
      <c r="AG479" s="4">
        <f t="shared" si="618"/>
        <v>0</v>
      </c>
      <c r="AH479" s="4">
        <f t="shared" si="619"/>
        <v>0</v>
      </c>
      <c r="AI479" s="4">
        <f t="shared" si="620"/>
        <v>0</v>
      </c>
      <c r="AJ479" s="4">
        <f t="shared" si="621"/>
        <v>0</v>
      </c>
      <c r="AK479" s="4">
        <v>113.63</v>
      </c>
      <c r="AL479" s="4">
        <v>113.63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87</v>
      </c>
      <c r="AU479" s="4">
        <v>47</v>
      </c>
      <c r="AV479" s="4">
        <v>1</v>
      </c>
      <c r="AW479" s="4">
        <v>1.0189999999999999</v>
      </c>
      <c r="AZ479" s="4">
        <v>1</v>
      </c>
      <c r="BA479" s="4">
        <v>1</v>
      </c>
      <c r="BB479" s="4">
        <v>1</v>
      </c>
      <c r="BC479" s="4">
        <v>8.8699999999999992</v>
      </c>
      <c r="BD479" s="4" t="s">
        <v>3</v>
      </c>
      <c r="BE479" s="4" t="s">
        <v>3</v>
      </c>
      <c r="BF479" s="4" t="s">
        <v>3</v>
      </c>
      <c r="BG479" s="4" t="s">
        <v>3</v>
      </c>
      <c r="BH479" s="4">
        <v>3</v>
      </c>
      <c r="BI479" s="4">
        <v>1</v>
      </c>
      <c r="BJ479" s="4" t="s">
        <v>358</v>
      </c>
      <c r="BM479" s="4">
        <v>29</v>
      </c>
      <c r="BN479" s="4">
        <v>0</v>
      </c>
      <c r="BO479" s="4" t="s">
        <v>355</v>
      </c>
      <c r="BP479" s="4">
        <v>1</v>
      </c>
      <c r="BQ479" s="4">
        <v>30</v>
      </c>
      <c r="BR479" s="4">
        <v>0</v>
      </c>
      <c r="BS479" s="4">
        <v>1</v>
      </c>
      <c r="BT479" s="4">
        <v>1</v>
      </c>
      <c r="BU479" s="4">
        <v>1</v>
      </c>
      <c r="BV479" s="4">
        <v>1</v>
      </c>
      <c r="BW479" s="4">
        <v>1</v>
      </c>
      <c r="BX479" s="4">
        <v>1</v>
      </c>
      <c r="BY479" s="4" t="s">
        <v>3</v>
      </c>
      <c r="BZ479" s="4">
        <v>87</v>
      </c>
      <c r="CA479" s="4">
        <v>47</v>
      </c>
      <c r="CB479" s="4" t="s">
        <v>3</v>
      </c>
      <c r="CE479" s="4">
        <v>1566</v>
      </c>
      <c r="CF479" s="4">
        <v>0</v>
      </c>
      <c r="CG479" s="4">
        <v>0</v>
      </c>
      <c r="CM479" s="4">
        <v>0</v>
      </c>
      <c r="CN479" s="4" t="s">
        <v>908</v>
      </c>
      <c r="CO479" s="4">
        <v>0</v>
      </c>
      <c r="CP479" s="4">
        <f t="shared" si="622"/>
        <v>3710.23</v>
      </c>
      <c r="CQ479" s="4">
        <f t="shared" si="623"/>
        <v>1027.06</v>
      </c>
      <c r="CR479" s="4">
        <f t="shared" si="624"/>
        <v>0</v>
      </c>
      <c r="CS479" s="4">
        <f t="shared" si="625"/>
        <v>0</v>
      </c>
      <c r="CT479" s="4">
        <f t="shared" si="626"/>
        <v>0</v>
      </c>
      <c r="CU479" s="4">
        <f t="shared" si="627"/>
        <v>0</v>
      </c>
      <c r="CV479" s="4">
        <f t="shared" si="628"/>
        <v>0</v>
      </c>
      <c r="CW479" s="4">
        <f t="shared" si="629"/>
        <v>0</v>
      </c>
      <c r="CX479" s="4">
        <f t="shared" si="630"/>
        <v>0</v>
      </c>
      <c r="CY479" s="4">
        <f t="shared" si="631"/>
        <v>0</v>
      </c>
      <c r="CZ479" s="4">
        <f t="shared" si="632"/>
        <v>0</v>
      </c>
      <c r="DC479" s="4" t="s">
        <v>3</v>
      </c>
      <c r="DD479" s="4" t="s">
        <v>3</v>
      </c>
      <c r="DE479" s="4" t="s">
        <v>3</v>
      </c>
      <c r="DF479" s="4" t="s">
        <v>3</v>
      </c>
      <c r="DG479" s="4" t="s">
        <v>3</v>
      </c>
      <c r="DH479" s="4" t="s">
        <v>3</v>
      </c>
      <c r="DI479" s="4" t="s">
        <v>3</v>
      </c>
      <c r="DJ479" s="4" t="s">
        <v>3</v>
      </c>
      <c r="DK479" s="4" t="s">
        <v>3</v>
      </c>
      <c r="DL479" s="4" t="s">
        <v>3</v>
      </c>
      <c r="DM479" s="4" t="s">
        <v>3</v>
      </c>
      <c r="DN479" s="4">
        <v>0</v>
      </c>
      <c r="DO479" s="4">
        <v>0</v>
      </c>
      <c r="DP479" s="4">
        <v>1</v>
      </c>
      <c r="DQ479" s="4">
        <v>1</v>
      </c>
      <c r="DU479" s="4">
        <v>1002</v>
      </c>
      <c r="DV479" s="4" t="s">
        <v>357</v>
      </c>
      <c r="DW479" s="4" t="s">
        <v>357</v>
      </c>
      <c r="DX479" s="4">
        <v>1</v>
      </c>
      <c r="DZ479" s="4" t="s">
        <v>3</v>
      </c>
      <c r="EA479" s="4" t="s">
        <v>3</v>
      </c>
      <c r="EB479" s="4" t="s">
        <v>3</v>
      </c>
      <c r="EC479" s="4" t="s">
        <v>3</v>
      </c>
      <c r="EE479" s="4">
        <v>85133649</v>
      </c>
      <c r="EF479" s="4">
        <v>30</v>
      </c>
      <c r="EG479" s="4" t="s">
        <v>52</v>
      </c>
      <c r="EH479" s="4">
        <v>0</v>
      </c>
      <c r="EI479" s="4" t="s">
        <v>3</v>
      </c>
      <c r="EJ479" s="4">
        <v>1</v>
      </c>
      <c r="EK479" s="4">
        <v>29</v>
      </c>
      <c r="EL479" s="4" t="s">
        <v>330</v>
      </c>
      <c r="EM479" s="4" t="s">
        <v>331</v>
      </c>
      <c r="EO479" s="4" t="s">
        <v>148</v>
      </c>
      <c r="EQ479" s="4">
        <v>0</v>
      </c>
      <c r="ER479" s="4">
        <v>113.63</v>
      </c>
      <c r="ES479" s="4">
        <v>113.63</v>
      </c>
      <c r="ET479" s="4">
        <v>0</v>
      </c>
      <c r="EU479" s="4">
        <v>0</v>
      </c>
      <c r="EV479" s="4">
        <v>0</v>
      </c>
      <c r="EW479" s="4">
        <v>0</v>
      </c>
      <c r="EX479" s="4">
        <v>0</v>
      </c>
      <c r="FQ479" s="4">
        <v>0</v>
      </c>
      <c r="FR479" s="4">
        <v>0</v>
      </c>
      <c r="FS479" s="4">
        <v>0</v>
      </c>
      <c r="FX479" s="4">
        <v>87</v>
      </c>
      <c r="FY479" s="4">
        <v>47</v>
      </c>
      <c r="GA479" s="4" t="s">
        <v>3</v>
      </c>
      <c r="GD479" s="4">
        <v>1</v>
      </c>
      <c r="GF479" s="4">
        <v>821607356</v>
      </c>
      <c r="GG479" s="4">
        <v>2</v>
      </c>
      <c r="GH479" s="4">
        <v>1</v>
      </c>
      <c r="GI479" s="4">
        <v>2</v>
      </c>
      <c r="GJ479" s="4">
        <v>0</v>
      </c>
      <c r="GK479" s="4">
        <v>0</v>
      </c>
      <c r="GL479" s="4">
        <f t="shared" si="633"/>
        <v>0</v>
      </c>
      <c r="GM479" s="4">
        <f t="shared" si="634"/>
        <v>3710.23</v>
      </c>
      <c r="GN479" s="4">
        <f t="shared" si="635"/>
        <v>3710.23</v>
      </c>
      <c r="GO479" s="4">
        <f t="shared" si="636"/>
        <v>0</v>
      </c>
      <c r="GP479" s="4">
        <f t="shared" si="637"/>
        <v>0</v>
      </c>
      <c r="GR479" s="4">
        <v>0</v>
      </c>
      <c r="GS479" s="4">
        <v>3</v>
      </c>
      <c r="GT479" s="4">
        <v>0</v>
      </c>
      <c r="GU479" s="4" t="s">
        <v>3</v>
      </c>
      <c r="GV479" s="4">
        <f t="shared" si="638"/>
        <v>0</v>
      </c>
      <c r="GW479" s="4">
        <v>1</v>
      </c>
      <c r="GX479" s="4">
        <f t="shared" si="639"/>
        <v>0</v>
      </c>
      <c r="HA479" s="4">
        <v>0</v>
      </c>
      <c r="HB479" s="4">
        <v>0</v>
      </c>
      <c r="HC479" s="4">
        <f t="shared" si="640"/>
        <v>0</v>
      </c>
      <c r="HE479" s="4" t="s">
        <v>3</v>
      </c>
      <c r="HF479" s="4" t="s">
        <v>3</v>
      </c>
      <c r="HM479" s="4" t="s">
        <v>42</v>
      </c>
      <c r="HN479" s="4" t="s">
        <v>3</v>
      </c>
      <c r="HO479" s="4" t="s">
        <v>3</v>
      </c>
      <c r="HP479" s="4" t="s">
        <v>3</v>
      </c>
      <c r="HQ479" s="4" t="s">
        <v>3</v>
      </c>
      <c r="HS479" s="4">
        <v>0</v>
      </c>
      <c r="IK479" s="4">
        <v>0</v>
      </c>
    </row>
    <row r="480" spans="1:255" x14ac:dyDescent="0.2">
      <c r="A480" s="2">
        <v>18</v>
      </c>
      <c r="B480" s="2">
        <v>1</v>
      </c>
      <c r="C480" s="2">
        <v>941</v>
      </c>
      <c r="D480" s="2"/>
      <c r="E480" s="2" t="s">
        <v>528</v>
      </c>
      <c r="F480" s="2" t="s">
        <v>360</v>
      </c>
      <c r="G480" s="2" t="s">
        <v>361</v>
      </c>
      <c r="H480" s="2" t="s">
        <v>357</v>
      </c>
      <c r="I480" s="2">
        <f>I468*J480</f>
        <v>-26.876999999999999</v>
      </c>
      <c r="J480" s="2">
        <v>-0.93</v>
      </c>
      <c r="K480" s="2">
        <v>-0.93</v>
      </c>
      <c r="L480" s="2"/>
      <c r="M480" s="2"/>
      <c r="N480" s="2"/>
      <c r="O480" s="2">
        <f t="shared" si="602"/>
        <v>-951.45</v>
      </c>
      <c r="P480" s="2">
        <f t="shared" si="603"/>
        <v>-951.45</v>
      </c>
      <c r="Q480" s="2">
        <f t="shared" si="604"/>
        <v>0</v>
      </c>
      <c r="R480" s="2">
        <f t="shared" si="605"/>
        <v>0</v>
      </c>
      <c r="S480" s="2">
        <f t="shared" si="606"/>
        <v>0</v>
      </c>
      <c r="T480" s="2">
        <f t="shared" si="607"/>
        <v>0</v>
      </c>
      <c r="U480" s="2">
        <f t="shared" si="608"/>
        <v>0</v>
      </c>
      <c r="V480" s="2">
        <f t="shared" si="609"/>
        <v>0</v>
      </c>
      <c r="W480" s="2">
        <f t="shared" si="610"/>
        <v>0</v>
      </c>
      <c r="X480" s="2">
        <f t="shared" si="611"/>
        <v>0</v>
      </c>
      <c r="Y480" s="2">
        <f t="shared" si="612"/>
        <v>0</v>
      </c>
      <c r="Z480" s="2"/>
      <c r="AA480" s="2">
        <v>85736471</v>
      </c>
      <c r="AB480" s="2">
        <f t="shared" si="613"/>
        <v>34.74</v>
      </c>
      <c r="AC480" s="2">
        <f t="shared" si="614"/>
        <v>34.74</v>
      </c>
      <c r="AD480" s="2">
        <f t="shared" si="615"/>
        <v>0</v>
      </c>
      <c r="AE480" s="2">
        <f t="shared" si="616"/>
        <v>0</v>
      </c>
      <c r="AF480" s="2">
        <f t="shared" si="617"/>
        <v>0</v>
      </c>
      <c r="AG480" s="2">
        <f t="shared" si="618"/>
        <v>0</v>
      </c>
      <c r="AH480" s="2">
        <f t="shared" si="619"/>
        <v>0</v>
      </c>
      <c r="AI480" s="2">
        <f t="shared" si="620"/>
        <v>0</v>
      </c>
      <c r="AJ480" s="2">
        <f t="shared" si="621"/>
        <v>0</v>
      </c>
      <c r="AK480" s="2">
        <v>34.74</v>
      </c>
      <c r="AL480" s="2">
        <v>34.74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87</v>
      </c>
      <c r="AU480" s="2">
        <v>47</v>
      </c>
      <c r="AV480" s="2">
        <v>1.0469999999999999</v>
      </c>
      <c r="AW480" s="2">
        <v>1.0189999999999999</v>
      </c>
      <c r="AX480" s="2"/>
      <c r="AY480" s="2"/>
      <c r="AZ480" s="2">
        <v>1</v>
      </c>
      <c r="BA480" s="2">
        <v>1</v>
      </c>
      <c r="BB480" s="2">
        <v>1</v>
      </c>
      <c r="BC480" s="2">
        <v>1</v>
      </c>
      <c r="BD480" s="2" t="s">
        <v>3</v>
      </c>
      <c r="BE480" s="2" t="s">
        <v>3</v>
      </c>
      <c r="BF480" s="2" t="s">
        <v>3</v>
      </c>
      <c r="BG480" s="2" t="s">
        <v>3</v>
      </c>
      <c r="BH480" s="2">
        <v>3</v>
      </c>
      <c r="BI480" s="2">
        <v>1</v>
      </c>
      <c r="BJ480" s="2" t="s">
        <v>362</v>
      </c>
      <c r="BK480" s="2"/>
      <c r="BL480" s="2"/>
      <c r="BM480" s="2">
        <v>29</v>
      </c>
      <c r="BN480" s="2">
        <v>0</v>
      </c>
      <c r="BO480" s="2" t="s">
        <v>3</v>
      </c>
      <c r="BP480" s="2">
        <v>0</v>
      </c>
      <c r="BQ480" s="2">
        <v>30</v>
      </c>
      <c r="BR480" s="2">
        <v>1</v>
      </c>
      <c r="BS480" s="2">
        <v>1</v>
      </c>
      <c r="BT480" s="2">
        <v>1</v>
      </c>
      <c r="BU480" s="2">
        <v>1</v>
      </c>
      <c r="BV480" s="2">
        <v>1</v>
      </c>
      <c r="BW480" s="2">
        <v>1</v>
      </c>
      <c r="BX480" s="2">
        <v>1</v>
      </c>
      <c r="BY480" s="2" t="s">
        <v>3</v>
      </c>
      <c r="BZ480" s="2">
        <v>87</v>
      </c>
      <c r="CA480" s="2">
        <v>47</v>
      </c>
      <c r="CB480" s="2" t="s">
        <v>3</v>
      </c>
      <c r="CC480" s="2"/>
      <c r="CD480" s="2"/>
      <c r="CE480" s="2">
        <v>1566</v>
      </c>
      <c r="CF480" s="2">
        <v>0</v>
      </c>
      <c r="CG480" s="2">
        <v>0</v>
      </c>
      <c r="CH480" s="2"/>
      <c r="CI480" s="2"/>
      <c r="CJ480" s="2"/>
      <c r="CK480" s="2"/>
      <c r="CL480" s="2"/>
      <c r="CM480" s="2">
        <v>0</v>
      </c>
      <c r="CN480" s="2" t="s">
        <v>915</v>
      </c>
      <c r="CO480" s="2">
        <v>0</v>
      </c>
      <c r="CP480" s="2">
        <f t="shared" si="622"/>
        <v>-951.45</v>
      </c>
      <c r="CQ480" s="2">
        <f t="shared" si="623"/>
        <v>35.4</v>
      </c>
      <c r="CR480" s="2">
        <f t="shared" si="624"/>
        <v>0</v>
      </c>
      <c r="CS480" s="2">
        <f t="shared" si="625"/>
        <v>0</v>
      </c>
      <c r="CT480" s="2">
        <f t="shared" si="626"/>
        <v>0</v>
      </c>
      <c r="CU480" s="2">
        <f t="shared" si="627"/>
        <v>0</v>
      </c>
      <c r="CV480" s="2">
        <f t="shared" si="628"/>
        <v>0</v>
      </c>
      <c r="CW480" s="2">
        <f t="shared" si="629"/>
        <v>0</v>
      </c>
      <c r="CX480" s="2">
        <f t="shared" si="630"/>
        <v>0</v>
      </c>
      <c r="CY480" s="2">
        <f t="shared" si="631"/>
        <v>0</v>
      </c>
      <c r="CZ480" s="2">
        <f t="shared" si="632"/>
        <v>0</v>
      </c>
      <c r="DA480" s="2"/>
      <c r="DB480" s="2"/>
      <c r="DC480" s="2" t="s">
        <v>3</v>
      </c>
      <c r="DD480" s="2" t="s">
        <v>3</v>
      </c>
      <c r="DE480" s="2" t="s">
        <v>3</v>
      </c>
      <c r="DF480" s="2" t="s">
        <v>3</v>
      </c>
      <c r="DG480" s="2" t="s">
        <v>3</v>
      </c>
      <c r="DH480" s="2" t="s">
        <v>3</v>
      </c>
      <c r="DI480" s="2" t="s">
        <v>3</v>
      </c>
      <c r="DJ480" s="2" t="s">
        <v>3</v>
      </c>
      <c r="DK480" s="2" t="s">
        <v>3</v>
      </c>
      <c r="DL480" s="2" t="s">
        <v>3</v>
      </c>
      <c r="DM480" s="2" t="s">
        <v>3</v>
      </c>
      <c r="DN480" s="2">
        <v>0</v>
      </c>
      <c r="DO480" s="2">
        <v>0</v>
      </c>
      <c r="DP480" s="2">
        <v>1</v>
      </c>
      <c r="DQ480" s="2">
        <v>1</v>
      </c>
      <c r="DR480" s="2"/>
      <c r="DS480" s="2"/>
      <c r="DT480" s="2"/>
      <c r="DU480" s="2">
        <v>1002</v>
      </c>
      <c r="DV480" s="2" t="s">
        <v>357</v>
      </c>
      <c r="DW480" s="2" t="s">
        <v>357</v>
      </c>
      <c r="DX480" s="2">
        <v>1</v>
      </c>
      <c r="DY480" s="2"/>
      <c r="DZ480" s="2" t="s">
        <v>3</v>
      </c>
      <c r="EA480" s="2" t="s">
        <v>3</v>
      </c>
      <c r="EB480" s="2" t="s">
        <v>3</v>
      </c>
      <c r="EC480" s="2" t="s">
        <v>3</v>
      </c>
      <c r="ED480" s="2"/>
      <c r="EE480" s="2">
        <v>85133649</v>
      </c>
      <c r="EF480" s="2">
        <v>30</v>
      </c>
      <c r="EG480" s="2" t="s">
        <v>52</v>
      </c>
      <c r="EH480" s="2">
        <v>0</v>
      </c>
      <c r="EI480" s="2" t="s">
        <v>3</v>
      </c>
      <c r="EJ480" s="2">
        <v>1</v>
      </c>
      <c r="EK480" s="2">
        <v>29</v>
      </c>
      <c r="EL480" s="2" t="s">
        <v>330</v>
      </c>
      <c r="EM480" s="2" t="s">
        <v>331</v>
      </c>
      <c r="EN480" s="2"/>
      <c r="EO480" s="2" t="s">
        <v>29</v>
      </c>
      <c r="EP480" s="2"/>
      <c r="EQ480" s="2">
        <v>0</v>
      </c>
      <c r="ER480" s="2">
        <v>34.74</v>
      </c>
      <c r="ES480" s="2">
        <v>34.74</v>
      </c>
      <c r="ET480" s="2">
        <v>0</v>
      </c>
      <c r="EU480" s="2">
        <v>0</v>
      </c>
      <c r="EV480" s="2">
        <v>0</v>
      </c>
      <c r="EW480" s="2">
        <v>0</v>
      </c>
      <c r="EX480" s="2">
        <v>0</v>
      </c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>
        <v>0</v>
      </c>
      <c r="FR480" s="2">
        <v>0</v>
      </c>
      <c r="FS480" s="2">
        <v>0</v>
      </c>
      <c r="FT480" s="2"/>
      <c r="FU480" s="2"/>
      <c r="FV480" s="2"/>
      <c r="FW480" s="2"/>
      <c r="FX480" s="2">
        <v>87</v>
      </c>
      <c r="FY480" s="2">
        <v>47</v>
      </c>
      <c r="FZ480" s="2"/>
      <c r="GA480" s="2" t="s">
        <v>3</v>
      </c>
      <c r="GB480" s="2"/>
      <c r="GC480" s="2"/>
      <c r="GD480" s="2">
        <v>1</v>
      </c>
      <c r="GE480" s="2"/>
      <c r="GF480" s="2">
        <v>1871464502</v>
      </c>
      <c r="GG480" s="2">
        <v>2</v>
      </c>
      <c r="GH480" s="2">
        <v>1</v>
      </c>
      <c r="GI480" s="2">
        <v>-2</v>
      </c>
      <c r="GJ480" s="2">
        <v>0</v>
      </c>
      <c r="GK480" s="2">
        <v>0</v>
      </c>
      <c r="GL480" s="2">
        <f t="shared" si="633"/>
        <v>0</v>
      </c>
      <c r="GM480" s="2">
        <f t="shared" si="634"/>
        <v>-951.45</v>
      </c>
      <c r="GN480" s="2">
        <f t="shared" si="635"/>
        <v>-951.45</v>
      </c>
      <c r="GO480" s="2">
        <f t="shared" si="636"/>
        <v>0</v>
      </c>
      <c r="GP480" s="2">
        <f t="shared" si="637"/>
        <v>0</v>
      </c>
      <c r="GQ480" s="2"/>
      <c r="GR480" s="2">
        <v>0</v>
      </c>
      <c r="GS480" s="2">
        <v>3</v>
      </c>
      <c r="GT480" s="2">
        <v>0</v>
      </c>
      <c r="GU480" s="2" t="s">
        <v>3</v>
      </c>
      <c r="GV480" s="2">
        <f t="shared" si="638"/>
        <v>0</v>
      </c>
      <c r="GW480" s="2">
        <v>1</v>
      </c>
      <c r="GX480" s="2">
        <f t="shared" si="639"/>
        <v>0</v>
      </c>
      <c r="GY480" s="2"/>
      <c r="GZ480" s="2"/>
      <c r="HA480" s="2">
        <v>0</v>
      </c>
      <c r="HB480" s="2">
        <v>0</v>
      </c>
      <c r="HC480" s="2">
        <f t="shared" si="640"/>
        <v>0</v>
      </c>
      <c r="HD480" s="2"/>
      <c r="HE480" s="2" t="s">
        <v>3</v>
      </c>
      <c r="HF480" s="2" t="s">
        <v>3</v>
      </c>
      <c r="HG480" s="2"/>
      <c r="HH480" s="2"/>
      <c r="HI480" s="2"/>
      <c r="HJ480" s="2"/>
      <c r="HK480" s="2"/>
      <c r="HL480" s="2"/>
      <c r="HM480" s="2" t="s">
        <v>42</v>
      </c>
      <c r="HN480" s="2" t="s">
        <v>3</v>
      </c>
      <c r="HO480" s="2" t="s">
        <v>3</v>
      </c>
      <c r="HP480" s="2" t="s">
        <v>3</v>
      </c>
      <c r="HQ480" s="2" t="s">
        <v>3</v>
      </c>
      <c r="HR480" s="2"/>
      <c r="HS480" s="2">
        <v>0</v>
      </c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>
        <v>0</v>
      </c>
      <c r="IL480" s="2"/>
      <c r="IM480" s="2"/>
      <c r="IN480" s="2"/>
      <c r="IO480" s="2"/>
      <c r="IP480" s="2"/>
      <c r="IQ480" s="2"/>
      <c r="IR480" s="2"/>
      <c r="IS480" s="2"/>
      <c r="IT480" s="2"/>
      <c r="IU480" s="2"/>
    </row>
    <row r="481" spans="1:255" x14ac:dyDescent="0.2">
      <c r="A481" s="4">
        <v>18</v>
      </c>
      <c r="B481" s="4">
        <v>1</v>
      </c>
      <c r="C481" s="4">
        <v>951</v>
      </c>
      <c r="E481" s="4" t="s">
        <v>528</v>
      </c>
      <c r="F481" s="4" t="s">
        <v>360</v>
      </c>
      <c r="G481" s="4" t="s">
        <v>361</v>
      </c>
      <c r="H481" s="4" t="s">
        <v>357</v>
      </c>
      <c r="I481" s="4">
        <f>I469*J481</f>
        <v>-26.876999999999999</v>
      </c>
      <c r="J481" s="4">
        <v>-0.93</v>
      </c>
      <c r="K481" s="4">
        <v>-0.93</v>
      </c>
      <c r="O481" s="4">
        <f t="shared" si="602"/>
        <v>-28981.17</v>
      </c>
      <c r="P481" s="4">
        <f t="shared" si="603"/>
        <v>-28981.17</v>
      </c>
      <c r="Q481" s="4">
        <f t="shared" si="604"/>
        <v>0</v>
      </c>
      <c r="R481" s="4">
        <f t="shared" si="605"/>
        <v>0</v>
      </c>
      <c r="S481" s="4">
        <f t="shared" si="606"/>
        <v>0</v>
      </c>
      <c r="T481" s="4">
        <f t="shared" si="607"/>
        <v>0</v>
      </c>
      <c r="U481" s="4">
        <f t="shared" si="608"/>
        <v>0</v>
      </c>
      <c r="V481" s="4">
        <f t="shared" si="609"/>
        <v>0</v>
      </c>
      <c r="W481" s="4">
        <f t="shared" si="610"/>
        <v>0</v>
      </c>
      <c r="X481" s="4">
        <f t="shared" si="611"/>
        <v>0</v>
      </c>
      <c r="Y481" s="4">
        <f t="shared" si="612"/>
        <v>0</v>
      </c>
      <c r="AA481" s="4">
        <v>85736473</v>
      </c>
      <c r="AB481" s="4">
        <f t="shared" si="613"/>
        <v>34.74</v>
      </c>
      <c r="AC481" s="4">
        <f t="shared" si="614"/>
        <v>34.74</v>
      </c>
      <c r="AD481" s="4">
        <f t="shared" si="615"/>
        <v>0</v>
      </c>
      <c r="AE481" s="4">
        <f t="shared" si="616"/>
        <v>0</v>
      </c>
      <c r="AF481" s="4">
        <f t="shared" si="617"/>
        <v>0</v>
      </c>
      <c r="AG481" s="4">
        <f t="shared" si="618"/>
        <v>0</v>
      </c>
      <c r="AH481" s="4">
        <f t="shared" si="619"/>
        <v>0</v>
      </c>
      <c r="AI481" s="4">
        <f t="shared" si="620"/>
        <v>0</v>
      </c>
      <c r="AJ481" s="4">
        <f t="shared" si="621"/>
        <v>0</v>
      </c>
      <c r="AK481" s="4">
        <v>34.74</v>
      </c>
      <c r="AL481" s="4">
        <v>34.74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87</v>
      </c>
      <c r="AU481" s="4">
        <v>47</v>
      </c>
      <c r="AV481" s="4">
        <v>1.0469999999999999</v>
      </c>
      <c r="AW481" s="4">
        <v>1.0189999999999999</v>
      </c>
      <c r="AZ481" s="4">
        <v>1</v>
      </c>
      <c r="BA481" s="4">
        <v>1</v>
      </c>
      <c r="BB481" s="4">
        <v>1</v>
      </c>
      <c r="BC481" s="4">
        <v>30.46</v>
      </c>
      <c r="BD481" s="4" t="s">
        <v>3</v>
      </c>
      <c r="BE481" s="4" t="s">
        <v>3</v>
      </c>
      <c r="BF481" s="4" t="s">
        <v>3</v>
      </c>
      <c r="BG481" s="4" t="s">
        <v>3</v>
      </c>
      <c r="BH481" s="4">
        <v>3</v>
      </c>
      <c r="BI481" s="4">
        <v>1</v>
      </c>
      <c r="BJ481" s="4" t="s">
        <v>362</v>
      </c>
      <c r="BM481" s="4">
        <v>29</v>
      </c>
      <c r="BN481" s="4">
        <v>0</v>
      </c>
      <c r="BO481" s="4" t="s">
        <v>360</v>
      </c>
      <c r="BP481" s="4">
        <v>1</v>
      </c>
      <c r="BQ481" s="4">
        <v>30</v>
      </c>
      <c r="BR481" s="4">
        <v>1</v>
      </c>
      <c r="BS481" s="4">
        <v>1</v>
      </c>
      <c r="BT481" s="4">
        <v>1</v>
      </c>
      <c r="BU481" s="4">
        <v>1</v>
      </c>
      <c r="BV481" s="4">
        <v>1</v>
      </c>
      <c r="BW481" s="4">
        <v>1</v>
      </c>
      <c r="BX481" s="4">
        <v>1</v>
      </c>
      <c r="BY481" s="4" t="s">
        <v>3</v>
      </c>
      <c r="BZ481" s="4">
        <v>87</v>
      </c>
      <c r="CA481" s="4">
        <v>47</v>
      </c>
      <c r="CB481" s="4" t="s">
        <v>3</v>
      </c>
      <c r="CE481" s="4">
        <v>1566</v>
      </c>
      <c r="CF481" s="4">
        <v>0</v>
      </c>
      <c r="CG481" s="4">
        <v>0</v>
      </c>
      <c r="CM481" s="4">
        <v>0</v>
      </c>
      <c r="CN481" s="4" t="s">
        <v>915</v>
      </c>
      <c r="CO481" s="4">
        <v>0</v>
      </c>
      <c r="CP481" s="4">
        <f t="shared" si="622"/>
        <v>-28981.17</v>
      </c>
      <c r="CQ481" s="4">
        <f t="shared" si="623"/>
        <v>1078.28</v>
      </c>
      <c r="CR481" s="4">
        <f t="shared" si="624"/>
        <v>0</v>
      </c>
      <c r="CS481" s="4">
        <f t="shared" si="625"/>
        <v>0</v>
      </c>
      <c r="CT481" s="4">
        <f t="shared" si="626"/>
        <v>0</v>
      </c>
      <c r="CU481" s="4">
        <f t="shared" si="627"/>
        <v>0</v>
      </c>
      <c r="CV481" s="4">
        <f t="shared" si="628"/>
        <v>0</v>
      </c>
      <c r="CW481" s="4">
        <f t="shared" si="629"/>
        <v>0</v>
      </c>
      <c r="CX481" s="4">
        <f t="shared" si="630"/>
        <v>0</v>
      </c>
      <c r="CY481" s="4">
        <f t="shared" si="631"/>
        <v>0</v>
      </c>
      <c r="CZ481" s="4">
        <f t="shared" si="632"/>
        <v>0</v>
      </c>
      <c r="DC481" s="4" t="s">
        <v>3</v>
      </c>
      <c r="DD481" s="4" t="s">
        <v>3</v>
      </c>
      <c r="DE481" s="4" t="s">
        <v>3</v>
      </c>
      <c r="DF481" s="4" t="s">
        <v>3</v>
      </c>
      <c r="DG481" s="4" t="s">
        <v>3</v>
      </c>
      <c r="DH481" s="4" t="s">
        <v>3</v>
      </c>
      <c r="DI481" s="4" t="s">
        <v>3</v>
      </c>
      <c r="DJ481" s="4" t="s">
        <v>3</v>
      </c>
      <c r="DK481" s="4" t="s">
        <v>3</v>
      </c>
      <c r="DL481" s="4" t="s">
        <v>3</v>
      </c>
      <c r="DM481" s="4" t="s">
        <v>3</v>
      </c>
      <c r="DN481" s="4">
        <v>0</v>
      </c>
      <c r="DO481" s="4">
        <v>0</v>
      </c>
      <c r="DP481" s="4">
        <v>1</v>
      </c>
      <c r="DQ481" s="4">
        <v>1</v>
      </c>
      <c r="DU481" s="4">
        <v>1002</v>
      </c>
      <c r="DV481" s="4" t="s">
        <v>357</v>
      </c>
      <c r="DW481" s="4" t="s">
        <v>357</v>
      </c>
      <c r="DX481" s="4">
        <v>1</v>
      </c>
      <c r="DZ481" s="4" t="s">
        <v>3</v>
      </c>
      <c r="EA481" s="4" t="s">
        <v>3</v>
      </c>
      <c r="EB481" s="4" t="s">
        <v>3</v>
      </c>
      <c r="EC481" s="4" t="s">
        <v>3</v>
      </c>
      <c r="EE481" s="4">
        <v>85133649</v>
      </c>
      <c r="EF481" s="4">
        <v>30</v>
      </c>
      <c r="EG481" s="4" t="s">
        <v>52</v>
      </c>
      <c r="EH481" s="4">
        <v>0</v>
      </c>
      <c r="EI481" s="4" t="s">
        <v>3</v>
      </c>
      <c r="EJ481" s="4">
        <v>1</v>
      </c>
      <c r="EK481" s="4">
        <v>29</v>
      </c>
      <c r="EL481" s="4" t="s">
        <v>330</v>
      </c>
      <c r="EM481" s="4" t="s">
        <v>331</v>
      </c>
      <c r="EO481" s="4" t="s">
        <v>29</v>
      </c>
      <c r="EQ481" s="4">
        <v>0</v>
      </c>
      <c r="ER481" s="4">
        <v>34.74</v>
      </c>
      <c r="ES481" s="4">
        <v>34.74</v>
      </c>
      <c r="ET481" s="4">
        <v>0</v>
      </c>
      <c r="EU481" s="4">
        <v>0</v>
      </c>
      <c r="EV481" s="4">
        <v>0</v>
      </c>
      <c r="EW481" s="4">
        <v>0</v>
      </c>
      <c r="EX481" s="4">
        <v>0</v>
      </c>
      <c r="FQ481" s="4">
        <v>0</v>
      </c>
      <c r="FR481" s="4">
        <v>0</v>
      </c>
      <c r="FS481" s="4">
        <v>0</v>
      </c>
      <c r="FX481" s="4">
        <v>87</v>
      </c>
      <c r="FY481" s="4">
        <v>47</v>
      </c>
      <c r="GA481" s="4" t="s">
        <v>3</v>
      </c>
      <c r="GD481" s="4">
        <v>1</v>
      </c>
      <c r="GF481" s="4">
        <v>1871464502</v>
      </c>
      <c r="GG481" s="4">
        <v>2</v>
      </c>
      <c r="GH481" s="4">
        <v>1</v>
      </c>
      <c r="GI481" s="4">
        <v>2</v>
      </c>
      <c r="GJ481" s="4">
        <v>0</v>
      </c>
      <c r="GK481" s="4">
        <v>0</v>
      </c>
      <c r="GL481" s="4">
        <f t="shared" si="633"/>
        <v>0</v>
      </c>
      <c r="GM481" s="4">
        <f t="shared" si="634"/>
        <v>-28981.17</v>
      </c>
      <c r="GN481" s="4">
        <f t="shared" si="635"/>
        <v>-28981.17</v>
      </c>
      <c r="GO481" s="4">
        <f t="shared" si="636"/>
        <v>0</v>
      </c>
      <c r="GP481" s="4">
        <f t="shared" si="637"/>
        <v>0</v>
      </c>
      <c r="GR481" s="4">
        <v>0</v>
      </c>
      <c r="GS481" s="4">
        <v>3</v>
      </c>
      <c r="GT481" s="4">
        <v>0</v>
      </c>
      <c r="GU481" s="4" t="s">
        <v>3</v>
      </c>
      <c r="GV481" s="4">
        <f t="shared" si="638"/>
        <v>0</v>
      </c>
      <c r="GW481" s="4">
        <v>1</v>
      </c>
      <c r="GX481" s="4">
        <f t="shared" si="639"/>
        <v>0</v>
      </c>
      <c r="HA481" s="4">
        <v>0</v>
      </c>
      <c r="HB481" s="4">
        <v>0</v>
      </c>
      <c r="HC481" s="4">
        <f t="shared" si="640"/>
        <v>0</v>
      </c>
      <c r="HE481" s="4" t="s">
        <v>3</v>
      </c>
      <c r="HF481" s="4" t="s">
        <v>3</v>
      </c>
      <c r="HM481" s="4" t="s">
        <v>42</v>
      </c>
      <c r="HN481" s="4" t="s">
        <v>3</v>
      </c>
      <c r="HO481" s="4" t="s">
        <v>3</v>
      </c>
      <c r="HP481" s="4" t="s">
        <v>3</v>
      </c>
      <c r="HQ481" s="4" t="s">
        <v>3</v>
      </c>
      <c r="HS481" s="4">
        <v>0</v>
      </c>
      <c r="IK481" s="4">
        <v>0</v>
      </c>
    </row>
    <row r="482" spans="1:255" x14ac:dyDescent="0.2">
      <c r="A482" s="2">
        <v>17</v>
      </c>
      <c r="B482" s="2">
        <v>1</v>
      </c>
      <c r="C482" s="2">
        <f>ROW(SmtRes!A954)</f>
        <v>954</v>
      </c>
      <c r="D482" s="2">
        <f>ROW(EtalonRes!A944)</f>
        <v>944</v>
      </c>
      <c r="E482" s="2" t="s">
        <v>529</v>
      </c>
      <c r="F482" s="2" t="s">
        <v>396</v>
      </c>
      <c r="G482" s="2" t="s">
        <v>397</v>
      </c>
      <c r="H482" s="2" t="s">
        <v>398</v>
      </c>
      <c r="I482" s="2">
        <f>ROUND((67*2+30*3+140*2+10*2)/100,9)</f>
        <v>5.24</v>
      </c>
      <c r="J482" s="2">
        <v>0</v>
      </c>
      <c r="K482" s="2">
        <f>ROUND((67*2+30*3+140*2+10*2)/100,9)</f>
        <v>5.24</v>
      </c>
      <c r="L482" s="2"/>
      <c r="M482" s="2"/>
      <c r="N482" s="2"/>
      <c r="O482" s="2">
        <f t="shared" si="602"/>
        <v>171.34</v>
      </c>
      <c r="P482" s="2">
        <f t="shared" si="603"/>
        <v>0</v>
      </c>
      <c r="Q482" s="2">
        <f>(ROUND((ROUND(((((ET482*1.25)*1.2))*AV482*I482),2)*BB482),2)+ROUND((ROUND(((AE482-(((EU482*1.25)*1.2)))*AV482*I482),2)*BS482),2))</f>
        <v>9.23</v>
      </c>
      <c r="R482" s="2">
        <f>(ROUND((ROUND(((((EU482*1.25)*1.2))*AV482*I482),2)*BS482),2)+ROUND((ROUND(((AE482-(((EU482*1.25)*1.2)))*AV482*I482),2)*BS482),2))</f>
        <v>0</v>
      </c>
      <c r="S482" s="2">
        <f t="shared" si="606"/>
        <v>162.11000000000001</v>
      </c>
      <c r="T482" s="2">
        <f t="shared" si="607"/>
        <v>0</v>
      </c>
      <c r="U482" s="2">
        <f t="shared" si="608"/>
        <v>12.036477023999998</v>
      </c>
      <c r="V482" s="2">
        <f t="shared" si="609"/>
        <v>0</v>
      </c>
      <c r="W482" s="2">
        <f t="shared" si="610"/>
        <v>0</v>
      </c>
      <c r="X482" s="2">
        <f>(ROUND((((S482+ROUND((ROUND(((((EU482*1.25)*1.2))*AV482*I482),2)*BS482),2))*AT482)/100),2)+ROUND(((ROUND((ROUND(((AE482-(((EU482*1.25)*1.2)))*AV482*I482),2)*BS482),2)*AT482)/100),2))</f>
        <v>176.7</v>
      </c>
      <c r="Y482" s="2">
        <f>(ROUND((((S482+ROUND((ROUND(((((EU482*1.25)*1.2))*AV482*I482),2)*BS482),2))*AU482)/100),2)+ROUND(((ROUND((ROUND(((AE482-(((EU482*1.25)*1.2)))*AV482*I482),2)*BS482),2)*AU482)/100),2))</f>
        <v>98.89</v>
      </c>
      <c r="Z482" s="2"/>
      <c r="AA482" s="2">
        <v>85736471</v>
      </c>
      <c r="AB482" s="2">
        <f t="shared" si="613"/>
        <v>30.643799999999999</v>
      </c>
      <c r="AC482" s="2">
        <f>ROUND((((ES482*1)*1)),6)</f>
        <v>0</v>
      </c>
      <c r="AD482" s="2">
        <f>ROUND((((((ET482*1.25)*1.2))-(((EU482*1.25)*1.2)))+AE482),6)</f>
        <v>1.65</v>
      </c>
      <c r="AE482" s="2">
        <f>ROUND((((EU482*1.25)*1.2)),6)</f>
        <v>0</v>
      </c>
      <c r="AF482" s="2">
        <f>ROUND((((EV482*1.15)*1.2)),6)</f>
        <v>28.9938</v>
      </c>
      <c r="AG482" s="2">
        <f t="shared" si="618"/>
        <v>0</v>
      </c>
      <c r="AH482" s="2">
        <f>(((EW482*1.15)*1.2))</f>
        <v>2.1527999999999996</v>
      </c>
      <c r="AI482" s="2">
        <f>(((EX482*1.25)*1.2))</f>
        <v>0</v>
      </c>
      <c r="AJ482" s="2">
        <f t="shared" si="621"/>
        <v>0</v>
      </c>
      <c r="AK482" s="2">
        <v>22.11</v>
      </c>
      <c r="AL482" s="2">
        <v>0</v>
      </c>
      <c r="AM482" s="2">
        <v>1.1000000000000001</v>
      </c>
      <c r="AN482" s="2">
        <v>0</v>
      </c>
      <c r="AO482" s="2">
        <v>21.01</v>
      </c>
      <c r="AP482" s="2">
        <v>0</v>
      </c>
      <c r="AQ482" s="2">
        <v>1.56</v>
      </c>
      <c r="AR482" s="2">
        <v>0</v>
      </c>
      <c r="AS482" s="2">
        <v>0</v>
      </c>
      <c r="AT482" s="2">
        <v>109</v>
      </c>
      <c r="AU482" s="2">
        <v>61</v>
      </c>
      <c r="AV482" s="2">
        <v>1.0669999999999999</v>
      </c>
      <c r="AW482" s="2">
        <v>1</v>
      </c>
      <c r="AX482" s="2"/>
      <c r="AY482" s="2"/>
      <c r="AZ482" s="2">
        <v>1</v>
      </c>
      <c r="BA482" s="2">
        <v>1</v>
      </c>
      <c r="BB482" s="2">
        <v>1</v>
      </c>
      <c r="BC482" s="2">
        <v>1</v>
      </c>
      <c r="BD482" s="2" t="s">
        <v>3</v>
      </c>
      <c r="BE482" s="2" t="s">
        <v>3</v>
      </c>
      <c r="BF482" s="2" t="s">
        <v>3</v>
      </c>
      <c r="BG482" s="2" t="s">
        <v>3</v>
      </c>
      <c r="BH482" s="2">
        <v>0</v>
      </c>
      <c r="BI482" s="2">
        <v>1</v>
      </c>
      <c r="BJ482" s="2" t="s">
        <v>399</v>
      </c>
      <c r="BK482" s="2"/>
      <c r="BL482" s="2"/>
      <c r="BM482" s="2">
        <v>21</v>
      </c>
      <c r="BN482" s="2">
        <v>0</v>
      </c>
      <c r="BO482" s="2" t="s">
        <v>396</v>
      </c>
      <c r="BP482" s="2">
        <v>1</v>
      </c>
      <c r="BQ482" s="2">
        <v>30</v>
      </c>
      <c r="BR482" s="2">
        <v>0</v>
      </c>
      <c r="BS482" s="2">
        <v>1</v>
      </c>
      <c r="BT482" s="2">
        <v>1</v>
      </c>
      <c r="BU482" s="2">
        <v>1</v>
      </c>
      <c r="BV482" s="2">
        <v>1</v>
      </c>
      <c r="BW482" s="2">
        <v>1</v>
      </c>
      <c r="BX482" s="2">
        <v>1</v>
      </c>
      <c r="BY482" s="2" t="s">
        <v>3</v>
      </c>
      <c r="BZ482" s="2">
        <v>109</v>
      </c>
      <c r="CA482" s="2">
        <v>61</v>
      </c>
      <c r="CB482" s="2" t="s">
        <v>3</v>
      </c>
      <c r="CC482" s="2"/>
      <c r="CD482" s="2"/>
      <c r="CE482" s="2">
        <v>1566</v>
      </c>
      <c r="CF482" s="2">
        <v>0</v>
      </c>
      <c r="CG482" s="2">
        <v>0</v>
      </c>
      <c r="CH482" s="2"/>
      <c r="CI482" s="2"/>
      <c r="CJ482" s="2"/>
      <c r="CK482" s="2"/>
      <c r="CL482" s="2"/>
      <c r="CM482" s="2">
        <v>0</v>
      </c>
      <c r="CN482" s="2" t="s">
        <v>907</v>
      </c>
      <c r="CO482" s="2">
        <v>0</v>
      </c>
      <c r="CP482" s="2">
        <f t="shared" si="622"/>
        <v>171.34</v>
      </c>
      <c r="CQ482" s="2">
        <f t="shared" si="623"/>
        <v>0</v>
      </c>
      <c r="CR482" s="2">
        <f>(ROUND((ROUND(((((ET482*1.25)*1.2))*AV482*1),2)*BB482),2)+ROUND((ROUND(((AE482-(((EU482*1.25)*1.2)))*AV482*1),2)*BS482),2))</f>
        <v>1.76</v>
      </c>
      <c r="CS482" s="2">
        <f>(ROUND((ROUND(((((EU482*1.25)*1.2))*AV482*1),2)*BS482),2)+ROUND((ROUND(((AE482-(((EU482*1.25)*1.2)))*AV482*1),2)*BS482),2))</f>
        <v>0</v>
      </c>
      <c r="CT482" s="2">
        <f t="shared" si="626"/>
        <v>30.94</v>
      </c>
      <c r="CU482" s="2">
        <f t="shared" si="627"/>
        <v>0</v>
      </c>
      <c r="CV482" s="2">
        <f t="shared" si="628"/>
        <v>2.2970375999999995</v>
      </c>
      <c r="CW482" s="2">
        <f t="shared" si="629"/>
        <v>0</v>
      </c>
      <c r="CX482" s="2">
        <f t="shared" si="630"/>
        <v>0</v>
      </c>
      <c r="CY482" s="2">
        <f>(ROUND((((S482+ROUND((ROUND(((((EU482*1.25)*1.2))*AV482*1),2)*BS482),2))*AT482)/100),2)+ROUND(((ROUND((ROUND(((AE482-(((EU482*1.25)*1.2)))*AV482*1),2)*BS482),2)*AT482)/100),2))</f>
        <v>176.7</v>
      </c>
      <c r="CZ482" s="2">
        <f>(ROUND((((S482+ROUND((ROUND(((((EU482*1.25)*1.2))*AV482*1),2)*BS482),2))*AU482)/100),2)+ROUND(((ROUND((ROUND(((AE482-(((EU482*1.25)*1.2)))*AV482*1),2)*BS482),2)*AU482)/100),2))</f>
        <v>98.89</v>
      </c>
      <c r="DA482" s="2"/>
      <c r="DB482" s="2">
        <v>175</v>
      </c>
      <c r="DC482" s="2" t="s">
        <v>3</v>
      </c>
      <c r="DD482" s="2" t="s">
        <v>42</v>
      </c>
      <c r="DE482" s="2" t="s">
        <v>140</v>
      </c>
      <c r="DF482" s="2" t="s">
        <v>140</v>
      </c>
      <c r="DG482" s="2" t="s">
        <v>141</v>
      </c>
      <c r="DH482" s="2" t="s">
        <v>3</v>
      </c>
      <c r="DI482" s="2" t="s">
        <v>141</v>
      </c>
      <c r="DJ482" s="2" t="s">
        <v>140</v>
      </c>
      <c r="DK482" s="2" t="s">
        <v>3</v>
      </c>
      <c r="DL482" s="2" t="s">
        <v>3</v>
      </c>
      <c r="DM482" s="2" t="s">
        <v>3</v>
      </c>
      <c r="DN482" s="2">
        <v>0</v>
      </c>
      <c r="DO482" s="2">
        <v>0</v>
      </c>
      <c r="DP482" s="2">
        <v>1</v>
      </c>
      <c r="DQ482" s="2">
        <v>1</v>
      </c>
      <c r="DR482" s="2"/>
      <c r="DS482" s="2"/>
      <c r="DT482" s="2"/>
      <c r="DU482" s="2">
        <v>30517203</v>
      </c>
      <c r="DV482" s="2" t="s">
        <v>398</v>
      </c>
      <c r="DW482" s="2" t="s">
        <v>398</v>
      </c>
      <c r="DX482" s="2">
        <v>1</v>
      </c>
      <c r="DY482" s="2"/>
      <c r="DZ482" s="2" t="s">
        <v>3</v>
      </c>
      <c r="EA482" s="2" t="s">
        <v>3</v>
      </c>
      <c r="EB482" s="2" t="s">
        <v>3</v>
      </c>
      <c r="EC482" s="2" t="s">
        <v>3</v>
      </c>
      <c r="ED482" s="2"/>
      <c r="EE482" s="2">
        <v>85133641</v>
      </c>
      <c r="EF482" s="2">
        <v>30</v>
      </c>
      <c r="EG482" s="2" t="s">
        <v>52</v>
      </c>
      <c r="EH482" s="2">
        <v>0</v>
      </c>
      <c r="EI482" s="2" t="s">
        <v>3</v>
      </c>
      <c r="EJ482" s="2">
        <v>1</v>
      </c>
      <c r="EK482" s="2">
        <v>21</v>
      </c>
      <c r="EL482" s="2" t="s">
        <v>53</v>
      </c>
      <c r="EM482" s="2" t="s">
        <v>54</v>
      </c>
      <c r="EN482" s="2"/>
      <c r="EO482" s="2" t="s">
        <v>142</v>
      </c>
      <c r="EP482" s="2"/>
      <c r="EQ482" s="2">
        <v>0</v>
      </c>
      <c r="ER482" s="2">
        <v>22.11</v>
      </c>
      <c r="ES482" s="2">
        <v>0</v>
      </c>
      <c r="ET482" s="2">
        <v>1.1000000000000001</v>
      </c>
      <c r="EU482" s="2">
        <v>0</v>
      </c>
      <c r="EV482" s="2">
        <v>21.01</v>
      </c>
      <c r="EW482" s="2">
        <v>1.56</v>
      </c>
      <c r="EX482" s="2">
        <v>0</v>
      </c>
      <c r="EY482" s="2">
        <v>0</v>
      </c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>
        <v>0</v>
      </c>
      <c r="FR482" s="2">
        <v>0</v>
      </c>
      <c r="FS482" s="2">
        <v>0</v>
      </c>
      <c r="FT482" s="2"/>
      <c r="FU482" s="2"/>
      <c r="FV482" s="2"/>
      <c r="FW482" s="2"/>
      <c r="FX482" s="2">
        <v>109</v>
      </c>
      <c r="FY482" s="2">
        <v>61</v>
      </c>
      <c r="FZ482" s="2"/>
      <c r="GA482" s="2" t="s">
        <v>3</v>
      </c>
      <c r="GB482" s="2"/>
      <c r="GC482" s="2"/>
      <c r="GD482" s="2">
        <v>1</v>
      </c>
      <c r="GE482" s="2"/>
      <c r="GF482" s="2">
        <v>1567899542</v>
      </c>
      <c r="GG482" s="2">
        <v>2</v>
      </c>
      <c r="GH482" s="2">
        <v>1</v>
      </c>
      <c r="GI482" s="2">
        <v>2</v>
      </c>
      <c r="GJ482" s="2">
        <v>0</v>
      </c>
      <c r="GK482" s="2">
        <v>0</v>
      </c>
      <c r="GL482" s="2">
        <f t="shared" si="633"/>
        <v>0</v>
      </c>
      <c r="GM482" s="2">
        <f t="shared" si="634"/>
        <v>446.93</v>
      </c>
      <c r="GN482" s="2">
        <f t="shared" si="635"/>
        <v>446.93</v>
      </c>
      <c r="GO482" s="2">
        <f t="shared" si="636"/>
        <v>0</v>
      </c>
      <c r="GP482" s="2">
        <f t="shared" si="637"/>
        <v>0</v>
      </c>
      <c r="GQ482" s="2"/>
      <c r="GR482" s="2">
        <v>0</v>
      </c>
      <c r="GS482" s="2">
        <v>3</v>
      </c>
      <c r="GT482" s="2">
        <v>0</v>
      </c>
      <c r="GU482" s="2" t="s">
        <v>3</v>
      </c>
      <c r="GV482" s="2">
        <f t="shared" si="638"/>
        <v>0</v>
      </c>
      <c r="GW482" s="2">
        <v>1</v>
      </c>
      <c r="GX482" s="2">
        <f t="shared" si="639"/>
        <v>0</v>
      </c>
      <c r="GY482" s="2"/>
      <c r="GZ482" s="2"/>
      <c r="HA482" s="2">
        <v>0</v>
      </c>
      <c r="HB482" s="2">
        <v>0</v>
      </c>
      <c r="HC482" s="2">
        <f t="shared" si="640"/>
        <v>0</v>
      </c>
      <c r="HD482" s="2"/>
      <c r="HE482" s="2" t="s">
        <v>3</v>
      </c>
      <c r="HF482" s="2" t="s">
        <v>3</v>
      </c>
      <c r="HG482" s="2"/>
      <c r="HH482" s="2"/>
      <c r="HI482" s="2"/>
      <c r="HJ482" s="2"/>
      <c r="HK482" s="2"/>
      <c r="HL482" s="2"/>
      <c r="HM482" s="2" t="s">
        <v>3</v>
      </c>
      <c r="HN482" s="2" t="s">
        <v>3</v>
      </c>
      <c r="HO482" s="2" t="s">
        <v>3</v>
      </c>
      <c r="HP482" s="2" t="s">
        <v>3</v>
      </c>
      <c r="HQ482" s="2" t="s">
        <v>3</v>
      </c>
      <c r="HR482" s="2"/>
      <c r="HS482" s="2">
        <v>0</v>
      </c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>
        <v>0</v>
      </c>
      <c r="IL482" s="2"/>
      <c r="IM482" s="2"/>
      <c r="IN482" s="2"/>
      <c r="IO482" s="2"/>
      <c r="IP482" s="2"/>
      <c r="IQ482" s="2"/>
      <c r="IR482" s="2"/>
      <c r="IS482" s="2"/>
      <c r="IT482" s="2"/>
      <c r="IU482" s="2"/>
    </row>
    <row r="483" spans="1:255" x14ac:dyDescent="0.2">
      <c r="A483" s="4">
        <v>17</v>
      </c>
      <c r="B483" s="4">
        <v>1</v>
      </c>
      <c r="C483" s="4">
        <f>ROW(SmtRes!A956)</f>
        <v>956</v>
      </c>
      <c r="D483" s="4">
        <f>ROW(EtalonRes!A946)</f>
        <v>946</v>
      </c>
      <c r="E483" s="4" t="s">
        <v>529</v>
      </c>
      <c r="F483" s="4" t="s">
        <v>396</v>
      </c>
      <c r="G483" s="4" t="s">
        <v>397</v>
      </c>
      <c r="H483" s="4" t="s">
        <v>398</v>
      </c>
      <c r="I483" s="4">
        <f>ROUND((67*2+30*3+140*2+10*2)/100,9)</f>
        <v>5.24</v>
      </c>
      <c r="J483" s="4">
        <v>0</v>
      </c>
      <c r="K483" s="4">
        <f>ROUND((67*2+30*3+140*2+10*2)/100,9)</f>
        <v>5.24</v>
      </c>
      <c r="O483" s="4">
        <f t="shared" si="602"/>
        <v>9250.4599999999991</v>
      </c>
      <c r="P483" s="4">
        <f t="shared" si="603"/>
        <v>0</v>
      </c>
      <c r="Q483" s="4">
        <f>(ROUND((ROUND(((((ET483*1.25)*1.2))*AV483*I483),2)*BB483),2)+ROUND((ROUND(((AE483-(((EU483*1.25)*1.2)))*AV483*I483),2)*BS483),2))</f>
        <v>115.56</v>
      </c>
      <c r="R483" s="4">
        <f>(ROUND((ROUND(((((EU483*1.25)*1.2))*AV483*I483),2)*BS483),2)+ROUND((ROUND(((AE483-(((EU483*1.25)*1.2)))*AV483*I483),2)*BS483),2))</f>
        <v>0</v>
      </c>
      <c r="S483" s="4">
        <f t="shared" si="606"/>
        <v>9134.9</v>
      </c>
      <c r="T483" s="4">
        <f t="shared" si="607"/>
        <v>0</v>
      </c>
      <c r="U483" s="4">
        <f t="shared" si="608"/>
        <v>12.036477023999998</v>
      </c>
      <c r="V483" s="4">
        <f t="shared" si="609"/>
        <v>0</v>
      </c>
      <c r="W483" s="4">
        <f t="shared" si="610"/>
        <v>0</v>
      </c>
      <c r="X483" s="4">
        <f>(ROUND((((S483+ROUND((ROUND(((((EU483*1.25)*1.2))*AV483*I483),2)*BS483),2))*AT483)/100),2)+ROUND(((ROUND((ROUND(((AE483-(((EU483*1.25)*1.2)))*AV483*I483),2)*BS483),2)*AT483)/100),2))</f>
        <v>9957.0400000000009</v>
      </c>
      <c r="Y483" s="4">
        <f>(ROUND((((S483+ROUND((ROUND(((((EU483*1.25)*1.2))*AV483*I483),2)*BS483),2))*AU483)/100),2)+ROUND(((ROUND((ROUND(((AE483-(((EU483*1.25)*1.2)))*AV483*I483),2)*BS483),2)*AU483)/100),2))</f>
        <v>5572.29</v>
      </c>
      <c r="AA483" s="4">
        <v>85736473</v>
      </c>
      <c r="AB483" s="4">
        <f t="shared" si="613"/>
        <v>30.643799999999999</v>
      </c>
      <c r="AC483" s="4">
        <f>ROUND((((ES483*1)*1)),6)</f>
        <v>0</v>
      </c>
      <c r="AD483" s="4">
        <f>ROUND((((((ET483*1.25)*1.2))-(((EU483*1.25)*1.2)))+AE483),6)</f>
        <v>1.65</v>
      </c>
      <c r="AE483" s="4">
        <f>ROUND((((EU483*1.25)*1.2)),6)</f>
        <v>0</v>
      </c>
      <c r="AF483" s="4">
        <f>ROUND((((EV483*1.15)*1.2)),6)</f>
        <v>28.9938</v>
      </c>
      <c r="AG483" s="4">
        <f t="shared" si="618"/>
        <v>0</v>
      </c>
      <c r="AH483" s="4">
        <f>(((EW483*1.15)*1.2))</f>
        <v>2.1527999999999996</v>
      </c>
      <c r="AI483" s="4">
        <f>(((EX483*1.25)*1.2))</f>
        <v>0</v>
      </c>
      <c r="AJ483" s="4">
        <f t="shared" si="621"/>
        <v>0</v>
      </c>
      <c r="AK483" s="4">
        <v>22.11</v>
      </c>
      <c r="AL483" s="4">
        <v>0</v>
      </c>
      <c r="AM483" s="4">
        <v>1.1000000000000001</v>
      </c>
      <c r="AN483" s="4">
        <v>0</v>
      </c>
      <c r="AO483" s="4">
        <v>21.01</v>
      </c>
      <c r="AP483" s="4">
        <v>0</v>
      </c>
      <c r="AQ483" s="4">
        <v>1.56</v>
      </c>
      <c r="AR483" s="4">
        <v>0</v>
      </c>
      <c r="AS483" s="4">
        <v>0</v>
      </c>
      <c r="AT483" s="4">
        <v>109</v>
      </c>
      <c r="AU483" s="4">
        <v>61</v>
      </c>
      <c r="AV483" s="4">
        <v>1.0669999999999999</v>
      </c>
      <c r="AW483" s="4">
        <v>1</v>
      </c>
      <c r="AZ483" s="4">
        <v>1</v>
      </c>
      <c r="BA483" s="4">
        <v>56.35</v>
      </c>
      <c r="BB483" s="4">
        <v>12.52</v>
      </c>
      <c r="BC483" s="4">
        <v>1</v>
      </c>
      <c r="BD483" s="4" t="s">
        <v>3</v>
      </c>
      <c r="BE483" s="4" t="s">
        <v>3</v>
      </c>
      <c r="BF483" s="4" t="s">
        <v>3</v>
      </c>
      <c r="BG483" s="4" t="s">
        <v>3</v>
      </c>
      <c r="BH483" s="4">
        <v>0</v>
      </c>
      <c r="BI483" s="4">
        <v>1</v>
      </c>
      <c r="BJ483" s="4" t="s">
        <v>399</v>
      </c>
      <c r="BM483" s="4">
        <v>21</v>
      </c>
      <c r="BN483" s="4">
        <v>0</v>
      </c>
      <c r="BO483" s="4" t="s">
        <v>396</v>
      </c>
      <c r="BP483" s="4">
        <v>1</v>
      </c>
      <c r="BQ483" s="4">
        <v>30</v>
      </c>
      <c r="BR483" s="4">
        <v>0</v>
      </c>
      <c r="BS483" s="4">
        <v>56.35</v>
      </c>
      <c r="BT483" s="4">
        <v>1</v>
      </c>
      <c r="BU483" s="4">
        <v>1</v>
      </c>
      <c r="BV483" s="4">
        <v>1</v>
      </c>
      <c r="BW483" s="4">
        <v>1</v>
      </c>
      <c r="BX483" s="4">
        <v>1</v>
      </c>
      <c r="BY483" s="4" t="s">
        <v>3</v>
      </c>
      <c r="BZ483" s="4">
        <v>109</v>
      </c>
      <c r="CA483" s="4">
        <v>61</v>
      </c>
      <c r="CB483" s="4" t="s">
        <v>3</v>
      </c>
      <c r="CE483" s="4">
        <v>1566</v>
      </c>
      <c r="CF483" s="4">
        <v>0</v>
      </c>
      <c r="CG483" s="4">
        <v>0</v>
      </c>
      <c r="CM483" s="4">
        <v>0</v>
      </c>
      <c r="CN483" s="4" t="s">
        <v>907</v>
      </c>
      <c r="CO483" s="4">
        <v>0</v>
      </c>
      <c r="CP483" s="4">
        <f t="shared" si="622"/>
        <v>9250.4599999999991</v>
      </c>
      <c r="CQ483" s="4">
        <f t="shared" si="623"/>
        <v>0</v>
      </c>
      <c r="CR483" s="4">
        <f>(ROUND((ROUND(((((ET483*1.25)*1.2))*AV483*1),2)*BB483),2)+ROUND((ROUND(((AE483-(((EU483*1.25)*1.2)))*AV483*1),2)*BS483),2))</f>
        <v>22.04</v>
      </c>
      <c r="CS483" s="4">
        <f>(ROUND((ROUND(((((EU483*1.25)*1.2))*AV483*1),2)*BS483),2)+ROUND((ROUND(((AE483-(((EU483*1.25)*1.2)))*AV483*1),2)*BS483),2))</f>
        <v>0</v>
      </c>
      <c r="CT483" s="4">
        <f t="shared" si="626"/>
        <v>1743.47</v>
      </c>
      <c r="CU483" s="4">
        <f t="shared" si="627"/>
        <v>0</v>
      </c>
      <c r="CV483" s="4">
        <f t="shared" si="628"/>
        <v>2.2970375999999995</v>
      </c>
      <c r="CW483" s="4">
        <f t="shared" si="629"/>
        <v>0</v>
      </c>
      <c r="CX483" s="4">
        <f t="shared" si="630"/>
        <v>0</v>
      </c>
      <c r="CY483" s="4">
        <f>(ROUND((((S483+ROUND((ROUND(((((EU483*1.25)*1.2))*AV483*1),2)*BS483),2))*AT483)/100),2)+ROUND(((ROUND((ROUND(((AE483-(((EU483*1.25)*1.2)))*AV483*1),2)*BS483),2)*AT483)/100),2))</f>
        <v>9957.0400000000009</v>
      </c>
      <c r="CZ483" s="4">
        <f>(ROUND((((S483+ROUND((ROUND(((((EU483*1.25)*1.2))*AV483*1),2)*BS483),2))*AU483)/100),2)+ROUND(((ROUND((ROUND(((AE483-(((EU483*1.25)*1.2)))*AV483*1),2)*BS483),2)*AU483)/100),2))</f>
        <v>5572.29</v>
      </c>
      <c r="DB483" s="4">
        <v>177</v>
      </c>
      <c r="DC483" s="4" t="s">
        <v>3</v>
      </c>
      <c r="DD483" s="4" t="s">
        <v>42</v>
      </c>
      <c r="DE483" s="4" t="s">
        <v>140</v>
      </c>
      <c r="DF483" s="4" t="s">
        <v>140</v>
      </c>
      <c r="DG483" s="4" t="s">
        <v>141</v>
      </c>
      <c r="DH483" s="4" t="s">
        <v>3</v>
      </c>
      <c r="DI483" s="4" t="s">
        <v>141</v>
      </c>
      <c r="DJ483" s="4" t="s">
        <v>140</v>
      </c>
      <c r="DK483" s="4" t="s">
        <v>3</v>
      </c>
      <c r="DL483" s="4" t="s">
        <v>3</v>
      </c>
      <c r="DM483" s="4" t="s">
        <v>3</v>
      </c>
      <c r="DN483" s="4">
        <v>0</v>
      </c>
      <c r="DO483" s="4">
        <v>0</v>
      </c>
      <c r="DP483" s="4">
        <v>1</v>
      </c>
      <c r="DQ483" s="4">
        <v>1</v>
      </c>
      <c r="DU483" s="4">
        <v>30517203</v>
      </c>
      <c r="DV483" s="4" t="s">
        <v>398</v>
      </c>
      <c r="DW483" s="4" t="s">
        <v>398</v>
      </c>
      <c r="DX483" s="4">
        <v>1</v>
      </c>
      <c r="DZ483" s="4" t="s">
        <v>3</v>
      </c>
      <c r="EA483" s="4" t="s">
        <v>3</v>
      </c>
      <c r="EB483" s="4" t="s">
        <v>3</v>
      </c>
      <c r="EC483" s="4" t="s">
        <v>3</v>
      </c>
      <c r="EE483" s="4">
        <v>85133641</v>
      </c>
      <c r="EF483" s="4">
        <v>30</v>
      </c>
      <c r="EG483" s="4" t="s">
        <v>52</v>
      </c>
      <c r="EH483" s="4">
        <v>0</v>
      </c>
      <c r="EI483" s="4" t="s">
        <v>3</v>
      </c>
      <c r="EJ483" s="4">
        <v>1</v>
      </c>
      <c r="EK483" s="4">
        <v>21</v>
      </c>
      <c r="EL483" s="4" t="s">
        <v>53</v>
      </c>
      <c r="EM483" s="4" t="s">
        <v>54</v>
      </c>
      <c r="EO483" s="4" t="s">
        <v>142</v>
      </c>
      <c r="EQ483" s="4">
        <v>0</v>
      </c>
      <c r="ER483" s="4">
        <v>22.11</v>
      </c>
      <c r="ES483" s="4">
        <v>0</v>
      </c>
      <c r="ET483" s="4">
        <v>1.1000000000000001</v>
      </c>
      <c r="EU483" s="4">
        <v>0</v>
      </c>
      <c r="EV483" s="4">
        <v>21.01</v>
      </c>
      <c r="EW483" s="4">
        <v>1.56</v>
      </c>
      <c r="EX483" s="4">
        <v>0</v>
      </c>
      <c r="EY483" s="4">
        <v>0</v>
      </c>
      <c r="FQ483" s="4">
        <v>0</v>
      </c>
      <c r="FR483" s="4">
        <v>0</v>
      </c>
      <c r="FS483" s="4">
        <v>0</v>
      </c>
      <c r="FX483" s="4">
        <v>109</v>
      </c>
      <c r="FY483" s="4">
        <v>61</v>
      </c>
      <c r="GA483" s="4" t="s">
        <v>3</v>
      </c>
      <c r="GD483" s="4">
        <v>1</v>
      </c>
      <c r="GF483" s="4">
        <v>1567899542</v>
      </c>
      <c r="GG483" s="4">
        <v>2</v>
      </c>
      <c r="GH483" s="4">
        <v>1</v>
      </c>
      <c r="GI483" s="4">
        <v>2</v>
      </c>
      <c r="GJ483" s="4">
        <v>0</v>
      </c>
      <c r="GK483" s="4">
        <v>0</v>
      </c>
      <c r="GL483" s="4">
        <f t="shared" si="633"/>
        <v>0</v>
      </c>
      <c r="GM483" s="4">
        <f t="shared" si="634"/>
        <v>24779.79</v>
      </c>
      <c r="GN483" s="4">
        <f t="shared" si="635"/>
        <v>24779.79</v>
      </c>
      <c r="GO483" s="4">
        <f t="shared" si="636"/>
        <v>0</v>
      </c>
      <c r="GP483" s="4">
        <f t="shared" si="637"/>
        <v>0</v>
      </c>
      <c r="GR483" s="4">
        <v>0</v>
      </c>
      <c r="GS483" s="4">
        <v>3</v>
      </c>
      <c r="GT483" s="4">
        <v>0</v>
      </c>
      <c r="GU483" s="4" t="s">
        <v>3</v>
      </c>
      <c r="GV483" s="4">
        <f t="shared" si="638"/>
        <v>0</v>
      </c>
      <c r="GW483" s="4">
        <v>1</v>
      </c>
      <c r="GX483" s="4">
        <f t="shared" si="639"/>
        <v>0</v>
      </c>
      <c r="HA483" s="4">
        <v>0</v>
      </c>
      <c r="HB483" s="4">
        <v>0</v>
      </c>
      <c r="HC483" s="4">
        <f t="shared" si="640"/>
        <v>0</v>
      </c>
      <c r="HE483" s="4" t="s">
        <v>3</v>
      </c>
      <c r="HF483" s="4" t="s">
        <v>3</v>
      </c>
      <c r="HM483" s="4" t="s">
        <v>3</v>
      </c>
      <c r="HN483" s="4" t="s">
        <v>3</v>
      </c>
      <c r="HO483" s="4" t="s">
        <v>3</v>
      </c>
      <c r="HP483" s="4" t="s">
        <v>3</v>
      </c>
      <c r="HQ483" s="4" t="s">
        <v>3</v>
      </c>
      <c r="HS483" s="4">
        <v>0</v>
      </c>
      <c r="IK483" s="4">
        <v>0</v>
      </c>
    </row>
    <row r="484" spans="1:255" x14ac:dyDescent="0.2">
      <c r="A484" s="2">
        <v>17</v>
      </c>
      <c r="B484" s="2">
        <v>1</v>
      </c>
      <c r="C484" s="2">
        <f>ROW(SmtRes!A971)</f>
        <v>971</v>
      </c>
      <c r="D484" s="2">
        <f>ROW(EtalonRes!A959)</f>
        <v>959</v>
      </c>
      <c r="E484" s="2" t="s">
        <v>530</v>
      </c>
      <c r="F484" s="2" t="s">
        <v>47</v>
      </c>
      <c r="G484" s="2" t="s">
        <v>401</v>
      </c>
      <c r="H484" s="2" t="s">
        <v>22</v>
      </c>
      <c r="I484" s="2">
        <f>ROUND((30)/100,9)</f>
        <v>0.3</v>
      </c>
      <c r="J484" s="2">
        <v>0</v>
      </c>
      <c r="K484" s="2">
        <f>ROUND((30)/100,9)</f>
        <v>0.3</v>
      </c>
      <c r="L484" s="2"/>
      <c r="M484" s="2"/>
      <c r="N484" s="2"/>
      <c r="O484" s="2">
        <f t="shared" si="602"/>
        <v>134.41</v>
      </c>
      <c r="P484" s="2">
        <f t="shared" si="603"/>
        <v>45.93</v>
      </c>
      <c r="Q484" s="2">
        <f>(ROUND((ROUND(((((ET484*1.25)*1.2))*AV484*I484),2)*BB484),2)+ROUND((ROUND(((AE484-(((EU484*1.25)*1.2)))*AV484*I484),2)*BS484),2))</f>
        <v>8.83</v>
      </c>
      <c r="R484" s="2">
        <f>(ROUND((ROUND(((((EU484*1.25)*1.2))*AV484*I484),2)*BS484),2)+ROUND((ROUND(((AE484-(((EU484*1.25)*1.2)))*AV484*I484),2)*BS484),2))</f>
        <v>0.24</v>
      </c>
      <c r="S484" s="2">
        <f t="shared" si="606"/>
        <v>79.650000000000006</v>
      </c>
      <c r="T484" s="2">
        <f t="shared" si="607"/>
        <v>0</v>
      </c>
      <c r="U484" s="2">
        <f t="shared" si="608"/>
        <v>6.4317052800000001</v>
      </c>
      <c r="V484" s="2">
        <f t="shared" si="609"/>
        <v>0</v>
      </c>
      <c r="W484" s="2">
        <f t="shared" si="610"/>
        <v>0</v>
      </c>
      <c r="X484" s="2">
        <f>(ROUND((((S484+ROUND((ROUND(((((EU484*1.25)*1.2))*AV484*I484),2)*BS484),2))*AT484)/100),2)+ROUND(((ROUND((ROUND(((AE484-(((EU484*1.25)*1.2)))*AV484*I484),2)*BS484),2)*AT484)/100),2))</f>
        <v>87.08</v>
      </c>
      <c r="Y484" s="2">
        <f>(ROUND((((S484+ROUND((ROUND(((((EU484*1.25)*1.2))*AV484*I484),2)*BS484),2))*AU484)/100),2)+ROUND(((ROUND((ROUND(((AE484-(((EU484*1.25)*1.2)))*AV484*I484),2)*BS484),2)*AU484)/100),2))</f>
        <v>48.73</v>
      </c>
      <c r="Z484" s="2"/>
      <c r="AA484" s="2">
        <v>85736471</v>
      </c>
      <c r="AB484" s="2">
        <f t="shared" si="613"/>
        <v>429.49779999999998</v>
      </c>
      <c r="AC484" s="2">
        <f>ROUND((((ES484*1)*1)),6)</f>
        <v>153.1</v>
      </c>
      <c r="AD484" s="2">
        <f>ROUND((((((ET484*1.25)*1.2))-(((EU484*1.25)*1.2)))+AE484),6)</f>
        <v>27.57</v>
      </c>
      <c r="AE484" s="2">
        <f>ROUND((((EU484*1.25)*1.2)),6)</f>
        <v>0.75</v>
      </c>
      <c r="AF484" s="2">
        <f>ROUND((((EV484*1.15)*1.2)),6)</f>
        <v>248.8278</v>
      </c>
      <c r="AG484" s="2">
        <f t="shared" si="618"/>
        <v>0</v>
      </c>
      <c r="AH484" s="2">
        <f>(((EW484*1.15)*1.2))</f>
        <v>20.0928</v>
      </c>
      <c r="AI484" s="2">
        <f>(((EX484*1.25)*1.2))</f>
        <v>0</v>
      </c>
      <c r="AJ484" s="2">
        <f t="shared" si="621"/>
        <v>0</v>
      </c>
      <c r="AK484" s="2">
        <v>351.79</v>
      </c>
      <c r="AL484" s="2">
        <v>153.1</v>
      </c>
      <c r="AM484" s="2">
        <v>18.38</v>
      </c>
      <c r="AN484" s="2">
        <v>0.5</v>
      </c>
      <c r="AO484" s="2">
        <v>180.31</v>
      </c>
      <c r="AP484" s="2">
        <v>0</v>
      </c>
      <c r="AQ484" s="2">
        <v>14.56</v>
      </c>
      <c r="AR484" s="2">
        <v>0</v>
      </c>
      <c r="AS484" s="2">
        <v>0</v>
      </c>
      <c r="AT484" s="2">
        <v>109</v>
      </c>
      <c r="AU484" s="2">
        <v>61</v>
      </c>
      <c r="AV484" s="2">
        <v>1.0669999999999999</v>
      </c>
      <c r="AW484" s="2">
        <v>1</v>
      </c>
      <c r="AX484" s="2"/>
      <c r="AY484" s="2"/>
      <c r="AZ484" s="2">
        <v>1</v>
      </c>
      <c r="BA484" s="2">
        <v>1</v>
      </c>
      <c r="BB484" s="2">
        <v>1</v>
      </c>
      <c r="BC484" s="2">
        <v>1</v>
      </c>
      <c r="BD484" s="2" t="s">
        <v>3</v>
      </c>
      <c r="BE484" s="2" t="s">
        <v>3</v>
      </c>
      <c r="BF484" s="2" t="s">
        <v>3</v>
      </c>
      <c r="BG484" s="2" t="s">
        <v>3</v>
      </c>
      <c r="BH484" s="2">
        <v>0</v>
      </c>
      <c r="BI484" s="2">
        <v>1</v>
      </c>
      <c r="BJ484" s="2" t="s">
        <v>49</v>
      </c>
      <c r="BK484" s="2"/>
      <c r="BL484" s="2"/>
      <c r="BM484" s="2">
        <v>21</v>
      </c>
      <c r="BN484" s="2">
        <v>0</v>
      </c>
      <c r="BO484" s="2" t="s">
        <v>47</v>
      </c>
      <c r="BP484" s="2">
        <v>1</v>
      </c>
      <c r="BQ484" s="2">
        <v>30</v>
      </c>
      <c r="BR484" s="2">
        <v>0</v>
      </c>
      <c r="BS484" s="2">
        <v>1</v>
      </c>
      <c r="BT484" s="2">
        <v>1</v>
      </c>
      <c r="BU484" s="2">
        <v>1</v>
      </c>
      <c r="BV484" s="2">
        <v>1</v>
      </c>
      <c r="BW484" s="2">
        <v>1</v>
      </c>
      <c r="BX484" s="2">
        <v>1</v>
      </c>
      <c r="BY484" s="2" t="s">
        <v>3</v>
      </c>
      <c r="BZ484" s="2">
        <v>109</v>
      </c>
      <c r="CA484" s="2">
        <v>61</v>
      </c>
      <c r="CB484" s="2" t="s">
        <v>3</v>
      </c>
      <c r="CC484" s="2"/>
      <c r="CD484" s="2"/>
      <c r="CE484" s="2">
        <v>1566</v>
      </c>
      <c r="CF484" s="2">
        <v>0</v>
      </c>
      <c r="CG484" s="2">
        <v>0</v>
      </c>
      <c r="CH484" s="2"/>
      <c r="CI484" s="2"/>
      <c r="CJ484" s="2"/>
      <c r="CK484" s="2"/>
      <c r="CL484" s="2"/>
      <c r="CM484" s="2">
        <v>0</v>
      </c>
      <c r="CN484" s="2" t="s">
        <v>907</v>
      </c>
      <c r="CO484" s="2">
        <v>0</v>
      </c>
      <c r="CP484" s="2">
        <f t="shared" si="622"/>
        <v>134.41</v>
      </c>
      <c r="CQ484" s="2">
        <f t="shared" si="623"/>
        <v>153.1</v>
      </c>
      <c r="CR484" s="2">
        <f>(ROUND((ROUND(((((ET484*1.25)*1.2))*AV484*1),2)*BB484),2)+ROUND((ROUND(((AE484-(((EU484*1.25)*1.2)))*AV484*1),2)*BS484),2))</f>
        <v>29.42</v>
      </c>
      <c r="CS484" s="2">
        <f>(ROUND((ROUND(((((EU484*1.25)*1.2))*AV484*1),2)*BS484),2)+ROUND((ROUND(((AE484-(((EU484*1.25)*1.2)))*AV484*1),2)*BS484),2))</f>
        <v>0.8</v>
      </c>
      <c r="CT484" s="2">
        <f t="shared" si="626"/>
        <v>265.5</v>
      </c>
      <c r="CU484" s="2">
        <f t="shared" si="627"/>
        <v>0</v>
      </c>
      <c r="CV484" s="2">
        <f t="shared" si="628"/>
        <v>21.4390176</v>
      </c>
      <c r="CW484" s="2">
        <f t="shared" si="629"/>
        <v>0</v>
      </c>
      <c r="CX484" s="2">
        <f t="shared" si="630"/>
        <v>0</v>
      </c>
      <c r="CY484" s="2">
        <f>(ROUND((((S484+ROUND((ROUND(((((EU484*1.25)*1.2))*AV484*1),2)*BS484),2))*AT484)/100),2)+ROUND(((ROUND((ROUND(((AE484-(((EU484*1.25)*1.2)))*AV484*1),2)*BS484),2)*AT484)/100),2))</f>
        <v>87.69</v>
      </c>
      <c r="CZ484" s="2">
        <f>(ROUND((((S484+ROUND((ROUND(((((EU484*1.25)*1.2))*AV484*1),2)*BS484),2))*AU484)/100),2)+ROUND(((ROUND((ROUND(((AE484-(((EU484*1.25)*1.2)))*AV484*1),2)*BS484),2)*AU484)/100),2))</f>
        <v>49.07</v>
      </c>
      <c r="DA484" s="2"/>
      <c r="DB484" s="2">
        <v>179</v>
      </c>
      <c r="DC484" s="2" t="s">
        <v>3</v>
      </c>
      <c r="DD484" s="2" t="s">
        <v>42</v>
      </c>
      <c r="DE484" s="2" t="s">
        <v>140</v>
      </c>
      <c r="DF484" s="2" t="s">
        <v>140</v>
      </c>
      <c r="DG484" s="2" t="s">
        <v>141</v>
      </c>
      <c r="DH484" s="2" t="s">
        <v>3</v>
      </c>
      <c r="DI484" s="2" t="s">
        <v>141</v>
      </c>
      <c r="DJ484" s="2" t="s">
        <v>140</v>
      </c>
      <c r="DK484" s="2" t="s">
        <v>3</v>
      </c>
      <c r="DL484" s="2" t="s">
        <v>3</v>
      </c>
      <c r="DM484" s="2" t="s">
        <v>3</v>
      </c>
      <c r="DN484" s="2">
        <v>0</v>
      </c>
      <c r="DO484" s="2">
        <v>0</v>
      </c>
      <c r="DP484" s="2">
        <v>1</v>
      </c>
      <c r="DQ484" s="2">
        <v>1</v>
      </c>
      <c r="DR484" s="2"/>
      <c r="DS484" s="2"/>
      <c r="DT484" s="2"/>
      <c r="DU484" s="2">
        <v>1003</v>
      </c>
      <c r="DV484" s="2" t="s">
        <v>22</v>
      </c>
      <c r="DW484" s="2" t="s">
        <v>22</v>
      </c>
      <c r="DX484" s="2">
        <v>100</v>
      </c>
      <c r="DY484" s="2"/>
      <c r="DZ484" s="2" t="s">
        <v>3</v>
      </c>
      <c r="EA484" s="2" t="s">
        <v>3</v>
      </c>
      <c r="EB484" s="2" t="s">
        <v>3</v>
      </c>
      <c r="EC484" s="2" t="s">
        <v>3</v>
      </c>
      <c r="ED484" s="2"/>
      <c r="EE484" s="2">
        <v>85133641</v>
      </c>
      <c r="EF484" s="2">
        <v>30</v>
      </c>
      <c r="EG484" s="2" t="s">
        <v>52</v>
      </c>
      <c r="EH484" s="2">
        <v>0</v>
      </c>
      <c r="EI484" s="2" t="s">
        <v>3</v>
      </c>
      <c r="EJ484" s="2">
        <v>1</v>
      </c>
      <c r="EK484" s="2">
        <v>21</v>
      </c>
      <c r="EL484" s="2" t="s">
        <v>53</v>
      </c>
      <c r="EM484" s="2" t="s">
        <v>54</v>
      </c>
      <c r="EN484" s="2"/>
      <c r="EO484" s="2" t="s">
        <v>142</v>
      </c>
      <c r="EP484" s="2"/>
      <c r="EQ484" s="2">
        <v>0</v>
      </c>
      <c r="ER484" s="2">
        <v>351.79</v>
      </c>
      <c r="ES484" s="2">
        <v>153.1</v>
      </c>
      <c r="ET484" s="2">
        <v>18.38</v>
      </c>
      <c r="EU484" s="2">
        <v>0.5</v>
      </c>
      <c r="EV484" s="2">
        <v>180.31</v>
      </c>
      <c r="EW484" s="2">
        <v>14.56</v>
      </c>
      <c r="EX484" s="2">
        <v>0</v>
      </c>
      <c r="EY484" s="2">
        <v>0</v>
      </c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>
        <v>0</v>
      </c>
      <c r="FR484" s="2">
        <v>0</v>
      </c>
      <c r="FS484" s="2">
        <v>0</v>
      </c>
      <c r="FT484" s="2"/>
      <c r="FU484" s="2"/>
      <c r="FV484" s="2"/>
      <c r="FW484" s="2"/>
      <c r="FX484" s="2">
        <v>109</v>
      </c>
      <c r="FY484" s="2">
        <v>61</v>
      </c>
      <c r="FZ484" s="2"/>
      <c r="GA484" s="2" t="s">
        <v>3</v>
      </c>
      <c r="GB484" s="2"/>
      <c r="GC484" s="2"/>
      <c r="GD484" s="2">
        <v>1</v>
      </c>
      <c r="GE484" s="2"/>
      <c r="GF484" s="2">
        <v>1033979106</v>
      </c>
      <c r="GG484" s="2">
        <v>2</v>
      </c>
      <c r="GH484" s="2">
        <v>1</v>
      </c>
      <c r="GI484" s="2">
        <v>2</v>
      </c>
      <c r="GJ484" s="2">
        <v>0</v>
      </c>
      <c r="GK484" s="2">
        <v>0</v>
      </c>
      <c r="GL484" s="2">
        <f t="shared" si="633"/>
        <v>0</v>
      </c>
      <c r="GM484" s="2">
        <f t="shared" si="634"/>
        <v>270.22000000000003</v>
      </c>
      <c r="GN484" s="2">
        <f t="shared" si="635"/>
        <v>270.22000000000003</v>
      </c>
      <c r="GO484" s="2">
        <f t="shared" si="636"/>
        <v>0</v>
      </c>
      <c r="GP484" s="2">
        <f t="shared" si="637"/>
        <v>0</v>
      </c>
      <c r="GQ484" s="2"/>
      <c r="GR484" s="2">
        <v>0</v>
      </c>
      <c r="GS484" s="2">
        <v>3</v>
      </c>
      <c r="GT484" s="2">
        <v>0</v>
      </c>
      <c r="GU484" s="2" t="s">
        <v>3</v>
      </c>
      <c r="GV484" s="2">
        <f t="shared" si="638"/>
        <v>0</v>
      </c>
      <c r="GW484" s="2">
        <v>1</v>
      </c>
      <c r="GX484" s="2">
        <f t="shared" si="639"/>
        <v>0</v>
      </c>
      <c r="GY484" s="2"/>
      <c r="GZ484" s="2"/>
      <c r="HA484" s="2">
        <v>0</v>
      </c>
      <c r="HB484" s="2">
        <v>0</v>
      </c>
      <c r="HC484" s="2">
        <f t="shared" si="640"/>
        <v>0</v>
      </c>
      <c r="HD484" s="2"/>
      <c r="HE484" s="2" t="s">
        <v>3</v>
      </c>
      <c r="HF484" s="2" t="s">
        <v>3</v>
      </c>
      <c r="HG484" s="2"/>
      <c r="HH484" s="2"/>
      <c r="HI484" s="2"/>
      <c r="HJ484" s="2"/>
      <c r="HK484" s="2"/>
      <c r="HL484" s="2"/>
      <c r="HM484" s="2" t="s">
        <v>3</v>
      </c>
      <c r="HN484" s="2" t="s">
        <v>3</v>
      </c>
      <c r="HO484" s="2" t="s">
        <v>3</v>
      </c>
      <c r="HP484" s="2" t="s">
        <v>3</v>
      </c>
      <c r="HQ484" s="2" t="s">
        <v>3</v>
      </c>
      <c r="HR484" s="2"/>
      <c r="HS484" s="2">
        <v>0</v>
      </c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>
        <v>0</v>
      </c>
      <c r="IL484" s="2"/>
      <c r="IM484" s="2"/>
      <c r="IN484" s="2"/>
      <c r="IO484" s="2"/>
      <c r="IP484" s="2"/>
      <c r="IQ484" s="2"/>
      <c r="IR484" s="2"/>
      <c r="IS484" s="2"/>
      <c r="IT484" s="2"/>
      <c r="IU484" s="2"/>
    </row>
    <row r="485" spans="1:255" x14ac:dyDescent="0.2">
      <c r="A485" s="4">
        <v>17</v>
      </c>
      <c r="B485" s="4">
        <v>1</v>
      </c>
      <c r="C485" s="4">
        <f>ROW(SmtRes!A986)</f>
        <v>986</v>
      </c>
      <c r="D485" s="4">
        <f>ROW(EtalonRes!A972)</f>
        <v>972</v>
      </c>
      <c r="E485" s="4" t="s">
        <v>530</v>
      </c>
      <c r="F485" s="4" t="s">
        <v>47</v>
      </c>
      <c r="G485" s="4" t="s">
        <v>401</v>
      </c>
      <c r="H485" s="4" t="s">
        <v>22</v>
      </c>
      <c r="I485" s="4">
        <f>ROUND((30)/100,9)</f>
        <v>0.3</v>
      </c>
      <c r="J485" s="4">
        <v>0</v>
      </c>
      <c r="K485" s="4">
        <f>ROUND((30)/100,9)</f>
        <v>0.3</v>
      </c>
      <c r="O485" s="4">
        <f t="shared" si="602"/>
        <v>4687.4799999999996</v>
      </c>
      <c r="P485" s="4">
        <f t="shared" si="603"/>
        <v>90.94</v>
      </c>
      <c r="Q485" s="4">
        <f>(ROUND((ROUND(((((ET485*1.25)*1.2))*AV485*I485),2)*BB485),2)+ROUND((ROUND(((AE485-(((EU485*1.25)*1.2)))*AV485*I485),2)*BS485),2))</f>
        <v>108.26</v>
      </c>
      <c r="R485" s="4">
        <f>(ROUND((ROUND(((((EU485*1.25)*1.2))*AV485*I485),2)*BS485),2)+ROUND((ROUND(((AE485-(((EU485*1.25)*1.2)))*AV485*I485),2)*BS485),2))</f>
        <v>13.52</v>
      </c>
      <c r="S485" s="4">
        <f t="shared" si="606"/>
        <v>4488.28</v>
      </c>
      <c r="T485" s="4">
        <f t="shared" si="607"/>
        <v>0</v>
      </c>
      <c r="U485" s="4">
        <f t="shared" si="608"/>
        <v>6.4317052800000001</v>
      </c>
      <c r="V485" s="4">
        <f t="shared" si="609"/>
        <v>0</v>
      </c>
      <c r="W485" s="4">
        <f t="shared" si="610"/>
        <v>0</v>
      </c>
      <c r="X485" s="4">
        <f>(ROUND((((S485+ROUND((ROUND(((((EU485*1.25)*1.2))*AV485*I485),2)*BS485),2))*AT485)/100),2)+ROUND(((ROUND((ROUND(((AE485-(((EU485*1.25)*1.2)))*AV485*I485),2)*BS485),2)*AT485)/100),2))</f>
        <v>4906.96</v>
      </c>
      <c r="Y485" s="4">
        <f>(ROUND((((S485+ROUND((ROUND(((((EU485*1.25)*1.2))*AV485*I485),2)*BS485),2))*AU485)/100),2)+ROUND(((ROUND((ROUND(((AE485-(((EU485*1.25)*1.2)))*AV485*I485),2)*BS485),2)*AU485)/100),2))</f>
        <v>2746.1</v>
      </c>
      <c r="AA485" s="4">
        <v>85736473</v>
      </c>
      <c r="AB485" s="4">
        <f t="shared" si="613"/>
        <v>429.49779999999998</v>
      </c>
      <c r="AC485" s="4">
        <f>ROUND((((ES485*1)*1)),6)</f>
        <v>153.1</v>
      </c>
      <c r="AD485" s="4">
        <f>ROUND((((((ET485*1.25)*1.2))-(((EU485*1.25)*1.2)))+AE485),6)</f>
        <v>27.57</v>
      </c>
      <c r="AE485" s="4">
        <f>ROUND((((EU485*1.25)*1.2)),6)</f>
        <v>0.75</v>
      </c>
      <c r="AF485" s="4">
        <f>ROUND((((EV485*1.15)*1.2)),6)</f>
        <v>248.8278</v>
      </c>
      <c r="AG485" s="4">
        <f t="shared" si="618"/>
        <v>0</v>
      </c>
      <c r="AH485" s="4">
        <f>(((EW485*1.15)*1.2))</f>
        <v>20.0928</v>
      </c>
      <c r="AI485" s="4">
        <f>(((EX485*1.25)*1.2))</f>
        <v>0</v>
      </c>
      <c r="AJ485" s="4">
        <f t="shared" si="621"/>
        <v>0</v>
      </c>
      <c r="AK485" s="4">
        <v>351.79</v>
      </c>
      <c r="AL485" s="4">
        <v>153.1</v>
      </c>
      <c r="AM485" s="4">
        <v>18.38</v>
      </c>
      <c r="AN485" s="4">
        <v>0.5</v>
      </c>
      <c r="AO485" s="4">
        <v>180.31</v>
      </c>
      <c r="AP485" s="4">
        <v>0</v>
      </c>
      <c r="AQ485" s="4">
        <v>14.56</v>
      </c>
      <c r="AR485" s="4">
        <v>0</v>
      </c>
      <c r="AS485" s="4">
        <v>0</v>
      </c>
      <c r="AT485" s="4">
        <v>109</v>
      </c>
      <c r="AU485" s="4">
        <v>61</v>
      </c>
      <c r="AV485" s="4">
        <v>1.0669999999999999</v>
      </c>
      <c r="AW485" s="4">
        <v>1</v>
      </c>
      <c r="AZ485" s="4">
        <v>1</v>
      </c>
      <c r="BA485" s="4">
        <v>56.35</v>
      </c>
      <c r="BB485" s="4">
        <v>12.26</v>
      </c>
      <c r="BC485" s="4">
        <v>1.98</v>
      </c>
      <c r="BD485" s="4" t="s">
        <v>3</v>
      </c>
      <c r="BE485" s="4" t="s">
        <v>3</v>
      </c>
      <c r="BF485" s="4" t="s">
        <v>3</v>
      </c>
      <c r="BG485" s="4" t="s">
        <v>3</v>
      </c>
      <c r="BH485" s="4">
        <v>0</v>
      </c>
      <c r="BI485" s="4">
        <v>1</v>
      </c>
      <c r="BJ485" s="4" t="s">
        <v>49</v>
      </c>
      <c r="BM485" s="4">
        <v>21</v>
      </c>
      <c r="BN485" s="4">
        <v>0</v>
      </c>
      <c r="BO485" s="4" t="s">
        <v>47</v>
      </c>
      <c r="BP485" s="4">
        <v>1</v>
      </c>
      <c r="BQ485" s="4">
        <v>30</v>
      </c>
      <c r="BR485" s="4">
        <v>0</v>
      </c>
      <c r="BS485" s="4">
        <v>56.35</v>
      </c>
      <c r="BT485" s="4">
        <v>1</v>
      </c>
      <c r="BU485" s="4">
        <v>1</v>
      </c>
      <c r="BV485" s="4">
        <v>1</v>
      </c>
      <c r="BW485" s="4">
        <v>1</v>
      </c>
      <c r="BX485" s="4">
        <v>1</v>
      </c>
      <c r="BY485" s="4" t="s">
        <v>3</v>
      </c>
      <c r="BZ485" s="4">
        <v>109</v>
      </c>
      <c r="CA485" s="4">
        <v>61</v>
      </c>
      <c r="CB485" s="4" t="s">
        <v>3</v>
      </c>
      <c r="CE485" s="4">
        <v>1566</v>
      </c>
      <c r="CF485" s="4">
        <v>0</v>
      </c>
      <c r="CG485" s="4">
        <v>0</v>
      </c>
      <c r="CM485" s="4">
        <v>0</v>
      </c>
      <c r="CN485" s="4" t="s">
        <v>907</v>
      </c>
      <c r="CO485" s="4">
        <v>0</v>
      </c>
      <c r="CP485" s="4">
        <f t="shared" si="622"/>
        <v>4687.4799999999996</v>
      </c>
      <c r="CQ485" s="4">
        <f t="shared" si="623"/>
        <v>303.14</v>
      </c>
      <c r="CR485" s="4">
        <f>(ROUND((ROUND(((((ET485*1.25)*1.2))*AV485*1),2)*BB485),2)+ROUND((ROUND(((AE485-(((EU485*1.25)*1.2)))*AV485*1),2)*BS485),2))</f>
        <v>360.69</v>
      </c>
      <c r="CS485" s="4">
        <f>(ROUND((ROUND(((((EU485*1.25)*1.2))*AV485*1),2)*BS485),2)+ROUND((ROUND(((AE485-(((EU485*1.25)*1.2)))*AV485*1),2)*BS485),2))</f>
        <v>45.08</v>
      </c>
      <c r="CT485" s="4">
        <f t="shared" si="626"/>
        <v>14960.93</v>
      </c>
      <c r="CU485" s="4">
        <f t="shared" si="627"/>
        <v>0</v>
      </c>
      <c r="CV485" s="4">
        <f t="shared" si="628"/>
        <v>21.4390176</v>
      </c>
      <c r="CW485" s="4">
        <f t="shared" si="629"/>
        <v>0</v>
      </c>
      <c r="CX485" s="4">
        <f t="shared" si="630"/>
        <v>0</v>
      </c>
      <c r="CY485" s="4">
        <f>(ROUND((((S485+ROUND((ROUND(((((EU485*1.25)*1.2))*AV485*1),2)*BS485),2))*AT485)/100),2)+ROUND(((ROUND((ROUND(((AE485-(((EU485*1.25)*1.2)))*AV485*1),2)*BS485),2)*AT485)/100),2))</f>
        <v>4941.3599999999997</v>
      </c>
      <c r="CZ485" s="4">
        <f>(ROUND((((S485+ROUND((ROUND(((((EU485*1.25)*1.2))*AV485*1),2)*BS485),2))*AU485)/100),2)+ROUND(((ROUND((ROUND(((AE485-(((EU485*1.25)*1.2)))*AV485*1),2)*BS485),2)*AU485)/100),2))</f>
        <v>2765.35</v>
      </c>
      <c r="DB485" s="4">
        <v>181</v>
      </c>
      <c r="DC485" s="4" t="s">
        <v>3</v>
      </c>
      <c r="DD485" s="4" t="s">
        <v>42</v>
      </c>
      <c r="DE485" s="4" t="s">
        <v>140</v>
      </c>
      <c r="DF485" s="4" t="s">
        <v>140</v>
      </c>
      <c r="DG485" s="4" t="s">
        <v>141</v>
      </c>
      <c r="DH485" s="4" t="s">
        <v>3</v>
      </c>
      <c r="DI485" s="4" t="s">
        <v>141</v>
      </c>
      <c r="DJ485" s="4" t="s">
        <v>140</v>
      </c>
      <c r="DK485" s="4" t="s">
        <v>3</v>
      </c>
      <c r="DL485" s="4" t="s">
        <v>3</v>
      </c>
      <c r="DM485" s="4" t="s">
        <v>3</v>
      </c>
      <c r="DN485" s="4">
        <v>0</v>
      </c>
      <c r="DO485" s="4">
        <v>0</v>
      </c>
      <c r="DP485" s="4">
        <v>1</v>
      </c>
      <c r="DQ485" s="4">
        <v>1</v>
      </c>
      <c r="DU485" s="4">
        <v>1003</v>
      </c>
      <c r="DV485" s="4" t="s">
        <v>22</v>
      </c>
      <c r="DW485" s="4" t="s">
        <v>22</v>
      </c>
      <c r="DX485" s="4">
        <v>100</v>
      </c>
      <c r="DZ485" s="4" t="s">
        <v>3</v>
      </c>
      <c r="EA485" s="4" t="s">
        <v>3</v>
      </c>
      <c r="EB485" s="4" t="s">
        <v>3</v>
      </c>
      <c r="EC485" s="4" t="s">
        <v>3</v>
      </c>
      <c r="EE485" s="4">
        <v>85133641</v>
      </c>
      <c r="EF485" s="4">
        <v>30</v>
      </c>
      <c r="EG485" s="4" t="s">
        <v>52</v>
      </c>
      <c r="EH485" s="4">
        <v>0</v>
      </c>
      <c r="EI485" s="4" t="s">
        <v>3</v>
      </c>
      <c r="EJ485" s="4">
        <v>1</v>
      </c>
      <c r="EK485" s="4">
        <v>21</v>
      </c>
      <c r="EL485" s="4" t="s">
        <v>53</v>
      </c>
      <c r="EM485" s="4" t="s">
        <v>54</v>
      </c>
      <c r="EO485" s="4" t="s">
        <v>142</v>
      </c>
      <c r="EQ485" s="4">
        <v>0</v>
      </c>
      <c r="ER485" s="4">
        <v>351.79</v>
      </c>
      <c r="ES485" s="4">
        <v>153.1</v>
      </c>
      <c r="ET485" s="4">
        <v>18.38</v>
      </c>
      <c r="EU485" s="4">
        <v>0.5</v>
      </c>
      <c r="EV485" s="4">
        <v>180.31</v>
      </c>
      <c r="EW485" s="4">
        <v>14.56</v>
      </c>
      <c r="EX485" s="4">
        <v>0</v>
      </c>
      <c r="EY485" s="4">
        <v>0</v>
      </c>
      <c r="FQ485" s="4">
        <v>0</v>
      </c>
      <c r="FR485" s="4">
        <v>0</v>
      </c>
      <c r="FS485" s="4">
        <v>0</v>
      </c>
      <c r="FX485" s="4">
        <v>109</v>
      </c>
      <c r="FY485" s="4">
        <v>61</v>
      </c>
      <c r="GA485" s="4" t="s">
        <v>3</v>
      </c>
      <c r="GD485" s="4">
        <v>1</v>
      </c>
      <c r="GF485" s="4">
        <v>1033979106</v>
      </c>
      <c r="GG485" s="4">
        <v>2</v>
      </c>
      <c r="GH485" s="4">
        <v>1</v>
      </c>
      <c r="GI485" s="4">
        <v>2</v>
      </c>
      <c r="GJ485" s="4">
        <v>0</v>
      </c>
      <c r="GK485" s="4">
        <v>0</v>
      </c>
      <c r="GL485" s="4">
        <f t="shared" si="633"/>
        <v>0</v>
      </c>
      <c r="GM485" s="4">
        <f t="shared" si="634"/>
        <v>12340.54</v>
      </c>
      <c r="GN485" s="4">
        <f t="shared" si="635"/>
        <v>12340.54</v>
      </c>
      <c r="GO485" s="4">
        <f t="shared" si="636"/>
        <v>0</v>
      </c>
      <c r="GP485" s="4">
        <f t="shared" si="637"/>
        <v>0</v>
      </c>
      <c r="GR485" s="4">
        <v>0</v>
      </c>
      <c r="GS485" s="4">
        <v>3</v>
      </c>
      <c r="GT485" s="4">
        <v>0</v>
      </c>
      <c r="GU485" s="4" t="s">
        <v>3</v>
      </c>
      <c r="GV485" s="4">
        <f t="shared" si="638"/>
        <v>0</v>
      </c>
      <c r="GW485" s="4">
        <v>1</v>
      </c>
      <c r="GX485" s="4">
        <f t="shared" si="639"/>
        <v>0</v>
      </c>
      <c r="HA485" s="4">
        <v>0</v>
      </c>
      <c r="HB485" s="4">
        <v>0</v>
      </c>
      <c r="HC485" s="4">
        <f t="shared" si="640"/>
        <v>0</v>
      </c>
      <c r="HE485" s="4" t="s">
        <v>3</v>
      </c>
      <c r="HF485" s="4" t="s">
        <v>3</v>
      </c>
      <c r="HM485" s="4" t="s">
        <v>3</v>
      </c>
      <c r="HN485" s="4" t="s">
        <v>3</v>
      </c>
      <c r="HO485" s="4" t="s">
        <v>3</v>
      </c>
      <c r="HP485" s="4" t="s">
        <v>3</v>
      </c>
      <c r="HQ485" s="4" t="s">
        <v>3</v>
      </c>
      <c r="HS485" s="4">
        <v>0</v>
      </c>
      <c r="IK485" s="4">
        <v>0</v>
      </c>
    </row>
    <row r="486" spans="1:255" x14ac:dyDescent="0.2">
      <c r="A486" s="2">
        <v>18</v>
      </c>
      <c r="B486" s="2">
        <v>1</v>
      </c>
      <c r="C486" s="2">
        <v>965</v>
      </c>
      <c r="D486" s="2"/>
      <c r="E486" s="2" t="s">
        <v>531</v>
      </c>
      <c r="F486" s="2" t="s">
        <v>403</v>
      </c>
      <c r="G486" s="2" t="s">
        <v>404</v>
      </c>
      <c r="H486" s="2" t="s">
        <v>70</v>
      </c>
      <c r="I486" s="2">
        <f>I484*J486</f>
        <v>0.15</v>
      </c>
      <c r="J486" s="2">
        <v>0.5</v>
      </c>
      <c r="K486" s="2">
        <v>0.5</v>
      </c>
      <c r="L486" s="2"/>
      <c r="M486" s="2"/>
      <c r="N486" s="2"/>
      <c r="O486" s="2">
        <f t="shared" si="602"/>
        <v>78.930000000000007</v>
      </c>
      <c r="P486" s="2">
        <f t="shared" si="603"/>
        <v>78.930000000000007</v>
      </c>
      <c r="Q486" s="2">
        <f t="shared" ref="Q486:Q499" si="641">(ROUND((ROUND(((ET486)*AV486*I486),2)*BB486),2)+ROUND((ROUND(((AE486-(EU486))*AV486*I486),2)*BS486),2))</f>
        <v>0</v>
      </c>
      <c r="R486" s="2">
        <f t="shared" ref="R486:R499" si="642">(ROUND((ROUND(((EU486)*AV486*I486),2)*BS486),2)+ROUND((ROUND(((AE486-(EU486))*AV486*I486),2)*BS486),2))</f>
        <v>0</v>
      </c>
      <c r="S486" s="2">
        <f t="shared" si="606"/>
        <v>0</v>
      </c>
      <c r="T486" s="2">
        <f t="shared" si="607"/>
        <v>0</v>
      </c>
      <c r="U486" s="2">
        <f t="shared" si="608"/>
        <v>0</v>
      </c>
      <c r="V486" s="2">
        <f t="shared" si="609"/>
        <v>0</v>
      </c>
      <c r="W486" s="2">
        <f t="shared" si="610"/>
        <v>0</v>
      </c>
      <c r="X486" s="2">
        <f t="shared" ref="X486:X499" si="643">(ROUND((((S486+ROUND((ROUND(((EU486)*AV486*I486),2)*BS486),2))*AT486)/100),2)+ROUND(((ROUND((ROUND(((AE486-(EU486))*AV486*I486),2)*BS486),2)*AT486)/100),2))</f>
        <v>0</v>
      </c>
      <c r="Y486" s="2">
        <f t="shared" ref="Y486:Y499" si="644">(ROUND((((S486+ROUND((ROUND(((EU486)*AV486*I486),2)*BS486),2))*AU486)/100),2)+ROUND(((ROUND((ROUND(((AE486-(EU486))*AV486*I486),2)*BS486),2)*AU486)/100),2))</f>
        <v>0</v>
      </c>
      <c r="Z486" s="2"/>
      <c r="AA486" s="2">
        <v>85736471</v>
      </c>
      <c r="AB486" s="2">
        <f t="shared" si="613"/>
        <v>526.22</v>
      </c>
      <c r="AC486" s="2">
        <f t="shared" ref="AC486:AC499" si="645">ROUND((ES486),6)</f>
        <v>526.22</v>
      </c>
      <c r="AD486" s="2">
        <f t="shared" ref="AD486:AD499" si="646">ROUND((((ET486)-(EU486))+AE486),6)</f>
        <v>0</v>
      </c>
      <c r="AE486" s="2">
        <f t="shared" ref="AE486:AE499" si="647">ROUND((EU486),6)</f>
        <v>0</v>
      </c>
      <c r="AF486" s="2">
        <f t="shared" ref="AF486:AF499" si="648">ROUND((EV486),6)</f>
        <v>0</v>
      </c>
      <c r="AG486" s="2">
        <f t="shared" si="618"/>
        <v>0</v>
      </c>
      <c r="AH486" s="2">
        <f t="shared" ref="AH486:AH499" si="649">(EW486)</f>
        <v>0</v>
      </c>
      <c r="AI486" s="2">
        <f t="shared" ref="AI486:AI499" si="650">(EX486)</f>
        <v>0</v>
      </c>
      <c r="AJ486" s="2">
        <f t="shared" si="621"/>
        <v>0</v>
      </c>
      <c r="AK486" s="2">
        <v>526.22</v>
      </c>
      <c r="AL486" s="2">
        <v>526.22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109</v>
      </c>
      <c r="AU486" s="2">
        <v>61</v>
      </c>
      <c r="AV486" s="2">
        <v>1</v>
      </c>
      <c r="AW486" s="2">
        <v>1</v>
      </c>
      <c r="AX486" s="2"/>
      <c r="AY486" s="2"/>
      <c r="AZ486" s="2">
        <v>1</v>
      </c>
      <c r="BA486" s="2">
        <v>1</v>
      </c>
      <c r="BB486" s="2">
        <v>1</v>
      </c>
      <c r="BC486" s="2">
        <v>1</v>
      </c>
      <c r="BD486" s="2" t="s">
        <v>3</v>
      </c>
      <c r="BE486" s="2" t="s">
        <v>3</v>
      </c>
      <c r="BF486" s="2" t="s">
        <v>3</v>
      </c>
      <c r="BG486" s="2" t="s">
        <v>3</v>
      </c>
      <c r="BH486" s="2">
        <v>3</v>
      </c>
      <c r="BI486" s="2">
        <v>1</v>
      </c>
      <c r="BJ486" s="2" t="s">
        <v>405</v>
      </c>
      <c r="BK486" s="2"/>
      <c r="BL486" s="2"/>
      <c r="BM486" s="2">
        <v>21</v>
      </c>
      <c r="BN486" s="2">
        <v>0</v>
      </c>
      <c r="BO486" s="2" t="s">
        <v>3</v>
      </c>
      <c r="BP486" s="2">
        <v>0</v>
      </c>
      <c r="BQ486" s="2">
        <v>30</v>
      </c>
      <c r="BR486" s="2">
        <v>0</v>
      </c>
      <c r="BS486" s="2">
        <v>1</v>
      </c>
      <c r="BT486" s="2">
        <v>1</v>
      </c>
      <c r="BU486" s="2">
        <v>1</v>
      </c>
      <c r="BV486" s="2">
        <v>1</v>
      </c>
      <c r="BW486" s="2">
        <v>1</v>
      </c>
      <c r="BX486" s="2">
        <v>1</v>
      </c>
      <c r="BY486" s="2" t="s">
        <v>3</v>
      </c>
      <c r="BZ486" s="2">
        <v>109</v>
      </c>
      <c r="CA486" s="2">
        <v>61</v>
      </c>
      <c r="CB486" s="2" t="s">
        <v>3</v>
      </c>
      <c r="CC486" s="2"/>
      <c r="CD486" s="2"/>
      <c r="CE486" s="2">
        <v>1566</v>
      </c>
      <c r="CF486" s="2">
        <v>0</v>
      </c>
      <c r="CG486" s="2">
        <v>0</v>
      </c>
      <c r="CH486" s="2"/>
      <c r="CI486" s="2"/>
      <c r="CJ486" s="2"/>
      <c r="CK486" s="2"/>
      <c r="CL486" s="2"/>
      <c r="CM486" s="2">
        <v>0</v>
      </c>
      <c r="CN486" s="2" t="s">
        <v>908</v>
      </c>
      <c r="CO486" s="2">
        <v>0</v>
      </c>
      <c r="CP486" s="2">
        <f t="shared" si="622"/>
        <v>78.930000000000007</v>
      </c>
      <c r="CQ486" s="2">
        <f t="shared" si="623"/>
        <v>526.22</v>
      </c>
      <c r="CR486" s="2">
        <f t="shared" ref="CR486:CR499" si="651">(ROUND((ROUND(((ET486)*AV486*1),2)*BB486),2)+ROUND((ROUND(((AE486-(EU486))*AV486*1),2)*BS486),2))</f>
        <v>0</v>
      </c>
      <c r="CS486" s="2">
        <f t="shared" ref="CS486:CS499" si="652">(ROUND((ROUND(((EU486)*AV486*1),2)*BS486),2)+ROUND((ROUND(((AE486-(EU486))*AV486*1),2)*BS486),2))</f>
        <v>0</v>
      </c>
      <c r="CT486" s="2">
        <f t="shared" si="626"/>
        <v>0</v>
      </c>
      <c r="CU486" s="2">
        <f t="shared" si="627"/>
        <v>0</v>
      </c>
      <c r="CV486" s="2">
        <f t="shared" si="628"/>
        <v>0</v>
      </c>
      <c r="CW486" s="2">
        <f t="shared" si="629"/>
        <v>0</v>
      </c>
      <c r="CX486" s="2">
        <f t="shared" si="630"/>
        <v>0</v>
      </c>
      <c r="CY486" s="2">
        <f t="shared" ref="CY486:CY499" si="653">(ROUND((((S486+ROUND((ROUND(((EU486)*AV486*1),2)*BS486),2))*AT486)/100),2)+ROUND(((ROUND((ROUND(((AE486-(EU486))*AV486*1),2)*BS486),2)*AT486)/100),2))</f>
        <v>0</v>
      </c>
      <c r="CZ486" s="2">
        <f t="shared" ref="CZ486:CZ499" si="654">(ROUND((((S486+ROUND((ROUND(((EU486)*AV486*1),2)*BS486),2))*AU486)/100),2)+ROUND(((ROUND((ROUND(((AE486-(EU486))*AV486*1),2)*BS486),2)*AU486)/100),2))</f>
        <v>0</v>
      </c>
      <c r="DA486" s="2"/>
      <c r="DB486" s="2"/>
      <c r="DC486" s="2" t="s">
        <v>3</v>
      </c>
      <c r="DD486" s="2" t="s">
        <v>3</v>
      </c>
      <c r="DE486" s="2" t="s">
        <v>3</v>
      </c>
      <c r="DF486" s="2" t="s">
        <v>3</v>
      </c>
      <c r="DG486" s="2" t="s">
        <v>3</v>
      </c>
      <c r="DH486" s="2" t="s">
        <v>3</v>
      </c>
      <c r="DI486" s="2" t="s">
        <v>3</v>
      </c>
      <c r="DJ486" s="2" t="s">
        <v>3</v>
      </c>
      <c r="DK486" s="2" t="s">
        <v>3</v>
      </c>
      <c r="DL486" s="2" t="s">
        <v>3</v>
      </c>
      <c r="DM486" s="2" t="s">
        <v>3</v>
      </c>
      <c r="DN486" s="2">
        <v>0</v>
      </c>
      <c r="DO486" s="2">
        <v>0</v>
      </c>
      <c r="DP486" s="2">
        <v>1</v>
      </c>
      <c r="DQ486" s="2">
        <v>1</v>
      </c>
      <c r="DR486" s="2"/>
      <c r="DS486" s="2"/>
      <c r="DT486" s="2"/>
      <c r="DU486" s="2">
        <v>1010</v>
      </c>
      <c r="DV486" s="2" t="s">
        <v>70</v>
      </c>
      <c r="DW486" s="2" t="s">
        <v>70</v>
      </c>
      <c r="DX486" s="2">
        <v>100</v>
      </c>
      <c r="DY486" s="2"/>
      <c r="DZ486" s="2" t="s">
        <v>3</v>
      </c>
      <c r="EA486" s="2" t="s">
        <v>3</v>
      </c>
      <c r="EB486" s="2" t="s">
        <v>3</v>
      </c>
      <c r="EC486" s="2" t="s">
        <v>3</v>
      </c>
      <c r="ED486" s="2"/>
      <c r="EE486" s="2">
        <v>85133641</v>
      </c>
      <c r="EF486" s="2">
        <v>30</v>
      </c>
      <c r="EG486" s="2" t="s">
        <v>52</v>
      </c>
      <c r="EH486" s="2">
        <v>0</v>
      </c>
      <c r="EI486" s="2" t="s">
        <v>3</v>
      </c>
      <c r="EJ486" s="2">
        <v>1</v>
      </c>
      <c r="EK486" s="2">
        <v>21</v>
      </c>
      <c r="EL486" s="2" t="s">
        <v>53</v>
      </c>
      <c r="EM486" s="2" t="s">
        <v>54</v>
      </c>
      <c r="EN486" s="2"/>
      <c r="EO486" s="2" t="s">
        <v>148</v>
      </c>
      <c r="EP486" s="2"/>
      <c r="EQ486" s="2">
        <v>0</v>
      </c>
      <c r="ER486" s="2">
        <v>526.22</v>
      </c>
      <c r="ES486" s="2">
        <v>526.22</v>
      </c>
      <c r="ET486" s="2">
        <v>0</v>
      </c>
      <c r="EU486" s="2">
        <v>0</v>
      </c>
      <c r="EV486" s="2">
        <v>0</v>
      </c>
      <c r="EW486" s="2">
        <v>0</v>
      </c>
      <c r="EX486" s="2">
        <v>0</v>
      </c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>
        <v>0</v>
      </c>
      <c r="FR486" s="2">
        <v>0</v>
      </c>
      <c r="FS486" s="2">
        <v>0</v>
      </c>
      <c r="FT486" s="2"/>
      <c r="FU486" s="2"/>
      <c r="FV486" s="2"/>
      <c r="FW486" s="2"/>
      <c r="FX486" s="2">
        <v>109</v>
      </c>
      <c r="FY486" s="2">
        <v>61</v>
      </c>
      <c r="FZ486" s="2"/>
      <c r="GA486" s="2" t="s">
        <v>3</v>
      </c>
      <c r="GB486" s="2"/>
      <c r="GC486" s="2"/>
      <c r="GD486" s="2">
        <v>1</v>
      </c>
      <c r="GE486" s="2"/>
      <c r="GF486" s="2">
        <v>-1872562451</v>
      </c>
      <c r="GG486" s="2">
        <v>2</v>
      </c>
      <c r="GH486" s="2">
        <v>1</v>
      </c>
      <c r="GI486" s="2">
        <v>-2</v>
      </c>
      <c r="GJ486" s="2">
        <v>0</v>
      </c>
      <c r="GK486" s="2">
        <v>0</v>
      </c>
      <c r="GL486" s="2">
        <f t="shared" si="633"/>
        <v>0</v>
      </c>
      <c r="GM486" s="2">
        <f t="shared" si="634"/>
        <v>78.930000000000007</v>
      </c>
      <c r="GN486" s="2">
        <f t="shared" si="635"/>
        <v>78.930000000000007</v>
      </c>
      <c r="GO486" s="2">
        <f t="shared" si="636"/>
        <v>0</v>
      </c>
      <c r="GP486" s="2">
        <f t="shared" si="637"/>
        <v>0</v>
      </c>
      <c r="GQ486" s="2"/>
      <c r="GR486" s="2">
        <v>0</v>
      </c>
      <c r="GS486" s="2">
        <v>3</v>
      </c>
      <c r="GT486" s="2">
        <v>0</v>
      </c>
      <c r="GU486" s="2" t="s">
        <v>3</v>
      </c>
      <c r="GV486" s="2">
        <f t="shared" si="638"/>
        <v>0</v>
      </c>
      <c r="GW486" s="2">
        <v>1</v>
      </c>
      <c r="GX486" s="2">
        <f t="shared" si="639"/>
        <v>0</v>
      </c>
      <c r="GY486" s="2"/>
      <c r="GZ486" s="2"/>
      <c r="HA486" s="2">
        <v>0</v>
      </c>
      <c r="HB486" s="2">
        <v>0</v>
      </c>
      <c r="HC486" s="2">
        <f t="shared" si="640"/>
        <v>0</v>
      </c>
      <c r="HD486" s="2"/>
      <c r="HE486" s="2" t="s">
        <v>3</v>
      </c>
      <c r="HF486" s="2" t="s">
        <v>3</v>
      </c>
      <c r="HG486" s="2"/>
      <c r="HH486" s="2"/>
      <c r="HI486" s="2"/>
      <c r="HJ486" s="2"/>
      <c r="HK486" s="2"/>
      <c r="HL486" s="2"/>
      <c r="HM486" s="2" t="s">
        <v>42</v>
      </c>
      <c r="HN486" s="2" t="s">
        <v>3</v>
      </c>
      <c r="HO486" s="2" t="s">
        <v>3</v>
      </c>
      <c r="HP486" s="2" t="s">
        <v>3</v>
      </c>
      <c r="HQ486" s="2" t="s">
        <v>3</v>
      </c>
      <c r="HR486" s="2"/>
      <c r="HS486" s="2">
        <v>0</v>
      </c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>
        <v>0</v>
      </c>
      <c r="IL486" s="2"/>
      <c r="IM486" s="2"/>
      <c r="IN486" s="2"/>
      <c r="IO486" s="2"/>
      <c r="IP486" s="2"/>
      <c r="IQ486" s="2"/>
      <c r="IR486" s="2"/>
      <c r="IS486" s="2"/>
      <c r="IT486" s="2"/>
      <c r="IU486" s="2"/>
    </row>
    <row r="487" spans="1:255" x14ac:dyDescent="0.2">
      <c r="A487" s="4">
        <v>18</v>
      </c>
      <c r="B487" s="4">
        <v>1</v>
      </c>
      <c r="C487" s="4">
        <v>980</v>
      </c>
      <c r="E487" s="4" t="s">
        <v>531</v>
      </c>
      <c r="F487" s="4" t="s">
        <v>403</v>
      </c>
      <c r="G487" s="4" t="s">
        <v>404</v>
      </c>
      <c r="H487" s="4" t="s">
        <v>70</v>
      </c>
      <c r="I487" s="4">
        <f>I485*J487</f>
        <v>0.15</v>
      </c>
      <c r="J487" s="4">
        <v>0.5</v>
      </c>
      <c r="K487" s="4">
        <v>0.5</v>
      </c>
      <c r="O487" s="4">
        <f t="shared" si="602"/>
        <v>165.75</v>
      </c>
      <c r="P487" s="4">
        <f t="shared" si="603"/>
        <v>165.75</v>
      </c>
      <c r="Q487" s="4">
        <f t="shared" si="641"/>
        <v>0</v>
      </c>
      <c r="R487" s="4">
        <f t="shared" si="642"/>
        <v>0</v>
      </c>
      <c r="S487" s="4">
        <f t="shared" si="606"/>
        <v>0</v>
      </c>
      <c r="T487" s="4">
        <f t="shared" si="607"/>
        <v>0</v>
      </c>
      <c r="U487" s="4">
        <f t="shared" si="608"/>
        <v>0</v>
      </c>
      <c r="V487" s="4">
        <f t="shared" si="609"/>
        <v>0</v>
      </c>
      <c r="W487" s="4">
        <f t="shared" si="610"/>
        <v>0</v>
      </c>
      <c r="X487" s="4">
        <f t="shared" si="643"/>
        <v>0</v>
      </c>
      <c r="Y487" s="4">
        <f t="shared" si="644"/>
        <v>0</v>
      </c>
      <c r="AA487" s="4">
        <v>85736473</v>
      </c>
      <c r="AB487" s="4">
        <f t="shared" si="613"/>
        <v>526.22</v>
      </c>
      <c r="AC487" s="4">
        <f t="shared" si="645"/>
        <v>526.22</v>
      </c>
      <c r="AD487" s="4">
        <f t="shared" si="646"/>
        <v>0</v>
      </c>
      <c r="AE487" s="4">
        <f t="shared" si="647"/>
        <v>0</v>
      </c>
      <c r="AF487" s="4">
        <f t="shared" si="648"/>
        <v>0</v>
      </c>
      <c r="AG487" s="4">
        <f t="shared" si="618"/>
        <v>0</v>
      </c>
      <c r="AH487" s="4">
        <f t="shared" si="649"/>
        <v>0</v>
      </c>
      <c r="AI487" s="4">
        <f t="shared" si="650"/>
        <v>0</v>
      </c>
      <c r="AJ487" s="4">
        <f t="shared" si="621"/>
        <v>0</v>
      </c>
      <c r="AK487" s="4">
        <v>526.22</v>
      </c>
      <c r="AL487" s="4">
        <v>526.22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109</v>
      </c>
      <c r="AU487" s="4">
        <v>61</v>
      </c>
      <c r="AV487" s="4">
        <v>1</v>
      </c>
      <c r="AW487" s="4">
        <v>1</v>
      </c>
      <c r="AZ487" s="4">
        <v>1</v>
      </c>
      <c r="BA487" s="4">
        <v>1</v>
      </c>
      <c r="BB487" s="4">
        <v>1</v>
      </c>
      <c r="BC487" s="4">
        <v>2.1</v>
      </c>
      <c r="BD487" s="4" t="s">
        <v>3</v>
      </c>
      <c r="BE487" s="4" t="s">
        <v>3</v>
      </c>
      <c r="BF487" s="4" t="s">
        <v>3</v>
      </c>
      <c r="BG487" s="4" t="s">
        <v>3</v>
      </c>
      <c r="BH487" s="4">
        <v>3</v>
      </c>
      <c r="BI487" s="4">
        <v>1</v>
      </c>
      <c r="BJ487" s="4" t="s">
        <v>405</v>
      </c>
      <c r="BM487" s="4">
        <v>21</v>
      </c>
      <c r="BN487" s="4">
        <v>0</v>
      </c>
      <c r="BO487" s="4" t="s">
        <v>403</v>
      </c>
      <c r="BP487" s="4">
        <v>1</v>
      </c>
      <c r="BQ487" s="4">
        <v>30</v>
      </c>
      <c r="BR487" s="4">
        <v>0</v>
      </c>
      <c r="BS487" s="4">
        <v>1</v>
      </c>
      <c r="BT487" s="4">
        <v>1</v>
      </c>
      <c r="BU487" s="4">
        <v>1</v>
      </c>
      <c r="BV487" s="4">
        <v>1</v>
      </c>
      <c r="BW487" s="4">
        <v>1</v>
      </c>
      <c r="BX487" s="4">
        <v>1</v>
      </c>
      <c r="BY487" s="4" t="s">
        <v>3</v>
      </c>
      <c r="BZ487" s="4">
        <v>109</v>
      </c>
      <c r="CA487" s="4">
        <v>61</v>
      </c>
      <c r="CB487" s="4" t="s">
        <v>3</v>
      </c>
      <c r="CE487" s="4">
        <v>1566</v>
      </c>
      <c r="CF487" s="4">
        <v>0</v>
      </c>
      <c r="CG487" s="4">
        <v>0</v>
      </c>
      <c r="CM487" s="4">
        <v>0</v>
      </c>
      <c r="CN487" s="4" t="s">
        <v>908</v>
      </c>
      <c r="CO487" s="4">
        <v>0</v>
      </c>
      <c r="CP487" s="4">
        <f t="shared" si="622"/>
        <v>165.75</v>
      </c>
      <c r="CQ487" s="4">
        <f t="shared" si="623"/>
        <v>1105.06</v>
      </c>
      <c r="CR487" s="4">
        <f t="shared" si="651"/>
        <v>0</v>
      </c>
      <c r="CS487" s="4">
        <f t="shared" si="652"/>
        <v>0</v>
      </c>
      <c r="CT487" s="4">
        <f t="shared" si="626"/>
        <v>0</v>
      </c>
      <c r="CU487" s="4">
        <f t="shared" si="627"/>
        <v>0</v>
      </c>
      <c r="CV487" s="4">
        <f t="shared" si="628"/>
        <v>0</v>
      </c>
      <c r="CW487" s="4">
        <f t="shared" si="629"/>
        <v>0</v>
      </c>
      <c r="CX487" s="4">
        <f t="shared" si="630"/>
        <v>0</v>
      </c>
      <c r="CY487" s="4">
        <f t="shared" si="653"/>
        <v>0</v>
      </c>
      <c r="CZ487" s="4">
        <f t="shared" si="654"/>
        <v>0</v>
      </c>
      <c r="DC487" s="4" t="s">
        <v>3</v>
      </c>
      <c r="DD487" s="4" t="s">
        <v>3</v>
      </c>
      <c r="DE487" s="4" t="s">
        <v>3</v>
      </c>
      <c r="DF487" s="4" t="s">
        <v>3</v>
      </c>
      <c r="DG487" s="4" t="s">
        <v>3</v>
      </c>
      <c r="DH487" s="4" t="s">
        <v>3</v>
      </c>
      <c r="DI487" s="4" t="s">
        <v>3</v>
      </c>
      <c r="DJ487" s="4" t="s">
        <v>3</v>
      </c>
      <c r="DK487" s="4" t="s">
        <v>3</v>
      </c>
      <c r="DL487" s="4" t="s">
        <v>3</v>
      </c>
      <c r="DM487" s="4" t="s">
        <v>3</v>
      </c>
      <c r="DN487" s="4">
        <v>0</v>
      </c>
      <c r="DO487" s="4">
        <v>0</v>
      </c>
      <c r="DP487" s="4">
        <v>1</v>
      </c>
      <c r="DQ487" s="4">
        <v>1</v>
      </c>
      <c r="DU487" s="4">
        <v>1010</v>
      </c>
      <c r="DV487" s="4" t="s">
        <v>70</v>
      </c>
      <c r="DW487" s="4" t="s">
        <v>70</v>
      </c>
      <c r="DX487" s="4">
        <v>100</v>
      </c>
      <c r="DZ487" s="4" t="s">
        <v>3</v>
      </c>
      <c r="EA487" s="4" t="s">
        <v>3</v>
      </c>
      <c r="EB487" s="4" t="s">
        <v>3</v>
      </c>
      <c r="EC487" s="4" t="s">
        <v>3</v>
      </c>
      <c r="EE487" s="4">
        <v>85133641</v>
      </c>
      <c r="EF487" s="4">
        <v>30</v>
      </c>
      <c r="EG487" s="4" t="s">
        <v>52</v>
      </c>
      <c r="EH487" s="4">
        <v>0</v>
      </c>
      <c r="EI487" s="4" t="s">
        <v>3</v>
      </c>
      <c r="EJ487" s="4">
        <v>1</v>
      </c>
      <c r="EK487" s="4">
        <v>21</v>
      </c>
      <c r="EL487" s="4" t="s">
        <v>53</v>
      </c>
      <c r="EM487" s="4" t="s">
        <v>54</v>
      </c>
      <c r="EO487" s="4" t="s">
        <v>148</v>
      </c>
      <c r="EQ487" s="4">
        <v>0</v>
      </c>
      <c r="ER487" s="4">
        <v>526.22</v>
      </c>
      <c r="ES487" s="4">
        <v>526.22</v>
      </c>
      <c r="ET487" s="4">
        <v>0</v>
      </c>
      <c r="EU487" s="4">
        <v>0</v>
      </c>
      <c r="EV487" s="4">
        <v>0</v>
      </c>
      <c r="EW487" s="4">
        <v>0</v>
      </c>
      <c r="EX487" s="4">
        <v>0</v>
      </c>
      <c r="FQ487" s="4">
        <v>0</v>
      </c>
      <c r="FR487" s="4">
        <v>0</v>
      </c>
      <c r="FS487" s="4">
        <v>0</v>
      </c>
      <c r="FX487" s="4">
        <v>109</v>
      </c>
      <c r="FY487" s="4">
        <v>61</v>
      </c>
      <c r="GA487" s="4" t="s">
        <v>3</v>
      </c>
      <c r="GD487" s="4">
        <v>1</v>
      </c>
      <c r="GF487" s="4">
        <v>-1872562451</v>
      </c>
      <c r="GG487" s="4">
        <v>2</v>
      </c>
      <c r="GH487" s="4">
        <v>1</v>
      </c>
      <c r="GI487" s="4">
        <v>2</v>
      </c>
      <c r="GJ487" s="4">
        <v>0</v>
      </c>
      <c r="GK487" s="4">
        <v>0</v>
      </c>
      <c r="GL487" s="4">
        <f t="shared" si="633"/>
        <v>0</v>
      </c>
      <c r="GM487" s="4">
        <f t="shared" si="634"/>
        <v>165.75</v>
      </c>
      <c r="GN487" s="4">
        <f t="shared" si="635"/>
        <v>165.75</v>
      </c>
      <c r="GO487" s="4">
        <f t="shared" si="636"/>
        <v>0</v>
      </c>
      <c r="GP487" s="4">
        <f t="shared" si="637"/>
        <v>0</v>
      </c>
      <c r="GR487" s="4">
        <v>0</v>
      </c>
      <c r="GS487" s="4">
        <v>3</v>
      </c>
      <c r="GT487" s="4">
        <v>0</v>
      </c>
      <c r="GU487" s="4" t="s">
        <v>3</v>
      </c>
      <c r="GV487" s="4">
        <f t="shared" si="638"/>
        <v>0</v>
      </c>
      <c r="GW487" s="4">
        <v>1</v>
      </c>
      <c r="GX487" s="4">
        <f t="shared" si="639"/>
        <v>0</v>
      </c>
      <c r="HA487" s="4">
        <v>0</v>
      </c>
      <c r="HB487" s="4">
        <v>0</v>
      </c>
      <c r="HC487" s="4">
        <f t="shared" si="640"/>
        <v>0</v>
      </c>
      <c r="HE487" s="4" t="s">
        <v>3</v>
      </c>
      <c r="HF487" s="4" t="s">
        <v>3</v>
      </c>
      <c r="HM487" s="4" t="s">
        <v>42</v>
      </c>
      <c r="HN487" s="4" t="s">
        <v>3</v>
      </c>
      <c r="HO487" s="4" t="s">
        <v>3</v>
      </c>
      <c r="HP487" s="4" t="s">
        <v>3</v>
      </c>
      <c r="HQ487" s="4" t="s">
        <v>3</v>
      </c>
      <c r="HS487" s="4">
        <v>0</v>
      </c>
      <c r="IK487" s="4">
        <v>0</v>
      </c>
    </row>
    <row r="488" spans="1:255" x14ac:dyDescent="0.2">
      <c r="A488" s="2">
        <v>18</v>
      </c>
      <c r="B488" s="2">
        <v>1</v>
      </c>
      <c r="C488" s="2">
        <v>968</v>
      </c>
      <c r="D488" s="2"/>
      <c r="E488" s="2" t="s">
        <v>532</v>
      </c>
      <c r="F488" s="2" t="s">
        <v>407</v>
      </c>
      <c r="G488" s="2" t="s">
        <v>408</v>
      </c>
      <c r="H488" s="2" t="s">
        <v>156</v>
      </c>
      <c r="I488" s="2">
        <f>I484*J488</f>
        <v>30.75</v>
      </c>
      <c r="J488" s="2">
        <v>102.5</v>
      </c>
      <c r="K488" s="2">
        <v>102.5</v>
      </c>
      <c r="L488" s="2"/>
      <c r="M488" s="2"/>
      <c r="N488" s="2"/>
      <c r="O488" s="2">
        <f t="shared" si="602"/>
        <v>495.08</v>
      </c>
      <c r="P488" s="2">
        <f t="shared" si="603"/>
        <v>495.08</v>
      </c>
      <c r="Q488" s="2">
        <f t="shared" si="641"/>
        <v>0</v>
      </c>
      <c r="R488" s="2">
        <f t="shared" si="642"/>
        <v>0</v>
      </c>
      <c r="S488" s="2">
        <f t="shared" si="606"/>
        <v>0</v>
      </c>
      <c r="T488" s="2">
        <f t="shared" si="607"/>
        <v>0</v>
      </c>
      <c r="U488" s="2">
        <f t="shared" si="608"/>
        <v>0</v>
      </c>
      <c r="V488" s="2">
        <f t="shared" si="609"/>
        <v>0</v>
      </c>
      <c r="W488" s="2">
        <f t="shared" si="610"/>
        <v>0</v>
      </c>
      <c r="X488" s="2">
        <f t="shared" si="643"/>
        <v>0</v>
      </c>
      <c r="Y488" s="2">
        <f t="shared" si="644"/>
        <v>0</v>
      </c>
      <c r="Z488" s="2"/>
      <c r="AA488" s="2">
        <v>85736471</v>
      </c>
      <c r="AB488" s="2">
        <f t="shared" si="613"/>
        <v>16.100000000000001</v>
      </c>
      <c r="AC488" s="2">
        <f t="shared" si="645"/>
        <v>16.100000000000001</v>
      </c>
      <c r="AD488" s="2">
        <f t="shared" si="646"/>
        <v>0</v>
      </c>
      <c r="AE488" s="2">
        <f t="shared" si="647"/>
        <v>0</v>
      </c>
      <c r="AF488" s="2">
        <f t="shared" si="648"/>
        <v>0</v>
      </c>
      <c r="AG488" s="2">
        <f t="shared" si="618"/>
        <v>0</v>
      </c>
      <c r="AH488" s="2">
        <f t="shared" si="649"/>
        <v>0</v>
      </c>
      <c r="AI488" s="2">
        <f t="shared" si="650"/>
        <v>0</v>
      </c>
      <c r="AJ488" s="2">
        <f t="shared" si="621"/>
        <v>0</v>
      </c>
      <c r="AK488" s="2">
        <v>16.100000000000001</v>
      </c>
      <c r="AL488" s="2">
        <v>16.100000000000001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109</v>
      </c>
      <c r="AU488" s="2">
        <v>61</v>
      </c>
      <c r="AV488" s="2">
        <v>1</v>
      </c>
      <c r="AW488" s="2">
        <v>1</v>
      </c>
      <c r="AX488" s="2"/>
      <c r="AY488" s="2"/>
      <c r="AZ488" s="2">
        <v>1</v>
      </c>
      <c r="BA488" s="2">
        <v>1</v>
      </c>
      <c r="BB488" s="2">
        <v>1</v>
      </c>
      <c r="BC488" s="2">
        <v>1</v>
      </c>
      <c r="BD488" s="2" t="s">
        <v>3</v>
      </c>
      <c r="BE488" s="2" t="s">
        <v>3</v>
      </c>
      <c r="BF488" s="2" t="s">
        <v>3</v>
      </c>
      <c r="BG488" s="2" t="s">
        <v>3</v>
      </c>
      <c r="BH488" s="2">
        <v>3</v>
      </c>
      <c r="BI488" s="2">
        <v>1</v>
      </c>
      <c r="BJ488" s="2" t="s">
        <v>409</v>
      </c>
      <c r="BK488" s="2"/>
      <c r="BL488" s="2"/>
      <c r="BM488" s="2">
        <v>21</v>
      </c>
      <c r="BN488" s="2">
        <v>0</v>
      </c>
      <c r="BO488" s="2" t="s">
        <v>3</v>
      </c>
      <c r="BP488" s="2">
        <v>0</v>
      </c>
      <c r="BQ488" s="2">
        <v>30</v>
      </c>
      <c r="BR488" s="2">
        <v>0</v>
      </c>
      <c r="BS488" s="2">
        <v>1</v>
      </c>
      <c r="BT488" s="2">
        <v>1</v>
      </c>
      <c r="BU488" s="2">
        <v>1</v>
      </c>
      <c r="BV488" s="2">
        <v>1</v>
      </c>
      <c r="BW488" s="2">
        <v>1</v>
      </c>
      <c r="BX488" s="2">
        <v>1</v>
      </c>
      <c r="BY488" s="2" t="s">
        <v>3</v>
      </c>
      <c r="BZ488" s="2">
        <v>109</v>
      </c>
      <c r="CA488" s="2">
        <v>61</v>
      </c>
      <c r="CB488" s="2" t="s">
        <v>3</v>
      </c>
      <c r="CC488" s="2"/>
      <c r="CD488" s="2"/>
      <c r="CE488" s="2">
        <v>1566</v>
      </c>
      <c r="CF488" s="2">
        <v>0</v>
      </c>
      <c r="CG488" s="2">
        <v>0</v>
      </c>
      <c r="CH488" s="2"/>
      <c r="CI488" s="2"/>
      <c r="CJ488" s="2"/>
      <c r="CK488" s="2"/>
      <c r="CL488" s="2"/>
      <c r="CM488" s="2">
        <v>0</v>
      </c>
      <c r="CN488" s="2" t="s">
        <v>908</v>
      </c>
      <c r="CO488" s="2">
        <v>0</v>
      </c>
      <c r="CP488" s="2">
        <f t="shared" si="622"/>
        <v>495.08</v>
      </c>
      <c r="CQ488" s="2">
        <f t="shared" si="623"/>
        <v>16.100000000000001</v>
      </c>
      <c r="CR488" s="2">
        <f t="shared" si="651"/>
        <v>0</v>
      </c>
      <c r="CS488" s="2">
        <f t="shared" si="652"/>
        <v>0</v>
      </c>
      <c r="CT488" s="2">
        <f t="shared" si="626"/>
        <v>0</v>
      </c>
      <c r="CU488" s="2">
        <f t="shared" si="627"/>
        <v>0</v>
      </c>
      <c r="CV488" s="2">
        <f t="shared" si="628"/>
        <v>0</v>
      </c>
      <c r="CW488" s="2">
        <f t="shared" si="629"/>
        <v>0</v>
      </c>
      <c r="CX488" s="2">
        <f t="shared" si="630"/>
        <v>0</v>
      </c>
      <c r="CY488" s="2">
        <f t="shared" si="653"/>
        <v>0</v>
      </c>
      <c r="CZ488" s="2">
        <f t="shared" si="654"/>
        <v>0</v>
      </c>
      <c r="DA488" s="2"/>
      <c r="DB488" s="2"/>
      <c r="DC488" s="2" t="s">
        <v>3</v>
      </c>
      <c r="DD488" s="2" t="s">
        <v>3</v>
      </c>
      <c r="DE488" s="2" t="s">
        <v>3</v>
      </c>
      <c r="DF488" s="2" t="s">
        <v>3</v>
      </c>
      <c r="DG488" s="2" t="s">
        <v>3</v>
      </c>
      <c r="DH488" s="2" t="s">
        <v>3</v>
      </c>
      <c r="DI488" s="2" t="s">
        <v>3</v>
      </c>
      <c r="DJ488" s="2" t="s">
        <v>3</v>
      </c>
      <c r="DK488" s="2" t="s">
        <v>3</v>
      </c>
      <c r="DL488" s="2" t="s">
        <v>3</v>
      </c>
      <c r="DM488" s="2" t="s">
        <v>3</v>
      </c>
      <c r="DN488" s="2">
        <v>0</v>
      </c>
      <c r="DO488" s="2">
        <v>0</v>
      </c>
      <c r="DP488" s="2">
        <v>1</v>
      </c>
      <c r="DQ488" s="2">
        <v>1</v>
      </c>
      <c r="DR488" s="2"/>
      <c r="DS488" s="2"/>
      <c r="DT488" s="2"/>
      <c r="DU488" s="2">
        <v>1003</v>
      </c>
      <c r="DV488" s="2" t="s">
        <v>156</v>
      </c>
      <c r="DW488" s="2" t="s">
        <v>156</v>
      </c>
      <c r="DX488" s="2">
        <v>1</v>
      </c>
      <c r="DY488" s="2"/>
      <c r="DZ488" s="2" t="s">
        <v>3</v>
      </c>
      <c r="EA488" s="2" t="s">
        <v>3</v>
      </c>
      <c r="EB488" s="2" t="s">
        <v>3</v>
      </c>
      <c r="EC488" s="2" t="s">
        <v>3</v>
      </c>
      <c r="ED488" s="2"/>
      <c r="EE488" s="2">
        <v>85133641</v>
      </c>
      <c r="EF488" s="2">
        <v>30</v>
      </c>
      <c r="EG488" s="2" t="s">
        <v>52</v>
      </c>
      <c r="EH488" s="2">
        <v>0</v>
      </c>
      <c r="EI488" s="2" t="s">
        <v>3</v>
      </c>
      <c r="EJ488" s="2">
        <v>1</v>
      </c>
      <c r="EK488" s="2">
        <v>21</v>
      </c>
      <c r="EL488" s="2" t="s">
        <v>53</v>
      </c>
      <c r="EM488" s="2" t="s">
        <v>54</v>
      </c>
      <c r="EN488" s="2"/>
      <c r="EO488" s="2" t="s">
        <v>148</v>
      </c>
      <c r="EP488" s="2"/>
      <c r="EQ488" s="2">
        <v>0</v>
      </c>
      <c r="ER488" s="2">
        <v>16.100000000000001</v>
      </c>
      <c r="ES488" s="2">
        <v>16.100000000000001</v>
      </c>
      <c r="ET488" s="2">
        <v>0</v>
      </c>
      <c r="EU488" s="2">
        <v>0</v>
      </c>
      <c r="EV488" s="2">
        <v>0</v>
      </c>
      <c r="EW488" s="2">
        <v>0</v>
      </c>
      <c r="EX488" s="2">
        <v>0</v>
      </c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>
        <v>0</v>
      </c>
      <c r="FR488" s="2">
        <v>0</v>
      </c>
      <c r="FS488" s="2">
        <v>0</v>
      </c>
      <c r="FT488" s="2"/>
      <c r="FU488" s="2"/>
      <c r="FV488" s="2"/>
      <c r="FW488" s="2"/>
      <c r="FX488" s="2">
        <v>109</v>
      </c>
      <c r="FY488" s="2">
        <v>61</v>
      </c>
      <c r="FZ488" s="2"/>
      <c r="GA488" s="2" t="s">
        <v>3</v>
      </c>
      <c r="GB488" s="2"/>
      <c r="GC488" s="2"/>
      <c r="GD488" s="2">
        <v>1</v>
      </c>
      <c r="GE488" s="2"/>
      <c r="GF488" s="2">
        <v>1466457120</v>
      </c>
      <c r="GG488" s="2">
        <v>2</v>
      </c>
      <c r="GH488" s="2">
        <v>1</v>
      </c>
      <c r="GI488" s="2">
        <v>-2</v>
      </c>
      <c r="GJ488" s="2">
        <v>0</v>
      </c>
      <c r="GK488" s="2">
        <v>0</v>
      </c>
      <c r="GL488" s="2">
        <f t="shared" si="633"/>
        <v>0</v>
      </c>
      <c r="GM488" s="2">
        <f t="shared" si="634"/>
        <v>495.08</v>
      </c>
      <c r="GN488" s="2">
        <f t="shared" si="635"/>
        <v>495.08</v>
      </c>
      <c r="GO488" s="2">
        <f t="shared" si="636"/>
        <v>0</v>
      </c>
      <c r="GP488" s="2">
        <f t="shared" si="637"/>
        <v>0</v>
      </c>
      <c r="GQ488" s="2"/>
      <c r="GR488" s="2">
        <v>0</v>
      </c>
      <c r="GS488" s="2">
        <v>3</v>
      </c>
      <c r="GT488" s="2">
        <v>0</v>
      </c>
      <c r="GU488" s="2" t="s">
        <v>3</v>
      </c>
      <c r="GV488" s="2">
        <f t="shared" si="638"/>
        <v>0</v>
      </c>
      <c r="GW488" s="2">
        <v>1</v>
      </c>
      <c r="GX488" s="2">
        <f t="shared" si="639"/>
        <v>0</v>
      </c>
      <c r="GY488" s="2"/>
      <c r="GZ488" s="2"/>
      <c r="HA488" s="2">
        <v>0</v>
      </c>
      <c r="HB488" s="2">
        <v>0</v>
      </c>
      <c r="HC488" s="2">
        <f t="shared" si="640"/>
        <v>0</v>
      </c>
      <c r="HD488" s="2"/>
      <c r="HE488" s="2" t="s">
        <v>3</v>
      </c>
      <c r="HF488" s="2" t="s">
        <v>3</v>
      </c>
      <c r="HG488" s="2"/>
      <c r="HH488" s="2"/>
      <c r="HI488" s="2"/>
      <c r="HJ488" s="2"/>
      <c r="HK488" s="2"/>
      <c r="HL488" s="2"/>
      <c r="HM488" s="2" t="s">
        <v>42</v>
      </c>
      <c r="HN488" s="2" t="s">
        <v>3</v>
      </c>
      <c r="HO488" s="2" t="s">
        <v>3</v>
      </c>
      <c r="HP488" s="2" t="s">
        <v>3</v>
      </c>
      <c r="HQ488" s="2" t="s">
        <v>3</v>
      </c>
      <c r="HR488" s="2"/>
      <c r="HS488" s="2">
        <v>0</v>
      </c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>
        <v>0</v>
      </c>
      <c r="IL488" s="2"/>
      <c r="IM488" s="2"/>
      <c r="IN488" s="2"/>
      <c r="IO488" s="2"/>
      <c r="IP488" s="2"/>
      <c r="IQ488" s="2"/>
      <c r="IR488" s="2"/>
      <c r="IS488" s="2"/>
      <c r="IT488" s="2"/>
      <c r="IU488" s="2"/>
    </row>
    <row r="489" spans="1:255" x14ac:dyDescent="0.2">
      <c r="A489" s="4">
        <v>18</v>
      </c>
      <c r="B489" s="4">
        <v>1</v>
      </c>
      <c r="C489" s="4">
        <v>983</v>
      </c>
      <c r="E489" s="4" t="s">
        <v>532</v>
      </c>
      <c r="F489" s="4" t="s">
        <v>407</v>
      </c>
      <c r="G489" s="4" t="s">
        <v>408</v>
      </c>
      <c r="H489" s="4" t="s">
        <v>156</v>
      </c>
      <c r="I489" s="4">
        <f>I485*J489</f>
        <v>30.75</v>
      </c>
      <c r="J489" s="4">
        <v>102.5</v>
      </c>
      <c r="K489" s="4">
        <v>102.5</v>
      </c>
      <c r="O489" s="4">
        <f t="shared" si="602"/>
        <v>1316.91</v>
      </c>
      <c r="P489" s="4">
        <f t="shared" si="603"/>
        <v>1316.91</v>
      </c>
      <c r="Q489" s="4">
        <f t="shared" si="641"/>
        <v>0</v>
      </c>
      <c r="R489" s="4">
        <f t="shared" si="642"/>
        <v>0</v>
      </c>
      <c r="S489" s="4">
        <f t="shared" si="606"/>
        <v>0</v>
      </c>
      <c r="T489" s="4">
        <f t="shared" si="607"/>
        <v>0</v>
      </c>
      <c r="U489" s="4">
        <f t="shared" si="608"/>
        <v>0</v>
      </c>
      <c r="V489" s="4">
        <f t="shared" si="609"/>
        <v>0</v>
      </c>
      <c r="W489" s="4">
        <f t="shared" si="610"/>
        <v>0</v>
      </c>
      <c r="X489" s="4">
        <f t="shared" si="643"/>
        <v>0</v>
      </c>
      <c r="Y489" s="4">
        <f t="shared" si="644"/>
        <v>0</v>
      </c>
      <c r="AA489" s="4">
        <v>85736473</v>
      </c>
      <c r="AB489" s="4">
        <f t="shared" si="613"/>
        <v>16.100000000000001</v>
      </c>
      <c r="AC489" s="4">
        <f t="shared" si="645"/>
        <v>16.100000000000001</v>
      </c>
      <c r="AD489" s="4">
        <f t="shared" si="646"/>
        <v>0</v>
      </c>
      <c r="AE489" s="4">
        <f t="shared" si="647"/>
        <v>0</v>
      </c>
      <c r="AF489" s="4">
        <f t="shared" si="648"/>
        <v>0</v>
      </c>
      <c r="AG489" s="4">
        <f t="shared" si="618"/>
        <v>0</v>
      </c>
      <c r="AH489" s="4">
        <f t="shared" si="649"/>
        <v>0</v>
      </c>
      <c r="AI489" s="4">
        <f t="shared" si="650"/>
        <v>0</v>
      </c>
      <c r="AJ489" s="4">
        <f t="shared" si="621"/>
        <v>0</v>
      </c>
      <c r="AK489" s="4">
        <v>16.100000000000001</v>
      </c>
      <c r="AL489" s="4">
        <v>16.100000000000001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109</v>
      </c>
      <c r="AU489" s="4">
        <v>61</v>
      </c>
      <c r="AV489" s="4">
        <v>1</v>
      </c>
      <c r="AW489" s="4">
        <v>1</v>
      </c>
      <c r="AZ489" s="4">
        <v>1</v>
      </c>
      <c r="BA489" s="4">
        <v>1</v>
      </c>
      <c r="BB489" s="4">
        <v>1</v>
      </c>
      <c r="BC489" s="4">
        <v>2.66</v>
      </c>
      <c r="BD489" s="4" t="s">
        <v>3</v>
      </c>
      <c r="BE489" s="4" t="s">
        <v>3</v>
      </c>
      <c r="BF489" s="4" t="s">
        <v>3</v>
      </c>
      <c r="BG489" s="4" t="s">
        <v>3</v>
      </c>
      <c r="BH489" s="4">
        <v>3</v>
      </c>
      <c r="BI489" s="4">
        <v>1</v>
      </c>
      <c r="BJ489" s="4" t="s">
        <v>409</v>
      </c>
      <c r="BM489" s="4">
        <v>21</v>
      </c>
      <c r="BN489" s="4">
        <v>0</v>
      </c>
      <c r="BO489" s="4" t="s">
        <v>407</v>
      </c>
      <c r="BP489" s="4">
        <v>1</v>
      </c>
      <c r="BQ489" s="4">
        <v>30</v>
      </c>
      <c r="BR489" s="4">
        <v>0</v>
      </c>
      <c r="BS489" s="4">
        <v>1</v>
      </c>
      <c r="BT489" s="4">
        <v>1</v>
      </c>
      <c r="BU489" s="4">
        <v>1</v>
      </c>
      <c r="BV489" s="4">
        <v>1</v>
      </c>
      <c r="BW489" s="4">
        <v>1</v>
      </c>
      <c r="BX489" s="4">
        <v>1</v>
      </c>
      <c r="BY489" s="4" t="s">
        <v>3</v>
      </c>
      <c r="BZ489" s="4">
        <v>109</v>
      </c>
      <c r="CA489" s="4">
        <v>61</v>
      </c>
      <c r="CB489" s="4" t="s">
        <v>3</v>
      </c>
      <c r="CE489" s="4">
        <v>1566</v>
      </c>
      <c r="CF489" s="4">
        <v>0</v>
      </c>
      <c r="CG489" s="4">
        <v>0</v>
      </c>
      <c r="CM489" s="4">
        <v>0</v>
      </c>
      <c r="CN489" s="4" t="s">
        <v>908</v>
      </c>
      <c r="CO489" s="4">
        <v>0</v>
      </c>
      <c r="CP489" s="4">
        <f t="shared" si="622"/>
        <v>1316.91</v>
      </c>
      <c r="CQ489" s="4">
        <f t="shared" si="623"/>
        <v>42.83</v>
      </c>
      <c r="CR489" s="4">
        <f t="shared" si="651"/>
        <v>0</v>
      </c>
      <c r="CS489" s="4">
        <f t="shared" si="652"/>
        <v>0</v>
      </c>
      <c r="CT489" s="4">
        <f t="shared" si="626"/>
        <v>0</v>
      </c>
      <c r="CU489" s="4">
        <f t="shared" si="627"/>
        <v>0</v>
      </c>
      <c r="CV489" s="4">
        <f t="shared" si="628"/>
        <v>0</v>
      </c>
      <c r="CW489" s="4">
        <f t="shared" si="629"/>
        <v>0</v>
      </c>
      <c r="CX489" s="4">
        <f t="shared" si="630"/>
        <v>0</v>
      </c>
      <c r="CY489" s="4">
        <f t="shared" si="653"/>
        <v>0</v>
      </c>
      <c r="CZ489" s="4">
        <f t="shared" si="654"/>
        <v>0</v>
      </c>
      <c r="DC489" s="4" t="s">
        <v>3</v>
      </c>
      <c r="DD489" s="4" t="s">
        <v>3</v>
      </c>
      <c r="DE489" s="4" t="s">
        <v>3</v>
      </c>
      <c r="DF489" s="4" t="s">
        <v>3</v>
      </c>
      <c r="DG489" s="4" t="s">
        <v>3</v>
      </c>
      <c r="DH489" s="4" t="s">
        <v>3</v>
      </c>
      <c r="DI489" s="4" t="s">
        <v>3</v>
      </c>
      <c r="DJ489" s="4" t="s">
        <v>3</v>
      </c>
      <c r="DK489" s="4" t="s">
        <v>3</v>
      </c>
      <c r="DL489" s="4" t="s">
        <v>3</v>
      </c>
      <c r="DM489" s="4" t="s">
        <v>3</v>
      </c>
      <c r="DN489" s="4">
        <v>0</v>
      </c>
      <c r="DO489" s="4">
        <v>0</v>
      </c>
      <c r="DP489" s="4">
        <v>1</v>
      </c>
      <c r="DQ489" s="4">
        <v>1</v>
      </c>
      <c r="DU489" s="4">
        <v>1003</v>
      </c>
      <c r="DV489" s="4" t="s">
        <v>156</v>
      </c>
      <c r="DW489" s="4" t="s">
        <v>156</v>
      </c>
      <c r="DX489" s="4">
        <v>1</v>
      </c>
      <c r="DZ489" s="4" t="s">
        <v>3</v>
      </c>
      <c r="EA489" s="4" t="s">
        <v>3</v>
      </c>
      <c r="EB489" s="4" t="s">
        <v>3</v>
      </c>
      <c r="EC489" s="4" t="s">
        <v>3</v>
      </c>
      <c r="EE489" s="4">
        <v>85133641</v>
      </c>
      <c r="EF489" s="4">
        <v>30</v>
      </c>
      <c r="EG489" s="4" t="s">
        <v>52</v>
      </c>
      <c r="EH489" s="4">
        <v>0</v>
      </c>
      <c r="EI489" s="4" t="s">
        <v>3</v>
      </c>
      <c r="EJ489" s="4">
        <v>1</v>
      </c>
      <c r="EK489" s="4">
        <v>21</v>
      </c>
      <c r="EL489" s="4" t="s">
        <v>53</v>
      </c>
      <c r="EM489" s="4" t="s">
        <v>54</v>
      </c>
      <c r="EO489" s="4" t="s">
        <v>148</v>
      </c>
      <c r="EQ489" s="4">
        <v>0</v>
      </c>
      <c r="ER489" s="4">
        <v>16.100000000000001</v>
      </c>
      <c r="ES489" s="4">
        <v>16.100000000000001</v>
      </c>
      <c r="ET489" s="4">
        <v>0</v>
      </c>
      <c r="EU489" s="4">
        <v>0</v>
      </c>
      <c r="EV489" s="4">
        <v>0</v>
      </c>
      <c r="EW489" s="4">
        <v>0</v>
      </c>
      <c r="EX489" s="4">
        <v>0</v>
      </c>
      <c r="FQ489" s="4">
        <v>0</v>
      </c>
      <c r="FR489" s="4">
        <v>0</v>
      </c>
      <c r="FS489" s="4">
        <v>0</v>
      </c>
      <c r="FX489" s="4">
        <v>109</v>
      </c>
      <c r="FY489" s="4">
        <v>61</v>
      </c>
      <c r="GA489" s="4" t="s">
        <v>3</v>
      </c>
      <c r="GD489" s="4">
        <v>1</v>
      </c>
      <c r="GF489" s="4">
        <v>1466457120</v>
      </c>
      <c r="GG489" s="4">
        <v>2</v>
      </c>
      <c r="GH489" s="4">
        <v>1</v>
      </c>
      <c r="GI489" s="4">
        <v>2</v>
      </c>
      <c r="GJ489" s="4">
        <v>0</v>
      </c>
      <c r="GK489" s="4">
        <v>0</v>
      </c>
      <c r="GL489" s="4">
        <f t="shared" si="633"/>
        <v>0</v>
      </c>
      <c r="GM489" s="4">
        <f t="shared" si="634"/>
        <v>1316.91</v>
      </c>
      <c r="GN489" s="4">
        <f t="shared" si="635"/>
        <v>1316.91</v>
      </c>
      <c r="GO489" s="4">
        <f t="shared" si="636"/>
        <v>0</v>
      </c>
      <c r="GP489" s="4">
        <f t="shared" si="637"/>
        <v>0</v>
      </c>
      <c r="GR489" s="4">
        <v>0</v>
      </c>
      <c r="GS489" s="4">
        <v>3</v>
      </c>
      <c r="GT489" s="4">
        <v>0</v>
      </c>
      <c r="GU489" s="4" t="s">
        <v>3</v>
      </c>
      <c r="GV489" s="4">
        <f t="shared" si="638"/>
        <v>0</v>
      </c>
      <c r="GW489" s="4">
        <v>1</v>
      </c>
      <c r="GX489" s="4">
        <f t="shared" si="639"/>
        <v>0</v>
      </c>
      <c r="HA489" s="4">
        <v>0</v>
      </c>
      <c r="HB489" s="4">
        <v>0</v>
      </c>
      <c r="HC489" s="4">
        <f t="shared" si="640"/>
        <v>0</v>
      </c>
      <c r="HE489" s="4" t="s">
        <v>3</v>
      </c>
      <c r="HF489" s="4" t="s">
        <v>3</v>
      </c>
      <c r="HM489" s="4" t="s">
        <v>42</v>
      </c>
      <c r="HN489" s="4" t="s">
        <v>3</v>
      </c>
      <c r="HO489" s="4" t="s">
        <v>3</v>
      </c>
      <c r="HP489" s="4" t="s">
        <v>3</v>
      </c>
      <c r="HQ489" s="4" t="s">
        <v>3</v>
      </c>
      <c r="HS489" s="4">
        <v>0</v>
      </c>
      <c r="IK489" s="4">
        <v>0</v>
      </c>
    </row>
    <row r="490" spans="1:255" x14ac:dyDescent="0.2">
      <c r="A490" s="2">
        <v>18</v>
      </c>
      <c r="B490" s="2">
        <v>1</v>
      </c>
      <c r="C490" s="2">
        <v>966</v>
      </c>
      <c r="D490" s="2"/>
      <c r="E490" s="2" t="s">
        <v>533</v>
      </c>
      <c r="F490" s="2" t="s">
        <v>411</v>
      </c>
      <c r="G490" s="2" t="s">
        <v>412</v>
      </c>
      <c r="H490" s="2" t="s">
        <v>146</v>
      </c>
      <c r="I490" s="2">
        <f>I484*J490</f>
        <v>67</v>
      </c>
      <c r="J490" s="2">
        <v>223.33333333333334</v>
      </c>
      <c r="K490" s="2">
        <v>223.33333300000001</v>
      </c>
      <c r="L490" s="2"/>
      <c r="M490" s="2"/>
      <c r="N490" s="2"/>
      <c r="O490" s="2">
        <f t="shared" si="602"/>
        <v>165.49</v>
      </c>
      <c r="P490" s="2">
        <f t="shared" si="603"/>
        <v>165.49</v>
      </c>
      <c r="Q490" s="2">
        <f t="shared" si="641"/>
        <v>0</v>
      </c>
      <c r="R490" s="2">
        <f t="shared" si="642"/>
        <v>0</v>
      </c>
      <c r="S490" s="2">
        <f t="shared" si="606"/>
        <v>0</v>
      </c>
      <c r="T490" s="2">
        <f t="shared" si="607"/>
        <v>0</v>
      </c>
      <c r="U490" s="2">
        <f t="shared" si="608"/>
        <v>0</v>
      </c>
      <c r="V490" s="2">
        <f t="shared" si="609"/>
        <v>0</v>
      </c>
      <c r="W490" s="2">
        <f t="shared" si="610"/>
        <v>0</v>
      </c>
      <c r="X490" s="2">
        <f t="shared" si="643"/>
        <v>0</v>
      </c>
      <c r="Y490" s="2">
        <f t="shared" si="644"/>
        <v>0</v>
      </c>
      <c r="Z490" s="2"/>
      <c r="AA490" s="2">
        <v>85736471</v>
      </c>
      <c r="AB490" s="2">
        <f t="shared" si="613"/>
        <v>2.4700000000000002</v>
      </c>
      <c r="AC490" s="2">
        <f t="shared" si="645"/>
        <v>2.4700000000000002</v>
      </c>
      <c r="AD490" s="2">
        <f t="shared" si="646"/>
        <v>0</v>
      </c>
      <c r="AE490" s="2">
        <f t="shared" si="647"/>
        <v>0</v>
      </c>
      <c r="AF490" s="2">
        <f t="shared" si="648"/>
        <v>0</v>
      </c>
      <c r="AG490" s="2">
        <f t="shared" si="618"/>
        <v>0</v>
      </c>
      <c r="AH490" s="2">
        <f t="shared" si="649"/>
        <v>0</v>
      </c>
      <c r="AI490" s="2">
        <f t="shared" si="650"/>
        <v>0</v>
      </c>
      <c r="AJ490" s="2">
        <f t="shared" si="621"/>
        <v>0</v>
      </c>
      <c r="AK490" s="2">
        <v>2.4700000000000002</v>
      </c>
      <c r="AL490" s="2">
        <v>2.4700000000000002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109</v>
      </c>
      <c r="AU490" s="2">
        <v>61</v>
      </c>
      <c r="AV490" s="2">
        <v>1</v>
      </c>
      <c r="AW490" s="2">
        <v>1</v>
      </c>
      <c r="AX490" s="2"/>
      <c r="AY490" s="2"/>
      <c r="AZ490" s="2">
        <v>1</v>
      </c>
      <c r="BA490" s="2">
        <v>1</v>
      </c>
      <c r="BB490" s="2">
        <v>1</v>
      </c>
      <c r="BC490" s="2">
        <v>1</v>
      </c>
      <c r="BD490" s="2" t="s">
        <v>3</v>
      </c>
      <c r="BE490" s="2" t="s">
        <v>3</v>
      </c>
      <c r="BF490" s="2" t="s">
        <v>3</v>
      </c>
      <c r="BG490" s="2" t="s">
        <v>3</v>
      </c>
      <c r="BH490" s="2">
        <v>3</v>
      </c>
      <c r="BI490" s="2">
        <v>1</v>
      </c>
      <c r="BJ490" s="2" t="s">
        <v>413</v>
      </c>
      <c r="BK490" s="2"/>
      <c r="BL490" s="2"/>
      <c r="BM490" s="2">
        <v>21</v>
      </c>
      <c r="BN490" s="2">
        <v>0</v>
      </c>
      <c r="BO490" s="2" t="s">
        <v>3</v>
      </c>
      <c r="BP490" s="2">
        <v>0</v>
      </c>
      <c r="BQ490" s="2">
        <v>30</v>
      </c>
      <c r="BR490" s="2">
        <v>0</v>
      </c>
      <c r="BS490" s="2">
        <v>1</v>
      </c>
      <c r="BT490" s="2">
        <v>1</v>
      </c>
      <c r="BU490" s="2">
        <v>1</v>
      </c>
      <c r="BV490" s="2">
        <v>1</v>
      </c>
      <c r="BW490" s="2">
        <v>1</v>
      </c>
      <c r="BX490" s="2">
        <v>1</v>
      </c>
      <c r="BY490" s="2" t="s">
        <v>3</v>
      </c>
      <c r="BZ490" s="2">
        <v>109</v>
      </c>
      <c r="CA490" s="2">
        <v>61</v>
      </c>
      <c r="CB490" s="2" t="s">
        <v>3</v>
      </c>
      <c r="CC490" s="2"/>
      <c r="CD490" s="2"/>
      <c r="CE490" s="2">
        <v>1566</v>
      </c>
      <c r="CF490" s="2">
        <v>0</v>
      </c>
      <c r="CG490" s="2">
        <v>0</v>
      </c>
      <c r="CH490" s="2"/>
      <c r="CI490" s="2"/>
      <c r="CJ490" s="2"/>
      <c r="CK490" s="2"/>
      <c r="CL490" s="2"/>
      <c r="CM490" s="2">
        <v>0</v>
      </c>
      <c r="CN490" s="2" t="s">
        <v>908</v>
      </c>
      <c r="CO490" s="2">
        <v>0</v>
      </c>
      <c r="CP490" s="2">
        <f t="shared" si="622"/>
        <v>165.49</v>
      </c>
      <c r="CQ490" s="2">
        <f t="shared" si="623"/>
        <v>2.4700000000000002</v>
      </c>
      <c r="CR490" s="2">
        <f t="shared" si="651"/>
        <v>0</v>
      </c>
      <c r="CS490" s="2">
        <f t="shared" si="652"/>
        <v>0</v>
      </c>
      <c r="CT490" s="2">
        <f t="shared" si="626"/>
        <v>0</v>
      </c>
      <c r="CU490" s="2">
        <f t="shared" si="627"/>
        <v>0</v>
      </c>
      <c r="CV490" s="2">
        <f t="shared" si="628"/>
        <v>0</v>
      </c>
      <c r="CW490" s="2">
        <f t="shared" si="629"/>
        <v>0</v>
      </c>
      <c r="CX490" s="2">
        <f t="shared" si="630"/>
        <v>0</v>
      </c>
      <c r="CY490" s="2">
        <f t="shared" si="653"/>
        <v>0</v>
      </c>
      <c r="CZ490" s="2">
        <f t="shared" si="654"/>
        <v>0</v>
      </c>
      <c r="DA490" s="2"/>
      <c r="DB490" s="2"/>
      <c r="DC490" s="2" t="s">
        <v>3</v>
      </c>
      <c r="DD490" s="2" t="s">
        <v>3</v>
      </c>
      <c r="DE490" s="2" t="s">
        <v>3</v>
      </c>
      <c r="DF490" s="2" t="s">
        <v>3</v>
      </c>
      <c r="DG490" s="2" t="s">
        <v>3</v>
      </c>
      <c r="DH490" s="2" t="s">
        <v>3</v>
      </c>
      <c r="DI490" s="2" t="s">
        <v>3</v>
      </c>
      <c r="DJ490" s="2" t="s">
        <v>3</v>
      </c>
      <c r="DK490" s="2" t="s">
        <v>3</v>
      </c>
      <c r="DL490" s="2" t="s">
        <v>3</v>
      </c>
      <c r="DM490" s="2" t="s">
        <v>3</v>
      </c>
      <c r="DN490" s="2">
        <v>0</v>
      </c>
      <c r="DO490" s="2">
        <v>0</v>
      </c>
      <c r="DP490" s="2">
        <v>1</v>
      </c>
      <c r="DQ490" s="2">
        <v>1</v>
      </c>
      <c r="DR490" s="2"/>
      <c r="DS490" s="2"/>
      <c r="DT490" s="2"/>
      <c r="DU490" s="2">
        <v>1010</v>
      </c>
      <c r="DV490" s="2" t="s">
        <v>146</v>
      </c>
      <c r="DW490" s="2" t="s">
        <v>146</v>
      </c>
      <c r="DX490" s="2">
        <v>1</v>
      </c>
      <c r="DY490" s="2"/>
      <c r="DZ490" s="2" t="s">
        <v>3</v>
      </c>
      <c r="EA490" s="2" t="s">
        <v>3</v>
      </c>
      <c r="EB490" s="2" t="s">
        <v>3</v>
      </c>
      <c r="EC490" s="2" t="s">
        <v>3</v>
      </c>
      <c r="ED490" s="2"/>
      <c r="EE490" s="2">
        <v>85133641</v>
      </c>
      <c r="EF490" s="2">
        <v>30</v>
      </c>
      <c r="EG490" s="2" t="s">
        <v>52</v>
      </c>
      <c r="EH490" s="2">
        <v>0</v>
      </c>
      <c r="EI490" s="2" t="s">
        <v>3</v>
      </c>
      <c r="EJ490" s="2">
        <v>1</v>
      </c>
      <c r="EK490" s="2">
        <v>21</v>
      </c>
      <c r="EL490" s="2" t="s">
        <v>53</v>
      </c>
      <c r="EM490" s="2" t="s">
        <v>54</v>
      </c>
      <c r="EN490" s="2"/>
      <c r="EO490" s="2" t="s">
        <v>148</v>
      </c>
      <c r="EP490" s="2"/>
      <c r="EQ490" s="2">
        <v>0</v>
      </c>
      <c r="ER490" s="2">
        <v>2.4700000000000002</v>
      </c>
      <c r="ES490" s="2">
        <v>2.4700000000000002</v>
      </c>
      <c r="ET490" s="2">
        <v>0</v>
      </c>
      <c r="EU490" s="2">
        <v>0</v>
      </c>
      <c r="EV490" s="2">
        <v>0</v>
      </c>
      <c r="EW490" s="2">
        <v>0</v>
      </c>
      <c r="EX490" s="2">
        <v>0</v>
      </c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>
        <v>0</v>
      </c>
      <c r="FR490" s="2">
        <v>0</v>
      </c>
      <c r="FS490" s="2">
        <v>0</v>
      </c>
      <c r="FT490" s="2"/>
      <c r="FU490" s="2"/>
      <c r="FV490" s="2"/>
      <c r="FW490" s="2"/>
      <c r="FX490" s="2">
        <v>109</v>
      </c>
      <c r="FY490" s="2">
        <v>61</v>
      </c>
      <c r="FZ490" s="2"/>
      <c r="GA490" s="2" t="s">
        <v>3</v>
      </c>
      <c r="GB490" s="2"/>
      <c r="GC490" s="2"/>
      <c r="GD490" s="2">
        <v>1</v>
      </c>
      <c r="GE490" s="2"/>
      <c r="GF490" s="2">
        <v>-1746022724</v>
      </c>
      <c r="GG490" s="2">
        <v>2</v>
      </c>
      <c r="GH490" s="2">
        <v>1</v>
      </c>
      <c r="GI490" s="2">
        <v>-2</v>
      </c>
      <c r="GJ490" s="2">
        <v>0</v>
      </c>
      <c r="GK490" s="2">
        <v>0</v>
      </c>
      <c r="GL490" s="2">
        <f t="shared" si="633"/>
        <v>0</v>
      </c>
      <c r="GM490" s="2">
        <f t="shared" si="634"/>
        <v>165.49</v>
      </c>
      <c r="GN490" s="2">
        <f t="shared" si="635"/>
        <v>165.49</v>
      </c>
      <c r="GO490" s="2">
        <f t="shared" si="636"/>
        <v>0</v>
      </c>
      <c r="GP490" s="2">
        <f t="shared" si="637"/>
        <v>0</v>
      </c>
      <c r="GQ490" s="2"/>
      <c r="GR490" s="2">
        <v>0</v>
      </c>
      <c r="GS490" s="2">
        <v>3</v>
      </c>
      <c r="GT490" s="2">
        <v>0</v>
      </c>
      <c r="GU490" s="2" t="s">
        <v>3</v>
      </c>
      <c r="GV490" s="2">
        <f t="shared" si="638"/>
        <v>0</v>
      </c>
      <c r="GW490" s="2">
        <v>1</v>
      </c>
      <c r="GX490" s="2">
        <f t="shared" si="639"/>
        <v>0</v>
      </c>
      <c r="GY490" s="2"/>
      <c r="GZ490" s="2"/>
      <c r="HA490" s="2">
        <v>0</v>
      </c>
      <c r="HB490" s="2">
        <v>0</v>
      </c>
      <c r="HC490" s="2">
        <f t="shared" si="640"/>
        <v>0</v>
      </c>
      <c r="HD490" s="2"/>
      <c r="HE490" s="2" t="s">
        <v>3</v>
      </c>
      <c r="HF490" s="2" t="s">
        <v>3</v>
      </c>
      <c r="HG490" s="2"/>
      <c r="HH490" s="2"/>
      <c r="HI490" s="2"/>
      <c r="HJ490" s="2"/>
      <c r="HK490" s="2"/>
      <c r="HL490" s="2"/>
      <c r="HM490" s="2" t="s">
        <v>42</v>
      </c>
      <c r="HN490" s="2" t="s">
        <v>3</v>
      </c>
      <c r="HO490" s="2" t="s">
        <v>3</v>
      </c>
      <c r="HP490" s="2" t="s">
        <v>3</v>
      </c>
      <c r="HQ490" s="2" t="s">
        <v>3</v>
      </c>
      <c r="HR490" s="2"/>
      <c r="HS490" s="2">
        <v>0</v>
      </c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>
        <v>0</v>
      </c>
      <c r="IL490" s="2"/>
      <c r="IM490" s="2"/>
      <c r="IN490" s="2"/>
      <c r="IO490" s="2"/>
      <c r="IP490" s="2"/>
      <c r="IQ490" s="2"/>
      <c r="IR490" s="2"/>
      <c r="IS490" s="2"/>
      <c r="IT490" s="2"/>
      <c r="IU490" s="2"/>
    </row>
    <row r="491" spans="1:255" x14ac:dyDescent="0.2">
      <c r="A491" s="4">
        <v>18</v>
      </c>
      <c r="B491" s="4">
        <v>1</v>
      </c>
      <c r="C491" s="4">
        <v>981</v>
      </c>
      <c r="E491" s="4" t="s">
        <v>533</v>
      </c>
      <c r="F491" s="4" t="s">
        <v>411</v>
      </c>
      <c r="G491" s="4" t="s">
        <v>412</v>
      </c>
      <c r="H491" s="4" t="s">
        <v>146</v>
      </c>
      <c r="I491" s="4">
        <f>I485*J491</f>
        <v>67</v>
      </c>
      <c r="J491" s="4">
        <v>223.33333333333334</v>
      </c>
      <c r="K491" s="4">
        <v>223.33333300000001</v>
      </c>
      <c r="O491" s="4">
        <f t="shared" si="602"/>
        <v>203.55</v>
      </c>
      <c r="P491" s="4">
        <f t="shared" si="603"/>
        <v>203.55</v>
      </c>
      <c r="Q491" s="4">
        <f t="shared" si="641"/>
        <v>0</v>
      </c>
      <c r="R491" s="4">
        <f t="shared" si="642"/>
        <v>0</v>
      </c>
      <c r="S491" s="4">
        <f t="shared" si="606"/>
        <v>0</v>
      </c>
      <c r="T491" s="4">
        <f t="shared" si="607"/>
        <v>0</v>
      </c>
      <c r="U491" s="4">
        <f t="shared" si="608"/>
        <v>0</v>
      </c>
      <c r="V491" s="4">
        <f t="shared" si="609"/>
        <v>0</v>
      </c>
      <c r="W491" s="4">
        <f t="shared" si="610"/>
        <v>0</v>
      </c>
      <c r="X491" s="4">
        <f t="shared" si="643"/>
        <v>0</v>
      </c>
      <c r="Y491" s="4">
        <f t="shared" si="644"/>
        <v>0</v>
      </c>
      <c r="AA491" s="4">
        <v>85736473</v>
      </c>
      <c r="AB491" s="4">
        <f t="shared" si="613"/>
        <v>2.4700000000000002</v>
      </c>
      <c r="AC491" s="4">
        <f t="shared" si="645"/>
        <v>2.4700000000000002</v>
      </c>
      <c r="AD491" s="4">
        <f t="shared" si="646"/>
        <v>0</v>
      </c>
      <c r="AE491" s="4">
        <f t="shared" si="647"/>
        <v>0</v>
      </c>
      <c r="AF491" s="4">
        <f t="shared" si="648"/>
        <v>0</v>
      </c>
      <c r="AG491" s="4">
        <f t="shared" si="618"/>
        <v>0</v>
      </c>
      <c r="AH491" s="4">
        <f t="shared" si="649"/>
        <v>0</v>
      </c>
      <c r="AI491" s="4">
        <f t="shared" si="650"/>
        <v>0</v>
      </c>
      <c r="AJ491" s="4">
        <f t="shared" si="621"/>
        <v>0</v>
      </c>
      <c r="AK491" s="4">
        <v>2.4700000000000002</v>
      </c>
      <c r="AL491" s="4">
        <v>2.4700000000000002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109</v>
      </c>
      <c r="AU491" s="4">
        <v>61</v>
      </c>
      <c r="AV491" s="4">
        <v>1</v>
      </c>
      <c r="AW491" s="4">
        <v>1</v>
      </c>
      <c r="AZ491" s="4">
        <v>1</v>
      </c>
      <c r="BA491" s="4">
        <v>1</v>
      </c>
      <c r="BB491" s="4">
        <v>1</v>
      </c>
      <c r="BC491" s="4">
        <v>1.23</v>
      </c>
      <c r="BD491" s="4" t="s">
        <v>3</v>
      </c>
      <c r="BE491" s="4" t="s">
        <v>3</v>
      </c>
      <c r="BF491" s="4" t="s">
        <v>3</v>
      </c>
      <c r="BG491" s="4" t="s">
        <v>3</v>
      </c>
      <c r="BH491" s="4">
        <v>3</v>
      </c>
      <c r="BI491" s="4">
        <v>1</v>
      </c>
      <c r="BJ491" s="4" t="s">
        <v>413</v>
      </c>
      <c r="BM491" s="4">
        <v>21</v>
      </c>
      <c r="BN491" s="4">
        <v>0</v>
      </c>
      <c r="BO491" s="4" t="s">
        <v>411</v>
      </c>
      <c r="BP491" s="4">
        <v>1</v>
      </c>
      <c r="BQ491" s="4">
        <v>30</v>
      </c>
      <c r="BR491" s="4">
        <v>0</v>
      </c>
      <c r="BS491" s="4">
        <v>1</v>
      </c>
      <c r="BT491" s="4">
        <v>1</v>
      </c>
      <c r="BU491" s="4">
        <v>1</v>
      </c>
      <c r="BV491" s="4">
        <v>1</v>
      </c>
      <c r="BW491" s="4">
        <v>1</v>
      </c>
      <c r="BX491" s="4">
        <v>1</v>
      </c>
      <c r="BY491" s="4" t="s">
        <v>3</v>
      </c>
      <c r="BZ491" s="4">
        <v>109</v>
      </c>
      <c r="CA491" s="4">
        <v>61</v>
      </c>
      <c r="CB491" s="4" t="s">
        <v>3</v>
      </c>
      <c r="CE491" s="4">
        <v>1566</v>
      </c>
      <c r="CF491" s="4">
        <v>0</v>
      </c>
      <c r="CG491" s="4">
        <v>0</v>
      </c>
      <c r="CM491" s="4">
        <v>0</v>
      </c>
      <c r="CN491" s="4" t="s">
        <v>908</v>
      </c>
      <c r="CO491" s="4">
        <v>0</v>
      </c>
      <c r="CP491" s="4">
        <f t="shared" si="622"/>
        <v>203.55</v>
      </c>
      <c r="CQ491" s="4">
        <f t="shared" si="623"/>
        <v>3.04</v>
      </c>
      <c r="CR491" s="4">
        <f t="shared" si="651"/>
        <v>0</v>
      </c>
      <c r="CS491" s="4">
        <f t="shared" si="652"/>
        <v>0</v>
      </c>
      <c r="CT491" s="4">
        <f t="shared" si="626"/>
        <v>0</v>
      </c>
      <c r="CU491" s="4">
        <f t="shared" si="627"/>
        <v>0</v>
      </c>
      <c r="CV491" s="4">
        <f t="shared" si="628"/>
        <v>0</v>
      </c>
      <c r="CW491" s="4">
        <f t="shared" si="629"/>
        <v>0</v>
      </c>
      <c r="CX491" s="4">
        <f t="shared" si="630"/>
        <v>0</v>
      </c>
      <c r="CY491" s="4">
        <f t="shared" si="653"/>
        <v>0</v>
      </c>
      <c r="CZ491" s="4">
        <f t="shared" si="654"/>
        <v>0</v>
      </c>
      <c r="DC491" s="4" t="s">
        <v>3</v>
      </c>
      <c r="DD491" s="4" t="s">
        <v>3</v>
      </c>
      <c r="DE491" s="4" t="s">
        <v>3</v>
      </c>
      <c r="DF491" s="4" t="s">
        <v>3</v>
      </c>
      <c r="DG491" s="4" t="s">
        <v>3</v>
      </c>
      <c r="DH491" s="4" t="s">
        <v>3</v>
      </c>
      <c r="DI491" s="4" t="s">
        <v>3</v>
      </c>
      <c r="DJ491" s="4" t="s">
        <v>3</v>
      </c>
      <c r="DK491" s="4" t="s">
        <v>3</v>
      </c>
      <c r="DL491" s="4" t="s">
        <v>3</v>
      </c>
      <c r="DM491" s="4" t="s">
        <v>3</v>
      </c>
      <c r="DN491" s="4">
        <v>0</v>
      </c>
      <c r="DO491" s="4">
        <v>0</v>
      </c>
      <c r="DP491" s="4">
        <v>1</v>
      </c>
      <c r="DQ491" s="4">
        <v>1</v>
      </c>
      <c r="DU491" s="4">
        <v>1010</v>
      </c>
      <c r="DV491" s="4" t="s">
        <v>146</v>
      </c>
      <c r="DW491" s="4" t="s">
        <v>146</v>
      </c>
      <c r="DX491" s="4">
        <v>1</v>
      </c>
      <c r="DZ491" s="4" t="s">
        <v>3</v>
      </c>
      <c r="EA491" s="4" t="s">
        <v>3</v>
      </c>
      <c r="EB491" s="4" t="s">
        <v>3</v>
      </c>
      <c r="EC491" s="4" t="s">
        <v>3</v>
      </c>
      <c r="EE491" s="4">
        <v>85133641</v>
      </c>
      <c r="EF491" s="4">
        <v>30</v>
      </c>
      <c r="EG491" s="4" t="s">
        <v>52</v>
      </c>
      <c r="EH491" s="4">
        <v>0</v>
      </c>
      <c r="EI491" s="4" t="s">
        <v>3</v>
      </c>
      <c r="EJ491" s="4">
        <v>1</v>
      </c>
      <c r="EK491" s="4">
        <v>21</v>
      </c>
      <c r="EL491" s="4" t="s">
        <v>53</v>
      </c>
      <c r="EM491" s="4" t="s">
        <v>54</v>
      </c>
      <c r="EO491" s="4" t="s">
        <v>148</v>
      </c>
      <c r="EQ491" s="4">
        <v>0</v>
      </c>
      <c r="ER491" s="4">
        <v>2.4700000000000002</v>
      </c>
      <c r="ES491" s="4">
        <v>2.4700000000000002</v>
      </c>
      <c r="ET491" s="4">
        <v>0</v>
      </c>
      <c r="EU491" s="4">
        <v>0</v>
      </c>
      <c r="EV491" s="4">
        <v>0</v>
      </c>
      <c r="EW491" s="4">
        <v>0</v>
      </c>
      <c r="EX491" s="4">
        <v>0</v>
      </c>
      <c r="FQ491" s="4">
        <v>0</v>
      </c>
      <c r="FR491" s="4">
        <v>0</v>
      </c>
      <c r="FS491" s="4">
        <v>0</v>
      </c>
      <c r="FX491" s="4">
        <v>109</v>
      </c>
      <c r="FY491" s="4">
        <v>61</v>
      </c>
      <c r="GA491" s="4" t="s">
        <v>3</v>
      </c>
      <c r="GD491" s="4">
        <v>1</v>
      </c>
      <c r="GF491" s="4">
        <v>-1746022724</v>
      </c>
      <c r="GG491" s="4">
        <v>2</v>
      </c>
      <c r="GH491" s="4">
        <v>1</v>
      </c>
      <c r="GI491" s="4">
        <v>2</v>
      </c>
      <c r="GJ491" s="4">
        <v>0</v>
      </c>
      <c r="GK491" s="4">
        <v>0</v>
      </c>
      <c r="GL491" s="4">
        <f t="shared" si="633"/>
        <v>0</v>
      </c>
      <c r="GM491" s="4">
        <f t="shared" si="634"/>
        <v>203.55</v>
      </c>
      <c r="GN491" s="4">
        <f t="shared" si="635"/>
        <v>203.55</v>
      </c>
      <c r="GO491" s="4">
        <f t="shared" si="636"/>
        <v>0</v>
      </c>
      <c r="GP491" s="4">
        <f t="shared" si="637"/>
        <v>0</v>
      </c>
      <c r="GR491" s="4">
        <v>0</v>
      </c>
      <c r="GS491" s="4">
        <v>3</v>
      </c>
      <c r="GT491" s="4">
        <v>0</v>
      </c>
      <c r="GU491" s="4" t="s">
        <v>3</v>
      </c>
      <c r="GV491" s="4">
        <f t="shared" si="638"/>
        <v>0</v>
      </c>
      <c r="GW491" s="4">
        <v>1</v>
      </c>
      <c r="GX491" s="4">
        <f t="shared" si="639"/>
        <v>0</v>
      </c>
      <c r="HA491" s="4">
        <v>0</v>
      </c>
      <c r="HB491" s="4">
        <v>0</v>
      </c>
      <c r="HC491" s="4">
        <f t="shared" si="640"/>
        <v>0</v>
      </c>
      <c r="HE491" s="4" t="s">
        <v>3</v>
      </c>
      <c r="HF491" s="4" t="s">
        <v>3</v>
      </c>
      <c r="HM491" s="4" t="s">
        <v>42</v>
      </c>
      <c r="HN491" s="4" t="s">
        <v>3</v>
      </c>
      <c r="HO491" s="4" t="s">
        <v>3</v>
      </c>
      <c r="HP491" s="4" t="s">
        <v>3</v>
      </c>
      <c r="HQ491" s="4" t="s">
        <v>3</v>
      </c>
      <c r="HS491" s="4">
        <v>0</v>
      </c>
      <c r="IK491" s="4">
        <v>0</v>
      </c>
    </row>
    <row r="492" spans="1:255" x14ac:dyDescent="0.2">
      <c r="A492" s="2">
        <v>18</v>
      </c>
      <c r="B492" s="2">
        <v>1</v>
      </c>
      <c r="C492" s="2">
        <v>969</v>
      </c>
      <c r="D492" s="2"/>
      <c r="E492" s="2" t="s">
        <v>534</v>
      </c>
      <c r="F492" s="2" t="s">
        <v>415</v>
      </c>
      <c r="G492" s="2" t="s">
        <v>416</v>
      </c>
      <c r="H492" s="2" t="s">
        <v>146</v>
      </c>
      <c r="I492" s="2">
        <f>I484*J492</f>
        <v>30</v>
      </c>
      <c r="J492" s="2">
        <v>100</v>
      </c>
      <c r="K492" s="2">
        <v>100</v>
      </c>
      <c r="L492" s="2"/>
      <c r="M492" s="2"/>
      <c r="N492" s="2"/>
      <c r="O492" s="2">
        <f t="shared" si="602"/>
        <v>162.30000000000001</v>
      </c>
      <c r="P492" s="2">
        <f t="shared" si="603"/>
        <v>162.30000000000001</v>
      </c>
      <c r="Q492" s="2">
        <f t="shared" si="641"/>
        <v>0</v>
      </c>
      <c r="R492" s="2">
        <f t="shared" si="642"/>
        <v>0</v>
      </c>
      <c r="S492" s="2">
        <f t="shared" si="606"/>
        <v>0</v>
      </c>
      <c r="T492" s="2">
        <f t="shared" si="607"/>
        <v>0</v>
      </c>
      <c r="U492" s="2">
        <f t="shared" si="608"/>
        <v>0</v>
      </c>
      <c r="V492" s="2">
        <f t="shared" si="609"/>
        <v>0</v>
      </c>
      <c r="W492" s="2">
        <f t="shared" si="610"/>
        <v>0</v>
      </c>
      <c r="X492" s="2">
        <f t="shared" si="643"/>
        <v>0</v>
      </c>
      <c r="Y492" s="2">
        <f t="shared" si="644"/>
        <v>0</v>
      </c>
      <c r="Z492" s="2"/>
      <c r="AA492" s="2">
        <v>85736471</v>
      </c>
      <c r="AB492" s="2">
        <f t="shared" si="613"/>
        <v>5.41</v>
      </c>
      <c r="AC492" s="2">
        <f t="shared" si="645"/>
        <v>5.41</v>
      </c>
      <c r="AD492" s="2">
        <f t="shared" si="646"/>
        <v>0</v>
      </c>
      <c r="AE492" s="2">
        <f t="shared" si="647"/>
        <v>0</v>
      </c>
      <c r="AF492" s="2">
        <f t="shared" si="648"/>
        <v>0</v>
      </c>
      <c r="AG492" s="2">
        <f t="shared" si="618"/>
        <v>0</v>
      </c>
      <c r="AH492" s="2">
        <f t="shared" si="649"/>
        <v>0</v>
      </c>
      <c r="AI492" s="2">
        <f t="shared" si="650"/>
        <v>0</v>
      </c>
      <c r="AJ492" s="2">
        <f t="shared" si="621"/>
        <v>0</v>
      </c>
      <c r="AK492" s="2">
        <v>5.41</v>
      </c>
      <c r="AL492" s="2">
        <v>5.41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109</v>
      </c>
      <c r="AU492" s="2">
        <v>61</v>
      </c>
      <c r="AV492" s="2">
        <v>1</v>
      </c>
      <c r="AW492" s="2">
        <v>1</v>
      </c>
      <c r="AX492" s="2"/>
      <c r="AY492" s="2"/>
      <c r="AZ492" s="2">
        <v>1</v>
      </c>
      <c r="BA492" s="2">
        <v>1</v>
      </c>
      <c r="BB492" s="2">
        <v>1</v>
      </c>
      <c r="BC492" s="2">
        <v>1</v>
      </c>
      <c r="BD492" s="2" t="s">
        <v>3</v>
      </c>
      <c r="BE492" s="2" t="s">
        <v>3</v>
      </c>
      <c r="BF492" s="2" t="s">
        <v>3</v>
      </c>
      <c r="BG492" s="2" t="s">
        <v>3</v>
      </c>
      <c r="BH492" s="2">
        <v>3</v>
      </c>
      <c r="BI492" s="2">
        <v>1</v>
      </c>
      <c r="BJ492" s="2" t="s">
        <v>417</v>
      </c>
      <c r="BK492" s="2"/>
      <c r="BL492" s="2"/>
      <c r="BM492" s="2">
        <v>21</v>
      </c>
      <c r="BN492" s="2">
        <v>0</v>
      </c>
      <c r="BO492" s="2" t="s">
        <v>3</v>
      </c>
      <c r="BP492" s="2">
        <v>0</v>
      </c>
      <c r="BQ492" s="2">
        <v>30</v>
      </c>
      <c r="BR492" s="2">
        <v>0</v>
      </c>
      <c r="BS492" s="2">
        <v>1</v>
      </c>
      <c r="BT492" s="2">
        <v>1</v>
      </c>
      <c r="BU492" s="2">
        <v>1</v>
      </c>
      <c r="BV492" s="2">
        <v>1</v>
      </c>
      <c r="BW492" s="2">
        <v>1</v>
      </c>
      <c r="BX492" s="2">
        <v>1</v>
      </c>
      <c r="BY492" s="2" t="s">
        <v>3</v>
      </c>
      <c r="BZ492" s="2">
        <v>109</v>
      </c>
      <c r="CA492" s="2">
        <v>61</v>
      </c>
      <c r="CB492" s="2" t="s">
        <v>3</v>
      </c>
      <c r="CC492" s="2"/>
      <c r="CD492" s="2"/>
      <c r="CE492" s="2">
        <v>1566</v>
      </c>
      <c r="CF492" s="2">
        <v>0</v>
      </c>
      <c r="CG492" s="2">
        <v>0</v>
      </c>
      <c r="CH492" s="2"/>
      <c r="CI492" s="2"/>
      <c r="CJ492" s="2"/>
      <c r="CK492" s="2"/>
      <c r="CL492" s="2"/>
      <c r="CM492" s="2">
        <v>0</v>
      </c>
      <c r="CN492" s="2" t="s">
        <v>908</v>
      </c>
      <c r="CO492" s="2">
        <v>0</v>
      </c>
      <c r="CP492" s="2">
        <f t="shared" si="622"/>
        <v>162.30000000000001</v>
      </c>
      <c r="CQ492" s="2">
        <f t="shared" si="623"/>
        <v>5.41</v>
      </c>
      <c r="CR492" s="2">
        <f t="shared" si="651"/>
        <v>0</v>
      </c>
      <c r="CS492" s="2">
        <f t="shared" si="652"/>
        <v>0</v>
      </c>
      <c r="CT492" s="2">
        <f t="shared" si="626"/>
        <v>0</v>
      </c>
      <c r="CU492" s="2">
        <f t="shared" si="627"/>
        <v>0</v>
      </c>
      <c r="CV492" s="2">
        <f t="shared" si="628"/>
        <v>0</v>
      </c>
      <c r="CW492" s="2">
        <f t="shared" si="629"/>
        <v>0</v>
      </c>
      <c r="CX492" s="2">
        <f t="shared" si="630"/>
        <v>0</v>
      </c>
      <c r="CY492" s="2">
        <f t="shared" si="653"/>
        <v>0</v>
      </c>
      <c r="CZ492" s="2">
        <f t="shared" si="654"/>
        <v>0</v>
      </c>
      <c r="DA492" s="2"/>
      <c r="DB492" s="2"/>
      <c r="DC492" s="2" t="s">
        <v>3</v>
      </c>
      <c r="DD492" s="2" t="s">
        <v>3</v>
      </c>
      <c r="DE492" s="2" t="s">
        <v>3</v>
      </c>
      <c r="DF492" s="2" t="s">
        <v>3</v>
      </c>
      <c r="DG492" s="2" t="s">
        <v>3</v>
      </c>
      <c r="DH492" s="2" t="s">
        <v>3</v>
      </c>
      <c r="DI492" s="2" t="s">
        <v>3</v>
      </c>
      <c r="DJ492" s="2" t="s">
        <v>3</v>
      </c>
      <c r="DK492" s="2" t="s">
        <v>3</v>
      </c>
      <c r="DL492" s="2" t="s">
        <v>3</v>
      </c>
      <c r="DM492" s="2" t="s">
        <v>3</v>
      </c>
      <c r="DN492" s="2">
        <v>0</v>
      </c>
      <c r="DO492" s="2">
        <v>0</v>
      </c>
      <c r="DP492" s="2">
        <v>1</v>
      </c>
      <c r="DQ492" s="2">
        <v>1</v>
      </c>
      <c r="DR492" s="2"/>
      <c r="DS492" s="2"/>
      <c r="DT492" s="2"/>
      <c r="DU492" s="2">
        <v>1010</v>
      </c>
      <c r="DV492" s="2" t="s">
        <v>146</v>
      </c>
      <c r="DW492" s="2" t="s">
        <v>146</v>
      </c>
      <c r="DX492" s="2">
        <v>1</v>
      </c>
      <c r="DY492" s="2"/>
      <c r="DZ492" s="2" t="s">
        <v>3</v>
      </c>
      <c r="EA492" s="2" t="s">
        <v>3</v>
      </c>
      <c r="EB492" s="2" t="s">
        <v>3</v>
      </c>
      <c r="EC492" s="2" t="s">
        <v>3</v>
      </c>
      <c r="ED492" s="2"/>
      <c r="EE492" s="2">
        <v>85133641</v>
      </c>
      <c r="EF492" s="2">
        <v>30</v>
      </c>
      <c r="EG492" s="2" t="s">
        <v>52</v>
      </c>
      <c r="EH492" s="2">
        <v>0</v>
      </c>
      <c r="EI492" s="2" t="s">
        <v>3</v>
      </c>
      <c r="EJ492" s="2">
        <v>1</v>
      </c>
      <c r="EK492" s="2">
        <v>21</v>
      </c>
      <c r="EL492" s="2" t="s">
        <v>53</v>
      </c>
      <c r="EM492" s="2" t="s">
        <v>54</v>
      </c>
      <c r="EN492" s="2"/>
      <c r="EO492" s="2" t="s">
        <v>148</v>
      </c>
      <c r="EP492" s="2"/>
      <c r="EQ492" s="2">
        <v>0</v>
      </c>
      <c r="ER492" s="2">
        <v>5.41</v>
      </c>
      <c r="ES492" s="2">
        <v>5.41</v>
      </c>
      <c r="ET492" s="2">
        <v>0</v>
      </c>
      <c r="EU492" s="2">
        <v>0</v>
      </c>
      <c r="EV492" s="2">
        <v>0</v>
      </c>
      <c r="EW492" s="2">
        <v>0</v>
      </c>
      <c r="EX492" s="2">
        <v>0</v>
      </c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>
        <v>0</v>
      </c>
      <c r="FR492" s="2">
        <v>0</v>
      </c>
      <c r="FS492" s="2">
        <v>0</v>
      </c>
      <c r="FT492" s="2"/>
      <c r="FU492" s="2"/>
      <c r="FV492" s="2"/>
      <c r="FW492" s="2"/>
      <c r="FX492" s="2">
        <v>109</v>
      </c>
      <c r="FY492" s="2">
        <v>61</v>
      </c>
      <c r="FZ492" s="2"/>
      <c r="GA492" s="2" t="s">
        <v>3</v>
      </c>
      <c r="GB492" s="2"/>
      <c r="GC492" s="2"/>
      <c r="GD492" s="2">
        <v>1</v>
      </c>
      <c r="GE492" s="2"/>
      <c r="GF492" s="2">
        <v>-446217125</v>
      </c>
      <c r="GG492" s="2">
        <v>2</v>
      </c>
      <c r="GH492" s="2">
        <v>1</v>
      </c>
      <c r="GI492" s="2">
        <v>-2</v>
      </c>
      <c r="GJ492" s="2">
        <v>0</v>
      </c>
      <c r="GK492" s="2">
        <v>0</v>
      </c>
      <c r="GL492" s="2">
        <f t="shared" si="633"/>
        <v>0</v>
      </c>
      <c r="GM492" s="2">
        <f t="shared" si="634"/>
        <v>162.30000000000001</v>
      </c>
      <c r="GN492" s="2">
        <f t="shared" si="635"/>
        <v>162.30000000000001</v>
      </c>
      <c r="GO492" s="2">
        <f t="shared" si="636"/>
        <v>0</v>
      </c>
      <c r="GP492" s="2">
        <f t="shared" si="637"/>
        <v>0</v>
      </c>
      <c r="GQ492" s="2"/>
      <c r="GR492" s="2">
        <v>0</v>
      </c>
      <c r="GS492" s="2">
        <v>3</v>
      </c>
      <c r="GT492" s="2">
        <v>0</v>
      </c>
      <c r="GU492" s="2" t="s">
        <v>3</v>
      </c>
      <c r="GV492" s="2">
        <f t="shared" si="638"/>
        <v>0</v>
      </c>
      <c r="GW492" s="2">
        <v>1</v>
      </c>
      <c r="GX492" s="2">
        <f t="shared" si="639"/>
        <v>0</v>
      </c>
      <c r="GY492" s="2"/>
      <c r="GZ492" s="2"/>
      <c r="HA492" s="2">
        <v>0</v>
      </c>
      <c r="HB492" s="2">
        <v>0</v>
      </c>
      <c r="HC492" s="2">
        <f t="shared" si="640"/>
        <v>0</v>
      </c>
      <c r="HD492" s="2"/>
      <c r="HE492" s="2" t="s">
        <v>3</v>
      </c>
      <c r="HF492" s="2" t="s">
        <v>3</v>
      </c>
      <c r="HG492" s="2"/>
      <c r="HH492" s="2"/>
      <c r="HI492" s="2"/>
      <c r="HJ492" s="2"/>
      <c r="HK492" s="2"/>
      <c r="HL492" s="2"/>
      <c r="HM492" s="2" t="s">
        <v>42</v>
      </c>
      <c r="HN492" s="2" t="s">
        <v>3</v>
      </c>
      <c r="HO492" s="2" t="s">
        <v>3</v>
      </c>
      <c r="HP492" s="2" t="s">
        <v>3</v>
      </c>
      <c r="HQ492" s="2" t="s">
        <v>3</v>
      </c>
      <c r="HR492" s="2"/>
      <c r="HS492" s="2">
        <v>0</v>
      </c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>
        <v>0</v>
      </c>
      <c r="IL492" s="2"/>
      <c r="IM492" s="2"/>
      <c r="IN492" s="2"/>
      <c r="IO492" s="2"/>
      <c r="IP492" s="2"/>
      <c r="IQ492" s="2"/>
      <c r="IR492" s="2"/>
      <c r="IS492" s="2"/>
      <c r="IT492" s="2"/>
      <c r="IU492" s="2"/>
    </row>
    <row r="493" spans="1:255" x14ac:dyDescent="0.2">
      <c r="A493" s="4">
        <v>18</v>
      </c>
      <c r="B493" s="4">
        <v>1</v>
      </c>
      <c r="C493" s="4">
        <v>984</v>
      </c>
      <c r="E493" s="4" t="s">
        <v>534</v>
      </c>
      <c r="F493" s="4" t="s">
        <v>415</v>
      </c>
      <c r="G493" s="4" t="s">
        <v>416</v>
      </c>
      <c r="H493" s="4" t="s">
        <v>146</v>
      </c>
      <c r="I493" s="4">
        <f>I485*J493</f>
        <v>30</v>
      </c>
      <c r="J493" s="4">
        <v>100</v>
      </c>
      <c r="K493" s="4">
        <v>100</v>
      </c>
      <c r="O493" s="4">
        <f t="shared" si="602"/>
        <v>689.78</v>
      </c>
      <c r="P493" s="4">
        <f t="shared" si="603"/>
        <v>689.78</v>
      </c>
      <c r="Q493" s="4">
        <f t="shared" si="641"/>
        <v>0</v>
      </c>
      <c r="R493" s="4">
        <f t="shared" si="642"/>
        <v>0</v>
      </c>
      <c r="S493" s="4">
        <f t="shared" si="606"/>
        <v>0</v>
      </c>
      <c r="T493" s="4">
        <f t="shared" si="607"/>
        <v>0</v>
      </c>
      <c r="U493" s="4">
        <f t="shared" si="608"/>
        <v>0</v>
      </c>
      <c r="V493" s="4">
        <f t="shared" si="609"/>
        <v>0</v>
      </c>
      <c r="W493" s="4">
        <f t="shared" si="610"/>
        <v>0</v>
      </c>
      <c r="X493" s="4">
        <f t="shared" si="643"/>
        <v>0</v>
      </c>
      <c r="Y493" s="4">
        <f t="shared" si="644"/>
        <v>0</v>
      </c>
      <c r="AA493" s="4">
        <v>85736473</v>
      </c>
      <c r="AB493" s="4">
        <f t="shared" si="613"/>
        <v>5.41</v>
      </c>
      <c r="AC493" s="4">
        <f t="shared" si="645"/>
        <v>5.41</v>
      </c>
      <c r="AD493" s="4">
        <f t="shared" si="646"/>
        <v>0</v>
      </c>
      <c r="AE493" s="4">
        <f t="shared" si="647"/>
        <v>0</v>
      </c>
      <c r="AF493" s="4">
        <f t="shared" si="648"/>
        <v>0</v>
      </c>
      <c r="AG493" s="4">
        <f t="shared" si="618"/>
        <v>0</v>
      </c>
      <c r="AH493" s="4">
        <f t="shared" si="649"/>
        <v>0</v>
      </c>
      <c r="AI493" s="4">
        <f t="shared" si="650"/>
        <v>0</v>
      </c>
      <c r="AJ493" s="4">
        <f t="shared" si="621"/>
        <v>0</v>
      </c>
      <c r="AK493" s="4">
        <v>5.41</v>
      </c>
      <c r="AL493" s="4">
        <v>5.41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109</v>
      </c>
      <c r="AU493" s="4">
        <v>61</v>
      </c>
      <c r="AV493" s="4">
        <v>1</v>
      </c>
      <c r="AW493" s="4">
        <v>1</v>
      </c>
      <c r="AZ493" s="4">
        <v>1</v>
      </c>
      <c r="BA493" s="4">
        <v>1</v>
      </c>
      <c r="BB493" s="4">
        <v>1</v>
      </c>
      <c r="BC493" s="4">
        <v>4.25</v>
      </c>
      <c r="BD493" s="4" t="s">
        <v>3</v>
      </c>
      <c r="BE493" s="4" t="s">
        <v>3</v>
      </c>
      <c r="BF493" s="4" t="s">
        <v>3</v>
      </c>
      <c r="BG493" s="4" t="s">
        <v>3</v>
      </c>
      <c r="BH493" s="4">
        <v>3</v>
      </c>
      <c r="BI493" s="4">
        <v>1</v>
      </c>
      <c r="BJ493" s="4" t="s">
        <v>417</v>
      </c>
      <c r="BM493" s="4">
        <v>21</v>
      </c>
      <c r="BN493" s="4">
        <v>0</v>
      </c>
      <c r="BO493" s="4" t="s">
        <v>415</v>
      </c>
      <c r="BP493" s="4">
        <v>1</v>
      </c>
      <c r="BQ493" s="4">
        <v>30</v>
      </c>
      <c r="BR493" s="4">
        <v>0</v>
      </c>
      <c r="BS493" s="4">
        <v>1</v>
      </c>
      <c r="BT493" s="4">
        <v>1</v>
      </c>
      <c r="BU493" s="4">
        <v>1</v>
      </c>
      <c r="BV493" s="4">
        <v>1</v>
      </c>
      <c r="BW493" s="4">
        <v>1</v>
      </c>
      <c r="BX493" s="4">
        <v>1</v>
      </c>
      <c r="BY493" s="4" t="s">
        <v>3</v>
      </c>
      <c r="BZ493" s="4">
        <v>109</v>
      </c>
      <c r="CA493" s="4">
        <v>61</v>
      </c>
      <c r="CB493" s="4" t="s">
        <v>3</v>
      </c>
      <c r="CE493" s="4">
        <v>1566</v>
      </c>
      <c r="CF493" s="4">
        <v>0</v>
      </c>
      <c r="CG493" s="4">
        <v>0</v>
      </c>
      <c r="CM493" s="4">
        <v>0</v>
      </c>
      <c r="CN493" s="4" t="s">
        <v>908</v>
      </c>
      <c r="CO493" s="4">
        <v>0</v>
      </c>
      <c r="CP493" s="4">
        <f t="shared" si="622"/>
        <v>689.78</v>
      </c>
      <c r="CQ493" s="4">
        <f t="shared" si="623"/>
        <v>22.99</v>
      </c>
      <c r="CR493" s="4">
        <f t="shared" si="651"/>
        <v>0</v>
      </c>
      <c r="CS493" s="4">
        <f t="shared" si="652"/>
        <v>0</v>
      </c>
      <c r="CT493" s="4">
        <f t="shared" si="626"/>
        <v>0</v>
      </c>
      <c r="CU493" s="4">
        <f t="shared" si="627"/>
        <v>0</v>
      </c>
      <c r="CV493" s="4">
        <f t="shared" si="628"/>
        <v>0</v>
      </c>
      <c r="CW493" s="4">
        <f t="shared" si="629"/>
        <v>0</v>
      </c>
      <c r="CX493" s="4">
        <f t="shared" si="630"/>
        <v>0</v>
      </c>
      <c r="CY493" s="4">
        <f t="shared" si="653"/>
        <v>0</v>
      </c>
      <c r="CZ493" s="4">
        <f t="shared" si="654"/>
        <v>0</v>
      </c>
      <c r="DC493" s="4" t="s">
        <v>3</v>
      </c>
      <c r="DD493" s="4" t="s">
        <v>3</v>
      </c>
      <c r="DE493" s="4" t="s">
        <v>3</v>
      </c>
      <c r="DF493" s="4" t="s">
        <v>3</v>
      </c>
      <c r="DG493" s="4" t="s">
        <v>3</v>
      </c>
      <c r="DH493" s="4" t="s">
        <v>3</v>
      </c>
      <c r="DI493" s="4" t="s">
        <v>3</v>
      </c>
      <c r="DJ493" s="4" t="s">
        <v>3</v>
      </c>
      <c r="DK493" s="4" t="s">
        <v>3</v>
      </c>
      <c r="DL493" s="4" t="s">
        <v>3</v>
      </c>
      <c r="DM493" s="4" t="s">
        <v>3</v>
      </c>
      <c r="DN493" s="4">
        <v>0</v>
      </c>
      <c r="DO493" s="4">
        <v>0</v>
      </c>
      <c r="DP493" s="4">
        <v>1</v>
      </c>
      <c r="DQ493" s="4">
        <v>1</v>
      </c>
      <c r="DU493" s="4">
        <v>1010</v>
      </c>
      <c r="DV493" s="4" t="s">
        <v>146</v>
      </c>
      <c r="DW493" s="4" t="s">
        <v>146</v>
      </c>
      <c r="DX493" s="4">
        <v>1</v>
      </c>
      <c r="DZ493" s="4" t="s">
        <v>3</v>
      </c>
      <c r="EA493" s="4" t="s">
        <v>3</v>
      </c>
      <c r="EB493" s="4" t="s">
        <v>3</v>
      </c>
      <c r="EC493" s="4" t="s">
        <v>3</v>
      </c>
      <c r="EE493" s="4">
        <v>85133641</v>
      </c>
      <c r="EF493" s="4">
        <v>30</v>
      </c>
      <c r="EG493" s="4" t="s">
        <v>52</v>
      </c>
      <c r="EH493" s="4">
        <v>0</v>
      </c>
      <c r="EI493" s="4" t="s">
        <v>3</v>
      </c>
      <c r="EJ493" s="4">
        <v>1</v>
      </c>
      <c r="EK493" s="4">
        <v>21</v>
      </c>
      <c r="EL493" s="4" t="s">
        <v>53</v>
      </c>
      <c r="EM493" s="4" t="s">
        <v>54</v>
      </c>
      <c r="EO493" s="4" t="s">
        <v>148</v>
      </c>
      <c r="EQ493" s="4">
        <v>0</v>
      </c>
      <c r="ER493" s="4">
        <v>5.41</v>
      </c>
      <c r="ES493" s="4">
        <v>5.41</v>
      </c>
      <c r="ET493" s="4">
        <v>0</v>
      </c>
      <c r="EU493" s="4">
        <v>0</v>
      </c>
      <c r="EV493" s="4">
        <v>0</v>
      </c>
      <c r="EW493" s="4">
        <v>0</v>
      </c>
      <c r="EX493" s="4">
        <v>0</v>
      </c>
      <c r="FQ493" s="4">
        <v>0</v>
      </c>
      <c r="FR493" s="4">
        <v>0</v>
      </c>
      <c r="FS493" s="4">
        <v>0</v>
      </c>
      <c r="FX493" s="4">
        <v>109</v>
      </c>
      <c r="FY493" s="4">
        <v>61</v>
      </c>
      <c r="GA493" s="4" t="s">
        <v>3</v>
      </c>
      <c r="GD493" s="4">
        <v>1</v>
      </c>
      <c r="GF493" s="4">
        <v>-446217125</v>
      </c>
      <c r="GG493" s="4">
        <v>2</v>
      </c>
      <c r="GH493" s="4">
        <v>1</v>
      </c>
      <c r="GI493" s="4">
        <v>2</v>
      </c>
      <c r="GJ493" s="4">
        <v>0</v>
      </c>
      <c r="GK493" s="4">
        <v>0</v>
      </c>
      <c r="GL493" s="4">
        <f t="shared" si="633"/>
        <v>0</v>
      </c>
      <c r="GM493" s="4">
        <f t="shared" si="634"/>
        <v>689.78</v>
      </c>
      <c r="GN493" s="4">
        <f t="shared" si="635"/>
        <v>689.78</v>
      </c>
      <c r="GO493" s="4">
        <f t="shared" si="636"/>
        <v>0</v>
      </c>
      <c r="GP493" s="4">
        <f t="shared" si="637"/>
        <v>0</v>
      </c>
      <c r="GR493" s="4">
        <v>0</v>
      </c>
      <c r="GS493" s="4">
        <v>3</v>
      </c>
      <c r="GT493" s="4">
        <v>0</v>
      </c>
      <c r="GU493" s="4" t="s">
        <v>3</v>
      </c>
      <c r="GV493" s="4">
        <f t="shared" si="638"/>
        <v>0</v>
      </c>
      <c r="GW493" s="4">
        <v>1</v>
      </c>
      <c r="GX493" s="4">
        <f t="shared" si="639"/>
        <v>0</v>
      </c>
      <c r="HA493" s="4">
        <v>0</v>
      </c>
      <c r="HB493" s="4">
        <v>0</v>
      </c>
      <c r="HC493" s="4">
        <f t="shared" si="640"/>
        <v>0</v>
      </c>
      <c r="HE493" s="4" t="s">
        <v>3</v>
      </c>
      <c r="HF493" s="4" t="s">
        <v>3</v>
      </c>
      <c r="HM493" s="4" t="s">
        <v>42</v>
      </c>
      <c r="HN493" s="4" t="s">
        <v>3</v>
      </c>
      <c r="HO493" s="4" t="s">
        <v>3</v>
      </c>
      <c r="HP493" s="4" t="s">
        <v>3</v>
      </c>
      <c r="HQ493" s="4" t="s">
        <v>3</v>
      </c>
      <c r="HS493" s="4">
        <v>0</v>
      </c>
      <c r="IK493" s="4">
        <v>0</v>
      </c>
    </row>
    <row r="494" spans="1:255" x14ac:dyDescent="0.2">
      <c r="A494" s="2">
        <v>18</v>
      </c>
      <c r="B494" s="2">
        <v>1</v>
      </c>
      <c r="C494" s="2">
        <v>967</v>
      </c>
      <c r="D494" s="2"/>
      <c r="E494" s="2" t="s">
        <v>535</v>
      </c>
      <c r="F494" s="2" t="s">
        <v>419</v>
      </c>
      <c r="G494" s="2" t="s">
        <v>420</v>
      </c>
      <c r="H494" s="2" t="s">
        <v>146</v>
      </c>
      <c r="I494" s="2">
        <f>I484*J494</f>
        <v>140</v>
      </c>
      <c r="J494" s="2">
        <v>466.66666666666669</v>
      </c>
      <c r="K494" s="2">
        <v>466.66666700000002</v>
      </c>
      <c r="L494" s="2"/>
      <c r="M494" s="2"/>
      <c r="N494" s="2"/>
      <c r="O494" s="2">
        <f t="shared" si="602"/>
        <v>266</v>
      </c>
      <c r="P494" s="2">
        <f t="shared" si="603"/>
        <v>266</v>
      </c>
      <c r="Q494" s="2">
        <f t="shared" si="641"/>
        <v>0</v>
      </c>
      <c r="R494" s="2">
        <f t="shared" si="642"/>
        <v>0</v>
      </c>
      <c r="S494" s="2">
        <f t="shared" si="606"/>
        <v>0</v>
      </c>
      <c r="T494" s="2">
        <f t="shared" si="607"/>
        <v>0</v>
      </c>
      <c r="U494" s="2">
        <f t="shared" si="608"/>
        <v>0</v>
      </c>
      <c r="V494" s="2">
        <f t="shared" si="609"/>
        <v>0</v>
      </c>
      <c r="W494" s="2">
        <f t="shared" si="610"/>
        <v>0</v>
      </c>
      <c r="X494" s="2">
        <f t="shared" si="643"/>
        <v>0</v>
      </c>
      <c r="Y494" s="2">
        <f t="shared" si="644"/>
        <v>0</v>
      </c>
      <c r="Z494" s="2"/>
      <c r="AA494" s="2">
        <v>85736471</v>
      </c>
      <c r="AB494" s="2">
        <f t="shared" si="613"/>
        <v>1.9</v>
      </c>
      <c r="AC494" s="2">
        <f t="shared" si="645"/>
        <v>1.9</v>
      </c>
      <c r="AD494" s="2">
        <f t="shared" si="646"/>
        <v>0</v>
      </c>
      <c r="AE494" s="2">
        <f t="shared" si="647"/>
        <v>0</v>
      </c>
      <c r="AF494" s="2">
        <f t="shared" si="648"/>
        <v>0</v>
      </c>
      <c r="AG494" s="2">
        <f t="shared" si="618"/>
        <v>0</v>
      </c>
      <c r="AH494" s="2">
        <f t="shared" si="649"/>
        <v>0</v>
      </c>
      <c r="AI494" s="2">
        <f t="shared" si="650"/>
        <v>0</v>
      </c>
      <c r="AJ494" s="2">
        <f t="shared" si="621"/>
        <v>0</v>
      </c>
      <c r="AK494" s="2">
        <v>1.9</v>
      </c>
      <c r="AL494" s="2">
        <v>1.9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109</v>
      </c>
      <c r="AU494" s="2">
        <v>61</v>
      </c>
      <c r="AV494" s="2">
        <v>1</v>
      </c>
      <c r="AW494" s="2">
        <v>1</v>
      </c>
      <c r="AX494" s="2"/>
      <c r="AY494" s="2"/>
      <c r="AZ494" s="2">
        <v>1</v>
      </c>
      <c r="BA494" s="2">
        <v>1</v>
      </c>
      <c r="BB494" s="2">
        <v>1</v>
      </c>
      <c r="BC494" s="2">
        <v>1</v>
      </c>
      <c r="BD494" s="2" t="s">
        <v>3</v>
      </c>
      <c r="BE494" s="2" t="s">
        <v>3</v>
      </c>
      <c r="BF494" s="2" t="s">
        <v>3</v>
      </c>
      <c r="BG494" s="2" t="s">
        <v>3</v>
      </c>
      <c r="BH494" s="2">
        <v>3</v>
      </c>
      <c r="BI494" s="2">
        <v>1</v>
      </c>
      <c r="BJ494" s="2" t="s">
        <v>421</v>
      </c>
      <c r="BK494" s="2"/>
      <c r="BL494" s="2"/>
      <c r="BM494" s="2">
        <v>21</v>
      </c>
      <c r="BN494" s="2">
        <v>0</v>
      </c>
      <c r="BO494" s="2" t="s">
        <v>3</v>
      </c>
      <c r="BP494" s="2">
        <v>0</v>
      </c>
      <c r="BQ494" s="2">
        <v>30</v>
      </c>
      <c r="BR494" s="2">
        <v>0</v>
      </c>
      <c r="BS494" s="2">
        <v>1</v>
      </c>
      <c r="BT494" s="2">
        <v>1</v>
      </c>
      <c r="BU494" s="2">
        <v>1</v>
      </c>
      <c r="BV494" s="2">
        <v>1</v>
      </c>
      <c r="BW494" s="2">
        <v>1</v>
      </c>
      <c r="BX494" s="2">
        <v>1</v>
      </c>
      <c r="BY494" s="2" t="s">
        <v>3</v>
      </c>
      <c r="BZ494" s="2">
        <v>109</v>
      </c>
      <c r="CA494" s="2">
        <v>61</v>
      </c>
      <c r="CB494" s="2" t="s">
        <v>3</v>
      </c>
      <c r="CC494" s="2"/>
      <c r="CD494" s="2"/>
      <c r="CE494" s="2">
        <v>1566</v>
      </c>
      <c r="CF494" s="2">
        <v>0</v>
      </c>
      <c r="CG494" s="2">
        <v>0</v>
      </c>
      <c r="CH494" s="2"/>
      <c r="CI494" s="2"/>
      <c r="CJ494" s="2"/>
      <c r="CK494" s="2"/>
      <c r="CL494" s="2"/>
      <c r="CM494" s="2">
        <v>0</v>
      </c>
      <c r="CN494" s="2" t="s">
        <v>908</v>
      </c>
      <c r="CO494" s="2">
        <v>0</v>
      </c>
      <c r="CP494" s="2">
        <f t="shared" si="622"/>
        <v>266</v>
      </c>
      <c r="CQ494" s="2">
        <f t="shared" si="623"/>
        <v>1.9</v>
      </c>
      <c r="CR494" s="2">
        <f t="shared" si="651"/>
        <v>0</v>
      </c>
      <c r="CS494" s="2">
        <f t="shared" si="652"/>
        <v>0</v>
      </c>
      <c r="CT494" s="2">
        <f t="shared" si="626"/>
        <v>0</v>
      </c>
      <c r="CU494" s="2">
        <f t="shared" si="627"/>
        <v>0</v>
      </c>
      <c r="CV494" s="2">
        <f t="shared" si="628"/>
        <v>0</v>
      </c>
      <c r="CW494" s="2">
        <f t="shared" si="629"/>
        <v>0</v>
      </c>
      <c r="CX494" s="2">
        <f t="shared" si="630"/>
        <v>0</v>
      </c>
      <c r="CY494" s="2">
        <f t="shared" si="653"/>
        <v>0</v>
      </c>
      <c r="CZ494" s="2">
        <f t="shared" si="654"/>
        <v>0</v>
      </c>
      <c r="DA494" s="2"/>
      <c r="DB494" s="2"/>
      <c r="DC494" s="2" t="s">
        <v>3</v>
      </c>
      <c r="DD494" s="2" t="s">
        <v>3</v>
      </c>
      <c r="DE494" s="2" t="s">
        <v>3</v>
      </c>
      <c r="DF494" s="2" t="s">
        <v>3</v>
      </c>
      <c r="DG494" s="2" t="s">
        <v>3</v>
      </c>
      <c r="DH494" s="2" t="s">
        <v>3</v>
      </c>
      <c r="DI494" s="2" t="s">
        <v>3</v>
      </c>
      <c r="DJ494" s="2" t="s">
        <v>3</v>
      </c>
      <c r="DK494" s="2" t="s">
        <v>3</v>
      </c>
      <c r="DL494" s="2" t="s">
        <v>3</v>
      </c>
      <c r="DM494" s="2" t="s">
        <v>3</v>
      </c>
      <c r="DN494" s="2">
        <v>0</v>
      </c>
      <c r="DO494" s="2">
        <v>0</v>
      </c>
      <c r="DP494" s="2">
        <v>1</v>
      </c>
      <c r="DQ494" s="2">
        <v>1</v>
      </c>
      <c r="DR494" s="2"/>
      <c r="DS494" s="2"/>
      <c r="DT494" s="2"/>
      <c r="DU494" s="2">
        <v>1010</v>
      </c>
      <c r="DV494" s="2" t="s">
        <v>146</v>
      </c>
      <c r="DW494" s="2" t="s">
        <v>146</v>
      </c>
      <c r="DX494" s="2">
        <v>1</v>
      </c>
      <c r="DY494" s="2"/>
      <c r="DZ494" s="2" t="s">
        <v>3</v>
      </c>
      <c r="EA494" s="2" t="s">
        <v>3</v>
      </c>
      <c r="EB494" s="2" t="s">
        <v>3</v>
      </c>
      <c r="EC494" s="2" t="s">
        <v>3</v>
      </c>
      <c r="ED494" s="2"/>
      <c r="EE494" s="2">
        <v>85133641</v>
      </c>
      <c r="EF494" s="2">
        <v>30</v>
      </c>
      <c r="EG494" s="2" t="s">
        <v>52</v>
      </c>
      <c r="EH494" s="2">
        <v>0</v>
      </c>
      <c r="EI494" s="2" t="s">
        <v>3</v>
      </c>
      <c r="EJ494" s="2">
        <v>1</v>
      </c>
      <c r="EK494" s="2">
        <v>21</v>
      </c>
      <c r="EL494" s="2" t="s">
        <v>53</v>
      </c>
      <c r="EM494" s="2" t="s">
        <v>54</v>
      </c>
      <c r="EN494" s="2"/>
      <c r="EO494" s="2" t="s">
        <v>148</v>
      </c>
      <c r="EP494" s="2"/>
      <c r="EQ494" s="2">
        <v>0</v>
      </c>
      <c r="ER494" s="2">
        <v>1.9</v>
      </c>
      <c r="ES494" s="2">
        <v>1.9</v>
      </c>
      <c r="ET494" s="2">
        <v>0</v>
      </c>
      <c r="EU494" s="2">
        <v>0</v>
      </c>
      <c r="EV494" s="2">
        <v>0</v>
      </c>
      <c r="EW494" s="2">
        <v>0</v>
      </c>
      <c r="EX494" s="2">
        <v>0</v>
      </c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>
        <v>0</v>
      </c>
      <c r="FR494" s="2">
        <v>0</v>
      </c>
      <c r="FS494" s="2">
        <v>0</v>
      </c>
      <c r="FT494" s="2"/>
      <c r="FU494" s="2"/>
      <c r="FV494" s="2"/>
      <c r="FW494" s="2"/>
      <c r="FX494" s="2">
        <v>109</v>
      </c>
      <c r="FY494" s="2">
        <v>61</v>
      </c>
      <c r="FZ494" s="2"/>
      <c r="GA494" s="2" t="s">
        <v>3</v>
      </c>
      <c r="GB494" s="2"/>
      <c r="GC494" s="2"/>
      <c r="GD494" s="2">
        <v>1</v>
      </c>
      <c r="GE494" s="2"/>
      <c r="GF494" s="2">
        <v>2032628862</v>
      </c>
      <c r="GG494" s="2">
        <v>2</v>
      </c>
      <c r="GH494" s="2">
        <v>1</v>
      </c>
      <c r="GI494" s="2">
        <v>-2</v>
      </c>
      <c r="GJ494" s="2">
        <v>0</v>
      </c>
      <c r="GK494" s="2">
        <v>0</v>
      </c>
      <c r="GL494" s="2">
        <f t="shared" si="633"/>
        <v>0</v>
      </c>
      <c r="GM494" s="2">
        <f t="shared" si="634"/>
        <v>266</v>
      </c>
      <c r="GN494" s="2">
        <f t="shared" si="635"/>
        <v>266</v>
      </c>
      <c r="GO494" s="2">
        <f t="shared" si="636"/>
        <v>0</v>
      </c>
      <c r="GP494" s="2">
        <f t="shared" si="637"/>
        <v>0</v>
      </c>
      <c r="GQ494" s="2"/>
      <c r="GR494" s="2">
        <v>0</v>
      </c>
      <c r="GS494" s="2">
        <v>3</v>
      </c>
      <c r="GT494" s="2">
        <v>0</v>
      </c>
      <c r="GU494" s="2" t="s">
        <v>3</v>
      </c>
      <c r="GV494" s="2">
        <f t="shared" si="638"/>
        <v>0</v>
      </c>
      <c r="GW494" s="2">
        <v>1</v>
      </c>
      <c r="GX494" s="2">
        <f t="shared" si="639"/>
        <v>0</v>
      </c>
      <c r="GY494" s="2"/>
      <c r="GZ494" s="2"/>
      <c r="HA494" s="2">
        <v>0</v>
      </c>
      <c r="HB494" s="2">
        <v>0</v>
      </c>
      <c r="HC494" s="2">
        <f t="shared" si="640"/>
        <v>0</v>
      </c>
      <c r="HD494" s="2"/>
      <c r="HE494" s="2" t="s">
        <v>3</v>
      </c>
      <c r="HF494" s="2" t="s">
        <v>3</v>
      </c>
      <c r="HG494" s="2"/>
      <c r="HH494" s="2"/>
      <c r="HI494" s="2"/>
      <c r="HJ494" s="2"/>
      <c r="HK494" s="2"/>
      <c r="HL494" s="2"/>
      <c r="HM494" s="2" t="s">
        <v>42</v>
      </c>
      <c r="HN494" s="2" t="s">
        <v>3</v>
      </c>
      <c r="HO494" s="2" t="s">
        <v>3</v>
      </c>
      <c r="HP494" s="2" t="s">
        <v>3</v>
      </c>
      <c r="HQ494" s="2" t="s">
        <v>3</v>
      </c>
      <c r="HR494" s="2"/>
      <c r="HS494" s="2">
        <v>0</v>
      </c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>
        <v>0</v>
      </c>
      <c r="IL494" s="2"/>
      <c r="IM494" s="2"/>
      <c r="IN494" s="2"/>
      <c r="IO494" s="2"/>
      <c r="IP494" s="2"/>
      <c r="IQ494" s="2"/>
      <c r="IR494" s="2"/>
      <c r="IS494" s="2"/>
      <c r="IT494" s="2"/>
      <c r="IU494" s="2"/>
    </row>
    <row r="495" spans="1:255" x14ac:dyDescent="0.2">
      <c r="A495" s="4">
        <v>18</v>
      </c>
      <c r="B495" s="4">
        <v>1</v>
      </c>
      <c r="C495" s="4">
        <v>982</v>
      </c>
      <c r="E495" s="4" t="s">
        <v>535</v>
      </c>
      <c r="F495" s="4" t="s">
        <v>419</v>
      </c>
      <c r="G495" s="4" t="s">
        <v>420</v>
      </c>
      <c r="H495" s="4" t="s">
        <v>146</v>
      </c>
      <c r="I495" s="4">
        <f>I485*J495</f>
        <v>140</v>
      </c>
      <c r="J495" s="4">
        <v>466.66666666666669</v>
      </c>
      <c r="K495" s="4">
        <v>466.66666700000002</v>
      </c>
      <c r="O495" s="4">
        <f t="shared" si="602"/>
        <v>598.5</v>
      </c>
      <c r="P495" s="4">
        <f t="shared" si="603"/>
        <v>598.5</v>
      </c>
      <c r="Q495" s="4">
        <f t="shared" si="641"/>
        <v>0</v>
      </c>
      <c r="R495" s="4">
        <f t="shared" si="642"/>
        <v>0</v>
      </c>
      <c r="S495" s="4">
        <f t="shared" si="606"/>
        <v>0</v>
      </c>
      <c r="T495" s="4">
        <f t="shared" si="607"/>
        <v>0</v>
      </c>
      <c r="U495" s="4">
        <f t="shared" si="608"/>
        <v>0</v>
      </c>
      <c r="V495" s="4">
        <f t="shared" si="609"/>
        <v>0</v>
      </c>
      <c r="W495" s="4">
        <f t="shared" si="610"/>
        <v>0</v>
      </c>
      <c r="X495" s="4">
        <f t="shared" si="643"/>
        <v>0</v>
      </c>
      <c r="Y495" s="4">
        <f t="shared" si="644"/>
        <v>0</v>
      </c>
      <c r="AA495" s="4">
        <v>85736473</v>
      </c>
      <c r="AB495" s="4">
        <f t="shared" si="613"/>
        <v>1.9</v>
      </c>
      <c r="AC495" s="4">
        <f t="shared" si="645"/>
        <v>1.9</v>
      </c>
      <c r="AD495" s="4">
        <f t="shared" si="646"/>
        <v>0</v>
      </c>
      <c r="AE495" s="4">
        <f t="shared" si="647"/>
        <v>0</v>
      </c>
      <c r="AF495" s="4">
        <f t="shared" si="648"/>
        <v>0</v>
      </c>
      <c r="AG495" s="4">
        <f t="shared" si="618"/>
        <v>0</v>
      </c>
      <c r="AH495" s="4">
        <f t="shared" si="649"/>
        <v>0</v>
      </c>
      <c r="AI495" s="4">
        <f t="shared" si="650"/>
        <v>0</v>
      </c>
      <c r="AJ495" s="4">
        <f t="shared" si="621"/>
        <v>0</v>
      </c>
      <c r="AK495" s="4">
        <v>1.9</v>
      </c>
      <c r="AL495" s="4">
        <v>1.9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109</v>
      </c>
      <c r="AU495" s="4">
        <v>61</v>
      </c>
      <c r="AV495" s="4">
        <v>1</v>
      </c>
      <c r="AW495" s="4">
        <v>1</v>
      </c>
      <c r="AZ495" s="4">
        <v>1</v>
      </c>
      <c r="BA495" s="4">
        <v>1</v>
      </c>
      <c r="BB495" s="4">
        <v>1</v>
      </c>
      <c r="BC495" s="4">
        <v>2.25</v>
      </c>
      <c r="BD495" s="4" t="s">
        <v>3</v>
      </c>
      <c r="BE495" s="4" t="s">
        <v>3</v>
      </c>
      <c r="BF495" s="4" t="s">
        <v>3</v>
      </c>
      <c r="BG495" s="4" t="s">
        <v>3</v>
      </c>
      <c r="BH495" s="4">
        <v>3</v>
      </c>
      <c r="BI495" s="4">
        <v>1</v>
      </c>
      <c r="BJ495" s="4" t="s">
        <v>421</v>
      </c>
      <c r="BM495" s="4">
        <v>21</v>
      </c>
      <c r="BN495" s="4">
        <v>0</v>
      </c>
      <c r="BO495" s="4" t="s">
        <v>419</v>
      </c>
      <c r="BP495" s="4">
        <v>1</v>
      </c>
      <c r="BQ495" s="4">
        <v>30</v>
      </c>
      <c r="BR495" s="4">
        <v>0</v>
      </c>
      <c r="BS495" s="4">
        <v>1</v>
      </c>
      <c r="BT495" s="4">
        <v>1</v>
      </c>
      <c r="BU495" s="4">
        <v>1</v>
      </c>
      <c r="BV495" s="4">
        <v>1</v>
      </c>
      <c r="BW495" s="4">
        <v>1</v>
      </c>
      <c r="BX495" s="4">
        <v>1</v>
      </c>
      <c r="BY495" s="4" t="s">
        <v>3</v>
      </c>
      <c r="BZ495" s="4">
        <v>109</v>
      </c>
      <c r="CA495" s="4">
        <v>61</v>
      </c>
      <c r="CB495" s="4" t="s">
        <v>3</v>
      </c>
      <c r="CE495" s="4">
        <v>1566</v>
      </c>
      <c r="CF495" s="4">
        <v>0</v>
      </c>
      <c r="CG495" s="4">
        <v>0</v>
      </c>
      <c r="CM495" s="4">
        <v>0</v>
      </c>
      <c r="CN495" s="4" t="s">
        <v>908</v>
      </c>
      <c r="CO495" s="4">
        <v>0</v>
      </c>
      <c r="CP495" s="4">
        <f t="shared" si="622"/>
        <v>598.5</v>
      </c>
      <c r="CQ495" s="4">
        <f t="shared" si="623"/>
        <v>4.28</v>
      </c>
      <c r="CR495" s="4">
        <f t="shared" si="651"/>
        <v>0</v>
      </c>
      <c r="CS495" s="4">
        <f t="shared" si="652"/>
        <v>0</v>
      </c>
      <c r="CT495" s="4">
        <f t="shared" si="626"/>
        <v>0</v>
      </c>
      <c r="CU495" s="4">
        <f t="shared" si="627"/>
        <v>0</v>
      </c>
      <c r="CV495" s="4">
        <f t="shared" si="628"/>
        <v>0</v>
      </c>
      <c r="CW495" s="4">
        <f t="shared" si="629"/>
        <v>0</v>
      </c>
      <c r="CX495" s="4">
        <f t="shared" si="630"/>
        <v>0</v>
      </c>
      <c r="CY495" s="4">
        <f t="shared" si="653"/>
        <v>0</v>
      </c>
      <c r="CZ495" s="4">
        <f t="shared" si="654"/>
        <v>0</v>
      </c>
      <c r="DC495" s="4" t="s">
        <v>3</v>
      </c>
      <c r="DD495" s="4" t="s">
        <v>3</v>
      </c>
      <c r="DE495" s="4" t="s">
        <v>3</v>
      </c>
      <c r="DF495" s="4" t="s">
        <v>3</v>
      </c>
      <c r="DG495" s="4" t="s">
        <v>3</v>
      </c>
      <c r="DH495" s="4" t="s">
        <v>3</v>
      </c>
      <c r="DI495" s="4" t="s">
        <v>3</v>
      </c>
      <c r="DJ495" s="4" t="s">
        <v>3</v>
      </c>
      <c r="DK495" s="4" t="s">
        <v>3</v>
      </c>
      <c r="DL495" s="4" t="s">
        <v>3</v>
      </c>
      <c r="DM495" s="4" t="s">
        <v>3</v>
      </c>
      <c r="DN495" s="4">
        <v>0</v>
      </c>
      <c r="DO495" s="4">
        <v>0</v>
      </c>
      <c r="DP495" s="4">
        <v>1</v>
      </c>
      <c r="DQ495" s="4">
        <v>1</v>
      </c>
      <c r="DU495" s="4">
        <v>1010</v>
      </c>
      <c r="DV495" s="4" t="s">
        <v>146</v>
      </c>
      <c r="DW495" s="4" t="s">
        <v>146</v>
      </c>
      <c r="DX495" s="4">
        <v>1</v>
      </c>
      <c r="DZ495" s="4" t="s">
        <v>3</v>
      </c>
      <c r="EA495" s="4" t="s">
        <v>3</v>
      </c>
      <c r="EB495" s="4" t="s">
        <v>3</v>
      </c>
      <c r="EC495" s="4" t="s">
        <v>3</v>
      </c>
      <c r="EE495" s="4">
        <v>85133641</v>
      </c>
      <c r="EF495" s="4">
        <v>30</v>
      </c>
      <c r="EG495" s="4" t="s">
        <v>52</v>
      </c>
      <c r="EH495" s="4">
        <v>0</v>
      </c>
      <c r="EI495" s="4" t="s">
        <v>3</v>
      </c>
      <c r="EJ495" s="4">
        <v>1</v>
      </c>
      <c r="EK495" s="4">
        <v>21</v>
      </c>
      <c r="EL495" s="4" t="s">
        <v>53</v>
      </c>
      <c r="EM495" s="4" t="s">
        <v>54</v>
      </c>
      <c r="EO495" s="4" t="s">
        <v>148</v>
      </c>
      <c r="EQ495" s="4">
        <v>0</v>
      </c>
      <c r="ER495" s="4">
        <v>1.9</v>
      </c>
      <c r="ES495" s="4">
        <v>1.9</v>
      </c>
      <c r="ET495" s="4">
        <v>0</v>
      </c>
      <c r="EU495" s="4">
        <v>0</v>
      </c>
      <c r="EV495" s="4">
        <v>0</v>
      </c>
      <c r="EW495" s="4">
        <v>0</v>
      </c>
      <c r="EX495" s="4">
        <v>0</v>
      </c>
      <c r="FQ495" s="4">
        <v>0</v>
      </c>
      <c r="FR495" s="4">
        <v>0</v>
      </c>
      <c r="FS495" s="4">
        <v>0</v>
      </c>
      <c r="FX495" s="4">
        <v>109</v>
      </c>
      <c r="FY495" s="4">
        <v>61</v>
      </c>
      <c r="GA495" s="4" t="s">
        <v>3</v>
      </c>
      <c r="GD495" s="4">
        <v>1</v>
      </c>
      <c r="GF495" s="4">
        <v>2032628862</v>
      </c>
      <c r="GG495" s="4">
        <v>2</v>
      </c>
      <c r="GH495" s="4">
        <v>1</v>
      </c>
      <c r="GI495" s="4">
        <v>2</v>
      </c>
      <c r="GJ495" s="4">
        <v>0</v>
      </c>
      <c r="GK495" s="4">
        <v>0</v>
      </c>
      <c r="GL495" s="4">
        <f t="shared" si="633"/>
        <v>0</v>
      </c>
      <c r="GM495" s="4">
        <f t="shared" si="634"/>
        <v>598.5</v>
      </c>
      <c r="GN495" s="4">
        <f t="shared" si="635"/>
        <v>598.5</v>
      </c>
      <c r="GO495" s="4">
        <f t="shared" si="636"/>
        <v>0</v>
      </c>
      <c r="GP495" s="4">
        <f t="shared" si="637"/>
        <v>0</v>
      </c>
      <c r="GR495" s="4">
        <v>0</v>
      </c>
      <c r="GS495" s="4">
        <v>3</v>
      </c>
      <c r="GT495" s="4">
        <v>0</v>
      </c>
      <c r="GU495" s="4" t="s">
        <v>3</v>
      </c>
      <c r="GV495" s="4">
        <f t="shared" si="638"/>
        <v>0</v>
      </c>
      <c r="GW495" s="4">
        <v>1</v>
      </c>
      <c r="GX495" s="4">
        <f t="shared" si="639"/>
        <v>0</v>
      </c>
      <c r="HA495" s="4">
        <v>0</v>
      </c>
      <c r="HB495" s="4">
        <v>0</v>
      </c>
      <c r="HC495" s="4">
        <f t="shared" si="640"/>
        <v>0</v>
      </c>
      <c r="HE495" s="4" t="s">
        <v>3</v>
      </c>
      <c r="HF495" s="4" t="s">
        <v>3</v>
      </c>
      <c r="HM495" s="4" t="s">
        <v>42</v>
      </c>
      <c r="HN495" s="4" t="s">
        <v>3</v>
      </c>
      <c r="HO495" s="4" t="s">
        <v>3</v>
      </c>
      <c r="HP495" s="4" t="s">
        <v>3</v>
      </c>
      <c r="HQ495" s="4" t="s">
        <v>3</v>
      </c>
      <c r="HS495" s="4">
        <v>0</v>
      </c>
      <c r="IK495" s="4">
        <v>0</v>
      </c>
    </row>
    <row r="496" spans="1:255" x14ac:dyDescent="0.2">
      <c r="A496" s="2">
        <v>18</v>
      </c>
      <c r="B496" s="2">
        <v>1</v>
      </c>
      <c r="C496" s="2">
        <v>970</v>
      </c>
      <c r="D496" s="2"/>
      <c r="E496" s="2" t="s">
        <v>536</v>
      </c>
      <c r="F496" s="2" t="s">
        <v>423</v>
      </c>
      <c r="G496" s="2" t="s">
        <v>424</v>
      </c>
      <c r="H496" s="2" t="s">
        <v>146</v>
      </c>
      <c r="I496" s="2">
        <f>I484*J496</f>
        <v>10</v>
      </c>
      <c r="J496" s="2">
        <v>33.333333333333336</v>
      </c>
      <c r="K496" s="2">
        <v>33.333333000000003</v>
      </c>
      <c r="L496" s="2"/>
      <c r="M496" s="2"/>
      <c r="N496" s="2"/>
      <c r="O496" s="2">
        <f t="shared" si="602"/>
        <v>242.9</v>
      </c>
      <c r="P496" s="2">
        <f t="shared" si="603"/>
        <v>242.9</v>
      </c>
      <c r="Q496" s="2">
        <f t="shared" si="641"/>
        <v>0</v>
      </c>
      <c r="R496" s="2">
        <f t="shared" si="642"/>
        <v>0</v>
      </c>
      <c r="S496" s="2">
        <f t="shared" si="606"/>
        <v>0</v>
      </c>
      <c r="T496" s="2">
        <f t="shared" si="607"/>
        <v>0</v>
      </c>
      <c r="U496" s="2">
        <f t="shared" si="608"/>
        <v>0</v>
      </c>
      <c r="V496" s="2">
        <f t="shared" si="609"/>
        <v>0</v>
      </c>
      <c r="W496" s="2">
        <f t="shared" si="610"/>
        <v>0</v>
      </c>
      <c r="X496" s="2">
        <f t="shared" si="643"/>
        <v>0</v>
      </c>
      <c r="Y496" s="2">
        <f t="shared" si="644"/>
        <v>0</v>
      </c>
      <c r="Z496" s="2"/>
      <c r="AA496" s="2">
        <v>85736471</v>
      </c>
      <c r="AB496" s="2">
        <f t="shared" si="613"/>
        <v>24.29</v>
      </c>
      <c r="AC496" s="2">
        <f t="shared" si="645"/>
        <v>24.29</v>
      </c>
      <c r="AD496" s="2">
        <f t="shared" si="646"/>
        <v>0</v>
      </c>
      <c r="AE496" s="2">
        <f t="shared" si="647"/>
        <v>0</v>
      </c>
      <c r="AF496" s="2">
        <f t="shared" si="648"/>
        <v>0</v>
      </c>
      <c r="AG496" s="2">
        <f t="shared" si="618"/>
        <v>0</v>
      </c>
      <c r="AH496" s="2">
        <f t="shared" si="649"/>
        <v>0</v>
      </c>
      <c r="AI496" s="2">
        <f t="shared" si="650"/>
        <v>0</v>
      </c>
      <c r="AJ496" s="2">
        <f t="shared" si="621"/>
        <v>0</v>
      </c>
      <c r="AK496" s="2">
        <v>24.29</v>
      </c>
      <c r="AL496" s="2">
        <v>24.29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109</v>
      </c>
      <c r="AU496" s="2">
        <v>61</v>
      </c>
      <c r="AV496" s="2">
        <v>1</v>
      </c>
      <c r="AW496" s="2">
        <v>1</v>
      </c>
      <c r="AX496" s="2"/>
      <c r="AY496" s="2"/>
      <c r="AZ496" s="2">
        <v>1</v>
      </c>
      <c r="BA496" s="2">
        <v>1</v>
      </c>
      <c r="BB496" s="2">
        <v>1</v>
      </c>
      <c r="BC496" s="2">
        <v>1</v>
      </c>
      <c r="BD496" s="2" t="s">
        <v>3</v>
      </c>
      <c r="BE496" s="2" t="s">
        <v>3</v>
      </c>
      <c r="BF496" s="2" t="s">
        <v>3</v>
      </c>
      <c r="BG496" s="2" t="s">
        <v>3</v>
      </c>
      <c r="BH496" s="2">
        <v>3</v>
      </c>
      <c r="BI496" s="2">
        <v>1</v>
      </c>
      <c r="BJ496" s="2" t="s">
        <v>425</v>
      </c>
      <c r="BK496" s="2"/>
      <c r="BL496" s="2"/>
      <c r="BM496" s="2">
        <v>21</v>
      </c>
      <c r="BN496" s="2">
        <v>0</v>
      </c>
      <c r="BO496" s="2" t="s">
        <v>3</v>
      </c>
      <c r="BP496" s="2">
        <v>0</v>
      </c>
      <c r="BQ496" s="2">
        <v>30</v>
      </c>
      <c r="BR496" s="2">
        <v>0</v>
      </c>
      <c r="BS496" s="2">
        <v>1</v>
      </c>
      <c r="BT496" s="2">
        <v>1</v>
      </c>
      <c r="BU496" s="2">
        <v>1</v>
      </c>
      <c r="BV496" s="2">
        <v>1</v>
      </c>
      <c r="BW496" s="2">
        <v>1</v>
      </c>
      <c r="BX496" s="2">
        <v>1</v>
      </c>
      <c r="BY496" s="2" t="s">
        <v>3</v>
      </c>
      <c r="BZ496" s="2">
        <v>109</v>
      </c>
      <c r="CA496" s="2">
        <v>61</v>
      </c>
      <c r="CB496" s="2" t="s">
        <v>3</v>
      </c>
      <c r="CC496" s="2"/>
      <c r="CD496" s="2"/>
      <c r="CE496" s="2">
        <v>1566</v>
      </c>
      <c r="CF496" s="2">
        <v>0</v>
      </c>
      <c r="CG496" s="2">
        <v>0</v>
      </c>
      <c r="CH496" s="2"/>
      <c r="CI496" s="2"/>
      <c r="CJ496" s="2"/>
      <c r="CK496" s="2"/>
      <c r="CL496" s="2"/>
      <c r="CM496" s="2">
        <v>0</v>
      </c>
      <c r="CN496" s="2" t="s">
        <v>908</v>
      </c>
      <c r="CO496" s="2">
        <v>0</v>
      </c>
      <c r="CP496" s="2">
        <f t="shared" si="622"/>
        <v>242.9</v>
      </c>
      <c r="CQ496" s="2">
        <f t="shared" si="623"/>
        <v>24.29</v>
      </c>
      <c r="CR496" s="2">
        <f t="shared" si="651"/>
        <v>0</v>
      </c>
      <c r="CS496" s="2">
        <f t="shared" si="652"/>
        <v>0</v>
      </c>
      <c r="CT496" s="2">
        <f t="shared" si="626"/>
        <v>0</v>
      </c>
      <c r="CU496" s="2">
        <f t="shared" si="627"/>
        <v>0</v>
      </c>
      <c r="CV496" s="2">
        <f t="shared" si="628"/>
        <v>0</v>
      </c>
      <c r="CW496" s="2">
        <f t="shared" si="629"/>
        <v>0</v>
      </c>
      <c r="CX496" s="2">
        <f t="shared" si="630"/>
        <v>0</v>
      </c>
      <c r="CY496" s="2">
        <f t="shared" si="653"/>
        <v>0</v>
      </c>
      <c r="CZ496" s="2">
        <f t="shared" si="654"/>
        <v>0</v>
      </c>
      <c r="DA496" s="2"/>
      <c r="DB496" s="2"/>
      <c r="DC496" s="2" t="s">
        <v>3</v>
      </c>
      <c r="DD496" s="2" t="s">
        <v>3</v>
      </c>
      <c r="DE496" s="2" t="s">
        <v>3</v>
      </c>
      <c r="DF496" s="2" t="s">
        <v>3</v>
      </c>
      <c r="DG496" s="2" t="s">
        <v>3</v>
      </c>
      <c r="DH496" s="2" t="s">
        <v>3</v>
      </c>
      <c r="DI496" s="2" t="s">
        <v>3</v>
      </c>
      <c r="DJ496" s="2" t="s">
        <v>3</v>
      </c>
      <c r="DK496" s="2" t="s">
        <v>3</v>
      </c>
      <c r="DL496" s="2" t="s">
        <v>3</v>
      </c>
      <c r="DM496" s="2" t="s">
        <v>3</v>
      </c>
      <c r="DN496" s="2">
        <v>0</v>
      </c>
      <c r="DO496" s="2">
        <v>0</v>
      </c>
      <c r="DP496" s="2">
        <v>1</v>
      </c>
      <c r="DQ496" s="2">
        <v>1</v>
      </c>
      <c r="DR496" s="2"/>
      <c r="DS496" s="2"/>
      <c r="DT496" s="2"/>
      <c r="DU496" s="2">
        <v>1010</v>
      </c>
      <c r="DV496" s="2" t="s">
        <v>146</v>
      </c>
      <c r="DW496" s="2" t="s">
        <v>146</v>
      </c>
      <c r="DX496" s="2">
        <v>1</v>
      </c>
      <c r="DY496" s="2"/>
      <c r="DZ496" s="2" t="s">
        <v>3</v>
      </c>
      <c r="EA496" s="2" t="s">
        <v>3</v>
      </c>
      <c r="EB496" s="2" t="s">
        <v>3</v>
      </c>
      <c r="EC496" s="2" t="s">
        <v>3</v>
      </c>
      <c r="ED496" s="2"/>
      <c r="EE496" s="2">
        <v>85133641</v>
      </c>
      <c r="EF496" s="2">
        <v>30</v>
      </c>
      <c r="EG496" s="2" t="s">
        <v>52</v>
      </c>
      <c r="EH496" s="2">
        <v>0</v>
      </c>
      <c r="EI496" s="2" t="s">
        <v>3</v>
      </c>
      <c r="EJ496" s="2">
        <v>1</v>
      </c>
      <c r="EK496" s="2">
        <v>21</v>
      </c>
      <c r="EL496" s="2" t="s">
        <v>53</v>
      </c>
      <c r="EM496" s="2" t="s">
        <v>54</v>
      </c>
      <c r="EN496" s="2"/>
      <c r="EO496" s="2" t="s">
        <v>148</v>
      </c>
      <c r="EP496" s="2"/>
      <c r="EQ496" s="2">
        <v>0</v>
      </c>
      <c r="ER496" s="2">
        <v>24.29</v>
      </c>
      <c r="ES496" s="2">
        <v>24.29</v>
      </c>
      <c r="ET496" s="2">
        <v>0</v>
      </c>
      <c r="EU496" s="2">
        <v>0</v>
      </c>
      <c r="EV496" s="2">
        <v>0</v>
      </c>
      <c r="EW496" s="2">
        <v>0</v>
      </c>
      <c r="EX496" s="2">
        <v>0</v>
      </c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>
        <v>0</v>
      </c>
      <c r="FR496" s="2">
        <v>0</v>
      </c>
      <c r="FS496" s="2">
        <v>0</v>
      </c>
      <c r="FT496" s="2"/>
      <c r="FU496" s="2"/>
      <c r="FV496" s="2"/>
      <c r="FW496" s="2"/>
      <c r="FX496" s="2">
        <v>109</v>
      </c>
      <c r="FY496" s="2">
        <v>61</v>
      </c>
      <c r="FZ496" s="2"/>
      <c r="GA496" s="2" t="s">
        <v>3</v>
      </c>
      <c r="GB496" s="2"/>
      <c r="GC496" s="2"/>
      <c r="GD496" s="2">
        <v>1</v>
      </c>
      <c r="GE496" s="2"/>
      <c r="GF496" s="2">
        <v>761068647</v>
      </c>
      <c r="GG496" s="2">
        <v>2</v>
      </c>
      <c r="GH496" s="2">
        <v>1</v>
      </c>
      <c r="GI496" s="2">
        <v>-2</v>
      </c>
      <c r="GJ496" s="2">
        <v>0</v>
      </c>
      <c r="GK496" s="2">
        <v>0</v>
      </c>
      <c r="GL496" s="2">
        <f t="shared" si="633"/>
        <v>0</v>
      </c>
      <c r="GM496" s="2">
        <f t="shared" si="634"/>
        <v>242.9</v>
      </c>
      <c r="GN496" s="2">
        <f t="shared" si="635"/>
        <v>242.9</v>
      </c>
      <c r="GO496" s="2">
        <f t="shared" si="636"/>
        <v>0</v>
      </c>
      <c r="GP496" s="2">
        <f t="shared" si="637"/>
        <v>0</v>
      </c>
      <c r="GQ496" s="2"/>
      <c r="GR496" s="2">
        <v>0</v>
      </c>
      <c r="GS496" s="2">
        <v>3</v>
      </c>
      <c r="GT496" s="2">
        <v>0</v>
      </c>
      <c r="GU496" s="2" t="s">
        <v>3</v>
      </c>
      <c r="GV496" s="2">
        <f t="shared" si="638"/>
        <v>0</v>
      </c>
      <c r="GW496" s="2">
        <v>1</v>
      </c>
      <c r="GX496" s="2">
        <f t="shared" si="639"/>
        <v>0</v>
      </c>
      <c r="GY496" s="2"/>
      <c r="GZ496" s="2"/>
      <c r="HA496" s="2">
        <v>0</v>
      </c>
      <c r="HB496" s="2">
        <v>0</v>
      </c>
      <c r="HC496" s="2">
        <f t="shared" si="640"/>
        <v>0</v>
      </c>
      <c r="HD496" s="2"/>
      <c r="HE496" s="2" t="s">
        <v>3</v>
      </c>
      <c r="HF496" s="2" t="s">
        <v>3</v>
      </c>
      <c r="HG496" s="2"/>
      <c r="HH496" s="2"/>
      <c r="HI496" s="2"/>
      <c r="HJ496" s="2"/>
      <c r="HK496" s="2"/>
      <c r="HL496" s="2"/>
      <c r="HM496" s="2" t="s">
        <v>42</v>
      </c>
      <c r="HN496" s="2" t="s">
        <v>3</v>
      </c>
      <c r="HO496" s="2" t="s">
        <v>3</v>
      </c>
      <c r="HP496" s="2" t="s">
        <v>3</v>
      </c>
      <c r="HQ496" s="2" t="s">
        <v>3</v>
      </c>
      <c r="HR496" s="2"/>
      <c r="HS496" s="2">
        <v>0</v>
      </c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>
        <v>0</v>
      </c>
      <c r="IL496" s="2"/>
      <c r="IM496" s="2"/>
      <c r="IN496" s="2"/>
      <c r="IO496" s="2"/>
      <c r="IP496" s="2"/>
      <c r="IQ496" s="2"/>
      <c r="IR496" s="2"/>
      <c r="IS496" s="2"/>
      <c r="IT496" s="2"/>
      <c r="IU496" s="2"/>
    </row>
    <row r="497" spans="1:255" x14ac:dyDescent="0.2">
      <c r="A497" s="4">
        <v>18</v>
      </c>
      <c r="B497" s="4">
        <v>1</v>
      </c>
      <c r="C497" s="4">
        <v>985</v>
      </c>
      <c r="E497" s="4" t="s">
        <v>536</v>
      </c>
      <c r="F497" s="4" t="s">
        <v>423</v>
      </c>
      <c r="G497" s="4" t="s">
        <v>424</v>
      </c>
      <c r="H497" s="4" t="s">
        <v>146</v>
      </c>
      <c r="I497" s="4">
        <f>I485*J497</f>
        <v>10</v>
      </c>
      <c r="J497" s="4">
        <v>33.333333333333336</v>
      </c>
      <c r="K497" s="4">
        <v>33.333333000000003</v>
      </c>
      <c r="O497" s="4">
        <f t="shared" si="602"/>
        <v>2159.38</v>
      </c>
      <c r="P497" s="4">
        <f t="shared" si="603"/>
        <v>2159.38</v>
      </c>
      <c r="Q497" s="4">
        <f t="shared" si="641"/>
        <v>0</v>
      </c>
      <c r="R497" s="4">
        <f t="shared" si="642"/>
        <v>0</v>
      </c>
      <c r="S497" s="4">
        <f t="shared" si="606"/>
        <v>0</v>
      </c>
      <c r="T497" s="4">
        <f t="shared" si="607"/>
        <v>0</v>
      </c>
      <c r="U497" s="4">
        <f t="shared" si="608"/>
        <v>0</v>
      </c>
      <c r="V497" s="4">
        <f t="shared" si="609"/>
        <v>0</v>
      </c>
      <c r="W497" s="4">
        <f t="shared" si="610"/>
        <v>0</v>
      </c>
      <c r="X497" s="4">
        <f t="shared" si="643"/>
        <v>0</v>
      </c>
      <c r="Y497" s="4">
        <f t="shared" si="644"/>
        <v>0</v>
      </c>
      <c r="AA497" s="4">
        <v>85736473</v>
      </c>
      <c r="AB497" s="4">
        <f t="shared" si="613"/>
        <v>24.29</v>
      </c>
      <c r="AC497" s="4">
        <f t="shared" si="645"/>
        <v>24.29</v>
      </c>
      <c r="AD497" s="4">
        <f t="shared" si="646"/>
        <v>0</v>
      </c>
      <c r="AE497" s="4">
        <f t="shared" si="647"/>
        <v>0</v>
      </c>
      <c r="AF497" s="4">
        <f t="shared" si="648"/>
        <v>0</v>
      </c>
      <c r="AG497" s="4">
        <f t="shared" si="618"/>
        <v>0</v>
      </c>
      <c r="AH497" s="4">
        <f t="shared" si="649"/>
        <v>0</v>
      </c>
      <c r="AI497" s="4">
        <f t="shared" si="650"/>
        <v>0</v>
      </c>
      <c r="AJ497" s="4">
        <f t="shared" si="621"/>
        <v>0</v>
      </c>
      <c r="AK497" s="4">
        <v>24.29</v>
      </c>
      <c r="AL497" s="4">
        <v>24.29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109</v>
      </c>
      <c r="AU497" s="4">
        <v>61</v>
      </c>
      <c r="AV497" s="4">
        <v>1</v>
      </c>
      <c r="AW497" s="4">
        <v>1</v>
      </c>
      <c r="AZ497" s="4">
        <v>1</v>
      </c>
      <c r="BA497" s="4">
        <v>1</v>
      </c>
      <c r="BB497" s="4">
        <v>1</v>
      </c>
      <c r="BC497" s="4">
        <v>8.89</v>
      </c>
      <c r="BD497" s="4" t="s">
        <v>3</v>
      </c>
      <c r="BE497" s="4" t="s">
        <v>3</v>
      </c>
      <c r="BF497" s="4" t="s">
        <v>3</v>
      </c>
      <c r="BG497" s="4" t="s">
        <v>3</v>
      </c>
      <c r="BH497" s="4">
        <v>3</v>
      </c>
      <c r="BI497" s="4">
        <v>1</v>
      </c>
      <c r="BJ497" s="4" t="s">
        <v>425</v>
      </c>
      <c r="BM497" s="4">
        <v>21</v>
      </c>
      <c r="BN497" s="4">
        <v>0</v>
      </c>
      <c r="BO497" s="4" t="s">
        <v>423</v>
      </c>
      <c r="BP497" s="4">
        <v>1</v>
      </c>
      <c r="BQ497" s="4">
        <v>30</v>
      </c>
      <c r="BR497" s="4">
        <v>0</v>
      </c>
      <c r="BS497" s="4">
        <v>1</v>
      </c>
      <c r="BT497" s="4">
        <v>1</v>
      </c>
      <c r="BU497" s="4">
        <v>1</v>
      </c>
      <c r="BV497" s="4">
        <v>1</v>
      </c>
      <c r="BW497" s="4">
        <v>1</v>
      </c>
      <c r="BX497" s="4">
        <v>1</v>
      </c>
      <c r="BY497" s="4" t="s">
        <v>3</v>
      </c>
      <c r="BZ497" s="4">
        <v>109</v>
      </c>
      <c r="CA497" s="4">
        <v>61</v>
      </c>
      <c r="CB497" s="4" t="s">
        <v>3</v>
      </c>
      <c r="CE497" s="4">
        <v>1566</v>
      </c>
      <c r="CF497" s="4">
        <v>0</v>
      </c>
      <c r="CG497" s="4">
        <v>0</v>
      </c>
      <c r="CM497" s="4">
        <v>0</v>
      </c>
      <c r="CN497" s="4" t="s">
        <v>908</v>
      </c>
      <c r="CO497" s="4">
        <v>0</v>
      </c>
      <c r="CP497" s="4">
        <f t="shared" si="622"/>
        <v>2159.38</v>
      </c>
      <c r="CQ497" s="4">
        <f t="shared" si="623"/>
        <v>215.94</v>
      </c>
      <c r="CR497" s="4">
        <f t="shared" si="651"/>
        <v>0</v>
      </c>
      <c r="CS497" s="4">
        <f t="shared" si="652"/>
        <v>0</v>
      </c>
      <c r="CT497" s="4">
        <f t="shared" si="626"/>
        <v>0</v>
      </c>
      <c r="CU497" s="4">
        <f t="shared" si="627"/>
        <v>0</v>
      </c>
      <c r="CV497" s="4">
        <f t="shared" si="628"/>
        <v>0</v>
      </c>
      <c r="CW497" s="4">
        <f t="shared" si="629"/>
        <v>0</v>
      </c>
      <c r="CX497" s="4">
        <f t="shared" si="630"/>
        <v>0</v>
      </c>
      <c r="CY497" s="4">
        <f t="shared" si="653"/>
        <v>0</v>
      </c>
      <c r="CZ497" s="4">
        <f t="shared" si="654"/>
        <v>0</v>
      </c>
      <c r="DC497" s="4" t="s">
        <v>3</v>
      </c>
      <c r="DD497" s="4" t="s">
        <v>3</v>
      </c>
      <c r="DE497" s="4" t="s">
        <v>3</v>
      </c>
      <c r="DF497" s="4" t="s">
        <v>3</v>
      </c>
      <c r="DG497" s="4" t="s">
        <v>3</v>
      </c>
      <c r="DH497" s="4" t="s">
        <v>3</v>
      </c>
      <c r="DI497" s="4" t="s">
        <v>3</v>
      </c>
      <c r="DJ497" s="4" t="s">
        <v>3</v>
      </c>
      <c r="DK497" s="4" t="s">
        <v>3</v>
      </c>
      <c r="DL497" s="4" t="s">
        <v>3</v>
      </c>
      <c r="DM497" s="4" t="s">
        <v>3</v>
      </c>
      <c r="DN497" s="4">
        <v>0</v>
      </c>
      <c r="DO497" s="4">
        <v>0</v>
      </c>
      <c r="DP497" s="4">
        <v>1</v>
      </c>
      <c r="DQ497" s="4">
        <v>1</v>
      </c>
      <c r="DU497" s="4">
        <v>1010</v>
      </c>
      <c r="DV497" s="4" t="s">
        <v>146</v>
      </c>
      <c r="DW497" s="4" t="s">
        <v>146</v>
      </c>
      <c r="DX497" s="4">
        <v>1</v>
      </c>
      <c r="DZ497" s="4" t="s">
        <v>3</v>
      </c>
      <c r="EA497" s="4" t="s">
        <v>3</v>
      </c>
      <c r="EB497" s="4" t="s">
        <v>3</v>
      </c>
      <c r="EC497" s="4" t="s">
        <v>3</v>
      </c>
      <c r="EE497" s="4">
        <v>85133641</v>
      </c>
      <c r="EF497" s="4">
        <v>30</v>
      </c>
      <c r="EG497" s="4" t="s">
        <v>52</v>
      </c>
      <c r="EH497" s="4">
        <v>0</v>
      </c>
      <c r="EI497" s="4" t="s">
        <v>3</v>
      </c>
      <c r="EJ497" s="4">
        <v>1</v>
      </c>
      <c r="EK497" s="4">
        <v>21</v>
      </c>
      <c r="EL497" s="4" t="s">
        <v>53</v>
      </c>
      <c r="EM497" s="4" t="s">
        <v>54</v>
      </c>
      <c r="EO497" s="4" t="s">
        <v>148</v>
      </c>
      <c r="EQ497" s="4">
        <v>0</v>
      </c>
      <c r="ER497" s="4">
        <v>24.29</v>
      </c>
      <c r="ES497" s="4">
        <v>24.29</v>
      </c>
      <c r="ET497" s="4">
        <v>0</v>
      </c>
      <c r="EU497" s="4">
        <v>0</v>
      </c>
      <c r="EV497" s="4">
        <v>0</v>
      </c>
      <c r="EW497" s="4">
        <v>0</v>
      </c>
      <c r="EX497" s="4">
        <v>0</v>
      </c>
      <c r="FQ497" s="4">
        <v>0</v>
      </c>
      <c r="FR497" s="4">
        <v>0</v>
      </c>
      <c r="FS497" s="4">
        <v>0</v>
      </c>
      <c r="FX497" s="4">
        <v>109</v>
      </c>
      <c r="FY497" s="4">
        <v>61</v>
      </c>
      <c r="GA497" s="4" t="s">
        <v>3</v>
      </c>
      <c r="GD497" s="4">
        <v>1</v>
      </c>
      <c r="GF497" s="4">
        <v>761068647</v>
      </c>
      <c r="GG497" s="4">
        <v>2</v>
      </c>
      <c r="GH497" s="4">
        <v>1</v>
      </c>
      <c r="GI497" s="4">
        <v>2</v>
      </c>
      <c r="GJ497" s="4">
        <v>0</v>
      </c>
      <c r="GK497" s="4">
        <v>0</v>
      </c>
      <c r="GL497" s="4">
        <f t="shared" si="633"/>
        <v>0</v>
      </c>
      <c r="GM497" s="4">
        <f t="shared" si="634"/>
        <v>2159.38</v>
      </c>
      <c r="GN497" s="4">
        <f t="shared" si="635"/>
        <v>2159.38</v>
      </c>
      <c r="GO497" s="4">
        <f t="shared" si="636"/>
        <v>0</v>
      </c>
      <c r="GP497" s="4">
        <f t="shared" si="637"/>
        <v>0</v>
      </c>
      <c r="GR497" s="4">
        <v>0</v>
      </c>
      <c r="GS497" s="4">
        <v>3</v>
      </c>
      <c r="GT497" s="4">
        <v>0</v>
      </c>
      <c r="GU497" s="4" t="s">
        <v>3</v>
      </c>
      <c r="GV497" s="4">
        <f t="shared" si="638"/>
        <v>0</v>
      </c>
      <c r="GW497" s="4">
        <v>1</v>
      </c>
      <c r="GX497" s="4">
        <f t="shared" si="639"/>
        <v>0</v>
      </c>
      <c r="HA497" s="4">
        <v>0</v>
      </c>
      <c r="HB497" s="4">
        <v>0</v>
      </c>
      <c r="HC497" s="4">
        <f t="shared" si="640"/>
        <v>0</v>
      </c>
      <c r="HE497" s="4" t="s">
        <v>3</v>
      </c>
      <c r="HF497" s="4" t="s">
        <v>3</v>
      </c>
      <c r="HM497" s="4" t="s">
        <v>42</v>
      </c>
      <c r="HN497" s="4" t="s">
        <v>3</v>
      </c>
      <c r="HO497" s="4" t="s">
        <v>3</v>
      </c>
      <c r="HP497" s="4" t="s">
        <v>3</v>
      </c>
      <c r="HQ497" s="4" t="s">
        <v>3</v>
      </c>
      <c r="HS497" s="4">
        <v>0</v>
      </c>
      <c r="IK497" s="4">
        <v>0</v>
      </c>
    </row>
    <row r="498" spans="1:255" x14ac:dyDescent="0.2">
      <c r="A498" s="2">
        <v>18</v>
      </c>
      <c r="B498" s="2">
        <v>1</v>
      </c>
      <c r="C498" s="2">
        <v>971</v>
      </c>
      <c r="D498" s="2"/>
      <c r="E498" s="2" t="s">
        <v>537</v>
      </c>
      <c r="F498" s="2" t="s">
        <v>427</v>
      </c>
      <c r="G498" s="2" t="s">
        <v>428</v>
      </c>
      <c r="H498" s="2" t="s">
        <v>146</v>
      </c>
      <c r="I498" s="2">
        <f>I484*J498</f>
        <v>0.315</v>
      </c>
      <c r="J498" s="2">
        <v>1.05</v>
      </c>
      <c r="K498" s="2">
        <v>1.05</v>
      </c>
      <c r="L498" s="2"/>
      <c r="M498" s="2"/>
      <c r="N498" s="2"/>
      <c r="O498" s="2">
        <f t="shared" si="602"/>
        <v>3.72</v>
      </c>
      <c r="P498" s="2">
        <f t="shared" si="603"/>
        <v>3.72</v>
      </c>
      <c r="Q498" s="2">
        <f t="shared" si="641"/>
        <v>0</v>
      </c>
      <c r="R498" s="2">
        <f t="shared" si="642"/>
        <v>0</v>
      </c>
      <c r="S498" s="2">
        <f t="shared" si="606"/>
        <v>0</v>
      </c>
      <c r="T498" s="2">
        <f t="shared" si="607"/>
        <v>0</v>
      </c>
      <c r="U498" s="2">
        <f t="shared" si="608"/>
        <v>0</v>
      </c>
      <c r="V498" s="2">
        <f t="shared" si="609"/>
        <v>0</v>
      </c>
      <c r="W498" s="2">
        <f t="shared" si="610"/>
        <v>0</v>
      </c>
      <c r="X498" s="2">
        <f t="shared" si="643"/>
        <v>0</v>
      </c>
      <c r="Y498" s="2">
        <f t="shared" si="644"/>
        <v>0</v>
      </c>
      <c r="Z498" s="2"/>
      <c r="AA498" s="2">
        <v>85736471</v>
      </c>
      <c r="AB498" s="2">
        <f t="shared" si="613"/>
        <v>11.82</v>
      </c>
      <c r="AC498" s="2">
        <f t="shared" si="645"/>
        <v>11.82</v>
      </c>
      <c r="AD498" s="2">
        <f t="shared" si="646"/>
        <v>0</v>
      </c>
      <c r="AE498" s="2">
        <f t="shared" si="647"/>
        <v>0</v>
      </c>
      <c r="AF498" s="2">
        <f t="shared" si="648"/>
        <v>0</v>
      </c>
      <c r="AG498" s="2">
        <f t="shared" si="618"/>
        <v>0</v>
      </c>
      <c r="AH498" s="2">
        <f t="shared" si="649"/>
        <v>0</v>
      </c>
      <c r="AI498" s="2">
        <f t="shared" si="650"/>
        <v>0</v>
      </c>
      <c r="AJ498" s="2">
        <f t="shared" si="621"/>
        <v>0</v>
      </c>
      <c r="AK498" s="2">
        <v>11.82</v>
      </c>
      <c r="AL498" s="2">
        <v>11.82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109</v>
      </c>
      <c r="AU498" s="2">
        <v>61</v>
      </c>
      <c r="AV498" s="2">
        <v>1</v>
      </c>
      <c r="AW498" s="2">
        <v>1</v>
      </c>
      <c r="AX498" s="2"/>
      <c r="AY498" s="2"/>
      <c r="AZ498" s="2">
        <v>1</v>
      </c>
      <c r="BA498" s="2">
        <v>1</v>
      </c>
      <c r="BB498" s="2">
        <v>1</v>
      </c>
      <c r="BC498" s="2">
        <v>1</v>
      </c>
      <c r="BD498" s="2" t="s">
        <v>3</v>
      </c>
      <c r="BE498" s="2" t="s">
        <v>3</v>
      </c>
      <c r="BF498" s="2" t="s">
        <v>3</v>
      </c>
      <c r="BG498" s="2" t="s">
        <v>3</v>
      </c>
      <c r="BH498" s="2">
        <v>3</v>
      </c>
      <c r="BI498" s="2">
        <v>1</v>
      </c>
      <c r="BJ498" s="2" t="s">
        <v>429</v>
      </c>
      <c r="BK498" s="2"/>
      <c r="BL498" s="2"/>
      <c r="BM498" s="2">
        <v>21</v>
      </c>
      <c r="BN498" s="2">
        <v>0</v>
      </c>
      <c r="BO498" s="2" t="s">
        <v>3</v>
      </c>
      <c r="BP498" s="2">
        <v>0</v>
      </c>
      <c r="BQ498" s="2">
        <v>30</v>
      </c>
      <c r="BR498" s="2">
        <v>0</v>
      </c>
      <c r="BS498" s="2">
        <v>1</v>
      </c>
      <c r="BT498" s="2">
        <v>1</v>
      </c>
      <c r="BU498" s="2">
        <v>1</v>
      </c>
      <c r="BV498" s="2">
        <v>1</v>
      </c>
      <c r="BW498" s="2">
        <v>1</v>
      </c>
      <c r="BX498" s="2">
        <v>1</v>
      </c>
      <c r="BY498" s="2" t="s">
        <v>3</v>
      </c>
      <c r="BZ498" s="2">
        <v>109</v>
      </c>
      <c r="CA498" s="2">
        <v>61</v>
      </c>
      <c r="CB498" s="2" t="s">
        <v>3</v>
      </c>
      <c r="CC498" s="2"/>
      <c r="CD498" s="2"/>
      <c r="CE498" s="2">
        <v>1566</v>
      </c>
      <c r="CF498" s="2">
        <v>0</v>
      </c>
      <c r="CG498" s="2">
        <v>0</v>
      </c>
      <c r="CH498" s="2"/>
      <c r="CI498" s="2"/>
      <c r="CJ498" s="2"/>
      <c r="CK498" s="2"/>
      <c r="CL498" s="2"/>
      <c r="CM498" s="2">
        <v>0</v>
      </c>
      <c r="CN498" s="2" t="s">
        <v>908</v>
      </c>
      <c r="CO498" s="2">
        <v>0</v>
      </c>
      <c r="CP498" s="2">
        <f t="shared" si="622"/>
        <v>3.72</v>
      </c>
      <c r="CQ498" s="2">
        <f t="shared" si="623"/>
        <v>11.82</v>
      </c>
      <c r="CR498" s="2">
        <f t="shared" si="651"/>
        <v>0</v>
      </c>
      <c r="CS498" s="2">
        <f t="shared" si="652"/>
        <v>0</v>
      </c>
      <c r="CT498" s="2">
        <f t="shared" si="626"/>
        <v>0</v>
      </c>
      <c r="CU498" s="2">
        <f t="shared" si="627"/>
        <v>0</v>
      </c>
      <c r="CV498" s="2">
        <f t="shared" si="628"/>
        <v>0</v>
      </c>
      <c r="CW498" s="2">
        <f t="shared" si="629"/>
        <v>0</v>
      </c>
      <c r="CX498" s="2">
        <f t="shared" si="630"/>
        <v>0</v>
      </c>
      <c r="CY498" s="2">
        <f t="shared" si="653"/>
        <v>0</v>
      </c>
      <c r="CZ498" s="2">
        <f t="shared" si="654"/>
        <v>0</v>
      </c>
      <c r="DA498" s="2"/>
      <c r="DB498" s="2"/>
      <c r="DC498" s="2" t="s">
        <v>3</v>
      </c>
      <c r="DD498" s="2" t="s">
        <v>3</v>
      </c>
      <c r="DE498" s="2" t="s">
        <v>3</v>
      </c>
      <c r="DF498" s="2" t="s">
        <v>3</v>
      </c>
      <c r="DG498" s="2" t="s">
        <v>3</v>
      </c>
      <c r="DH498" s="2" t="s">
        <v>3</v>
      </c>
      <c r="DI498" s="2" t="s">
        <v>3</v>
      </c>
      <c r="DJ498" s="2" t="s">
        <v>3</v>
      </c>
      <c r="DK498" s="2" t="s">
        <v>3</v>
      </c>
      <c r="DL498" s="2" t="s">
        <v>3</v>
      </c>
      <c r="DM498" s="2" t="s">
        <v>3</v>
      </c>
      <c r="DN498" s="2">
        <v>0</v>
      </c>
      <c r="DO498" s="2">
        <v>0</v>
      </c>
      <c r="DP498" s="2">
        <v>1</v>
      </c>
      <c r="DQ498" s="2">
        <v>1</v>
      </c>
      <c r="DR498" s="2"/>
      <c r="DS498" s="2"/>
      <c r="DT498" s="2"/>
      <c r="DU498" s="2">
        <v>1010</v>
      </c>
      <c r="DV498" s="2" t="s">
        <v>146</v>
      </c>
      <c r="DW498" s="2" t="s">
        <v>146</v>
      </c>
      <c r="DX498" s="2">
        <v>1</v>
      </c>
      <c r="DY498" s="2"/>
      <c r="DZ498" s="2" t="s">
        <v>3</v>
      </c>
      <c r="EA498" s="2" t="s">
        <v>3</v>
      </c>
      <c r="EB498" s="2" t="s">
        <v>3</v>
      </c>
      <c r="EC498" s="2" t="s">
        <v>3</v>
      </c>
      <c r="ED498" s="2"/>
      <c r="EE498" s="2">
        <v>85133641</v>
      </c>
      <c r="EF498" s="2">
        <v>30</v>
      </c>
      <c r="EG498" s="2" t="s">
        <v>52</v>
      </c>
      <c r="EH498" s="2">
        <v>0</v>
      </c>
      <c r="EI498" s="2" t="s">
        <v>3</v>
      </c>
      <c r="EJ498" s="2">
        <v>1</v>
      </c>
      <c r="EK498" s="2">
        <v>21</v>
      </c>
      <c r="EL498" s="2" t="s">
        <v>53</v>
      </c>
      <c r="EM498" s="2" t="s">
        <v>54</v>
      </c>
      <c r="EN498" s="2"/>
      <c r="EO498" s="2" t="s">
        <v>148</v>
      </c>
      <c r="EP498" s="2"/>
      <c r="EQ498" s="2">
        <v>0</v>
      </c>
      <c r="ER498" s="2">
        <v>11.82</v>
      </c>
      <c r="ES498" s="2">
        <v>11.82</v>
      </c>
      <c r="ET498" s="2">
        <v>0</v>
      </c>
      <c r="EU498" s="2">
        <v>0</v>
      </c>
      <c r="EV498" s="2">
        <v>0</v>
      </c>
      <c r="EW498" s="2">
        <v>0</v>
      </c>
      <c r="EX498" s="2">
        <v>0</v>
      </c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>
        <v>0</v>
      </c>
      <c r="FR498" s="2">
        <v>0</v>
      </c>
      <c r="FS498" s="2">
        <v>0</v>
      </c>
      <c r="FT498" s="2"/>
      <c r="FU498" s="2"/>
      <c r="FV498" s="2"/>
      <c r="FW498" s="2"/>
      <c r="FX498" s="2">
        <v>109</v>
      </c>
      <c r="FY498" s="2">
        <v>61</v>
      </c>
      <c r="FZ498" s="2"/>
      <c r="GA498" s="2" t="s">
        <v>3</v>
      </c>
      <c r="GB498" s="2"/>
      <c r="GC498" s="2"/>
      <c r="GD498" s="2">
        <v>1</v>
      </c>
      <c r="GE498" s="2"/>
      <c r="GF498" s="2">
        <v>1847581397</v>
      </c>
      <c r="GG498" s="2">
        <v>2</v>
      </c>
      <c r="GH498" s="2">
        <v>1</v>
      </c>
      <c r="GI498" s="2">
        <v>-2</v>
      </c>
      <c r="GJ498" s="2">
        <v>0</v>
      </c>
      <c r="GK498" s="2">
        <v>0</v>
      </c>
      <c r="GL498" s="2">
        <f t="shared" si="633"/>
        <v>0</v>
      </c>
      <c r="GM498" s="2">
        <f t="shared" si="634"/>
        <v>3.72</v>
      </c>
      <c r="GN498" s="2">
        <f t="shared" si="635"/>
        <v>3.72</v>
      </c>
      <c r="GO498" s="2">
        <f t="shared" si="636"/>
        <v>0</v>
      </c>
      <c r="GP498" s="2">
        <f t="shared" si="637"/>
        <v>0</v>
      </c>
      <c r="GQ498" s="2"/>
      <c r="GR498" s="2">
        <v>0</v>
      </c>
      <c r="GS498" s="2">
        <v>3</v>
      </c>
      <c r="GT498" s="2">
        <v>0</v>
      </c>
      <c r="GU498" s="2" t="s">
        <v>3</v>
      </c>
      <c r="GV498" s="2">
        <f t="shared" si="638"/>
        <v>0</v>
      </c>
      <c r="GW498" s="2">
        <v>1</v>
      </c>
      <c r="GX498" s="2">
        <f t="shared" si="639"/>
        <v>0</v>
      </c>
      <c r="GY498" s="2"/>
      <c r="GZ498" s="2"/>
      <c r="HA498" s="2">
        <v>0</v>
      </c>
      <c r="HB498" s="2">
        <v>0</v>
      </c>
      <c r="HC498" s="2">
        <f t="shared" si="640"/>
        <v>0</v>
      </c>
      <c r="HD498" s="2"/>
      <c r="HE498" s="2" t="s">
        <v>3</v>
      </c>
      <c r="HF498" s="2" t="s">
        <v>3</v>
      </c>
      <c r="HG498" s="2"/>
      <c r="HH498" s="2"/>
      <c r="HI498" s="2"/>
      <c r="HJ498" s="2"/>
      <c r="HK498" s="2"/>
      <c r="HL498" s="2"/>
      <c r="HM498" s="2" t="s">
        <v>42</v>
      </c>
      <c r="HN498" s="2" t="s">
        <v>3</v>
      </c>
      <c r="HO498" s="2" t="s">
        <v>3</v>
      </c>
      <c r="HP498" s="2" t="s">
        <v>3</v>
      </c>
      <c r="HQ498" s="2" t="s">
        <v>3</v>
      </c>
      <c r="HR498" s="2"/>
      <c r="HS498" s="2">
        <v>0</v>
      </c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>
        <v>0</v>
      </c>
      <c r="IL498" s="2"/>
      <c r="IM498" s="2"/>
      <c r="IN498" s="2"/>
      <c r="IO498" s="2"/>
      <c r="IP498" s="2"/>
      <c r="IQ498" s="2"/>
      <c r="IR498" s="2"/>
      <c r="IS498" s="2"/>
      <c r="IT498" s="2"/>
      <c r="IU498" s="2"/>
    </row>
    <row r="499" spans="1:255" x14ac:dyDescent="0.2">
      <c r="A499" s="4">
        <v>18</v>
      </c>
      <c r="B499" s="4">
        <v>1</v>
      </c>
      <c r="C499" s="4">
        <v>986</v>
      </c>
      <c r="E499" s="4" t="s">
        <v>537</v>
      </c>
      <c r="F499" s="4" t="s">
        <v>427</v>
      </c>
      <c r="G499" s="4" t="s">
        <v>428</v>
      </c>
      <c r="H499" s="4" t="s">
        <v>146</v>
      </c>
      <c r="I499" s="4">
        <f>I485*J499</f>
        <v>0.315</v>
      </c>
      <c r="J499" s="4">
        <v>1.05</v>
      </c>
      <c r="K499" s="4">
        <v>1.05</v>
      </c>
      <c r="O499" s="4">
        <f t="shared" si="602"/>
        <v>23.25</v>
      </c>
      <c r="P499" s="4">
        <f t="shared" si="603"/>
        <v>23.25</v>
      </c>
      <c r="Q499" s="4">
        <f t="shared" si="641"/>
        <v>0</v>
      </c>
      <c r="R499" s="4">
        <f t="shared" si="642"/>
        <v>0</v>
      </c>
      <c r="S499" s="4">
        <f t="shared" si="606"/>
        <v>0</v>
      </c>
      <c r="T499" s="4">
        <f t="shared" si="607"/>
        <v>0</v>
      </c>
      <c r="U499" s="4">
        <f t="shared" si="608"/>
        <v>0</v>
      </c>
      <c r="V499" s="4">
        <f t="shared" si="609"/>
        <v>0</v>
      </c>
      <c r="W499" s="4">
        <f t="shared" si="610"/>
        <v>0</v>
      </c>
      <c r="X499" s="4">
        <f t="shared" si="643"/>
        <v>0</v>
      </c>
      <c r="Y499" s="4">
        <f t="shared" si="644"/>
        <v>0</v>
      </c>
      <c r="AA499" s="4">
        <v>85736473</v>
      </c>
      <c r="AB499" s="4">
        <f t="shared" si="613"/>
        <v>11.82</v>
      </c>
      <c r="AC499" s="4">
        <f t="shared" si="645"/>
        <v>11.82</v>
      </c>
      <c r="AD499" s="4">
        <f t="shared" si="646"/>
        <v>0</v>
      </c>
      <c r="AE499" s="4">
        <f t="shared" si="647"/>
        <v>0</v>
      </c>
      <c r="AF499" s="4">
        <f t="shared" si="648"/>
        <v>0</v>
      </c>
      <c r="AG499" s="4">
        <f t="shared" si="618"/>
        <v>0</v>
      </c>
      <c r="AH499" s="4">
        <f t="shared" si="649"/>
        <v>0</v>
      </c>
      <c r="AI499" s="4">
        <f t="shared" si="650"/>
        <v>0</v>
      </c>
      <c r="AJ499" s="4">
        <f t="shared" si="621"/>
        <v>0</v>
      </c>
      <c r="AK499" s="4">
        <v>11.82</v>
      </c>
      <c r="AL499" s="4">
        <v>11.82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109</v>
      </c>
      <c r="AU499" s="4">
        <v>61</v>
      </c>
      <c r="AV499" s="4">
        <v>1</v>
      </c>
      <c r="AW499" s="4">
        <v>1</v>
      </c>
      <c r="AZ499" s="4">
        <v>1</v>
      </c>
      <c r="BA499" s="4">
        <v>1</v>
      </c>
      <c r="BB499" s="4">
        <v>1</v>
      </c>
      <c r="BC499" s="4">
        <v>6.25</v>
      </c>
      <c r="BD499" s="4" t="s">
        <v>3</v>
      </c>
      <c r="BE499" s="4" t="s">
        <v>3</v>
      </c>
      <c r="BF499" s="4" t="s">
        <v>3</v>
      </c>
      <c r="BG499" s="4" t="s">
        <v>3</v>
      </c>
      <c r="BH499" s="4">
        <v>3</v>
      </c>
      <c r="BI499" s="4">
        <v>1</v>
      </c>
      <c r="BJ499" s="4" t="s">
        <v>429</v>
      </c>
      <c r="BM499" s="4">
        <v>21</v>
      </c>
      <c r="BN499" s="4">
        <v>0</v>
      </c>
      <c r="BO499" s="4" t="s">
        <v>427</v>
      </c>
      <c r="BP499" s="4">
        <v>1</v>
      </c>
      <c r="BQ499" s="4">
        <v>30</v>
      </c>
      <c r="BR499" s="4">
        <v>0</v>
      </c>
      <c r="BS499" s="4">
        <v>1</v>
      </c>
      <c r="BT499" s="4">
        <v>1</v>
      </c>
      <c r="BU499" s="4">
        <v>1</v>
      </c>
      <c r="BV499" s="4">
        <v>1</v>
      </c>
      <c r="BW499" s="4">
        <v>1</v>
      </c>
      <c r="BX499" s="4">
        <v>1</v>
      </c>
      <c r="BY499" s="4" t="s">
        <v>3</v>
      </c>
      <c r="BZ499" s="4">
        <v>109</v>
      </c>
      <c r="CA499" s="4">
        <v>61</v>
      </c>
      <c r="CB499" s="4" t="s">
        <v>3</v>
      </c>
      <c r="CE499" s="4">
        <v>1566</v>
      </c>
      <c r="CF499" s="4">
        <v>0</v>
      </c>
      <c r="CG499" s="4">
        <v>0</v>
      </c>
      <c r="CM499" s="4">
        <v>0</v>
      </c>
      <c r="CN499" s="4" t="s">
        <v>908</v>
      </c>
      <c r="CO499" s="4">
        <v>0</v>
      </c>
      <c r="CP499" s="4">
        <f t="shared" si="622"/>
        <v>23.25</v>
      </c>
      <c r="CQ499" s="4">
        <f t="shared" si="623"/>
        <v>73.88</v>
      </c>
      <c r="CR499" s="4">
        <f t="shared" si="651"/>
        <v>0</v>
      </c>
      <c r="CS499" s="4">
        <f t="shared" si="652"/>
        <v>0</v>
      </c>
      <c r="CT499" s="4">
        <f t="shared" si="626"/>
        <v>0</v>
      </c>
      <c r="CU499" s="4">
        <f t="shared" si="627"/>
        <v>0</v>
      </c>
      <c r="CV499" s="4">
        <f t="shared" si="628"/>
        <v>0</v>
      </c>
      <c r="CW499" s="4">
        <f t="shared" si="629"/>
        <v>0</v>
      </c>
      <c r="CX499" s="4">
        <f t="shared" si="630"/>
        <v>0</v>
      </c>
      <c r="CY499" s="4">
        <f t="shared" si="653"/>
        <v>0</v>
      </c>
      <c r="CZ499" s="4">
        <f t="shared" si="654"/>
        <v>0</v>
      </c>
      <c r="DC499" s="4" t="s">
        <v>3</v>
      </c>
      <c r="DD499" s="4" t="s">
        <v>3</v>
      </c>
      <c r="DE499" s="4" t="s">
        <v>3</v>
      </c>
      <c r="DF499" s="4" t="s">
        <v>3</v>
      </c>
      <c r="DG499" s="4" t="s">
        <v>3</v>
      </c>
      <c r="DH499" s="4" t="s">
        <v>3</v>
      </c>
      <c r="DI499" s="4" t="s">
        <v>3</v>
      </c>
      <c r="DJ499" s="4" t="s">
        <v>3</v>
      </c>
      <c r="DK499" s="4" t="s">
        <v>3</v>
      </c>
      <c r="DL499" s="4" t="s">
        <v>3</v>
      </c>
      <c r="DM499" s="4" t="s">
        <v>3</v>
      </c>
      <c r="DN499" s="4">
        <v>0</v>
      </c>
      <c r="DO499" s="4">
        <v>0</v>
      </c>
      <c r="DP499" s="4">
        <v>1</v>
      </c>
      <c r="DQ499" s="4">
        <v>1</v>
      </c>
      <c r="DU499" s="4">
        <v>1010</v>
      </c>
      <c r="DV499" s="4" t="s">
        <v>146</v>
      </c>
      <c r="DW499" s="4" t="s">
        <v>146</v>
      </c>
      <c r="DX499" s="4">
        <v>1</v>
      </c>
      <c r="DZ499" s="4" t="s">
        <v>3</v>
      </c>
      <c r="EA499" s="4" t="s">
        <v>3</v>
      </c>
      <c r="EB499" s="4" t="s">
        <v>3</v>
      </c>
      <c r="EC499" s="4" t="s">
        <v>3</v>
      </c>
      <c r="EE499" s="4">
        <v>85133641</v>
      </c>
      <c r="EF499" s="4">
        <v>30</v>
      </c>
      <c r="EG499" s="4" t="s">
        <v>52</v>
      </c>
      <c r="EH499" s="4">
        <v>0</v>
      </c>
      <c r="EI499" s="4" t="s">
        <v>3</v>
      </c>
      <c r="EJ499" s="4">
        <v>1</v>
      </c>
      <c r="EK499" s="4">
        <v>21</v>
      </c>
      <c r="EL499" s="4" t="s">
        <v>53</v>
      </c>
      <c r="EM499" s="4" t="s">
        <v>54</v>
      </c>
      <c r="EO499" s="4" t="s">
        <v>148</v>
      </c>
      <c r="EQ499" s="4">
        <v>0</v>
      </c>
      <c r="ER499" s="4">
        <v>11.82</v>
      </c>
      <c r="ES499" s="4">
        <v>11.82</v>
      </c>
      <c r="ET499" s="4">
        <v>0</v>
      </c>
      <c r="EU499" s="4">
        <v>0</v>
      </c>
      <c r="EV499" s="4">
        <v>0</v>
      </c>
      <c r="EW499" s="4">
        <v>0</v>
      </c>
      <c r="EX499" s="4">
        <v>0</v>
      </c>
      <c r="FQ499" s="4">
        <v>0</v>
      </c>
      <c r="FR499" s="4">
        <v>0</v>
      </c>
      <c r="FS499" s="4">
        <v>0</v>
      </c>
      <c r="FX499" s="4">
        <v>109</v>
      </c>
      <c r="FY499" s="4">
        <v>61</v>
      </c>
      <c r="GA499" s="4" t="s">
        <v>3</v>
      </c>
      <c r="GD499" s="4">
        <v>1</v>
      </c>
      <c r="GF499" s="4">
        <v>1847581397</v>
      </c>
      <c r="GG499" s="4">
        <v>2</v>
      </c>
      <c r="GH499" s="4">
        <v>1</v>
      </c>
      <c r="GI499" s="4">
        <v>2</v>
      </c>
      <c r="GJ499" s="4">
        <v>0</v>
      </c>
      <c r="GK499" s="4">
        <v>0</v>
      </c>
      <c r="GL499" s="4">
        <f t="shared" si="633"/>
        <v>0</v>
      </c>
      <c r="GM499" s="4">
        <f t="shared" si="634"/>
        <v>23.25</v>
      </c>
      <c r="GN499" s="4">
        <f t="shared" si="635"/>
        <v>23.25</v>
      </c>
      <c r="GO499" s="4">
        <f t="shared" si="636"/>
        <v>0</v>
      </c>
      <c r="GP499" s="4">
        <f t="shared" si="637"/>
        <v>0</v>
      </c>
      <c r="GR499" s="4">
        <v>0</v>
      </c>
      <c r="GS499" s="4">
        <v>3</v>
      </c>
      <c r="GT499" s="4">
        <v>0</v>
      </c>
      <c r="GU499" s="4" t="s">
        <v>3</v>
      </c>
      <c r="GV499" s="4">
        <f t="shared" si="638"/>
        <v>0</v>
      </c>
      <c r="GW499" s="4">
        <v>1</v>
      </c>
      <c r="GX499" s="4">
        <f t="shared" si="639"/>
        <v>0</v>
      </c>
      <c r="HA499" s="4">
        <v>0</v>
      </c>
      <c r="HB499" s="4">
        <v>0</v>
      </c>
      <c r="HC499" s="4">
        <f t="shared" si="640"/>
        <v>0</v>
      </c>
      <c r="HE499" s="4" t="s">
        <v>3</v>
      </c>
      <c r="HF499" s="4" t="s">
        <v>3</v>
      </c>
      <c r="HM499" s="4" t="s">
        <v>42</v>
      </c>
      <c r="HN499" s="4" t="s">
        <v>3</v>
      </c>
      <c r="HO499" s="4" t="s">
        <v>3</v>
      </c>
      <c r="HP499" s="4" t="s">
        <v>3</v>
      </c>
      <c r="HQ499" s="4" t="s">
        <v>3</v>
      </c>
      <c r="HS499" s="4">
        <v>0</v>
      </c>
      <c r="IK499" s="4">
        <v>0</v>
      </c>
    </row>
    <row r="500" spans="1:255" x14ac:dyDescent="0.2">
      <c r="A500" s="2">
        <v>17</v>
      </c>
      <c r="B500" s="2">
        <v>1</v>
      </c>
      <c r="C500" s="2">
        <f>ROW(SmtRes!A988)</f>
        <v>988</v>
      </c>
      <c r="D500" s="2">
        <f>ROW(EtalonRes!A974)</f>
        <v>974</v>
      </c>
      <c r="E500" s="2" t="s">
        <v>538</v>
      </c>
      <c r="F500" s="2" t="s">
        <v>431</v>
      </c>
      <c r="G500" s="2" t="s">
        <v>432</v>
      </c>
      <c r="H500" s="2" t="s">
        <v>398</v>
      </c>
      <c r="I500" s="2">
        <f>ROUND((10*2+2*3+10*3+68*2+17*2)/100,9)</f>
        <v>2.2599999999999998</v>
      </c>
      <c r="J500" s="2">
        <v>0</v>
      </c>
      <c r="K500" s="2">
        <f>ROUND((10*2+2*3+10*3+68*2+17*2)/100,9)</f>
        <v>2.2599999999999998</v>
      </c>
      <c r="L500" s="2"/>
      <c r="M500" s="2"/>
      <c r="N500" s="2"/>
      <c r="O500" s="2">
        <f t="shared" si="602"/>
        <v>110.47</v>
      </c>
      <c r="P500" s="2">
        <f t="shared" si="603"/>
        <v>0</v>
      </c>
      <c r="Q500" s="2">
        <f>(ROUND((ROUND(((((ET500*1.25)*1.2))*AV500*I500),2)*BB500),2)+ROUND((ROUND(((AE500-(((EU500*1.25)*1.2)))*AV500*I500),2)*BS500),2))</f>
        <v>5.68</v>
      </c>
      <c r="R500" s="2">
        <f>(ROUND((ROUND(((((EU500*1.25)*1.2))*AV500*I500),2)*BS500),2)+ROUND((ROUND(((AE500-(((EU500*1.25)*1.2)))*AV500*I500),2)*BS500),2))</f>
        <v>0</v>
      </c>
      <c r="S500" s="2">
        <f t="shared" si="606"/>
        <v>104.79</v>
      </c>
      <c r="T500" s="2">
        <f t="shared" si="607"/>
        <v>0</v>
      </c>
      <c r="U500" s="2">
        <f t="shared" si="608"/>
        <v>7.7869574639999986</v>
      </c>
      <c r="V500" s="2">
        <f t="shared" si="609"/>
        <v>0</v>
      </c>
      <c r="W500" s="2">
        <f t="shared" si="610"/>
        <v>0</v>
      </c>
      <c r="X500" s="2">
        <f>(ROUND((((S500+ROUND((ROUND(((((EU500*1.25)*1.2))*AV500*I500),2)*BS500),2))*AT500)/100),2)+ROUND(((ROUND((ROUND(((AE500-(((EU500*1.25)*1.2)))*AV500*I500),2)*BS500),2)*AT500)/100),2))</f>
        <v>114.22</v>
      </c>
      <c r="Y500" s="2">
        <f>(ROUND((((S500+ROUND((ROUND(((((EU500*1.25)*1.2))*AV500*I500),2)*BS500),2))*AU500)/100),2)+ROUND(((ROUND((ROUND(((AE500-(((EU500*1.25)*1.2)))*AV500*I500),2)*BS500),2)*AU500)/100),2))</f>
        <v>63.92</v>
      </c>
      <c r="Z500" s="2"/>
      <c r="AA500" s="2">
        <v>85736471</v>
      </c>
      <c r="AB500" s="2">
        <f t="shared" si="613"/>
        <v>45.811199999999999</v>
      </c>
      <c r="AC500" s="2">
        <f>ROUND((((ES500*1)*1)),6)</f>
        <v>0</v>
      </c>
      <c r="AD500" s="2">
        <f>ROUND((((((ET500*1.25)*1.2))-(((EU500*1.25)*1.2)))+AE500),6)</f>
        <v>2.355</v>
      </c>
      <c r="AE500" s="2">
        <f>ROUND((((EU500*1.25)*1.2)),6)</f>
        <v>0</v>
      </c>
      <c r="AF500" s="2">
        <f>ROUND((((EV500*1.15)*1.2)),6)</f>
        <v>43.456200000000003</v>
      </c>
      <c r="AG500" s="2">
        <f t="shared" si="618"/>
        <v>0</v>
      </c>
      <c r="AH500" s="2">
        <f>(((EW500*1.15)*1.2))</f>
        <v>3.2291999999999996</v>
      </c>
      <c r="AI500" s="2">
        <f>(((EX500*1.25)*1.2))</f>
        <v>0</v>
      </c>
      <c r="AJ500" s="2">
        <f t="shared" si="621"/>
        <v>0</v>
      </c>
      <c r="AK500" s="2">
        <v>33.06</v>
      </c>
      <c r="AL500" s="2">
        <v>0</v>
      </c>
      <c r="AM500" s="2">
        <v>1.57</v>
      </c>
      <c r="AN500" s="2">
        <v>0</v>
      </c>
      <c r="AO500" s="2">
        <v>31.49</v>
      </c>
      <c r="AP500" s="2">
        <v>0</v>
      </c>
      <c r="AQ500" s="2">
        <v>2.34</v>
      </c>
      <c r="AR500" s="2">
        <v>0</v>
      </c>
      <c r="AS500" s="2">
        <v>0</v>
      </c>
      <c r="AT500" s="2">
        <v>109</v>
      </c>
      <c r="AU500" s="2">
        <v>61</v>
      </c>
      <c r="AV500" s="2">
        <v>1.0669999999999999</v>
      </c>
      <c r="AW500" s="2">
        <v>1</v>
      </c>
      <c r="AX500" s="2"/>
      <c r="AY500" s="2"/>
      <c r="AZ500" s="2">
        <v>1</v>
      </c>
      <c r="BA500" s="2">
        <v>1</v>
      </c>
      <c r="BB500" s="2">
        <v>1</v>
      </c>
      <c r="BC500" s="2">
        <v>1</v>
      </c>
      <c r="BD500" s="2" t="s">
        <v>3</v>
      </c>
      <c r="BE500" s="2" t="s">
        <v>3</v>
      </c>
      <c r="BF500" s="2" t="s">
        <v>3</v>
      </c>
      <c r="BG500" s="2" t="s">
        <v>3</v>
      </c>
      <c r="BH500" s="2">
        <v>0</v>
      </c>
      <c r="BI500" s="2">
        <v>1</v>
      </c>
      <c r="BJ500" s="2" t="s">
        <v>433</v>
      </c>
      <c r="BK500" s="2"/>
      <c r="BL500" s="2"/>
      <c r="BM500" s="2">
        <v>21</v>
      </c>
      <c r="BN500" s="2">
        <v>0</v>
      </c>
      <c r="BO500" s="2" t="s">
        <v>431</v>
      </c>
      <c r="BP500" s="2">
        <v>1</v>
      </c>
      <c r="BQ500" s="2">
        <v>30</v>
      </c>
      <c r="BR500" s="2">
        <v>0</v>
      </c>
      <c r="BS500" s="2">
        <v>1</v>
      </c>
      <c r="BT500" s="2">
        <v>1</v>
      </c>
      <c r="BU500" s="2">
        <v>1</v>
      </c>
      <c r="BV500" s="2">
        <v>1</v>
      </c>
      <c r="BW500" s="2">
        <v>1</v>
      </c>
      <c r="BX500" s="2">
        <v>1</v>
      </c>
      <c r="BY500" s="2" t="s">
        <v>3</v>
      </c>
      <c r="BZ500" s="2">
        <v>109</v>
      </c>
      <c r="CA500" s="2">
        <v>61</v>
      </c>
      <c r="CB500" s="2" t="s">
        <v>3</v>
      </c>
      <c r="CC500" s="2"/>
      <c r="CD500" s="2"/>
      <c r="CE500" s="2">
        <v>1566</v>
      </c>
      <c r="CF500" s="2">
        <v>0</v>
      </c>
      <c r="CG500" s="2">
        <v>0</v>
      </c>
      <c r="CH500" s="2"/>
      <c r="CI500" s="2"/>
      <c r="CJ500" s="2"/>
      <c r="CK500" s="2"/>
      <c r="CL500" s="2"/>
      <c r="CM500" s="2">
        <v>0</v>
      </c>
      <c r="CN500" s="2" t="s">
        <v>907</v>
      </c>
      <c r="CO500" s="2">
        <v>0</v>
      </c>
      <c r="CP500" s="2">
        <f t="shared" si="622"/>
        <v>110.47</v>
      </c>
      <c r="CQ500" s="2">
        <f t="shared" si="623"/>
        <v>0</v>
      </c>
      <c r="CR500" s="2">
        <f>(ROUND((ROUND(((((ET500*1.25)*1.2))*AV500*1),2)*BB500),2)+ROUND((ROUND(((AE500-(((EU500*1.25)*1.2)))*AV500*1),2)*BS500),2))</f>
        <v>2.5099999999999998</v>
      </c>
      <c r="CS500" s="2">
        <f>(ROUND((ROUND(((((EU500*1.25)*1.2))*AV500*1),2)*BS500),2)+ROUND((ROUND(((AE500-(((EU500*1.25)*1.2)))*AV500*1),2)*BS500),2))</f>
        <v>0</v>
      </c>
      <c r="CT500" s="2">
        <f t="shared" si="626"/>
        <v>46.37</v>
      </c>
      <c r="CU500" s="2">
        <f t="shared" si="627"/>
        <v>0</v>
      </c>
      <c r="CV500" s="2">
        <f t="shared" si="628"/>
        <v>3.4455563999999996</v>
      </c>
      <c r="CW500" s="2">
        <f t="shared" si="629"/>
        <v>0</v>
      </c>
      <c r="CX500" s="2">
        <f t="shared" si="630"/>
        <v>0</v>
      </c>
      <c r="CY500" s="2">
        <f>(ROUND((((S500+ROUND((ROUND(((((EU500*1.25)*1.2))*AV500*1),2)*BS500),2))*AT500)/100),2)+ROUND(((ROUND((ROUND(((AE500-(((EU500*1.25)*1.2)))*AV500*1),2)*BS500),2)*AT500)/100),2))</f>
        <v>114.22</v>
      </c>
      <c r="CZ500" s="2">
        <f>(ROUND((((S500+ROUND((ROUND(((((EU500*1.25)*1.2))*AV500*1),2)*BS500),2))*AU500)/100),2)+ROUND(((ROUND((ROUND(((AE500-(((EU500*1.25)*1.2)))*AV500*1),2)*BS500),2)*AU500)/100),2))</f>
        <v>63.92</v>
      </c>
      <c r="DA500" s="2"/>
      <c r="DB500" s="2">
        <v>183</v>
      </c>
      <c r="DC500" s="2" t="s">
        <v>3</v>
      </c>
      <c r="DD500" s="2" t="s">
        <v>42</v>
      </c>
      <c r="DE500" s="2" t="s">
        <v>140</v>
      </c>
      <c r="DF500" s="2" t="s">
        <v>140</v>
      </c>
      <c r="DG500" s="2" t="s">
        <v>141</v>
      </c>
      <c r="DH500" s="2" t="s">
        <v>3</v>
      </c>
      <c r="DI500" s="2" t="s">
        <v>141</v>
      </c>
      <c r="DJ500" s="2" t="s">
        <v>140</v>
      </c>
      <c r="DK500" s="2" t="s">
        <v>3</v>
      </c>
      <c r="DL500" s="2" t="s">
        <v>3</v>
      </c>
      <c r="DM500" s="2" t="s">
        <v>3</v>
      </c>
      <c r="DN500" s="2">
        <v>0</v>
      </c>
      <c r="DO500" s="2">
        <v>0</v>
      </c>
      <c r="DP500" s="2">
        <v>1</v>
      </c>
      <c r="DQ500" s="2">
        <v>1</v>
      </c>
      <c r="DR500" s="2"/>
      <c r="DS500" s="2"/>
      <c r="DT500" s="2"/>
      <c r="DU500" s="2">
        <v>30517203</v>
      </c>
      <c r="DV500" s="2" t="s">
        <v>398</v>
      </c>
      <c r="DW500" s="2" t="s">
        <v>398</v>
      </c>
      <c r="DX500" s="2">
        <v>1</v>
      </c>
      <c r="DY500" s="2"/>
      <c r="DZ500" s="2" t="s">
        <v>3</v>
      </c>
      <c r="EA500" s="2" t="s">
        <v>3</v>
      </c>
      <c r="EB500" s="2" t="s">
        <v>3</v>
      </c>
      <c r="EC500" s="2" t="s">
        <v>3</v>
      </c>
      <c r="ED500" s="2"/>
      <c r="EE500" s="2">
        <v>85133641</v>
      </c>
      <c r="EF500" s="2">
        <v>30</v>
      </c>
      <c r="EG500" s="2" t="s">
        <v>52</v>
      </c>
      <c r="EH500" s="2">
        <v>0</v>
      </c>
      <c r="EI500" s="2" t="s">
        <v>3</v>
      </c>
      <c r="EJ500" s="2">
        <v>1</v>
      </c>
      <c r="EK500" s="2">
        <v>21</v>
      </c>
      <c r="EL500" s="2" t="s">
        <v>53</v>
      </c>
      <c r="EM500" s="2" t="s">
        <v>54</v>
      </c>
      <c r="EN500" s="2"/>
      <c r="EO500" s="2" t="s">
        <v>142</v>
      </c>
      <c r="EP500" s="2"/>
      <c r="EQ500" s="2">
        <v>0</v>
      </c>
      <c r="ER500" s="2">
        <v>33.06</v>
      </c>
      <c r="ES500" s="2">
        <v>0</v>
      </c>
      <c r="ET500" s="2">
        <v>1.57</v>
      </c>
      <c r="EU500" s="2">
        <v>0</v>
      </c>
      <c r="EV500" s="2">
        <v>31.49</v>
      </c>
      <c r="EW500" s="2">
        <v>2.34</v>
      </c>
      <c r="EX500" s="2">
        <v>0</v>
      </c>
      <c r="EY500" s="2">
        <v>0</v>
      </c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>
        <v>0</v>
      </c>
      <c r="FR500" s="2">
        <v>0</v>
      </c>
      <c r="FS500" s="2">
        <v>0</v>
      </c>
      <c r="FT500" s="2"/>
      <c r="FU500" s="2"/>
      <c r="FV500" s="2"/>
      <c r="FW500" s="2"/>
      <c r="FX500" s="2">
        <v>109</v>
      </c>
      <c r="FY500" s="2">
        <v>61</v>
      </c>
      <c r="FZ500" s="2"/>
      <c r="GA500" s="2" t="s">
        <v>3</v>
      </c>
      <c r="GB500" s="2"/>
      <c r="GC500" s="2"/>
      <c r="GD500" s="2">
        <v>1</v>
      </c>
      <c r="GE500" s="2"/>
      <c r="GF500" s="2">
        <v>1578240091</v>
      </c>
      <c r="GG500" s="2">
        <v>2</v>
      </c>
      <c r="GH500" s="2">
        <v>1</v>
      </c>
      <c r="GI500" s="2">
        <v>2</v>
      </c>
      <c r="GJ500" s="2">
        <v>0</v>
      </c>
      <c r="GK500" s="2">
        <v>0</v>
      </c>
      <c r="GL500" s="2">
        <f t="shared" si="633"/>
        <v>0</v>
      </c>
      <c r="GM500" s="2">
        <f t="shared" si="634"/>
        <v>288.61</v>
      </c>
      <c r="GN500" s="2">
        <f t="shared" si="635"/>
        <v>288.61</v>
      </c>
      <c r="GO500" s="2">
        <f t="shared" si="636"/>
        <v>0</v>
      </c>
      <c r="GP500" s="2">
        <f t="shared" si="637"/>
        <v>0</v>
      </c>
      <c r="GQ500" s="2"/>
      <c r="GR500" s="2">
        <v>0</v>
      </c>
      <c r="GS500" s="2">
        <v>3</v>
      </c>
      <c r="GT500" s="2">
        <v>0</v>
      </c>
      <c r="GU500" s="2" t="s">
        <v>3</v>
      </c>
      <c r="GV500" s="2">
        <f t="shared" si="638"/>
        <v>0</v>
      </c>
      <c r="GW500" s="2">
        <v>1</v>
      </c>
      <c r="GX500" s="2">
        <f t="shared" si="639"/>
        <v>0</v>
      </c>
      <c r="GY500" s="2"/>
      <c r="GZ500" s="2"/>
      <c r="HA500" s="2">
        <v>0</v>
      </c>
      <c r="HB500" s="2">
        <v>0</v>
      </c>
      <c r="HC500" s="2">
        <f t="shared" si="640"/>
        <v>0</v>
      </c>
      <c r="HD500" s="2"/>
      <c r="HE500" s="2" t="s">
        <v>3</v>
      </c>
      <c r="HF500" s="2" t="s">
        <v>3</v>
      </c>
      <c r="HG500" s="2"/>
      <c r="HH500" s="2"/>
      <c r="HI500" s="2"/>
      <c r="HJ500" s="2"/>
      <c r="HK500" s="2"/>
      <c r="HL500" s="2"/>
      <c r="HM500" s="2" t="s">
        <v>3</v>
      </c>
      <c r="HN500" s="2" t="s">
        <v>3</v>
      </c>
      <c r="HO500" s="2" t="s">
        <v>3</v>
      </c>
      <c r="HP500" s="2" t="s">
        <v>3</v>
      </c>
      <c r="HQ500" s="2" t="s">
        <v>3</v>
      </c>
      <c r="HR500" s="2"/>
      <c r="HS500" s="2">
        <v>0</v>
      </c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>
        <v>0</v>
      </c>
      <c r="IL500" s="2"/>
      <c r="IM500" s="2"/>
      <c r="IN500" s="2"/>
      <c r="IO500" s="2"/>
      <c r="IP500" s="2"/>
      <c r="IQ500" s="2"/>
      <c r="IR500" s="2"/>
      <c r="IS500" s="2"/>
      <c r="IT500" s="2"/>
      <c r="IU500" s="2"/>
    </row>
    <row r="501" spans="1:255" x14ac:dyDescent="0.2">
      <c r="A501" s="4">
        <v>17</v>
      </c>
      <c r="B501" s="4">
        <v>1</v>
      </c>
      <c r="C501" s="4">
        <f>ROW(SmtRes!A990)</f>
        <v>990</v>
      </c>
      <c r="D501" s="4">
        <f>ROW(EtalonRes!A976)</f>
        <v>976</v>
      </c>
      <c r="E501" s="4" t="s">
        <v>538</v>
      </c>
      <c r="F501" s="4" t="s">
        <v>431</v>
      </c>
      <c r="G501" s="4" t="s">
        <v>432</v>
      </c>
      <c r="H501" s="4" t="s">
        <v>398</v>
      </c>
      <c r="I501" s="4">
        <f>ROUND((10*2+2*3+10*3+68*2+17*2)/100,9)</f>
        <v>2.2599999999999998</v>
      </c>
      <c r="J501" s="4">
        <v>0</v>
      </c>
      <c r="K501" s="4">
        <f>ROUND((10*2+2*3+10*3+68*2+17*2)/100,9)</f>
        <v>2.2599999999999998</v>
      </c>
      <c r="O501" s="4">
        <f t="shared" si="602"/>
        <v>5976.09</v>
      </c>
      <c r="P501" s="4">
        <f t="shared" si="603"/>
        <v>0</v>
      </c>
      <c r="Q501" s="4">
        <f>(ROUND((ROUND(((((ET501*1.25)*1.2))*AV501*I501),2)*BB501),2)+ROUND((ROUND(((AE501-(((EU501*1.25)*1.2)))*AV501*I501),2)*BS501),2))</f>
        <v>71.17</v>
      </c>
      <c r="R501" s="4">
        <f>(ROUND((ROUND(((((EU501*1.25)*1.2))*AV501*I501),2)*BS501),2)+ROUND((ROUND(((AE501-(((EU501*1.25)*1.2)))*AV501*I501),2)*BS501),2))</f>
        <v>0</v>
      </c>
      <c r="S501" s="4">
        <f t="shared" si="606"/>
        <v>5904.92</v>
      </c>
      <c r="T501" s="4">
        <f t="shared" si="607"/>
        <v>0</v>
      </c>
      <c r="U501" s="4">
        <f t="shared" si="608"/>
        <v>7.7869574639999986</v>
      </c>
      <c r="V501" s="4">
        <f t="shared" si="609"/>
        <v>0</v>
      </c>
      <c r="W501" s="4">
        <f t="shared" si="610"/>
        <v>0</v>
      </c>
      <c r="X501" s="4">
        <f>(ROUND((((S501+ROUND((ROUND(((((EU501*1.25)*1.2))*AV501*I501),2)*BS501),2))*AT501)/100),2)+ROUND(((ROUND((ROUND(((AE501-(((EU501*1.25)*1.2)))*AV501*I501),2)*BS501),2)*AT501)/100),2))</f>
        <v>6436.36</v>
      </c>
      <c r="Y501" s="4">
        <f>(ROUND((((S501+ROUND((ROUND(((((EU501*1.25)*1.2))*AV501*I501),2)*BS501),2))*AU501)/100),2)+ROUND(((ROUND((ROUND(((AE501-(((EU501*1.25)*1.2)))*AV501*I501),2)*BS501),2)*AU501)/100),2))</f>
        <v>3602</v>
      </c>
      <c r="AA501" s="4">
        <v>85736473</v>
      </c>
      <c r="AB501" s="4">
        <f t="shared" si="613"/>
        <v>45.811199999999999</v>
      </c>
      <c r="AC501" s="4">
        <f>ROUND((((ES501*1)*1)),6)</f>
        <v>0</v>
      </c>
      <c r="AD501" s="4">
        <f>ROUND((((((ET501*1.25)*1.2))-(((EU501*1.25)*1.2)))+AE501),6)</f>
        <v>2.355</v>
      </c>
      <c r="AE501" s="4">
        <f>ROUND((((EU501*1.25)*1.2)),6)</f>
        <v>0</v>
      </c>
      <c r="AF501" s="4">
        <f>ROUND((((EV501*1.15)*1.2)),6)</f>
        <v>43.456200000000003</v>
      </c>
      <c r="AG501" s="4">
        <f t="shared" si="618"/>
        <v>0</v>
      </c>
      <c r="AH501" s="4">
        <f>(((EW501*1.15)*1.2))</f>
        <v>3.2291999999999996</v>
      </c>
      <c r="AI501" s="4">
        <f>(((EX501*1.25)*1.2))</f>
        <v>0</v>
      </c>
      <c r="AJ501" s="4">
        <f t="shared" si="621"/>
        <v>0</v>
      </c>
      <c r="AK501" s="4">
        <v>33.06</v>
      </c>
      <c r="AL501" s="4">
        <v>0</v>
      </c>
      <c r="AM501" s="4">
        <v>1.57</v>
      </c>
      <c r="AN501" s="4">
        <v>0</v>
      </c>
      <c r="AO501" s="4">
        <v>31.49</v>
      </c>
      <c r="AP501" s="4">
        <v>0</v>
      </c>
      <c r="AQ501" s="4">
        <v>2.34</v>
      </c>
      <c r="AR501" s="4">
        <v>0</v>
      </c>
      <c r="AS501" s="4">
        <v>0</v>
      </c>
      <c r="AT501" s="4">
        <v>109</v>
      </c>
      <c r="AU501" s="4">
        <v>61</v>
      </c>
      <c r="AV501" s="4">
        <v>1.0669999999999999</v>
      </c>
      <c r="AW501" s="4">
        <v>1</v>
      </c>
      <c r="AZ501" s="4">
        <v>1</v>
      </c>
      <c r="BA501" s="4">
        <v>56.35</v>
      </c>
      <c r="BB501" s="4">
        <v>12.53</v>
      </c>
      <c r="BC501" s="4">
        <v>1</v>
      </c>
      <c r="BD501" s="4" t="s">
        <v>3</v>
      </c>
      <c r="BE501" s="4" t="s">
        <v>3</v>
      </c>
      <c r="BF501" s="4" t="s">
        <v>3</v>
      </c>
      <c r="BG501" s="4" t="s">
        <v>3</v>
      </c>
      <c r="BH501" s="4">
        <v>0</v>
      </c>
      <c r="BI501" s="4">
        <v>1</v>
      </c>
      <c r="BJ501" s="4" t="s">
        <v>433</v>
      </c>
      <c r="BM501" s="4">
        <v>21</v>
      </c>
      <c r="BN501" s="4">
        <v>0</v>
      </c>
      <c r="BO501" s="4" t="s">
        <v>431</v>
      </c>
      <c r="BP501" s="4">
        <v>1</v>
      </c>
      <c r="BQ501" s="4">
        <v>30</v>
      </c>
      <c r="BR501" s="4">
        <v>0</v>
      </c>
      <c r="BS501" s="4">
        <v>56.35</v>
      </c>
      <c r="BT501" s="4">
        <v>1</v>
      </c>
      <c r="BU501" s="4">
        <v>1</v>
      </c>
      <c r="BV501" s="4">
        <v>1</v>
      </c>
      <c r="BW501" s="4">
        <v>1</v>
      </c>
      <c r="BX501" s="4">
        <v>1</v>
      </c>
      <c r="BY501" s="4" t="s">
        <v>3</v>
      </c>
      <c r="BZ501" s="4">
        <v>109</v>
      </c>
      <c r="CA501" s="4">
        <v>61</v>
      </c>
      <c r="CB501" s="4" t="s">
        <v>3</v>
      </c>
      <c r="CE501" s="4">
        <v>1566</v>
      </c>
      <c r="CF501" s="4">
        <v>0</v>
      </c>
      <c r="CG501" s="4">
        <v>0</v>
      </c>
      <c r="CM501" s="4">
        <v>0</v>
      </c>
      <c r="CN501" s="4" t="s">
        <v>907</v>
      </c>
      <c r="CO501" s="4">
        <v>0</v>
      </c>
      <c r="CP501" s="4">
        <f t="shared" si="622"/>
        <v>5976.09</v>
      </c>
      <c r="CQ501" s="4">
        <f t="shared" si="623"/>
        <v>0</v>
      </c>
      <c r="CR501" s="4">
        <f>(ROUND((ROUND(((((ET501*1.25)*1.2))*AV501*1),2)*BB501),2)+ROUND((ROUND(((AE501-(((EU501*1.25)*1.2)))*AV501*1),2)*BS501),2))</f>
        <v>31.45</v>
      </c>
      <c r="CS501" s="4">
        <f>(ROUND((ROUND(((((EU501*1.25)*1.2))*AV501*1),2)*BS501),2)+ROUND((ROUND(((AE501-(((EU501*1.25)*1.2)))*AV501*1),2)*BS501),2))</f>
        <v>0</v>
      </c>
      <c r="CT501" s="4">
        <f t="shared" si="626"/>
        <v>2612.9499999999998</v>
      </c>
      <c r="CU501" s="4">
        <f t="shared" si="627"/>
        <v>0</v>
      </c>
      <c r="CV501" s="4">
        <f t="shared" si="628"/>
        <v>3.4455563999999996</v>
      </c>
      <c r="CW501" s="4">
        <f t="shared" si="629"/>
        <v>0</v>
      </c>
      <c r="CX501" s="4">
        <f t="shared" si="630"/>
        <v>0</v>
      </c>
      <c r="CY501" s="4">
        <f>(ROUND((((S501+ROUND((ROUND(((((EU501*1.25)*1.2))*AV501*1),2)*BS501),2))*AT501)/100),2)+ROUND(((ROUND((ROUND(((AE501-(((EU501*1.25)*1.2)))*AV501*1),2)*BS501),2)*AT501)/100),2))</f>
        <v>6436.36</v>
      </c>
      <c r="CZ501" s="4">
        <f>(ROUND((((S501+ROUND((ROUND(((((EU501*1.25)*1.2))*AV501*1),2)*BS501),2))*AU501)/100),2)+ROUND(((ROUND((ROUND(((AE501-(((EU501*1.25)*1.2)))*AV501*1),2)*BS501),2)*AU501)/100),2))</f>
        <v>3602</v>
      </c>
      <c r="DB501" s="4">
        <v>185</v>
      </c>
      <c r="DC501" s="4" t="s">
        <v>3</v>
      </c>
      <c r="DD501" s="4" t="s">
        <v>42</v>
      </c>
      <c r="DE501" s="4" t="s">
        <v>140</v>
      </c>
      <c r="DF501" s="4" t="s">
        <v>140</v>
      </c>
      <c r="DG501" s="4" t="s">
        <v>141</v>
      </c>
      <c r="DH501" s="4" t="s">
        <v>3</v>
      </c>
      <c r="DI501" s="4" t="s">
        <v>141</v>
      </c>
      <c r="DJ501" s="4" t="s">
        <v>140</v>
      </c>
      <c r="DK501" s="4" t="s">
        <v>3</v>
      </c>
      <c r="DL501" s="4" t="s">
        <v>3</v>
      </c>
      <c r="DM501" s="4" t="s">
        <v>3</v>
      </c>
      <c r="DN501" s="4">
        <v>0</v>
      </c>
      <c r="DO501" s="4">
        <v>0</v>
      </c>
      <c r="DP501" s="4">
        <v>1</v>
      </c>
      <c r="DQ501" s="4">
        <v>1</v>
      </c>
      <c r="DU501" s="4">
        <v>30517203</v>
      </c>
      <c r="DV501" s="4" t="s">
        <v>398</v>
      </c>
      <c r="DW501" s="4" t="s">
        <v>398</v>
      </c>
      <c r="DX501" s="4">
        <v>1</v>
      </c>
      <c r="DZ501" s="4" t="s">
        <v>3</v>
      </c>
      <c r="EA501" s="4" t="s">
        <v>3</v>
      </c>
      <c r="EB501" s="4" t="s">
        <v>3</v>
      </c>
      <c r="EC501" s="4" t="s">
        <v>3</v>
      </c>
      <c r="EE501" s="4">
        <v>85133641</v>
      </c>
      <c r="EF501" s="4">
        <v>30</v>
      </c>
      <c r="EG501" s="4" t="s">
        <v>52</v>
      </c>
      <c r="EH501" s="4">
        <v>0</v>
      </c>
      <c r="EI501" s="4" t="s">
        <v>3</v>
      </c>
      <c r="EJ501" s="4">
        <v>1</v>
      </c>
      <c r="EK501" s="4">
        <v>21</v>
      </c>
      <c r="EL501" s="4" t="s">
        <v>53</v>
      </c>
      <c r="EM501" s="4" t="s">
        <v>54</v>
      </c>
      <c r="EO501" s="4" t="s">
        <v>142</v>
      </c>
      <c r="EQ501" s="4">
        <v>0</v>
      </c>
      <c r="ER501" s="4">
        <v>33.06</v>
      </c>
      <c r="ES501" s="4">
        <v>0</v>
      </c>
      <c r="ET501" s="4">
        <v>1.57</v>
      </c>
      <c r="EU501" s="4">
        <v>0</v>
      </c>
      <c r="EV501" s="4">
        <v>31.49</v>
      </c>
      <c r="EW501" s="4">
        <v>2.34</v>
      </c>
      <c r="EX501" s="4">
        <v>0</v>
      </c>
      <c r="EY501" s="4">
        <v>0</v>
      </c>
      <c r="FQ501" s="4">
        <v>0</v>
      </c>
      <c r="FR501" s="4">
        <v>0</v>
      </c>
      <c r="FS501" s="4">
        <v>0</v>
      </c>
      <c r="FX501" s="4">
        <v>109</v>
      </c>
      <c r="FY501" s="4">
        <v>61</v>
      </c>
      <c r="GA501" s="4" t="s">
        <v>3</v>
      </c>
      <c r="GD501" s="4">
        <v>1</v>
      </c>
      <c r="GF501" s="4">
        <v>1578240091</v>
      </c>
      <c r="GG501" s="4">
        <v>2</v>
      </c>
      <c r="GH501" s="4">
        <v>1</v>
      </c>
      <c r="GI501" s="4">
        <v>2</v>
      </c>
      <c r="GJ501" s="4">
        <v>0</v>
      </c>
      <c r="GK501" s="4">
        <v>0</v>
      </c>
      <c r="GL501" s="4">
        <f t="shared" si="633"/>
        <v>0</v>
      </c>
      <c r="GM501" s="4">
        <f t="shared" si="634"/>
        <v>16014.45</v>
      </c>
      <c r="GN501" s="4">
        <f t="shared" si="635"/>
        <v>16014.45</v>
      </c>
      <c r="GO501" s="4">
        <f t="shared" si="636"/>
        <v>0</v>
      </c>
      <c r="GP501" s="4">
        <f t="shared" si="637"/>
        <v>0</v>
      </c>
      <c r="GR501" s="4">
        <v>0</v>
      </c>
      <c r="GS501" s="4">
        <v>3</v>
      </c>
      <c r="GT501" s="4">
        <v>0</v>
      </c>
      <c r="GU501" s="4" t="s">
        <v>3</v>
      </c>
      <c r="GV501" s="4">
        <f t="shared" si="638"/>
        <v>0</v>
      </c>
      <c r="GW501" s="4">
        <v>1</v>
      </c>
      <c r="GX501" s="4">
        <f t="shared" si="639"/>
        <v>0</v>
      </c>
      <c r="HA501" s="4">
        <v>0</v>
      </c>
      <c r="HB501" s="4">
        <v>0</v>
      </c>
      <c r="HC501" s="4">
        <f t="shared" si="640"/>
        <v>0</v>
      </c>
      <c r="HE501" s="4" t="s">
        <v>3</v>
      </c>
      <c r="HF501" s="4" t="s">
        <v>3</v>
      </c>
      <c r="HM501" s="4" t="s">
        <v>3</v>
      </c>
      <c r="HN501" s="4" t="s">
        <v>3</v>
      </c>
      <c r="HO501" s="4" t="s">
        <v>3</v>
      </c>
      <c r="HP501" s="4" t="s">
        <v>3</v>
      </c>
      <c r="HQ501" s="4" t="s">
        <v>3</v>
      </c>
      <c r="HS501" s="4">
        <v>0</v>
      </c>
      <c r="IK501" s="4">
        <v>0</v>
      </c>
    </row>
    <row r="502" spans="1:255" x14ac:dyDescent="0.2">
      <c r="A502" s="2">
        <v>17</v>
      </c>
      <c r="B502" s="2">
        <v>1</v>
      </c>
      <c r="C502" s="2">
        <f>ROW(SmtRes!A1006)</f>
        <v>1006</v>
      </c>
      <c r="D502" s="2">
        <f>ROW(EtalonRes!A989)</f>
        <v>989</v>
      </c>
      <c r="E502" s="2" t="s">
        <v>539</v>
      </c>
      <c r="F502" s="2" t="s">
        <v>57</v>
      </c>
      <c r="G502" s="2" t="s">
        <v>436</v>
      </c>
      <c r="H502" s="2" t="s">
        <v>22</v>
      </c>
      <c r="I502" s="2">
        <f>ROUND((30)/100,9)</f>
        <v>0.3</v>
      </c>
      <c r="J502" s="2">
        <v>0</v>
      </c>
      <c r="K502" s="2">
        <f>ROUND((30)/100,9)</f>
        <v>0.3</v>
      </c>
      <c r="L502" s="2"/>
      <c r="M502" s="2"/>
      <c r="N502" s="2"/>
      <c r="O502" s="2">
        <f t="shared" ref="O502:O529" si="655">ROUND(CP502,2)</f>
        <v>126.74</v>
      </c>
      <c r="P502" s="2">
        <f t="shared" ref="P502:P529" si="656">ROUND((ROUND((AC502*AW502*I502),2)*BC502),2)</f>
        <v>40.409999999999997</v>
      </c>
      <c r="Q502" s="2">
        <f>(ROUND((ROUND(((((ET502*1.25)*1.2))*AV502*I502),2)*BB502),2)+ROUND((ROUND(((AE502-(((EU502*1.25)*1.2)))*AV502*I502),2)*BS502),2))</f>
        <v>9.44</v>
      </c>
      <c r="R502" s="2">
        <f>(ROUND((ROUND(((((EU502*1.25)*1.2))*AV502*I502),2)*BS502),2)+ROUND((ROUND(((AE502-(((EU502*1.25)*1.2)))*AV502*I502),2)*BS502),2))</f>
        <v>0.36</v>
      </c>
      <c r="S502" s="2">
        <f t="shared" ref="S502:S529" si="657">ROUND((ROUND((AF502*AV502*I502),2)*BA502),2)</f>
        <v>76.89</v>
      </c>
      <c r="T502" s="2">
        <f t="shared" ref="T502:T529" si="658">ROUND(CU502*I502,2)</f>
        <v>0</v>
      </c>
      <c r="U502" s="2">
        <f t="shared" ref="U502:U529" si="659">CV502*I502</f>
        <v>6.2196710399999997</v>
      </c>
      <c r="V502" s="2">
        <f t="shared" ref="V502:V529" si="660">CW502*I502</f>
        <v>0</v>
      </c>
      <c r="W502" s="2">
        <f t="shared" ref="W502:W529" si="661">ROUND(CX502*I502,2)</f>
        <v>0</v>
      </c>
      <c r="X502" s="2">
        <f>(ROUND((((S502+ROUND((ROUND(((((EU502*1.25)*1.2))*AV502*I502),2)*BS502),2))*AT502)/100),2)+ROUND(((ROUND((ROUND(((AE502-(((EU502*1.25)*1.2)))*AV502*I502),2)*BS502),2)*AT502)/100),2))</f>
        <v>84.2</v>
      </c>
      <c r="Y502" s="2">
        <f>(ROUND((((S502+ROUND((ROUND(((((EU502*1.25)*1.2))*AV502*I502),2)*BS502),2))*AU502)/100),2)+ROUND(((ROUND((ROUND(((AE502-(((EU502*1.25)*1.2)))*AV502*I502),2)*BS502),2)*AU502)/100),2))</f>
        <v>47.12</v>
      </c>
      <c r="Z502" s="2"/>
      <c r="AA502" s="2">
        <v>85736471</v>
      </c>
      <c r="AB502" s="2">
        <f t="shared" ref="AB502:AB529" si="662">ROUND((AC502+AD502+AF502),6)</f>
        <v>404.42160000000001</v>
      </c>
      <c r="AC502" s="2">
        <f>ROUND((((ES502*1)*1)),6)</f>
        <v>134.69999999999999</v>
      </c>
      <c r="AD502" s="2">
        <f>ROUND((((((ET502*1.25)*1.2))-(((EU502*1.25)*1.2)))+AE502),6)</f>
        <v>29.504999999999999</v>
      </c>
      <c r="AE502" s="2">
        <f>ROUND((((EU502*1.25)*1.2)),6)</f>
        <v>1.1399999999999999</v>
      </c>
      <c r="AF502" s="2">
        <f>ROUND((((EV502*1.15)*1.2)),6)</f>
        <v>240.2166</v>
      </c>
      <c r="AG502" s="2">
        <f t="shared" ref="AG502:AG529" si="663">ROUND((AP502),6)</f>
        <v>0</v>
      </c>
      <c r="AH502" s="2">
        <f>(((EW502*1.15)*1.2))</f>
        <v>19.430399999999999</v>
      </c>
      <c r="AI502" s="2">
        <f>(((EX502*1.25)*1.2))</f>
        <v>0</v>
      </c>
      <c r="AJ502" s="2">
        <f t="shared" ref="AJ502:AJ529" si="664">(AS502)</f>
        <v>0</v>
      </c>
      <c r="AK502" s="2">
        <v>328.44</v>
      </c>
      <c r="AL502" s="2">
        <v>134.69999999999999</v>
      </c>
      <c r="AM502" s="2">
        <v>19.670000000000002</v>
      </c>
      <c r="AN502" s="2">
        <v>0.76</v>
      </c>
      <c r="AO502" s="2">
        <v>174.07</v>
      </c>
      <c r="AP502" s="2">
        <v>0</v>
      </c>
      <c r="AQ502" s="2">
        <v>14.08</v>
      </c>
      <c r="AR502" s="2">
        <v>0</v>
      </c>
      <c r="AS502" s="2">
        <v>0</v>
      </c>
      <c r="AT502" s="2">
        <v>109</v>
      </c>
      <c r="AU502" s="2">
        <v>61</v>
      </c>
      <c r="AV502" s="2">
        <v>1.0669999999999999</v>
      </c>
      <c r="AW502" s="2">
        <v>1</v>
      </c>
      <c r="AX502" s="2"/>
      <c r="AY502" s="2"/>
      <c r="AZ502" s="2">
        <v>1</v>
      </c>
      <c r="BA502" s="2">
        <v>1</v>
      </c>
      <c r="BB502" s="2">
        <v>1</v>
      </c>
      <c r="BC502" s="2">
        <v>1</v>
      </c>
      <c r="BD502" s="2" t="s">
        <v>3</v>
      </c>
      <c r="BE502" s="2" t="s">
        <v>3</v>
      </c>
      <c r="BF502" s="2" t="s">
        <v>3</v>
      </c>
      <c r="BG502" s="2" t="s">
        <v>3</v>
      </c>
      <c r="BH502" s="2">
        <v>0</v>
      </c>
      <c r="BI502" s="2">
        <v>1</v>
      </c>
      <c r="BJ502" s="2" t="s">
        <v>59</v>
      </c>
      <c r="BK502" s="2"/>
      <c r="BL502" s="2"/>
      <c r="BM502" s="2">
        <v>21</v>
      </c>
      <c r="BN502" s="2">
        <v>0</v>
      </c>
      <c r="BO502" s="2" t="s">
        <v>57</v>
      </c>
      <c r="BP502" s="2">
        <v>1</v>
      </c>
      <c r="BQ502" s="2">
        <v>30</v>
      </c>
      <c r="BR502" s="2">
        <v>0</v>
      </c>
      <c r="BS502" s="2">
        <v>1</v>
      </c>
      <c r="BT502" s="2">
        <v>1</v>
      </c>
      <c r="BU502" s="2">
        <v>1</v>
      </c>
      <c r="BV502" s="2">
        <v>1</v>
      </c>
      <c r="BW502" s="2">
        <v>1</v>
      </c>
      <c r="BX502" s="2">
        <v>1</v>
      </c>
      <c r="BY502" s="2" t="s">
        <v>3</v>
      </c>
      <c r="BZ502" s="2">
        <v>109</v>
      </c>
      <c r="CA502" s="2">
        <v>61</v>
      </c>
      <c r="CB502" s="2" t="s">
        <v>3</v>
      </c>
      <c r="CC502" s="2"/>
      <c r="CD502" s="2"/>
      <c r="CE502" s="2">
        <v>1566</v>
      </c>
      <c r="CF502" s="2">
        <v>0</v>
      </c>
      <c r="CG502" s="2">
        <v>0</v>
      </c>
      <c r="CH502" s="2"/>
      <c r="CI502" s="2"/>
      <c r="CJ502" s="2"/>
      <c r="CK502" s="2"/>
      <c r="CL502" s="2"/>
      <c r="CM502" s="2">
        <v>0</v>
      </c>
      <c r="CN502" s="2" t="s">
        <v>907</v>
      </c>
      <c r="CO502" s="2">
        <v>0</v>
      </c>
      <c r="CP502" s="2">
        <f t="shared" ref="CP502:CP529" si="665">(P502+Q502+S502)</f>
        <v>126.74</v>
      </c>
      <c r="CQ502" s="2">
        <f t="shared" ref="CQ502:CQ529" si="666">ROUND((ROUND((AC502*AW502*1),2)*BC502),2)</f>
        <v>134.69999999999999</v>
      </c>
      <c r="CR502" s="2">
        <f>(ROUND((ROUND(((((ET502*1.25)*1.2))*AV502*1),2)*BB502),2)+ROUND((ROUND(((AE502-(((EU502*1.25)*1.2)))*AV502*1),2)*BS502),2))</f>
        <v>31.48</v>
      </c>
      <c r="CS502" s="2">
        <f>(ROUND((ROUND(((((EU502*1.25)*1.2))*AV502*1),2)*BS502),2)+ROUND((ROUND(((AE502-(((EU502*1.25)*1.2)))*AV502*1),2)*BS502),2))</f>
        <v>1.22</v>
      </c>
      <c r="CT502" s="2">
        <f t="shared" ref="CT502:CT529" si="667">ROUND((ROUND((AF502*AV502*1),2)*BA502),2)</f>
        <v>256.31</v>
      </c>
      <c r="CU502" s="2">
        <f t="shared" ref="CU502:CU529" si="668">AG502</f>
        <v>0</v>
      </c>
      <c r="CV502" s="2">
        <f t="shared" ref="CV502:CV529" si="669">(AH502*AV502)</f>
        <v>20.732236799999999</v>
      </c>
      <c r="CW502" s="2">
        <f t="shared" ref="CW502:CW529" si="670">AI502</f>
        <v>0</v>
      </c>
      <c r="CX502" s="2">
        <f t="shared" ref="CX502:CX529" si="671">AJ502</f>
        <v>0</v>
      </c>
      <c r="CY502" s="2">
        <f>(ROUND((((S502+ROUND((ROUND(((((EU502*1.25)*1.2))*AV502*1),2)*BS502),2))*AT502)/100),2)+ROUND(((ROUND((ROUND(((AE502-(((EU502*1.25)*1.2)))*AV502*1),2)*BS502),2)*AT502)/100),2))</f>
        <v>85.14</v>
      </c>
      <c r="CZ502" s="2">
        <f>(ROUND((((S502+ROUND((ROUND(((((EU502*1.25)*1.2))*AV502*1),2)*BS502),2))*AU502)/100),2)+ROUND(((ROUND((ROUND(((AE502-(((EU502*1.25)*1.2)))*AV502*1),2)*BS502),2)*AU502)/100),2))</f>
        <v>47.65</v>
      </c>
      <c r="DA502" s="2"/>
      <c r="DB502" s="2">
        <v>187</v>
      </c>
      <c r="DC502" s="2" t="s">
        <v>3</v>
      </c>
      <c r="DD502" s="2" t="s">
        <v>42</v>
      </c>
      <c r="DE502" s="2" t="s">
        <v>140</v>
      </c>
      <c r="DF502" s="2" t="s">
        <v>140</v>
      </c>
      <c r="DG502" s="2" t="s">
        <v>141</v>
      </c>
      <c r="DH502" s="2" t="s">
        <v>3</v>
      </c>
      <c r="DI502" s="2" t="s">
        <v>141</v>
      </c>
      <c r="DJ502" s="2" t="s">
        <v>140</v>
      </c>
      <c r="DK502" s="2" t="s">
        <v>3</v>
      </c>
      <c r="DL502" s="2" t="s">
        <v>3</v>
      </c>
      <c r="DM502" s="2" t="s">
        <v>3</v>
      </c>
      <c r="DN502" s="2">
        <v>0</v>
      </c>
      <c r="DO502" s="2">
        <v>0</v>
      </c>
      <c r="DP502" s="2">
        <v>1</v>
      </c>
      <c r="DQ502" s="2">
        <v>1</v>
      </c>
      <c r="DR502" s="2"/>
      <c r="DS502" s="2"/>
      <c r="DT502" s="2"/>
      <c r="DU502" s="2">
        <v>1003</v>
      </c>
      <c r="DV502" s="2" t="s">
        <v>22</v>
      </c>
      <c r="DW502" s="2" t="s">
        <v>22</v>
      </c>
      <c r="DX502" s="2">
        <v>100</v>
      </c>
      <c r="DY502" s="2"/>
      <c r="DZ502" s="2" t="s">
        <v>3</v>
      </c>
      <c r="EA502" s="2" t="s">
        <v>3</v>
      </c>
      <c r="EB502" s="2" t="s">
        <v>3</v>
      </c>
      <c r="EC502" s="2" t="s">
        <v>3</v>
      </c>
      <c r="ED502" s="2"/>
      <c r="EE502" s="2">
        <v>85133641</v>
      </c>
      <c r="EF502" s="2">
        <v>30</v>
      </c>
      <c r="EG502" s="2" t="s">
        <v>52</v>
      </c>
      <c r="EH502" s="2">
        <v>0</v>
      </c>
      <c r="EI502" s="2" t="s">
        <v>3</v>
      </c>
      <c r="EJ502" s="2">
        <v>1</v>
      </c>
      <c r="EK502" s="2">
        <v>21</v>
      </c>
      <c r="EL502" s="2" t="s">
        <v>53</v>
      </c>
      <c r="EM502" s="2" t="s">
        <v>54</v>
      </c>
      <c r="EN502" s="2"/>
      <c r="EO502" s="2" t="s">
        <v>142</v>
      </c>
      <c r="EP502" s="2"/>
      <c r="EQ502" s="2">
        <v>0</v>
      </c>
      <c r="ER502" s="2">
        <v>328.44</v>
      </c>
      <c r="ES502" s="2">
        <v>134.69999999999999</v>
      </c>
      <c r="ET502" s="2">
        <v>19.670000000000002</v>
      </c>
      <c r="EU502" s="2">
        <v>0.76</v>
      </c>
      <c r="EV502" s="2">
        <v>174.07</v>
      </c>
      <c r="EW502" s="2">
        <v>14.08</v>
      </c>
      <c r="EX502" s="2">
        <v>0</v>
      </c>
      <c r="EY502" s="2">
        <v>0</v>
      </c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>
        <v>0</v>
      </c>
      <c r="FR502" s="2">
        <v>0</v>
      </c>
      <c r="FS502" s="2">
        <v>0</v>
      </c>
      <c r="FT502" s="2"/>
      <c r="FU502" s="2"/>
      <c r="FV502" s="2"/>
      <c r="FW502" s="2"/>
      <c r="FX502" s="2">
        <v>109</v>
      </c>
      <c r="FY502" s="2">
        <v>61</v>
      </c>
      <c r="FZ502" s="2"/>
      <c r="GA502" s="2" t="s">
        <v>3</v>
      </c>
      <c r="GB502" s="2"/>
      <c r="GC502" s="2"/>
      <c r="GD502" s="2">
        <v>1</v>
      </c>
      <c r="GE502" s="2"/>
      <c r="GF502" s="2">
        <v>976096438</v>
      </c>
      <c r="GG502" s="2">
        <v>2</v>
      </c>
      <c r="GH502" s="2">
        <v>1</v>
      </c>
      <c r="GI502" s="2">
        <v>2</v>
      </c>
      <c r="GJ502" s="2">
        <v>0</v>
      </c>
      <c r="GK502" s="2">
        <v>0</v>
      </c>
      <c r="GL502" s="2">
        <f t="shared" ref="GL502:GL529" si="672">ROUND(IF(AND(BH502=3,BI502=3,FS502&lt;&gt;0),P502,0),2)</f>
        <v>0</v>
      </c>
      <c r="GM502" s="2">
        <f t="shared" ref="GM502:GM529" si="673">ROUND(O502+X502+Y502,2)+GX502</f>
        <v>258.06</v>
      </c>
      <c r="GN502" s="2">
        <f t="shared" ref="GN502:GN529" si="674">IF(OR(BI502=0,BI502=1),GM502-GX502,0)</f>
        <v>258.06</v>
      </c>
      <c r="GO502" s="2">
        <f t="shared" ref="GO502:GO529" si="675">IF(BI502=2,GM502-GX502,0)</f>
        <v>0</v>
      </c>
      <c r="GP502" s="2">
        <f t="shared" ref="GP502:GP529" si="676">IF(BI502=4,GM502-GX502,0)</f>
        <v>0</v>
      </c>
      <c r="GQ502" s="2"/>
      <c r="GR502" s="2">
        <v>0</v>
      </c>
      <c r="GS502" s="2">
        <v>3</v>
      </c>
      <c r="GT502" s="2">
        <v>0</v>
      </c>
      <c r="GU502" s="2" t="s">
        <v>3</v>
      </c>
      <c r="GV502" s="2">
        <f t="shared" ref="GV502:GV529" si="677">ROUND((GT502),6)</f>
        <v>0</v>
      </c>
      <c r="GW502" s="2">
        <v>1</v>
      </c>
      <c r="GX502" s="2">
        <f t="shared" ref="GX502:GX529" si="678">ROUND(HC502*I502,2)</f>
        <v>0</v>
      </c>
      <c r="GY502" s="2"/>
      <c r="GZ502" s="2"/>
      <c r="HA502" s="2">
        <v>0</v>
      </c>
      <c r="HB502" s="2">
        <v>0</v>
      </c>
      <c r="HC502" s="2">
        <f t="shared" ref="HC502:HC529" si="679">GV502*GW502</f>
        <v>0</v>
      </c>
      <c r="HD502" s="2"/>
      <c r="HE502" s="2" t="s">
        <v>3</v>
      </c>
      <c r="HF502" s="2" t="s">
        <v>3</v>
      </c>
      <c r="HG502" s="2"/>
      <c r="HH502" s="2"/>
      <c r="HI502" s="2"/>
      <c r="HJ502" s="2"/>
      <c r="HK502" s="2"/>
      <c r="HL502" s="2"/>
      <c r="HM502" s="2" t="s">
        <v>3</v>
      </c>
      <c r="HN502" s="2" t="s">
        <v>3</v>
      </c>
      <c r="HO502" s="2" t="s">
        <v>3</v>
      </c>
      <c r="HP502" s="2" t="s">
        <v>3</v>
      </c>
      <c r="HQ502" s="2" t="s">
        <v>3</v>
      </c>
      <c r="HR502" s="2"/>
      <c r="HS502" s="2">
        <v>0</v>
      </c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>
        <v>0</v>
      </c>
      <c r="IL502" s="2"/>
      <c r="IM502" s="2"/>
      <c r="IN502" s="2"/>
      <c r="IO502" s="2"/>
      <c r="IP502" s="2"/>
      <c r="IQ502" s="2"/>
      <c r="IR502" s="2"/>
      <c r="IS502" s="2"/>
      <c r="IT502" s="2"/>
      <c r="IU502" s="2"/>
    </row>
    <row r="503" spans="1:255" x14ac:dyDescent="0.2">
      <c r="A503" s="4">
        <v>17</v>
      </c>
      <c r="B503" s="4">
        <v>1</v>
      </c>
      <c r="C503" s="4">
        <f>ROW(SmtRes!A1022)</f>
        <v>1022</v>
      </c>
      <c r="D503" s="4">
        <f>ROW(EtalonRes!A1002)</f>
        <v>1002</v>
      </c>
      <c r="E503" s="4" t="s">
        <v>539</v>
      </c>
      <c r="F503" s="4" t="s">
        <v>57</v>
      </c>
      <c r="G503" s="4" t="s">
        <v>436</v>
      </c>
      <c r="H503" s="4" t="s">
        <v>22</v>
      </c>
      <c r="I503" s="4">
        <f>ROUND((30)/100,9)</f>
        <v>0.3</v>
      </c>
      <c r="J503" s="4">
        <v>0</v>
      </c>
      <c r="K503" s="4">
        <f>ROUND((30)/100,9)</f>
        <v>0.3</v>
      </c>
      <c r="O503" s="4">
        <f t="shared" si="655"/>
        <v>4539.3100000000004</v>
      </c>
      <c r="P503" s="4">
        <f t="shared" si="656"/>
        <v>86.48</v>
      </c>
      <c r="Q503" s="4">
        <f>(ROUND((ROUND(((((ET503*1.25)*1.2))*AV503*I503),2)*BB503),2)+ROUND((ROUND(((AE503-(((EU503*1.25)*1.2)))*AV503*I503),2)*BS503),2))</f>
        <v>120.08</v>
      </c>
      <c r="R503" s="4">
        <f>(ROUND((ROUND(((((EU503*1.25)*1.2))*AV503*I503),2)*BS503),2)+ROUND((ROUND(((AE503-(((EU503*1.25)*1.2)))*AV503*I503),2)*BS503),2))</f>
        <v>20.29</v>
      </c>
      <c r="S503" s="4">
        <f t="shared" si="657"/>
        <v>4332.75</v>
      </c>
      <c r="T503" s="4">
        <f t="shared" si="658"/>
        <v>0</v>
      </c>
      <c r="U503" s="4">
        <f t="shared" si="659"/>
        <v>6.2196710399999997</v>
      </c>
      <c r="V503" s="4">
        <f t="shared" si="660"/>
        <v>0</v>
      </c>
      <c r="W503" s="4">
        <f t="shared" si="661"/>
        <v>0</v>
      </c>
      <c r="X503" s="4">
        <f>(ROUND((((S503+ROUND((ROUND(((((EU503*1.25)*1.2))*AV503*I503),2)*BS503),2))*AT503)/100),2)+ROUND(((ROUND((ROUND(((AE503-(((EU503*1.25)*1.2)))*AV503*I503),2)*BS503),2)*AT503)/100),2))</f>
        <v>4744.8100000000004</v>
      </c>
      <c r="Y503" s="4">
        <f>(ROUND((((S503+ROUND((ROUND(((((EU503*1.25)*1.2))*AV503*I503),2)*BS503),2))*AU503)/100),2)+ROUND(((ROUND((ROUND(((AE503-(((EU503*1.25)*1.2)))*AV503*I503),2)*BS503),2)*AU503)/100),2))</f>
        <v>2655.35</v>
      </c>
      <c r="AA503" s="4">
        <v>85736473</v>
      </c>
      <c r="AB503" s="4">
        <f t="shared" si="662"/>
        <v>404.42160000000001</v>
      </c>
      <c r="AC503" s="4">
        <f>ROUND((((ES503*1)*1)),6)</f>
        <v>134.69999999999999</v>
      </c>
      <c r="AD503" s="4">
        <f>ROUND((((((ET503*1.25)*1.2))-(((EU503*1.25)*1.2)))+AE503),6)</f>
        <v>29.504999999999999</v>
      </c>
      <c r="AE503" s="4">
        <f>ROUND((((EU503*1.25)*1.2)),6)</f>
        <v>1.1399999999999999</v>
      </c>
      <c r="AF503" s="4">
        <f>ROUND((((EV503*1.15)*1.2)),6)</f>
        <v>240.2166</v>
      </c>
      <c r="AG503" s="4">
        <f t="shared" si="663"/>
        <v>0</v>
      </c>
      <c r="AH503" s="4">
        <f>(((EW503*1.15)*1.2))</f>
        <v>19.430399999999999</v>
      </c>
      <c r="AI503" s="4">
        <f>(((EX503*1.25)*1.2))</f>
        <v>0</v>
      </c>
      <c r="AJ503" s="4">
        <f t="shared" si="664"/>
        <v>0</v>
      </c>
      <c r="AK503" s="4">
        <v>328.44</v>
      </c>
      <c r="AL503" s="4">
        <v>134.69999999999999</v>
      </c>
      <c r="AM503" s="4">
        <v>19.670000000000002</v>
      </c>
      <c r="AN503" s="4">
        <v>0.76</v>
      </c>
      <c r="AO503" s="4">
        <v>174.07</v>
      </c>
      <c r="AP503" s="4">
        <v>0</v>
      </c>
      <c r="AQ503" s="4">
        <v>14.08</v>
      </c>
      <c r="AR503" s="4">
        <v>0</v>
      </c>
      <c r="AS503" s="4">
        <v>0</v>
      </c>
      <c r="AT503" s="4">
        <v>109</v>
      </c>
      <c r="AU503" s="4">
        <v>61</v>
      </c>
      <c r="AV503" s="4">
        <v>1.0669999999999999</v>
      </c>
      <c r="AW503" s="4">
        <v>1</v>
      </c>
      <c r="AZ503" s="4">
        <v>1</v>
      </c>
      <c r="BA503" s="4">
        <v>56.35</v>
      </c>
      <c r="BB503" s="4">
        <v>12.72</v>
      </c>
      <c r="BC503" s="4">
        <v>2.14</v>
      </c>
      <c r="BD503" s="4" t="s">
        <v>3</v>
      </c>
      <c r="BE503" s="4" t="s">
        <v>3</v>
      </c>
      <c r="BF503" s="4" t="s">
        <v>3</v>
      </c>
      <c r="BG503" s="4" t="s">
        <v>3</v>
      </c>
      <c r="BH503" s="4">
        <v>0</v>
      </c>
      <c r="BI503" s="4">
        <v>1</v>
      </c>
      <c r="BJ503" s="4" t="s">
        <v>59</v>
      </c>
      <c r="BM503" s="4">
        <v>21</v>
      </c>
      <c r="BN503" s="4">
        <v>0</v>
      </c>
      <c r="BO503" s="4" t="s">
        <v>57</v>
      </c>
      <c r="BP503" s="4">
        <v>1</v>
      </c>
      <c r="BQ503" s="4">
        <v>30</v>
      </c>
      <c r="BR503" s="4">
        <v>0</v>
      </c>
      <c r="BS503" s="4">
        <v>56.35</v>
      </c>
      <c r="BT503" s="4">
        <v>1</v>
      </c>
      <c r="BU503" s="4">
        <v>1</v>
      </c>
      <c r="BV503" s="4">
        <v>1</v>
      </c>
      <c r="BW503" s="4">
        <v>1</v>
      </c>
      <c r="BX503" s="4">
        <v>1</v>
      </c>
      <c r="BY503" s="4" t="s">
        <v>3</v>
      </c>
      <c r="BZ503" s="4">
        <v>109</v>
      </c>
      <c r="CA503" s="4">
        <v>61</v>
      </c>
      <c r="CB503" s="4" t="s">
        <v>3</v>
      </c>
      <c r="CE503" s="4">
        <v>1566</v>
      </c>
      <c r="CF503" s="4">
        <v>0</v>
      </c>
      <c r="CG503" s="4">
        <v>0</v>
      </c>
      <c r="CM503" s="4">
        <v>0</v>
      </c>
      <c r="CN503" s="4" t="s">
        <v>907</v>
      </c>
      <c r="CO503" s="4">
        <v>0</v>
      </c>
      <c r="CP503" s="4">
        <f t="shared" si="665"/>
        <v>4539.3100000000004</v>
      </c>
      <c r="CQ503" s="4">
        <f t="shared" si="666"/>
        <v>288.26</v>
      </c>
      <c r="CR503" s="4">
        <f>(ROUND((ROUND(((((ET503*1.25)*1.2))*AV503*1),2)*BB503),2)+ROUND((ROUND(((AE503-(((EU503*1.25)*1.2)))*AV503*1),2)*BS503),2))</f>
        <v>400.43</v>
      </c>
      <c r="CS503" s="4">
        <f>(ROUND((ROUND(((((EU503*1.25)*1.2))*AV503*1),2)*BS503),2)+ROUND((ROUND(((AE503-(((EU503*1.25)*1.2)))*AV503*1),2)*BS503),2))</f>
        <v>68.75</v>
      </c>
      <c r="CT503" s="4">
        <f t="shared" si="667"/>
        <v>14443.07</v>
      </c>
      <c r="CU503" s="4">
        <f t="shared" si="668"/>
        <v>0</v>
      </c>
      <c r="CV503" s="4">
        <f t="shared" si="669"/>
        <v>20.732236799999999</v>
      </c>
      <c r="CW503" s="4">
        <f t="shared" si="670"/>
        <v>0</v>
      </c>
      <c r="CX503" s="4">
        <f t="shared" si="671"/>
        <v>0</v>
      </c>
      <c r="CY503" s="4">
        <f>(ROUND((((S503+ROUND((ROUND(((((EU503*1.25)*1.2))*AV503*1),2)*BS503),2))*AT503)/100),2)+ROUND(((ROUND((ROUND(((AE503-(((EU503*1.25)*1.2)))*AV503*1),2)*BS503),2)*AT503)/100),2))</f>
        <v>4797.6400000000003</v>
      </c>
      <c r="CZ503" s="4">
        <f>(ROUND((((S503+ROUND((ROUND(((((EU503*1.25)*1.2))*AV503*1),2)*BS503),2))*AU503)/100),2)+ROUND(((ROUND((ROUND(((AE503-(((EU503*1.25)*1.2)))*AV503*1),2)*BS503),2)*AU503)/100),2))</f>
        <v>2684.92</v>
      </c>
      <c r="DB503" s="4">
        <v>189</v>
      </c>
      <c r="DC503" s="4" t="s">
        <v>3</v>
      </c>
      <c r="DD503" s="4" t="s">
        <v>42</v>
      </c>
      <c r="DE503" s="4" t="s">
        <v>140</v>
      </c>
      <c r="DF503" s="4" t="s">
        <v>140</v>
      </c>
      <c r="DG503" s="4" t="s">
        <v>141</v>
      </c>
      <c r="DH503" s="4" t="s">
        <v>3</v>
      </c>
      <c r="DI503" s="4" t="s">
        <v>141</v>
      </c>
      <c r="DJ503" s="4" t="s">
        <v>140</v>
      </c>
      <c r="DK503" s="4" t="s">
        <v>3</v>
      </c>
      <c r="DL503" s="4" t="s">
        <v>3</v>
      </c>
      <c r="DM503" s="4" t="s">
        <v>3</v>
      </c>
      <c r="DN503" s="4">
        <v>0</v>
      </c>
      <c r="DO503" s="4">
        <v>0</v>
      </c>
      <c r="DP503" s="4">
        <v>1</v>
      </c>
      <c r="DQ503" s="4">
        <v>1</v>
      </c>
      <c r="DU503" s="4">
        <v>1003</v>
      </c>
      <c r="DV503" s="4" t="s">
        <v>22</v>
      </c>
      <c r="DW503" s="4" t="s">
        <v>22</v>
      </c>
      <c r="DX503" s="4">
        <v>100</v>
      </c>
      <c r="DZ503" s="4" t="s">
        <v>3</v>
      </c>
      <c r="EA503" s="4" t="s">
        <v>3</v>
      </c>
      <c r="EB503" s="4" t="s">
        <v>3</v>
      </c>
      <c r="EC503" s="4" t="s">
        <v>3</v>
      </c>
      <c r="EE503" s="4">
        <v>85133641</v>
      </c>
      <c r="EF503" s="4">
        <v>30</v>
      </c>
      <c r="EG503" s="4" t="s">
        <v>52</v>
      </c>
      <c r="EH503" s="4">
        <v>0</v>
      </c>
      <c r="EI503" s="4" t="s">
        <v>3</v>
      </c>
      <c r="EJ503" s="4">
        <v>1</v>
      </c>
      <c r="EK503" s="4">
        <v>21</v>
      </c>
      <c r="EL503" s="4" t="s">
        <v>53</v>
      </c>
      <c r="EM503" s="4" t="s">
        <v>54</v>
      </c>
      <c r="EO503" s="4" t="s">
        <v>142</v>
      </c>
      <c r="EQ503" s="4">
        <v>0</v>
      </c>
      <c r="ER503" s="4">
        <v>328.44</v>
      </c>
      <c r="ES503" s="4">
        <v>134.69999999999999</v>
      </c>
      <c r="ET503" s="4">
        <v>19.670000000000002</v>
      </c>
      <c r="EU503" s="4">
        <v>0.76</v>
      </c>
      <c r="EV503" s="4">
        <v>174.07</v>
      </c>
      <c r="EW503" s="4">
        <v>14.08</v>
      </c>
      <c r="EX503" s="4">
        <v>0</v>
      </c>
      <c r="EY503" s="4">
        <v>0</v>
      </c>
      <c r="FQ503" s="4">
        <v>0</v>
      </c>
      <c r="FR503" s="4">
        <v>0</v>
      </c>
      <c r="FS503" s="4">
        <v>0</v>
      </c>
      <c r="FX503" s="4">
        <v>109</v>
      </c>
      <c r="FY503" s="4">
        <v>61</v>
      </c>
      <c r="GA503" s="4" t="s">
        <v>3</v>
      </c>
      <c r="GD503" s="4">
        <v>1</v>
      </c>
      <c r="GF503" s="4">
        <v>976096438</v>
      </c>
      <c r="GG503" s="4">
        <v>2</v>
      </c>
      <c r="GH503" s="4">
        <v>1</v>
      </c>
      <c r="GI503" s="4">
        <v>2</v>
      </c>
      <c r="GJ503" s="4">
        <v>0</v>
      </c>
      <c r="GK503" s="4">
        <v>0</v>
      </c>
      <c r="GL503" s="4">
        <f t="shared" si="672"/>
        <v>0</v>
      </c>
      <c r="GM503" s="4">
        <f t="shared" si="673"/>
        <v>11939.47</v>
      </c>
      <c r="GN503" s="4">
        <f t="shared" si="674"/>
        <v>11939.47</v>
      </c>
      <c r="GO503" s="4">
        <f t="shared" si="675"/>
        <v>0</v>
      </c>
      <c r="GP503" s="4">
        <f t="shared" si="676"/>
        <v>0</v>
      </c>
      <c r="GR503" s="4">
        <v>0</v>
      </c>
      <c r="GS503" s="4">
        <v>3</v>
      </c>
      <c r="GT503" s="4">
        <v>0</v>
      </c>
      <c r="GU503" s="4" t="s">
        <v>3</v>
      </c>
      <c r="GV503" s="4">
        <f t="shared" si="677"/>
        <v>0</v>
      </c>
      <c r="GW503" s="4">
        <v>1</v>
      </c>
      <c r="GX503" s="4">
        <f t="shared" si="678"/>
        <v>0</v>
      </c>
      <c r="HA503" s="4">
        <v>0</v>
      </c>
      <c r="HB503" s="4">
        <v>0</v>
      </c>
      <c r="HC503" s="4">
        <f t="shared" si="679"/>
        <v>0</v>
      </c>
      <c r="HE503" s="4" t="s">
        <v>3</v>
      </c>
      <c r="HF503" s="4" t="s">
        <v>3</v>
      </c>
      <c r="HM503" s="4" t="s">
        <v>3</v>
      </c>
      <c r="HN503" s="4" t="s">
        <v>3</v>
      </c>
      <c r="HO503" s="4" t="s">
        <v>3</v>
      </c>
      <c r="HP503" s="4" t="s">
        <v>3</v>
      </c>
      <c r="HQ503" s="4" t="s">
        <v>3</v>
      </c>
      <c r="HS503" s="4">
        <v>0</v>
      </c>
      <c r="IK503" s="4">
        <v>0</v>
      </c>
    </row>
    <row r="504" spans="1:255" x14ac:dyDescent="0.2">
      <c r="A504" s="2">
        <v>18</v>
      </c>
      <c r="B504" s="2">
        <v>1</v>
      </c>
      <c r="C504" s="2">
        <v>999</v>
      </c>
      <c r="D504" s="2"/>
      <c r="E504" s="2" t="s">
        <v>540</v>
      </c>
      <c r="F504" s="2" t="s">
        <v>403</v>
      </c>
      <c r="G504" s="2" t="s">
        <v>404</v>
      </c>
      <c r="H504" s="2" t="s">
        <v>70</v>
      </c>
      <c r="I504" s="2">
        <f>I502*J504</f>
        <v>0.15</v>
      </c>
      <c r="J504" s="2">
        <v>0.5</v>
      </c>
      <c r="K504" s="2">
        <v>0.5</v>
      </c>
      <c r="L504" s="2"/>
      <c r="M504" s="2"/>
      <c r="N504" s="2"/>
      <c r="O504" s="2">
        <f t="shared" si="655"/>
        <v>78.930000000000007</v>
      </c>
      <c r="P504" s="2">
        <f t="shared" si="656"/>
        <v>78.930000000000007</v>
      </c>
      <c r="Q504" s="2">
        <f t="shared" ref="Q504:Q519" si="680">(ROUND((ROUND(((ET504)*AV504*I504),2)*BB504),2)+ROUND((ROUND(((AE504-(EU504))*AV504*I504),2)*BS504),2))</f>
        <v>0</v>
      </c>
      <c r="R504" s="2">
        <f t="shared" ref="R504:R519" si="681">(ROUND((ROUND(((EU504)*AV504*I504),2)*BS504),2)+ROUND((ROUND(((AE504-(EU504))*AV504*I504),2)*BS504),2))</f>
        <v>0</v>
      </c>
      <c r="S504" s="2">
        <f t="shared" si="657"/>
        <v>0</v>
      </c>
      <c r="T504" s="2">
        <f t="shared" si="658"/>
        <v>0</v>
      </c>
      <c r="U504" s="2">
        <f t="shared" si="659"/>
        <v>0</v>
      </c>
      <c r="V504" s="2">
        <f t="shared" si="660"/>
        <v>0</v>
      </c>
      <c r="W504" s="2">
        <f t="shared" si="661"/>
        <v>0</v>
      </c>
      <c r="X504" s="2">
        <f t="shared" ref="X504:X519" si="682">(ROUND((((S504+ROUND((ROUND(((EU504)*AV504*I504),2)*BS504),2))*AT504)/100),2)+ROUND(((ROUND((ROUND(((AE504-(EU504))*AV504*I504),2)*BS504),2)*AT504)/100),2))</f>
        <v>0</v>
      </c>
      <c r="Y504" s="2">
        <f t="shared" ref="Y504:Y519" si="683">(ROUND((((S504+ROUND((ROUND(((EU504)*AV504*I504),2)*BS504),2))*AU504)/100),2)+ROUND(((ROUND((ROUND(((AE504-(EU504))*AV504*I504),2)*BS504),2)*AU504)/100),2))</f>
        <v>0</v>
      </c>
      <c r="Z504" s="2"/>
      <c r="AA504" s="2">
        <v>85736471</v>
      </c>
      <c r="AB504" s="2">
        <f t="shared" si="662"/>
        <v>526.22</v>
      </c>
      <c r="AC504" s="2">
        <f t="shared" ref="AC504:AC519" si="684">ROUND((ES504),6)</f>
        <v>526.22</v>
      </c>
      <c r="AD504" s="2">
        <f t="shared" ref="AD504:AD519" si="685">ROUND((((ET504)-(EU504))+AE504),6)</f>
        <v>0</v>
      </c>
      <c r="AE504" s="2">
        <f t="shared" ref="AE504:AE519" si="686">ROUND((EU504),6)</f>
        <v>0</v>
      </c>
      <c r="AF504" s="2">
        <f t="shared" ref="AF504:AF519" si="687">ROUND((EV504),6)</f>
        <v>0</v>
      </c>
      <c r="AG504" s="2">
        <f t="shared" si="663"/>
        <v>0</v>
      </c>
      <c r="AH504" s="2">
        <f t="shared" ref="AH504:AH519" si="688">(EW504)</f>
        <v>0</v>
      </c>
      <c r="AI504" s="2">
        <f t="shared" ref="AI504:AI519" si="689">(EX504)</f>
        <v>0</v>
      </c>
      <c r="AJ504" s="2">
        <f t="shared" si="664"/>
        <v>0</v>
      </c>
      <c r="AK504" s="2">
        <v>526.22</v>
      </c>
      <c r="AL504" s="2">
        <v>526.22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109</v>
      </c>
      <c r="AU504" s="2">
        <v>61</v>
      </c>
      <c r="AV504" s="2">
        <v>1</v>
      </c>
      <c r="AW504" s="2">
        <v>1</v>
      </c>
      <c r="AX504" s="2"/>
      <c r="AY504" s="2"/>
      <c r="AZ504" s="2">
        <v>1</v>
      </c>
      <c r="BA504" s="2">
        <v>1</v>
      </c>
      <c r="BB504" s="2">
        <v>1</v>
      </c>
      <c r="BC504" s="2">
        <v>1</v>
      </c>
      <c r="BD504" s="2" t="s">
        <v>3</v>
      </c>
      <c r="BE504" s="2" t="s">
        <v>3</v>
      </c>
      <c r="BF504" s="2" t="s">
        <v>3</v>
      </c>
      <c r="BG504" s="2" t="s">
        <v>3</v>
      </c>
      <c r="BH504" s="2">
        <v>3</v>
      </c>
      <c r="BI504" s="2">
        <v>1</v>
      </c>
      <c r="BJ504" s="2" t="s">
        <v>405</v>
      </c>
      <c r="BK504" s="2"/>
      <c r="BL504" s="2"/>
      <c r="BM504" s="2">
        <v>21</v>
      </c>
      <c r="BN504" s="2">
        <v>0</v>
      </c>
      <c r="BO504" s="2" t="s">
        <v>3</v>
      </c>
      <c r="BP504" s="2">
        <v>0</v>
      </c>
      <c r="BQ504" s="2">
        <v>30</v>
      </c>
      <c r="BR504" s="2">
        <v>0</v>
      </c>
      <c r="BS504" s="2">
        <v>1</v>
      </c>
      <c r="BT504" s="2">
        <v>1</v>
      </c>
      <c r="BU504" s="2">
        <v>1</v>
      </c>
      <c r="BV504" s="2">
        <v>1</v>
      </c>
      <c r="BW504" s="2">
        <v>1</v>
      </c>
      <c r="BX504" s="2">
        <v>1</v>
      </c>
      <c r="BY504" s="2" t="s">
        <v>3</v>
      </c>
      <c r="BZ504" s="2">
        <v>109</v>
      </c>
      <c r="CA504" s="2">
        <v>61</v>
      </c>
      <c r="CB504" s="2" t="s">
        <v>3</v>
      </c>
      <c r="CC504" s="2"/>
      <c r="CD504" s="2"/>
      <c r="CE504" s="2">
        <v>1566</v>
      </c>
      <c r="CF504" s="2">
        <v>0</v>
      </c>
      <c r="CG504" s="2">
        <v>0</v>
      </c>
      <c r="CH504" s="2"/>
      <c r="CI504" s="2"/>
      <c r="CJ504" s="2"/>
      <c r="CK504" s="2"/>
      <c r="CL504" s="2"/>
      <c r="CM504" s="2">
        <v>0</v>
      </c>
      <c r="CN504" s="2" t="s">
        <v>908</v>
      </c>
      <c r="CO504" s="2">
        <v>0</v>
      </c>
      <c r="CP504" s="2">
        <f t="shared" si="665"/>
        <v>78.930000000000007</v>
      </c>
      <c r="CQ504" s="2">
        <f t="shared" si="666"/>
        <v>526.22</v>
      </c>
      <c r="CR504" s="2">
        <f t="shared" ref="CR504:CR519" si="690">(ROUND((ROUND(((ET504)*AV504*1),2)*BB504),2)+ROUND((ROUND(((AE504-(EU504))*AV504*1),2)*BS504),2))</f>
        <v>0</v>
      </c>
      <c r="CS504" s="2">
        <f t="shared" ref="CS504:CS519" si="691">(ROUND((ROUND(((EU504)*AV504*1),2)*BS504),2)+ROUND((ROUND(((AE504-(EU504))*AV504*1),2)*BS504),2))</f>
        <v>0</v>
      </c>
      <c r="CT504" s="2">
        <f t="shared" si="667"/>
        <v>0</v>
      </c>
      <c r="CU504" s="2">
        <f t="shared" si="668"/>
        <v>0</v>
      </c>
      <c r="CV504" s="2">
        <f t="shared" si="669"/>
        <v>0</v>
      </c>
      <c r="CW504" s="2">
        <f t="shared" si="670"/>
        <v>0</v>
      </c>
      <c r="CX504" s="2">
        <f t="shared" si="671"/>
        <v>0</v>
      </c>
      <c r="CY504" s="2">
        <f t="shared" ref="CY504:CY519" si="692">(ROUND((((S504+ROUND((ROUND(((EU504)*AV504*1),2)*BS504),2))*AT504)/100),2)+ROUND(((ROUND((ROUND(((AE504-(EU504))*AV504*1),2)*BS504),2)*AT504)/100),2))</f>
        <v>0</v>
      </c>
      <c r="CZ504" s="2">
        <f t="shared" ref="CZ504:CZ519" si="693">(ROUND((((S504+ROUND((ROUND(((EU504)*AV504*1),2)*BS504),2))*AU504)/100),2)+ROUND(((ROUND((ROUND(((AE504-(EU504))*AV504*1),2)*BS504),2)*AU504)/100),2))</f>
        <v>0</v>
      </c>
      <c r="DA504" s="2"/>
      <c r="DB504" s="2"/>
      <c r="DC504" s="2" t="s">
        <v>3</v>
      </c>
      <c r="DD504" s="2" t="s">
        <v>3</v>
      </c>
      <c r="DE504" s="2" t="s">
        <v>3</v>
      </c>
      <c r="DF504" s="2" t="s">
        <v>3</v>
      </c>
      <c r="DG504" s="2" t="s">
        <v>3</v>
      </c>
      <c r="DH504" s="2" t="s">
        <v>3</v>
      </c>
      <c r="DI504" s="2" t="s">
        <v>3</v>
      </c>
      <c r="DJ504" s="2" t="s">
        <v>3</v>
      </c>
      <c r="DK504" s="2" t="s">
        <v>3</v>
      </c>
      <c r="DL504" s="2" t="s">
        <v>3</v>
      </c>
      <c r="DM504" s="2" t="s">
        <v>3</v>
      </c>
      <c r="DN504" s="2">
        <v>0</v>
      </c>
      <c r="DO504" s="2">
        <v>0</v>
      </c>
      <c r="DP504" s="2">
        <v>1</v>
      </c>
      <c r="DQ504" s="2">
        <v>1</v>
      </c>
      <c r="DR504" s="2"/>
      <c r="DS504" s="2"/>
      <c r="DT504" s="2"/>
      <c r="DU504" s="2">
        <v>1010</v>
      </c>
      <c r="DV504" s="2" t="s">
        <v>70</v>
      </c>
      <c r="DW504" s="2" t="s">
        <v>70</v>
      </c>
      <c r="DX504" s="2">
        <v>100</v>
      </c>
      <c r="DY504" s="2"/>
      <c r="DZ504" s="2" t="s">
        <v>3</v>
      </c>
      <c r="EA504" s="2" t="s">
        <v>3</v>
      </c>
      <c r="EB504" s="2" t="s">
        <v>3</v>
      </c>
      <c r="EC504" s="2" t="s">
        <v>3</v>
      </c>
      <c r="ED504" s="2"/>
      <c r="EE504" s="2">
        <v>85133641</v>
      </c>
      <c r="EF504" s="2">
        <v>30</v>
      </c>
      <c r="EG504" s="2" t="s">
        <v>52</v>
      </c>
      <c r="EH504" s="2">
        <v>0</v>
      </c>
      <c r="EI504" s="2" t="s">
        <v>3</v>
      </c>
      <c r="EJ504" s="2">
        <v>1</v>
      </c>
      <c r="EK504" s="2">
        <v>21</v>
      </c>
      <c r="EL504" s="2" t="s">
        <v>53</v>
      </c>
      <c r="EM504" s="2" t="s">
        <v>54</v>
      </c>
      <c r="EN504" s="2"/>
      <c r="EO504" s="2" t="s">
        <v>148</v>
      </c>
      <c r="EP504" s="2"/>
      <c r="EQ504" s="2">
        <v>0</v>
      </c>
      <c r="ER504" s="2">
        <v>526.22</v>
      </c>
      <c r="ES504" s="2">
        <v>526.22</v>
      </c>
      <c r="ET504" s="2">
        <v>0</v>
      </c>
      <c r="EU504" s="2">
        <v>0</v>
      </c>
      <c r="EV504" s="2">
        <v>0</v>
      </c>
      <c r="EW504" s="2">
        <v>0</v>
      </c>
      <c r="EX504" s="2">
        <v>0</v>
      </c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>
        <v>0</v>
      </c>
      <c r="FR504" s="2">
        <v>0</v>
      </c>
      <c r="FS504" s="2">
        <v>0</v>
      </c>
      <c r="FT504" s="2"/>
      <c r="FU504" s="2"/>
      <c r="FV504" s="2"/>
      <c r="FW504" s="2"/>
      <c r="FX504" s="2">
        <v>109</v>
      </c>
      <c r="FY504" s="2">
        <v>61</v>
      </c>
      <c r="FZ504" s="2"/>
      <c r="GA504" s="2" t="s">
        <v>3</v>
      </c>
      <c r="GB504" s="2"/>
      <c r="GC504" s="2"/>
      <c r="GD504" s="2">
        <v>1</v>
      </c>
      <c r="GE504" s="2"/>
      <c r="GF504" s="2">
        <v>-1872562451</v>
      </c>
      <c r="GG504" s="2">
        <v>2</v>
      </c>
      <c r="GH504" s="2">
        <v>1</v>
      </c>
      <c r="GI504" s="2">
        <v>-2</v>
      </c>
      <c r="GJ504" s="2">
        <v>0</v>
      </c>
      <c r="GK504" s="2">
        <v>0</v>
      </c>
      <c r="GL504" s="2">
        <f t="shared" si="672"/>
        <v>0</v>
      </c>
      <c r="GM504" s="2">
        <f t="shared" si="673"/>
        <v>78.930000000000007</v>
      </c>
      <c r="GN504" s="2">
        <f t="shared" si="674"/>
        <v>78.930000000000007</v>
      </c>
      <c r="GO504" s="2">
        <f t="shared" si="675"/>
        <v>0</v>
      </c>
      <c r="GP504" s="2">
        <f t="shared" si="676"/>
        <v>0</v>
      </c>
      <c r="GQ504" s="2"/>
      <c r="GR504" s="2">
        <v>0</v>
      </c>
      <c r="GS504" s="2">
        <v>3</v>
      </c>
      <c r="GT504" s="2">
        <v>0</v>
      </c>
      <c r="GU504" s="2" t="s">
        <v>3</v>
      </c>
      <c r="GV504" s="2">
        <f t="shared" si="677"/>
        <v>0</v>
      </c>
      <c r="GW504" s="2">
        <v>1</v>
      </c>
      <c r="GX504" s="2">
        <f t="shared" si="678"/>
        <v>0</v>
      </c>
      <c r="GY504" s="2"/>
      <c r="GZ504" s="2"/>
      <c r="HA504" s="2">
        <v>0</v>
      </c>
      <c r="HB504" s="2">
        <v>0</v>
      </c>
      <c r="HC504" s="2">
        <f t="shared" si="679"/>
        <v>0</v>
      </c>
      <c r="HD504" s="2"/>
      <c r="HE504" s="2" t="s">
        <v>3</v>
      </c>
      <c r="HF504" s="2" t="s">
        <v>3</v>
      </c>
      <c r="HG504" s="2"/>
      <c r="HH504" s="2"/>
      <c r="HI504" s="2"/>
      <c r="HJ504" s="2"/>
      <c r="HK504" s="2"/>
      <c r="HL504" s="2"/>
      <c r="HM504" s="2" t="s">
        <v>42</v>
      </c>
      <c r="HN504" s="2" t="s">
        <v>3</v>
      </c>
      <c r="HO504" s="2" t="s">
        <v>3</v>
      </c>
      <c r="HP504" s="2" t="s">
        <v>3</v>
      </c>
      <c r="HQ504" s="2" t="s">
        <v>3</v>
      </c>
      <c r="HR504" s="2"/>
      <c r="HS504" s="2">
        <v>0</v>
      </c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>
        <v>0</v>
      </c>
      <c r="IL504" s="2"/>
      <c r="IM504" s="2"/>
      <c r="IN504" s="2"/>
      <c r="IO504" s="2"/>
      <c r="IP504" s="2"/>
      <c r="IQ504" s="2"/>
      <c r="IR504" s="2"/>
      <c r="IS504" s="2"/>
      <c r="IT504" s="2"/>
      <c r="IU504" s="2"/>
    </row>
    <row r="505" spans="1:255" x14ac:dyDescent="0.2">
      <c r="A505" s="4">
        <v>18</v>
      </c>
      <c r="B505" s="4">
        <v>1</v>
      </c>
      <c r="C505" s="4">
        <v>1015</v>
      </c>
      <c r="E505" s="4" t="s">
        <v>540</v>
      </c>
      <c r="F505" s="4" t="s">
        <v>403</v>
      </c>
      <c r="G505" s="4" t="s">
        <v>404</v>
      </c>
      <c r="H505" s="4" t="s">
        <v>70</v>
      </c>
      <c r="I505" s="4">
        <f>I503*J505</f>
        <v>0.15</v>
      </c>
      <c r="J505" s="4">
        <v>0.5</v>
      </c>
      <c r="K505" s="4">
        <v>0.5</v>
      </c>
      <c r="O505" s="4">
        <f t="shared" si="655"/>
        <v>165.75</v>
      </c>
      <c r="P505" s="4">
        <f t="shared" si="656"/>
        <v>165.75</v>
      </c>
      <c r="Q505" s="4">
        <f t="shared" si="680"/>
        <v>0</v>
      </c>
      <c r="R505" s="4">
        <f t="shared" si="681"/>
        <v>0</v>
      </c>
      <c r="S505" s="4">
        <f t="shared" si="657"/>
        <v>0</v>
      </c>
      <c r="T505" s="4">
        <f t="shared" si="658"/>
        <v>0</v>
      </c>
      <c r="U505" s="4">
        <f t="shared" si="659"/>
        <v>0</v>
      </c>
      <c r="V505" s="4">
        <f t="shared" si="660"/>
        <v>0</v>
      </c>
      <c r="W505" s="4">
        <f t="shared" si="661"/>
        <v>0</v>
      </c>
      <c r="X505" s="4">
        <f t="shared" si="682"/>
        <v>0</v>
      </c>
      <c r="Y505" s="4">
        <f t="shared" si="683"/>
        <v>0</v>
      </c>
      <c r="AA505" s="4">
        <v>85736473</v>
      </c>
      <c r="AB505" s="4">
        <f t="shared" si="662"/>
        <v>526.22</v>
      </c>
      <c r="AC505" s="4">
        <f t="shared" si="684"/>
        <v>526.22</v>
      </c>
      <c r="AD505" s="4">
        <f t="shared" si="685"/>
        <v>0</v>
      </c>
      <c r="AE505" s="4">
        <f t="shared" si="686"/>
        <v>0</v>
      </c>
      <c r="AF505" s="4">
        <f t="shared" si="687"/>
        <v>0</v>
      </c>
      <c r="AG505" s="4">
        <f t="shared" si="663"/>
        <v>0</v>
      </c>
      <c r="AH505" s="4">
        <f t="shared" si="688"/>
        <v>0</v>
      </c>
      <c r="AI505" s="4">
        <f t="shared" si="689"/>
        <v>0</v>
      </c>
      <c r="AJ505" s="4">
        <f t="shared" si="664"/>
        <v>0</v>
      </c>
      <c r="AK505" s="4">
        <v>526.22</v>
      </c>
      <c r="AL505" s="4">
        <v>526.22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109</v>
      </c>
      <c r="AU505" s="4">
        <v>61</v>
      </c>
      <c r="AV505" s="4">
        <v>1</v>
      </c>
      <c r="AW505" s="4">
        <v>1</v>
      </c>
      <c r="AZ505" s="4">
        <v>1</v>
      </c>
      <c r="BA505" s="4">
        <v>1</v>
      </c>
      <c r="BB505" s="4">
        <v>1</v>
      </c>
      <c r="BC505" s="4">
        <v>2.1</v>
      </c>
      <c r="BD505" s="4" t="s">
        <v>3</v>
      </c>
      <c r="BE505" s="4" t="s">
        <v>3</v>
      </c>
      <c r="BF505" s="4" t="s">
        <v>3</v>
      </c>
      <c r="BG505" s="4" t="s">
        <v>3</v>
      </c>
      <c r="BH505" s="4">
        <v>3</v>
      </c>
      <c r="BI505" s="4">
        <v>1</v>
      </c>
      <c r="BJ505" s="4" t="s">
        <v>405</v>
      </c>
      <c r="BM505" s="4">
        <v>21</v>
      </c>
      <c r="BN505" s="4">
        <v>0</v>
      </c>
      <c r="BO505" s="4" t="s">
        <v>403</v>
      </c>
      <c r="BP505" s="4">
        <v>1</v>
      </c>
      <c r="BQ505" s="4">
        <v>30</v>
      </c>
      <c r="BR505" s="4">
        <v>0</v>
      </c>
      <c r="BS505" s="4">
        <v>1</v>
      </c>
      <c r="BT505" s="4">
        <v>1</v>
      </c>
      <c r="BU505" s="4">
        <v>1</v>
      </c>
      <c r="BV505" s="4">
        <v>1</v>
      </c>
      <c r="BW505" s="4">
        <v>1</v>
      </c>
      <c r="BX505" s="4">
        <v>1</v>
      </c>
      <c r="BY505" s="4" t="s">
        <v>3</v>
      </c>
      <c r="BZ505" s="4">
        <v>109</v>
      </c>
      <c r="CA505" s="4">
        <v>61</v>
      </c>
      <c r="CB505" s="4" t="s">
        <v>3</v>
      </c>
      <c r="CE505" s="4">
        <v>1566</v>
      </c>
      <c r="CF505" s="4">
        <v>0</v>
      </c>
      <c r="CG505" s="4">
        <v>0</v>
      </c>
      <c r="CM505" s="4">
        <v>0</v>
      </c>
      <c r="CN505" s="4" t="s">
        <v>908</v>
      </c>
      <c r="CO505" s="4">
        <v>0</v>
      </c>
      <c r="CP505" s="4">
        <f t="shared" si="665"/>
        <v>165.75</v>
      </c>
      <c r="CQ505" s="4">
        <f t="shared" si="666"/>
        <v>1105.06</v>
      </c>
      <c r="CR505" s="4">
        <f t="shared" si="690"/>
        <v>0</v>
      </c>
      <c r="CS505" s="4">
        <f t="shared" si="691"/>
        <v>0</v>
      </c>
      <c r="CT505" s="4">
        <f t="shared" si="667"/>
        <v>0</v>
      </c>
      <c r="CU505" s="4">
        <f t="shared" si="668"/>
        <v>0</v>
      </c>
      <c r="CV505" s="4">
        <f t="shared" si="669"/>
        <v>0</v>
      </c>
      <c r="CW505" s="4">
        <f t="shared" si="670"/>
        <v>0</v>
      </c>
      <c r="CX505" s="4">
        <f t="shared" si="671"/>
        <v>0</v>
      </c>
      <c r="CY505" s="4">
        <f t="shared" si="692"/>
        <v>0</v>
      </c>
      <c r="CZ505" s="4">
        <f t="shared" si="693"/>
        <v>0</v>
      </c>
      <c r="DC505" s="4" t="s">
        <v>3</v>
      </c>
      <c r="DD505" s="4" t="s">
        <v>3</v>
      </c>
      <c r="DE505" s="4" t="s">
        <v>3</v>
      </c>
      <c r="DF505" s="4" t="s">
        <v>3</v>
      </c>
      <c r="DG505" s="4" t="s">
        <v>3</v>
      </c>
      <c r="DH505" s="4" t="s">
        <v>3</v>
      </c>
      <c r="DI505" s="4" t="s">
        <v>3</v>
      </c>
      <c r="DJ505" s="4" t="s">
        <v>3</v>
      </c>
      <c r="DK505" s="4" t="s">
        <v>3</v>
      </c>
      <c r="DL505" s="4" t="s">
        <v>3</v>
      </c>
      <c r="DM505" s="4" t="s">
        <v>3</v>
      </c>
      <c r="DN505" s="4">
        <v>0</v>
      </c>
      <c r="DO505" s="4">
        <v>0</v>
      </c>
      <c r="DP505" s="4">
        <v>1</v>
      </c>
      <c r="DQ505" s="4">
        <v>1</v>
      </c>
      <c r="DU505" s="4">
        <v>1010</v>
      </c>
      <c r="DV505" s="4" t="s">
        <v>70</v>
      </c>
      <c r="DW505" s="4" t="s">
        <v>70</v>
      </c>
      <c r="DX505" s="4">
        <v>100</v>
      </c>
      <c r="DZ505" s="4" t="s">
        <v>3</v>
      </c>
      <c r="EA505" s="4" t="s">
        <v>3</v>
      </c>
      <c r="EB505" s="4" t="s">
        <v>3</v>
      </c>
      <c r="EC505" s="4" t="s">
        <v>3</v>
      </c>
      <c r="EE505" s="4">
        <v>85133641</v>
      </c>
      <c r="EF505" s="4">
        <v>30</v>
      </c>
      <c r="EG505" s="4" t="s">
        <v>52</v>
      </c>
      <c r="EH505" s="4">
        <v>0</v>
      </c>
      <c r="EI505" s="4" t="s">
        <v>3</v>
      </c>
      <c r="EJ505" s="4">
        <v>1</v>
      </c>
      <c r="EK505" s="4">
        <v>21</v>
      </c>
      <c r="EL505" s="4" t="s">
        <v>53</v>
      </c>
      <c r="EM505" s="4" t="s">
        <v>54</v>
      </c>
      <c r="EO505" s="4" t="s">
        <v>148</v>
      </c>
      <c r="EQ505" s="4">
        <v>0</v>
      </c>
      <c r="ER505" s="4">
        <v>526.22</v>
      </c>
      <c r="ES505" s="4">
        <v>526.22</v>
      </c>
      <c r="ET505" s="4">
        <v>0</v>
      </c>
      <c r="EU505" s="4">
        <v>0</v>
      </c>
      <c r="EV505" s="4">
        <v>0</v>
      </c>
      <c r="EW505" s="4">
        <v>0</v>
      </c>
      <c r="EX505" s="4">
        <v>0</v>
      </c>
      <c r="FQ505" s="4">
        <v>0</v>
      </c>
      <c r="FR505" s="4">
        <v>0</v>
      </c>
      <c r="FS505" s="4">
        <v>0</v>
      </c>
      <c r="FX505" s="4">
        <v>109</v>
      </c>
      <c r="FY505" s="4">
        <v>61</v>
      </c>
      <c r="GA505" s="4" t="s">
        <v>3</v>
      </c>
      <c r="GD505" s="4">
        <v>1</v>
      </c>
      <c r="GF505" s="4">
        <v>-1872562451</v>
      </c>
      <c r="GG505" s="4">
        <v>2</v>
      </c>
      <c r="GH505" s="4">
        <v>1</v>
      </c>
      <c r="GI505" s="4">
        <v>2</v>
      </c>
      <c r="GJ505" s="4">
        <v>0</v>
      </c>
      <c r="GK505" s="4">
        <v>0</v>
      </c>
      <c r="GL505" s="4">
        <f t="shared" si="672"/>
        <v>0</v>
      </c>
      <c r="GM505" s="4">
        <f t="shared" si="673"/>
        <v>165.75</v>
      </c>
      <c r="GN505" s="4">
        <f t="shared" si="674"/>
        <v>165.75</v>
      </c>
      <c r="GO505" s="4">
        <f t="shared" si="675"/>
        <v>0</v>
      </c>
      <c r="GP505" s="4">
        <f t="shared" si="676"/>
        <v>0</v>
      </c>
      <c r="GR505" s="4">
        <v>0</v>
      </c>
      <c r="GS505" s="4">
        <v>3</v>
      </c>
      <c r="GT505" s="4">
        <v>0</v>
      </c>
      <c r="GU505" s="4" t="s">
        <v>3</v>
      </c>
      <c r="GV505" s="4">
        <f t="shared" si="677"/>
        <v>0</v>
      </c>
      <c r="GW505" s="4">
        <v>1</v>
      </c>
      <c r="GX505" s="4">
        <f t="shared" si="678"/>
        <v>0</v>
      </c>
      <c r="HA505" s="4">
        <v>0</v>
      </c>
      <c r="HB505" s="4">
        <v>0</v>
      </c>
      <c r="HC505" s="4">
        <f t="shared" si="679"/>
        <v>0</v>
      </c>
      <c r="HE505" s="4" t="s">
        <v>3</v>
      </c>
      <c r="HF505" s="4" t="s">
        <v>3</v>
      </c>
      <c r="HM505" s="4" t="s">
        <v>42</v>
      </c>
      <c r="HN505" s="4" t="s">
        <v>3</v>
      </c>
      <c r="HO505" s="4" t="s">
        <v>3</v>
      </c>
      <c r="HP505" s="4" t="s">
        <v>3</v>
      </c>
      <c r="HQ505" s="4" t="s">
        <v>3</v>
      </c>
      <c r="HS505" s="4">
        <v>0</v>
      </c>
      <c r="IK505" s="4">
        <v>0</v>
      </c>
    </row>
    <row r="506" spans="1:255" x14ac:dyDescent="0.2">
      <c r="A506" s="2">
        <v>18</v>
      </c>
      <c r="B506" s="2">
        <v>1</v>
      </c>
      <c r="C506" s="2">
        <v>1004</v>
      </c>
      <c r="D506" s="2"/>
      <c r="E506" s="2" t="s">
        <v>541</v>
      </c>
      <c r="F506" s="2" t="s">
        <v>440</v>
      </c>
      <c r="G506" s="2" t="s">
        <v>441</v>
      </c>
      <c r="H506" s="2" t="s">
        <v>156</v>
      </c>
      <c r="I506" s="2">
        <f>I502*J506</f>
        <v>30.75</v>
      </c>
      <c r="J506" s="2">
        <v>102.5</v>
      </c>
      <c r="K506" s="2">
        <v>102.5</v>
      </c>
      <c r="L506" s="2"/>
      <c r="M506" s="2"/>
      <c r="N506" s="2"/>
      <c r="O506" s="2">
        <f t="shared" si="655"/>
        <v>769.98</v>
      </c>
      <c r="P506" s="2">
        <f t="shared" si="656"/>
        <v>769.98</v>
      </c>
      <c r="Q506" s="2">
        <f t="shared" si="680"/>
        <v>0</v>
      </c>
      <c r="R506" s="2">
        <f t="shared" si="681"/>
        <v>0</v>
      </c>
      <c r="S506" s="2">
        <f t="shared" si="657"/>
        <v>0</v>
      </c>
      <c r="T506" s="2">
        <f t="shared" si="658"/>
        <v>0</v>
      </c>
      <c r="U506" s="2">
        <f t="shared" si="659"/>
        <v>0</v>
      </c>
      <c r="V506" s="2">
        <f t="shared" si="660"/>
        <v>0</v>
      </c>
      <c r="W506" s="2">
        <f t="shared" si="661"/>
        <v>0</v>
      </c>
      <c r="X506" s="2">
        <f t="shared" si="682"/>
        <v>0</v>
      </c>
      <c r="Y506" s="2">
        <f t="shared" si="683"/>
        <v>0</v>
      </c>
      <c r="Z506" s="2"/>
      <c r="AA506" s="2">
        <v>85736471</v>
      </c>
      <c r="AB506" s="2">
        <f t="shared" si="662"/>
        <v>25.04</v>
      </c>
      <c r="AC506" s="2">
        <f t="shared" si="684"/>
        <v>25.04</v>
      </c>
      <c r="AD506" s="2">
        <f t="shared" si="685"/>
        <v>0</v>
      </c>
      <c r="AE506" s="2">
        <f t="shared" si="686"/>
        <v>0</v>
      </c>
      <c r="AF506" s="2">
        <f t="shared" si="687"/>
        <v>0</v>
      </c>
      <c r="AG506" s="2">
        <f t="shared" si="663"/>
        <v>0</v>
      </c>
      <c r="AH506" s="2">
        <f t="shared" si="688"/>
        <v>0</v>
      </c>
      <c r="AI506" s="2">
        <f t="shared" si="689"/>
        <v>0</v>
      </c>
      <c r="AJ506" s="2">
        <f t="shared" si="664"/>
        <v>0</v>
      </c>
      <c r="AK506" s="2">
        <v>25.04</v>
      </c>
      <c r="AL506" s="2">
        <v>25.04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109</v>
      </c>
      <c r="AU506" s="2">
        <v>61</v>
      </c>
      <c r="AV506" s="2">
        <v>1</v>
      </c>
      <c r="AW506" s="2">
        <v>1</v>
      </c>
      <c r="AX506" s="2"/>
      <c r="AY506" s="2"/>
      <c r="AZ506" s="2">
        <v>1</v>
      </c>
      <c r="BA506" s="2">
        <v>1</v>
      </c>
      <c r="BB506" s="2">
        <v>1</v>
      </c>
      <c r="BC506" s="2">
        <v>1</v>
      </c>
      <c r="BD506" s="2" t="s">
        <v>3</v>
      </c>
      <c r="BE506" s="2" t="s">
        <v>3</v>
      </c>
      <c r="BF506" s="2" t="s">
        <v>3</v>
      </c>
      <c r="BG506" s="2" t="s">
        <v>3</v>
      </c>
      <c r="BH506" s="2">
        <v>3</v>
      </c>
      <c r="BI506" s="2">
        <v>1</v>
      </c>
      <c r="BJ506" s="2" t="s">
        <v>442</v>
      </c>
      <c r="BK506" s="2"/>
      <c r="BL506" s="2"/>
      <c r="BM506" s="2">
        <v>21</v>
      </c>
      <c r="BN506" s="2">
        <v>0</v>
      </c>
      <c r="BO506" s="2" t="s">
        <v>3</v>
      </c>
      <c r="BP506" s="2">
        <v>0</v>
      </c>
      <c r="BQ506" s="2">
        <v>30</v>
      </c>
      <c r="BR506" s="2">
        <v>0</v>
      </c>
      <c r="BS506" s="2">
        <v>1</v>
      </c>
      <c r="BT506" s="2">
        <v>1</v>
      </c>
      <c r="BU506" s="2">
        <v>1</v>
      </c>
      <c r="BV506" s="2">
        <v>1</v>
      </c>
      <c r="BW506" s="2">
        <v>1</v>
      </c>
      <c r="BX506" s="2">
        <v>1</v>
      </c>
      <c r="BY506" s="2" t="s">
        <v>3</v>
      </c>
      <c r="BZ506" s="2">
        <v>109</v>
      </c>
      <c r="CA506" s="2">
        <v>61</v>
      </c>
      <c r="CB506" s="2" t="s">
        <v>3</v>
      </c>
      <c r="CC506" s="2"/>
      <c r="CD506" s="2"/>
      <c r="CE506" s="2">
        <v>1566</v>
      </c>
      <c r="CF506" s="2">
        <v>0</v>
      </c>
      <c r="CG506" s="2">
        <v>0</v>
      </c>
      <c r="CH506" s="2"/>
      <c r="CI506" s="2"/>
      <c r="CJ506" s="2"/>
      <c r="CK506" s="2"/>
      <c r="CL506" s="2"/>
      <c r="CM506" s="2">
        <v>0</v>
      </c>
      <c r="CN506" s="2" t="s">
        <v>908</v>
      </c>
      <c r="CO506" s="2">
        <v>0</v>
      </c>
      <c r="CP506" s="2">
        <f t="shared" si="665"/>
        <v>769.98</v>
      </c>
      <c r="CQ506" s="2">
        <f t="shared" si="666"/>
        <v>25.04</v>
      </c>
      <c r="CR506" s="2">
        <f t="shared" si="690"/>
        <v>0</v>
      </c>
      <c r="CS506" s="2">
        <f t="shared" si="691"/>
        <v>0</v>
      </c>
      <c r="CT506" s="2">
        <f t="shared" si="667"/>
        <v>0</v>
      </c>
      <c r="CU506" s="2">
        <f t="shared" si="668"/>
        <v>0</v>
      </c>
      <c r="CV506" s="2">
        <f t="shared" si="669"/>
        <v>0</v>
      </c>
      <c r="CW506" s="2">
        <f t="shared" si="670"/>
        <v>0</v>
      </c>
      <c r="CX506" s="2">
        <f t="shared" si="671"/>
        <v>0</v>
      </c>
      <c r="CY506" s="2">
        <f t="shared" si="692"/>
        <v>0</v>
      </c>
      <c r="CZ506" s="2">
        <f t="shared" si="693"/>
        <v>0</v>
      </c>
      <c r="DA506" s="2"/>
      <c r="DB506" s="2"/>
      <c r="DC506" s="2" t="s">
        <v>3</v>
      </c>
      <c r="DD506" s="2" t="s">
        <v>3</v>
      </c>
      <c r="DE506" s="2" t="s">
        <v>3</v>
      </c>
      <c r="DF506" s="2" t="s">
        <v>3</v>
      </c>
      <c r="DG506" s="2" t="s">
        <v>3</v>
      </c>
      <c r="DH506" s="2" t="s">
        <v>3</v>
      </c>
      <c r="DI506" s="2" t="s">
        <v>3</v>
      </c>
      <c r="DJ506" s="2" t="s">
        <v>3</v>
      </c>
      <c r="DK506" s="2" t="s">
        <v>3</v>
      </c>
      <c r="DL506" s="2" t="s">
        <v>3</v>
      </c>
      <c r="DM506" s="2" t="s">
        <v>3</v>
      </c>
      <c r="DN506" s="2">
        <v>0</v>
      </c>
      <c r="DO506" s="2">
        <v>0</v>
      </c>
      <c r="DP506" s="2">
        <v>1</v>
      </c>
      <c r="DQ506" s="2">
        <v>1</v>
      </c>
      <c r="DR506" s="2"/>
      <c r="DS506" s="2"/>
      <c r="DT506" s="2"/>
      <c r="DU506" s="2">
        <v>1003</v>
      </c>
      <c r="DV506" s="2" t="s">
        <v>156</v>
      </c>
      <c r="DW506" s="2" t="s">
        <v>156</v>
      </c>
      <c r="DX506" s="2">
        <v>1</v>
      </c>
      <c r="DY506" s="2"/>
      <c r="DZ506" s="2" t="s">
        <v>3</v>
      </c>
      <c r="EA506" s="2" t="s">
        <v>3</v>
      </c>
      <c r="EB506" s="2" t="s">
        <v>3</v>
      </c>
      <c r="EC506" s="2" t="s">
        <v>3</v>
      </c>
      <c r="ED506" s="2"/>
      <c r="EE506" s="2">
        <v>85133641</v>
      </c>
      <c r="EF506" s="2">
        <v>30</v>
      </c>
      <c r="EG506" s="2" t="s">
        <v>52</v>
      </c>
      <c r="EH506" s="2">
        <v>0</v>
      </c>
      <c r="EI506" s="2" t="s">
        <v>3</v>
      </c>
      <c r="EJ506" s="2">
        <v>1</v>
      </c>
      <c r="EK506" s="2">
        <v>21</v>
      </c>
      <c r="EL506" s="2" t="s">
        <v>53</v>
      </c>
      <c r="EM506" s="2" t="s">
        <v>54</v>
      </c>
      <c r="EN506" s="2"/>
      <c r="EO506" s="2" t="s">
        <v>148</v>
      </c>
      <c r="EP506" s="2"/>
      <c r="EQ506" s="2">
        <v>0</v>
      </c>
      <c r="ER506" s="2">
        <v>25.04</v>
      </c>
      <c r="ES506" s="2">
        <v>25.04</v>
      </c>
      <c r="ET506" s="2">
        <v>0</v>
      </c>
      <c r="EU506" s="2">
        <v>0</v>
      </c>
      <c r="EV506" s="2">
        <v>0</v>
      </c>
      <c r="EW506" s="2">
        <v>0</v>
      </c>
      <c r="EX506" s="2">
        <v>0</v>
      </c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>
        <v>0</v>
      </c>
      <c r="FR506" s="2">
        <v>0</v>
      </c>
      <c r="FS506" s="2">
        <v>0</v>
      </c>
      <c r="FT506" s="2"/>
      <c r="FU506" s="2"/>
      <c r="FV506" s="2"/>
      <c r="FW506" s="2"/>
      <c r="FX506" s="2">
        <v>109</v>
      </c>
      <c r="FY506" s="2">
        <v>61</v>
      </c>
      <c r="FZ506" s="2"/>
      <c r="GA506" s="2" t="s">
        <v>3</v>
      </c>
      <c r="GB506" s="2"/>
      <c r="GC506" s="2"/>
      <c r="GD506" s="2">
        <v>1</v>
      </c>
      <c r="GE506" s="2"/>
      <c r="GF506" s="2">
        <v>105199672</v>
      </c>
      <c r="GG506" s="2">
        <v>2</v>
      </c>
      <c r="GH506" s="2">
        <v>1</v>
      </c>
      <c r="GI506" s="2">
        <v>-2</v>
      </c>
      <c r="GJ506" s="2">
        <v>0</v>
      </c>
      <c r="GK506" s="2">
        <v>0</v>
      </c>
      <c r="GL506" s="2">
        <f t="shared" si="672"/>
        <v>0</v>
      </c>
      <c r="GM506" s="2">
        <f t="shared" si="673"/>
        <v>769.98</v>
      </c>
      <c r="GN506" s="2">
        <f t="shared" si="674"/>
        <v>769.98</v>
      </c>
      <c r="GO506" s="2">
        <f t="shared" si="675"/>
        <v>0</v>
      </c>
      <c r="GP506" s="2">
        <f t="shared" si="676"/>
        <v>0</v>
      </c>
      <c r="GQ506" s="2"/>
      <c r="GR506" s="2">
        <v>0</v>
      </c>
      <c r="GS506" s="2">
        <v>3</v>
      </c>
      <c r="GT506" s="2">
        <v>0</v>
      </c>
      <c r="GU506" s="2" t="s">
        <v>3</v>
      </c>
      <c r="GV506" s="2">
        <f t="shared" si="677"/>
        <v>0</v>
      </c>
      <c r="GW506" s="2">
        <v>1</v>
      </c>
      <c r="GX506" s="2">
        <f t="shared" si="678"/>
        <v>0</v>
      </c>
      <c r="GY506" s="2"/>
      <c r="GZ506" s="2"/>
      <c r="HA506" s="2">
        <v>0</v>
      </c>
      <c r="HB506" s="2">
        <v>0</v>
      </c>
      <c r="HC506" s="2">
        <f t="shared" si="679"/>
        <v>0</v>
      </c>
      <c r="HD506" s="2"/>
      <c r="HE506" s="2" t="s">
        <v>3</v>
      </c>
      <c r="HF506" s="2" t="s">
        <v>3</v>
      </c>
      <c r="HG506" s="2"/>
      <c r="HH506" s="2"/>
      <c r="HI506" s="2"/>
      <c r="HJ506" s="2"/>
      <c r="HK506" s="2"/>
      <c r="HL506" s="2"/>
      <c r="HM506" s="2" t="s">
        <v>42</v>
      </c>
      <c r="HN506" s="2" t="s">
        <v>3</v>
      </c>
      <c r="HO506" s="2" t="s">
        <v>3</v>
      </c>
      <c r="HP506" s="2" t="s">
        <v>3</v>
      </c>
      <c r="HQ506" s="2" t="s">
        <v>3</v>
      </c>
      <c r="HR506" s="2"/>
      <c r="HS506" s="2">
        <v>0</v>
      </c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>
        <v>0</v>
      </c>
      <c r="IL506" s="2"/>
      <c r="IM506" s="2"/>
      <c r="IN506" s="2"/>
      <c r="IO506" s="2"/>
      <c r="IP506" s="2"/>
      <c r="IQ506" s="2"/>
      <c r="IR506" s="2"/>
      <c r="IS506" s="2"/>
      <c r="IT506" s="2"/>
      <c r="IU506" s="2"/>
    </row>
    <row r="507" spans="1:255" x14ac:dyDescent="0.2">
      <c r="A507" s="4">
        <v>18</v>
      </c>
      <c r="B507" s="4">
        <v>1</v>
      </c>
      <c r="C507" s="4">
        <v>1020</v>
      </c>
      <c r="E507" s="4" t="s">
        <v>541</v>
      </c>
      <c r="F507" s="4" t="s">
        <v>440</v>
      </c>
      <c r="G507" s="4" t="s">
        <v>441</v>
      </c>
      <c r="H507" s="4" t="s">
        <v>156</v>
      </c>
      <c r="I507" s="4">
        <f>I503*J507</f>
        <v>30.75</v>
      </c>
      <c r="J507" s="4">
        <v>102.5</v>
      </c>
      <c r="K507" s="4">
        <v>102.5</v>
      </c>
      <c r="O507" s="4">
        <f t="shared" si="655"/>
        <v>1940.35</v>
      </c>
      <c r="P507" s="4">
        <f t="shared" si="656"/>
        <v>1940.35</v>
      </c>
      <c r="Q507" s="4">
        <f t="shared" si="680"/>
        <v>0</v>
      </c>
      <c r="R507" s="4">
        <f t="shared" si="681"/>
        <v>0</v>
      </c>
      <c r="S507" s="4">
        <f t="shared" si="657"/>
        <v>0</v>
      </c>
      <c r="T507" s="4">
        <f t="shared" si="658"/>
        <v>0</v>
      </c>
      <c r="U507" s="4">
        <f t="shared" si="659"/>
        <v>0</v>
      </c>
      <c r="V507" s="4">
        <f t="shared" si="660"/>
        <v>0</v>
      </c>
      <c r="W507" s="4">
        <f t="shared" si="661"/>
        <v>0</v>
      </c>
      <c r="X507" s="4">
        <f t="shared" si="682"/>
        <v>0</v>
      </c>
      <c r="Y507" s="4">
        <f t="shared" si="683"/>
        <v>0</v>
      </c>
      <c r="AA507" s="4">
        <v>85736473</v>
      </c>
      <c r="AB507" s="4">
        <f t="shared" si="662"/>
        <v>25.04</v>
      </c>
      <c r="AC507" s="4">
        <f t="shared" si="684"/>
        <v>25.04</v>
      </c>
      <c r="AD507" s="4">
        <f t="shared" si="685"/>
        <v>0</v>
      </c>
      <c r="AE507" s="4">
        <f t="shared" si="686"/>
        <v>0</v>
      </c>
      <c r="AF507" s="4">
        <f t="shared" si="687"/>
        <v>0</v>
      </c>
      <c r="AG507" s="4">
        <f t="shared" si="663"/>
        <v>0</v>
      </c>
      <c r="AH507" s="4">
        <f t="shared" si="688"/>
        <v>0</v>
      </c>
      <c r="AI507" s="4">
        <f t="shared" si="689"/>
        <v>0</v>
      </c>
      <c r="AJ507" s="4">
        <f t="shared" si="664"/>
        <v>0</v>
      </c>
      <c r="AK507" s="4">
        <v>25.04</v>
      </c>
      <c r="AL507" s="4">
        <v>25.04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109</v>
      </c>
      <c r="AU507" s="4">
        <v>61</v>
      </c>
      <c r="AV507" s="4">
        <v>1</v>
      </c>
      <c r="AW507" s="4">
        <v>1</v>
      </c>
      <c r="AZ507" s="4">
        <v>1</v>
      </c>
      <c r="BA507" s="4">
        <v>1</v>
      </c>
      <c r="BB507" s="4">
        <v>1</v>
      </c>
      <c r="BC507" s="4">
        <v>2.52</v>
      </c>
      <c r="BD507" s="4" t="s">
        <v>3</v>
      </c>
      <c r="BE507" s="4" t="s">
        <v>3</v>
      </c>
      <c r="BF507" s="4" t="s">
        <v>3</v>
      </c>
      <c r="BG507" s="4" t="s">
        <v>3</v>
      </c>
      <c r="BH507" s="4">
        <v>3</v>
      </c>
      <c r="BI507" s="4">
        <v>1</v>
      </c>
      <c r="BJ507" s="4" t="s">
        <v>442</v>
      </c>
      <c r="BM507" s="4">
        <v>21</v>
      </c>
      <c r="BN507" s="4">
        <v>0</v>
      </c>
      <c r="BO507" s="4" t="s">
        <v>440</v>
      </c>
      <c r="BP507" s="4">
        <v>1</v>
      </c>
      <c r="BQ507" s="4">
        <v>30</v>
      </c>
      <c r="BR507" s="4">
        <v>0</v>
      </c>
      <c r="BS507" s="4">
        <v>1</v>
      </c>
      <c r="BT507" s="4">
        <v>1</v>
      </c>
      <c r="BU507" s="4">
        <v>1</v>
      </c>
      <c r="BV507" s="4">
        <v>1</v>
      </c>
      <c r="BW507" s="4">
        <v>1</v>
      </c>
      <c r="BX507" s="4">
        <v>1</v>
      </c>
      <c r="BY507" s="4" t="s">
        <v>3</v>
      </c>
      <c r="BZ507" s="4">
        <v>109</v>
      </c>
      <c r="CA507" s="4">
        <v>61</v>
      </c>
      <c r="CB507" s="4" t="s">
        <v>3</v>
      </c>
      <c r="CE507" s="4">
        <v>1566</v>
      </c>
      <c r="CF507" s="4">
        <v>0</v>
      </c>
      <c r="CG507" s="4">
        <v>0</v>
      </c>
      <c r="CM507" s="4">
        <v>0</v>
      </c>
      <c r="CN507" s="4" t="s">
        <v>908</v>
      </c>
      <c r="CO507" s="4">
        <v>0</v>
      </c>
      <c r="CP507" s="4">
        <f t="shared" si="665"/>
        <v>1940.35</v>
      </c>
      <c r="CQ507" s="4">
        <f t="shared" si="666"/>
        <v>63.1</v>
      </c>
      <c r="CR507" s="4">
        <f t="shared" si="690"/>
        <v>0</v>
      </c>
      <c r="CS507" s="4">
        <f t="shared" si="691"/>
        <v>0</v>
      </c>
      <c r="CT507" s="4">
        <f t="shared" si="667"/>
        <v>0</v>
      </c>
      <c r="CU507" s="4">
        <f t="shared" si="668"/>
        <v>0</v>
      </c>
      <c r="CV507" s="4">
        <f t="shared" si="669"/>
        <v>0</v>
      </c>
      <c r="CW507" s="4">
        <f t="shared" si="670"/>
        <v>0</v>
      </c>
      <c r="CX507" s="4">
        <f t="shared" si="671"/>
        <v>0</v>
      </c>
      <c r="CY507" s="4">
        <f t="shared" si="692"/>
        <v>0</v>
      </c>
      <c r="CZ507" s="4">
        <f t="shared" si="693"/>
        <v>0</v>
      </c>
      <c r="DC507" s="4" t="s">
        <v>3</v>
      </c>
      <c r="DD507" s="4" t="s">
        <v>3</v>
      </c>
      <c r="DE507" s="4" t="s">
        <v>3</v>
      </c>
      <c r="DF507" s="4" t="s">
        <v>3</v>
      </c>
      <c r="DG507" s="4" t="s">
        <v>3</v>
      </c>
      <c r="DH507" s="4" t="s">
        <v>3</v>
      </c>
      <c r="DI507" s="4" t="s">
        <v>3</v>
      </c>
      <c r="DJ507" s="4" t="s">
        <v>3</v>
      </c>
      <c r="DK507" s="4" t="s">
        <v>3</v>
      </c>
      <c r="DL507" s="4" t="s">
        <v>3</v>
      </c>
      <c r="DM507" s="4" t="s">
        <v>3</v>
      </c>
      <c r="DN507" s="4">
        <v>0</v>
      </c>
      <c r="DO507" s="4">
        <v>0</v>
      </c>
      <c r="DP507" s="4">
        <v>1</v>
      </c>
      <c r="DQ507" s="4">
        <v>1</v>
      </c>
      <c r="DU507" s="4">
        <v>1003</v>
      </c>
      <c r="DV507" s="4" t="s">
        <v>156</v>
      </c>
      <c r="DW507" s="4" t="s">
        <v>156</v>
      </c>
      <c r="DX507" s="4">
        <v>1</v>
      </c>
      <c r="DZ507" s="4" t="s">
        <v>3</v>
      </c>
      <c r="EA507" s="4" t="s">
        <v>3</v>
      </c>
      <c r="EB507" s="4" t="s">
        <v>3</v>
      </c>
      <c r="EC507" s="4" t="s">
        <v>3</v>
      </c>
      <c r="EE507" s="4">
        <v>85133641</v>
      </c>
      <c r="EF507" s="4">
        <v>30</v>
      </c>
      <c r="EG507" s="4" t="s">
        <v>52</v>
      </c>
      <c r="EH507" s="4">
        <v>0</v>
      </c>
      <c r="EI507" s="4" t="s">
        <v>3</v>
      </c>
      <c r="EJ507" s="4">
        <v>1</v>
      </c>
      <c r="EK507" s="4">
        <v>21</v>
      </c>
      <c r="EL507" s="4" t="s">
        <v>53</v>
      </c>
      <c r="EM507" s="4" t="s">
        <v>54</v>
      </c>
      <c r="EO507" s="4" t="s">
        <v>148</v>
      </c>
      <c r="EQ507" s="4">
        <v>0</v>
      </c>
      <c r="ER507" s="4">
        <v>25.04</v>
      </c>
      <c r="ES507" s="4">
        <v>25.04</v>
      </c>
      <c r="ET507" s="4">
        <v>0</v>
      </c>
      <c r="EU507" s="4">
        <v>0</v>
      </c>
      <c r="EV507" s="4">
        <v>0</v>
      </c>
      <c r="EW507" s="4">
        <v>0</v>
      </c>
      <c r="EX507" s="4">
        <v>0</v>
      </c>
      <c r="FQ507" s="4">
        <v>0</v>
      </c>
      <c r="FR507" s="4">
        <v>0</v>
      </c>
      <c r="FS507" s="4">
        <v>0</v>
      </c>
      <c r="FX507" s="4">
        <v>109</v>
      </c>
      <c r="FY507" s="4">
        <v>61</v>
      </c>
      <c r="GA507" s="4" t="s">
        <v>3</v>
      </c>
      <c r="GD507" s="4">
        <v>1</v>
      </c>
      <c r="GF507" s="4">
        <v>105199672</v>
      </c>
      <c r="GG507" s="4">
        <v>2</v>
      </c>
      <c r="GH507" s="4">
        <v>1</v>
      </c>
      <c r="GI507" s="4">
        <v>2</v>
      </c>
      <c r="GJ507" s="4">
        <v>0</v>
      </c>
      <c r="GK507" s="4">
        <v>0</v>
      </c>
      <c r="GL507" s="4">
        <f t="shared" si="672"/>
        <v>0</v>
      </c>
      <c r="GM507" s="4">
        <f t="shared" si="673"/>
        <v>1940.35</v>
      </c>
      <c r="GN507" s="4">
        <f t="shared" si="674"/>
        <v>1940.35</v>
      </c>
      <c r="GO507" s="4">
        <f t="shared" si="675"/>
        <v>0</v>
      </c>
      <c r="GP507" s="4">
        <f t="shared" si="676"/>
        <v>0</v>
      </c>
      <c r="GR507" s="4">
        <v>0</v>
      </c>
      <c r="GS507" s="4">
        <v>3</v>
      </c>
      <c r="GT507" s="4">
        <v>0</v>
      </c>
      <c r="GU507" s="4" t="s">
        <v>3</v>
      </c>
      <c r="GV507" s="4">
        <f t="shared" si="677"/>
        <v>0</v>
      </c>
      <c r="GW507" s="4">
        <v>1</v>
      </c>
      <c r="GX507" s="4">
        <f t="shared" si="678"/>
        <v>0</v>
      </c>
      <c r="HA507" s="4">
        <v>0</v>
      </c>
      <c r="HB507" s="4">
        <v>0</v>
      </c>
      <c r="HC507" s="4">
        <f t="shared" si="679"/>
        <v>0</v>
      </c>
      <c r="HE507" s="4" t="s">
        <v>3</v>
      </c>
      <c r="HF507" s="4" t="s">
        <v>3</v>
      </c>
      <c r="HM507" s="4" t="s">
        <v>42</v>
      </c>
      <c r="HN507" s="4" t="s">
        <v>3</v>
      </c>
      <c r="HO507" s="4" t="s">
        <v>3</v>
      </c>
      <c r="HP507" s="4" t="s">
        <v>3</v>
      </c>
      <c r="HQ507" s="4" t="s">
        <v>3</v>
      </c>
      <c r="HS507" s="4">
        <v>0</v>
      </c>
      <c r="IK507" s="4">
        <v>0</v>
      </c>
    </row>
    <row r="508" spans="1:255" x14ac:dyDescent="0.2">
      <c r="A508" s="2">
        <v>18</v>
      </c>
      <c r="B508" s="2">
        <v>1</v>
      </c>
      <c r="C508" s="2">
        <v>1000</v>
      </c>
      <c r="D508" s="2"/>
      <c r="E508" s="2" t="s">
        <v>542</v>
      </c>
      <c r="F508" s="2" t="s">
        <v>444</v>
      </c>
      <c r="G508" s="2" t="s">
        <v>445</v>
      </c>
      <c r="H508" s="2" t="s">
        <v>146</v>
      </c>
      <c r="I508" s="2">
        <f>I502*J508</f>
        <v>10</v>
      </c>
      <c r="J508" s="2">
        <v>33.333333333333336</v>
      </c>
      <c r="K508" s="2">
        <v>33.333333000000003</v>
      </c>
      <c r="L508" s="2"/>
      <c r="M508" s="2"/>
      <c r="N508" s="2"/>
      <c r="O508" s="2">
        <f t="shared" si="655"/>
        <v>34.1</v>
      </c>
      <c r="P508" s="2">
        <f t="shared" si="656"/>
        <v>34.1</v>
      </c>
      <c r="Q508" s="2">
        <f t="shared" si="680"/>
        <v>0</v>
      </c>
      <c r="R508" s="2">
        <f t="shared" si="681"/>
        <v>0</v>
      </c>
      <c r="S508" s="2">
        <f t="shared" si="657"/>
        <v>0</v>
      </c>
      <c r="T508" s="2">
        <f t="shared" si="658"/>
        <v>0</v>
      </c>
      <c r="U508" s="2">
        <f t="shared" si="659"/>
        <v>0</v>
      </c>
      <c r="V508" s="2">
        <f t="shared" si="660"/>
        <v>0</v>
      </c>
      <c r="W508" s="2">
        <f t="shared" si="661"/>
        <v>0</v>
      </c>
      <c r="X508" s="2">
        <f t="shared" si="682"/>
        <v>0</v>
      </c>
      <c r="Y508" s="2">
        <f t="shared" si="683"/>
        <v>0</v>
      </c>
      <c r="Z508" s="2"/>
      <c r="AA508" s="2">
        <v>85736471</v>
      </c>
      <c r="AB508" s="2">
        <f t="shared" si="662"/>
        <v>3.41</v>
      </c>
      <c r="AC508" s="2">
        <f t="shared" si="684"/>
        <v>3.41</v>
      </c>
      <c r="AD508" s="2">
        <f t="shared" si="685"/>
        <v>0</v>
      </c>
      <c r="AE508" s="2">
        <f t="shared" si="686"/>
        <v>0</v>
      </c>
      <c r="AF508" s="2">
        <f t="shared" si="687"/>
        <v>0</v>
      </c>
      <c r="AG508" s="2">
        <f t="shared" si="663"/>
        <v>0</v>
      </c>
      <c r="AH508" s="2">
        <f t="shared" si="688"/>
        <v>0</v>
      </c>
      <c r="AI508" s="2">
        <f t="shared" si="689"/>
        <v>0</v>
      </c>
      <c r="AJ508" s="2">
        <f t="shared" si="664"/>
        <v>0</v>
      </c>
      <c r="AK508" s="2">
        <v>3.41</v>
      </c>
      <c r="AL508" s="2">
        <v>3.41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109</v>
      </c>
      <c r="AU508" s="2">
        <v>61</v>
      </c>
      <c r="AV508" s="2">
        <v>1</v>
      </c>
      <c r="AW508" s="2">
        <v>1</v>
      </c>
      <c r="AX508" s="2"/>
      <c r="AY508" s="2"/>
      <c r="AZ508" s="2">
        <v>1</v>
      </c>
      <c r="BA508" s="2">
        <v>1</v>
      </c>
      <c r="BB508" s="2">
        <v>1</v>
      </c>
      <c r="BC508" s="2">
        <v>1</v>
      </c>
      <c r="BD508" s="2" t="s">
        <v>3</v>
      </c>
      <c r="BE508" s="2" t="s">
        <v>3</v>
      </c>
      <c r="BF508" s="2" t="s">
        <v>3</v>
      </c>
      <c r="BG508" s="2" t="s">
        <v>3</v>
      </c>
      <c r="BH508" s="2">
        <v>3</v>
      </c>
      <c r="BI508" s="2">
        <v>1</v>
      </c>
      <c r="BJ508" s="2" t="s">
        <v>446</v>
      </c>
      <c r="BK508" s="2"/>
      <c r="BL508" s="2"/>
      <c r="BM508" s="2">
        <v>21</v>
      </c>
      <c r="BN508" s="2">
        <v>0</v>
      </c>
      <c r="BO508" s="2" t="s">
        <v>3</v>
      </c>
      <c r="BP508" s="2">
        <v>0</v>
      </c>
      <c r="BQ508" s="2">
        <v>30</v>
      </c>
      <c r="BR508" s="2">
        <v>0</v>
      </c>
      <c r="BS508" s="2">
        <v>1</v>
      </c>
      <c r="BT508" s="2">
        <v>1</v>
      </c>
      <c r="BU508" s="2">
        <v>1</v>
      </c>
      <c r="BV508" s="2">
        <v>1</v>
      </c>
      <c r="BW508" s="2">
        <v>1</v>
      </c>
      <c r="BX508" s="2">
        <v>1</v>
      </c>
      <c r="BY508" s="2" t="s">
        <v>3</v>
      </c>
      <c r="BZ508" s="2">
        <v>109</v>
      </c>
      <c r="CA508" s="2">
        <v>61</v>
      </c>
      <c r="CB508" s="2" t="s">
        <v>3</v>
      </c>
      <c r="CC508" s="2"/>
      <c r="CD508" s="2"/>
      <c r="CE508" s="2">
        <v>1566</v>
      </c>
      <c r="CF508" s="2">
        <v>0</v>
      </c>
      <c r="CG508" s="2">
        <v>0</v>
      </c>
      <c r="CH508" s="2"/>
      <c r="CI508" s="2"/>
      <c r="CJ508" s="2"/>
      <c r="CK508" s="2"/>
      <c r="CL508" s="2"/>
      <c r="CM508" s="2">
        <v>0</v>
      </c>
      <c r="CN508" s="2" t="s">
        <v>908</v>
      </c>
      <c r="CO508" s="2">
        <v>0</v>
      </c>
      <c r="CP508" s="2">
        <f t="shared" si="665"/>
        <v>34.1</v>
      </c>
      <c r="CQ508" s="2">
        <f t="shared" si="666"/>
        <v>3.41</v>
      </c>
      <c r="CR508" s="2">
        <f t="shared" si="690"/>
        <v>0</v>
      </c>
      <c r="CS508" s="2">
        <f t="shared" si="691"/>
        <v>0</v>
      </c>
      <c r="CT508" s="2">
        <f t="shared" si="667"/>
        <v>0</v>
      </c>
      <c r="CU508" s="2">
        <f t="shared" si="668"/>
        <v>0</v>
      </c>
      <c r="CV508" s="2">
        <f t="shared" si="669"/>
        <v>0</v>
      </c>
      <c r="CW508" s="2">
        <f t="shared" si="670"/>
        <v>0</v>
      </c>
      <c r="CX508" s="2">
        <f t="shared" si="671"/>
        <v>0</v>
      </c>
      <c r="CY508" s="2">
        <f t="shared" si="692"/>
        <v>0</v>
      </c>
      <c r="CZ508" s="2">
        <f t="shared" si="693"/>
        <v>0</v>
      </c>
      <c r="DA508" s="2"/>
      <c r="DB508" s="2"/>
      <c r="DC508" s="2" t="s">
        <v>3</v>
      </c>
      <c r="DD508" s="2" t="s">
        <v>3</v>
      </c>
      <c r="DE508" s="2" t="s">
        <v>3</v>
      </c>
      <c r="DF508" s="2" t="s">
        <v>3</v>
      </c>
      <c r="DG508" s="2" t="s">
        <v>3</v>
      </c>
      <c r="DH508" s="2" t="s">
        <v>3</v>
      </c>
      <c r="DI508" s="2" t="s">
        <v>3</v>
      </c>
      <c r="DJ508" s="2" t="s">
        <v>3</v>
      </c>
      <c r="DK508" s="2" t="s">
        <v>3</v>
      </c>
      <c r="DL508" s="2" t="s">
        <v>3</v>
      </c>
      <c r="DM508" s="2" t="s">
        <v>3</v>
      </c>
      <c r="DN508" s="2">
        <v>0</v>
      </c>
      <c r="DO508" s="2">
        <v>0</v>
      </c>
      <c r="DP508" s="2">
        <v>1</v>
      </c>
      <c r="DQ508" s="2">
        <v>1</v>
      </c>
      <c r="DR508" s="2"/>
      <c r="DS508" s="2"/>
      <c r="DT508" s="2"/>
      <c r="DU508" s="2">
        <v>1010</v>
      </c>
      <c r="DV508" s="2" t="s">
        <v>146</v>
      </c>
      <c r="DW508" s="2" t="s">
        <v>146</v>
      </c>
      <c r="DX508" s="2">
        <v>1</v>
      </c>
      <c r="DY508" s="2"/>
      <c r="DZ508" s="2" t="s">
        <v>3</v>
      </c>
      <c r="EA508" s="2" t="s">
        <v>3</v>
      </c>
      <c r="EB508" s="2" t="s">
        <v>3</v>
      </c>
      <c r="EC508" s="2" t="s">
        <v>3</v>
      </c>
      <c r="ED508" s="2"/>
      <c r="EE508" s="2">
        <v>85133641</v>
      </c>
      <c r="EF508" s="2">
        <v>30</v>
      </c>
      <c r="EG508" s="2" t="s">
        <v>52</v>
      </c>
      <c r="EH508" s="2">
        <v>0</v>
      </c>
      <c r="EI508" s="2" t="s">
        <v>3</v>
      </c>
      <c r="EJ508" s="2">
        <v>1</v>
      </c>
      <c r="EK508" s="2">
        <v>21</v>
      </c>
      <c r="EL508" s="2" t="s">
        <v>53</v>
      </c>
      <c r="EM508" s="2" t="s">
        <v>54</v>
      </c>
      <c r="EN508" s="2"/>
      <c r="EO508" s="2" t="s">
        <v>148</v>
      </c>
      <c r="EP508" s="2"/>
      <c r="EQ508" s="2">
        <v>0</v>
      </c>
      <c r="ER508" s="2">
        <v>3.41</v>
      </c>
      <c r="ES508" s="2">
        <v>3.41</v>
      </c>
      <c r="ET508" s="2">
        <v>0</v>
      </c>
      <c r="EU508" s="2">
        <v>0</v>
      </c>
      <c r="EV508" s="2">
        <v>0</v>
      </c>
      <c r="EW508" s="2">
        <v>0</v>
      </c>
      <c r="EX508" s="2">
        <v>0</v>
      </c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>
        <v>0</v>
      </c>
      <c r="FR508" s="2">
        <v>0</v>
      </c>
      <c r="FS508" s="2">
        <v>0</v>
      </c>
      <c r="FT508" s="2"/>
      <c r="FU508" s="2"/>
      <c r="FV508" s="2"/>
      <c r="FW508" s="2"/>
      <c r="FX508" s="2">
        <v>109</v>
      </c>
      <c r="FY508" s="2">
        <v>61</v>
      </c>
      <c r="FZ508" s="2"/>
      <c r="GA508" s="2" t="s">
        <v>3</v>
      </c>
      <c r="GB508" s="2"/>
      <c r="GC508" s="2"/>
      <c r="GD508" s="2">
        <v>1</v>
      </c>
      <c r="GE508" s="2"/>
      <c r="GF508" s="2">
        <v>2140712260</v>
      </c>
      <c r="GG508" s="2">
        <v>2</v>
      </c>
      <c r="GH508" s="2">
        <v>1</v>
      </c>
      <c r="GI508" s="2">
        <v>-2</v>
      </c>
      <c r="GJ508" s="2">
        <v>0</v>
      </c>
      <c r="GK508" s="2">
        <v>0</v>
      </c>
      <c r="GL508" s="2">
        <f t="shared" si="672"/>
        <v>0</v>
      </c>
      <c r="GM508" s="2">
        <f t="shared" si="673"/>
        <v>34.1</v>
      </c>
      <c r="GN508" s="2">
        <f t="shared" si="674"/>
        <v>34.1</v>
      </c>
      <c r="GO508" s="2">
        <f t="shared" si="675"/>
        <v>0</v>
      </c>
      <c r="GP508" s="2">
        <f t="shared" si="676"/>
        <v>0</v>
      </c>
      <c r="GQ508" s="2"/>
      <c r="GR508" s="2">
        <v>0</v>
      </c>
      <c r="GS508" s="2">
        <v>3</v>
      </c>
      <c r="GT508" s="2">
        <v>0</v>
      </c>
      <c r="GU508" s="2" t="s">
        <v>3</v>
      </c>
      <c r="GV508" s="2">
        <f t="shared" si="677"/>
        <v>0</v>
      </c>
      <c r="GW508" s="2">
        <v>1</v>
      </c>
      <c r="GX508" s="2">
        <f t="shared" si="678"/>
        <v>0</v>
      </c>
      <c r="GY508" s="2"/>
      <c r="GZ508" s="2"/>
      <c r="HA508" s="2">
        <v>0</v>
      </c>
      <c r="HB508" s="2">
        <v>0</v>
      </c>
      <c r="HC508" s="2">
        <f t="shared" si="679"/>
        <v>0</v>
      </c>
      <c r="HD508" s="2"/>
      <c r="HE508" s="2" t="s">
        <v>3</v>
      </c>
      <c r="HF508" s="2" t="s">
        <v>3</v>
      </c>
      <c r="HG508" s="2"/>
      <c r="HH508" s="2"/>
      <c r="HI508" s="2"/>
      <c r="HJ508" s="2"/>
      <c r="HK508" s="2"/>
      <c r="HL508" s="2"/>
      <c r="HM508" s="2" t="s">
        <v>42</v>
      </c>
      <c r="HN508" s="2" t="s">
        <v>3</v>
      </c>
      <c r="HO508" s="2" t="s">
        <v>3</v>
      </c>
      <c r="HP508" s="2" t="s">
        <v>3</v>
      </c>
      <c r="HQ508" s="2" t="s">
        <v>3</v>
      </c>
      <c r="HR508" s="2"/>
      <c r="HS508" s="2">
        <v>0</v>
      </c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>
        <v>0</v>
      </c>
      <c r="IL508" s="2"/>
      <c r="IM508" s="2"/>
      <c r="IN508" s="2"/>
      <c r="IO508" s="2"/>
      <c r="IP508" s="2"/>
      <c r="IQ508" s="2"/>
      <c r="IR508" s="2"/>
      <c r="IS508" s="2"/>
      <c r="IT508" s="2"/>
      <c r="IU508" s="2"/>
    </row>
    <row r="509" spans="1:255" x14ac:dyDescent="0.2">
      <c r="A509" s="4">
        <v>18</v>
      </c>
      <c r="B509" s="4">
        <v>1</v>
      </c>
      <c r="C509" s="4">
        <v>1016</v>
      </c>
      <c r="E509" s="4" t="s">
        <v>542</v>
      </c>
      <c r="F509" s="4" t="s">
        <v>444</v>
      </c>
      <c r="G509" s="4" t="s">
        <v>445</v>
      </c>
      <c r="H509" s="4" t="s">
        <v>146</v>
      </c>
      <c r="I509" s="4">
        <f>I503*J509</f>
        <v>10</v>
      </c>
      <c r="J509" s="4">
        <v>33.333333333333336</v>
      </c>
      <c r="K509" s="4">
        <v>33.333333000000003</v>
      </c>
      <c r="O509" s="4">
        <f t="shared" si="655"/>
        <v>46.38</v>
      </c>
      <c r="P509" s="4">
        <f t="shared" si="656"/>
        <v>46.38</v>
      </c>
      <c r="Q509" s="4">
        <f t="shared" si="680"/>
        <v>0</v>
      </c>
      <c r="R509" s="4">
        <f t="shared" si="681"/>
        <v>0</v>
      </c>
      <c r="S509" s="4">
        <f t="shared" si="657"/>
        <v>0</v>
      </c>
      <c r="T509" s="4">
        <f t="shared" si="658"/>
        <v>0</v>
      </c>
      <c r="U509" s="4">
        <f t="shared" si="659"/>
        <v>0</v>
      </c>
      <c r="V509" s="4">
        <f t="shared" si="660"/>
        <v>0</v>
      </c>
      <c r="W509" s="4">
        <f t="shared" si="661"/>
        <v>0</v>
      </c>
      <c r="X509" s="4">
        <f t="shared" si="682"/>
        <v>0</v>
      </c>
      <c r="Y509" s="4">
        <f t="shared" si="683"/>
        <v>0</v>
      </c>
      <c r="AA509" s="4">
        <v>85736473</v>
      </c>
      <c r="AB509" s="4">
        <f t="shared" si="662"/>
        <v>3.41</v>
      </c>
      <c r="AC509" s="4">
        <f t="shared" si="684"/>
        <v>3.41</v>
      </c>
      <c r="AD509" s="4">
        <f t="shared" si="685"/>
        <v>0</v>
      </c>
      <c r="AE509" s="4">
        <f t="shared" si="686"/>
        <v>0</v>
      </c>
      <c r="AF509" s="4">
        <f t="shared" si="687"/>
        <v>0</v>
      </c>
      <c r="AG509" s="4">
        <f t="shared" si="663"/>
        <v>0</v>
      </c>
      <c r="AH509" s="4">
        <f t="shared" si="688"/>
        <v>0</v>
      </c>
      <c r="AI509" s="4">
        <f t="shared" si="689"/>
        <v>0</v>
      </c>
      <c r="AJ509" s="4">
        <f t="shared" si="664"/>
        <v>0</v>
      </c>
      <c r="AK509" s="4">
        <v>3.41</v>
      </c>
      <c r="AL509" s="4">
        <v>3.41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109</v>
      </c>
      <c r="AU509" s="4">
        <v>61</v>
      </c>
      <c r="AV509" s="4">
        <v>1</v>
      </c>
      <c r="AW509" s="4">
        <v>1</v>
      </c>
      <c r="AZ509" s="4">
        <v>1</v>
      </c>
      <c r="BA509" s="4">
        <v>1</v>
      </c>
      <c r="BB509" s="4">
        <v>1</v>
      </c>
      <c r="BC509" s="4">
        <v>1.36</v>
      </c>
      <c r="BD509" s="4" t="s">
        <v>3</v>
      </c>
      <c r="BE509" s="4" t="s">
        <v>3</v>
      </c>
      <c r="BF509" s="4" t="s">
        <v>3</v>
      </c>
      <c r="BG509" s="4" t="s">
        <v>3</v>
      </c>
      <c r="BH509" s="4">
        <v>3</v>
      </c>
      <c r="BI509" s="4">
        <v>1</v>
      </c>
      <c r="BJ509" s="4" t="s">
        <v>446</v>
      </c>
      <c r="BM509" s="4">
        <v>21</v>
      </c>
      <c r="BN509" s="4">
        <v>0</v>
      </c>
      <c r="BO509" s="4" t="s">
        <v>444</v>
      </c>
      <c r="BP509" s="4">
        <v>1</v>
      </c>
      <c r="BQ509" s="4">
        <v>30</v>
      </c>
      <c r="BR509" s="4">
        <v>0</v>
      </c>
      <c r="BS509" s="4">
        <v>1</v>
      </c>
      <c r="BT509" s="4">
        <v>1</v>
      </c>
      <c r="BU509" s="4">
        <v>1</v>
      </c>
      <c r="BV509" s="4">
        <v>1</v>
      </c>
      <c r="BW509" s="4">
        <v>1</v>
      </c>
      <c r="BX509" s="4">
        <v>1</v>
      </c>
      <c r="BY509" s="4" t="s">
        <v>3</v>
      </c>
      <c r="BZ509" s="4">
        <v>109</v>
      </c>
      <c r="CA509" s="4">
        <v>61</v>
      </c>
      <c r="CB509" s="4" t="s">
        <v>3</v>
      </c>
      <c r="CE509" s="4">
        <v>1566</v>
      </c>
      <c r="CF509" s="4">
        <v>0</v>
      </c>
      <c r="CG509" s="4">
        <v>0</v>
      </c>
      <c r="CM509" s="4">
        <v>0</v>
      </c>
      <c r="CN509" s="4" t="s">
        <v>908</v>
      </c>
      <c r="CO509" s="4">
        <v>0</v>
      </c>
      <c r="CP509" s="4">
        <f t="shared" si="665"/>
        <v>46.38</v>
      </c>
      <c r="CQ509" s="4">
        <f t="shared" si="666"/>
        <v>4.6399999999999997</v>
      </c>
      <c r="CR509" s="4">
        <f t="shared" si="690"/>
        <v>0</v>
      </c>
      <c r="CS509" s="4">
        <f t="shared" si="691"/>
        <v>0</v>
      </c>
      <c r="CT509" s="4">
        <f t="shared" si="667"/>
        <v>0</v>
      </c>
      <c r="CU509" s="4">
        <f t="shared" si="668"/>
        <v>0</v>
      </c>
      <c r="CV509" s="4">
        <f t="shared" si="669"/>
        <v>0</v>
      </c>
      <c r="CW509" s="4">
        <f t="shared" si="670"/>
        <v>0</v>
      </c>
      <c r="CX509" s="4">
        <f t="shared" si="671"/>
        <v>0</v>
      </c>
      <c r="CY509" s="4">
        <f t="shared" si="692"/>
        <v>0</v>
      </c>
      <c r="CZ509" s="4">
        <f t="shared" si="693"/>
        <v>0</v>
      </c>
      <c r="DC509" s="4" t="s">
        <v>3</v>
      </c>
      <c r="DD509" s="4" t="s">
        <v>3</v>
      </c>
      <c r="DE509" s="4" t="s">
        <v>3</v>
      </c>
      <c r="DF509" s="4" t="s">
        <v>3</v>
      </c>
      <c r="DG509" s="4" t="s">
        <v>3</v>
      </c>
      <c r="DH509" s="4" t="s">
        <v>3</v>
      </c>
      <c r="DI509" s="4" t="s">
        <v>3</v>
      </c>
      <c r="DJ509" s="4" t="s">
        <v>3</v>
      </c>
      <c r="DK509" s="4" t="s">
        <v>3</v>
      </c>
      <c r="DL509" s="4" t="s">
        <v>3</v>
      </c>
      <c r="DM509" s="4" t="s">
        <v>3</v>
      </c>
      <c r="DN509" s="4">
        <v>0</v>
      </c>
      <c r="DO509" s="4">
        <v>0</v>
      </c>
      <c r="DP509" s="4">
        <v>1</v>
      </c>
      <c r="DQ509" s="4">
        <v>1</v>
      </c>
      <c r="DU509" s="4">
        <v>1010</v>
      </c>
      <c r="DV509" s="4" t="s">
        <v>146</v>
      </c>
      <c r="DW509" s="4" t="s">
        <v>146</v>
      </c>
      <c r="DX509" s="4">
        <v>1</v>
      </c>
      <c r="DZ509" s="4" t="s">
        <v>3</v>
      </c>
      <c r="EA509" s="4" t="s">
        <v>3</v>
      </c>
      <c r="EB509" s="4" t="s">
        <v>3</v>
      </c>
      <c r="EC509" s="4" t="s">
        <v>3</v>
      </c>
      <c r="EE509" s="4">
        <v>85133641</v>
      </c>
      <c r="EF509" s="4">
        <v>30</v>
      </c>
      <c r="EG509" s="4" t="s">
        <v>52</v>
      </c>
      <c r="EH509" s="4">
        <v>0</v>
      </c>
      <c r="EI509" s="4" t="s">
        <v>3</v>
      </c>
      <c r="EJ509" s="4">
        <v>1</v>
      </c>
      <c r="EK509" s="4">
        <v>21</v>
      </c>
      <c r="EL509" s="4" t="s">
        <v>53</v>
      </c>
      <c r="EM509" s="4" t="s">
        <v>54</v>
      </c>
      <c r="EO509" s="4" t="s">
        <v>148</v>
      </c>
      <c r="EQ509" s="4">
        <v>0</v>
      </c>
      <c r="ER509" s="4">
        <v>3.41</v>
      </c>
      <c r="ES509" s="4">
        <v>3.41</v>
      </c>
      <c r="ET509" s="4">
        <v>0</v>
      </c>
      <c r="EU509" s="4">
        <v>0</v>
      </c>
      <c r="EV509" s="4">
        <v>0</v>
      </c>
      <c r="EW509" s="4">
        <v>0</v>
      </c>
      <c r="EX509" s="4">
        <v>0</v>
      </c>
      <c r="FQ509" s="4">
        <v>0</v>
      </c>
      <c r="FR509" s="4">
        <v>0</v>
      </c>
      <c r="FS509" s="4">
        <v>0</v>
      </c>
      <c r="FX509" s="4">
        <v>109</v>
      </c>
      <c r="FY509" s="4">
        <v>61</v>
      </c>
      <c r="GA509" s="4" t="s">
        <v>3</v>
      </c>
      <c r="GD509" s="4">
        <v>1</v>
      </c>
      <c r="GF509" s="4">
        <v>2140712260</v>
      </c>
      <c r="GG509" s="4">
        <v>2</v>
      </c>
      <c r="GH509" s="4">
        <v>1</v>
      </c>
      <c r="GI509" s="4">
        <v>2</v>
      </c>
      <c r="GJ509" s="4">
        <v>0</v>
      </c>
      <c r="GK509" s="4">
        <v>0</v>
      </c>
      <c r="GL509" s="4">
        <f t="shared" si="672"/>
        <v>0</v>
      </c>
      <c r="GM509" s="4">
        <f t="shared" si="673"/>
        <v>46.38</v>
      </c>
      <c r="GN509" s="4">
        <f t="shared" si="674"/>
        <v>46.38</v>
      </c>
      <c r="GO509" s="4">
        <f t="shared" si="675"/>
        <v>0</v>
      </c>
      <c r="GP509" s="4">
        <f t="shared" si="676"/>
        <v>0</v>
      </c>
      <c r="GR509" s="4">
        <v>0</v>
      </c>
      <c r="GS509" s="4">
        <v>3</v>
      </c>
      <c r="GT509" s="4">
        <v>0</v>
      </c>
      <c r="GU509" s="4" t="s">
        <v>3</v>
      </c>
      <c r="GV509" s="4">
        <f t="shared" si="677"/>
        <v>0</v>
      </c>
      <c r="GW509" s="4">
        <v>1</v>
      </c>
      <c r="GX509" s="4">
        <f t="shared" si="678"/>
        <v>0</v>
      </c>
      <c r="HA509" s="4">
        <v>0</v>
      </c>
      <c r="HB509" s="4">
        <v>0</v>
      </c>
      <c r="HC509" s="4">
        <f t="shared" si="679"/>
        <v>0</v>
      </c>
      <c r="HE509" s="4" t="s">
        <v>3</v>
      </c>
      <c r="HF509" s="4" t="s">
        <v>3</v>
      </c>
      <c r="HM509" s="4" t="s">
        <v>42</v>
      </c>
      <c r="HN509" s="4" t="s">
        <v>3</v>
      </c>
      <c r="HO509" s="4" t="s">
        <v>3</v>
      </c>
      <c r="HP509" s="4" t="s">
        <v>3</v>
      </c>
      <c r="HQ509" s="4" t="s">
        <v>3</v>
      </c>
      <c r="HS509" s="4">
        <v>0</v>
      </c>
      <c r="IK509" s="4">
        <v>0</v>
      </c>
    </row>
    <row r="510" spans="1:255" x14ac:dyDescent="0.2">
      <c r="A510" s="2">
        <v>18</v>
      </c>
      <c r="B510" s="2">
        <v>1</v>
      </c>
      <c r="C510" s="2">
        <v>1005</v>
      </c>
      <c r="D510" s="2"/>
      <c r="E510" s="2" t="s">
        <v>543</v>
      </c>
      <c r="F510" s="2" t="s">
        <v>448</v>
      </c>
      <c r="G510" s="2" t="s">
        <v>449</v>
      </c>
      <c r="H510" s="2" t="s">
        <v>146</v>
      </c>
      <c r="I510" s="2">
        <f>I502*J510</f>
        <v>2</v>
      </c>
      <c r="J510" s="2">
        <v>6.666666666666667</v>
      </c>
      <c r="K510" s="2">
        <v>6.6666670000000003</v>
      </c>
      <c r="L510" s="2"/>
      <c r="M510" s="2"/>
      <c r="N510" s="2"/>
      <c r="O510" s="2">
        <f t="shared" si="655"/>
        <v>22.2</v>
      </c>
      <c r="P510" s="2">
        <f t="shared" si="656"/>
        <v>22.2</v>
      </c>
      <c r="Q510" s="2">
        <f t="shared" si="680"/>
        <v>0</v>
      </c>
      <c r="R510" s="2">
        <f t="shared" si="681"/>
        <v>0</v>
      </c>
      <c r="S510" s="2">
        <f t="shared" si="657"/>
        <v>0</v>
      </c>
      <c r="T510" s="2">
        <f t="shared" si="658"/>
        <v>0</v>
      </c>
      <c r="U510" s="2">
        <f t="shared" si="659"/>
        <v>0</v>
      </c>
      <c r="V510" s="2">
        <f t="shared" si="660"/>
        <v>0</v>
      </c>
      <c r="W510" s="2">
        <f t="shared" si="661"/>
        <v>0</v>
      </c>
      <c r="X510" s="2">
        <f t="shared" si="682"/>
        <v>0</v>
      </c>
      <c r="Y510" s="2">
        <f t="shared" si="683"/>
        <v>0</v>
      </c>
      <c r="Z510" s="2"/>
      <c r="AA510" s="2">
        <v>85736471</v>
      </c>
      <c r="AB510" s="2">
        <f t="shared" si="662"/>
        <v>11.1</v>
      </c>
      <c r="AC510" s="2">
        <f t="shared" si="684"/>
        <v>11.1</v>
      </c>
      <c r="AD510" s="2">
        <f t="shared" si="685"/>
        <v>0</v>
      </c>
      <c r="AE510" s="2">
        <f t="shared" si="686"/>
        <v>0</v>
      </c>
      <c r="AF510" s="2">
        <f t="shared" si="687"/>
        <v>0</v>
      </c>
      <c r="AG510" s="2">
        <f t="shared" si="663"/>
        <v>0</v>
      </c>
      <c r="AH510" s="2">
        <f t="shared" si="688"/>
        <v>0</v>
      </c>
      <c r="AI510" s="2">
        <f t="shared" si="689"/>
        <v>0</v>
      </c>
      <c r="AJ510" s="2">
        <f t="shared" si="664"/>
        <v>0</v>
      </c>
      <c r="AK510" s="2">
        <v>11.1</v>
      </c>
      <c r="AL510" s="2">
        <v>11.1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109</v>
      </c>
      <c r="AU510" s="2">
        <v>61</v>
      </c>
      <c r="AV510" s="2">
        <v>1</v>
      </c>
      <c r="AW510" s="2">
        <v>1</v>
      </c>
      <c r="AX510" s="2"/>
      <c r="AY510" s="2"/>
      <c r="AZ510" s="2">
        <v>1</v>
      </c>
      <c r="BA510" s="2">
        <v>1</v>
      </c>
      <c r="BB510" s="2">
        <v>1</v>
      </c>
      <c r="BC510" s="2">
        <v>1</v>
      </c>
      <c r="BD510" s="2" t="s">
        <v>3</v>
      </c>
      <c r="BE510" s="2" t="s">
        <v>3</v>
      </c>
      <c r="BF510" s="2" t="s">
        <v>3</v>
      </c>
      <c r="BG510" s="2" t="s">
        <v>3</v>
      </c>
      <c r="BH510" s="2">
        <v>3</v>
      </c>
      <c r="BI510" s="2">
        <v>1</v>
      </c>
      <c r="BJ510" s="2" t="s">
        <v>450</v>
      </c>
      <c r="BK510" s="2"/>
      <c r="BL510" s="2"/>
      <c r="BM510" s="2">
        <v>21</v>
      </c>
      <c r="BN510" s="2">
        <v>0</v>
      </c>
      <c r="BO510" s="2" t="s">
        <v>3</v>
      </c>
      <c r="BP510" s="2">
        <v>0</v>
      </c>
      <c r="BQ510" s="2">
        <v>30</v>
      </c>
      <c r="BR510" s="2">
        <v>0</v>
      </c>
      <c r="BS510" s="2">
        <v>1</v>
      </c>
      <c r="BT510" s="2">
        <v>1</v>
      </c>
      <c r="BU510" s="2">
        <v>1</v>
      </c>
      <c r="BV510" s="2">
        <v>1</v>
      </c>
      <c r="BW510" s="2">
        <v>1</v>
      </c>
      <c r="BX510" s="2">
        <v>1</v>
      </c>
      <c r="BY510" s="2" t="s">
        <v>3</v>
      </c>
      <c r="BZ510" s="2">
        <v>109</v>
      </c>
      <c r="CA510" s="2">
        <v>61</v>
      </c>
      <c r="CB510" s="2" t="s">
        <v>3</v>
      </c>
      <c r="CC510" s="2"/>
      <c r="CD510" s="2"/>
      <c r="CE510" s="2">
        <v>1566</v>
      </c>
      <c r="CF510" s="2">
        <v>0</v>
      </c>
      <c r="CG510" s="2">
        <v>0</v>
      </c>
      <c r="CH510" s="2"/>
      <c r="CI510" s="2"/>
      <c r="CJ510" s="2"/>
      <c r="CK510" s="2"/>
      <c r="CL510" s="2"/>
      <c r="CM510" s="2">
        <v>0</v>
      </c>
      <c r="CN510" s="2" t="s">
        <v>908</v>
      </c>
      <c r="CO510" s="2">
        <v>0</v>
      </c>
      <c r="CP510" s="2">
        <f t="shared" si="665"/>
        <v>22.2</v>
      </c>
      <c r="CQ510" s="2">
        <f t="shared" si="666"/>
        <v>11.1</v>
      </c>
      <c r="CR510" s="2">
        <f t="shared" si="690"/>
        <v>0</v>
      </c>
      <c r="CS510" s="2">
        <f t="shared" si="691"/>
        <v>0</v>
      </c>
      <c r="CT510" s="2">
        <f t="shared" si="667"/>
        <v>0</v>
      </c>
      <c r="CU510" s="2">
        <f t="shared" si="668"/>
        <v>0</v>
      </c>
      <c r="CV510" s="2">
        <f t="shared" si="669"/>
        <v>0</v>
      </c>
      <c r="CW510" s="2">
        <f t="shared" si="670"/>
        <v>0</v>
      </c>
      <c r="CX510" s="2">
        <f t="shared" si="671"/>
        <v>0</v>
      </c>
      <c r="CY510" s="2">
        <f t="shared" si="692"/>
        <v>0</v>
      </c>
      <c r="CZ510" s="2">
        <f t="shared" si="693"/>
        <v>0</v>
      </c>
      <c r="DA510" s="2"/>
      <c r="DB510" s="2"/>
      <c r="DC510" s="2" t="s">
        <v>3</v>
      </c>
      <c r="DD510" s="2" t="s">
        <v>3</v>
      </c>
      <c r="DE510" s="2" t="s">
        <v>3</v>
      </c>
      <c r="DF510" s="2" t="s">
        <v>3</v>
      </c>
      <c r="DG510" s="2" t="s">
        <v>3</v>
      </c>
      <c r="DH510" s="2" t="s">
        <v>3</v>
      </c>
      <c r="DI510" s="2" t="s">
        <v>3</v>
      </c>
      <c r="DJ510" s="2" t="s">
        <v>3</v>
      </c>
      <c r="DK510" s="2" t="s">
        <v>3</v>
      </c>
      <c r="DL510" s="2" t="s">
        <v>3</v>
      </c>
      <c r="DM510" s="2" t="s">
        <v>3</v>
      </c>
      <c r="DN510" s="2">
        <v>0</v>
      </c>
      <c r="DO510" s="2">
        <v>0</v>
      </c>
      <c r="DP510" s="2">
        <v>1</v>
      </c>
      <c r="DQ510" s="2">
        <v>1</v>
      </c>
      <c r="DR510" s="2"/>
      <c r="DS510" s="2"/>
      <c r="DT510" s="2"/>
      <c r="DU510" s="2">
        <v>1010</v>
      </c>
      <c r="DV510" s="2" t="s">
        <v>146</v>
      </c>
      <c r="DW510" s="2" t="s">
        <v>146</v>
      </c>
      <c r="DX510" s="2">
        <v>1</v>
      </c>
      <c r="DY510" s="2"/>
      <c r="DZ510" s="2" t="s">
        <v>3</v>
      </c>
      <c r="EA510" s="2" t="s">
        <v>3</v>
      </c>
      <c r="EB510" s="2" t="s">
        <v>3</v>
      </c>
      <c r="EC510" s="2" t="s">
        <v>3</v>
      </c>
      <c r="ED510" s="2"/>
      <c r="EE510" s="2">
        <v>85133641</v>
      </c>
      <c r="EF510" s="2">
        <v>30</v>
      </c>
      <c r="EG510" s="2" t="s">
        <v>52</v>
      </c>
      <c r="EH510" s="2">
        <v>0</v>
      </c>
      <c r="EI510" s="2" t="s">
        <v>3</v>
      </c>
      <c r="EJ510" s="2">
        <v>1</v>
      </c>
      <c r="EK510" s="2">
        <v>21</v>
      </c>
      <c r="EL510" s="2" t="s">
        <v>53</v>
      </c>
      <c r="EM510" s="2" t="s">
        <v>54</v>
      </c>
      <c r="EN510" s="2"/>
      <c r="EO510" s="2" t="s">
        <v>148</v>
      </c>
      <c r="EP510" s="2"/>
      <c r="EQ510" s="2">
        <v>0</v>
      </c>
      <c r="ER510" s="2">
        <v>11.1</v>
      </c>
      <c r="ES510" s="2">
        <v>11.1</v>
      </c>
      <c r="ET510" s="2">
        <v>0</v>
      </c>
      <c r="EU510" s="2">
        <v>0</v>
      </c>
      <c r="EV510" s="2">
        <v>0</v>
      </c>
      <c r="EW510" s="2">
        <v>0</v>
      </c>
      <c r="EX510" s="2">
        <v>0</v>
      </c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>
        <v>0</v>
      </c>
      <c r="FR510" s="2">
        <v>0</v>
      </c>
      <c r="FS510" s="2">
        <v>0</v>
      </c>
      <c r="FT510" s="2"/>
      <c r="FU510" s="2"/>
      <c r="FV510" s="2"/>
      <c r="FW510" s="2"/>
      <c r="FX510" s="2">
        <v>109</v>
      </c>
      <c r="FY510" s="2">
        <v>61</v>
      </c>
      <c r="FZ510" s="2"/>
      <c r="GA510" s="2" t="s">
        <v>3</v>
      </c>
      <c r="GB510" s="2"/>
      <c r="GC510" s="2"/>
      <c r="GD510" s="2">
        <v>1</v>
      </c>
      <c r="GE510" s="2"/>
      <c r="GF510" s="2">
        <v>1456926151</v>
      </c>
      <c r="GG510" s="2">
        <v>2</v>
      </c>
      <c r="GH510" s="2">
        <v>1</v>
      </c>
      <c r="GI510" s="2">
        <v>-2</v>
      </c>
      <c r="GJ510" s="2">
        <v>0</v>
      </c>
      <c r="GK510" s="2">
        <v>0</v>
      </c>
      <c r="GL510" s="2">
        <f t="shared" si="672"/>
        <v>0</v>
      </c>
      <c r="GM510" s="2">
        <f t="shared" si="673"/>
        <v>22.2</v>
      </c>
      <c r="GN510" s="2">
        <f t="shared" si="674"/>
        <v>22.2</v>
      </c>
      <c r="GO510" s="2">
        <f t="shared" si="675"/>
        <v>0</v>
      </c>
      <c r="GP510" s="2">
        <f t="shared" si="676"/>
        <v>0</v>
      </c>
      <c r="GQ510" s="2"/>
      <c r="GR510" s="2">
        <v>0</v>
      </c>
      <c r="GS510" s="2">
        <v>3</v>
      </c>
      <c r="GT510" s="2">
        <v>0</v>
      </c>
      <c r="GU510" s="2" t="s">
        <v>3</v>
      </c>
      <c r="GV510" s="2">
        <f t="shared" si="677"/>
        <v>0</v>
      </c>
      <c r="GW510" s="2">
        <v>1</v>
      </c>
      <c r="GX510" s="2">
        <f t="shared" si="678"/>
        <v>0</v>
      </c>
      <c r="GY510" s="2"/>
      <c r="GZ510" s="2"/>
      <c r="HA510" s="2">
        <v>0</v>
      </c>
      <c r="HB510" s="2">
        <v>0</v>
      </c>
      <c r="HC510" s="2">
        <f t="shared" si="679"/>
        <v>0</v>
      </c>
      <c r="HD510" s="2"/>
      <c r="HE510" s="2" t="s">
        <v>3</v>
      </c>
      <c r="HF510" s="2" t="s">
        <v>3</v>
      </c>
      <c r="HG510" s="2"/>
      <c r="HH510" s="2"/>
      <c r="HI510" s="2"/>
      <c r="HJ510" s="2"/>
      <c r="HK510" s="2"/>
      <c r="HL510" s="2"/>
      <c r="HM510" s="2" t="s">
        <v>42</v>
      </c>
      <c r="HN510" s="2" t="s">
        <v>3</v>
      </c>
      <c r="HO510" s="2" t="s">
        <v>3</v>
      </c>
      <c r="HP510" s="2" t="s">
        <v>3</v>
      </c>
      <c r="HQ510" s="2" t="s">
        <v>3</v>
      </c>
      <c r="HR510" s="2"/>
      <c r="HS510" s="2">
        <v>0</v>
      </c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>
        <v>0</v>
      </c>
      <c r="IL510" s="2"/>
      <c r="IM510" s="2"/>
      <c r="IN510" s="2"/>
      <c r="IO510" s="2"/>
      <c r="IP510" s="2"/>
      <c r="IQ510" s="2"/>
      <c r="IR510" s="2"/>
      <c r="IS510" s="2"/>
      <c r="IT510" s="2"/>
      <c r="IU510" s="2"/>
    </row>
    <row r="511" spans="1:255" x14ac:dyDescent="0.2">
      <c r="A511" s="4">
        <v>18</v>
      </c>
      <c r="B511" s="4">
        <v>1</v>
      </c>
      <c r="C511" s="4">
        <v>1021</v>
      </c>
      <c r="E511" s="4" t="s">
        <v>543</v>
      </c>
      <c r="F511" s="4" t="s">
        <v>448</v>
      </c>
      <c r="G511" s="4" t="s">
        <v>449</v>
      </c>
      <c r="H511" s="4" t="s">
        <v>146</v>
      </c>
      <c r="I511" s="4">
        <f>I503*J511</f>
        <v>2</v>
      </c>
      <c r="J511" s="4">
        <v>6.666666666666667</v>
      </c>
      <c r="K511" s="4">
        <v>6.6666670000000003</v>
      </c>
      <c r="O511" s="4">
        <f t="shared" si="655"/>
        <v>69.709999999999994</v>
      </c>
      <c r="P511" s="4">
        <f t="shared" si="656"/>
        <v>69.709999999999994</v>
      </c>
      <c r="Q511" s="4">
        <f t="shared" si="680"/>
        <v>0</v>
      </c>
      <c r="R511" s="4">
        <f t="shared" si="681"/>
        <v>0</v>
      </c>
      <c r="S511" s="4">
        <f t="shared" si="657"/>
        <v>0</v>
      </c>
      <c r="T511" s="4">
        <f t="shared" si="658"/>
        <v>0</v>
      </c>
      <c r="U511" s="4">
        <f t="shared" si="659"/>
        <v>0</v>
      </c>
      <c r="V511" s="4">
        <f t="shared" si="660"/>
        <v>0</v>
      </c>
      <c r="W511" s="4">
        <f t="shared" si="661"/>
        <v>0</v>
      </c>
      <c r="X511" s="4">
        <f t="shared" si="682"/>
        <v>0</v>
      </c>
      <c r="Y511" s="4">
        <f t="shared" si="683"/>
        <v>0</v>
      </c>
      <c r="AA511" s="4">
        <v>85736473</v>
      </c>
      <c r="AB511" s="4">
        <f t="shared" si="662"/>
        <v>11.1</v>
      </c>
      <c r="AC511" s="4">
        <f t="shared" si="684"/>
        <v>11.1</v>
      </c>
      <c r="AD511" s="4">
        <f t="shared" si="685"/>
        <v>0</v>
      </c>
      <c r="AE511" s="4">
        <f t="shared" si="686"/>
        <v>0</v>
      </c>
      <c r="AF511" s="4">
        <f t="shared" si="687"/>
        <v>0</v>
      </c>
      <c r="AG511" s="4">
        <f t="shared" si="663"/>
        <v>0</v>
      </c>
      <c r="AH511" s="4">
        <f t="shared" si="688"/>
        <v>0</v>
      </c>
      <c r="AI511" s="4">
        <f t="shared" si="689"/>
        <v>0</v>
      </c>
      <c r="AJ511" s="4">
        <f t="shared" si="664"/>
        <v>0</v>
      </c>
      <c r="AK511" s="4">
        <v>11.1</v>
      </c>
      <c r="AL511" s="4">
        <v>11.1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109</v>
      </c>
      <c r="AU511" s="4">
        <v>61</v>
      </c>
      <c r="AV511" s="4">
        <v>1</v>
      </c>
      <c r="AW511" s="4">
        <v>1</v>
      </c>
      <c r="AZ511" s="4">
        <v>1</v>
      </c>
      <c r="BA511" s="4">
        <v>1</v>
      </c>
      <c r="BB511" s="4">
        <v>1</v>
      </c>
      <c r="BC511" s="4">
        <v>3.14</v>
      </c>
      <c r="BD511" s="4" t="s">
        <v>3</v>
      </c>
      <c r="BE511" s="4" t="s">
        <v>3</v>
      </c>
      <c r="BF511" s="4" t="s">
        <v>3</v>
      </c>
      <c r="BG511" s="4" t="s">
        <v>3</v>
      </c>
      <c r="BH511" s="4">
        <v>3</v>
      </c>
      <c r="BI511" s="4">
        <v>1</v>
      </c>
      <c r="BJ511" s="4" t="s">
        <v>450</v>
      </c>
      <c r="BM511" s="4">
        <v>21</v>
      </c>
      <c r="BN511" s="4">
        <v>0</v>
      </c>
      <c r="BO511" s="4" t="s">
        <v>448</v>
      </c>
      <c r="BP511" s="4">
        <v>1</v>
      </c>
      <c r="BQ511" s="4">
        <v>30</v>
      </c>
      <c r="BR511" s="4">
        <v>0</v>
      </c>
      <c r="BS511" s="4">
        <v>1</v>
      </c>
      <c r="BT511" s="4">
        <v>1</v>
      </c>
      <c r="BU511" s="4">
        <v>1</v>
      </c>
      <c r="BV511" s="4">
        <v>1</v>
      </c>
      <c r="BW511" s="4">
        <v>1</v>
      </c>
      <c r="BX511" s="4">
        <v>1</v>
      </c>
      <c r="BY511" s="4" t="s">
        <v>3</v>
      </c>
      <c r="BZ511" s="4">
        <v>109</v>
      </c>
      <c r="CA511" s="4">
        <v>61</v>
      </c>
      <c r="CB511" s="4" t="s">
        <v>3</v>
      </c>
      <c r="CE511" s="4">
        <v>1566</v>
      </c>
      <c r="CF511" s="4">
        <v>0</v>
      </c>
      <c r="CG511" s="4">
        <v>0</v>
      </c>
      <c r="CM511" s="4">
        <v>0</v>
      </c>
      <c r="CN511" s="4" t="s">
        <v>908</v>
      </c>
      <c r="CO511" s="4">
        <v>0</v>
      </c>
      <c r="CP511" s="4">
        <f t="shared" si="665"/>
        <v>69.709999999999994</v>
      </c>
      <c r="CQ511" s="4">
        <f t="shared" si="666"/>
        <v>34.85</v>
      </c>
      <c r="CR511" s="4">
        <f t="shared" si="690"/>
        <v>0</v>
      </c>
      <c r="CS511" s="4">
        <f t="shared" si="691"/>
        <v>0</v>
      </c>
      <c r="CT511" s="4">
        <f t="shared" si="667"/>
        <v>0</v>
      </c>
      <c r="CU511" s="4">
        <f t="shared" si="668"/>
        <v>0</v>
      </c>
      <c r="CV511" s="4">
        <f t="shared" si="669"/>
        <v>0</v>
      </c>
      <c r="CW511" s="4">
        <f t="shared" si="670"/>
        <v>0</v>
      </c>
      <c r="CX511" s="4">
        <f t="shared" si="671"/>
        <v>0</v>
      </c>
      <c r="CY511" s="4">
        <f t="shared" si="692"/>
        <v>0</v>
      </c>
      <c r="CZ511" s="4">
        <f t="shared" si="693"/>
        <v>0</v>
      </c>
      <c r="DC511" s="4" t="s">
        <v>3</v>
      </c>
      <c r="DD511" s="4" t="s">
        <v>3</v>
      </c>
      <c r="DE511" s="4" t="s">
        <v>3</v>
      </c>
      <c r="DF511" s="4" t="s">
        <v>3</v>
      </c>
      <c r="DG511" s="4" t="s">
        <v>3</v>
      </c>
      <c r="DH511" s="4" t="s">
        <v>3</v>
      </c>
      <c r="DI511" s="4" t="s">
        <v>3</v>
      </c>
      <c r="DJ511" s="4" t="s">
        <v>3</v>
      </c>
      <c r="DK511" s="4" t="s">
        <v>3</v>
      </c>
      <c r="DL511" s="4" t="s">
        <v>3</v>
      </c>
      <c r="DM511" s="4" t="s">
        <v>3</v>
      </c>
      <c r="DN511" s="4">
        <v>0</v>
      </c>
      <c r="DO511" s="4">
        <v>0</v>
      </c>
      <c r="DP511" s="4">
        <v>1</v>
      </c>
      <c r="DQ511" s="4">
        <v>1</v>
      </c>
      <c r="DU511" s="4">
        <v>1010</v>
      </c>
      <c r="DV511" s="4" t="s">
        <v>146</v>
      </c>
      <c r="DW511" s="4" t="s">
        <v>146</v>
      </c>
      <c r="DX511" s="4">
        <v>1</v>
      </c>
      <c r="DZ511" s="4" t="s">
        <v>3</v>
      </c>
      <c r="EA511" s="4" t="s">
        <v>3</v>
      </c>
      <c r="EB511" s="4" t="s">
        <v>3</v>
      </c>
      <c r="EC511" s="4" t="s">
        <v>3</v>
      </c>
      <c r="EE511" s="4">
        <v>85133641</v>
      </c>
      <c r="EF511" s="4">
        <v>30</v>
      </c>
      <c r="EG511" s="4" t="s">
        <v>52</v>
      </c>
      <c r="EH511" s="4">
        <v>0</v>
      </c>
      <c r="EI511" s="4" t="s">
        <v>3</v>
      </c>
      <c r="EJ511" s="4">
        <v>1</v>
      </c>
      <c r="EK511" s="4">
        <v>21</v>
      </c>
      <c r="EL511" s="4" t="s">
        <v>53</v>
      </c>
      <c r="EM511" s="4" t="s">
        <v>54</v>
      </c>
      <c r="EO511" s="4" t="s">
        <v>148</v>
      </c>
      <c r="EQ511" s="4">
        <v>0</v>
      </c>
      <c r="ER511" s="4">
        <v>11.1</v>
      </c>
      <c r="ES511" s="4">
        <v>11.1</v>
      </c>
      <c r="ET511" s="4">
        <v>0</v>
      </c>
      <c r="EU511" s="4">
        <v>0</v>
      </c>
      <c r="EV511" s="4">
        <v>0</v>
      </c>
      <c r="EW511" s="4">
        <v>0</v>
      </c>
      <c r="EX511" s="4">
        <v>0</v>
      </c>
      <c r="FQ511" s="4">
        <v>0</v>
      </c>
      <c r="FR511" s="4">
        <v>0</v>
      </c>
      <c r="FS511" s="4">
        <v>0</v>
      </c>
      <c r="FX511" s="4">
        <v>109</v>
      </c>
      <c r="FY511" s="4">
        <v>61</v>
      </c>
      <c r="GA511" s="4" t="s">
        <v>3</v>
      </c>
      <c r="GD511" s="4">
        <v>1</v>
      </c>
      <c r="GF511" s="4">
        <v>1456926151</v>
      </c>
      <c r="GG511" s="4">
        <v>2</v>
      </c>
      <c r="GH511" s="4">
        <v>1</v>
      </c>
      <c r="GI511" s="4">
        <v>2</v>
      </c>
      <c r="GJ511" s="4">
        <v>0</v>
      </c>
      <c r="GK511" s="4">
        <v>0</v>
      </c>
      <c r="GL511" s="4">
        <f t="shared" si="672"/>
        <v>0</v>
      </c>
      <c r="GM511" s="4">
        <f t="shared" si="673"/>
        <v>69.709999999999994</v>
      </c>
      <c r="GN511" s="4">
        <f t="shared" si="674"/>
        <v>69.709999999999994</v>
      </c>
      <c r="GO511" s="4">
        <f t="shared" si="675"/>
        <v>0</v>
      </c>
      <c r="GP511" s="4">
        <f t="shared" si="676"/>
        <v>0</v>
      </c>
      <c r="GR511" s="4">
        <v>0</v>
      </c>
      <c r="GS511" s="4">
        <v>3</v>
      </c>
      <c r="GT511" s="4">
        <v>0</v>
      </c>
      <c r="GU511" s="4" t="s">
        <v>3</v>
      </c>
      <c r="GV511" s="4">
        <f t="shared" si="677"/>
        <v>0</v>
      </c>
      <c r="GW511" s="4">
        <v>1</v>
      </c>
      <c r="GX511" s="4">
        <f t="shared" si="678"/>
        <v>0</v>
      </c>
      <c r="HA511" s="4">
        <v>0</v>
      </c>
      <c r="HB511" s="4">
        <v>0</v>
      </c>
      <c r="HC511" s="4">
        <f t="shared" si="679"/>
        <v>0</v>
      </c>
      <c r="HE511" s="4" t="s">
        <v>3</v>
      </c>
      <c r="HF511" s="4" t="s">
        <v>3</v>
      </c>
      <c r="HM511" s="4" t="s">
        <v>42</v>
      </c>
      <c r="HN511" s="4" t="s">
        <v>3</v>
      </c>
      <c r="HO511" s="4" t="s">
        <v>3</v>
      </c>
      <c r="HP511" s="4" t="s">
        <v>3</v>
      </c>
      <c r="HQ511" s="4" t="s">
        <v>3</v>
      </c>
      <c r="HS511" s="4">
        <v>0</v>
      </c>
      <c r="IK511" s="4">
        <v>0</v>
      </c>
    </row>
    <row r="512" spans="1:255" x14ac:dyDescent="0.2">
      <c r="A512" s="2">
        <v>18</v>
      </c>
      <c r="B512" s="2">
        <v>1</v>
      </c>
      <c r="C512" s="2">
        <v>1003</v>
      </c>
      <c r="D512" s="2"/>
      <c r="E512" s="2" t="s">
        <v>544</v>
      </c>
      <c r="F512" s="2" t="s">
        <v>452</v>
      </c>
      <c r="G512" s="2" t="s">
        <v>453</v>
      </c>
      <c r="H512" s="2" t="s">
        <v>146</v>
      </c>
      <c r="I512" s="2">
        <f>I502*J512</f>
        <v>10</v>
      </c>
      <c r="J512" s="2">
        <v>33.333333333333336</v>
      </c>
      <c r="K512" s="2">
        <v>33.333333000000003</v>
      </c>
      <c r="L512" s="2"/>
      <c r="M512" s="2"/>
      <c r="N512" s="2"/>
      <c r="O512" s="2">
        <f t="shared" si="655"/>
        <v>64.599999999999994</v>
      </c>
      <c r="P512" s="2">
        <f t="shared" si="656"/>
        <v>64.599999999999994</v>
      </c>
      <c r="Q512" s="2">
        <f t="shared" si="680"/>
        <v>0</v>
      </c>
      <c r="R512" s="2">
        <f t="shared" si="681"/>
        <v>0</v>
      </c>
      <c r="S512" s="2">
        <f t="shared" si="657"/>
        <v>0</v>
      </c>
      <c r="T512" s="2">
        <f t="shared" si="658"/>
        <v>0</v>
      </c>
      <c r="U512" s="2">
        <f t="shared" si="659"/>
        <v>0</v>
      </c>
      <c r="V512" s="2">
        <f t="shared" si="660"/>
        <v>0</v>
      </c>
      <c r="W512" s="2">
        <f t="shared" si="661"/>
        <v>0</v>
      </c>
      <c r="X512" s="2">
        <f t="shared" si="682"/>
        <v>0</v>
      </c>
      <c r="Y512" s="2">
        <f t="shared" si="683"/>
        <v>0</v>
      </c>
      <c r="Z512" s="2"/>
      <c r="AA512" s="2">
        <v>85736471</v>
      </c>
      <c r="AB512" s="2">
        <f t="shared" si="662"/>
        <v>6.46</v>
      </c>
      <c r="AC512" s="2">
        <f t="shared" si="684"/>
        <v>6.46</v>
      </c>
      <c r="AD512" s="2">
        <f t="shared" si="685"/>
        <v>0</v>
      </c>
      <c r="AE512" s="2">
        <f t="shared" si="686"/>
        <v>0</v>
      </c>
      <c r="AF512" s="2">
        <f t="shared" si="687"/>
        <v>0</v>
      </c>
      <c r="AG512" s="2">
        <f t="shared" si="663"/>
        <v>0</v>
      </c>
      <c r="AH512" s="2">
        <f t="shared" si="688"/>
        <v>0</v>
      </c>
      <c r="AI512" s="2">
        <f t="shared" si="689"/>
        <v>0</v>
      </c>
      <c r="AJ512" s="2">
        <f t="shared" si="664"/>
        <v>0</v>
      </c>
      <c r="AK512" s="2">
        <v>6.46</v>
      </c>
      <c r="AL512" s="2">
        <v>6.46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109</v>
      </c>
      <c r="AU512" s="2">
        <v>61</v>
      </c>
      <c r="AV512" s="2">
        <v>1</v>
      </c>
      <c r="AW512" s="2">
        <v>1</v>
      </c>
      <c r="AX512" s="2"/>
      <c r="AY512" s="2"/>
      <c r="AZ512" s="2">
        <v>1</v>
      </c>
      <c r="BA512" s="2">
        <v>1</v>
      </c>
      <c r="BB512" s="2">
        <v>1</v>
      </c>
      <c r="BC512" s="2">
        <v>1</v>
      </c>
      <c r="BD512" s="2" t="s">
        <v>3</v>
      </c>
      <c r="BE512" s="2" t="s">
        <v>3</v>
      </c>
      <c r="BF512" s="2" t="s">
        <v>3</v>
      </c>
      <c r="BG512" s="2" t="s">
        <v>3</v>
      </c>
      <c r="BH512" s="2">
        <v>3</v>
      </c>
      <c r="BI512" s="2">
        <v>1</v>
      </c>
      <c r="BJ512" s="2" t="s">
        <v>454</v>
      </c>
      <c r="BK512" s="2"/>
      <c r="BL512" s="2"/>
      <c r="BM512" s="2">
        <v>21</v>
      </c>
      <c r="BN512" s="2">
        <v>0</v>
      </c>
      <c r="BO512" s="2" t="s">
        <v>3</v>
      </c>
      <c r="BP512" s="2">
        <v>0</v>
      </c>
      <c r="BQ512" s="2">
        <v>30</v>
      </c>
      <c r="BR512" s="2">
        <v>0</v>
      </c>
      <c r="BS512" s="2">
        <v>1</v>
      </c>
      <c r="BT512" s="2">
        <v>1</v>
      </c>
      <c r="BU512" s="2">
        <v>1</v>
      </c>
      <c r="BV512" s="2">
        <v>1</v>
      </c>
      <c r="BW512" s="2">
        <v>1</v>
      </c>
      <c r="BX512" s="2">
        <v>1</v>
      </c>
      <c r="BY512" s="2" t="s">
        <v>3</v>
      </c>
      <c r="BZ512" s="2">
        <v>109</v>
      </c>
      <c r="CA512" s="2">
        <v>61</v>
      </c>
      <c r="CB512" s="2" t="s">
        <v>3</v>
      </c>
      <c r="CC512" s="2"/>
      <c r="CD512" s="2"/>
      <c r="CE512" s="2">
        <v>1566</v>
      </c>
      <c r="CF512" s="2">
        <v>0</v>
      </c>
      <c r="CG512" s="2">
        <v>0</v>
      </c>
      <c r="CH512" s="2"/>
      <c r="CI512" s="2"/>
      <c r="CJ512" s="2"/>
      <c r="CK512" s="2"/>
      <c r="CL512" s="2"/>
      <c r="CM512" s="2">
        <v>0</v>
      </c>
      <c r="CN512" s="2" t="s">
        <v>908</v>
      </c>
      <c r="CO512" s="2">
        <v>0</v>
      </c>
      <c r="CP512" s="2">
        <f t="shared" si="665"/>
        <v>64.599999999999994</v>
      </c>
      <c r="CQ512" s="2">
        <f t="shared" si="666"/>
        <v>6.46</v>
      </c>
      <c r="CR512" s="2">
        <f t="shared" si="690"/>
        <v>0</v>
      </c>
      <c r="CS512" s="2">
        <f t="shared" si="691"/>
        <v>0</v>
      </c>
      <c r="CT512" s="2">
        <f t="shared" si="667"/>
        <v>0</v>
      </c>
      <c r="CU512" s="2">
        <f t="shared" si="668"/>
        <v>0</v>
      </c>
      <c r="CV512" s="2">
        <f t="shared" si="669"/>
        <v>0</v>
      </c>
      <c r="CW512" s="2">
        <f t="shared" si="670"/>
        <v>0</v>
      </c>
      <c r="CX512" s="2">
        <f t="shared" si="671"/>
        <v>0</v>
      </c>
      <c r="CY512" s="2">
        <f t="shared" si="692"/>
        <v>0</v>
      </c>
      <c r="CZ512" s="2">
        <f t="shared" si="693"/>
        <v>0</v>
      </c>
      <c r="DA512" s="2"/>
      <c r="DB512" s="2"/>
      <c r="DC512" s="2" t="s">
        <v>3</v>
      </c>
      <c r="DD512" s="2" t="s">
        <v>3</v>
      </c>
      <c r="DE512" s="2" t="s">
        <v>3</v>
      </c>
      <c r="DF512" s="2" t="s">
        <v>3</v>
      </c>
      <c r="DG512" s="2" t="s">
        <v>3</v>
      </c>
      <c r="DH512" s="2" t="s">
        <v>3</v>
      </c>
      <c r="DI512" s="2" t="s">
        <v>3</v>
      </c>
      <c r="DJ512" s="2" t="s">
        <v>3</v>
      </c>
      <c r="DK512" s="2" t="s">
        <v>3</v>
      </c>
      <c r="DL512" s="2" t="s">
        <v>3</v>
      </c>
      <c r="DM512" s="2" t="s">
        <v>3</v>
      </c>
      <c r="DN512" s="2">
        <v>0</v>
      </c>
      <c r="DO512" s="2">
        <v>0</v>
      </c>
      <c r="DP512" s="2">
        <v>1</v>
      </c>
      <c r="DQ512" s="2">
        <v>1</v>
      </c>
      <c r="DR512" s="2"/>
      <c r="DS512" s="2"/>
      <c r="DT512" s="2"/>
      <c r="DU512" s="2">
        <v>1010</v>
      </c>
      <c r="DV512" s="2" t="s">
        <v>146</v>
      </c>
      <c r="DW512" s="2" t="s">
        <v>146</v>
      </c>
      <c r="DX512" s="2">
        <v>1</v>
      </c>
      <c r="DY512" s="2"/>
      <c r="DZ512" s="2" t="s">
        <v>3</v>
      </c>
      <c r="EA512" s="2" t="s">
        <v>3</v>
      </c>
      <c r="EB512" s="2" t="s">
        <v>3</v>
      </c>
      <c r="EC512" s="2" t="s">
        <v>3</v>
      </c>
      <c r="ED512" s="2"/>
      <c r="EE512" s="2">
        <v>85133641</v>
      </c>
      <c r="EF512" s="2">
        <v>30</v>
      </c>
      <c r="EG512" s="2" t="s">
        <v>52</v>
      </c>
      <c r="EH512" s="2">
        <v>0</v>
      </c>
      <c r="EI512" s="2" t="s">
        <v>3</v>
      </c>
      <c r="EJ512" s="2">
        <v>1</v>
      </c>
      <c r="EK512" s="2">
        <v>21</v>
      </c>
      <c r="EL512" s="2" t="s">
        <v>53</v>
      </c>
      <c r="EM512" s="2" t="s">
        <v>54</v>
      </c>
      <c r="EN512" s="2"/>
      <c r="EO512" s="2" t="s">
        <v>148</v>
      </c>
      <c r="EP512" s="2"/>
      <c r="EQ512" s="2">
        <v>0</v>
      </c>
      <c r="ER512" s="2">
        <v>6.46</v>
      </c>
      <c r="ES512" s="2">
        <v>6.46</v>
      </c>
      <c r="ET512" s="2">
        <v>0</v>
      </c>
      <c r="EU512" s="2">
        <v>0</v>
      </c>
      <c r="EV512" s="2">
        <v>0</v>
      </c>
      <c r="EW512" s="2">
        <v>0</v>
      </c>
      <c r="EX512" s="2">
        <v>0</v>
      </c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>
        <v>0</v>
      </c>
      <c r="FR512" s="2">
        <v>0</v>
      </c>
      <c r="FS512" s="2">
        <v>0</v>
      </c>
      <c r="FT512" s="2"/>
      <c r="FU512" s="2"/>
      <c r="FV512" s="2"/>
      <c r="FW512" s="2"/>
      <c r="FX512" s="2">
        <v>109</v>
      </c>
      <c r="FY512" s="2">
        <v>61</v>
      </c>
      <c r="FZ512" s="2"/>
      <c r="GA512" s="2" t="s">
        <v>3</v>
      </c>
      <c r="GB512" s="2"/>
      <c r="GC512" s="2"/>
      <c r="GD512" s="2">
        <v>1</v>
      </c>
      <c r="GE512" s="2"/>
      <c r="GF512" s="2">
        <v>-1400304060</v>
      </c>
      <c r="GG512" s="2">
        <v>2</v>
      </c>
      <c r="GH512" s="2">
        <v>1</v>
      </c>
      <c r="GI512" s="2">
        <v>-2</v>
      </c>
      <c r="GJ512" s="2">
        <v>0</v>
      </c>
      <c r="GK512" s="2">
        <v>0</v>
      </c>
      <c r="GL512" s="2">
        <f t="shared" si="672"/>
        <v>0</v>
      </c>
      <c r="GM512" s="2">
        <f t="shared" si="673"/>
        <v>64.599999999999994</v>
      </c>
      <c r="GN512" s="2">
        <f t="shared" si="674"/>
        <v>64.599999999999994</v>
      </c>
      <c r="GO512" s="2">
        <f t="shared" si="675"/>
        <v>0</v>
      </c>
      <c r="GP512" s="2">
        <f t="shared" si="676"/>
        <v>0</v>
      </c>
      <c r="GQ512" s="2"/>
      <c r="GR512" s="2">
        <v>0</v>
      </c>
      <c r="GS512" s="2">
        <v>3</v>
      </c>
      <c r="GT512" s="2">
        <v>0</v>
      </c>
      <c r="GU512" s="2" t="s">
        <v>3</v>
      </c>
      <c r="GV512" s="2">
        <f t="shared" si="677"/>
        <v>0</v>
      </c>
      <c r="GW512" s="2">
        <v>1</v>
      </c>
      <c r="GX512" s="2">
        <f t="shared" si="678"/>
        <v>0</v>
      </c>
      <c r="GY512" s="2"/>
      <c r="GZ512" s="2"/>
      <c r="HA512" s="2">
        <v>0</v>
      </c>
      <c r="HB512" s="2">
        <v>0</v>
      </c>
      <c r="HC512" s="2">
        <f t="shared" si="679"/>
        <v>0</v>
      </c>
      <c r="HD512" s="2"/>
      <c r="HE512" s="2" t="s">
        <v>3</v>
      </c>
      <c r="HF512" s="2" t="s">
        <v>3</v>
      </c>
      <c r="HG512" s="2"/>
      <c r="HH512" s="2"/>
      <c r="HI512" s="2"/>
      <c r="HJ512" s="2"/>
      <c r="HK512" s="2"/>
      <c r="HL512" s="2"/>
      <c r="HM512" s="2" t="s">
        <v>42</v>
      </c>
      <c r="HN512" s="2" t="s">
        <v>3</v>
      </c>
      <c r="HO512" s="2" t="s">
        <v>3</v>
      </c>
      <c r="HP512" s="2" t="s">
        <v>3</v>
      </c>
      <c r="HQ512" s="2" t="s">
        <v>3</v>
      </c>
      <c r="HR512" s="2"/>
      <c r="HS512" s="2">
        <v>0</v>
      </c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>
        <v>0</v>
      </c>
      <c r="IL512" s="2"/>
      <c r="IM512" s="2"/>
      <c r="IN512" s="2"/>
      <c r="IO512" s="2"/>
      <c r="IP512" s="2"/>
      <c r="IQ512" s="2"/>
      <c r="IR512" s="2"/>
      <c r="IS512" s="2"/>
      <c r="IT512" s="2"/>
      <c r="IU512" s="2"/>
    </row>
    <row r="513" spans="1:255" x14ac:dyDescent="0.2">
      <c r="A513" s="4">
        <v>18</v>
      </c>
      <c r="B513" s="4">
        <v>1</v>
      </c>
      <c r="C513" s="4">
        <v>1019</v>
      </c>
      <c r="E513" s="4" t="s">
        <v>544</v>
      </c>
      <c r="F513" s="4" t="s">
        <v>452</v>
      </c>
      <c r="G513" s="4" t="s">
        <v>453</v>
      </c>
      <c r="H513" s="4" t="s">
        <v>146</v>
      </c>
      <c r="I513" s="4">
        <f>I503*J513</f>
        <v>10</v>
      </c>
      <c r="J513" s="4">
        <v>33.333333333333336</v>
      </c>
      <c r="K513" s="4">
        <v>33.333333000000003</v>
      </c>
      <c r="O513" s="4">
        <f t="shared" si="655"/>
        <v>143.41</v>
      </c>
      <c r="P513" s="4">
        <f t="shared" si="656"/>
        <v>143.41</v>
      </c>
      <c r="Q513" s="4">
        <f t="shared" si="680"/>
        <v>0</v>
      </c>
      <c r="R513" s="4">
        <f t="shared" si="681"/>
        <v>0</v>
      </c>
      <c r="S513" s="4">
        <f t="shared" si="657"/>
        <v>0</v>
      </c>
      <c r="T513" s="4">
        <f t="shared" si="658"/>
        <v>0</v>
      </c>
      <c r="U513" s="4">
        <f t="shared" si="659"/>
        <v>0</v>
      </c>
      <c r="V513" s="4">
        <f t="shared" si="660"/>
        <v>0</v>
      </c>
      <c r="W513" s="4">
        <f t="shared" si="661"/>
        <v>0</v>
      </c>
      <c r="X513" s="4">
        <f t="shared" si="682"/>
        <v>0</v>
      </c>
      <c r="Y513" s="4">
        <f t="shared" si="683"/>
        <v>0</v>
      </c>
      <c r="AA513" s="4">
        <v>85736473</v>
      </c>
      <c r="AB513" s="4">
        <f t="shared" si="662"/>
        <v>6.46</v>
      </c>
      <c r="AC513" s="4">
        <f t="shared" si="684"/>
        <v>6.46</v>
      </c>
      <c r="AD513" s="4">
        <f t="shared" si="685"/>
        <v>0</v>
      </c>
      <c r="AE513" s="4">
        <f t="shared" si="686"/>
        <v>0</v>
      </c>
      <c r="AF513" s="4">
        <f t="shared" si="687"/>
        <v>0</v>
      </c>
      <c r="AG513" s="4">
        <f t="shared" si="663"/>
        <v>0</v>
      </c>
      <c r="AH513" s="4">
        <f t="shared" si="688"/>
        <v>0</v>
      </c>
      <c r="AI513" s="4">
        <f t="shared" si="689"/>
        <v>0</v>
      </c>
      <c r="AJ513" s="4">
        <f t="shared" si="664"/>
        <v>0</v>
      </c>
      <c r="AK513" s="4">
        <v>6.46</v>
      </c>
      <c r="AL513" s="4">
        <v>6.46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109</v>
      </c>
      <c r="AU513" s="4">
        <v>61</v>
      </c>
      <c r="AV513" s="4">
        <v>1</v>
      </c>
      <c r="AW513" s="4">
        <v>1</v>
      </c>
      <c r="AZ513" s="4">
        <v>1</v>
      </c>
      <c r="BA513" s="4">
        <v>1</v>
      </c>
      <c r="BB513" s="4">
        <v>1</v>
      </c>
      <c r="BC513" s="4">
        <v>2.2200000000000002</v>
      </c>
      <c r="BD513" s="4" t="s">
        <v>3</v>
      </c>
      <c r="BE513" s="4" t="s">
        <v>3</v>
      </c>
      <c r="BF513" s="4" t="s">
        <v>3</v>
      </c>
      <c r="BG513" s="4" t="s">
        <v>3</v>
      </c>
      <c r="BH513" s="4">
        <v>3</v>
      </c>
      <c r="BI513" s="4">
        <v>1</v>
      </c>
      <c r="BJ513" s="4" t="s">
        <v>454</v>
      </c>
      <c r="BM513" s="4">
        <v>21</v>
      </c>
      <c r="BN513" s="4">
        <v>0</v>
      </c>
      <c r="BO513" s="4" t="s">
        <v>452</v>
      </c>
      <c r="BP513" s="4">
        <v>1</v>
      </c>
      <c r="BQ513" s="4">
        <v>30</v>
      </c>
      <c r="BR513" s="4">
        <v>0</v>
      </c>
      <c r="BS513" s="4">
        <v>1</v>
      </c>
      <c r="BT513" s="4">
        <v>1</v>
      </c>
      <c r="BU513" s="4">
        <v>1</v>
      </c>
      <c r="BV513" s="4">
        <v>1</v>
      </c>
      <c r="BW513" s="4">
        <v>1</v>
      </c>
      <c r="BX513" s="4">
        <v>1</v>
      </c>
      <c r="BY513" s="4" t="s">
        <v>3</v>
      </c>
      <c r="BZ513" s="4">
        <v>109</v>
      </c>
      <c r="CA513" s="4">
        <v>61</v>
      </c>
      <c r="CB513" s="4" t="s">
        <v>3</v>
      </c>
      <c r="CE513" s="4">
        <v>1566</v>
      </c>
      <c r="CF513" s="4">
        <v>0</v>
      </c>
      <c r="CG513" s="4">
        <v>0</v>
      </c>
      <c r="CM513" s="4">
        <v>0</v>
      </c>
      <c r="CN513" s="4" t="s">
        <v>908</v>
      </c>
      <c r="CO513" s="4">
        <v>0</v>
      </c>
      <c r="CP513" s="4">
        <f t="shared" si="665"/>
        <v>143.41</v>
      </c>
      <c r="CQ513" s="4">
        <f t="shared" si="666"/>
        <v>14.34</v>
      </c>
      <c r="CR513" s="4">
        <f t="shared" si="690"/>
        <v>0</v>
      </c>
      <c r="CS513" s="4">
        <f t="shared" si="691"/>
        <v>0</v>
      </c>
      <c r="CT513" s="4">
        <f t="shared" si="667"/>
        <v>0</v>
      </c>
      <c r="CU513" s="4">
        <f t="shared" si="668"/>
        <v>0</v>
      </c>
      <c r="CV513" s="4">
        <f t="shared" si="669"/>
        <v>0</v>
      </c>
      <c r="CW513" s="4">
        <f t="shared" si="670"/>
        <v>0</v>
      </c>
      <c r="CX513" s="4">
        <f t="shared" si="671"/>
        <v>0</v>
      </c>
      <c r="CY513" s="4">
        <f t="shared" si="692"/>
        <v>0</v>
      </c>
      <c r="CZ513" s="4">
        <f t="shared" si="693"/>
        <v>0</v>
      </c>
      <c r="DC513" s="4" t="s">
        <v>3</v>
      </c>
      <c r="DD513" s="4" t="s">
        <v>3</v>
      </c>
      <c r="DE513" s="4" t="s">
        <v>3</v>
      </c>
      <c r="DF513" s="4" t="s">
        <v>3</v>
      </c>
      <c r="DG513" s="4" t="s">
        <v>3</v>
      </c>
      <c r="DH513" s="4" t="s">
        <v>3</v>
      </c>
      <c r="DI513" s="4" t="s">
        <v>3</v>
      </c>
      <c r="DJ513" s="4" t="s">
        <v>3</v>
      </c>
      <c r="DK513" s="4" t="s">
        <v>3</v>
      </c>
      <c r="DL513" s="4" t="s">
        <v>3</v>
      </c>
      <c r="DM513" s="4" t="s">
        <v>3</v>
      </c>
      <c r="DN513" s="4">
        <v>0</v>
      </c>
      <c r="DO513" s="4">
        <v>0</v>
      </c>
      <c r="DP513" s="4">
        <v>1</v>
      </c>
      <c r="DQ513" s="4">
        <v>1</v>
      </c>
      <c r="DU513" s="4">
        <v>1010</v>
      </c>
      <c r="DV513" s="4" t="s">
        <v>146</v>
      </c>
      <c r="DW513" s="4" t="s">
        <v>146</v>
      </c>
      <c r="DX513" s="4">
        <v>1</v>
      </c>
      <c r="DZ513" s="4" t="s">
        <v>3</v>
      </c>
      <c r="EA513" s="4" t="s">
        <v>3</v>
      </c>
      <c r="EB513" s="4" t="s">
        <v>3</v>
      </c>
      <c r="EC513" s="4" t="s">
        <v>3</v>
      </c>
      <c r="EE513" s="4">
        <v>85133641</v>
      </c>
      <c r="EF513" s="4">
        <v>30</v>
      </c>
      <c r="EG513" s="4" t="s">
        <v>52</v>
      </c>
      <c r="EH513" s="4">
        <v>0</v>
      </c>
      <c r="EI513" s="4" t="s">
        <v>3</v>
      </c>
      <c r="EJ513" s="4">
        <v>1</v>
      </c>
      <c r="EK513" s="4">
        <v>21</v>
      </c>
      <c r="EL513" s="4" t="s">
        <v>53</v>
      </c>
      <c r="EM513" s="4" t="s">
        <v>54</v>
      </c>
      <c r="EO513" s="4" t="s">
        <v>148</v>
      </c>
      <c r="EQ513" s="4">
        <v>0</v>
      </c>
      <c r="ER513" s="4">
        <v>6.46</v>
      </c>
      <c r="ES513" s="4">
        <v>6.46</v>
      </c>
      <c r="ET513" s="4">
        <v>0</v>
      </c>
      <c r="EU513" s="4">
        <v>0</v>
      </c>
      <c r="EV513" s="4">
        <v>0</v>
      </c>
      <c r="EW513" s="4">
        <v>0</v>
      </c>
      <c r="EX513" s="4">
        <v>0</v>
      </c>
      <c r="FQ513" s="4">
        <v>0</v>
      </c>
      <c r="FR513" s="4">
        <v>0</v>
      </c>
      <c r="FS513" s="4">
        <v>0</v>
      </c>
      <c r="FX513" s="4">
        <v>109</v>
      </c>
      <c r="FY513" s="4">
        <v>61</v>
      </c>
      <c r="GA513" s="4" t="s">
        <v>3</v>
      </c>
      <c r="GD513" s="4">
        <v>1</v>
      </c>
      <c r="GF513" s="4">
        <v>-1400304060</v>
      </c>
      <c r="GG513" s="4">
        <v>2</v>
      </c>
      <c r="GH513" s="4">
        <v>1</v>
      </c>
      <c r="GI513" s="4">
        <v>2</v>
      </c>
      <c r="GJ513" s="4">
        <v>0</v>
      </c>
      <c r="GK513" s="4">
        <v>0</v>
      </c>
      <c r="GL513" s="4">
        <f t="shared" si="672"/>
        <v>0</v>
      </c>
      <c r="GM513" s="4">
        <f t="shared" si="673"/>
        <v>143.41</v>
      </c>
      <c r="GN513" s="4">
        <f t="shared" si="674"/>
        <v>143.41</v>
      </c>
      <c r="GO513" s="4">
        <f t="shared" si="675"/>
        <v>0</v>
      </c>
      <c r="GP513" s="4">
        <f t="shared" si="676"/>
        <v>0</v>
      </c>
      <c r="GR513" s="4">
        <v>0</v>
      </c>
      <c r="GS513" s="4">
        <v>3</v>
      </c>
      <c r="GT513" s="4">
        <v>0</v>
      </c>
      <c r="GU513" s="4" t="s">
        <v>3</v>
      </c>
      <c r="GV513" s="4">
        <f t="shared" si="677"/>
        <v>0</v>
      </c>
      <c r="GW513" s="4">
        <v>1</v>
      </c>
      <c r="GX513" s="4">
        <f t="shared" si="678"/>
        <v>0</v>
      </c>
      <c r="HA513" s="4">
        <v>0</v>
      </c>
      <c r="HB513" s="4">
        <v>0</v>
      </c>
      <c r="HC513" s="4">
        <f t="shared" si="679"/>
        <v>0</v>
      </c>
      <c r="HE513" s="4" t="s">
        <v>3</v>
      </c>
      <c r="HF513" s="4" t="s">
        <v>3</v>
      </c>
      <c r="HM513" s="4" t="s">
        <v>42</v>
      </c>
      <c r="HN513" s="4" t="s">
        <v>3</v>
      </c>
      <c r="HO513" s="4" t="s">
        <v>3</v>
      </c>
      <c r="HP513" s="4" t="s">
        <v>3</v>
      </c>
      <c r="HQ513" s="4" t="s">
        <v>3</v>
      </c>
      <c r="HS513" s="4">
        <v>0</v>
      </c>
      <c r="IK513" s="4">
        <v>0</v>
      </c>
    </row>
    <row r="514" spans="1:255" x14ac:dyDescent="0.2">
      <c r="A514" s="2">
        <v>18</v>
      </c>
      <c r="B514" s="2">
        <v>1</v>
      </c>
      <c r="C514" s="2">
        <v>1002</v>
      </c>
      <c r="D514" s="2"/>
      <c r="E514" s="2" t="s">
        <v>545</v>
      </c>
      <c r="F514" s="2" t="s">
        <v>456</v>
      </c>
      <c r="G514" s="2" t="s">
        <v>457</v>
      </c>
      <c r="H514" s="2" t="s">
        <v>146</v>
      </c>
      <c r="I514" s="2">
        <f>I502*J514</f>
        <v>68</v>
      </c>
      <c r="J514" s="2">
        <v>226.66666666666669</v>
      </c>
      <c r="K514" s="2">
        <v>226.66666699999999</v>
      </c>
      <c r="L514" s="2"/>
      <c r="M514" s="2"/>
      <c r="N514" s="2"/>
      <c r="O514" s="2">
        <f t="shared" si="655"/>
        <v>1755.76</v>
      </c>
      <c r="P514" s="2">
        <f t="shared" si="656"/>
        <v>1755.76</v>
      </c>
      <c r="Q514" s="2">
        <f t="shared" si="680"/>
        <v>0</v>
      </c>
      <c r="R514" s="2">
        <f t="shared" si="681"/>
        <v>0</v>
      </c>
      <c r="S514" s="2">
        <f t="shared" si="657"/>
        <v>0</v>
      </c>
      <c r="T514" s="2">
        <f t="shared" si="658"/>
        <v>0</v>
      </c>
      <c r="U514" s="2">
        <f t="shared" si="659"/>
        <v>0</v>
      </c>
      <c r="V514" s="2">
        <f t="shared" si="660"/>
        <v>0</v>
      </c>
      <c r="W514" s="2">
        <f t="shared" si="661"/>
        <v>0</v>
      </c>
      <c r="X514" s="2">
        <f t="shared" si="682"/>
        <v>0</v>
      </c>
      <c r="Y514" s="2">
        <f t="shared" si="683"/>
        <v>0</v>
      </c>
      <c r="Z514" s="2"/>
      <c r="AA514" s="2">
        <v>85736471</v>
      </c>
      <c r="AB514" s="2">
        <f t="shared" si="662"/>
        <v>25.82</v>
      </c>
      <c r="AC514" s="2">
        <f t="shared" si="684"/>
        <v>25.82</v>
      </c>
      <c r="AD514" s="2">
        <f t="shared" si="685"/>
        <v>0</v>
      </c>
      <c r="AE514" s="2">
        <f t="shared" si="686"/>
        <v>0</v>
      </c>
      <c r="AF514" s="2">
        <f t="shared" si="687"/>
        <v>0</v>
      </c>
      <c r="AG514" s="2">
        <f t="shared" si="663"/>
        <v>0</v>
      </c>
      <c r="AH514" s="2">
        <f t="shared" si="688"/>
        <v>0</v>
      </c>
      <c r="AI514" s="2">
        <f t="shared" si="689"/>
        <v>0</v>
      </c>
      <c r="AJ514" s="2">
        <f t="shared" si="664"/>
        <v>0</v>
      </c>
      <c r="AK514" s="2">
        <v>25.82</v>
      </c>
      <c r="AL514" s="2">
        <v>25.82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109</v>
      </c>
      <c r="AU514" s="2">
        <v>61</v>
      </c>
      <c r="AV514" s="2">
        <v>1</v>
      </c>
      <c r="AW514" s="2">
        <v>1</v>
      </c>
      <c r="AX514" s="2"/>
      <c r="AY514" s="2"/>
      <c r="AZ514" s="2">
        <v>1</v>
      </c>
      <c r="BA514" s="2">
        <v>1</v>
      </c>
      <c r="BB514" s="2">
        <v>1</v>
      </c>
      <c r="BC514" s="2">
        <v>1</v>
      </c>
      <c r="BD514" s="2" t="s">
        <v>3</v>
      </c>
      <c r="BE514" s="2" t="s">
        <v>3</v>
      </c>
      <c r="BF514" s="2" t="s">
        <v>3</v>
      </c>
      <c r="BG514" s="2" t="s">
        <v>3</v>
      </c>
      <c r="BH514" s="2">
        <v>3</v>
      </c>
      <c r="BI514" s="2">
        <v>1</v>
      </c>
      <c r="BJ514" s="2" t="s">
        <v>458</v>
      </c>
      <c r="BK514" s="2"/>
      <c r="BL514" s="2"/>
      <c r="BM514" s="2">
        <v>21</v>
      </c>
      <c r="BN514" s="2">
        <v>0</v>
      </c>
      <c r="BO514" s="2" t="s">
        <v>3</v>
      </c>
      <c r="BP514" s="2">
        <v>0</v>
      </c>
      <c r="BQ514" s="2">
        <v>30</v>
      </c>
      <c r="BR514" s="2">
        <v>0</v>
      </c>
      <c r="BS514" s="2">
        <v>1</v>
      </c>
      <c r="BT514" s="2">
        <v>1</v>
      </c>
      <c r="BU514" s="2">
        <v>1</v>
      </c>
      <c r="BV514" s="2">
        <v>1</v>
      </c>
      <c r="BW514" s="2">
        <v>1</v>
      </c>
      <c r="BX514" s="2">
        <v>1</v>
      </c>
      <c r="BY514" s="2" t="s">
        <v>3</v>
      </c>
      <c r="BZ514" s="2">
        <v>109</v>
      </c>
      <c r="CA514" s="2">
        <v>61</v>
      </c>
      <c r="CB514" s="2" t="s">
        <v>3</v>
      </c>
      <c r="CC514" s="2"/>
      <c r="CD514" s="2"/>
      <c r="CE514" s="2">
        <v>1566</v>
      </c>
      <c r="CF514" s="2">
        <v>0</v>
      </c>
      <c r="CG514" s="2">
        <v>0</v>
      </c>
      <c r="CH514" s="2"/>
      <c r="CI514" s="2"/>
      <c r="CJ514" s="2"/>
      <c r="CK514" s="2"/>
      <c r="CL514" s="2"/>
      <c r="CM514" s="2">
        <v>0</v>
      </c>
      <c r="CN514" s="2" t="s">
        <v>908</v>
      </c>
      <c r="CO514" s="2">
        <v>0</v>
      </c>
      <c r="CP514" s="2">
        <f t="shared" si="665"/>
        <v>1755.76</v>
      </c>
      <c r="CQ514" s="2">
        <f t="shared" si="666"/>
        <v>25.82</v>
      </c>
      <c r="CR514" s="2">
        <f t="shared" si="690"/>
        <v>0</v>
      </c>
      <c r="CS514" s="2">
        <f t="shared" si="691"/>
        <v>0</v>
      </c>
      <c r="CT514" s="2">
        <f t="shared" si="667"/>
        <v>0</v>
      </c>
      <c r="CU514" s="2">
        <f t="shared" si="668"/>
        <v>0</v>
      </c>
      <c r="CV514" s="2">
        <f t="shared" si="669"/>
        <v>0</v>
      </c>
      <c r="CW514" s="2">
        <f t="shared" si="670"/>
        <v>0</v>
      </c>
      <c r="CX514" s="2">
        <f t="shared" si="671"/>
        <v>0</v>
      </c>
      <c r="CY514" s="2">
        <f t="shared" si="692"/>
        <v>0</v>
      </c>
      <c r="CZ514" s="2">
        <f t="shared" si="693"/>
        <v>0</v>
      </c>
      <c r="DA514" s="2"/>
      <c r="DB514" s="2"/>
      <c r="DC514" s="2" t="s">
        <v>3</v>
      </c>
      <c r="DD514" s="2" t="s">
        <v>3</v>
      </c>
      <c r="DE514" s="2" t="s">
        <v>3</v>
      </c>
      <c r="DF514" s="2" t="s">
        <v>3</v>
      </c>
      <c r="DG514" s="2" t="s">
        <v>3</v>
      </c>
      <c r="DH514" s="2" t="s">
        <v>3</v>
      </c>
      <c r="DI514" s="2" t="s">
        <v>3</v>
      </c>
      <c r="DJ514" s="2" t="s">
        <v>3</v>
      </c>
      <c r="DK514" s="2" t="s">
        <v>3</v>
      </c>
      <c r="DL514" s="2" t="s">
        <v>3</v>
      </c>
      <c r="DM514" s="2" t="s">
        <v>3</v>
      </c>
      <c r="DN514" s="2">
        <v>0</v>
      </c>
      <c r="DO514" s="2">
        <v>0</v>
      </c>
      <c r="DP514" s="2">
        <v>1</v>
      </c>
      <c r="DQ514" s="2">
        <v>1</v>
      </c>
      <c r="DR514" s="2"/>
      <c r="DS514" s="2"/>
      <c r="DT514" s="2"/>
      <c r="DU514" s="2">
        <v>1010</v>
      </c>
      <c r="DV514" s="2" t="s">
        <v>146</v>
      </c>
      <c r="DW514" s="2" t="s">
        <v>146</v>
      </c>
      <c r="DX514" s="2">
        <v>1</v>
      </c>
      <c r="DY514" s="2"/>
      <c r="DZ514" s="2" t="s">
        <v>3</v>
      </c>
      <c r="EA514" s="2" t="s">
        <v>3</v>
      </c>
      <c r="EB514" s="2" t="s">
        <v>3</v>
      </c>
      <c r="EC514" s="2" t="s">
        <v>3</v>
      </c>
      <c r="ED514" s="2"/>
      <c r="EE514" s="2">
        <v>85133641</v>
      </c>
      <c r="EF514" s="2">
        <v>30</v>
      </c>
      <c r="EG514" s="2" t="s">
        <v>52</v>
      </c>
      <c r="EH514" s="2">
        <v>0</v>
      </c>
      <c r="EI514" s="2" t="s">
        <v>3</v>
      </c>
      <c r="EJ514" s="2">
        <v>1</v>
      </c>
      <c r="EK514" s="2">
        <v>21</v>
      </c>
      <c r="EL514" s="2" t="s">
        <v>53</v>
      </c>
      <c r="EM514" s="2" t="s">
        <v>54</v>
      </c>
      <c r="EN514" s="2"/>
      <c r="EO514" s="2" t="s">
        <v>148</v>
      </c>
      <c r="EP514" s="2"/>
      <c r="EQ514" s="2">
        <v>0</v>
      </c>
      <c r="ER514" s="2">
        <v>25.82</v>
      </c>
      <c r="ES514" s="2">
        <v>25.82</v>
      </c>
      <c r="ET514" s="2">
        <v>0</v>
      </c>
      <c r="EU514" s="2">
        <v>0</v>
      </c>
      <c r="EV514" s="2">
        <v>0</v>
      </c>
      <c r="EW514" s="2">
        <v>0</v>
      </c>
      <c r="EX514" s="2">
        <v>0</v>
      </c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>
        <v>0</v>
      </c>
      <c r="FR514" s="2">
        <v>0</v>
      </c>
      <c r="FS514" s="2">
        <v>0</v>
      </c>
      <c r="FT514" s="2"/>
      <c r="FU514" s="2"/>
      <c r="FV514" s="2"/>
      <c r="FW514" s="2"/>
      <c r="FX514" s="2">
        <v>109</v>
      </c>
      <c r="FY514" s="2">
        <v>61</v>
      </c>
      <c r="FZ514" s="2"/>
      <c r="GA514" s="2" t="s">
        <v>3</v>
      </c>
      <c r="GB514" s="2"/>
      <c r="GC514" s="2"/>
      <c r="GD514" s="2">
        <v>1</v>
      </c>
      <c r="GE514" s="2"/>
      <c r="GF514" s="2">
        <v>1429274434</v>
      </c>
      <c r="GG514" s="2">
        <v>2</v>
      </c>
      <c r="GH514" s="2">
        <v>1</v>
      </c>
      <c r="GI514" s="2">
        <v>-2</v>
      </c>
      <c r="GJ514" s="2">
        <v>0</v>
      </c>
      <c r="GK514" s="2">
        <v>0</v>
      </c>
      <c r="GL514" s="2">
        <f t="shared" si="672"/>
        <v>0</v>
      </c>
      <c r="GM514" s="2">
        <f t="shared" si="673"/>
        <v>1755.76</v>
      </c>
      <c r="GN514" s="2">
        <f t="shared" si="674"/>
        <v>1755.76</v>
      </c>
      <c r="GO514" s="2">
        <f t="shared" si="675"/>
        <v>0</v>
      </c>
      <c r="GP514" s="2">
        <f t="shared" si="676"/>
        <v>0</v>
      </c>
      <c r="GQ514" s="2"/>
      <c r="GR514" s="2">
        <v>0</v>
      </c>
      <c r="GS514" s="2">
        <v>3</v>
      </c>
      <c r="GT514" s="2">
        <v>0</v>
      </c>
      <c r="GU514" s="2" t="s">
        <v>3</v>
      </c>
      <c r="GV514" s="2">
        <f t="shared" si="677"/>
        <v>0</v>
      </c>
      <c r="GW514" s="2">
        <v>1</v>
      </c>
      <c r="GX514" s="2">
        <f t="shared" si="678"/>
        <v>0</v>
      </c>
      <c r="GY514" s="2"/>
      <c r="GZ514" s="2"/>
      <c r="HA514" s="2">
        <v>0</v>
      </c>
      <c r="HB514" s="2">
        <v>0</v>
      </c>
      <c r="HC514" s="2">
        <f t="shared" si="679"/>
        <v>0</v>
      </c>
      <c r="HD514" s="2"/>
      <c r="HE514" s="2" t="s">
        <v>3</v>
      </c>
      <c r="HF514" s="2" t="s">
        <v>3</v>
      </c>
      <c r="HG514" s="2"/>
      <c r="HH514" s="2"/>
      <c r="HI514" s="2"/>
      <c r="HJ514" s="2"/>
      <c r="HK514" s="2"/>
      <c r="HL514" s="2"/>
      <c r="HM514" s="2" t="s">
        <v>42</v>
      </c>
      <c r="HN514" s="2" t="s">
        <v>3</v>
      </c>
      <c r="HO514" s="2" t="s">
        <v>3</v>
      </c>
      <c r="HP514" s="2" t="s">
        <v>3</v>
      </c>
      <c r="HQ514" s="2" t="s">
        <v>3</v>
      </c>
      <c r="HR514" s="2"/>
      <c r="HS514" s="2">
        <v>0</v>
      </c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>
        <v>0</v>
      </c>
      <c r="IL514" s="2"/>
      <c r="IM514" s="2"/>
      <c r="IN514" s="2"/>
      <c r="IO514" s="2"/>
      <c r="IP514" s="2"/>
      <c r="IQ514" s="2"/>
      <c r="IR514" s="2"/>
      <c r="IS514" s="2"/>
      <c r="IT514" s="2"/>
      <c r="IU514" s="2"/>
    </row>
    <row r="515" spans="1:255" x14ac:dyDescent="0.2">
      <c r="A515" s="4">
        <v>18</v>
      </c>
      <c r="B515" s="4">
        <v>1</v>
      </c>
      <c r="C515" s="4">
        <v>1018</v>
      </c>
      <c r="E515" s="4" t="s">
        <v>545</v>
      </c>
      <c r="F515" s="4" t="s">
        <v>456</v>
      </c>
      <c r="G515" s="4" t="s">
        <v>457</v>
      </c>
      <c r="H515" s="4" t="s">
        <v>146</v>
      </c>
      <c r="I515" s="4">
        <f>I503*J515</f>
        <v>68</v>
      </c>
      <c r="J515" s="4">
        <v>226.66666666666669</v>
      </c>
      <c r="K515" s="4">
        <v>226.66666699999999</v>
      </c>
      <c r="O515" s="4">
        <f t="shared" si="655"/>
        <v>7040.6</v>
      </c>
      <c r="P515" s="4">
        <f t="shared" si="656"/>
        <v>7040.6</v>
      </c>
      <c r="Q515" s="4">
        <f t="shared" si="680"/>
        <v>0</v>
      </c>
      <c r="R515" s="4">
        <f t="shared" si="681"/>
        <v>0</v>
      </c>
      <c r="S515" s="4">
        <f t="shared" si="657"/>
        <v>0</v>
      </c>
      <c r="T515" s="4">
        <f t="shared" si="658"/>
        <v>0</v>
      </c>
      <c r="U515" s="4">
        <f t="shared" si="659"/>
        <v>0</v>
      </c>
      <c r="V515" s="4">
        <f t="shared" si="660"/>
        <v>0</v>
      </c>
      <c r="W515" s="4">
        <f t="shared" si="661"/>
        <v>0</v>
      </c>
      <c r="X515" s="4">
        <f t="shared" si="682"/>
        <v>0</v>
      </c>
      <c r="Y515" s="4">
        <f t="shared" si="683"/>
        <v>0</v>
      </c>
      <c r="AA515" s="4">
        <v>85736473</v>
      </c>
      <c r="AB515" s="4">
        <f t="shared" si="662"/>
        <v>25.82</v>
      </c>
      <c r="AC515" s="4">
        <f t="shared" si="684"/>
        <v>25.82</v>
      </c>
      <c r="AD515" s="4">
        <f t="shared" si="685"/>
        <v>0</v>
      </c>
      <c r="AE515" s="4">
        <f t="shared" si="686"/>
        <v>0</v>
      </c>
      <c r="AF515" s="4">
        <f t="shared" si="687"/>
        <v>0</v>
      </c>
      <c r="AG515" s="4">
        <f t="shared" si="663"/>
        <v>0</v>
      </c>
      <c r="AH515" s="4">
        <f t="shared" si="688"/>
        <v>0</v>
      </c>
      <c r="AI515" s="4">
        <f t="shared" si="689"/>
        <v>0</v>
      </c>
      <c r="AJ515" s="4">
        <f t="shared" si="664"/>
        <v>0</v>
      </c>
      <c r="AK515" s="4">
        <v>25.82</v>
      </c>
      <c r="AL515" s="4">
        <v>25.82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109</v>
      </c>
      <c r="AU515" s="4">
        <v>61</v>
      </c>
      <c r="AV515" s="4">
        <v>1</v>
      </c>
      <c r="AW515" s="4">
        <v>1</v>
      </c>
      <c r="AZ515" s="4">
        <v>1</v>
      </c>
      <c r="BA515" s="4">
        <v>1</v>
      </c>
      <c r="BB515" s="4">
        <v>1</v>
      </c>
      <c r="BC515" s="4">
        <v>4.01</v>
      </c>
      <c r="BD515" s="4" t="s">
        <v>3</v>
      </c>
      <c r="BE515" s="4" t="s">
        <v>3</v>
      </c>
      <c r="BF515" s="4" t="s">
        <v>3</v>
      </c>
      <c r="BG515" s="4" t="s">
        <v>3</v>
      </c>
      <c r="BH515" s="4">
        <v>3</v>
      </c>
      <c r="BI515" s="4">
        <v>1</v>
      </c>
      <c r="BJ515" s="4" t="s">
        <v>458</v>
      </c>
      <c r="BM515" s="4">
        <v>21</v>
      </c>
      <c r="BN515" s="4">
        <v>0</v>
      </c>
      <c r="BO515" s="4" t="s">
        <v>456</v>
      </c>
      <c r="BP515" s="4">
        <v>1</v>
      </c>
      <c r="BQ515" s="4">
        <v>30</v>
      </c>
      <c r="BR515" s="4">
        <v>0</v>
      </c>
      <c r="BS515" s="4">
        <v>1</v>
      </c>
      <c r="BT515" s="4">
        <v>1</v>
      </c>
      <c r="BU515" s="4">
        <v>1</v>
      </c>
      <c r="BV515" s="4">
        <v>1</v>
      </c>
      <c r="BW515" s="4">
        <v>1</v>
      </c>
      <c r="BX515" s="4">
        <v>1</v>
      </c>
      <c r="BY515" s="4" t="s">
        <v>3</v>
      </c>
      <c r="BZ515" s="4">
        <v>109</v>
      </c>
      <c r="CA515" s="4">
        <v>61</v>
      </c>
      <c r="CB515" s="4" t="s">
        <v>3</v>
      </c>
      <c r="CE515" s="4">
        <v>1566</v>
      </c>
      <c r="CF515" s="4">
        <v>0</v>
      </c>
      <c r="CG515" s="4">
        <v>0</v>
      </c>
      <c r="CM515" s="4">
        <v>0</v>
      </c>
      <c r="CN515" s="4" t="s">
        <v>908</v>
      </c>
      <c r="CO515" s="4">
        <v>0</v>
      </c>
      <c r="CP515" s="4">
        <f t="shared" si="665"/>
        <v>7040.6</v>
      </c>
      <c r="CQ515" s="4">
        <f t="shared" si="666"/>
        <v>103.54</v>
      </c>
      <c r="CR515" s="4">
        <f t="shared" si="690"/>
        <v>0</v>
      </c>
      <c r="CS515" s="4">
        <f t="shared" si="691"/>
        <v>0</v>
      </c>
      <c r="CT515" s="4">
        <f t="shared" si="667"/>
        <v>0</v>
      </c>
      <c r="CU515" s="4">
        <f t="shared" si="668"/>
        <v>0</v>
      </c>
      <c r="CV515" s="4">
        <f t="shared" si="669"/>
        <v>0</v>
      </c>
      <c r="CW515" s="4">
        <f t="shared" si="670"/>
        <v>0</v>
      </c>
      <c r="CX515" s="4">
        <f t="shared" si="671"/>
        <v>0</v>
      </c>
      <c r="CY515" s="4">
        <f t="shared" si="692"/>
        <v>0</v>
      </c>
      <c r="CZ515" s="4">
        <f t="shared" si="693"/>
        <v>0</v>
      </c>
      <c r="DC515" s="4" t="s">
        <v>3</v>
      </c>
      <c r="DD515" s="4" t="s">
        <v>3</v>
      </c>
      <c r="DE515" s="4" t="s">
        <v>3</v>
      </c>
      <c r="DF515" s="4" t="s">
        <v>3</v>
      </c>
      <c r="DG515" s="4" t="s">
        <v>3</v>
      </c>
      <c r="DH515" s="4" t="s">
        <v>3</v>
      </c>
      <c r="DI515" s="4" t="s">
        <v>3</v>
      </c>
      <c r="DJ515" s="4" t="s">
        <v>3</v>
      </c>
      <c r="DK515" s="4" t="s">
        <v>3</v>
      </c>
      <c r="DL515" s="4" t="s">
        <v>3</v>
      </c>
      <c r="DM515" s="4" t="s">
        <v>3</v>
      </c>
      <c r="DN515" s="4">
        <v>0</v>
      </c>
      <c r="DO515" s="4">
        <v>0</v>
      </c>
      <c r="DP515" s="4">
        <v>1</v>
      </c>
      <c r="DQ515" s="4">
        <v>1</v>
      </c>
      <c r="DU515" s="4">
        <v>1010</v>
      </c>
      <c r="DV515" s="4" t="s">
        <v>146</v>
      </c>
      <c r="DW515" s="4" t="s">
        <v>146</v>
      </c>
      <c r="DX515" s="4">
        <v>1</v>
      </c>
      <c r="DZ515" s="4" t="s">
        <v>3</v>
      </c>
      <c r="EA515" s="4" t="s">
        <v>3</v>
      </c>
      <c r="EB515" s="4" t="s">
        <v>3</v>
      </c>
      <c r="EC515" s="4" t="s">
        <v>3</v>
      </c>
      <c r="EE515" s="4">
        <v>85133641</v>
      </c>
      <c r="EF515" s="4">
        <v>30</v>
      </c>
      <c r="EG515" s="4" t="s">
        <v>52</v>
      </c>
      <c r="EH515" s="4">
        <v>0</v>
      </c>
      <c r="EI515" s="4" t="s">
        <v>3</v>
      </c>
      <c r="EJ515" s="4">
        <v>1</v>
      </c>
      <c r="EK515" s="4">
        <v>21</v>
      </c>
      <c r="EL515" s="4" t="s">
        <v>53</v>
      </c>
      <c r="EM515" s="4" t="s">
        <v>54</v>
      </c>
      <c r="EO515" s="4" t="s">
        <v>148</v>
      </c>
      <c r="EQ515" s="4">
        <v>0</v>
      </c>
      <c r="ER515" s="4">
        <v>25.82</v>
      </c>
      <c r="ES515" s="4">
        <v>25.82</v>
      </c>
      <c r="ET515" s="4">
        <v>0</v>
      </c>
      <c r="EU515" s="4">
        <v>0</v>
      </c>
      <c r="EV515" s="4">
        <v>0</v>
      </c>
      <c r="EW515" s="4">
        <v>0</v>
      </c>
      <c r="EX515" s="4">
        <v>0</v>
      </c>
      <c r="FQ515" s="4">
        <v>0</v>
      </c>
      <c r="FR515" s="4">
        <v>0</v>
      </c>
      <c r="FS515" s="4">
        <v>0</v>
      </c>
      <c r="FX515" s="4">
        <v>109</v>
      </c>
      <c r="FY515" s="4">
        <v>61</v>
      </c>
      <c r="GA515" s="4" t="s">
        <v>3</v>
      </c>
      <c r="GD515" s="4">
        <v>1</v>
      </c>
      <c r="GF515" s="4">
        <v>1429274434</v>
      </c>
      <c r="GG515" s="4">
        <v>2</v>
      </c>
      <c r="GH515" s="4">
        <v>1</v>
      </c>
      <c r="GI515" s="4">
        <v>2</v>
      </c>
      <c r="GJ515" s="4">
        <v>0</v>
      </c>
      <c r="GK515" s="4">
        <v>0</v>
      </c>
      <c r="GL515" s="4">
        <f t="shared" si="672"/>
        <v>0</v>
      </c>
      <c r="GM515" s="4">
        <f t="shared" si="673"/>
        <v>7040.6</v>
      </c>
      <c r="GN515" s="4">
        <f t="shared" si="674"/>
        <v>7040.6</v>
      </c>
      <c r="GO515" s="4">
        <f t="shared" si="675"/>
        <v>0</v>
      </c>
      <c r="GP515" s="4">
        <f t="shared" si="676"/>
        <v>0</v>
      </c>
      <c r="GR515" s="4">
        <v>0</v>
      </c>
      <c r="GS515" s="4">
        <v>3</v>
      </c>
      <c r="GT515" s="4">
        <v>0</v>
      </c>
      <c r="GU515" s="4" t="s">
        <v>3</v>
      </c>
      <c r="GV515" s="4">
        <f t="shared" si="677"/>
        <v>0</v>
      </c>
      <c r="GW515" s="4">
        <v>1</v>
      </c>
      <c r="GX515" s="4">
        <f t="shared" si="678"/>
        <v>0</v>
      </c>
      <c r="HA515" s="4">
        <v>0</v>
      </c>
      <c r="HB515" s="4">
        <v>0</v>
      </c>
      <c r="HC515" s="4">
        <f t="shared" si="679"/>
        <v>0</v>
      </c>
      <c r="HE515" s="4" t="s">
        <v>3</v>
      </c>
      <c r="HF515" s="4" t="s">
        <v>3</v>
      </c>
      <c r="HM515" s="4" t="s">
        <v>42</v>
      </c>
      <c r="HN515" s="4" t="s">
        <v>3</v>
      </c>
      <c r="HO515" s="4" t="s">
        <v>3</v>
      </c>
      <c r="HP515" s="4" t="s">
        <v>3</v>
      </c>
      <c r="HQ515" s="4" t="s">
        <v>3</v>
      </c>
      <c r="HS515" s="4">
        <v>0</v>
      </c>
      <c r="IK515" s="4">
        <v>0</v>
      </c>
    </row>
    <row r="516" spans="1:255" x14ac:dyDescent="0.2">
      <c r="A516" s="2">
        <v>18</v>
      </c>
      <c r="B516" s="2">
        <v>1</v>
      </c>
      <c r="C516" s="2">
        <v>1001</v>
      </c>
      <c r="D516" s="2"/>
      <c r="E516" s="2" t="s">
        <v>546</v>
      </c>
      <c r="F516" s="2" t="s">
        <v>460</v>
      </c>
      <c r="G516" s="2" t="s">
        <v>461</v>
      </c>
      <c r="H516" s="2" t="s">
        <v>146</v>
      </c>
      <c r="I516" s="2">
        <f>I502*J516</f>
        <v>17</v>
      </c>
      <c r="J516" s="2">
        <v>56.666666666666671</v>
      </c>
      <c r="K516" s="2">
        <v>56.666666999999997</v>
      </c>
      <c r="L516" s="2"/>
      <c r="M516" s="2"/>
      <c r="N516" s="2"/>
      <c r="O516" s="2">
        <f t="shared" si="655"/>
        <v>46.92</v>
      </c>
      <c r="P516" s="2">
        <f t="shared" si="656"/>
        <v>46.92</v>
      </c>
      <c r="Q516" s="2">
        <f t="shared" si="680"/>
        <v>0</v>
      </c>
      <c r="R516" s="2">
        <f t="shared" si="681"/>
        <v>0</v>
      </c>
      <c r="S516" s="2">
        <f t="shared" si="657"/>
        <v>0</v>
      </c>
      <c r="T516" s="2">
        <f t="shared" si="658"/>
        <v>0</v>
      </c>
      <c r="U516" s="2">
        <f t="shared" si="659"/>
        <v>0</v>
      </c>
      <c r="V516" s="2">
        <f t="shared" si="660"/>
        <v>0</v>
      </c>
      <c r="W516" s="2">
        <f t="shared" si="661"/>
        <v>0</v>
      </c>
      <c r="X516" s="2">
        <f t="shared" si="682"/>
        <v>0</v>
      </c>
      <c r="Y516" s="2">
        <f t="shared" si="683"/>
        <v>0</v>
      </c>
      <c r="Z516" s="2"/>
      <c r="AA516" s="2">
        <v>85736471</v>
      </c>
      <c r="AB516" s="2">
        <f t="shared" si="662"/>
        <v>2.76</v>
      </c>
      <c r="AC516" s="2">
        <f t="shared" si="684"/>
        <v>2.76</v>
      </c>
      <c r="AD516" s="2">
        <f t="shared" si="685"/>
        <v>0</v>
      </c>
      <c r="AE516" s="2">
        <f t="shared" si="686"/>
        <v>0</v>
      </c>
      <c r="AF516" s="2">
        <f t="shared" si="687"/>
        <v>0</v>
      </c>
      <c r="AG516" s="2">
        <f t="shared" si="663"/>
        <v>0</v>
      </c>
      <c r="AH516" s="2">
        <f t="shared" si="688"/>
        <v>0</v>
      </c>
      <c r="AI516" s="2">
        <f t="shared" si="689"/>
        <v>0</v>
      </c>
      <c r="AJ516" s="2">
        <f t="shared" si="664"/>
        <v>0</v>
      </c>
      <c r="AK516" s="2">
        <v>2.76</v>
      </c>
      <c r="AL516" s="2">
        <v>2.76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109</v>
      </c>
      <c r="AU516" s="2">
        <v>61</v>
      </c>
      <c r="AV516" s="2">
        <v>1</v>
      </c>
      <c r="AW516" s="2">
        <v>1</v>
      </c>
      <c r="AX516" s="2"/>
      <c r="AY516" s="2"/>
      <c r="AZ516" s="2">
        <v>1</v>
      </c>
      <c r="BA516" s="2">
        <v>1</v>
      </c>
      <c r="BB516" s="2">
        <v>1</v>
      </c>
      <c r="BC516" s="2">
        <v>1</v>
      </c>
      <c r="BD516" s="2" t="s">
        <v>3</v>
      </c>
      <c r="BE516" s="2" t="s">
        <v>3</v>
      </c>
      <c r="BF516" s="2" t="s">
        <v>3</v>
      </c>
      <c r="BG516" s="2" t="s">
        <v>3</v>
      </c>
      <c r="BH516" s="2">
        <v>3</v>
      </c>
      <c r="BI516" s="2">
        <v>1</v>
      </c>
      <c r="BJ516" s="2" t="s">
        <v>462</v>
      </c>
      <c r="BK516" s="2"/>
      <c r="BL516" s="2"/>
      <c r="BM516" s="2">
        <v>21</v>
      </c>
      <c r="BN516" s="2">
        <v>0</v>
      </c>
      <c r="BO516" s="2" t="s">
        <v>3</v>
      </c>
      <c r="BP516" s="2">
        <v>0</v>
      </c>
      <c r="BQ516" s="2">
        <v>30</v>
      </c>
      <c r="BR516" s="2">
        <v>0</v>
      </c>
      <c r="BS516" s="2">
        <v>1</v>
      </c>
      <c r="BT516" s="2">
        <v>1</v>
      </c>
      <c r="BU516" s="2">
        <v>1</v>
      </c>
      <c r="BV516" s="2">
        <v>1</v>
      </c>
      <c r="BW516" s="2">
        <v>1</v>
      </c>
      <c r="BX516" s="2">
        <v>1</v>
      </c>
      <c r="BY516" s="2" t="s">
        <v>3</v>
      </c>
      <c r="BZ516" s="2">
        <v>109</v>
      </c>
      <c r="CA516" s="2">
        <v>61</v>
      </c>
      <c r="CB516" s="2" t="s">
        <v>3</v>
      </c>
      <c r="CC516" s="2"/>
      <c r="CD516" s="2"/>
      <c r="CE516" s="2">
        <v>1566</v>
      </c>
      <c r="CF516" s="2">
        <v>0</v>
      </c>
      <c r="CG516" s="2">
        <v>0</v>
      </c>
      <c r="CH516" s="2"/>
      <c r="CI516" s="2"/>
      <c r="CJ516" s="2"/>
      <c r="CK516" s="2"/>
      <c r="CL516" s="2"/>
      <c r="CM516" s="2">
        <v>0</v>
      </c>
      <c r="CN516" s="2" t="s">
        <v>908</v>
      </c>
      <c r="CO516" s="2">
        <v>0</v>
      </c>
      <c r="CP516" s="2">
        <f t="shared" si="665"/>
        <v>46.92</v>
      </c>
      <c r="CQ516" s="2">
        <f t="shared" si="666"/>
        <v>2.76</v>
      </c>
      <c r="CR516" s="2">
        <f t="shared" si="690"/>
        <v>0</v>
      </c>
      <c r="CS516" s="2">
        <f t="shared" si="691"/>
        <v>0</v>
      </c>
      <c r="CT516" s="2">
        <f t="shared" si="667"/>
        <v>0</v>
      </c>
      <c r="CU516" s="2">
        <f t="shared" si="668"/>
        <v>0</v>
      </c>
      <c r="CV516" s="2">
        <f t="shared" si="669"/>
        <v>0</v>
      </c>
      <c r="CW516" s="2">
        <f t="shared" si="670"/>
        <v>0</v>
      </c>
      <c r="CX516" s="2">
        <f t="shared" si="671"/>
        <v>0</v>
      </c>
      <c r="CY516" s="2">
        <f t="shared" si="692"/>
        <v>0</v>
      </c>
      <c r="CZ516" s="2">
        <f t="shared" si="693"/>
        <v>0</v>
      </c>
      <c r="DA516" s="2"/>
      <c r="DB516" s="2"/>
      <c r="DC516" s="2" t="s">
        <v>3</v>
      </c>
      <c r="DD516" s="2" t="s">
        <v>3</v>
      </c>
      <c r="DE516" s="2" t="s">
        <v>3</v>
      </c>
      <c r="DF516" s="2" t="s">
        <v>3</v>
      </c>
      <c r="DG516" s="2" t="s">
        <v>3</v>
      </c>
      <c r="DH516" s="2" t="s">
        <v>3</v>
      </c>
      <c r="DI516" s="2" t="s">
        <v>3</v>
      </c>
      <c r="DJ516" s="2" t="s">
        <v>3</v>
      </c>
      <c r="DK516" s="2" t="s">
        <v>3</v>
      </c>
      <c r="DL516" s="2" t="s">
        <v>3</v>
      </c>
      <c r="DM516" s="2" t="s">
        <v>3</v>
      </c>
      <c r="DN516" s="2">
        <v>0</v>
      </c>
      <c r="DO516" s="2">
        <v>0</v>
      </c>
      <c r="DP516" s="2">
        <v>1</v>
      </c>
      <c r="DQ516" s="2">
        <v>1</v>
      </c>
      <c r="DR516" s="2"/>
      <c r="DS516" s="2"/>
      <c r="DT516" s="2"/>
      <c r="DU516" s="2">
        <v>1010</v>
      </c>
      <c r="DV516" s="2" t="s">
        <v>146</v>
      </c>
      <c r="DW516" s="2" t="s">
        <v>146</v>
      </c>
      <c r="DX516" s="2">
        <v>1</v>
      </c>
      <c r="DY516" s="2"/>
      <c r="DZ516" s="2" t="s">
        <v>3</v>
      </c>
      <c r="EA516" s="2" t="s">
        <v>3</v>
      </c>
      <c r="EB516" s="2" t="s">
        <v>3</v>
      </c>
      <c r="EC516" s="2" t="s">
        <v>3</v>
      </c>
      <c r="ED516" s="2"/>
      <c r="EE516" s="2">
        <v>85133641</v>
      </c>
      <c r="EF516" s="2">
        <v>30</v>
      </c>
      <c r="EG516" s="2" t="s">
        <v>52</v>
      </c>
      <c r="EH516" s="2">
        <v>0</v>
      </c>
      <c r="EI516" s="2" t="s">
        <v>3</v>
      </c>
      <c r="EJ516" s="2">
        <v>1</v>
      </c>
      <c r="EK516" s="2">
        <v>21</v>
      </c>
      <c r="EL516" s="2" t="s">
        <v>53</v>
      </c>
      <c r="EM516" s="2" t="s">
        <v>54</v>
      </c>
      <c r="EN516" s="2"/>
      <c r="EO516" s="2" t="s">
        <v>148</v>
      </c>
      <c r="EP516" s="2"/>
      <c r="EQ516" s="2">
        <v>0</v>
      </c>
      <c r="ER516" s="2">
        <v>2.76</v>
      </c>
      <c r="ES516" s="2">
        <v>2.76</v>
      </c>
      <c r="ET516" s="2">
        <v>0</v>
      </c>
      <c r="EU516" s="2">
        <v>0</v>
      </c>
      <c r="EV516" s="2">
        <v>0</v>
      </c>
      <c r="EW516" s="2">
        <v>0</v>
      </c>
      <c r="EX516" s="2">
        <v>0</v>
      </c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>
        <v>0</v>
      </c>
      <c r="FR516" s="2">
        <v>0</v>
      </c>
      <c r="FS516" s="2">
        <v>0</v>
      </c>
      <c r="FT516" s="2"/>
      <c r="FU516" s="2"/>
      <c r="FV516" s="2"/>
      <c r="FW516" s="2"/>
      <c r="FX516" s="2">
        <v>109</v>
      </c>
      <c r="FY516" s="2">
        <v>61</v>
      </c>
      <c r="FZ516" s="2"/>
      <c r="GA516" s="2" t="s">
        <v>3</v>
      </c>
      <c r="GB516" s="2"/>
      <c r="GC516" s="2"/>
      <c r="GD516" s="2">
        <v>1</v>
      </c>
      <c r="GE516" s="2"/>
      <c r="GF516" s="2">
        <v>1294686118</v>
      </c>
      <c r="GG516" s="2">
        <v>2</v>
      </c>
      <c r="GH516" s="2">
        <v>1</v>
      </c>
      <c r="GI516" s="2">
        <v>-2</v>
      </c>
      <c r="GJ516" s="2">
        <v>0</v>
      </c>
      <c r="GK516" s="2">
        <v>0</v>
      </c>
      <c r="GL516" s="2">
        <f t="shared" si="672"/>
        <v>0</v>
      </c>
      <c r="GM516" s="2">
        <f t="shared" si="673"/>
        <v>46.92</v>
      </c>
      <c r="GN516" s="2">
        <f t="shared" si="674"/>
        <v>46.92</v>
      </c>
      <c r="GO516" s="2">
        <f t="shared" si="675"/>
        <v>0</v>
      </c>
      <c r="GP516" s="2">
        <f t="shared" si="676"/>
        <v>0</v>
      </c>
      <c r="GQ516" s="2"/>
      <c r="GR516" s="2">
        <v>0</v>
      </c>
      <c r="GS516" s="2">
        <v>3</v>
      </c>
      <c r="GT516" s="2">
        <v>0</v>
      </c>
      <c r="GU516" s="2" t="s">
        <v>3</v>
      </c>
      <c r="GV516" s="2">
        <f t="shared" si="677"/>
        <v>0</v>
      </c>
      <c r="GW516" s="2">
        <v>1</v>
      </c>
      <c r="GX516" s="2">
        <f t="shared" si="678"/>
        <v>0</v>
      </c>
      <c r="GY516" s="2"/>
      <c r="GZ516" s="2"/>
      <c r="HA516" s="2">
        <v>0</v>
      </c>
      <c r="HB516" s="2">
        <v>0</v>
      </c>
      <c r="HC516" s="2">
        <f t="shared" si="679"/>
        <v>0</v>
      </c>
      <c r="HD516" s="2"/>
      <c r="HE516" s="2" t="s">
        <v>3</v>
      </c>
      <c r="HF516" s="2" t="s">
        <v>3</v>
      </c>
      <c r="HG516" s="2"/>
      <c r="HH516" s="2"/>
      <c r="HI516" s="2"/>
      <c r="HJ516" s="2"/>
      <c r="HK516" s="2"/>
      <c r="HL516" s="2"/>
      <c r="HM516" s="2" t="s">
        <v>42</v>
      </c>
      <c r="HN516" s="2" t="s">
        <v>3</v>
      </c>
      <c r="HO516" s="2" t="s">
        <v>3</v>
      </c>
      <c r="HP516" s="2" t="s">
        <v>3</v>
      </c>
      <c r="HQ516" s="2" t="s">
        <v>3</v>
      </c>
      <c r="HR516" s="2"/>
      <c r="HS516" s="2">
        <v>0</v>
      </c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>
        <v>0</v>
      </c>
      <c r="IL516" s="2"/>
      <c r="IM516" s="2"/>
      <c r="IN516" s="2"/>
      <c r="IO516" s="2"/>
      <c r="IP516" s="2"/>
      <c r="IQ516" s="2"/>
      <c r="IR516" s="2"/>
      <c r="IS516" s="2"/>
      <c r="IT516" s="2"/>
      <c r="IU516" s="2"/>
    </row>
    <row r="517" spans="1:255" x14ac:dyDescent="0.2">
      <c r="A517" s="4">
        <v>18</v>
      </c>
      <c r="B517" s="4">
        <v>1</v>
      </c>
      <c r="C517" s="4">
        <v>1017</v>
      </c>
      <c r="E517" s="4" t="s">
        <v>546</v>
      </c>
      <c r="F517" s="4" t="s">
        <v>460</v>
      </c>
      <c r="G517" s="4" t="s">
        <v>461</v>
      </c>
      <c r="H517" s="4" t="s">
        <v>146</v>
      </c>
      <c r="I517" s="4">
        <f>I503*J517</f>
        <v>17</v>
      </c>
      <c r="J517" s="4">
        <v>56.666666666666671</v>
      </c>
      <c r="K517" s="4">
        <v>56.666666999999997</v>
      </c>
      <c r="O517" s="4">
        <f t="shared" si="655"/>
        <v>130.44</v>
      </c>
      <c r="P517" s="4">
        <f t="shared" si="656"/>
        <v>130.44</v>
      </c>
      <c r="Q517" s="4">
        <f t="shared" si="680"/>
        <v>0</v>
      </c>
      <c r="R517" s="4">
        <f t="shared" si="681"/>
        <v>0</v>
      </c>
      <c r="S517" s="4">
        <f t="shared" si="657"/>
        <v>0</v>
      </c>
      <c r="T517" s="4">
        <f t="shared" si="658"/>
        <v>0</v>
      </c>
      <c r="U517" s="4">
        <f t="shared" si="659"/>
        <v>0</v>
      </c>
      <c r="V517" s="4">
        <f t="shared" si="660"/>
        <v>0</v>
      </c>
      <c r="W517" s="4">
        <f t="shared" si="661"/>
        <v>0</v>
      </c>
      <c r="X517" s="4">
        <f t="shared" si="682"/>
        <v>0</v>
      </c>
      <c r="Y517" s="4">
        <f t="shared" si="683"/>
        <v>0</v>
      </c>
      <c r="AA517" s="4">
        <v>85736473</v>
      </c>
      <c r="AB517" s="4">
        <f t="shared" si="662"/>
        <v>2.76</v>
      </c>
      <c r="AC517" s="4">
        <f t="shared" si="684"/>
        <v>2.76</v>
      </c>
      <c r="AD517" s="4">
        <f t="shared" si="685"/>
        <v>0</v>
      </c>
      <c r="AE517" s="4">
        <f t="shared" si="686"/>
        <v>0</v>
      </c>
      <c r="AF517" s="4">
        <f t="shared" si="687"/>
        <v>0</v>
      </c>
      <c r="AG517" s="4">
        <f t="shared" si="663"/>
        <v>0</v>
      </c>
      <c r="AH517" s="4">
        <f t="shared" si="688"/>
        <v>0</v>
      </c>
      <c r="AI517" s="4">
        <f t="shared" si="689"/>
        <v>0</v>
      </c>
      <c r="AJ517" s="4">
        <f t="shared" si="664"/>
        <v>0</v>
      </c>
      <c r="AK517" s="4">
        <v>2.76</v>
      </c>
      <c r="AL517" s="4">
        <v>2.76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109</v>
      </c>
      <c r="AU517" s="4">
        <v>61</v>
      </c>
      <c r="AV517" s="4">
        <v>1</v>
      </c>
      <c r="AW517" s="4">
        <v>1</v>
      </c>
      <c r="AZ517" s="4">
        <v>1</v>
      </c>
      <c r="BA517" s="4">
        <v>1</v>
      </c>
      <c r="BB517" s="4">
        <v>1</v>
      </c>
      <c r="BC517" s="4">
        <v>2.78</v>
      </c>
      <c r="BD517" s="4" t="s">
        <v>3</v>
      </c>
      <c r="BE517" s="4" t="s">
        <v>3</v>
      </c>
      <c r="BF517" s="4" t="s">
        <v>3</v>
      </c>
      <c r="BG517" s="4" t="s">
        <v>3</v>
      </c>
      <c r="BH517" s="4">
        <v>3</v>
      </c>
      <c r="BI517" s="4">
        <v>1</v>
      </c>
      <c r="BJ517" s="4" t="s">
        <v>462</v>
      </c>
      <c r="BM517" s="4">
        <v>21</v>
      </c>
      <c r="BN517" s="4">
        <v>0</v>
      </c>
      <c r="BO517" s="4" t="s">
        <v>460</v>
      </c>
      <c r="BP517" s="4">
        <v>1</v>
      </c>
      <c r="BQ517" s="4">
        <v>30</v>
      </c>
      <c r="BR517" s="4">
        <v>0</v>
      </c>
      <c r="BS517" s="4">
        <v>1</v>
      </c>
      <c r="BT517" s="4">
        <v>1</v>
      </c>
      <c r="BU517" s="4">
        <v>1</v>
      </c>
      <c r="BV517" s="4">
        <v>1</v>
      </c>
      <c r="BW517" s="4">
        <v>1</v>
      </c>
      <c r="BX517" s="4">
        <v>1</v>
      </c>
      <c r="BY517" s="4" t="s">
        <v>3</v>
      </c>
      <c r="BZ517" s="4">
        <v>109</v>
      </c>
      <c r="CA517" s="4">
        <v>61</v>
      </c>
      <c r="CB517" s="4" t="s">
        <v>3</v>
      </c>
      <c r="CE517" s="4">
        <v>1566</v>
      </c>
      <c r="CF517" s="4">
        <v>0</v>
      </c>
      <c r="CG517" s="4">
        <v>0</v>
      </c>
      <c r="CM517" s="4">
        <v>0</v>
      </c>
      <c r="CN517" s="4" t="s">
        <v>908</v>
      </c>
      <c r="CO517" s="4">
        <v>0</v>
      </c>
      <c r="CP517" s="4">
        <f t="shared" si="665"/>
        <v>130.44</v>
      </c>
      <c r="CQ517" s="4">
        <f t="shared" si="666"/>
        <v>7.67</v>
      </c>
      <c r="CR517" s="4">
        <f t="shared" si="690"/>
        <v>0</v>
      </c>
      <c r="CS517" s="4">
        <f t="shared" si="691"/>
        <v>0</v>
      </c>
      <c r="CT517" s="4">
        <f t="shared" si="667"/>
        <v>0</v>
      </c>
      <c r="CU517" s="4">
        <f t="shared" si="668"/>
        <v>0</v>
      </c>
      <c r="CV517" s="4">
        <f t="shared" si="669"/>
        <v>0</v>
      </c>
      <c r="CW517" s="4">
        <f t="shared" si="670"/>
        <v>0</v>
      </c>
      <c r="CX517" s="4">
        <f t="shared" si="671"/>
        <v>0</v>
      </c>
      <c r="CY517" s="4">
        <f t="shared" si="692"/>
        <v>0</v>
      </c>
      <c r="CZ517" s="4">
        <f t="shared" si="693"/>
        <v>0</v>
      </c>
      <c r="DC517" s="4" t="s">
        <v>3</v>
      </c>
      <c r="DD517" s="4" t="s">
        <v>3</v>
      </c>
      <c r="DE517" s="4" t="s">
        <v>3</v>
      </c>
      <c r="DF517" s="4" t="s">
        <v>3</v>
      </c>
      <c r="DG517" s="4" t="s">
        <v>3</v>
      </c>
      <c r="DH517" s="4" t="s">
        <v>3</v>
      </c>
      <c r="DI517" s="4" t="s">
        <v>3</v>
      </c>
      <c r="DJ517" s="4" t="s">
        <v>3</v>
      </c>
      <c r="DK517" s="4" t="s">
        <v>3</v>
      </c>
      <c r="DL517" s="4" t="s">
        <v>3</v>
      </c>
      <c r="DM517" s="4" t="s">
        <v>3</v>
      </c>
      <c r="DN517" s="4">
        <v>0</v>
      </c>
      <c r="DO517" s="4">
        <v>0</v>
      </c>
      <c r="DP517" s="4">
        <v>1</v>
      </c>
      <c r="DQ517" s="4">
        <v>1</v>
      </c>
      <c r="DU517" s="4">
        <v>1010</v>
      </c>
      <c r="DV517" s="4" t="s">
        <v>146</v>
      </c>
      <c r="DW517" s="4" t="s">
        <v>146</v>
      </c>
      <c r="DX517" s="4">
        <v>1</v>
      </c>
      <c r="DZ517" s="4" t="s">
        <v>3</v>
      </c>
      <c r="EA517" s="4" t="s">
        <v>3</v>
      </c>
      <c r="EB517" s="4" t="s">
        <v>3</v>
      </c>
      <c r="EC517" s="4" t="s">
        <v>3</v>
      </c>
      <c r="EE517" s="4">
        <v>85133641</v>
      </c>
      <c r="EF517" s="4">
        <v>30</v>
      </c>
      <c r="EG517" s="4" t="s">
        <v>52</v>
      </c>
      <c r="EH517" s="4">
        <v>0</v>
      </c>
      <c r="EI517" s="4" t="s">
        <v>3</v>
      </c>
      <c r="EJ517" s="4">
        <v>1</v>
      </c>
      <c r="EK517" s="4">
        <v>21</v>
      </c>
      <c r="EL517" s="4" t="s">
        <v>53</v>
      </c>
      <c r="EM517" s="4" t="s">
        <v>54</v>
      </c>
      <c r="EO517" s="4" t="s">
        <v>148</v>
      </c>
      <c r="EQ517" s="4">
        <v>0</v>
      </c>
      <c r="ER517" s="4">
        <v>2.76</v>
      </c>
      <c r="ES517" s="4">
        <v>2.76</v>
      </c>
      <c r="ET517" s="4">
        <v>0</v>
      </c>
      <c r="EU517" s="4">
        <v>0</v>
      </c>
      <c r="EV517" s="4">
        <v>0</v>
      </c>
      <c r="EW517" s="4">
        <v>0</v>
      </c>
      <c r="EX517" s="4">
        <v>0</v>
      </c>
      <c r="FQ517" s="4">
        <v>0</v>
      </c>
      <c r="FR517" s="4">
        <v>0</v>
      </c>
      <c r="FS517" s="4">
        <v>0</v>
      </c>
      <c r="FX517" s="4">
        <v>109</v>
      </c>
      <c r="FY517" s="4">
        <v>61</v>
      </c>
      <c r="GA517" s="4" t="s">
        <v>3</v>
      </c>
      <c r="GD517" s="4">
        <v>1</v>
      </c>
      <c r="GF517" s="4">
        <v>1294686118</v>
      </c>
      <c r="GG517" s="4">
        <v>2</v>
      </c>
      <c r="GH517" s="4">
        <v>1</v>
      </c>
      <c r="GI517" s="4">
        <v>2</v>
      </c>
      <c r="GJ517" s="4">
        <v>0</v>
      </c>
      <c r="GK517" s="4">
        <v>0</v>
      </c>
      <c r="GL517" s="4">
        <f t="shared" si="672"/>
        <v>0</v>
      </c>
      <c r="GM517" s="4">
        <f t="shared" si="673"/>
        <v>130.44</v>
      </c>
      <c r="GN517" s="4">
        <f t="shared" si="674"/>
        <v>130.44</v>
      </c>
      <c r="GO517" s="4">
        <f t="shared" si="675"/>
        <v>0</v>
      </c>
      <c r="GP517" s="4">
        <f t="shared" si="676"/>
        <v>0</v>
      </c>
      <c r="GR517" s="4">
        <v>0</v>
      </c>
      <c r="GS517" s="4">
        <v>3</v>
      </c>
      <c r="GT517" s="4">
        <v>0</v>
      </c>
      <c r="GU517" s="4" t="s">
        <v>3</v>
      </c>
      <c r="GV517" s="4">
        <f t="shared" si="677"/>
        <v>0</v>
      </c>
      <c r="GW517" s="4">
        <v>1</v>
      </c>
      <c r="GX517" s="4">
        <f t="shared" si="678"/>
        <v>0</v>
      </c>
      <c r="HA517" s="4">
        <v>0</v>
      </c>
      <c r="HB517" s="4">
        <v>0</v>
      </c>
      <c r="HC517" s="4">
        <f t="shared" si="679"/>
        <v>0</v>
      </c>
      <c r="HE517" s="4" t="s">
        <v>3</v>
      </c>
      <c r="HF517" s="4" t="s">
        <v>3</v>
      </c>
      <c r="HM517" s="4" t="s">
        <v>42</v>
      </c>
      <c r="HN517" s="4" t="s">
        <v>3</v>
      </c>
      <c r="HO517" s="4" t="s">
        <v>3</v>
      </c>
      <c r="HP517" s="4" t="s">
        <v>3</v>
      </c>
      <c r="HQ517" s="4" t="s">
        <v>3</v>
      </c>
      <c r="HS517" s="4">
        <v>0</v>
      </c>
      <c r="IK517" s="4">
        <v>0</v>
      </c>
    </row>
    <row r="518" spans="1:255" x14ac:dyDescent="0.2">
      <c r="A518" s="2">
        <v>18</v>
      </c>
      <c r="B518" s="2">
        <v>1</v>
      </c>
      <c r="C518" s="2">
        <v>1006</v>
      </c>
      <c r="D518" s="2"/>
      <c r="E518" s="2" t="s">
        <v>547</v>
      </c>
      <c r="F518" s="2" t="s">
        <v>427</v>
      </c>
      <c r="G518" s="2" t="s">
        <v>428</v>
      </c>
      <c r="H518" s="2" t="s">
        <v>146</v>
      </c>
      <c r="I518" s="2">
        <f>I502*J518</f>
        <v>0.27</v>
      </c>
      <c r="J518" s="2">
        <v>0.90000000000000013</v>
      </c>
      <c r="K518" s="2">
        <v>0.9</v>
      </c>
      <c r="L518" s="2"/>
      <c r="M518" s="2"/>
      <c r="N518" s="2"/>
      <c r="O518" s="2">
        <f t="shared" si="655"/>
        <v>3.19</v>
      </c>
      <c r="P518" s="2">
        <f t="shared" si="656"/>
        <v>3.19</v>
      </c>
      <c r="Q518" s="2">
        <f t="shared" si="680"/>
        <v>0</v>
      </c>
      <c r="R518" s="2">
        <f t="shared" si="681"/>
        <v>0</v>
      </c>
      <c r="S518" s="2">
        <f t="shared" si="657"/>
        <v>0</v>
      </c>
      <c r="T518" s="2">
        <f t="shared" si="658"/>
        <v>0</v>
      </c>
      <c r="U518" s="2">
        <f t="shared" si="659"/>
        <v>0</v>
      </c>
      <c r="V518" s="2">
        <f t="shared" si="660"/>
        <v>0</v>
      </c>
      <c r="W518" s="2">
        <f t="shared" si="661"/>
        <v>0</v>
      </c>
      <c r="X518" s="2">
        <f t="shared" si="682"/>
        <v>0</v>
      </c>
      <c r="Y518" s="2">
        <f t="shared" si="683"/>
        <v>0</v>
      </c>
      <c r="Z518" s="2"/>
      <c r="AA518" s="2">
        <v>85736471</v>
      </c>
      <c r="AB518" s="2">
        <f t="shared" si="662"/>
        <v>11.82</v>
      </c>
      <c r="AC518" s="2">
        <f t="shared" si="684"/>
        <v>11.82</v>
      </c>
      <c r="AD518" s="2">
        <f t="shared" si="685"/>
        <v>0</v>
      </c>
      <c r="AE518" s="2">
        <f t="shared" si="686"/>
        <v>0</v>
      </c>
      <c r="AF518" s="2">
        <f t="shared" si="687"/>
        <v>0</v>
      </c>
      <c r="AG518" s="2">
        <f t="shared" si="663"/>
        <v>0</v>
      </c>
      <c r="AH518" s="2">
        <f t="shared" si="688"/>
        <v>0</v>
      </c>
      <c r="AI518" s="2">
        <f t="shared" si="689"/>
        <v>0</v>
      </c>
      <c r="AJ518" s="2">
        <f t="shared" si="664"/>
        <v>0</v>
      </c>
      <c r="AK518" s="2">
        <v>11.82</v>
      </c>
      <c r="AL518" s="2">
        <v>11.82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109</v>
      </c>
      <c r="AU518" s="2">
        <v>61</v>
      </c>
      <c r="AV518" s="2">
        <v>1</v>
      </c>
      <c r="AW518" s="2">
        <v>1</v>
      </c>
      <c r="AX518" s="2"/>
      <c r="AY518" s="2"/>
      <c r="AZ518" s="2">
        <v>1</v>
      </c>
      <c r="BA518" s="2">
        <v>1</v>
      </c>
      <c r="BB518" s="2">
        <v>1</v>
      </c>
      <c r="BC518" s="2">
        <v>1</v>
      </c>
      <c r="BD518" s="2" t="s">
        <v>3</v>
      </c>
      <c r="BE518" s="2" t="s">
        <v>3</v>
      </c>
      <c r="BF518" s="2" t="s">
        <v>3</v>
      </c>
      <c r="BG518" s="2" t="s">
        <v>3</v>
      </c>
      <c r="BH518" s="2">
        <v>3</v>
      </c>
      <c r="BI518" s="2">
        <v>1</v>
      </c>
      <c r="BJ518" s="2" t="s">
        <v>429</v>
      </c>
      <c r="BK518" s="2"/>
      <c r="BL518" s="2"/>
      <c r="BM518" s="2">
        <v>21</v>
      </c>
      <c r="BN518" s="2">
        <v>0</v>
      </c>
      <c r="BO518" s="2" t="s">
        <v>3</v>
      </c>
      <c r="BP518" s="2">
        <v>0</v>
      </c>
      <c r="BQ518" s="2">
        <v>30</v>
      </c>
      <c r="BR518" s="2">
        <v>0</v>
      </c>
      <c r="BS518" s="2">
        <v>1</v>
      </c>
      <c r="BT518" s="2">
        <v>1</v>
      </c>
      <c r="BU518" s="2">
        <v>1</v>
      </c>
      <c r="BV518" s="2">
        <v>1</v>
      </c>
      <c r="BW518" s="2">
        <v>1</v>
      </c>
      <c r="BX518" s="2">
        <v>1</v>
      </c>
      <c r="BY518" s="2" t="s">
        <v>3</v>
      </c>
      <c r="BZ518" s="2">
        <v>109</v>
      </c>
      <c r="CA518" s="2">
        <v>61</v>
      </c>
      <c r="CB518" s="2" t="s">
        <v>3</v>
      </c>
      <c r="CC518" s="2"/>
      <c r="CD518" s="2"/>
      <c r="CE518" s="2">
        <v>1566</v>
      </c>
      <c r="CF518" s="2">
        <v>0</v>
      </c>
      <c r="CG518" s="2">
        <v>0</v>
      </c>
      <c r="CH518" s="2"/>
      <c r="CI518" s="2"/>
      <c r="CJ518" s="2"/>
      <c r="CK518" s="2"/>
      <c r="CL518" s="2"/>
      <c r="CM518" s="2">
        <v>0</v>
      </c>
      <c r="CN518" s="2" t="s">
        <v>908</v>
      </c>
      <c r="CO518" s="2">
        <v>0</v>
      </c>
      <c r="CP518" s="2">
        <f t="shared" si="665"/>
        <v>3.19</v>
      </c>
      <c r="CQ518" s="2">
        <f t="shared" si="666"/>
        <v>11.82</v>
      </c>
      <c r="CR518" s="2">
        <f t="shared" si="690"/>
        <v>0</v>
      </c>
      <c r="CS518" s="2">
        <f t="shared" si="691"/>
        <v>0</v>
      </c>
      <c r="CT518" s="2">
        <f t="shared" si="667"/>
        <v>0</v>
      </c>
      <c r="CU518" s="2">
        <f t="shared" si="668"/>
        <v>0</v>
      </c>
      <c r="CV518" s="2">
        <f t="shared" si="669"/>
        <v>0</v>
      </c>
      <c r="CW518" s="2">
        <f t="shared" si="670"/>
        <v>0</v>
      </c>
      <c r="CX518" s="2">
        <f t="shared" si="671"/>
        <v>0</v>
      </c>
      <c r="CY518" s="2">
        <f t="shared" si="692"/>
        <v>0</v>
      </c>
      <c r="CZ518" s="2">
        <f t="shared" si="693"/>
        <v>0</v>
      </c>
      <c r="DA518" s="2"/>
      <c r="DB518" s="2"/>
      <c r="DC518" s="2" t="s">
        <v>3</v>
      </c>
      <c r="DD518" s="2" t="s">
        <v>3</v>
      </c>
      <c r="DE518" s="2" t="s">
        <v>3</v>
      </c>
      <c r="DF518" s="2" t="s">
        <v>3</v>
      </c>
      <c r="DG518" s="2" t="s">
        <v>3</v>
      </c>
      <c r="DH518" s="2" t="s">
        <v>3</v>
      </c>
      <c r="DI518" s="2" t="s">
        <v>3</v>
      </c>
      <c r="DJ518" s="2" t="s">
        <v>3</v>
      </c>
      <c r="DK518" s="2" t="s">
        <v>3</v>
      </c>
      <c r="DL518" s="2" t="s">
        <v>3</v>
      </c>
      <c r="DM518" s="2" t="s">
        <v>3</v>
      </c>
      <c r="DN518" s="2">
        <v>0</v>
      </c>
      <c r="DO518" s="2">
        <v>0</v>
      </c>
      <c r="DP518" s="2">
        <v>1</v>
      </c>
      <c r="DQ518" s="2">
        <v>1</v>
      </c>
      <c r="DR518" s="2"/>
      <c r="DS518" s="2"/>
      <c r="DT518" s="2"/>
      <c r="DU518" s="2">
        <v>1010</v>
      </c>
      <c r="DV518" s="2" t="s">
        <v>146</v>
      </c>
      <c r="DW518" s="2" t="s">
        <v>146</v>
      </c>
      <c r="DX518" s="2">
        <v>1</v>
      </c>
      <c r="DY518" s="2"/>
      <c r="DZ518" s="2" t="s">
        <v>3</v>
      </c>
      <c r="EA518" s="2" t="s">
        <v>3</v>
      </c>
      <c r="EB518" s="2" t="s">
        <v>3</v>
      </c>
      <c r="EC518" s="2" t="s">
        <v>3</v>
      </c>
      <c r="ED518" s="2"/>
      <c r="EE518" s="2">
        <v>85133641</v>
      </c>
      <c r="EF518" s="2">
        <v>30</v>
      </c>
      <c r="EG518" s="2" t="s">
        <v>52</v>
      </c>
      <c r="EH518" s="2">
        <v>0</v>
      </c>
      <c r="EI518" s="2" t="s">
        <v>3</v>
      </c>
      <c r="EJ518" s="2">
        <v>1</v>
      </c>
      <c r="EK518" s="2">
        <v>21</v>
      </c>
      <c r="EL518" s="2" t="s">
        <v>53</v>
      </c>
      <c r="EM518" s="2" t="s">
        <v>54</v>
      </c>
      <c r="EN518" s="2"/>
      <c r="EO518" s="2" t="s">
        <v>148</v>
      </c>
      <c r="EP518" s="2"/>
      <c r="EQ518" s="2">
        <v>0</v>
      </c>
      <c r="ER518" s="2">
        <v>11.82</v>
      </c>
      <c r="ES518" s="2">
        <v>11.82</v>
      </c>
      <c r="ET518" s="2">
        <v>0</v>
      </c>
      <c r="EU518" s="2">
        <v>0</v>
      </c>
      <c r="EV518" s="2">
        <v>0</v>
      </c>
      <c r="EW518" s="2">
        <v>0</v>
      </c>
      <c r="EX518" s="2">
        <v>0</v>
      </c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>
        <v>0</v>
      </c>
      <c r="FR518" s="2">
        <v>0</v>
      </c>
      <c r="FS518" s="2">
        <v>0</v>
      </c>
      <c r="FT518" s="2"/>
      <c r="FU518" s="2"/>
      <c r="FV518" s="2"/>
      <c r="FW518" s="2"/>
      <c r="FX518" s="2">
        <v>109</v>
      </c>
      <c r="FY518" s="2">
        <v>61</v>
      </c>
      <c r="FZ518" s="2"/>
      <c r="GA518" s="2" t="s">
        <v>3</v>
      </c>
      <c r="GB518" s="2"/>
      <c r="GC518" s="2"/>
      <c r="GD518" s="2">
        <v>1</v>
      </c>
      <c r="GE518" s="2"/>
      <c r="GF518" s="2">
        <v>1847581397</v>
      </c>
      <c r="GG518" s="2">
        <v>2</v>
      </c>
      <c r="GH518" s="2">
        <v>1</v>
      </c>
      <c r="GI518" s="2">
        <v>-2</v>
      </c>
      <c r="GJ518" s="2">
        <v>0</v>
      </c>
      <c r="GK518" s="2">
        <v>0</v>
      </c>
      <c r="GL518" s="2">
        <f t="shared" si="672"/>
        <v>0</v>
      </c>
      <c r="GM518" s="2">
        <f t="shared" si="673"/>
        <v>3.19</v>
      </c>
      <c r="GN518" s="2">
        <f t="shared" si="674"/>
        <v>3.19</v>
      </c>
      <c r="GO518" s="2">
        <f t="shared" si="675"/>
        <v>0</v>
      </c>
      <c r="GP518" s="2">
        <f t="shared" si="676"/>
        <v>0</v>
      </c>
      <c r="GQ518" s="2"/>
      <c r="GR518" s="2">
        <v>0</v>
      </c>
      <c r="GS518" s="2">
        <v>3</v>
      </c>
      <c r="GT518" s="2">
        <v>0</v>
      </c>
      <c r="GU518" s="2" t="s">
        <v>3</v>
      </c>
      <c r="GV518" s="2">
        <f t="shared" si="677"/>
        <v>0</v>
      </c>
      <c r="GW518" s="2">
        <v>1</v>
      </c>
      <c r="GX518" s="2">
        <f t="shared" si="678"/>
        <v>0</v>
      </c>
      <c r="GY518" s="2"/>
      <c r="GZ518" s="2"/>
      <c r="HA518" s="2">
        <v>0</v>
      </c>
      <c r="HB518" s="2">
        <v>0</v>
      </c>
      <c r="HC518" s="2">
        <f t="shared" si="679"/>
        <v>0</v>
      </c>
      <c r="HD518" s="2"/>
      <c r="HE518" s="2" t="s">
        <v>3</v>
      </c>
      <c r="HF518" s="2" t="s">
        <v>3</v>
      </c>
      <c r="HG518" s="2"/>
      <c r="HH518" s="2"/>
      <c r="HI518" s="2"/>
      <c r="HJ518" s="2"/>
      <c r="HK518" s="2"/>
      <c r="HL518" s="2"/>
      <c r="HM518" s="2" t="s">
        <v>42</v>
      </c>
      <c r="HN518" s="2" t="s">
        <v>3</v>
      </c>
      <c r="HO518" s="2" t="s">
        <v>3</v>
      </c>
      <c r="HP518" s="2" t="s">
        <v>3</v>
      </c>
      <c r="HQ518" s="2" t="s">
        <v>3</v>
      </c>
      <c r="HR518" s="2"/>
      <c r="HS518" s="2">
        <v>0</v>
      </c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>
        <v>0</v>
      </c>
      <c r="IL518" s="2"/>
      <c r="IM518" s="2"/>
      <c r="IN518" s="2"/>
      <c r="IO518" s="2"/>
      <c r="IP518" s="2"/>
      <c r="IQ518" s="2"/>
      <c r="IR518" s="2"/>
      <c r="IS518" s="2"/>
      <c r="IT518" s="2"/>
      <c r="IU518" s="2"/>
    </row>
    <row r="519" spans="1:255" x14ac:dyDescent="0.2">
      <c r="A519" s="4">
        <v>18</v>
      </c>
      <c r="B519" s="4">
        <v>1</v>
      </c>
      <c r="C519" s="4">
        <v>1022</v>
      </c>
      <c r="E519" s="4" t="s">
        <v>547</v>
      </c>
      <c r="F519" s="4" t="s">
        <v>427</v>
      </c>
      <c r="G519" s="4" t="s">
        <v>428</v>
      </c>
      <c r="H519" s="4" t="s">
        <v>146</v>
      </c>
      <c r="I519" s="4">
        <f>I503*J519</f>
        <v>0.27</v>
      </c>
      <c r="J519" s="4">
        <v>0.90000000000000013</v>
      </c>
      <c r="K519" s="4">
        <v>0.9</v>
      </c>
      <c r="O519" s="4">
        <f t="shared" si="655"/>
        <v>19.940000000000001</v>
      </c>
      <c r="P519" s="4">
        <f t="shared" si="656"/>
        <v>19.940000000000001</v>
      </c>
      <c r="Q519" s="4">
        <f t="shared" si="680"/>
        <v>0</v>
      </c>
      <c r="R519" s="4">
        <f t="shared" si="681"/>
        <v>0</v>
      </c>
      <c r="S519" s="4">
        <f t="shared" si="657"/>
        <v>0</v>
      </c>
      <c r="T519" s="4">
        <f t="shared" si="658"/>
        <v>0</v>
      </c>
      <c r="U519" s="4">
        <f t="shared" si="659"/>
        <v>0</v>
      </c>
      <c r="V519" s="4">
        <f t="shared" si="660"/>
        <v>0</v>
      </c>
      <c r="W519" s="4">
        <f t="shared" si="661"/>
        <v>0</v>
      </c>
      <c r="X519" s="4">
        <f t="shared" si="682"/>
        <v>0</v>
      </c>
      <c r="Y519" s="4">
        <f t="shared" si="683"/>
        <v>0</v>
      </c>
      <c r="AA519" s="4">
        <v>85736473</v>
      </c>
      <c r="AB519" s="4">
        <f t="shared" si="662"/>
        <v>11.82</v>
      </c>
      <c r="AC519" s="4">
        <f t="shared" si="684"/>
        <v>11.82</v>
      </c>
      <c r="AD519" s="4">
        <f t="shared" si="685"/>
        <v>0</v>
      </c>
      <c r="AE519" s="4">
        <f t="shared" si="686"/>
        <v>0</v>
      </c>
      <c r="AF519" s="4">
        <f t="shared" si="687"/>
        <v>0</v>
      </c>
      <c r="AG519" s="4">
        <f t="shared" si="663"/>
        <v>0</v>
      </c>
      <c r="AH519" s="4">
        <f t="shared" si="688"/>
        <v>0</v>
      </c>
      <c r="AI519" s="4">
        <f t="shared" si="689"/>
        <v>0</v>
      </c>
      <c r="AJ519" s="4">
        <f t="shared" si="664"/>
        <v>0</v>
      </c>
      <c r="AK519" s="4">
        <v>11.82</v>
      </c>
      <c r="AL519" s="4">
        <v>11.82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109</v>
      </c>
      <c r="AU519" s="4">
        <v>61</v>
      </c>
      <c r="AV519" s="4">
        <v>1</v>
      </c>
      <c r="AW519" s="4">
        <v>1</v>
      </c>
      <c r="AZ519" s="4">
        <v>1</v>
      </c>
      <c r="BA519" s="4">
        <v>1</v>
      </c>
      <c r="BB519" s="4">
        <v>1</v>
      </c>
      <c r="BC519" s="4">
        <v>6.25</v>
      </c>
      <c r="BD519" s="4" t="s">
        <v>3</v>
      </c>
      <c r="BE519" s="4" t="s">
        <v>3</v>
      </c>
      <c r="BF519" s="4" t="s">
        <v>3</v>
      </c>
      <c r="BG519" s="4" t="s">
        <v>3</v>
      </c>
      <c r="BH519" s="4">
        <v>3</v>
      </c>
      <c r="BI519" s="4">
        <v>1</v>
      </c>
      <c r="BJ519" s="4" t="s">
        <v>429</v>
      </c>
      <c r="BM519" s="4">
        <v>21</v>
      </c>
      <c r="BN519" s="4">
        <v>0</v>
      </c>
      <c r="BO519" s="4" t="s">
        <v>427</v>
      </c>
      <c r="BP519" s="4">
        <v>1</v>
      </c>
      <c r="BQ519" s="4">
        <v>30</v>
      </c>
      <c r="BR519" s="4">
        <v>0</v>
      </c>
      <c r="BS519" s="4">
        <v>1</v>
      </c>
      <c r="BT519" s="4">
        <v>1</v>
      </c>
      <c r="BU519" s="4">
        <v>1</v>
      </c>
      <c r="BV519" s="4">
        <v>1</v>
      </c>
      <c r="BW519" s="4">
        <v>1</v>
      </c>
      <c r="BX519" s="4">
        <v>1</v>
      </c>
      <c r="BY519" s="4" t="s">
        <v>3</v>
      </c>
      <c r="BZ519" s="4">
        <v>109</v>
      </c>
      <c r="CA519" s="4">
        <v>61</v>
      </c>
      <c r="CB519" s="4" t="s">
        <v>3</v>
      </c>
      <c r="CE519" s="4">
        <v>1566</v>
      </c>
      <c r="CF519" s="4">
        <v>0</v>
      </c>
      <c r="CG519" s="4">
        <v>0</v>
      </c>
      <c r="CM519" s="4">
        <v>0</v>
      </c>
      <c r="CN519" s="4" t="s">
        <v>908</v>
      </c>
      <c r="CO519" s="4">
        <v>0</v>
      </c>
      <c r="CP519" s="4">
        <f t="shared" si="665"/>
        <v>19.940000000000001</v>
      </c>
      <c r="CQ519" s="4">
        <f t="shared" si="666"/>
        <v>73.88</v>
      </c>
      <c r="CR519" s="4">
        <f t="shared" si="690"/>
        <v>0</v>
      </c>
      <c r="CS519" s="4">
        <f t="shared" si="691"/>
        <v>0</v>
      </c>
      <c r="CT519" s="4">
        <f t="shared" si="667"/>
        <v>0</v>
      </c>
      <c r="CU519" s="4">
        <f t="shared" si="668"/>
        <v>0</v>
      </c>
      <c r="CV519" s="4">
        <f t="shared" si="669"/>
        <v>0</v>
      </c>
      <c r="CW519" s="4">
        <f t="shared" si="670"/>
        <v>0</v>
      </c>
      <c r="CX519" s="4">
        <f t="shared" si="671"/>
        <v>0</v>
      </c>
      <c r="CY519" s="4">
        <f t="shared" si="692"/>
        <v>0</v>
      </c>
      <c r="CZ519" s="4">
        <f t="shared" si="693"/>
        <v>0</v>
      </c>
      <c r="DC519" s="4" t="s">
        <v>3</v>
      </c>
      <c r="DD519" s="4" t="s">
        <v>3</v>
      </c>
      <c r="DE519" s="4" t="s">
        <v>3</v>
      </c>
      <c r="DF519" s="4" t="s">
        <v>3</v>
      </c>
      <c r="DG519" s="4" t="s">
        <v>3</v>
      </c>
      <c r="DH519" s="4" t="s">
        <v>3</v>
      </c>
      <c r="DI519" s="4" t="s">
        <v>3</v>
      </c>
      <c r="DJ519" s="4" t="s">
        <v>3</v>
      </c>
      <c r="DK519" s="4" t="s">
        <v>3</v>
      </c>
      <c r="DL519" s="4" t="s">
        <v>3</v>
      </c>
      <c r="DM519" s="4" t="s">
        <v>3</v>
      </c>
      <c r="DN519" s="4">
        <v>0</v>
      </c>
      <c r="DO519" s="4">
        <v>0</v>
      </c>
      <c r="DP519" s="4">
        <v>1</v>
      </c>
      <c r="DQ519" s="4">
        <v>1</v>
      </c>
      <c r="DU519" s="4">
        <v>1010</v>
      </c>
      <c r="DV519" s="4" t="s">
        <v>146</v>
      </c>
      <c r="DW519" s="4" t="s">
        <v>146</v>
      </c>
      <c r="DX519" s="4">
        <v>1</v>
      </c>
      <c r="DZ519" s="4" t="s">
        <v>3</v>
      </c>
      <c r="EA519" s="4" t="s">
        <v>3</v>
      </c>
      <c r="EB519" s="4" t="s">
        <v>3</v>
      </c>
      <c r="EC519" s="4" t="s">
        <v>3</v>
      </c>
      <c r="EE519" s="4">
        <v>85133641</v>
      </c>
      <c r="EF519" s="4">
        <v>30</v>
      </c>
      <c r="EG519" s="4" t="s">
        <v>52</v>
      </c>
      <c r="EH519" s="4">
        <v>0</v>
      </c>
      <c r="EI519" s="4" t="s">
        <v>3</v>
      </c>
      <c r="EJ519" s="4">
        <v>1</v>
      </c>
      <c r="EK519" s="4">
        <v>21</v>
      </c>
      <c r="EL519" s="4" t="s">
        <v>53</v>
      </c>
      <c r="EM519" s="4" t="s">
        <v>54</v>
      </c>
      <c r="EO519" s="4" t="s">
        <v>148</v>
      </c>
      <c r="EQ519" s="4">
        <v>0</v>
      </c>
      <c r="ER519" s="4">
        <v>11.82</v>
      </c>
      <c r="ES519" s="4">
        <v>11.82</v>
      </c>
      <c r="ET519" s="4">
        <v>0</v>
      </c>
      <c r="EU519" s="4">
        <v>0</v>
      </c>
      <c r="EV519" s="4">
        <v>0</v>
      </c>
      <c r="EW519" s="4">
        <v>0</v>
      </c>
      <c r="EX519" s="4">
        <v>0</v>
      </c>
      <c r="FQ519" s="4">
        <v>0</v>
      </c>
      <c r="FR519" s="4">
        <v>0</v>
      </c>
      <c r="FS519" s="4">
        <v>0</v>
      </c>
      <c r="FX519" s="4">
        <v>109</v>
      </c>
      <c r="FY519" s="4">
        <v>61</v>
      </c>
      <c r="GA519" s="4" t="s">
        <v>3</v>
      </c>
      <c r="GD519" s="4">
        <v>1</v>
      </c>
      <c r="GF519" s="4">
        <v>1847581397</v>
      </c>
      <c r="GG519" s="4">
        <v>2</v>
      </c>
      <c r="GH519" s="4">
        <v>1</v>
      </c>
      <c r="GI519" s="4">
        <v>2</v>
      </c>
      <c r="GJ519" s="4">
        <v>0</v>
      </c>
      <c r="GK519" s="4">
        <v>0</v>
      </c>
      <c r="GL519" s="4">
        <f t="shared" si="672"/>
        <v>0</v>
      </c>
      <c r="GM519" s="4">
        <f t="shared" si="673"/>
        <v>19.940000000000001</v>
      </c>
      <c r="GN519" s="4">
        <f t="shared" si="674"/>
        <v>19.940000000000001</v>
      </c>
      <c r="GO519" s="4">
        <f t="shared" si="675"/>
        <v>0</v>
      </c>
      <c r="GP519" s="4">
        <f t="shared" si="676"/>
        <v>0</v>
      </c>
      <c r="GR519" s="4">
        <v>0</v>
      </c>
      <c r="GS519" s="4">
        <v>3</v>
      </c>
      <c r="GT519" s="4">
        <v>0</v>
      </c>
      <c r="GU519" s="4" t="s">
        <v>3</v>
      </c>
      <c r="GV519" s="4">
        <f t="shared" si="677"/>
        <v>0</v>
      </c>
      <c r="GW519" s="4">
        <v>1</v>
      </c>
      <c r="GX519" s="4">
        <f t="shared" si="678"/>
        <v>0</v>
      </c>
      <c r="HA519" s="4">
        <v>0</v>
      </c>
      <c r="HB519" s="4">
        <v>0</v>
      </c>
      <c r="HC519" s="4">
        <f t="shared" si="679"/>
        <v>0</v>
      </c>
      <c r="HE519" s="4" t="s">
        <v>3</v>
      </c>
      <c r="HF519" s="4" t="s">
        <v>3</v>
      </c>
      <c r="HM519" s="4" t="s">
        <v>42</v>
      </c>
      <c r="HN519" s="4" t="s">
        <v>3</v>
      </c>
      <c r="HO519" s="4" t="s">
        <v>3</v>
      </c>
      <c r="HP519" s="4" t="s">
        <v>3</v>
      </c>
      <c r="HQ519" s="4" t="s">
        <v>3</v>
      </c>
      <c r="HS519" s="4">
        <v>0</v>
      </c>
      <c r="IK519" s="4">
        <v>0</v>
      </c>
    </row>
    <row r="520" spans="1:255" x14ac:dyDescent="0.2">
      <c r="A520" s="2">
        <v>17</v>
      </c>
      <c r="B520" s="2">
        <v>1</v>
      </c>
      <c r="C520" s="2">
        <f>ROW(SmtRes!A1030)</f>
        <v>1030</v>
      </c>
      <c r="D520" s="2">
        <f>ROW(EtalonRes!A1011)</f>
        <v>1011</v>
      </c>
      <c r="E520" s="2" t="s">
        <v>548</v>
      </c>
      <c r="F520" s="2" t="s">
        <v>549</v>
      </c>
      <c r="G520" s="2" t="s">
        <v>550</v>
      </c>
      <c r="H520" s="2" t="s">
        <v>291</v>
      </c>
      <c r="I520" s="2">
        <f>ROUND(18,9)</f>
        <v>18</v>
      </c>
      <c r="J520" s="2">
        <v>0</v>
      </c>
      <c r="K520" s="2">
        <f>ROUND(18,9)</f>
        <v>18</v>
      </c>
      <c r="L520" s="2"/>
      <c r="M520" s="2"/>
      <c r="N520" s="2"/>
      <c r="O520" s="2">
        <f t="shared" si="655"/>
        <v>831.35</v>
      </c>
      <c r="P520" s="2">
        <f t="shared" si="656"/>
        <v>64.98</v>
      </c>
      <c r="Q520" s="2">
        <f>(ROUND((ROUND(((((ET520*1.25)*1.2))*AV520*I520),2)*BB520),2)+ROUND((ROUND(((AE520-(((EU520*1.25)*1.2)))*AV520*I520),2)*BS520),2))</f>
        <v>246.89</v>
      </c>
      <c r="R520" s="2">
        <f>(ROUND((ROUND(((((EU520*1.25)*1.2))*AV520*I520),2)*BS520),2)+ROUND((ROUND(((AE520-(((EU520*1.25)*1.2)))*AV520*I520),2)*BS520),2))</f>
        <v>31.69</v>
      </c>
      <c r="S520" s="2">
        <f t="shared" si="657"/>
        <v>519.48</v>
      </c>
      <c r="T520" s="2">
        <f t="shared" si="658"/>
        <v>0</v>
      </c>
      <c r="U520" s="2">
        <f t="shared" si="659"/>
        <v>42.141805199999993</v>
      </c>
      <c r="V520" s="2">
        <f t="shared" si="660"/>
        <v>0</v>
      </c>
      <c r="W520" s="2">
        <f t="shared" si="661"/>
        <v>0</v>
      </c>
      <c r="X520" s="2">
        <f>(ROUND((((S520+ROUND((ROUND(((((EU520*1.25)*1.2))*AV520*I520),2)*BS520),2))*AT520)/100),2)+ROUND(((ROUND((ROUND(((AE520-(((EU520*1.25)*1.2)))*AV520*I520),2)*BS520),2)*AT520)/100),2))</f>
        <v>600.78</v>
      </c>
      <c r="Y520" s="2">
        <f>(ROUND((((S520+ROUND((ROUND(((((EU520*1.25)*1.2))*AV520*I520),2)*BS520),2))*AU520)/100),2)+ROUND(((ROUND((ROUND(((AE520-(((EU520*1.25)*1.2)))*AV520*I520),2)*BS520),2)*AU520)/100),2))</f>
        <v>336.21</v>
      </c>
      <c r="Z520" s="2"/>
      <c r="AA520" s="2">
        <v>85736471</v>
      </c>
      <c r="AB520" s="2">
        <f t="shared" si="662"/>
        <v>43.512999999999998</v>
      </c>
      <c r="AC520" s="2">
        <f>ROUND((((ES520*1)*1)),6)</f>
        <v>3.61</v>
      </c>
      <c r="AD520" s="2">
        <f>ROUND((((((ET520*1.25)*1.2))-(((EU520*1.25)*1.2)))+AE520),6)</f>
        <v>12.855</v>
      </c>
      <c r="AE520" s="2">
        <f>ROUND((((EU520*1.25)*1.2)),6)</f>
        <v>1.65</v>
      </c>
      <c r="AF520" s="2">
        <f>ROUND((((EV520*1.15)*1.2)),6)</f>
        <v>27.047999999999998</v>
      </c>
      <c r="AG520" s="2">
        <f t="shared" si="663"/>
        <v>0</v>
      </c>
      <c r="AH520" s="2">
        <f>(((EW520*1.15)*1.2))</f>
        <v>2.1941999999999999</v>
      </c>
      <c r="AI520" s="2">
        <f>(((EX520*1.25)*1.2))</f>
        <v>0</v>
      </c>
      <c r="AJ520" s="2">
        <f t="shared" si="664"/>
        <v>0</v>
      </c>
      <c r="AK520" s="2">
        <v>31.78</v>
      </c>
      <c r="AL520" s="2">
        <v>3.61</v>
      </c>
      <c r="AM520" s="2">
        <v>8.57</v>
      </c>
      <c r="AN520" s="2">
        <v>1.1000000000000001</v>
      </c>
      <c r="AO520" s="2">
        <v>19.600000000000001</v>
      </c>
      <c r="AP520" s="2">
        <v>0</v>
      </c>
      <c r="AQ520" s="2">
        <v>1.59</v>
      </c>
      <c r="AR520" s="2">
        <v>0</v>
      </c>
      <c r="AS520" s="2">
        <v>0</v>
      </c>
      <c r="AT520" s="2">
        <v>109</v>
      </c>
      <c r="AU520" s="2">
        <v>61</v>
      </c>
      <c r="AV520" s="2">
        <v>1.0669999999999999</v>
      </c>
      <c r="AW520" s="2">
        <v>1</v>
      </c>
      <c r="AX520" s="2"/>
      <c r="AY520" s="2"/>
      <c r="AZ520" s="2">
        <v>1</v>
      </c>
      <c r="BA520" s="2">
        <v>1</v>
      </c>
      <c r="BB520" s="2">
        <v>1</v>
      </c>
      <c r="BC520" s="2">
        <v>1</v>
      </c>
      <c r="BD520" s="2" t="s">
        <v>3</v>
      </c>
      <c r="BE520" s="2" t="s">
        <v>3</v>
      </c>
      <c r="BF520" s="2" t="s">
        <v>3</v>
      </c>
      <c r="BG520" s="2" t="s">
        <v>3</v>
      </c>
      <c r="BH520" s="2">
        <v>0</v>
      </c>
      <c r="BI520" s="2">
        <v>1</v>
      </c>
      <c r="BJ520" s="2" t="s">
        <v>551</v>
      </c>
      <c r="BK520" s="2"/>
      <c r="BL520" s="2"/>
      <c r="BM520" s="2">
        <v>23</v>
      </c>
      <c r="BN520" s="2">
        <v>0</v>
      </c>
      <c r="BO520" s="2" t="s">
        <v>549</v>
      </c>
      <c r="BP520" s="2">
        <v>1</v>
      </c>
      <c r="BQ520" s="2">
        <v>30</v>
      </c>
      <c r="BR520" s="2">
        <v>0</v>
      </c>
      <c r="BS520" s="2">
        <v>1</v>
      </c>
      <c r="BT520" s="2">
        <v>1</v>
      </c>
      <c r="BU520" s="2">
        <v>1</v>
      </c>
      <c r="BV520" s="2">
        <v>1</v>
      </c>
      <c r="BW520" s="2">
        <v>1</v>
      </c>
      <c r="BX520" s="2">
        <v>1</v>
      </c>
      <c r="BY520" s="2" t="s">
        <v>3</v>
      </c>
      <c r="BZ520" s="2">
        <v>109</v>
      </c>
      <c r="CA520" s="2">
        <v>61</v>
      </c>
      <c r="CB520" s="2" t="s">
        <v>3</v>
      </c>
      <c r="CC520" s="2"/>
      <c r="CD520" s="2"/>
      <c r="CE520" s="2">
        <v>1566</v>
      </c>
      <c r="CF520" s="2">
        <v>0</v>
      </c>
      <c r="CG520" s="2">
        <v>0</v>
      </c>
      <c r="CH520" s="2"/>
      <c r="CI520" s="2"/>
      <c r="CJ520" s="2"/>
      <c r="CK520" s="2"/>
      <c r="CL520" s="2"/>
      <c r="CM520" s="2">
        <v>0</v>
      </c>
      <c r="CN520" s="2" t="s">
        <v>907</v>
      </c>
      <c r="CO520" s="2">
        <v>0</v>
      </c>
      <c r="CP520" s="2">
        <f t="shared" si="665"/>
        <v>831.35</v>
      </c>
      <c r="CQ520" s="2">
        <f t="shared" si="666"/>
        <v>3.61</v>
      </c>
      <c r="CR520" s="2">
        <f>(ROUND((ROUND(((((ET520*1.25)*1.2))*AV520*1),2)*BB520),2)+ROUND((ROUND(((AE520-(((EU520*1.25)*1.2)))*AV520*1),2)*BS520),2))</f>
        <v>13.72</v>
      </c>
      <c r="CS520" s="2">
        <f>(ROUND((ROUND(((((EU520*1.25)*1.2))*AV520*1),2)*BS520),2)+ROUND((ROUND(((AE520-(((EU520*1.25)*1.2)))*AV520*1),2)*BS520),2))</f>
        <v>1.76</v>
      </c>
      <c r="CT520" s="2">
        <f t="shared" si="667"/>
        <v>28.86</v>
      </c>
      <c r="CU520" s="2">
        <f t="shared" si="668"/>
        <v>0</v>
      </c>
      <c r="CV520" s="2">
        <f t="shared" si="669"/>
        <v>2.3412113999999997</v>
      </c>
      <c r="CW520" s="2">
        <f t="shared" si="670"/>
        <v>0</v>
      </c>
      <c r="CX520" s="2">
        <f t="shared" si="671"/>
        <v>0</v>
      </c>
      <c r="CY520" s="2">
        <f>(ROUND((((S520+ROUND((ROUND(((((EU520*1.25)*1.2))*AV520*1),2)*BS520),2))*AT520)/100),2)+ROUND(((ROUND((ROUND(((AE520-(((EU520*1.25)*1.2)))*AV520*1),2)*BS520),2)*AT520)/100),2))</f>
        <v>568.15</v>
      </c>
      <c r="CZ520" s="2">
        <f>(ROUND((((S520+ROUND((ROUND(((((EU520*1.25)*1.2))*AV520*1),2)*BS520),2))*AU520)/100),2)+ROUND(((ROUND((ROUND(((AE520-(((EU520*1.25)*1.2)))*AV520*1),2)*BS520),2)*AU520)/100),2))</f>
        <v>317.95999999999998</v>
      </c>
      <c r="DA520" s="2"/>
      <c r="DB520" s="2">
        <v>191</v>
      </c>
      <c r="DC520" s="2" t="s">
        <v>3</v>
      </c>
      <c r="DD520" s="2" t="s">
        <v>42</v>
      </c>
      <c r="DE520" s="2" t="s">
        <v>140</v>
      </c>
      <c r="DF520" s="2" t="s">
        <v>140</v>
      </c>
      <c r="DG520" s="2" t="s">
        <v>141</v>
      </c>
      <c r="DH520" s="2" t="s">
        <v>3</v>
      </c>
      <c r="DI520" s="2" t="s">
        <v>141</v>
      </c>
      <c r="DJ520" s="2" t="s">
        <v>140</v>
      </c>
      <c r="DK520" s="2" t="s">
        <v>3</v>
      </c>
      <c r="DL520" s="2" t="s">
        <v>3</v>
      </c>
      <c r="DM520" s="2" t="s">
        <v>3</v>
      </c>
      <c r="DN520" s="2">
        <v>0</v>
      </c>
      <c r="DO520" s="2">
        <v>0</v>
      </c>
      <c r="DP520" s="2">
        <v>1</v>
      </c>
      <c r="DQ520" s="2">
        <v>1</v>
      </c>
      <c r="DR520" s="2"/>
      <c r="DS520" s="2"/>
      <c r="DT520" s="2"/>
      <c r="DU520" s="2">
        <v>1013</v>
      </c>
      <c r="DV520" s="2" t="s">
        <v>291</v>
      </c>
      <c r="DW520" s="2" t="s">
        <v>291</v>
      </c>
      <c r="DX520" s="2">
        <v>1</v>
      </c>
      <c r="DY520" s="2"/>
      <c r="DZ520" s="2" t="s">
        <v>3</v>
      </c>
      <c r="EA520" s="2" t="s">
        <v>3</v>
      </c>
      <c r="EB520" s="2" t="s">
        <v>3</v>
      </c>
      <c r="EC520" s="2" t="s">
        <v>3</v>
      </c>
      <c r="ED520" s="2"/>
      <c r="EE520" s="2">
        <v>85133643</v>
      </c>
      <c r="EF520" s="2">
        <v>30</v>
      </c>
      <c r="EG520" s="2" t="s">
        <v>52</v>
      </c>
      <c r="EH520" s="2">
        <v>0</v>
      </c>
      <c r="EI520" s="2" t="s">
        <v>3</v>
      </c>
      <c r="EJ520" s="2">
        <v>1</v>
      </c>
      <c r="EK520" s="2">
        <v>23</v>
      </c>
      <c r="EL520" s="2" t="s">
        <v>552</v>
      </c>
      <c r="EM520" s="2" t="s">
        <v>553</v>
      </c>
      <c r="EN520" s="2"/>
      <c r="EO520" s="2" t="s">
        <v>142</v>
      </c>
      <c r="EP520" s="2"/>
      <c r="EQ520" s="2">
        <v>0</v>
      </c>
      <c r="ER520" s="2">
        <v>31.78</v>
      </c>
      <c r="ES520" s="2">
        <v>3.61</v>
      </c>
      <c r="ET520" s="2">
        <v>8.57</v>
      </c>
      <c r="EU520" s="2">
        <v>1.1000000000000001</v>
      </c>
      <c r="EV520" s="2">
        <v>19.600000000000001</v>
      </c>
      <c r="EW520" s="2">
        <v>1.59</v>
      </c>
      <c r="EX520" s="2">
        <v>0</v>
      </c>
      <c r="EY520" s="2">
        <v>0</v>
      </c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>
        <v>0</v>
      </c>
      <c r="FR520" s="2">
        <v>0</v>
      </c>
      <c r="FS520" s="2">
        <v>0</v>
      </c>
      <c r="FT520" s="2"/>
      <c r="FU520" s="2"/>
      <c r="FV520" s="2"/>
      <c r="FW520" s="2"/>
      <c r="FX520" s="2">
        <v>109</v>
      </c>
      <c r="FY520" s="2">
        <v>61</v>
      </c>
      <c r="FZ520" s="2"/>
      <c r="GA520" s="2" t="s">
        <v>3</v>
      </c>
      <c r="GB520" s="2"/>
      <c r="GC520" s="2"/>
      <c r="GD520" s="2">
        <v>1</v>
      </c>
      <c r="GE520" s="2"/>
      <c r="GF520" s="2">
        <v>-1383052773</v>
      </c>
      <c r="GG520" s="2">
        <v>2</v>
      </c>
      <c r="GH520" s="2">
        <v>1</v>
      </c>
      <c r="GI520" s="2">
        <v>2</v>
      </c>
      <c r="GJ520" s="2">
        <v>0</v>
      </c>
      <c r="GK520" s="2">
        <v>0</v>
      </c>
      <c r="GL520" s="2">
        <f t="shared" si="672"/>
        <v>0</v>
      </c>
      <c r="GM520" s="2">
        <f t="shared" si="673"/>
        <v>1768.34</v>
      </c>
      <c r="GN520" s="2">
        <f t="shared" si="674"/>
        <v>1768.34</v>
      </c>
      <c r="GO520" s="2">
        <f t="shared" si="675"/>
        <v>0</v>
      </c>
      <c r="GP520" s="2">
        <f t="shared" si="676"/>
        <v>0</v>
      </c>
      <c r="GQ520" s="2"/>
      <c r="GR520" s="2">
        <v>0</v>
      </c>
      <c r="GS520" s="2">
        <v>3</v>
      </c>
      <c r="GT520" s="2">
        <v>0</v>
      </c>
      <c r="GU520" s="2" t="s">
        <v>3</v>
      </c>
      <c r="GV520" s="2">
        <f t="shared" si="677"/>
        <v>0</v>
      </c>
      <c r="GW520" s="2">
        <v>1</v>
      </c>
      <c r="GX520" s="2">
        <f t="shared" si="678"/>
        <v>0</v>
      </c>
      <c r="GY520" s="2"/>
      <c r="GZ520" s="2"/>
      <c r="HA520" s="2">
        <v>0</v>
      </c>
      <c r="HB520" s="2">
        <v>0</v>
      </c>
      <c r="HC520" s="2">
        <f t="shared" si="679"/>
        <v>0</v>
      </c>
      <c r="HD520" s="2"/>
      <c r="HE520" s="2" t="s">
        <v>3</v>
      </c>
      <c r="HF520" s="2" t="s">
        <v>3</v>
      </c>
      <c r="HG520" s="2"/>
      <c r="HH520" s="2"/>
      <c r="HI520" s="2"/>
      <c r="HJ520" s="2"/>
      <c r="HK520" s="2"/>
      <c r="HL520" s="2"/>
      <c r="HM520" s="2" t="s">
        <v>3</v>
      </c>
      <c r="HN520" s="2" t="s">
        <v>3</v>
      </c>
      <c r="HO520" s="2" t="s">
        <v>3</v>
      </c>
      <c r="HP520" s="2" t="s">
        <v>3</v>
      </c>
      <c r="HQ520" s="2" t="s">
        <v>3</v>
      </c>
      <c r="HR520" s="2"/>
      <c r="HS520" s="2">
        <v>0</v>
      </c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>
        <v>0</v>
      </c>
      <c r="IL520" s="2"/>
      <c r="IM520" s="2"/>
      <c r="IN520" s="2"/>
      <c r="IO520" s="2"/>
      <c r="IP520" s="2"/>
      <c r="IQ520" s="2"/>
      <c r="IR520" s="2"/>
      <c r="IS520" s="2"/>
      <c r="IT520" s="2"/>
      <c r="IU520" s="2"/>
    </row>
    <row r="521" spans="1:255" x14ac:dyDescent="0.2">
      <c r="A521" s="4">
        <v>17</v>
      </c>
      <c r="B521" s="4">
        <v>1</v>
      </c>
      <c r="C521" s="4">
        <f>ROW(SmtRes!A1038)</f>
        <v>1038</v>
      </c>
      <c r="D521" s="4">
        <f>ROW(EtalonRes!A1020)</f>
        <v>1020</v>
      </c>
      <c r="E521" s="4" t="s">
        <v>548</v>
      </c>
      <c r="F521" s="4" t="s">
        <v>549</v>
      </c>
      <c r="G521" s="4" t="s">
        <v>550</v>
      </c>
      <c r="H521" s="4" t="s">
        <v>291</v>
      </c>
      <c r="I521" s="4">
        <f>ROUND(18,9)</f>
        <v>18</v>
      </c>
      <c r="J521" s="4">
        <v>0</v>
      </c>
      <c r="K521" s="4">
        <f>ROUND(18,9)</f>
        <v>18</v>
      </c>
      <c r="O521" s="4">
        <f t="shared" si="655"/>
        <v>33638.68</v>
      </c>
      <c r="P521" s="4">
        <f t="shared" si="656"/>
        <v>425.62</v>
      </c>
      <c r="Q521" s="4">
        <f>(ROUND((ROUND(((((ET521*1.25)*1.2))*AV521*I521),2)*BB521),2)+ROUND((ROUND(((AE521-(((EU521*1.25)*1.2)))*AV521*I521),2)*BS521),2))</f>
        <v>3940.36</v>
      </c>
      <c r="R521" s="4">
        <f>(ROUND((ROUND(((((EU521*1.25)*1.2))*AV521*I521),2)*BS521),2)+ROUND((ROUND(((AE521-(((EU521*1.25)*1.2)))*AV521*I521),2)*BS521),2))</f>
        <v>1785.73</v>
      </c>
      <c r="S521" s="4">
        <f t="shared" si="657"/>
        <v>29272.7</v>
      </c>
      <c r="T521" s="4">
        <f t="shared" si="658"/>
        <v>0</v>
      </c>
      <c r="U521" s="4">
        <f t="shared" si="659"/>
        <v>42.141805199999993</v>
      </c>
      <c r="V521" s="4">
        <f t="shared" si="660"/>
        <v>0</v>
      </c>
      <c r="W521" s="4">
        <f t="shared" si="661"/>
        <v>0</v>
      </c>
      <c r="X521" s="4">
        <f>(ROUND((((S521+ROUND((ROUND(((((EU521*1.25)*1.2))*AV521*I521),2)*BS521),2))*AT521)/100),2)+ROUND(((ROUND((ROUND(((AE521-(((EU521*1.25)*1.2)))*AV521*I521),2)*BS521),2)*AT521)/100),2))</f>
        <v>33853.69</v>
      </c>
      <c r="Y521" s="4">
        <f>(ROUND((((S521+ROUND((ROUND(((((EU521*1.25)*1.2))*AV521*I521),2)*BS521),2))*AU521)/100),2)+ROUND(((ROUND((ROUND(((AE521-(((EU521*1.25)*1.2)))*AV521*I521),2)*BS521),2)*AU521)/100),2))</f>
        <v>18945.64</v>
      </c>
      <c r="AA521" s="4">
        <v>85736473</v>
      </c>
      <c r="AB521" s="4">
        <f t="shared" si="662"/>
        <v>43.512999999999998</v>
      </c>
      <c r="AC521" s="4">
        <f>ROUND((((ES521*1)*1)),6)</f>
        <v>3.61</v>
      </c>
      <c r="AD521" s="4">
        <f>ROUND((((((ET521*1.25)*1.2))-(((EU521*1.25)*1.2)))+AE521),6)</f>
        <v>12.855</v>
      </c>
      <c r="AE521" s="4">
        <f>ROUND((((EU521*1.25)*1.2)),6)</f>
        <v>1.65</v>
      </c>
      <c r="AF521" s="4">
        <f>ROUND((((EV521*1.15)*1.2)),6)</f>
        <v>27.047999999999998</v>
      </c>
      <c r="AG521" s="4">
        <f t="shared" si="663"/>
        <v>0</v>
      </c>
      <c r="AH521" s="4">
        <f>(((EW521*1.15)*1.2))</f>
        <v>2.1941999999999999</v>
      </c>
      <c r="AI521" s="4">
        <f>(((EX521*1.25)*1.2))</f>
        <v>0</v>
      </c>
      <c r="AJ521" s="4">
        <f t="shared" si="664"/>
        <v>0</v>
      </c>
      <c r="AK521" s="4">
        <v>31.78</v>
      </c>
      <c r="AL521" s="4">
        <v>3.61</v>
      </c>
      <c r="AM521" s="4">
        <v>8.57</v>
      </c>
      <c r="AN521" s="4">
        <v>1.1000000000000001</v>
      </c>
      <c r="AO521" s="4">
        <v>19.600000000000001</v>
      </c>
      <c r="AP521" s="4">
        <v>0</v>
      </c>
      <c r="AQ521" s="4">
        <v>1.59</v>
      </c>
      <c r="AR521" s="4">
        <v>0</v>
      </c>
      <c r="AS521" s="4">
        <v>0</v>
      </c>
      <c r="AT521" s="4">
        <v>109</v>
      </c>
      <c r="AU521" s="4">
        <v>61</v>
      </c>
      <c r="AV521" s="4">
        <v>1.0669999999999999</v>
      </c>
      <c r="AW521" s="4">
        <v>1</v>
      </c>
      <c r="AZ521" s="4">
        <v>1</v>
      </c>
      <c r="BA521" s="4">
        <v>56.35</v>
      </c>
      <c r="BB521" s="4">
        <v>15.96</v>
      </c>
      <c r="BC521" s="4">
        <v>6.55</v>
      </c>
      <c r="BD521" s="4" t="s">
        <v>3</v>
      </c>
      <c r="BE521" s="4" t="s">
        <v>3</v>
      </c>
      <c r="BF521" s="4" t="s">
        <v>3</v>
      </c>
      <c r="BG521" s="4" t="s">
        <v>3</v>
      </c>
      <c r="BH521" s="4">
        <v>0</v>
      </c>
      <c r="BI521" s="4">
        <v>1</v>
      </c>
      <c r="BJ521" s="4" t="s">
        <v>551</v>
      </c>
      <c r="BM521" s="4">
        <v>23</v>
      </c>
      <c r="BN521" s="4">
        <v>0</v>
      </c>
      <c r="BO521" s="4" t="s">
        <v>549</v>
      </c>
      <c r="BP521" s="4">
        <v>1</v>
      </c>
      <c r="BQ521" s="4">
        <v>30</v>
      </c>
      <c r="BR521" s="4">
        <v>0</v>
      </c>
      <c r="BS521" s="4">
        <v>56.35</v>
      </c>
      <c r="BT521" s="4">
        <v>1</v>
      </c>
      <c r="BU521" s="4">
        <v>1</v>
      </c>
      <c r="BV521" s="4">
        <v>1</v>
      </c>
      <c r="BW521" s="4">
        <v>1</v>
      </c>
      <c r="BX521" s="4">
        <v>1</v>
      </c>
      <c r="BY521" s="4" t="s">
        <v>3</v>
      </c>
      <c r="BZ521" s="4">
        <v>109</v>
      </c>
      <c r="CA521" s="4">
        <v>61</v>
      </c>
      <c r="CB521" s="4" t="s">
        <v>3</v>
      </c>
      <c r="CE521" s="4">
        <v>1566</v>
      </c>
      <c r="CF521" s="4">
        <v>0</v>
      </c>
      <c r="CG521" s="4">
        <v>0</v>
      </c>
      <c r="CM521" s="4">
        <v>0</v>
      </c>
      <c r="CN521" s="4" t="s">
        <v>907</v>
      </c>
      <c r="CO521" s="4">
        <v>0</v>
      </c>
      <c r="CP521" s="4">
        <f t="shared" si="665"/>
        <v>33638.68</v>
      </c>
      <c r="CQ521" s="4">
        <f t="shared" si="666"/>
        <v>23.65</v>
      </c>
      <c r="CR521" s="4">
        <f>(ROUND((ROUND(((((ET521*1.25)*1.2))*AV521*1),2)*BB521),2)+ROUND((ROUND(((AE521-(((EU521*1.25)*1.2)))*AV521*1),2)*BS521),2))</f>
        <v>218.97</v>
      </c>
      <c r="CS521" s="4">
        <f>(ROUND((ROUND(((((EU521*1.25)*1.2))*AV521*1),2)*BS521),2)+ROUND((ROUND(((AE521-(((EU521*1.25)*1.2)))*AV521*1),2)*BS521),2))</f>
        <v>99.18</v>
      </c>
      <c r="CT521" s="4">
        <f t="shared" si="667"/>
        <v>1626.26</v>
      </c>
      <c r="CU521" s="4">
        <f t="shared" si="668"/>
        <v>0</v>
      </c>
      <c r="CV521" s="4">
        <f t="shared" si="669"/>
        <v>2.3412113999999997</v>
      </c>
      <c r="CW521" s="4">
        <f t="shared" si="670"/>
        <v>0</v>
      </c>
      <c r="CX521" s="4">
        <f t="shared" si="671"/>
        <v>0</v>
      </c>
      <c r="CY521" s="4">
        <f>(ROUND((((S521+ROUND((ROUND(((((EU521*1.25)*1.2))*AV521*1),2)*BS521),2))*AT521)/100),2)+ROUND(((ROUND((ROUND(((AE521-(((EU521*1.25)*1.2)))*AV521*1),2)*BS521),2)*AT521)/100),2))</f>
        <v>32015.35</v>
      </c>
      <c r="CZ521" s="4">
        <f>(ROUND((((S521+ROUND((ROUND(((((EU521*1.25)*1.2))*AV521*1),2)*BS521),2))*AU521)/100),2)+ROUND(((ROUND((ROUND(((AE521-(((EU521*1.25)*1.2)))*AV521*1),2)*BS521),2)*AU521)/100),2))</f>
        <v>17916.849999999999</v>
      </c>
      <c r="DB521" s="4">
        <v>193</v>
      </c>
      <c r="DC521" s="4" t="s">
        <v>3</v>
      </c>
      <c r="DD521" s="4" t="s">
        <v>42</v>
      </c>
      <c r="DE521" s="4" t="s">
        <v>140</v>
      </c>
      <c r="DF521" s="4" t="s">
        <v>140</v>
      </c>
      <c r="DG521" s="4" t="s">
        <v>141</v>
      </c>
      <c r="DH521" s="4" t="s">
        <v>3</v>
      </c>
      <c r="DI521" s="4" t="s">
        <v>141</v>
      </c>
      <c r="DJ521" s="4" t="s">
        <v>140</v>
      </c>
      <c r="DK521" s="4" t="s">
        <v>3</v>
      </c>
      <c r="DL521" s="4" t="s">
        <v>3</v>
      </c>
      <c r="DM521" s="4" t="s">
        <v>3</v>
      </c>
      <c r="DN521" s="4">
        <v>0</v>
      </c>
      <c r="DO521" s="4">
        <v>0</v>
      </c>
      <c r="DP521" s="4">
        <v>1</v>
      </c>
      <c r="DQ521" s="4">
        <v>1</v>
      </c>
      <c r="DU521" s="4">
        <v>1013</v>
      </c>
      <c r="DV521" s="4" t="s">
        <v>291</v>
      </c>
      <c r="DW521" s="4" t="s">
        <v>291</v>
      </c>
      <c r="DX521" s="4">
        <v>1</v>
      </c>
      <c r="DZ521" s="4" t="s">
        <v>3</v>
      </c>
      <c r="EA521" s="4" t="s">
        <v>3</v>
      </c>
      <c r="EB521" s="4" t="s">
        <v>3</v>
      </c>
      <c r="EC521" s="4" t="s">
        <v>3</v>
      </c>
      <c r="EE521" s="4">
        <v>85133643</v>
      </c>
      <c r="EF521" s="4">
        <v>30</v>
      </c>
      <c r="EG521" s="4" t="s">
        <v>52</v>
      </c>
      <c r="EH521" s="4">
        <v>0</v>
      </c>
      <c r="EI521" s="4" t="s">
        <v>3</v>
      </c>
      <c r="EJ521" s="4">
        <v>1</v>
      </c>
      <c r="EK521" s="4">
        <v>23</v>
      </c>
      <c r="EL521" s="4" t="s">
        <v>552</v>
      </c>
      <c r="EM521" s="4" t="s">
        <v>553</v>
      </c>
      <c r="EO521" s="4" t="s">
        <v>142</v>
      </c>
      <c r="EQ521" s="4">
        <v>0</v>
      </c>
      <c r="ER521" s="4">
        <v>31.78</v>
      </c>
      <c r="ES521" s="4">
        <v>3.61</v>
      </c>
      <c r="ET521" s="4">
        <v>8.57</v>
      </c>
      <c r="EU521" s="4">
        <v>1.1000000000000001</v>
      </c>
      <c r="EV521" s="4">
        <v>19.600000000000001</v>
      </c>
      <c r="EW521" s="4">
        <v>1.59</v>
      </c>
      <c r="EX521" s="4">
        <v>0</v>
      </c>
      <c r="EY521" s="4">
        <v>0</v>
      </c>
      <c r="FQ521" s="4">
        <v>0</v>
      </c>
      <c r="FR521" s="4">
        <v>0</v>
      </c>
      <c r="FS521" s="4">
        <v>0</v>
      </c>
      <c r="FX521" s="4">
        <v>109</v>
      </c>
      <c r="FY521" s="4">
        <v>61</v>
      </c>
      <c r="GA521" s="4" t="s">
        <v>3</v>
      </c>
      <c r="GD521" s="4">
        <v>1</v>
      </c>
      <c r="GF521" s="4">
        <v>-1383052773</v>
      </c>
      <c r="GG521" s="4">
        <v>2</v>
      </c>
      <c r="GH521" s="4">
        <v>1</v>
      </c>
      <c r="GI521" s="4">
        <v>2</v>
      </c>
      <c r="GJ521" s="4">
        <v>0</v>
      </c>
      <c r="GK521" s="4">
        <v>0</v>
      </c>
      <c r="GL521" s="4">
        <f t="shared" si="672"/>
        <v>0</v>
      </c>
      <c r="GM521" s="4">
        <f t="shared" si="673"/>
        <v>86438.01</v>
      </c>
      <c r="GN521" s="4">
        <f t="shared" si="674"/>
        <v>86438.01</v>
      </c>
      <c r="GO521" s="4">
        <f t="shared" si="675"/>
        <v>0</v>
      </c>
      <c r="GP521" s="4">
        <f t="shared" si="676"/>
        <v>0</v>
      </c>
      <c r="GR521" s="4">
        <v>0</v>
      </c>
      <c r="GS521" s="4">
        <v>3</v>
      </c>
      <c r="GT521" s="4">
        <v>0</v>
      </c>
      <c r="GU521" s="4" t="s">
        <v>3</v>
      </c>
      <c r="GV521" s="4">
        <f t="shared" si="677"/>
        <v>0</v>
      </c>
      <c r="GW521" s="4">
        <v>1</v>
      </c>
      <c r="GX521" s="4">
        <f t="shared" si="678"/>
        <v>0</v>
      </c>
      <c r="HA521" s="4">
        <v>0</v>
      </c>
      <c r="HB521" s="4">
        <v>0</v>
      </c>
      <c r="HC521" s="4">
        <f t="shared" si="679"/>
        <v>0</v>
      </c>
      <c r="HE521" s="4" t="s">
        <v>3</v>
      </c>
      <c r="HF521" s="4" t="s">
        <v>3</v>
      </c>
      <c r="HM521" s="4" t="s">
        <v>3</v>
      </c>
      <c r="HN521" s="4" t="s">
        <v>3</v>
      </c>
      <c r="HO521" s="4" t="s">
        <v>3</v>
      </c>
      <c r="HP521" s="4" t="s">
        <v>3</v>
      </c>
      <c r="HQ521" s="4" t="s">
        <v>3</v>
      </c>
      <c r="HS521" s="4">
        <v>0</v>
      </c>
      <c r="IK521" s="4">
        <v>0</v>
      </c>
    </row>
    <row r="522" spans="1:255" x14ac:dyDescent="0.2">
      <c r="A522" s="2">
        <v>18</v>
      </c>
      <c r="B522" s="2">
        <v>1</v>
      </c>
      <c r="C522" s="2">
        <v>1029</v>
      </c>
      <c r="D522" s="2"/>
      <c r="E522" s="2" t="s">
        <v>554</v>
      </c>
      <c r="F522" s="2" t="s">
        <v>555</v>
      </c>
      <c r="G522" s="2" t="s">
        <v>556</v>
      </c>
      <c r="H522" s="2" t="s">
        <v>146</v>
      </c>
      <c r="I522" s="2">
        <f>I520*J522</f>
        <v>18</v>
      </c>
      <c r="J522" s="2">
        <v>1</v>
      </c>
      <c r="K522" s="2">
        <v>1</v>
      </c>
      <c r="L522" s="2"/>
      <c r="M522" s="2"/>
      <c r="N522" s="2"/>
      <c r="O522" s="2">
        <f t="shared" si="655"/>
        <v>2382.84</v>
      </c>
      <c r="P522" s="2">
        <f t="shared" si="656"/>
        <v>2382.84</v>
      </c>
      <c r="Q522" s="2">
        <f>(ROUND((ROUND(((ET522)*AV522*I522),2)*BB522),2)+ROUND((ROUND(((AE522-(EU522))*AV522*I522),2)*BS522),2))</f>
        <v>0</v>
      </c>
      <c r="R522" s="2">
        <f>(ROUND((ROUND(((EU522)*AV522*I522),2)*BS522),2)+ROUND((ROUND(((AE522-(EU522))*AV522*I522),2)*BS522),2))</f>
        <v>0</v>
      </c>
      <c r="S522" s="2">
        <f t="shared" si="657"/>
        <v>0</v>
      </c>
      <c r="T522" s="2">
        <f t="shared" si="658"/>
        <v>0</v>
      </c>
      <c r="U522" s="2">
        <f t="shared" si="659"/>
        <v>0</v>
      </c>
      <c r="V522" s="2">
        <f t="shared" si="660"/>
        <v>0</v>
      </c>
      <c r="W522" s="2">
        <f t="shared" si="661"/>
        <v>0</v>
      </c>
      <c r="X522" s="2">
        <f>(ROUND((((S522+ROUND((ROUND(((EU522)*AV522*I522),2)*BS522),2))*AT522)/100),2)+ROUND(((ROUND((ROUND(((AE522-(EU522))*AV522*I522),2)*BS522),2)*AT522)/100),2))</f>
        <v>0</v>
      </c>
      <c r="Y522" s="2">
        <f>(ROUND((((S522+ROUND((ROUND(((EU522)*AV522*I522),2)*BS522),2))*AU522)/100),2)+ROUND(((ROUND((ROUND(((AE522-(EU522))*AV522*I522),2)*BS522),2)*AU522)/100),2))</f>
        <v>0</v>
      </c>
      <c r="Z522" s="2"/>
      <c r="AA522" s="2">
        <v>85736471</v>
      </c>
      <c r="AB522" s="2">
        <f t="shared" si="662"/>
        <v>132.38</v>
      </c>
      <c r="AC522" s="2">
        <f>ROUND((ES522),6)</f>
        <v>132.38</v>
      </c>
      <c r="AD522" s="2">
        <f>ROUND((((ET522)-(EU522))+AE522),6)</f>
        <v>0</v>
      </c>
      <c r="AE522" s="2">
        <f>ROUND((EU522),6)</f>
        <v>0</v>
      </c>
      <c r="AF522" s="2">
        <f>ROUND((EV522),6)</f>
        <v>0</v>
      </c>
      <c r="AG522" s="2">
        <f t="shared" si="663"/>
        <v>0</v>
      </c>
      <c r="AH522" s="2">
        <f>(EW522)</f>
        <v>0</v>
      </c>
      <c r="AI522" s="2">
        <f>(EX522)</f>
        <v>0</v>
      </c>
      <c r="AJ522" s="2">
        <f t="shared" si="664"/>
        <v>0</v>
      </c>
      <c r="AK522" s="2">
        <v>132.38</v>
      </c>
      <c r="AL522" s="2">
        <v>132.38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109</v>
      </c>
      <c r="AU522" s="2">
        <v>61</v>
      </c>
      <c r="AV522" s="2">
        <v>1</v>
      </c>
      <c r="AW522" s="2">
        <v>1</v>
      </c>
      <c r="AX522" s="2"/>
      <c r="AY522" s="2"/>
      <c r="AZ522" s="2">
        <v>1</v>
      </c>
      <c r="BA522" s="2">
        <v>1</v>
      </c>
      <c r="BB522" s="2">
        <v>1</v>
      </c>
      <c r="BC522" s="2">
        <v>1</v>
      </c>
      <c r="BD522" s="2" t="s">
        <v>3</v>
      </c>
      <c r="BE522" s="2" t="s">
        <v>3</v>
      </c>
      <c r="BF522" s="2" t="s">
        <v>3</v>
      </c>
      <c r="BG522" s="2" t="s">
        <v>3</v>
      </c>
      <c r="BH522" s="2">
        <v>3</v>
      </c>
      <c r="BI522" s="2">
        <v>1</v>
      </c>
      <c r="BJ522" s="2" t="s">
        <v>557</v>
      </c>
      <c r="BK522" s="2"/>
      <c r="BL522" s="2"/>
      <c r="BM522" s="2">
        <v>23</v>
      </c>
      <c r="BN522" s="2">
        <v>0</v>
      </c>
      <c r="BO522" s="2" t="s">
        <v>3</v>
      </c>
      <c r="BP522" s="2">
        <v>0</v>
      </c>
      <c r="BQ522" s="2">
        <v>30</v>
      </c>
      <c r="BR522" s="2">
        <v>0</v>
      </c>
      <c r="BS522" s="2">
        <v>1</v>
      </c>
      <c r="BT522" s="2">
        <v>1</v>
      </c>
      <c r="BU522" s="2">
        <v>1</v>
      </c>
      <c r="BV522" s="2">
        <v>1</v>
      </c>
      <c r="BW522" s="2">
        <v>1</v>
      </c>
      <c r="BX522" s="2">
        <v>1</v>
      </c>
      <c r="BY522" s="2" t="s">
        <v>3</v>
      </c>
      <c r="BZ522" s="2">
        <v>109</v>
      </c>
      <c r="CA522" s="2">
        <v>61</v>
      </c>
      <c r="CB522" s="2" t="s">
        <v>3</v>
      </c>
      <c r="CC522" s="2"/>
      <c r="CD522" s="2"/>
      <c r="CE522" s="2">
        <v>1566</v>
      </c>
      <c r="CF522" s="2">
        <v>0</v>
      </c>
      <c r="CG522" s="2">
        <v>0</v>
      </c>
      <c r="CH522" s="2"/>
      <c r="CI522" s="2"/>
      <c r="CJ522" s="2"/>
      <c r="CK522" s="2"/>
      <c r="CL522" s="2"/>
      <c r="CM522" s="2">
        <v>0</v>
      </c>
      <c r="CN522" s="2" t="s">
        <v>908</v>
      </c>
      <c r="CO522" s="2">
        <v>0</v>
      </c>
      <c r="CP522" s="2">
        <f t="shared" si="665"/>
        <v>2382.84</v>
      </c>
      <c r="CQ522" s="2">
        <f t="shared" si="666"/>
        <v>132.38</v>
      </c>
      <c r="CR522" s="2">
        <f>(ROUND((ROUND(((ET522)*AV522*1),2)*BB522),2)+ROUND((ROUND(((AE522-(EU522))*AV522*1),2)*BS522),2))</f>
        <v>0</v>
      </c>
      <c r="CS522" s="2">
        <f>(ROUND((ROUND(((EU522)*AV522*1),2)*BS522),2)+ROUND((ROUND(((AE522-(EU522))*AV522*1),2)*BS522),2))</f>
        <v>0</v>
      </c>
      <c r="CT522" s="2">
        <f t="shared" si="667"/>
        <v>0</v>
      </c>
      <c r="CU522" s="2">
        <f t="shared" si="668"/>
        <v>0</v>
      </c>
      <c r="CV522" s="2">
        <f t="shared" si="669"/>
        <v>0</v>
      </c>
      <c r="CW522" s="2">
        <f t="shared" si="670"/>
        <v>0</v>
      </c>
      <c r="CX522" s="2">
        <f t="shared" si="671"/>
        <v>0</v>
      </c>
      <c r="CY522" s="2">
        <f>(ROUND((((S522+ROUND((ROUND(((EU522)*AV522*1),2)*BS522),2))*AT522)/100),2)+ROUND(((ROUND((ROUND(((AE522-(EU522))*AV522*1),2)*BS522),2)*AT522)/100),2))</f>
        <v>0</v>
      </c>
      <c r="CZ522" s="2">
        <f>(ROUND((((S522+ROUND((ROUND(((EU522)*AV522*1),2)*BS522),2))*AU522)/100),2)+ROUND(((ROUND((ROUND(((AE522-(EU522))*AV522*1),2)*BS522),2)*AU522)/100),2))</f>
        <v>0</v>
      </c>
      <c r="DA522" s="2"/>
      <c r="DB522" s="2"/>
      <c r="DC522" s="2" t="s">
        <v>3</v>
      </c>
      <c r="DD522" s="2" t="s">
        <v>3</v>
      </c>
      <c r="DE522" s="2" t="s">
        <v>3</v>
      </c>
      <c r="DF522" s="2" t="s">
        <v>3</v>
      </c>
      <c r="DG522" s="2" t="s">
        <v>3</v>
      </c>
      <c r="DH522" s="2" t="s">
        <v>3</v>
      </c>
      <c r="DI522" s="2" t="s">
        <v>3</v>
      </c>
      <c r="DJ522" s="2" t="s">
        <v>3</v>
      </c>
      <c r="DK522" s="2" t="s">
        <v>3</v>
      </c>
      <c r="DL522" s="2" t="s">
        <v>3</v>
      </c>
      <c r="DM522" s="2" t="s">
        <v>3</v>
      </c>
      <c r="DN522" s="2">
        <v>0</v>
      </c>
      <c r="DO522" s="2">
        <v>0</v>
      </c>
      <c r="DP522" s="2">
        <v>1</v>
      </c>
      <c r="DQ522" s="2">
        <v>1</v>
      </c>
      <c r="DR522" s="2"/>
      <c r="DS522" s="2"/>
      <c r="DT522" s="2"/>
      <c r="DU522" s="2">
        <v>1010</v>
      </c>
      <c r="DV522" s="2" t="s">
        <v>146</v>
      </c>
      <c r="DW522" s="2" t="s">
        <v>146</v>
      </c>
      <c r="DX522" s="2">
        <v>1</v>
      </c>
      <c r="DY522" s="2"/>
      <c r="DZ522" s="2" t="s">
        <v>3</v>
      </c>
      <c r="EA522" s="2" t="s">
        <v>3</v>
      </c>
      <c r="EB522" s="2" t="s">
        <v>3</v>
      </c>
      <c r="EC522" s="2" t="s">
        <v>3</v>
      </c>
      <c r="ED522" s="2"/>
      <c r="EE522" s="2">
        <v>85133643</v>
      </c>
      <c r="EF522" s="2">
        <v>30</v>
      </c>
      <c r="EG522" s="2" t="s">
        <v>52</v>
      </c>
      <c r="EH522" s="2">
        <v>0</v>
      </c>
      <c r="EI522" s="2" t="s">
        <v>3</v>
      </c>
      <c r="EJ522" s="2">
        <v>1</v>
      </c>
      <c r="EK522" s="2">
        <v>23</v>
      </c>
      <c r="EL522" s="2" t="s">
        <v>552</v>
      </c>
      <c r="EM522" s="2" t="s">
        <v>553</v>
      </c>
      <c r="EN522" s="2"/>
      <c r="EO522" s="2" t="s">
        <v>148</v>
      </c>
      <c r="EP522" s="2"/>
      <c r="EQ522" s="2">
        <v>0</v>
      </c>
      <c r="ER522" s="2">
        <v>132.38</v>
      </c>
      <c r="ES522" s="2">
        <v>132.38</v>
      </c>
      <c r="ET522" s="2">
        <v>0</v>
      </c>
      <c r="EU522" s="2">
        <v>0</v>
      </c>
      <c r="EV522" s="2">
        <v>0</v>
      </c>
      <c r="EW522" s="2">
        <v>0</v>
      </c>
      <c r="EX522" s="2">
        <v>0</v>
      </c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>
        <v>0</v>
      </c>
      <c r="FR522" s="2">
        <v>0</v>
      </c>
      <c r="FS522" s="2">
        <v>0</v>
      </c>
      <c r="FT522" s="2"/>
      <c r="FU522" s="2"/>
      <c r="FV522" s="2"/>
      <c r="FW522" s="2"/>
      <c r="FX522" s="2">
        <v>109</v>
      </c>
      <c r="FY522" s="2">
        <v>61</v>
      </c>
      <c r="FZ522" s="2"/>
      <c r="GA522" s="2" t="s">
        <v>3</v>
      </c>
      <c r="GB522" s="2"/>
      <c r="GC522" s="2"/>
      <c r="GD522" s="2">
        <v>1</v>
      </c>
      <c r="GE522" s="2"/>
      <c r="GF522" s="2">
        <v>-1809205533</v>
      </c>
      <c r="GG522" s="2">
        <v>2</v>
      </c>
      <c r="GH522" s="2">
        <v>1</v>
      </c>
      <c r="GI522" s="2">
        <v>-2</v>
      </c>
      <c r="GJ522" s="2">
        <v>0</v>
      </c>
      <c r="GK522" s="2">
        <v>0</v>
      </c>
      <c r="GL522" s="2">
        <f t="shared" si="672"/>
        <v>0</v>
      </c>
      <c r="GM522" s="2">
        <f t="shared" si="673"/>
        <v>2382.84</v>
      </c>
      <c r="GN522" s="2">
        <f t="shared" si="674"/>
        <v>2382.84</v>
      </c>
      <c r="GO522" s="2">
        <f t="shared" si="675"/>
        <v>0</v>
      </c>
      <c r="GP522" s="2">
        <f t="shared" si="676"/>
        <v>0</v>
      </c>
      <c r="GQ522" s="2"/>
      <c r="GR522" s="2">
        <v>0</v>
      </c>
      <c r="GS522" s="2">
        <v>3</v>
      </c>
      <c r="GT522" s="2">
        <v>0</v>
      </c>
      <c r="GU522" s="2" t="s">
        <v>3</v>
      </c>
      <c r="GV522" s="2">
        <f t="shared" si="677"/>
        <v>0</v>
      </c>
      <c r="GW522" s="2">
        <v>1</v>
      </c>
      <c r="GX522" s="2">
        <f t="shared" si="678"/>
        <v>0</v>
      </c>
      <c r="GY522" s="2"/>
      <c r="GZ522" s="2"/>
      <c r="HA522" s="2">
        <v>0</v>
      </c>
      <c r="HB522" s="2">
        <v>0</v>
      </c>
      <c r="HC522" s="2">
        <f t="shared" si="679"/>
        <v>0</v>
      </c>
      <c r="HD522" s="2"/>
      <c r="HE522" s="2" t="s">
        <v>3</v>
      </c>
      <c r="HF522" s="2" t="s">
        <v>3</v>
      </c>
      <c r="HG522" s="2"/>
      <c r="HH522" s="2"/>
      <c r="HI522" s="2"/>
      <c r="HJ522" s="2"/>
      <c r="HK522" s="2"/>
      <c r="HL522" s="2"/>
      <c r="HM522" s="2" t="s">
        <v>42</v>
      </c>
      <c r="HN522" s="2" t="s">
        <v>3</v>
      </c>
      <c r="HO522" s="2" t="s">
        <v>3</v>
      </c>
      <c r="HP522" s="2" t="s">
        <v>3</v>
      </c>
      <c r="HQ522" s="2" t="s">
        <v>3</v>
      </c>
      <c r="HR522" s="2"/>
      <c r="HS522" s="2">
        <v>0</v>
      </c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>
        <v>0</v>
      </c>
      <c r="IL522" s="2"/>
      <c r="IM522" s="2"/>
      <c r="IN522" s="2"/>
      <c r="IO522" s="2"/>
      <c r="IP522" s="2"/>
      <c r="IQ522" s="2"/>
      <c r="IR522" s="2"/>
      <c r="IS522" s="2"/>
      <c r="IT522" s="2"/>
      <c r="IU522" s="2"/>
    </row>
    <row r="523" spans="1:255" x14ac:dyDescent="0.2">
      <c r="A523" s="4">
        <v>18</v>
      </c>
      <c r="B523" s="4">
        <v>1</v>
      </c>
      <c r="C523" s="4">
        <v>1037</v>
      </c>
      <c r="E523" s="4" t="s">
        <v>554</v>
      </c>
      <c r="F523" s="4" t="s">
        <v>555</v>
      </c>
      <c r="G523" s="4" t="s">
        <v>556</v>
      </c>
      <c r="H523" s="4" t="s">
        <v>146</v>
      </c>
      <c r="I523" s="4">
        <f>I521*J523</f>
        <v>18</v>
      </c>
      <c r="J523" s="4">
        <v>1</v>
      </c>
      <c r="K523" s="4">
        <v>1</v>
      </c>
      <c r="O523" s="4">
        <f t="shared" si="655"/>
        <v>15059.55</v>
      </c>
      <c r="P523" s="4">
        <f t="shared" si="656"/>
        <v>15059.55</v>
      </c>
      <c r="Q523" s="4">
        <f>(ROUND((ROUND(((ET523)*AV523*I523),2)*BB523),2)+ROUND((ROUND(((AE523-(EU523))*AV523*I523),2)*BS523),2))</f>
        <v>0</v>
      </c>
      <c r="R523" s="4">
        <f>(ROUND((ROUND(((EU523)*AV523*I523),2)*BS523),2)+ROUND((ROUND(((AE523-(EU523))*AV523*I523),2)*BS523),2))</f>
        <v>0</v>
      </c>
      <c r="S523" s="4">
        <f t="shared" si="657"/>
        <v>0</v>
      </c>
      <c r="T523" s="4">
        <f t="shared" si="658"/>
        <v>0</v>
      </c>
      <c r="U523" s="4">
        <f t="shared" si="659"/>
        <v>0</v>
      </c>
      <c r="V523" s="4">
        <f t="shared" si="660"/>
        <v>0</v>
      </c>
      <c r="W523" s="4">
        <f t="shared" si="661"/>
        <v>0</v>
      </c>
      <c r="X523" s="4">
        <f>(ROUND((((S523+ROUND((ROUND(((EU523)*AV523*I523),2)*BS523),2))*AT523)/100),2)+ROUND(((ROUND((ROUND(((AE523-(EU523))*AV523*I523),2)*BS523),2)*AT523)/100),2))</f>
        <v>0</v>
      </c>
      <c r="Y523" s="4">
        <f>(ROUND((((S523+ROUND((ROUND(((EU523)*AV523*I523),2)*BS523),2))*AU523)/100),2)+ROUND(((ROUND((ROUND(((AE523-(EU523))*AV523*I523),2)*BS523),2)*AU523)/100),2))</f>
        <v>0</v>
      </c>
      <c r="AA523" s="4">
        <v>85736473</v>
      </c>
      <c r="AB523" s="4">
        <f t="shared" si="662"/>
        <v>132.38</v>
      </c>
      <c r="AC523" s="4">
        <f>ROUND((ES523),6)</f>
        <v>132.38</v>
      </c>
      <c r="AD523" s="4">
        <f>ROUND((((ET523)-(EU523))+AE523),6)</f>
        <v>0</v>
      </c>
      <c r="AE523" s="4">
        <f>ROUND((EU523),6)</f>
        <v>0</v>
      </c>
      <c r="AF523" s="4">
        <f>ROUND((EV523),6)</f>
        <v>0</v>
      </c>
      <c r="AG523" s="4">
        <f t="shared" si="663"/>
        <v>0</v>
      </c>
      <c r="AH523" s="4">
        <f>(EW523)</f>
        <v>0</v>
      </c>
      <c r="AI523" s="4">
        <f>(EX523)</f>
        <v>0</v>
      </c>
      <c r="AJ523" s="4">
        <f t="shared" si="664"/>
        <v>0</v>
      </c>
      <c r="AK523" s="4">
        <v>132.38</v>
      </c>
      <c r="AL523" s="4">
        <v>132.38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109</v>
      </c>
      <c r="AU523" s="4">
        <v>61</v>
      </c>
      <c r="AV523" s="4">
        <v>1</v>
      </c>
      <c r="AW523" s="4">
        <v>1</v>
      </c>
      <c r="AZ523" s="4">
        <v>1</v>
      </c>
      <c r="BA523" s="4">
        <v>1</v>
      </c>
      <c r="BB523" s="4">
        <v>1</v>
      </c>
      <c r="BC523" s="4">
        <v>6.32</v>
      </c>
      <c r="BD523" s="4" t="s">
        <v>3</v>
      </c>
      <c r="BE523" s="4" t="s">
        <v>3</v>
      </c>
      <c r="BF523" s="4" t="s">
        <v>3</v>
      </c>
      <c r="BG523" s="4" t="s">
        <v>3</v>
      </c>
      <c r="BH523" s="4">
        <v>3</v>
      </c>
      <c r="BI523" s="4">
        <v>1</v>
      </c>
      <c r="BJ523" s="4" t="s">
        <v>557</v>
      </c>
      <c r="BM523" s="4">
        <v>23</v>
      </c>
      <c r="BN523" s="4">
        <v>0</v>
      </c>
      <c r="BO523" s="4" t="s">
        <v>555</v>
      </c>
      <c r="BP523" s="4">
        <v>1</v>
      </c>
      <c r="BQ523" s="4">
        <v>30</v>
      </c>
      <c r="BR523" s="4">
        <v>0</v>
      </c>
      <c r="BS523" s="4">
        <v>1</v>
      </c>
      <c r="BT523" s="4">
        <v>1</v>
      </c>
      <c r="BU523" s="4">
        <v>1</v>
      </c>
      <c r="BV523" s="4">
        <v>1</v>
      </c>
      <c r="BW523" s="4">
        <v>1</v>
      </c>
      <c r="BX523" s="4">
        <v>1</v>
      </c>
      <c r="BY523" s="4" t="s">
        <v>3</v>
      </c>
      <c r="BZ523" s="4">
        <v>109</v>
      </c>
      <c r="CA523" s="4">
        <v>61</v>
      </c>
      <c r="CB523" s="4" t="s">
        <v>3</v>
      </c>
      <c r="CE523" s="4">
        <v>1566</v>
      </c>
      <c r="CF523" s="4">
        <v>0</v>
      </c>
      <c r="CG523" s="4">
        <v>0</v>
      </c>
      <c r="CM523" s="4">
        <v>0</v>
      </c>
      <c r="CN523" s="4" t="s">
        <v>908</v>
      </c>
      <c r="CO523" s="4">
        <v>0</v>
      </c>
      <c r="CP523" s="4">
        <f t="shared" si="665"/>
        <v>15059.55</v>
      </c>
      <c r="CQ523" s="4">
        <f t="shared" si="666"/>
        <v>836.64</v>
      </c>
      <c r="CR523" s="4">
        <f>(ROUND((ROUND(((ET523)*AV523*1),2)*BB523),2)+ROUND((ROUND(((AE523-(EU523))*AV523*1),2)*BS523),2))</f>
        <v>0</v>
      </c>
      <c r="CS523" s="4">
        <f>(ROUND((ROUND(((EU523)*AV523*1),2)*BS523),2)+ROUND((ROUND(((AE523-(EU523))*AV523*1),2)*BS523),2))</f>
        <v>0</v>
      </c>
      <c r="CT523" s="4">
        <f t="shared" si="667"/>
        <v>0</v>
      </c>
      <c r="CU523" s="4">
        <f t="shared" si="668"/>
        <v>0</v>
      </c>
      <c r="CV523" s="4">
        <f t="shared" si="669"/>
        <v>0</v>
      </c>
      <c r="CW523" s="4">
        <f t="shared" si="670"/>
        <v>0</v>
      </c>
      <c r="CX523" s="4">
        <f t="shared" si="671"/>
        <v>0</v>
      </c>
      <c r="CY523" s="4">
        <f>(ROUND((((S523+ROUND((ROUND(((EU523)*AV523*1),2)*BS523),2))*AT523)/100),2)+ROUND(((ROUND((ROUND(((AE523-(EU523))*AV523*1),2)*BS523),2)*AT523)/100),2))</f>
        <v>0</v>
      </c>
      <c r="CZ523" s="4">
        <f>(ROUND((((S523+ROUND((ROUND(((EU523)*AV523*1),2)*BS523),2))*AU523)/100),2)+ROUND(((ROUND((ROUND(((AE523-(EU523))*AV523*1),2)*BS523),2)*AU523)/100),2))</f>
        <v>0</v>
      </c>
      <c r="DC523" s="4" t="s">
        <v>3</v>
      </c>
      <c r="DD523" s="4" t="s">
        <v>3</v>
      </c>
      <c r="DE523" s="4" t="s">
        <v>3</v>
      </c>
      <c r="DF523" s="4" t="s">
        <v>3</v>
      </c>
      <c r="DG523" s="4" t="s">
        <v>3</v>
      </c>
      <c r="DH523" s="4" t="s">
        <v>3</v>
      </c>
      <c r="DI523" s="4" t="s">
        <v>3</v>
      </c>
      <c r="DJ523" s="4" t="s">
        <v>3</v>
      </c>
      <c r="DK523" s="4" t="s">
        <v>3</v>
      </c>
      <c r="DL523" s="4" t="s">
        <v>3</v>
      </c>
      <c r="DM523" s="4" t="s">
        <v>3</v>
      </c>
      <c r="DN523" s="4">
        <v>0</v>
      </c>
      <c r="DO523" s="4">
        <v>0</v>
      </c>
      <c r="DP523" s="4">
        <v>1</v>
      </c>
      <c r="DQ523" s="4">
        <v>1</v>
      </c>
      <c r="DU523" s="4">
        <v>1010</v>
      </c>
      <c r="DV523" s="4" t="s">
        <v>146</v>
      </c>
      <c r="DW523" s="4" t="s">
        <v>146</v>
      </c>
      <c r="DX523" s="4">
        <v>1</v>
      </c>
      <c r="DZ523" s="4" t="s">
        <v>3</v>
      </c>
      <c r="EA523" s="4" t="s">
        <v>3</v>
      </c>
      <c r="EB523" s="4" t="s">
        <v>3</v>
      </c>
      <c r="EC523" s="4" t="s">
        <v>3</v>
      </c>
      <c r="EE523" s="4">
        <v>85133643</v>
      </c>
      <c r="EF523" s="4">
        <v>30</v>
      </c>
      <c r="EG523" s="4" t="s">
        <v>52</v>
      </c>
      <c r="EH523" s="4">
        <v>0</v>
      </c>
      <c r="EI523" s="4" t="s">
        <v>3</v>
      </c>
      <c r="EJ523" s="4">
        <v>1</v>
      </c>
      <c r="EK523" s="4">
        <v>23</v>
      </c>
      <c r="EL523" s="4" t="s">
        <v>552</v>
      </c>
      <c r="EM523" s="4" t="s">
        <v>553</v>
      </c>
      <c r="EO523" s="4" t="s">
        <v>148</v>
      </c>
      <c r="EQ523" s="4">
        <v>0</v>
      </c>
      <c r="ER523" s="4">
        <v>132.38</v>
      </c>
      <c r="ES523" s="4">
        <v>132.38</v>
      </c>
      <c r="ET523" s="4">
        <v>0</v>
      </c>
      <c r="EU523" s="4">
        <v>0</v>
      </c>
      <c r="EV523" s="4">
        <v>0</v>
      </c>
      <c r="EW523" s="4">
        <v>0</v>
      </c>
      <c r="EX523" s="4">
        <v>0</v>
      </c>
      <c r="FQ523" s="4">
        <v>0</v>
      </c>
      <c r="FR523" s="4">
        <v>0</v>
      </c>
      <c r="FS523" s="4">
        <v>0</v>
      </c>
      <c r="FX523" s="4">
        <v>109</v>
      </c>
      <c r="FY523" s="4">
        <v>61</v>
      </c>
      <c r="GA523" s="4" t="s">
        <v>3</v>
      </c>
      <c r="GD523" s="4">
        <v>1</v>
      </c>
      <c r="GF523" s="4">
        <v>-1809205533</v>
      </c>
      <c r="GG523" s="4">
        <v>2</v>
      </c>
      <c r="GH523" s="4">
        <v>1</v>
      </c>
      <c r="GI523" s="4">
        <v>2</v>
      </c>
      <c r="GJ523" s="4">
        <v>0</v>
      </c>
      <c r="GK523" s="4">
        <v>0</v>
      </c>
      <c r="GL523" s="4">
        <f t="shared" si="672"/>
        <v>0</v>
      </c>
      <c r="GM523" s="4">
        <f t="shared" si="673"/>
        <v>15059.55</v>
      </c>
      <c r="GN523" s="4">
        <f t="shared" si="674"/>
        <v>15059.55</v>
      </c>
      <c r="GO523" s="4">
        <f t="shared" si="675"/>
        <v>0</v>
      </c>
      <c r="GP523" s="4">
        <f t="shared" si="676"/>
        <v>0</v>
      </c>
      <c r="GR523" s="4">
        <v>0</v>
      </c>
      <c r="GS523" s="4">
        <v>3</v>
      </c>
      <c r="GT523" s="4">
        <v>0</v>
      </c>
      <c r="GU523" s="4" t="s">
        <v>3</v>
      </c>
      <c r="GV523" s="4">
        <f t="shared" si="677"/>
        <v>0</v>
      </c>
      <c r="GW523" s="4">
        <v>1</v>
      </c>
      <c r="GX523" s="4">
        <f t="shared" si="678"/>
        <v>0</v>
      </c>
      <c r="HA523" s="4">
        <v>0</v>
      </c>
      <c r="HB523" s="4">
        <v>0</v>
      </c>
      <c r="HC523" s="4">
        <f t="shared" si="679"/>
        <v>0</v>
      </c>
      <c r="HE523" s="4" t="s">
        <v>3</v>
      </c>
      <c r="HF523" s="4" t="s">
        <v>3</v>
      </c>
      <c r="HM523" s="4" t="s">
        <v>42</v>
      </c>
      <c r="HN523" s="4" t="s">
        <v>3</v>
      </c>
      <c r="HO523" s="4" t="s">
        <v>3</v>
      </c>
      <c r="HP523" s="4" t="s">
        <v>3</v>
      </c>
      <c r="HQ523" s="4" t="s">
        <v>3</v>
      </c>
      <c r="HS523" s="4">
        <v>0</v>
      </c>
      <c r="IK523" s="4">
        <v>0</v>
      </c>
    </row>
    <row r="524" spans="1:255" x14ac:dyDescent="0.2">
      <c r="A524" s="2">
        <v>17</v>
      </c>
      <c r="B524" s="2">
        <v>1</v>
      </c>
      <c r="C524" s="2">
        <f>ROW(SmtRes!A1046)</f>
        <v>1046</v>
      </c>
      <c r="D524" s="2">
        <f>ROW(EtalonRes!A1028)</f>
        <v>1028</v>
      </c>
      <c r="E524" s="2" t="s">
        <v>558</v>
      </c>
      <c r="F524" s="2" t="s">
        <v>559</v>
      </c>
      <c r="G524" s="2" t="s">
        <v>560</v>
      </c>
      <c r="H524" s="2" t="s">
        <v>291</v>
      </c>
      <c r="I524" s="2">
        <f>ROUND(5+3,9)</f>
        <v>8</v>
      </c>
      <c r="J524" s="2">
        <v>0</v>
      </c>
      <c r="K524" s="2">
        <f>ROUND(5+3,9)</f>
        <v>8</v>
      </c>
      <c r="L524" s="2"/>
      <c r="M524" s="2"/>
      <c r="N524" s="2"/>
      <c r="O524" s="2">
        <f t="shared" si="655"/>
        <v>269.39</v>
      </c>
      <c r="P524" s="2">
        <f t="shared" si="656"/>
        <v>98.32</v>
      </c>
      <c r="Q524" s="2">
        <f>(ROUND((ROUND(((((ET524*1.25)*1.2))*AV524*I524),2)*BB524),2)+ROUND((ROUND(((AE524-(((EU524*1.25)*1.2)))*AV524*I524),2)*BS524),2))</f>
        <v>34.31</v>
      </c>
      <c r="R524" s="2">
        <f>(ROUND((ROUND(((((EU524*1.25)*1.2))*AV524*I524),2)*BS524),2)+ROUND((ROUND(((AE524-(((EU524*1.25)*1.2)))*AV524*I524),2)*BS524),2))</f>
        <v>1.66</v>
      </c>
      <c r="S524" s="2">
        <f t="shared" si="657"/>
        <v>136.76</v>
      </c>
      <c r="T524" s="2">
        <f t="shared" si="658"/>
        <v>0</v>
      </c>
      <c r="U524" s="2">
        <f t="shared" si="659"/>
        <v>10.955102399999998</v>
      </c>
      <c r="V524" s="2">
        <f t="shared" si="660"/>
        <v>0</v>
      </c>
      <c r="W524" s="2">
        <f t="shared" si="661"/>
        <v>0</v>
      </c>
      <c r="X524" s="2">
        <f>(ROUND((((S524+ROUND((ROUND(((((EU524*1.25)*1.2))*AV524*I524),2)*BS524),2))*AT524)/100),2)+ROUND(((ROUND((ROUND(((AE524-(((EU524*1.25)*1.2)))*AV524*I524),2)*BS524),2)*AT524)/100),2))</f>
        <v>150.88</v>
      </c>
      <c r="Y524" s="2">
        <f>(ROUND((((S524+ROUND((ROUND(((((EU524*1.25)*1.2))*AV524*I524),2)*BS524),2))*AU524)/100),2)+ROUND(((ROUND((ROUND(((AE524-(((EU524*1.25)*1.2)))*AV524*I524),2)*BS524),2)*AU524)/100),2))</f>
        <v>84.44</v>
      </c>
      <c r="Z524" s="2"/>
      <c r="AA524" s="2">
        <v>85736471</v>
      </c>
      <c r="AB524" s="2">
        <f t="shared" si="662"/>
        <v>32.331800000000001</v>
      </c>
      <c r="AC524" s="2">
        <f>ROUND((((ES524*1)*1)),6)</f>
        <v>12.29</v>
      </c>
      <c r="AD524" s="2">
        <f>ROUND((((((ET524*1.25)*1.2))-(((EU524*1.25)*1.2)))+AE524),6)</f>
        <v>4.0199999999999996</v>
      </c>
      <c r="AE524" s="2">
        <f>ROUND((((EU524*1.25)*1.2)),6)</f>
        <v>0.19500000000000001</v>
      </c>
      <c r="AF524" s="2">
        <f>ROUND((((EV524*1.15)*1.2)),6)</f>
        <v>16.021799999999999</v>
      </c>
      <c r="AG524" s="2">
        <f t="shared" si="663"/>
        <v>0</v>
      </c>
      <c r="AH524" s="2">
        <f>(((EW524*1.15)*1.2))</f>
        <v>1.2833999999999999</v>
      </c>
      <c r="AI524" s="2">
        <f>(((EX524*1.25)*1.2))</f>
        <v>0</v>
      </c>
      <c r="AJ524" s="2">
        <f t="shared" si="664"/>
        <v>0</v>
      </c>
      <c r="AK524" s="2">
        <v>26.58</v>
      </c>
      <c r="AL524" s="2">
        <v>12.29</v>
      </c>
      <c r="AM524" s="2">
        <v>2.68</v>
      </c>
      <c r="AN524" s="2">
        <v>0.13</v>
      </c>
      <c r="AO524" s="2">
        <v>11.61</v>
      </c>
      <c r="AP524" s="2">
        <v>0</v>
      </c>
      <c r="AQ524" s="2">
        <v>0.93</v>
      </c>
      <c r="AR524" s="2">
        <v>0</v>
      </c>
      <c r="AS524" s="2">
        <v>0</v>
      </c>
      <c r="AT524" s="2">
        <v>109</v>
      </c>
      <c r="AU524" s="2">
        <v>61</v>
      </c>
      <c r="AV524" s="2">
        <v>1.0669999999999999</v>
      </c>
      <c r="AW524" s="2">
        <v>1</v>
      </c>
      <c r="AX524" s="2"/>
      <c r="AY524" s="2"/>
      <c r="AZ524" s="2">
        <v>1</v>
      </c>
      <c r="BA524" s="2">
        <v>1</v>
      </c>
      <c r="BB524" s="2">
        <v>1</v>
      </c>
      <c r="BC524" s="2">
        <v>1</v>
      </c>
      <c r="BD524" s="2" t="s">
        <v>3</v>
      </c>
      <c r="BE524" s="2" t="s">
        <v>3</v>
      </c>
      <c r="BF524" s="2" t="s">
        <v>3</v>
      </c>
      <c r="BG524" s="2" t="s">
        <v>3</v>
      </c>
      <c r="BH524" s="2">
        <v>0</v>
      </c>
      <c r="BI524" s="2">
        <v>1</v>
      </c>
      <c r="BJ524" s="2" t="s">
        <v>561</v>
      </c>
      <c r="BK524" s="2"/>
      <c r="BL524" s="2"/>
      <c r="BM524" s="2">
        <v>21</v>
      </c>
      <c r="BN524" s="2">
        <v>0</v>
      </c>
      <c r="BO524" s="2" t="s">
        <v>559</v>
      </c>
      <c r="BP524" s="2">
        <v>1</v>
      </c>
      <c r="BQ524" s="2">
        <v>30</v>
      </c>
      <c r="BR524" s="2">
        <v>0</v>
      </c>
      <c r="BS524" s="2">
        <v>1</v>
      </c>
      <c r="BT524" s="2">
        <v>1</v>
      </c>
      <c r="BU524" s="2">
        <v>1</v>
      </c>
      <c r="BV524" s="2">
        <v>1</v>
      </c>
      <c r="BW524" s="2">
        <v>1</v>
      </c>
      <c r="BX524" s="2">
        <v>1</v>
      </c>
      <c r="BY524" s="2" t="s">
        <v>3</v>
      </c>
      <c r="BZ524" s="2">
        <v>109</v>
      </c>
      <c r="CA524" s="2">
        <v>61</v>
      </c>
      <c r="CB524" s="2" t="s">
        <v>3</v>
      </c>
      <c r="CC524" s="2"/>
      <c r="CD524" s="2"/>
      <c r="CE524" s="2">
        <v>1566</v>
      </c>
      <c r="CF524" s="2">
        <v>0</v>
      </c>
      <c r="CG524" s="2">
        <v>0</v>
      </c>
      <c r="CH524" s="2"/>
      <c r="CI524" s="2"/>
      <c r="CJ524" s="2"/>
      <c r="CK524" s="2"/>
      <c r="CL524" s="2"/>
      <c r="CM524" s="2">
        <v>0</v>
      </c>
      <c r="CN524" s="2" t="s">
        <v>907</v>
      </c>
      <c r="CO524" s="2">
        <v>0</v>
      </c>
      <c r="CP524" s="2">
        <f t="shared" si="665"/>
        <v>269.39</v>
      </c>
      <c r="CQ524" s="2">
        <f t="shared" si="666"/>
        <v>12.29</v>
      </c>
      <c r="CR524" s="2">
        <f>(ROUND((ROUND(((((ET524*1.25)*1.2))*AV524*1),2)*BB524),2)+ROUND((ROUND(((AE524-(((EU524*1.25)*1.2)))*AV524*1),2)*BS524),2))</f>
        <v>4.29</v>
      </c>
      <c r="CS524" s="2">
        <f>(ROUND((ROUND(((((EU524*1.25)*1.2))*AV524*1),2)*BS524),2)+ROUND((ROUND(((AE524-(((EU524*1.25)*1.2)))*AV524*1),2)*BS524),2))</f>
        <v>0.21</v>
      </c>
      <c r="CT524" s="2">
        <f t="shared" si="667"/>
        <v>17.100000000000001</v>
      </c>
      <c r="CU524" s="2">
        <f t="shared" si="668"/>
        <v>0</v>
      </c>
      <c r="CV524" s="2">
        <f t="shared" si="669"/>
        <v>1.3693877999999997</v>
      </c>
      <c r="CW524" s="2">
        <f t="shared" si="670"/>
        <v>0</v>
      </c>
      <c r="CX524" s="2">
        <f t="shared" si="671"/>
        <v>0</v>
      </c>
      <c r="CY524" s="2">
        <f>(ROUND((((S524+ROUND((ROUND(((((EU524*1.25)*1.2))*AV524*1),2)*BS524),2))*AT524)/100),2)+ROUND(((ROUND((ROUND(((AE524-(((EU524*1.25)*1.2)))*AV524*1),2)*BS524),2)*AT524)/100),2))</f>
        <v>149.30000000000001</v>
      </c>
      <c r="CZ524" s="2">
        <f>(ROUND((((S524+ROUND((ROUND(((((EU524*1.25)*1.2))*AV524*1),2)*BS524),2))*AU524)/100),2)+ROUND(((ROUND((ROUND(((AE524-(((EU524*1.25)*1.2)))*AV524*1),2)*BS524),2)*AU524)/100),2))</f>
        <v>83.55</v>
      </c>
      <c r="DA524" s="2"/>
      <c r="DB524" s="2">
        <v>195</v>
      </c>
      <c r="DC524" s="2" t="s">
        <v>3</v>
      </c>
      <c r="DD524" s="2" t="s">
        <v>42</v>
      </c>
      <c r="DE524" s="2" t="s">
        <v>140</v>
      </c>
      <c r="DF524" s="2" t="s">
        <v>140</v>
      </c>
      <c r="DG524" s="2" t="s">
        <v>141</v>
      </c>
      <c r="DH524" s="2" t="s">
        <v>3</v>
      </c>
      <c r="DI524" s="2" t="s">
        <v>141</v>
      </c>
      <c r="DJ524" s="2" t="s">
        <v>140</v>
      </c>
      <c r="DK524" s="2" t="s">
        <v>3</v>
      </c>
      <c r="DL524" s="2" t="s">
        <v>3</v>
      </c>
      <c r="DM524" s="2" t="s">
        <v>3</v>
      </c>
      <c r="DN524" s="2">
        <v>0</v>
      </c>
      <c r="DO524" s="2">
        <v>0</v>
      </c>
      <c r="DP524" s="2">
        <v>1</v>
      </c>
      <c r="DQ524" s="2">
        <v>1</v>
      </c>
      <c r="DR524" s="2"/>
      <c r="DS524" s="2"/>
      <c r="DT524" s="2"/>
      <c r="DU524" s="2">
        <v>1013</v>
      </c>
      <c r="DV524" s="2" t="s">
        <v>291</v>
      </c>
      <c r="DW524" s="2" t="s">
        <v>291</v>
      </c>
      <c r="DX524" s="2">
        <v>1</v>
      </c>
      <c r="DY524" s="2"/>
      <c r="DZ524" s="2" t="s">
        <v>3</v>
      </c>
      <c r="EA524" s="2" t="s">
        <v>3</v>
      </c>
      <c r="EB524" s="2" t="s">
        <v>3</v>
      </c>
      <c r="EC524" s="2" t="s">
        <v>3</v>
      </c>
      <c r="ED524" s="2"/>
      <c r="EE524" s="2">
        <v>85133641</v>
      </c>
      <c r="EF524" s="2">
        <v>30</v>
      </c>
      <c r="EG524" s="2" t="s">
        <v>52</v>
      </c>
      <c r="EH524" s="2">
        <v>0</v>
      </c>
      <c r="EI524" s="2" t="s">
        <v>3</v>
      </c>
      <c r="EJ524" s="2">
        <v>1</v>
      </c>
      <c r="EK524" s="2">
        <v>21</v>
      </c>
      <c r="EL524" s="2" t="s">
        <v>53</v>
      </c>
      <c r="EM524" s="2" t="s">
        <v>54</v>
      </c>
      <c r="EN524" s="2"/>
      <c r="EO524" s="2" t="s">
        <v>142</v>
      </c>
      <c r="EP524" s="2"/>
      <c r="EQ524" s="2">
        <v>0</v>
      </c>
      <c r="ER524" s="2">
        <v>26.58</v>
      </c>
      <c r="ES524" s="2">
        <v>12.29</v>
      </c>
      <c r="ET524" s="2">
        <v>2.68</v>
      </c>
      <c r="EU524" s="2">
        <v>0.13</v>
      </c>
      <c r="EV524" s="2">
        <v>11.61</v>
      </c>
      <c r="EW524" s="2">
        <v>0.93</v>
      </c>
      <c r="EX524" s="2">
        <v>0</v>
      </c>
      <c r="EY524" s="2">
        <v>0</v>
      </c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>
        <v>0</v>
      </c>
      <c r="FR524" s="2">
        <v>0</v>
      </c>
      <c r="FS524" s="2">
        <v>0</v>
      </c>
      <c r="FT524" s="2"/>
      <c r="FU524" s="2"/>
      <c r="FV524" s="2"/>
      <c r="FW524" s="2"/>
      <c r="FX524" s="2">
        <v>109</v>
      </c>
      <c r="FY524" s="2">
        <v>61</v>
      </c>
      <c r="FZ524" s="2"/>
      <c r="GA524" s="2" t="s">
        <v>3</v>
      </c>
      <c r="GB524" s="2"/>
      <c r="GC524" s="2"/>
      <c r="GD524" s="2">
        <v>1</v>
      </c>
      <c r="GE524" s="2"/>
      <c r="GF524" s="2">
        <v>-638168074</v>
      </c>
      <c r="GG524" s="2">
        <v>2</v>
      </c>
      <c r="GH524" s="2">
        <v>1</v>
      </c>
      <c r="GI524" s="2">
        <v>2</v>
      </c>
      <c r="GJ524" s="2">
        <v>0</v>
      </c>
      <c r="GK524" s="2">
        <v>0</v>
      </c>
      <c r="GL524" s="2">
        <f t="shared" si="672"/>
        <v>0</v>
      </c>
      <c r="GM524" s="2">
        <f t="shared" si="673"/>
        <v>504.71</v>
      </c>
      <c r="GN524" s="2">
        <f t="shared" si="674"/>
        <v>504.71</v>
      </c>
      <c r="GO524" s="2">
        <f t="shared" si="675"/>
        <v>0</v>
      </c>
      <c r="GP524" s="2">
        <f t="shared" si="676"/>
        <v>0</v>
      </c>
      <c r="GQ524" s="2"/>
      <c r="GR524" s="2">
        <v>0</v>
      </c>
      <c r="GS524" s="2">
        <v>3</v>
      </c>
      <c r="GT524" s="2">
        <v>0</v>
      </c>
      <c r="GU524" s="2" t="s">
        <v>3</v>
      </c>
      <c r="GV524" s="2">
        <f t="shared" si="677"/>
        <v>0</v>
      </c>
      <c r="GW524" s="2">
        <v>1</v>
      </c>
      <c r="GX524" s="2">
        <f t="shared" si="678"/>
        <v>0</v>
      </c>
      <c r="GY524" s="2"/>
      <c r="GZ524" s="2"/>
      <c r="HA524" s="2">
        <v>0</v>
      </c>
      <c r="HB524" s="2">
        <v>0</v>
      </c>
      <c r="HC524" s="2">
        <f t="shared" si="679"/>
        <v>0</v>
      </c>
      <c r="HD524" s="2"/>
      <c r="HE524" s="2" t="s">
        <v>3</v>
      </c>
      <c r="HF524" s="2" t="s">
        <v>3</v>
      </c>
      <c r="HG524" s="2"/>
      <c r="HH524" s="2"/>
      <c r="HI524" s="2"/>
      <c r="HJ524" s="2"/>
      <c r="HK524" s="2"/>
      <c r="HL524" s="2"/>
      <c r="HM524" s="2" t="s">
        <v>3</v>
      </c>
      <c r="HN524" s="2" t="s">
        <v>3</v>
      </c>
      <c r="HO524" s="2" t="s">
        <v>3</v>
      </c>
      <c r="HP524" s="2" t="s">
        <v>3</v>
      </c>
      <c r="HQ524" s="2" t="s">
        <v>3</v>
      </c>
      <c r="HR524" s="2"/>
      <c r="HS524" s="2">
        <v>0</v>
      </c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>
        <v>0</v>
      </c>
      <c r="IL524" s="2"/>
      <c r="IM524" s="2"/>
      <c r="IN524" s="2"/>
      <c r="IO524" s="2"/>
      <c r="IP524" s="2"/>
      <c r="IQ524" s="2"/>
      <c r="IR524" s="2"/>
      <c r="IS524" s="2"/>
      <c r="IT524" s="2"/>
      <c r="IU524" s="2"/>
    </row>
    <row r="525" spans="1:255" x14ac:dyDescent="0.2">
      <c r="A525" s="4">
        <v>17</v>
      </c>
      <c r="B525" s="4">
        <v>1</v>
      </c>
      <c r="C525" s="4">
        <f>ROW(SmtRes!A1054)</f>
        <v>1054</v>
      </c>
      <c r="D525" s="4">
        <f>ROW(EtalonRes!A1036)</f>
        <v>1036</v>
      </c>
      <c r="E525" s="4" t="s">
        <v>558</v>
      </c>
      <c r="F525" s="4" t="s">
        <v>559</v>
      </c>
      <c r="G525" s="4" t="s">
        <v>560</v>
      </c>
      <c r="H525" s="4" t="s">
        <v>291</v>
      </c>
      <c r="I525" s="4">
        <f>ROUND(5+3,9)</f>
        <v>8</v>
      </c>
      <c r="J525" s="4">
        <v>0</v>
      </c>
      <c r="K525" s="4">
        <f>ROUND(5+3,9)</f>
        <v>8</v>
      </c>
      <c r="O525" s="4">
        <f t="shared" si="655"/>
        <v>9040.42</v>
      </c>
      <c r="P525" s="4">
        <f t="shared" si="656"/>
        <v>833.75</v>
      </c>
      <c r="Q525" s="4">
        <f>(ROUND((ROUND(((((ET525*1.25)*1.2))*AV525*I525),2)*BB525),2)+ROUND((ROUND(((AE525-(((EU525*1.25)*1.2)))*AV525*I525),2)*BS525),2))</f>
        <v>500.24</v>
      </c>
      <c r="R525" s="4">
        <f>(ROUND((ROUND(((((EU525*1.25)*1.2))*AV525*I525),2)*BS525),2)+ROUND((ROUND(((AE525-(((EU525*1.25)*1.2)))*AV525*I525),2)*BS525),2))</f>
        <v>93.54</v>
      </c>
      <c r="S525" s="4">
        <f t="shared" si="657"/>
        <v>7706.43</v>
      </c>
      <c r="T525" s="4">
        <f t="shared" si="658"/>
        <v>0</v>
      </c>
      <c r="U525" s="4">
        <f t="shared" si="659"/>
        <v>10.955102399999998</v>
      </c>
      <c r="V525" s="4">
        <f t="shared" si="660"/>
        <v>0</v>
      </c>
      <c r="W525" s="4">
        <f t="shared" si="661"/>
        <v>0</v>
      </c>
      <c r="X525" s="4">
        <f>(ROUND((((S525+ROUND((ROUND(((((EU525*1.25)*1.2))*AV525*I525),2)*BS525),2))*AT525)/100),2)+ROUND(((ROUND((ROUND(((AE525-(((EU525*1.25)*1.2)))*AV525*I525),2)*BS525),2)*AT525)/100),2))</f>
        <v>8501.9699999999993</v>
      </c>
      <c r="Y525" s="4">
        <f>(ROUND((((S525+ROUND((ROUND(((((EU525*1.25)*1.2))*AV525*I525),2)*BS525),2))*AU525)/100),2)+ROUND(((ROUND((ROUND(((AE525-(((EU525*1.25)*1.2)))*AV525*I525),2)*BS525),2)*AU525)/100),2))</f>
        <v>4757.9799999999996</v>
      </c>
      <c r="AA525" s="4">
        <v>85736473</v>
      </c>
      <c r="AB525" s="4">
        <f t="shared" si="662"/>
        <v>32.331800000000001</v>
      </c>
      <c r="AC525" s="4">
        <f>ROUND((((ES525*1)*1)),6)</f>
        <v>12.29</v>
      </c>
      <c r="AD525" s="4">
        <f>ROUND((((((ET525*1.25)*1.2))-(((EU525*1.25)*1.2)))+AE525),6)</f>
        <v>4.0199999999999996</v>
      </c>
      <c r="AE525" s="4">
        <f>ROUND((((EU525*1.25)*1.2)),6)</f>
        <v>0.19500000000000001</v>
      </c>
      <c r="AF525" s="4">
        <f>ROUND((((EV525*1.15)*1.2)),6)</f>
        <v>16.021799999999999</v>
      </c>
      <c r="AG525" s="4">
        <f t="shared" si="663"/>
        <v>0</v>
      </c>
      <c r="AH525" s="4">
        <f>(((EW525*1.15)*1.2))</f>
        <v>1.2833999999999999</v>
      </c>
      <c r="AI525" s="4">
        <f>(((EX525*1.25)*1.2))</f>
        <v>0</v>
      </c>
      <c r="AJ525" s="4">
        <f t="shared" si="664"/>
        <v>0</v>
      </c>
      <c r="AK525" s="4">
        <v>26.58</v>
      </c>
      <c r="AL525" s="4">
        <v>12.29</v>
      </c>
      <c r="AM525" s="4">
        <v>2.68</v>
      </c>
      <c r="AN525" s="4">
        <v>0.13</v>
      </c>
      <c r="AO525" s="4">
        <v>11.61</v>
      </c>
      <c r="AP525" s="4">
        <v>0</v>
      </c>
      <c r="AQ525" s="4">
        <v>0.93</v>
      </c>
      <c r="AR525" s="4">
        <v>0</v>
      </c>
      <c r="AS525" s="4">
        <v>0</v>
      </c>
      <c r="AT525" s="4">
        <v>109</v>
      </c>
      <c r="AU525" s="4">
        <v>61</v>
      </c>
      <c r="AV525" s="4">
        <v>1.0669999999999999</v>
      </c>
      <c r="AW525" s="4">
        <v>1</v>
      </c>
      <c r="AZ525" s="4">
        <v>1</v>
      </c>
      <c r="BA525" s="4">
        <v>56.35</v>
      </c>
      <c r="BB525" s="4">
        <v>14.58</v>
      </c>
      <c r="BC525" s="4">
        <v>8.48</v>
      </c>
      <c r="BD525" s="4" t="s">
        <v>3</v>
      </c>
      <c r="BE525" s="4" t="s">
        <v>3</v>
      </c>
      <c r="BF525" s="4" t="s">
        <v>3</v>
      </c>
      <c r="BG525" s="4" t="s">
        <v>3</v>
      </c>
      <c r="BH525" s="4">
        <v>0</v>
      </c>
      <c r="BI525" s="4">
        <v>1</v>
      </c>
      <c r="BJ525" s="4" t="s">
        <v>561</v>
      </c>
      <c r="BM525" s="4">
        <v>21</v>
      </c>
      <c r="BN525" s="4">
        <v>0</v>
      </c>
      <c r="BO525" s="4" t="s">
        <v>559</v>
      </c>
      <c r="BP525" s="4">
        <v>1</v>
      </c>
      <c r="BQ525" s="4">
        <v>30</v>
      </c>
      <c r="BR525" s="4">
        <v>0</v>
      </c>
      <c r="BS525" s="4">
        <v>56.35</v>
      </c>
      <c r="BT525" s="4">
        <v>1</v>
      </c>
      <c r="BU525" s="4">
        <v>1</v>
      </c>
      <c r="BV525" s="4">
        <v>1</v>
      </c>
      <c r="BW525" s="4">
        <v>1</v>
      </c>
      <c r="BX525" s="4">
        <v>1</v>
      </c>
      <c r="BY525" s="4" t="s">
        <v>3</v>
      </c>
      <c r="BZ525" s="4">
        <v>109</v>
      </c>
      <c r="CA525" s="4">
        <v>61</v>
      </c>
      <c r="CB525" s="4" t="s">
        <v>3</v>
      </c>
      <c r="CE525" s="4">
        <v>1566</v>
      </c>
      <c r="CF525" s="4">
        <v>0</v>
      </c>
      <c r="CG525" s="4">
        <v>0</v>
      </c>
      <c r="CM525" s="4">
        <v>0</v>
      </c>
      <c r="CN525" s="4" t="s">
        <v>907</v>
      </c>
      <c r="CO525" s="4">
        <v>0</v>
      </c>
      <c r="CP525" s="4">
        <f t="shared" si="665"/>
        <v>9040.42</v>
      </c>
      <c r="CQ525" s="4">
        <f t="shared" si="666"/>
        <v>104.22</v>
      </c>
      <c r="CR525" s="4">
        <f>(ROUND((ROUND(((((ET525*1.25)*1.2))*AV525*1),2)*BB525),2)+ROUND((ROUND(((AE525-(((EU525*1.25)*1.2)))*AV525*1),2)*BS525),2))</f>
        <v>62.55</v>
      </c>
      <c r="CS525" s="4">
        <f>(ROUND((ROUND(((((EU525*1.25)*1.2))*AV525*1),2)*BS525),2)+ROUND((ROUND(((AE525-(((EU525*1.25)*1.2)))*AV525*1),2)*BS525),2))</f>
        <v>11.83</v>
      </c>
      <c r="CT525" s="4">
        <f t="shared" si="667"/>
        <v>963.59</v>
      </c>
      <c r="CU525" s="4">
        <f t="shared" si="668"/>
        <v>0</v>
      </c>
      <c r="CV525" s="4">
        <f t="shared" si="669"/>
        <v>1.3693877999999997</v>
      </c>
      <c r="CW525" s="4">
        <f t="shared" si="670"/>
        <v>0</v>
      </c>
      <c r="CX525" s="4">
        <f t="shared" si="671"/>
        <v>0</v>
      </c>
      <c r="CY525" s="4">
        <f>(ROUND((((S525+ROUND((ROUND(((((EU525*1.25)*1.2))*AV525*1),2)*BS525),2))*AT525)/100),2)+ROUND(((ROUND((ROUND(((AE525-(((EU525*1.25)*1.2)))*AV525*1),2)*BS525),2)*AT525)/100),2))</f>
        <v>8412.9</v>
      </c>
      <c r="CZ525" s="4">
        <f>(ROUND((((S525+ROUND((ROUND(((((EU525*1.25)*1.2))*AV525*1),2)*BS525),2))*AU525)/100),2)+ROUND(((ROUND((ROUND(((AE525-(((EU525*1.25)*1.2)))*AV525*1),2)*BS525),2)*AU525)/100),2))</f>
        <v>4708.1400000000003</v>
      </c>
      <c r="DB525" s="4">
        <v>197</v>
      </c>
      <c r="DC525" s="4" t="s">
        <v>3</v>
      </c>
      <c r="DD525" s="4" t="s">
        <v>42</v>
      </c>
      <c r="DE525" s="4" t="s">
        <v>140</v>
      </c>
      <c r="DF525" s="4" t="s">
        <v>140</v>
      </c>
      <c r="DG525" s="4" t="s">
        <v>141</v>
      </c>
      <c r="DH525" s="4" t="s">
        <v>3</v>
      </c>
      <c r="DI525" s="4" t="s">
        <v>141</v>
      </c>
      <c r="DJ525" s="4" t="s">
        <v>140</v>
      </c>
      <c r="DK525" s="4" t="s">
        <v>3</v>
      </c>
      <c r="DL525" s="4" t="s">
        <v>3</v>
      </c>
      <c r="DM525" s="4" t="s">
        <v>3</v>
      </c>
      <c r="DN525" s="4">
        <v>0</v>
      </c>
      <c r="DO525" s="4">
        <v>0</v>
      </c>
      <c r="DP525" s="4">
        <v>1</v>
      </c>
      <c r="DQ525" s="4">
        <v>1</v>
      </c>
      <c r="DU525" s="4">
        <v>1013</v>
      </c>
      <c r="DV525" s="4" t="s">
        <v>291</v>
      </c>
      <c r="DW525" s="4" t="s">
        <v>291</v>
      </c>
      <c r="DX525" s="4">
        <v>1</v>
      </c>
      <c r="DZ525" s="4" t="s">
        <v>3</v>
      </c>
      <c r="EA525" s="4" t="s">
        <v>3</v>
      </c>
      <c r="EB525" s="4" t="s">
        <v>3</v>
      </c>
      <c r="EC525" s="4" t="s">
        <v>3</v>
      </c>
      <c r="EE525" s="4">
        <v>85133641</v>
      </c>
      <c r="EF525" s="4">
        <v>30</v>
      </c>
      <c r="EG525" s="4" t="s">
        <v>52</v>
      </c>
      <c r="EH525" s="4">
        <v>0</v>
      </c>
      <c r="EI525" s="4" t="s">
        <v>3</v>
      </c>
      <c r="EJ525" s="4">
        <v>1</v>
      </c>
      <c r="EK525" s="4">
        <v>21</v>
      </c>
      <c r="EL525" s="4" t="s">
        <v>53</v>
      </c>
      <c r="EM525" s="4" t="s">
        <v>54</v>
      </c>
      <c r="EO525" s="4" t="s">
        <v>142</v>
      </c>
      <c r="EQ525" s="4">
        <v>0</v>
      </c>
      <c r="ER525" s="4">
        <v>26.58</v>
      </c>
      <c r="ES525" s="4">
        <v>12.29</v>
      </c>
      <c r="ET525" s="4">
        <v>2.68</v>
      </c>
      <c r="EU525" s="4">
        <v>0.13</v>
      </c>
      <c r="EV525" s="4">
        <v>11.61</v>
      </c>
      <c r="EW525" s="4">
        <v>0.93</v>
      </c>
      <c r="EX525" s="4">
        <v>0</v>
      </c>
      <c r="EY525" s="4">
        <v>0</v>
      </c>
      <c r="FQ525" s="4">
        <v>0</v>
      </c>
      <c r="FR525" s="4">
        <v>0</v>
      </c>
      <c r="FS525" s="4">
        <v>0</v>
      </c>
      <c r="FX525" s="4">
        <v>109</v>
      </c>
      <c r="FY525" s="4">
        <v>61</v>
      </c>
      <c r="GA525" s="4" t="s">
        <v>3</v>
      </c>
      <c r="GD525" s="4">
        <v>1</v>
      </c>
      <c r="GF525" s="4">
        <v>-638168074</v>
      </c>
      <c r="GG525" s="4">
        <v>2</v>
      </c>
      <c r="GH525" s="4">
        <v>1</v>
      </c>
      <c r="GI525" s="4">
        <v>2</v>
      </c>
      <c r="GJ525" s="4">
        <v>0</v>
      </c>
      <c r="GK525" s="4">
        <v>0</v>
      </c>
      <c r="GL525" s="4">
        <f t="shared" si="672"/>
        <v>0</v>
      </c>
      <c r="GM525" s="4">
        <f t="shared" si="673"/>
        <v>22300.37</v>
      </c>
      <c r="GN525" s="4">
        <f t="shared" si="674"/>
        <v>22300.37</v>
      </c>
      <c r="GO525" s="4">
        <f t="shared" si="675"/>
        <v>0</v>
      </c>
      <c r="GP525" s="4">
        <f t="shared" si="676"/>
        <v>0</v>
      </c>
      <c r="GR525" s="4">
        <v>0</v>
      </c>
      <c r="GS525" s="4">
        <v>3</v>
      </c>
      <c r="GT525" s="4">
        <v>0</v>
      </c>
      <c r="GU525" s="4" t="s">
        <v>3</v>
      </c>
      <c r="GV525" s="4">
        <f t="shared" si="677"/>
        <v>0</v>
      </c>
      <c r="GW525" s="4">
        <v>1</v>
      </c>
      <c r="GX525" s="4">
        <f t="shared" si="678"/>
        <v>0</v>
      </c>
      <c r="HA525" s="4">
        <v>0</v>
      </c>
      <c r="HB525" s="4">
        <v>0</v>
      </c>
      <c r="HC525" s="4">
        <f t="shared" si="679"/>
        <v>0</v>
      </c>
      <c r="HE525" s="4" t="s">
        <v>3</v>
      </c>
      <c r="HF525" s="4" t="s">
        <v>3</v>
      </c>
      <c r="HM525" s="4" t="s">
        <v>3</v>
      </c>
      <c r="HN525" s="4" t="s">
        <v>3</v>
      </c>
      <c r="HO525" s="4" t="s">
        <v>3</v>
      </c>
      <c r="HP525" s="4" t="s">
        <v>3</v>
      </c>
      <c r="HQ525" s="4" t="s">
        <v>3</v>
      </c>
      <c r="HS525" s="4">
        <v>0</v>
      </c>
      <c r="IK525" s="4">
        <v>0</v>
      </c>
    </row>
    <row r="526" spans="1:255" x14ac:dyDescent="0.2">
      <c r="A526" s="2">
        <v>18</v>
      </c>
      <c r="B526" s="2">
        <v>1</v>
      </c>
      <c r="C526" s="2">
        <v>1044</v>
      </c>
      <c r="D526" s="2"/>
      <c r="E526" s="2" t="s">
        <v>562</v>
      </c>
      <c r="F526" s="2" t="s">
        <v>563</v>
      </c>
      <c r="G526" s="2" t="s">
        <v>918</v>
      </c>
      <c r="H526" s="2" t="s">
        <v>146</v>
      </c>
      <c r="I526" s="2">
        <f>I524*J526</f>
        <v>3</v>
      </c>
      <c r="J526" s="2">
        <v>0.375</v>
      </c>
      <c r="K526" s="2">
        <v>0.375</v>
      </c>
      <c r="L526" s="2"/>
      <c r="M526" s="2"/>
      <c r="N526" s="2"/>
      <c r="O526" s="2">
        <f t="shared" si="655"/>
        <v>6120.84</v>
      </c>
      <c r="P526" s="2">
        <f t="shared" si="656"/>
        <v>6120.84</v>
      </c>
      <c r="Q526" s="2">
        <f>(ROUND((ROUND(((ET526)*AV526*I526),2)*BB526),2)+ROUND((ROUND(((AE526-(EU526))*AV526*I526),2)*BS526),2))</f>
        <v>0</v>
      </c>
      <c r="R526" s="2">
        <f>(ROUND((ROUND(((EU526)*AV526*I526),2)*BS526),2)+ROUND((ROUND(((AE526-(EU526))*AV526*I526),2)*BS526),2))</f>
        <v>0</v>
      </c>
      <c r="S526" s="2">
        <f t="shared" si="657"/>
        <v>0</v>
      </c>
      <c r="T526" s="2">
        <f t="shared" si="658"/>
        <v>0</v>
      </c>
      <c r="U526" s="2">
        <f t="shared" si="659"/>
        <v>0</v>
      </c>
      <c r="V526" s="2">
        <f t="shared" si="660"/>
        <v>0</v>
      </c>
      <c r="W526" s="2">
        <f t="shared" si="661"/>
        <v>0</v>
      </c>
      <c r="X526" s="2">
        <f>(ROUND((((S526+ROUND((ROUND(((EU526)*AV526*I526),2)*BS526),2))*AT526)/100),2)+ROUND(((ROUND((ROUND(((AE526-(EU526))*AV526*I526),2)*BS526),2)*AT526)/100),2))</f>
        <v>0</v>
      </c>
      <c r="Y526" s="2">
        <f>(ROUND((((S526+ROUND((ROUND(((EU526)*AV526*I526),2)*BS526),2))*AU526)/100),2)+ROUND(((ROUND((ROUND(((AE526-(EU526))*AV526*I526),2)*BS526),2)*AU526)/100),2))</f>
        <v>0</v>
      </c>
      <c r="Z526" s="2"/>
      <c r="AA526" s="2">
        <v>85736471</v>
      </c>
      <c r="AB526" s="2">
        <f t="shared" si="662"/>
        <v>2040.28</v>
      </c>
      <c r="AC526" s="2">
        <f>ROUND((ES526),6)</f>
        <v>2040.28</v>
      </c>
      <c r="AD526" s="2">
        <f>ROUND((((ET526)-(EU526))+AE526),6)</f>
        <v>0</v>
      </c>
      <c r="AE526" s="2">
        <f t="shared" ref="AE526:AF529" si="694">ROUND((EU526),6)</f>
        <v>0</v>
      </c>
      <c r="AF526" s="2">
        <f t="shared" si="694"/>
        <v>0</v>
      </c>
      <c r="AG526" s="2">
        <f t="shared" si="663"/>
        <v>0</v>
      </c>
      <c r="AH526" s="2">
        <f t="shared" ref="AH526:AI529" si="695">(EW526)</f>
        <v>0</v>
      </c>
      <c r="AI526" s="2">
        <f t="shared" si="695"/>
        <v>0</v>
      </c>
      <c r="AJ526" s="2">
        <f t="shared" si="664"/>
        <v>0</v>
      </c>
      <c r="AK526" s="2">
        <v>2040.28</v>
      </c>
      <c r="AL526" s="2">
        <v>2040.28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109</v>
      </c>
      <c r="AU526" s="2">
        <v>61</v>
      </c>
      <c r="AV526" s="2">
        <v>1</v>
      </c>
      <c r="AW526" s="2">
        <v>1</v>
      </c>
      <c r="AX526" s="2"/>
      <c r="AY526" s="2"/>
      <c r="AZ526" s="2">
        <v>1</v>
      </c>
      <c r="BA526" s="2">
        <v>1</v>
      </c>
      <c r="BB526" s="2">
        <v>1</v>
      </c>
      <c r="BC526" s="2">
        <v>1</v>
      </c>
      <c r="BD526" s="2" t="s">
        <v>3</v>
      </c>
      <c r="BE526" s="2" t="s">
        <v>3</v>
      </c>
      <c r="BF526" s="2" t="s">
        <v>3</v>
      </c>
      <c r="BG526" s="2" t="s">
        <v>3</v>
      </c>
      <c r="BH526" s="2">
        <v>3</v>
      </c>
      <c r="BI526" s="2">
        <v>1</v>
      </c>
      <c r="BJ526" s="2" t="s">
        <v>564</v>
      </c>
      <c r="BK526" s="2"/>
      <c r="BL526" s="2"/>
      <c r="BM526" s="2">
        <v>21</v>
      </c>
      <c r="BN526" s="2">
        <v>0</v>
      </c>
      <c r="BO526" s="2" t="s">
        <v>3</v>
      </c>
      <c r="BP526" s="2">
        <v>0</v>
      </c>
      <c r="BQ526" s="2">
        <v>30</v>
      </c>
      <c r="BR526" s="2">
        <v>0</v>
      </c>
      <c r="BS526" s="2">
        <v>1</v>
      </c>
      <c r="BT526" s="2">
        <v>1</v>
      </c>
      <c r="BU526" s="2">
        <v>1</v>
      </c>
      <c r="BV526" s="2">
        <v>1</v>
      </c>
      <c r="BW526" s="2">
        <v>1</v>
      </c>
      <c r="BX526" s="2">
        <v>1</v>
      </c>
      <c r="BY526" s="2" t="s">
        <v>3</v>
      </c>
      <c r="BZ526" s="2">
        <v>109</v>
      </c>
      <c r="CA526" s="2">
        <v>61</v>
      </c>
      <c r="CB526" s="2" t="s">
        <v>3</v>
      </c>
      <c r="CC526" s="2"/>
      <c r="CD526" s="2"/>
      <c r="CE526" s="2">
        <v>1566</v>
      </c>
      <c r="CF526" s="2">
        <v>0</v>
      </c>
      <c r="CG526" s="2">
        <v>0</v>
      </c>
      <c r="CH526" s="2"/>
      <c r="CI526" s="2"/>
      <c r="CJ526" s="2"/>
      <c r="CK526" s="2"/>
      <c r="CL526" s="2"/>
      <c r="CM526" s="2">
        <v>0</v>
      </c>
      <c r="CN526" s="2" t="s">
        <v>908</v>
      </c>
      <c r="CO526" s="2">
        <v>0</v>
      </c>
      <c r="CP526" s="2">
        <f t="shared" si="665"/>
        <v>6120.84</v>
      </c>
      <c r="CQ526" s="2">
        <f t="shared" si="666"/>
        <v>2040.28</v>
      </c>
      <c r="CR526" s="2">
        <f>(ROUND((ROUND(((ET526)*AV526*1),2)*BB526),2)+ROUND((ROUND(((AE526-(EU526))*AV526*1),2)*BS526),2))</f>
        <v>0</v>
      </c>
      <c r="CS526" s="2">
        <f>(ROUND((ROUND(((EU526)*AV526*1),2)*BS526),2)+ROUND((ROUND(((AE526-(EU526))*AV526*1),2)*BS526),2))</f>
        <v>0</v>
      </c>
      <c r="CT526" s="2">
        <f t="shared" si="667"/>
        <v>0</v>
      </c>
      <c r="CU526" s="2">
        <f t="shared" si="668"/>
        <v>0</v>
      </c>
      <c r="CV526" s="2">
        <f t="shared" si="669"/>
        <v>0</v>
      </c>
      <c r="CW526" s="2">
        <f t="shared" si="670"/>
        <v>0</v>
      </c>
      <c r="CX526" s="2">
        <f t="shared" si="671"/>
        <v>0</v>
      </c>
      <c r="CY526" s="2">
        <f>(ROUND((((S526+ROUND((ROUND(((EU526)*AV526*1),2)*BS526),2))*AT526)/100),2)+ROUND(((ROUND((ROUND(((AE526-(EU526))*AV526*1),2)*BS526),2)*AT526)/100),2))</f>
        <v>0</v>
      </c>
      <c r="CZ526" s="2">
        <f>(ROUND((((S526+ROUND((ROUND(((EU526)*AV526*1),2)*BS526),2))*AU526)/100),2)+ROUND(((ROUND((ROUND(((AE526-(EU526))*AV526*1),2)*BS526),2)*AU526)/100),2))</f>
        <v>0</v>
      </c>
      <c r="DA526" s="2"/>
      <c r="DB526" s="2"/>
      <c r="DC526" s="2" t="s">
        <v>3</v>
      </c>
      <c r="DD526" s="2" t="s">
        <v>3</v>
      </c>
      <c r="DE526" s="2" t="s">
        <v>3</v>
      </c>
      <c r="DF526" s="2" t="s">
        <v>3</v>
      </c>
      <c r="DG526" s="2" t="s">
        <v>3</v>
      </c>
      <c r="DH526" s="2" t="s">
        <v>3</v>
      </c>
      <c r="DI526" s="2" t="s">
        <v>3</v>
      </c>
      <c r="DJ526" s="2" t="s">
        <v>3</v>
      </c>
      <c r="DK526" s="2" t="s">
        <v>3</v>
      </c>
      <c r="DL526" s="2" t="s">
        <v>3</v>
      </c>
      <c r="DM526" s="2" t="s">
        <v>3</v>
      </c>
      <c r="DN526" s="2">
        <v>0</v>
      </c>
      <c r="DO526" s="2">
        <v>0</v>
      </c>
      <c r="DP526" s="2">
        <v>1</v>
      </c>
      <c r="DQ526" s="2">
        <v>1</v>
      </c>
      <c r="DR526" s="2"/>
      <c r="DS526" s="2"/>
      <c r="DT526" s="2"/>
      <c r="DU526" s="2">
        <v>1010</v>
      </c>
      <c r="DV526" s="2" t="s">
        <v>146</v>
      </c>
      <c r="DW526" s="2" t="s">
        <v>146</v>
      </c>
      <c r="DX526" s="2">
        <v>1</v>
      </c>
      <c r="DY526" s="2"/>
      <c r="DZ526" s="2" t="s">
        <v>3</v>
      </c>
      <c r="EA526" s="2" t="s">
        <v>3</v>
      </c>
      <c r="EB526" s="2" t="s">
        <v>3</v>
      </c>
      <c r="EC526" s="2" t="s">
        <v>3</v>
      </c>
      <c r="ED526" s="2"/>
      <c r="EE526" s="2">
        <v>85133641</v>
      </c>
      <c r="EF526" s="2">
        <v>30</v>
      </c>
      <c r="EG526" s="2" t="s">
        <v>52</v>
      </c>
      <c r="EH526" s="2">
        <v>0</v>
      </c>
      <c r="EI526" s="2" t="s">
        <v>3</v>
      </c>
      <c r="EJ526" s="2">
        <v>1</v>
      </c>
      <c r="EK526" s="2">
        <v>21</v>
      </c>
      <c r="EL526" s="2" t="s">
        <v>53</v>
      </c>
      <c r="EM526" s="2" t="s">
        <v>54</v>
      </c>
      <c r="EN526" s="2"/>
      <c r="EO526" s="2" t="s">
        <v>148</v>
      </c>
      <c r="EP526" s="2"/>
      <c r="EQ526" s="2">
        <v>0</v>
      </c>
      <c r="ER526" s="2">
        <v>2040.28</v>
      </c>
      <c r="ES526" s="2">
        <v>2040.28</v>
      </c>
      <c r="ET526" s="2">
        <v>0</v>
      </c>
      <c r="EU526" s="2">
        <v>0</v>
      </c>
      <c r="EV526" s="2">
        <v>0</v>
      </c>
      <c r="EW526" s="2">
        <v>0</v>
      </c>
      <c r="EX526" s="2">
        <v>0</v>
      </c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>
        <v>0</v>
      </c>
      <c r="FR526" s="2">
        <v>0</v>
      </c>
      <c r="FS526" s="2">
        <v>0</v>
      </c>
      <c r="FT526" s="2"/>
      <c r="FU526" s="2"/>
      <c r="FV526" s="2"/>
      <c r="FW526" s="2"/>
      <c r="FX526" s="2">
        <v>109</v>
      </c>
      <c r="FY526" s="2">
        <v>61</v>
      </c>
      <c r="FZ526" s="2"/>
      <c r="GA526" s="2" t="s">
        <v>3</v>
      </c>
      <c r="GB526" s="2"/>
      <c r="GC526" s="2"/>
      <c r="GD526" s="2">
        <v>1</v>
      </c>
      <c r="GE526" s="2"/>
      <c r="GF526" s="2">
        <v>381662581</v>
      </c>
      <c r="GG526" s="2">
        <v>2</v>
      </c>
      <c r="GH526" s="2">
        <v>1</v>
      </c>
      <c r="GI526" s="2">
        <v>-2</v>
      </c>
      <c r="GJ526" s="2">
        <v>0</v>
      </c>
      <c r="GK526" s="2">
        <v>0</v>
      </c>
      <c r="GL526" s="2">
        <f t="shared" si="672"/>
        <v>0</v>
      </c>
      <c r="GM526" s="2">
        <f t="shared" si="673"/>
        <v>6120.84</v>
      </c>
      <c r="GN526" s="2">
        <f t="shared" si="674"/>
        <v>6120.84</v>
      </c>
      <c r="GO526" s="2">
        <f t="shared" si="675"/>
        <v>0</v>
      </c>
      <c r="GP526" s="2">
        <f t="shared" si="676"/>
        <v>0</v>
      </c>
      <c r="GQ526" s="2"/>
      <c r="GR526" s="2">
        <v>0</v>
      </c>
      <c r="GS526" s="2">
        <v>3</v>
      </c>
      <c r="GT526" s="2">
        <v>0</v>
      </c>
      <c r="GU526" s="2" t="s">
        <v>3</v>
      </c>
      <c r="GV526" s="2">
        <f t="shared" si="677"/>
        <v>0</v>
      </c>
      <c r="GW526" s="2">
        <v>1</v>
      </c>
      <c r="GX526" s="2">
        <f t="shared" si="678"/>
        <v>0</v>
      </c>
      <c r="GY526" s="2"/>
      <c r="GZ526" s="2"/>
      <c r="HA526" s="2">
        <v>0</v>
      </c>
      <c r="HB526" s="2">
        <v>0</v>
      </c>
      <c r="HC526" s="2">
        <f t="shared" si="679"/>
        <v>0</v>
      </c>
      <c r="HD526" s="2"/>
      <c r="HE526" s="2" t="s">
        <v>3</v>
      </c>
      <c r="HF526" s="2" t="s">
        <v>3</v>
      </c>
      <c r="HG526" s="2"/>
      <c r="HH526" s="2"/>
      <c r="HI526" s="2"/>
      <c r="HJ526" s="2"/>
      <c r="HK526" s="2"/>
      <c r="HL526" s="2"/>
      <c r="HM526" s="2" t="s">
        <v>42</v>
      </c>
      <c r="HN526" s="2" t="s">
        <v>3</v>
      </c>
      <c r="HO526" s="2" t="s">
        <v>3</v>
      </c>
      <c r="HP526" s="2" t="s">
        <v>3</v>
      </c>
      <c r="HQ526" s="2" t="s">
        <v>3</v>
      </c>
      <c r="HR526" s="2"/>
      <c r="HS526" s="2">
        <v>0</v>
      </c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>
        <v>0</v>
      </c>
      <c r="IL526" s="2"/>
      <c r="IM526" s="2"/>
      <c r="IN526" s="2"/>
      <c r="IO526" s="2"/>
      <c r="IP526" s="2"/>
      <c r="IQ526" s="2"/>
      <c r="IR526" s="2"/>
      <c r="IS526" s="2"/>
      <c r="IT526" s="2"/>
      <c r="IU526" s="2"/>
    </row>
    <row r="527" spans="1:255" x14ac:dyDescent="0.2">
      <c r="A527" s="4">
        <v>18</v>
      </c>
      <c r="B527" s="4">
        <v>1</v>
      </c>
      <c r="C527" s="4">
        <v>1052</v>
      </c>
      <c r="E527" s="4" t="s">
        <v>562</v>
      </c>
      <c r="F527" s="4" t="s">
        <v>563</v>
      </c>
      <c r="G527" s="4" t="s">
        <v>918</v>
      </c>
      <c r="H527" s="4" t="s">
        <v>146</v>
      </c>
      <c r="I527" s="4">
        <f>I525*J527</f>
        <v>3</v>
      </c>
      <c r="J527" s="4">
        <v>0.375</v>
      </c>
      <c r="K527" s="4">
        <v>0.375</v>
      </c>
      <c r="O527" s="4">
        <f t="shared" si="655"/>
        <v>42845.88</v>
      </c>
      <c r="P527" s="4">
        <f t="shared" si="656"/>
        <v>42845.88</v>
      </c>
      <c r="Q527" s="4">
        <f>(ROUND((ROUND(((ET527)*AV527*I527),2)*BB527),2)+ROUND((ROUND(((AE527-(EU527))*AV527*I527),2)*BS527),2))</f>
        <v>0</v>
      </c>
      <c r="R527" s="4">
        <f>(ROUND((ROUND(((EU527)*AV527*I527),2)*BS527),2)+ROUND((ROUND(((AE527-(EU527))*AV527*I527),2)*BS527),2))</f>
        <v>0</v>
      </c>
      <c r="S527" s="4">
        <f t="shared" si="657"/>
        <v>0</v>
      </c>
      <c r="T527" s="4">
        <f t="shared" si="658"/>
        <v>0</v>
      </c>
      <c r="U527" s="4">
        <f t="shared" si="659"/>
        <v>0</v>
      </c>
      <c r="V527" s="4">
        <f t="shared" si="660"/>
        <v>0</v>
      </c>
      <c r="W527" s="4">
        <f t="shared" si="661"/>
        <v>0</v>
      </c>
      <c r="X527" s="4">
        <f>(ROUND((((S527+ROUND((ROUND(((EU527)*AV527*I527),2)*BS527),2))*AT527)/100),2)+ROUND(((ROUND((ROUND(((AE527-(EU527))*AV527*I527),2)*BS527),2)*AT527)/100),2))</f>
        <v>0</v>
      </c>
      <c r="Y527" s="4">
        <f>(ROUND((((S527+ROUND((ROUND(((EU527)*AV527*I527),2)*BS527),2))*AU527)/100),2)+ROUND(((ROUND((ROUND(((AE527-(EU527))*AV527*I527),2)*BS527),2)*AU527)/100),2))</f>
        <v>0</v>
      </c>
      <c r="AA527" s="4">
        <v>85736473</v>
      </c>
      <c r="AB527" s="4">
        <f t="shared" si="662"/>
        <v>2040.28</v>
      </c>
      <c r="AC527" s="4">
        <f>ROUND((ES527),6)</f>
        <v>2040.28</v>
      </c>
      <c r="AD527" s="4">
        <f>ROUND((((ET527)-(EU527))+AE527),6)</f>
        <v>0</v>
      </c>
      <c r="AE527" s="4">
        <f t="shared" si="694"/>
        <v>0</v>
      </c>
      <c r="AF527" s="4">
        <f t="shared" si="694"/>
        <v>0</v>
      </c>
      <c r="AG527" s="4">
        <f t="shared" si="663"/>
        <v>0</v>
      </c>
      <c r="AH527" s="4">
        <f t="shared" si="695"/>
        <v>0</v>
      </c>
      <c r="AI527" s="4">
        <f t="shared" si="695"/>
        <v>0</v>
      </c>
      <c r="AJ527" s="4">
        <f t="shared" si="664"/>
        <v>0</v>
      </c>
      <c r="AK527" s="4">
        <v>2040.28</v>
      </c>
      <c r="AL527" s="4">
        <v>2040.28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109</v>
      </c>
      <c r="AU527" s="4">
        <v>61</v>
      </c>
      <c r="AV527" s="4">
        <v>1</v>
      </c>
      <c r="AW527" s="4">
        <v>1</v>
      </c>
      <c r="AZ527" s="4">
        <v>1</v>
      </c>
      <c r="BA527" s="4">
        <v>1</v>
      </c>
      <c r="BB527" s="4">
        <v>1</v>
      </c>
      <c r="BC527" s="4">
        <v>7</v>
      </c>
      <c r="BD527" s="4" t="s">
        <v>3</v>
      </c>
      <c r="BE527" s="4" t="s">
        <v>3</v>
      </c>
      <c r="BF527" s="4" t="s">
        <v>3</v>
      </c>
      <c r="BG527" s="4" t="s">
        <v>3</v>
      </c>
      <c r="BH527" s="4">
        <v>3</v>
      </c>
      <c r="BI527" s="4">
        <v>1</v>
      </c>
      <c r="BJ527" s="4" t="s">
        <v>564</v>
      </c>
      <c r="BM527" s="4">
        <v>21</v>
      </c>
      <c r="BN527" s="4">
        <v>0</v>
      </c>
      <c r="BO527" s="4" t="s">
        <v>563</v>
      </c>
      <c r="BP527" s="4">
        <v>1</v>
      </c>
      <c r="BQ527" s="4">
        <v>30</v>
      </c>
      <c r="BR527" s="4">
        <v>0</v>
      </c>
      <c r="BS527" s="4">
        <v>1</v>
      </c>
      <c r="BT527" s="4">
        <v>1</v>
      </c>
      <c r="BU527" s="4">
        <v>1</v>
      </c>
      <c r="BV527" s="4">
        <v>1</v>
      </c>
      <c r="BW527" s="4">
        <v>1</v>
      </c>
      <c r="BX527" s="4">
        <v>1</v>
      </c>
      <c r="BY527" s="4" t="s">
        <v>3</v>
      </c>
      <c r="BZ527" s="4">
        <v>109</v>
      </c>
      <c r="CA527" s="4">
        <v>61</v>
      </c>
      <c r="CB527" s="4" t="s">
        <v>3</v>
      </c>
      <c r="CE527" s="4">
        <v>1566</v>
      </c>
      <c r="CF527" s="4">
        <v>0</v>
      </c>
      <c r="CG527" s="4">
        <v>0</v>
      </c>
      <c r="CM527" s="4">
        <v>0</v>
      </c>
      <c r="CN527" s="4" t="s">
        <v>908</v>
      </c>
      <c r="CO527" s="4">
        <v>0</v>
      </c>
      <c r="CP527" s="4">
        <f t="shared" si="665"/>
        <v>42845.88</v>
      </c>
      <c r="CQ527" s="4">
        <f t="shared" si="666"/>
        <v>14281.96</v>
      </c>
      <c r="CR527" s="4">
        <f>(ROUND((ROUND(((ET527)*AV527*1),2)*BB527),2)+ROUND((ROUND(((AE527-(EU527))*AV527*1),2)*BS527),2))</f>
        <v>0</v>
      </c>
      <c r="CS527" s="4">
        <f>(ROUND((ROUND(((EU527)*AV527*1),2)*BS527),2)+ROUND((ROUND(((AE527-(EU527))*AV527*1),2)*BS527),2))</f>
        <v>0</v>
      </c>
      <c r="CT527" s="4">
        <f t="shared" si="667"/>
        <v>0</v>
      </c>
      <c r="CU527" s="4">
        <f t="shared" si="668"/>
        <v>0</v>
      </c>
      <c r="CV527" s="4">
        <f t="shared" si="669"/>
        <v>0</v>
      </c>
      <c r="CW527" s="4">
        <f t="shared" si="670"/>
        <v>0</v>
      </c>
      <c r="CX527" s="4">
        <f t="shared" si="671"/>
        <v>0</v>
      </c>
      <c r="CY527" s="4">
        <f>(ROUND((((S527+ROUND((ROUND(((EU527)*AV527*1),2)*BS527),2))*AT527)/100),2)+ROUND(((ROUND((ROUND(((AE527-(EU527))*AV527*1),2)*BS527),2)*AT527)/100),2))</f>
        <v>0</v>
      </c>
      <c r="CZ527" s="4">
        <f>(ROUND((((S527+ROUND((ROUND(((EU527)*AV527*1),2)*BS527),2))*AU527)/100),2)+ROUND(((ROUND((ROUND(((AE527-(EU527))*AV527*1),2)*BS527),2)*AU527)/100),2))</f>
        <v>0</v>
      </c>
      <c r="DC527" s="4" t="s">
        <v>3</v>
      </c>
      <c r="DD527" s="4" t="s">
        <v>3</v>
      </c>
      <c r="DE527" s="4" t="s">
        <v>3</v>
      </c>
      <c r="DF527" s="4" t="s">
        <v>3</v>
      </c>
      <c r="DG527" s="4" t="s">
        <v>3</v>
      </c>
      <c r="DH527" s="4" t="s">
        <v>3</v>
      </c>
      <c r="DI527" s="4" t="s">
        <v>3</v>
      </c>
      <c r="DJ527" s="4" t="s">
        <v>3</v>
      </c>
      <c r="DK527" s="4" t="s">
        <v>3</v>
      </c>
      <c r="DL527" s="4" t="s">
        <v>3</v>
      </c>
      <c r="DM527" s="4" t="s">
        <v>3</v>
      </c>
      <c r="DN527" s="4">
        <v>0</v>
      </c>
      <c r="DO527" s="4">
        <v>0</v>
      </c>
      <c r="DP527" s="4">
        <v>1</v>
      </c>
      <c r="DQ527" s="4">
        <v>1</v>
      </c>
      <c r="DU527" s="4">
        <v>1010</v>
      </c>
      <c r="DV527" s="4" t="s">
        <v>146</v>
      </c>
      <c r="DW527" s="4" t="s">
        <v>146</v>
      </c>
      <c r="DX527" s="4">
        <v>1</v>
      </c>
      <c r="DZ527" s="4" t="s">
        <v>3</v>
      </c>
      <c r="EA527" s="4" t="s">
        <v>3</v>
      </c>
      <c r="EB527" s="4" t="s">
        <v>3</v>
      </c>
      <c r="EC527" s="4" t="s">
        <v>3</v>
      </c>
      <c r="EE527" s="4">
        <v>85133641</v>
      </c>
      <c r="EF527" s="4">
        <v>30</v>
      </c>
      <c r="EG527" s="4" t="s">
        <v>52</v>
      </c>
      <c r="EH527" s="4">
        <v>0</v>
      </c>
      <c r="EI527" s="4" t="s">
        <v>3</v>
      </c>
      <c r="EJ527" s="4">
        <v>1</v>
      </c>
      <c r="EK527" s="4">
        <v>21</v>
      </c>
      <c r="EL527" s="4" t="s">
        <v>53</v>
      </c>
      <c r="EM527" s="4" t="s">
        <v>54</v>
      </c>
      <c r="EO527" s="4" t="s">
        <v>148</v>
      </c>
      <c r="EQ527" s="4">
        <v>0</v>
      </c>
      <c r="ER527" s="4">
        <v>2040.28</v>
      </c>
      <c r="ES527" s="4">
        <v>2040.28</v>
      </c>
      <c r="ET527" s="4">
        <v>0</v>
      </c>
      <c r="EU527" s="4">
        <v>0</v>
      </c>
      <c r="EV527" s="4">
        <v>0</v>
      </c>
      <c r="EW527" s="4">
        <v>0</v>
      </c>
      <c r="EX527" s="4">
        <v>0</v>
      </c>
      <c r="FQ527" s="4">
        <v>0</v>
      </c>
      <c r="FR527" s="4">
        <v>0</v>
      </c>
      <c r="FS527" s="4">
        <v>0</v>
      </c>
      <c r="FX527" s="4">
        <v>109</v>
      </c>
      <c r="FY527" s="4">
        <v>61</v>
      </c>
      <c r="GA527" s="4" t="s">
        <v>3</v>
      </c>
      <c r="GD527" s="4">
        <v>1</v>
      </c>
      <c r="GF527" s="4">
        <v>381662581</v>
      </c>
      <c r="GG527" s="4">
        <v>2</v>
      </c>
      <c r="GH527" s="4">
        <v>1</v>
      </c>
      <c r="GI527" s="4">
        <v>2</v>
      </c>
      <c r="GJ527" s="4">
        <v>0</v>
      </c>
      <c r="GK527" s="4">
        <v>0</v>
      </c>
      <c r="GL527" s="4">
        <f t="shared" si="672"/>
        <v>0</v>
      </c>
      <c r="GM527" s="4">
        <f t="shared" si="673"/>
        <v>42845.88</v>
      </c>
      <c r="GN527" s="4">
        <f t="shared" si="674"/>
        <v>42845.88</v>
      </c>
      <c r="GO527" s="4">
        <f t="shared" si="675"/>
        <v>0</v>
      </c>
      <c r="GP527" s="4">
        <f t="shared" si="676"/>
        <v>0</v>
      </c>
      <c r="GR527" s="4">
        <v>0</v>
      </c>
      <c r="GS527" s="4">
        <v>3</v>
      </c>
      <c r="GT527" s="4">
        <v>0</v>
      </c>
      <c r="GU527" s="4" t="s">
        <v>3</v>
      </c>
      <c r="GV527" s="4">
        <f t="shared" si="677"/>
        <v>0</v>
      </c>
      <c r="GW527" s="4">
        <v>1</v>
      </c>
      <c r="GX527" s="4">
        <f t="shared" si="678"/>
        <v>0</v>
      </c>
      <c r="HA527" s="4">
        <v>0</v>
      </c>
      <c r="HB527" s="4">
        <v>0</v>
      </c>
      <c r="HC527" s="4">
        <f t="shared" si="679"/>
        <v>0</v>
      </c>
      <c r="HE527" s="4" t="s">
        <v>3</v>
      </c>
      <c r="HF527" s="4" t="s">
        <v>3</v>
      </c>
      <c r="HM527" s="4" t="s">
        <v>42</v>
      </c>
      <c r="HN527" s="4" t="s">
        <v>3</v>
      </c>
      <c r="HO527" s="4" t="s">
        <v>3</v>
      </c>
      <c r="HP527" s="4" t="s">
        <v>3</v>
      </c>
      <c r="HQ527" s="4" t="s">
        <v>3</v>
      </c>
      <c r="HS527" s="4">
        <v>0</v>
      </c>
      <c r="IK527" s="4">
        <v>0</v>
      </c>
    </row>
    <row r="528" spans="1:255" x14ac:dyDescent="0.2">
      <c r="A528" s="2">
        <v>18</v>
      </c>
      <c r="B528" s="2">
        <v>1</v>
      </c>
      <c r="C528" s="2">
        <v>1045</v>
      </c>
      <c r="D528" s="2"/>
      <c r="E528" s="2" t="s">
        <v>565</v>
      </c>
      <c r="F528" s="2" t="s">
        <v>566</v>
      </c>
      <c r="G528" s="2" t="s">
        <v>919</v>
      </c>
      <c r="H528" s="2" t="s">
        <v>146</v>
      </c>
      <c r="I528" s="2">
        <f>I524*J528</f>
        <v>5</v>
      </c>
      <c r="J528" s="2">
        <v>0.625</v>
      </c>
      <c r="K528" s="2">
        <v>0.625</v>
      </c>
      <c r="L528" s="2"/>
      <c r="M528" s="2"/>
      <c r="N528" s="2"/>
      <c r="O528" s="2">
        <f t="shared" si="655"/>
        <v>11189.5</v>
      </c>
      <c r="P528" s="2">
        <f t="shared" si="656"/>
        <v>11189.5</v>
      </c>
      <c r="Q528" s="2">
        <f>(ROUND((ROUND(((ET528)*AV528*I528),2)*BB528),2)+ROUND((ROUND(((AE528-(EU528))*AV528*I528),2)*BS528),2))</f>
        <v>0</v>
      </c>
      <c r="R528" s="2">
        <f>(ROUND((ROUND(((EU528)*AV528*I528),2)*BS528),2)+ROUND((ROUND(((AE528-(EU528))*AV528*I528),2)*BS528),2))</f>
        <v>0</v>
      </c>
      <c r="S528" s="2">
        <f t="shared" si="657"/>
        <v>0</v>
      </c>
      <c r="T528" s="2">
        <f t="shared" si="658"/>
        <v>0</v>
      </c>
      <c r="U528" s="2">
        <f t="shared" si="659"/>
        <v>0</v>
      </c>
      <c r="V528" s="2">
        <f t="shared" si="660"/>
        <v>0</v>
      </c>
      <c r="W528" s="2">
        <f t="shared" si="661"/>
        <v>0</v>
      </c>
      <c r="X528" s="2">
        <f>(ROUND((((S528+ROUND((ROUND(((EU528)*AV528*I528),2)*BS528),2))*AT528)/100),2)+ROUND(((ROUND((ROUND(((AE528-(EU528))*AV528*I528),2)*BS528),2)*AT528)/100),2))</f>
        <v>0</v>
      </c>
      <c r="Y528" s="2">
        <f>(ROUND((((S528+ROUND((ROUND(((EU528)*AV528*I528),2)*BS528),2))*AU528)/100),2)+ROUND(((ROUND((ROUND(((AE528-(EU528))*AV528*I528),2)*BS528),2)*AU528)/100),2))</f>
        <v>0</v>
      </c>
      <c r="Z528" s="2"/>
      <c r="AA528" s="2">
        <v>85736471</v>
      </c>
      <c r="AB528" s="2">
        <f t="shared" si="662"/>
        <v>2237.9</v>
      </c>
      <c r="AC528" s="2">
        <f>ROUND((ES528),6)</f>
        <v>2237.9</v>
      </c>
      <c r="AD528" s="2">
        <f>ROUND((((ET528)-(EU528))+AE528),6)</f>
        <v>0</v>
      </c>
      <c r="AE528" s="2">
        <f t="shared" si="694"/>
        <v>0</v>
      </c>
      <c r="AF528" s="2">
        <f t="shared" si="694"/>
        <v>0</v>
      </c>
      <c r="AG528" s="2">
        <f t="shared" si="663"/>
        <v>0</v>
      </c>
      <c r="AH528" s="2">
        <f t="shared" si="695"/>
        <v>0</v>
      </c>
      <c r="AI528" s="2">
        <f t="shared" si="695"/>
        <v>0</v>
      </c>
      <c r="AJ528" s="2">
        <f t="shared" si="664"/>
        <v>0</v>
      </c>
      <c r="AK528" s="2">
        <v>2237.9</v>
      </c>
      <c r="AL528" s="2">
        <v>2237.9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109</v>
      </c>
      <c r="AU528" s="2">
        <v>61</v>
      </c>
      <c r="AV528" s="2">
        <v>1</v>
      </c>
      <c r="AW528" s="2">
        <v>1</v>
      </c>
      <c r="AX528" s="2"/>
      <c r="AY528" s="2"/>
      <c r="AZ528" s="2">
        <v>1</v>
      </c>
      <c r="BA528" s="2">
        <v>1</v>
      </c>
      <c r="BB528" s="2">
        <v>1</v>
      </c>
      <c r="BC528" s="2">
        <v>1</v>
      </c>
      <c r="BD528" s="2" t="s">
        <v>3</v>
      </c>
      <c r="BE528" s="2" t="s">
        <v>3</v>
      </c>
      <c r="BF528" s="2" t="s">
        <v>3</v>
      </c>
      <c r="BG528" s="2" t="s">
        <v>3</v>
      </c>
      <c r="BH528" s="2">
        <v>3</v>
      </c>
      <c r="BI528" s="2">
        <v>1</v>
      </c>
      <c r="BJ528" s="2" t="s">
        <v>567</v>
      </c>
      <c r="BK528" s="2"/>
      <c r="BL528" s="2"/>
      <c r="BM528" s="2">
        <v>21</v>
      </c>
      <c r="BN528" s="2">
        <v>0</v>
      </c>
      <c r="BO528" s="2" t="s">
        <v>3</v>
      </c>
      <c r="BP528" s="2">
        <v>0</v>
      </c>
      <c r="BQ528" s="2">
        <v>30</v>
      </c>
      <c r="BR528" s="2">
        <v>0</v>
      </c>
      <c r="BS528" s="2">
        <v>1</v>
      </c>
      <c r="BT528" s="2">
        <v>1</v>
      </c>
      <c r="BU528" s="2">
        <v>1</v>
      </c>
      <c r="BV528" s="2">
        <v>1</v>
      </c>
      <c r="BW528" s="2">
        <v>1</v>
      </c>
      <c r="BX528" s="2">
        <v>1</v>
      </c>
      <c r="BY528" s="2" t="s">
        <v>3</v>
      </c>
      <c r="BZ528" s="2">
        <v>109</v>
      </c>
      <c r="CA528" s="2">
        <v>61</v>
      </c>
      <c r="CB528" s="2" t="s">
        <v>3</v>
      </c>
      <c r="CC528" s="2"/>
      <c r="CD528" s="2"/>
      <c r="CE528" s="2">
        <v>1566</v>
      </c>
      <c r="CF528" s="2">
        <v>0</v>
      </c>
      <c r="CG528" s="2">
        <v>0</v>
      </c>
      <c r="CH528" s="2"/>
      <c r="CI528" s="2"/>
      <c r="CJ528" s="2"/>
      <c r="CK528" s="2"/>
      <c r="CL528" s="2"/>
      <c r="CM528" s="2">
        <v>0</v>
      </c>
      <c r="CN528" s="2" t="s">
        <v>908</v>
      </c>
      <c r="CO528" s="2">
        <v>0</v>
      </c>
      <c r="CP528" s="2">
        <f t="shared" si="665"/>
        <v>11189.5</v>
      </c>
      <c r="CQ528" s="2">
        <f t="shared" si="666"/>
        <v>2237.9</v>
      </c>
      <c r="CR528" s="2">
        <f>(ROUND((ROUND(((ET528)*AV528*1),2)*BB528),2)+ROUND((ROUND(((AE528-(EU528))*AV528*1),2)*BS528),2))</f>
        <v>0</v>
      </c>
      <c r="CS528" s="2">
        <f>(ROUND((ROUND(((EU528)*AV528*1),2)*BS528),2)+ROUND((ROUND(((AE528-(EU528))*AV528*1),2)*BS528),2))</f>
        <v>0</v>
      </c>
      <c r="CT528" s="2">
        <f t="shared" si="667"/>
        <v>0</v>
      </c>
      <c r="CU528" s="2">
        <f t="shared" si="668"/>
        <v>0</v>
      </c>
      <c r="CV528" s="2">
        <f t="shared" si="669"/>
        <v>0</v>
      </c>
      <c r="CW528" s="2">
        <f t="shared" si="670"/>
        <v>0</v>
      </c>
      <c r="CX528" s="2">
        <f t="shared" si="671"/>
        <v>0</v>
      </c>
      <c r="CY528" s="2">
        <f>(ROUND((((S528+ROUND((ROUND(((EU528)*AV528*1),2)*BS528),2))*AT528)/100),2)+ROUND(((ROUND((ROUND(((AE528-(EU528))*AV528*1),2)*BS528),2)*AT528)/100),2))</f>
        <v>0</v>
      </c>
      <c r="CZ528" s="2">
        <f>(ROUND((((S528+ROUND((ROUND(((EU528)*AV528*1),2)*BS528),2))*AU528)/100),2)+ROUND(((ROUND((ROUND(((AE528-(EU528))*AV528*1),2)*BS528),2)*AU528)/100),2))</f>
        <v>0</v>
      </c>
      <c r="DA528" s="2"/>
      <c r="DB528" s="2"/>
      <c r="DC528" s="2" t="s">
        <v>3</v>
      </c>
      <c r="DD528" s="2" t="s">
        <v>3</v>
      </c>
      <c r="DE528" s="2" t="s">
        <v>3</v>
      </c>
      <c r="DF528" s="2" t="s">
        <v>3</v>
      </c>
      <c r="DG528" s="2" t="s">
        <v>3</v>
      </c>
      <c r="DH528" s="2" t="s">
        <v>3</v>
      </c>
      <c r="DI528" s="2" t="s">
        <v>3</v>
      </c>
      <c r="DJ528" s="2" t="s">
        <v>3</v>
      </c>
      <c r="DK528" s="2" t="s">
        <v>3</v>
      </c>
      <c r="DL528" s="2" t="s">
        <v>3</v>
      </c>
      <c r="DM528" s="2" t="s">
        <v>3</v>
      </c>
      <c r="DN528" s="2">
        <v>0</v>
      </c>
      <c r="DO528" s="2">
        <v>0</v>
      </c>
      <c r="DP528" s="2">
        <v>1</v>
      </c>
      <c r="DQ528" s="2">
        <v>1</v>
      </c>
      <c r="DR528" s="2"/>
      <c r="DS528" s="2"/>
      <c r="DT528" s="2"/>
      <c r="DU528" s="2">
        <v>1010</v>
      </c>
      <c r="DV528" s="2" t="s">
        <v>146</v>
      </c>
      <c r="DW528" s="2" t="s">
        <v>146</v>
      </c>
      <c r="DX528" s="2">
        <v>1</v>
      </c>
      <c r="DY528" s="2"/>
      <c r="DZ528" s="2" t="s">
        <v>3</v>
      </c>
      <c r="EA528" s="2" t="s">
        <v>3</v>
      </c>
      <c r="EB528" s="2" t="s">
        <v>3</v>
      </c>
      <c r="EC528" s="2" t="s">
        <v>3</v>
      </c>
      <c r="ED528" s="2"/>
      <c r="EE528" s="2">
        <v>85133641</v>
      </c>
      <c r="EF528" s="2">
        <v>30</v>
      </c>
      <c r="EG528" s="2" t="s">
        <v>52</v>
      </c>
      <c r="EH528" s="2">
        <v>0</v>
      </c>
      <c r="EI528" s="2" t="s">
        <v>3</v>
      </c>
      <c r="EJ528" s="2">
        <v>1</v>
      </c>
      <c r="EK528" s="2">
        <v>21</v>
      </c>
      <c r="EL528" s="2" t="s">
        <v>53</v>
      </c>
      <c r="EM528" s="2" t="s">
        <v>54</v>
      </c>
      <c r="EN528" s="2"/>
      <c r="EO528" s="2" t="s">
        <v>148</v>
      </c>
      <c r="EP528" s="2"/>
      <c r="EQ528" s="2">
        <v>0</v>
      </c>
      <c r="ER528" s="2">
        <v>2237.9</v>
      </c>
      <c r="ES528" s="2">
        <v>2237.9</v>
      </c>
      <c r="ET528" s="2">
        <v>0</v>
      </c>
      <c r="EU528" s="2">
        <v>0</v>
      </c>
      <c r="EV528" s="2">
        <v>0</v>
      </c>
      <c r="EW528" s="2">
        <v>0</v>
      </c>
      <c r="EX528" s="2">
        <v>0</v>
      </c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>
        <v>0</v>
      </c>
      <c r="FR528" s="2">
        <v>0</v>
      </c>
      <c r="FS528" s="2">
        <v>0</v>
      </c>
      <c r="FT528" s="2"/>
      <c r="FU528" s="2"/>
      <c r="FV528" s="2"/>
      <c r="FW528" s="2"/>
      <c r="FX528" s="2">
        <v>109</v>
      </c>
      <c r="FY528" s="2">
        <v>61</v>
      </c>
      <c r="FZ528" s="2"/>
      <c r="GA528" s="2" t="s">
        <v>3</v>
      </c>
      <c r="GB528" s="2"/>
      <c r="GC528" s="2"/>
      <c r="GD528" s="2">
        <v>1</v>
      </c>
      <c r="GE528" s="2"/>
      <c r="GF528" s="2">
        <v>-902922359</v>
      </c>
      <c r="GG528" s="2">
        <v>2</v>
      </c>
      <c r="GH528" s="2">
        <v>1</v>
      </c>
      <c r="GI528" s="2">
        <v>-2</v>
      </c>
      <c r="GJ528" s="2">
        <v>0</v>
      </c>
      <c r="GK528" s="2">
        <v>0</v>
      </c>
      <c r="GL528" s="2">
        <f t="shared" si="672"/>
        <v>0</v>
      </c>
      <c r="GM528" s="2">
        <f t="shared" si="673"/>
        <v>11189.5</v>
      </c>
      <c r="GN528" s="2">
        <f t="shared" si="674"/>
        <v>11189.5</v>
      </c>
      <c r="GO528" s="2">
        <f t="shared" si="675"/>
        <v>0</v>
      </c>
      <c r="GP528" s="2">
        <f t="shared" si="676"/>
        <v>0</v>
      </c>
      <c r="GQ528" s="2"/>
      <c r="GR528" s="2">
        <v>0</v>
      </c>
      <c r="GS528" s="2">
        <v>3</v>
      </c>
      <c r="GT528" s="2">
        <v>0</v>
      </c>
      <c r="GU528" s="2" t="s">
        <v>3</v>
      </c>
      <c r="GV528" s="2">
        <f t="shared" si="677"/>
        <v>0</v>
      </c>
      <c r="GW528" s="2">
        <v>1</v>
      </c>
      <c r="GX528" s="2">
        <f t="shared" si="678"/>
        <v>0</v>
      </c>
      <c r="GY528" s="2"/>
      <c r="GZ528" s="2"/>
      <c r="HA528" s="2">
        <v>0</v>
      </c>
      <c r="HB528" s="2">
        <v>0</v>
      </c>
      <c r="HC528" s="2">
        <f t="shared" si="679"/>
        <v>0</v>
      </c>
      <c r="HD528" s="2"/>
      <c r="HE528" s="2" t="s">
        <v>3</v>
      </c>
      <c r="HF528" s="2" t="s">
        <v>3</v>
      </c>
      <c r="HG528" s="2"/>
      <c r="HH528" s="2"/>
      <c r="HI528" s="2"/>
      <c r="HJ528" s="2"/>
      <c r="HK528" s="2"/>
      <c r="HL528" s="2"/>
      <c r="HM528" s="2" t="s">
        <v>42</v>
      </c>
      <c r="HN528" s="2" t="s">
        <v>3</v>
      </c>
      <c r="HO528" s="2" t="s">
        <v>3</v>
      </c>
      <c r="HP528" s="2" t="s">
        <v>3</v>
      </c>
      <c r="HQ528" s="2" t="s">
        <v>3</v>
      </c>
      <c r="HR528" s="2"/>
      <c r="HS528" s="2">
        <v>0</v>
      </c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>
        <v>0</v>
      </c>
      <c r="IL528" s="2"/>
      <c r="IM528" s="2"/>
      <c r="IN528" s="2"/>
      <c r="IO528" s="2"/>
      <c r="IP528" s="2"/>
      <c r="IQ528" s="2"/>
      <c r="IR528" s="2"/>
      <c r="IS528" s="2"/>
      <c r="IT528" s="2"/>
      <c r="IU528" s="2"/>
    </row>
    <row r="529" spans="1:245" x14ac:dyDescent="0.2">
      <c r="A529" s="4">
        <v>18</v>
      </c>
      <c r="B529" s="4">
        <v>1</v>
      </c>
      <c r="C529" s="4">
        <v>1053</v>
      </c>
      <c r="E529" s="4" t="s">
        <v>565</v>
      </c>
      <c r="F529" s="4" t="s">
        <v>566</v>
      </c>
      <c r="G529" s="4" t="s">
        <v>919</v>
      </c>
      <c r="H529" s="4" t="s">
        <v>146</v>
      </c>
      <c r="I529" s="4">
        <f>I525*J529</f>
        <v>5</v>
      </c>
      <c r="J529" s="4">
        <v>0.625</v>
      </c>
      <c r="K529" s="4">
        <v>0.625</v>
      </c>
      <c r="O529" s="4">
        <f t="shared" si="655"/>
        <v>105405.09</v>
      </c>
      <c r="P529" s="4">
        <f t="shared" si="656"/>
        <v>105405.09</v>
      </c>
      <c r="Q529" s="4">
        <f>(ROUND((ROUND(((ET529)*AV529*I529),2)*BB529),2)+ROUND((ROUND(((AE529-(EU529))*AV529*I529),2)*BS529),2))</f>
        <v>0</v>
      </c>
      <c r="R529" s="4">
        <f>(ROUND((ROUND(((EU529)*AV529*I529),2)*BS529),2)+ROUND((ROUND(((AE529-(EU529))*AV529*I529),2)*BS529),2))</f>
        <v>0</v>
      </c>
      <c r="S529" s="4">
        <f t="shared" si="657"/>
        <v>0</v>
      </c>
      <c r="T529" s="4">
        <f t="shared" si="658"/>
        <v>0</v>
      </c>
      <c r="U529" s="4">
        <f t="shared" si="659"/>
        <v>0</v>
      </c>
      <c r="V529" s="4">
        <f t="shared" si="660"/>
        <v>0</v>
      </c>
      <c r="W529" s="4">
        <f t="shared" si="661"/>
        <v>0</v>
      </c>
      <c r="X529" s="4">
        <f>(ROUND((((S529+ROUND((ROUND(((EU529)*AV529*I529),2)*BS529),2))*AT529)/100),2)+ROUND(((ROUND((ROUND(((AE529-(EU529))*AV529*I529),2)*BS529),2)*AT529)/100),2))</f>
        <v>0</v>
      </c>
      <c r="Y529" s="4">
        <f>(ROUND((((S529+ROUND((ROUND(((EU529)*AV529*I529),2)*BS529),2))*AU529)/100),2)+ROUND(((ROUND((ROUND(((AE529-(EU529))*AV529*I529),2)*BS529),2)*AU529)/100),2))</f>
        <v>0</v>
      </c>
      <c r="AA529" s="4">
        <v>85736473</v>
      </c>
      <c r="AB529" s="4">
        <f t="shared" si="662"/>
        <v>2237.9</v>
      </c>
      <c r="AC529" s="4">
        <f>ROUND((ES529),6)</f>
        <v>2237.9</v>
      </c>
      <c r="AD529" s="4">
        <f>ROUND((((ET529)-(EU529))+AE529),6)</f>
        <v>0</v>
      </c>
      <c r="AE529" s="4">
        <f t="shared" si="694"/>
        <v>0</v>
      </c>
      <c r="AF529" s="4">
        <f t="shared" si="694"/>
        <v>0</v>
      </c>
      <c r="AG529" s="4">
        <f t="shared" si="663"/>
        <v>0</v>
      </c>
      <c r="AH529" s="4">
        <f t="shared" si="695"/>
        <v>0</v>
      </c>
      <c r="AI529" s="4">
        <f t="shared" si="695"/>
        <v>0</v>
      </c>
      <c r="AJ529" s="4">
        <f t="shared" si="664"/>
        <v>0</v>
      </c>
      <c r="AK529" s="4">
        <v>2237.9</v>
      </c>
      <c r="AL529" s="4">
        <v>2237.9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109</v>
      </c>
      <c r="AU529" s="4">
        <v>61</v>
      </c>
      <c r="AV529" s="4">
        <v>1</v>
      </c>
      <c r="AW529" s="4">
        <v>1</v>
      </c>
      <c r="AZ529" s="4">
        <v>1</v>
      </c>
      <c r="BA529" s="4">
        <v>1</v>
      </c>
      <c r="BB529" s="4">
        <v>1</v>
      </c>
      <c r="BC529" s="4">
        <v>9.42</v>
      </c>
      <c r="BD529" s="4" t="s">
        <v>3</v>
      </c>
      <c r="BE529" s="4" t="s">
        <v>3</v>
      </c>
      <c r="BF529" s="4" t="s">
        <v>3</v>
      </c>
      <c r="BG529" s="4" t="s">
        <v>3</v>
      </c>
      <c r="BH529" s="4">
        <v>3</v>
      </c>
      <c r="BI529" s="4">
        <v>1</v>
      </c>
      <c r="BJ529" s="4" t="s">
        <v>567</v>
      </c>
      <c r="BM529" s="4">
        <v>21</v>
      </c>
      <c r="BN529" s="4">
        <v>0</v>
      </c>
      <c r="BO529" s="4" t="s">
        <v>566</v>
      </c>
      <c r="BP529" s="4">
        <v>1</v>
      </c>
      <c r="BQ529" s="4">
        <v>30</v>
      </c>
      <c r="BR529" s="4">
        <v>0</v>
      </c>
      <c r="BS529" s="4">
        <v>1</v>
      </c>
      <c r="BT529" s="4">
        <v>1</v>
      </c>
      <c r="BU529" s="4">
        <v>1</v>
      </c>
      <c r="BV529" s="4">
        <v>1</v>
      </c>
      <c r="BW529" s="4">
        <v>1</v>
      </c>
      <c r="BX529" s="4">
        <v>1</v>
      </c>
      <c r="BY529" s="4" t="s">
        <v>3</v>
      </c>
      <c r="BZ529" s="4">
        <v>109</v>
      </c>
      <c r="CA529" s="4">
        <v>61</v>
      </c>
      <c r="CB529" s="4" t="s">
        <v>3</v>
      </c>
      <c r="CE529" s="4">
        <v>1566</v>
      </c>
      <c r="CF529" s="4">
        <v>0</v>
      </c>
      <c r="CG529" s="4">
        <v>0</v>
      </c>
      <c r="CM529" s="4">
        <v>0</v>
      </c>
      <c r="CN529" s="4" t="s">
        <v>908</v>
      </c>
      <c r="CO529" s="4">
        <v>0</v>
      </c>
      <c r="CP529" s="4">
        <f t="shared" si="665"/>
        <v>105405.09</v>
      </c>
      <c r="CQ529" s="4">
        <f t="shared" si="666"/>
        <v>21081.02</v>
      </c>
      <c r="CR529" s="4">
        <f>(ROUND((ROUND(((ET529)*AV529*1),2)*BB529),2)+ROUND((ROUND(((AE529-(EU529))*AV529*1),2)*BS529),2))</f>
        <v>0</v>
      </c>
      <c r="CS529" s="4">
        <f>(ROUND((ROUND(((EU529)*AV529*1),2)*BS529),2)+ROUND((ROUND(((AE529-(EU529))*AV529*1),2)*BS529),2))</f>
        <v>0</v>
      </c>
      <c r="CT529" s="4">
        <f t="shared" si="667"/>
        <v>0</v>
      </c>
      <c r="CU529" s="4">
        <f t="shared" si="668"/>
        <v>0</v>
      </c>
      <c r="CV529" s="4">
        <f t="shared" si="669"/>
        <v>0</v>
      </c>
      <c r="CW529" s="4">
        <f t="shared" si="670"/>
        <v>0</v>
      </c>
      <c r="CX529" s="4">
        <f t="shared" si="671"/>
        <v>0</v>
      </c>
      <c r="CY529" s="4">
        <f>(ROUND((((S529+ROUND((ROUND(((EU529)*AV529*1),2)*BS529),2))*AT529)/100),2)+ROUND(((ROUND((ROUND(((AE529-(EU529))*AV529*1),2)*BS529),2)*AT529)/100),2))</f>
        <v>0</v>
      </c>
      <c r="CZ529" s="4">
        <f>(ROUND((((S529+ROUND((ROUND(((EU529)*AV529*1),2)*BS529),2))*AU529)/100),2)+ROUND(((ROUND((ROUND(((AE529-(EU529))*AV529*1),2)*BS529),2)*AU529)/100),2))</f>
        <v>0</v>
      </c>
      <c r="DC529" s="4" t="s">
        <v>3</v>
      </c>
      <c r="DD529" s="4" t="s">
        <v>3</v>
      </c>
      <c r="DE529" s="4" t="s">
        <v>3</v>
      </c>
      <c r="DF529" s="4" t="s">
        <v>3</v>
      </c>
      <c r="DG529" s="4" t="s">
        <v>3</v>
      </c>
      <c r="DH529" s="4" t="s">
        <v>3</v>
      </c>
      <c r="DI529" s="4" t="s">
        <v>3</v>
      </c>
      <c r="DJ529" s="4" t="s">
        <v>3</v>
      </c>
      <c r="DK529" s="4" t="s">
        <v>3</v>
      </c>
      <c r="DL529" s="4" t="s">
        <v>3</v>
      </c>
      <c r="DM529" s="4" t="s">
        <v>3</v>
      </c>
      <c r="DN529" s="4">
        <v>0</v>
      </c>
      <c r="DO529" s="4">
        <v>0</v>
      </c>
      <c r="DP529" s="4">
        <v>1</v>
      </c>
      <c r="DQ529" s="4">
        <v>1</v>
      </c>
      <c r="DU529" s="4">
        <v>1010</v>
      </c>
      <c r="DV529" s="4" t="s">
        <v>146</v>
      </c>
      <c r="DW529" s="4" t="s">
        <v>146</v>
      </c>
      <c r="DX529" s="4">
        <v>1</v>
      </c>
      <c r="DZ529" s="4" t="s">
        <v>3</v>
      </c>
      <c r="EA529" s="4" t="s">
        <v>3</v>
      </c>
      <c r="EB529" s="4" t="s">
        <v>3</v>
      </c>
      <c r="EC529" s="4" t="s">
        <v>3</v>
      </c>
      <c r="EE529" s="4">
        <v>85133641</v>
      </c>
      <c r="EF529" s="4">
        <v>30</v>
      </c>
      <c r="EG529" s="4" t="s">
        <v>52</v>
      </c>
      <c r="EH529" s="4">
        <v>0</v>
      </c>
      <c r="EI529" s="4" t="s">
        <v>3</v>
      </c>
      <c r="EJ529" s="4">
        <v>1</v>
      </c>
      <c r="EK529" s="4">
        <v>21</v>
      </c>
      <c r="EL529" s="4" t="s">
        <v>53</v>
      </c>
      <c r="EM529" s="4" t="s">
        <v>54</v>
      </c>
      <c r="EO529" s="4" t="s">
        <v>148</v>
      </c>
      <c r="EQ529" s="4">
        <v>0</v>
      </c>
      <c r="ER529" s="4">
        <v>2237.9</v>
      </c>
      <c r="ES529" s="4">
        <v>2237.9</v>
      </c>
      <c r="ET529" s="4">
        <v>0</v>
      </c>
      <c r="EU529" s="4">
        <v>0</v>
      </c>
      <c r="EV529" s="4">
        <v>0</v>
      </c>
      <c r="EW529" s="4">
        <v>0</v>
      </c>
      <c r="EX529" s="4">
        <v>0</v>
      </c>
      <c r="FQ529" s="4">
        <v>0</v>
      </c>
      <c r="FR529" s="4">
        <v>0</v>
      </c>
      <c r="FS529" s="4">
        <v>0</v>
      </c>
      <c r="FX529" s="4">
        <v>109</v>
      </c>
      <c r="FY529" s="4">
        <v>61</v>
      </c>
      <c r="GA529" s="4" t="s">
        <v>3</v>
      </c>
      <c r="GD529" s="4">
        <v>1</v>
      </c>
      <c r="GF529" s="4">
        <v>-902922359</v>
      </c>
      <c r="GG529" s="4">
        <v>2</v>
      </c>
      <c r="GH529" s="4">
        <v>1</v>
      </c>
      <c r="GI529" s="4">
        <v>2</v>
      </c>
      <c r="GJ529" s="4">
        <v>0</v>
      </c>
      <c r="GK529" s="4">
        <v>0</v>
      </c>
      <c r="GL529" s="4">
        <f t="shared" si="672"/>
        <v>0</v>
      </c>
      <c r="GM529" s="4">
        <f t="shared" si="673"/>
        <v>105405.09</v>
      </c>
      <c r="GN529" s="4">
        <f t="shared" si="674"/>
        <v>105405.09</v>
      </c>
      <c r="GO529" s="4">
        <f t="shared" si="675"/>
        <v>0</v>
      </c>
      <c r="GP529" s="4">
        <f t="shared" si="676"/>
        <v>0</v>
      </c>
      <c r="GR529" s="4">
        <v>0</v>
      </c>
      <c r="GS529" s="4">
        <v>3</v>
      </c>
      <c r="GT529" s="4">
        <v>0</v>
      </c>
      <c r="GU529" s="4" t="s">
        <v>3</v>
      </c>
      <c r="GV529" s="4">
        <f t="shared" si="677"/>
        <v>0</v>
      </c>
      <c r="GW529" s="4">
        <v>1</v>
      </c>
      <c r="GX529" s="4">
        <f t="shared" si="678"/>
        <v>0</v>
      </c>
      <c r="HA529" s="4">
        <v>0</v>
      </c>
      <c r="HB529" s="4">
        <v>0</v>
      </c>
      <c r="HC529" s="4">
        <f t="shared" si="679"/>
        <v>0</v>
      </c>
      <c r="HE529" s="4" t="s">
        <v>3</v>
      </c>
      <c r="HF529" s="4" t="s">
        <v>3</v>
      </c>
      <c r="HM529" s="4" t="s">
        <v>42</v>
      </c>
      <c r="HN529" s="4" t="s">
        <v>3</v>
      </c>
      <c r="HO529" s="4" t="s">
        <v>3</v>
      </c>
      <c r="HP529" s="4" t="s">
        <v>3</v>
      </c>
      <c r="HQ529" s="4" t="s">
        <v>3</v>
      </c>
      <c r="HS529" s="4">
        <v>0</v>
      </c>
      <c r="IK529" s="4">
        <v>0</v>
      </c>
    </row>
    <row r="531" spans="1:245" x14ac:dyDescent="0.2">
      <c r="A531" s="12">
        <v>51</v>
      </c>
      <c r="B531" s="12">
        <f>B434</f>
        <v>1</v>
      </c>
      <c r="C531" s="12">
        <f>A434</f>
        <v>4</v>
      </c>
      <c r="D531" s="12">
        <f>ROW(A434)</f>
        <v>434</v>
      </c>
      <c r="E531" s="12"/>
      <c r="F531" s="12" t="str">
        <f>IF(F434&lt;&gt;"",F434,"")</f>
        <v>Новый раздел</v>
      </c>
      <c r="G531" s="12" t="str">
        <f>IF(G434&lt;&gt;"",G434,"")</f>
        <v>Горячее водоснабжение Т 3, Т 4 (надземная часть)</v>
      </c>
      <c r="H531" s="12">
        <v>0</v>
      </c>
      <c r="I531" s="12"/>
      <c r="J531" s="12"/>
      <c r="K531" s="12"/>
      <c r="L531" s="12"/>
      <c r="M531" s="12"/>
      <c r="N531" s="12"/>
      <c r="O531" s="12">
        <f t="shared" ref="O531:T531" si="696">ROUND(AB531,2)</f>
        <v>46771.519999999997</v>
      </c>
      <c r="P531" s="12">
        <f t="shared" si="696"/>
        <v>41793.11</v>
      </c>
      <c r="Q531" s="12">
        <f t="shared" si="696"/>
        <v>569.39</v>
      </c>
      <c r="R531" s="12">
        <f t="shared" si="696"/>
        <v>66.97</v>
      </c>
      <c r="S531" s="12">
        <f t="shared" si="696"/>
        <v>4409.0200000000004</v>
      </c>
      <c r="T531" s="12">
        <f t="shared" si="696"/>
        <v>0</v>
      </c>
      <c r="U531" s="12">
        <f>AH531</f>
        <v>342.16281508200007</v>
      </c>
      <c r="V531" s="12">
        <f>AI531</f>
        <v>0</v>
      </c>
      <c r="W531" s="12">
        <f>ROUND(AJ531,2)</f>
        <v>0</v>
      </c>
      <c r="X531" s="12">
        <f>ROUND(AK531,2)</f>
        <v>4615</v>
      </c>
      <c r="Y531" s="12">
        <f>ROUND(AL531,2)</f>
        <v>2562.4499999999998</v>
      </c>
      <c r="Z531" s="12"/>
      <c r="AA531" s="12"/>
      <c r="AB531" s="12">
        <f>ROUND(SUMIF(AA438:AA529,"=85736471",O438:O529),2)</f>
        <v>46771.519999999997</v>
      </c>
      <c r="AC531" s="12">
        <f>ROUND(SUMIF(AA438:AA529,"=85736471",P438:P529),2)</f>
        <v>41793.11</v>
      </c>
      <c r="AD531" s="12">
        <f>ROUND(SUMIF(AA438:AA529,"=85736471",Q438:Q529),2)</f>
        <v>569.39</v>
      </c>
      <c r="AE531" s="12">
        <f>ROUND(SUMIF(AA438:AA529,"=85736471",R438:R529),2)</f>
        <v>66.97</v>
      </c>
      <c r="AF531" s="12">
        <f>ROUND(SUMIF(AA438:AA529,"=85736471",S438:S529),2)</f>
        <v>4409.0200000000004</v>
      </c>
      <c r="AG531" s="12">
        <f>ROUND(SUMIF(AA438:AA529,"=85736471",T438:T529),2)</f>
        <v>0</v>
      </c>
      <c r="AH531" s="12">
        <f>SUMIF(AA438:AA529,"=85736471",U438:U529)</f>
        <v>342.16281508200007</v>
      </c>
      <c r="AI531" s="12">
        <f>SUMIF(AA438:AA529,"=85736471",V438:V529)</f>
        <v>0</v>
      </c>
      <c r="AJ531" s="12">
        <f>ROUND(SUMIF(AA438:AA529,"=85736471",W438:W529),2)</f>
        <v>0</v>
      </c>
      <c r="AK531" s="12">
        <f>ROUND(SUMIF(AA438:AA529,"=85736471",X438:X529),2)</f>
        <v>4615</v>
      </c>
      <c r="AL531" s="12">
        <f>ROUND(SUMIF(AA438:AA529,"=85736471",Y438:Y529),2)</f>
        <v>2562.4499999999998</v>
      </c>
      <c r="AM531" s="12"/>
      <c r="AN531" s="12"/>
      <c r="AO531" s="12">
        <f t="shared" ref="AO531:BD531" si="697">ROUND(BX531,2)</f>
        <v>0</v>
      </c>
      <c r="AP531" s="12">
        <f t="shared" si="697"/>
        <v>0</v>
      </c>
      <c r="AQ531" s="12">
        <f t="shared" si="697"/>
        <v>0</v>
      </c>
      <c r="AR531" s="12">
        <f t="shared" si="697"/>
        <v>53948.97</v>
      </c>
      <c r="AS531" s="12">
        <f t="shared" si="697"/>
        <v>53948.97</v>
      </c>
      <c r="AT531" s="12">
        <f t="shared" si="697"/>
        <v>0</v>
      </c>
      <c r="AU531" s="12">
        <f t="shared" si="697"/>
        <v>0</v>
      </c>
      <c r="AV531" s="12">
        <f t="shared" si="697"/>
        <v>41793.11</v>
      </c>
      <c r="AW531" s="12">
        <f t="shared" si="697"/>
        <v>41793.11</v>
      </c>
      <c r="AX531" s="12">
        <f t="shared" si="697"/>
        <v>0</v>
      </c>
      <c r="AY531" s="12">
        <f t="shared" si="697"/>
        <v>41793.11</v>
      </c>
      <c r="AZ531" s="12">
        <f t="shared" si="697"/>
        <v>0</v>
      </c>
      <c r="BA531" s="12">
        <f t="shared" si="697"/>
        <v>0</v>
      </c>
      <c r="BB531" s="12">
        <f t="shared" si="697"/>
        <v>0</v>
      </c>
      <c r="BC531" s="12">
        <f t="shared" si="697"/>
        <v>0</v>
      </c>
      <c r="BD531" s="12">
        <f t="shared" si="697"/>
        <v>0</v>
      </c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>
        <f>ROUND(SUMIF(AA438:AA529,"=85736471",FQ438:FQ529),2)</f>
        <v>0</v>
      </c>
      <c r="BY531" s="12">
        <f>ROUND(SUMIF(AA438:AA529,"=85736471",FR438:FR529),2)</f>
        <v>0</v>
      </c>
      <c r="BZ531" s="12">
        <f>ROUND(SUMIF(AA438:AA529,"=85736471",GL438:GL529),2)</f>
        <v>0</v>
      </c>
      <c r="CA531" s="12">
        <f>ROUND(SUMIF(AA438:AA529,"=85736471",GM438:GM529),2)</f>
        <v>53948.97</v>
      </c>
      <c r="CB531" s="12">
        <f>ROUND(SUMIF(AA438:AA529,"=85736471",GN438:GN529),2)</f>
        <v>53948.97</v>
      </c>
      <c r="CC531" s="12">
        <f>ROUND(SUMIF(AA438:AA529,"=85736471",GO438:GO529),2)</f>
        <v>0</v>
      </c>
      <c r="CD531" s="12">
        <f>ROUND(SUMIF(AA438:AA529,"=85736471",GP438:GP529),2)</f>
        <v>0</v>
      </c>
      <c r="CE531" s="12">
        <f>AC531-BX531</f>
        <v>41793.11</v>
      </c>
      <c r="CF531" s="12">
        <f>AC531-BY531</f>
        <v>41793.11</v>
      </c>
      <c r="CG531" s="12">
        <f>BX531-BZ531</f>
        <v>0</v>
      </c>
      <c r="CH531" s="12">
        <f>AC531-BX531-BY531+BZ531</f>
        <v>41793.11</v>
      </c>
      <c r="CI531" s="12">
        <f>BY531-BZ531</f>
        <v>0</v>
      </c>
      <c r="CJ531" s="12">
        <f>ROUND(SUMIF(AA438:AA529,"=85736471",GX438:GX529),2)</f>
        <v>0</v>
      </c>
      <c r="CK531" s="12">
        <f>ROUND(SUMIF(AA438:AA529,"=85736471",GY438:GY529),2)</f>
        <v>0</v>
      </c>
      <c r="CL531" s="12">
        <f>ROUND(SUMIF(AA438:AA529,"=85736471",GZ438:GZ529),2)</f>
        <v>0</v>
      </c>
      <c r="CM531" s="12">
        <f>ROUND(SUMIF(AA438:AA529,"=85736471",HD438:HD529),2)</f>
        <v>0</v>
      </c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3">
        <f t="shared" ref="DG531:DL531" si="698">ROUND(DT531,2)</f>
        <v>711899.95</v>
      </c>
      <c r="DH531" s="13">
        <f t="shared" si="698"/>
        <v>454434.35</v>
      </c>
      <c r="DI531" s="13">
        <f t="shared" si="698"/>
        <v>9017.2999999999993</v>
      </c>
      <c r="DJ531" s="13">
        <f t="shared" si="698"/>
        <v>3773.77</v>
      </c>
      <c r="DK531" s="13">
        <f t="shared" si="698"/>
        <v>248448.3</v>
      </c>
      <c r="DL531" s="13">
        <f t="shared" si="698"/>
        <v>0</v>
      </c>
      <c r="DM531" s="13">
        <f>DZ531</f>
        <v>342.16281508200007</v>
      </c>
      <c r="DN531" s="13">
        <f>EA531</f>
        <v>0</v>
      </c>
      <c r="DO531" s="13">
        <f>ROUND(EB531,2)</f>
        <v>0</v>
      </c>
      <c r="DP531" s="13">
        <f>ROUND(EC531,2)</f>
        <v>260055.31</v>
      </c>
      <c r="DQ531" s="13">
        <f>ROUND(ED531,2)</f>
        <v>144394.79999999999</v>
      </c>
      <c r="DR531" s="13"/>
      <c r="DS531" s="13"/>
      <c r="DT531" s="13">
        <f>ROUND(SUMIF(AA438:AA529,"=85736473",O438:O529),2)</f>
        <v>711899.95</v>
      </c>
      <c r="DU531" s="13">
        <f>ROUND(SUMIF(AA438:AA529,"=85736473",P438:P529),2)</f>
        <v>454434.35</v>
      </c>
      <c r="DV531" s="13">
        <f>ROUND(SUMIF(AA438:AA529,"=85736473",Q438:Q529),2)</f>
        <v>9017.2999999999993</v>
      </c>
      <c r="DW531" s="13">
        <f>ROUND(SUMIF(AA438:AA529,"=85736473",R438:R529),2)</f>
        <v>3773.77</v>
      </c>
      <c r="DX531" s="13">
        <f>ROUND(SUMIF(AA438:AA529,"=85736473",S438:S529),2)</f>
        <v>248448.3</v>
      </c>
      <c r="DY531" s="13">
        <f>ROUND(SUMIF(AA438:AA529,"=85736473",T438:T529),2)</f>
        <v>0</v>
      </c>
      <c r="DZ531" s="13">
        <f>SUMIF(AA438:AA529,"=85736473",U438:U529)</f>
        <v>342.16281508200007</v>
      </c>
      <c r="EA531" s="13">
        <f>SUMIF(AA438:AA529,"=85736473",V438:V529)</f>
        <v>0</v>
      </c>
      <c r="EB531" s="13">
        <f>ROUND(SUMIF(AA438:AA529,"=85736473",W438:W529),2)</f>
        <v>0</v>
      </c>
      <c r="EC531" s="13">
        <f>ROUND(SUMIF(AA438:AA529,"=85736473",X438:X529),2)</f>
        <v>260055.31</v>
      </c>
      <c r="ED531" s="13">
        <f>ROUND(SUMIF(AA438:AA529,"=85736473",Y438:Y529),2)</f>
        <v>144394.79999999999</v>
      </c>
      <c r="EE531" s="13"/>
      <c r="EF531" s="13"/>
      <c r="EG531" s="13">
        <f t="shared" ref="EG531:EV531" si="699">ROUND(FP531,2)</f>
        <v>0</v>
      </c>
      <c r="EH531" s="13">
        <f t="shared" si="699"/>
        <v>0</v>
      </c>
      <c r="EI531" s="13">
        <f t="shared" si="699"/>
        <v>0</v>
      </c>
      <c r="EJ531" s="13">
        <f t="shared" si="699"/>
        <v>1116350.06</v>
      </c>
      <c r="EK531" s="13">
        <f t="shared" si="699"/>
        <v>1116350.06</v>
      </c>
      <c r="EL531" s="13">
        <f t="shared" si="699"/>
        <v>0</v>
      </c>
      <c r="EM531" s="13">
        <f t="shared" si="699"/>
        <v>0</v>
      </c>
      <c r="EN531" s="13">
        <f t="shared" si="699"/>
        <v>454434.35</v>
      </c>
      <c r="EO531" s="13">
        <f t="shared" si="699"/>
        <v>454434.35</v>
      </c>
      <c r="EP531" s="13">
        <f t="shared" si="699"/>
        <v>0</v>
      </c>
      <c r="EQ531" s="13">
        <f t="shared" si="699"/>
        <v>454434.35</v>
      </c>
      <c r="ER531" s="13">
        <f t="shared" si="699"/>
        <v>0</v>
      </c>
      <c r="ES531" s="13">
        <f t="shared" si="699"/>
        <v>0</v>
      </c>
      <c r="ET531" s="13">
        <f t="shared" si="699"/>
        <v>0</v>
      </c>
      <c r="EU531" s="13">
        <f t="shared" si="699"/>
        <v>0</v>
      </c>
      <c r="EV531" s="13">
        <f t="shared" si="699"/>
        <v>0</v>
      </c>
      <c r="EW531" s="13"/>
      <c r="EX531" s="13"/>
      <c r="EY531" s="13"/>
      <c r="EZ531" s="13"/>
      <c r="FA531" s="13"/>
      <c r="FB531" s="13"/>
      <c r="FC531" s="13"/>
      <c r="FD531" s="13"/>
      <c r="FE531" s="13"/>
      <c r="FF531" s="13"/>
      <c r="FG531" s="13"/>
      <c r="FH531" s="13"/>
      <c r="FI531" s="13"/>
      <c r="FJ531" s="13"/>
      <c r="FK531" s="13"/>
      <c r="FL531" s="13"/>
      <c r="FM531" s="13"/>
      <c r="FN531" s="13"/>
      <c r="FO531" s="13"/>
      <c r="FP531" s="13">
        <f>ROUND(SUMIF(AA438:AA529,"=85736473",FQ438:FQ529),2)</f>
        <v>0</v>
      </c>
      <c r="FQ531" s="13">
        <f>ROUND(SUMIF(AA438:AA529,"=85736473",FR438:FR529),2)</f>
        <v>0</v>
      </c>
      <c r="FR531" s="13">
        <f>ROUND(SUMIF(AA438:AA529,"=85736473",GL438:GL529),2)</f>
        <v>0</v>
      </c>
      <c r="FS531" s="13">
        <f>ROUND(SUMIF(AA438:AA529,"=85736473",GM438:GM529),2)</f>
        <v>1116350.06</v>
      </c>
      <c r="FT531" s="13">
        <f>ROUND(SUMIF(AA438:AA529,"=85736473",GN438:GN529),2)</f>
        <v>1116350.06</v>
      </c>
      <c r="FU531" s="13">
        <f>ROUND(SUMIF(AA438:AA529,"=85736473",GO438:GO529),2)</f>
        <v>0</v>
      </c>
      <c r="FV531" s="13">
        <f>ROUND(SUMIF(AA438:AA529,"=85736473",GP438:GP529),2)</f>
        <v>0</v>
      </c>
      <c r="FW531" s="13">
        <f>DU531-FP531</f>
        <v>454434.35</v>
      </c>
      <c r="FX531" s="13">
        <f>DU531-FQ531</f>
        <v>454434.35</v>
      </c>
      <c r="FY531" s="13">
        <f>FP531-FR531</f>
        <v>0</v>
      </c>
      <c r="FZ531" s="13">
        <f>DU531-FP531-FQ531+FR531</f>
        <v>454434.35</v>
      </c>
      <c r="GA531" s="13">
        <f>FQ531-FR531</f>
        <v>0</v>
      </c>
      <c r="GB531" s="13">
        <f>ROUND(SUMIF(AA438:AA529,"=85736473",GX438:GX529),2)</f>
        <v>0</v>
      </c>
      <c r="GC531" s="13">
        <f>ROUND(SUMIF(AA438:AA529,"=85736473",GY438:GY529),2)</f>
        <v>0</v>
      </c>
      <c r="GD531" s="13">
        <f>ROUND(SUMIF(AA438:AA529,"=85736473",GZ438:GZ529),2)</f>
        <v>0</v>
      </c>
      <c r="GE531" s="13">
        <f>ROUND(SUMIF(AA438:AA529,"=85736473",HD438:HD529),2)</f>
        <v>0</v>
      </c>
      <c r="GF531" s="13"/>
      <c r="GG531" s="13"/>
      <c r="GH531" s="13"/>
      <c r="GI531" s="13"/>
      <c r="GJ531" s="13"/>
      <c r="GK531" s="13"/>
      <c r="GL531" s="13"/>
      <c r="GM531" s="13"/>
      <c r="GN531" s="13"/>
      <c r="GO531" s="13"/>
      <c r="GP531" s="13"/>
      <c r="GQ531" s="13"/>
      <c r="GR531" s="13"/>
      <c r="GS531" s="13"/>
      <c r="GT531" s="13"/>
      <c r="GU531" s="13"/>
      <c r="GV531" s="13"/>
      <c r="GW531" s="13"/>
      <c r="GX531" s="13">
        <v>0</v>
      </c>
    </row>
    <row r="533" spans="1:245" x14ac:dyDescent="0.2">
      <c r="A533" s="14">
        <v>50</v>
      </c>
      <c r="B533" s="14">
        <v>0</v>
      </c>
      <c r="C533" s="14">
        <v>0</v>
      </c>
      <c r="D533" s="14">
        <v>1</v>
      </c>
      <c r="E533" s="14">
        <v>201</v>
      </c>
      <c r="F533" s="14">
        <f>ROUND(Source!O531,O533)</f>
        <v>46771.519999999997</v>
      </c>
      <c r="G533" s="14" t="s">
        <v>80</v>
      </c>
      <c r="H533" s="14" t="s">
        <v>81</v>
      </c>
      <c r="I533" s="14"/>
      <c r="J533" s="14"/>
      <c r="K533" s="14">
        <v>201</v>
      </c>
      <c r="L533" s="14">
        <v>1</v>
      </c>
      <c r="M533" s="14">
        <v>3</v>
      </c>
      <c r="N533" s="14" t="s">
        <v>3</v>
      </c>
      <c r="O533" s="14">
        <v>2</v>
      </c>
      <c r="P533" s="14">
        <f>ROUND(Source!DG531,O533)</f>
        <v>711899.95</v>
      </c>
      <c r="Q533" s="14"/>
      <c r="R533" s="14"/>
      <c r="S533" s="14"/>
      <c r="T533" s="14"/>
      <c r="U533" s="14"/>
      <c r="V533" s="14"/>
      <c r="W533" s="14">
        <v>46771.519999999997</v>
      </c>
      <c r="X533" s="14">
        <v>1</v>
      </c>
      <c r="Y533" s="14">
        <v>46771.519999999997</v>
      </c>
      <c r="Z533" s="14">
        <v>711899.95</v>
      </c>
      <c r="AA533" s="14">
        <v>1</v>
      </c>
      <c r="AB533" s="14">
        <v>711899.95</v>
      </c>
    </row>
    <row r="534" spans="1:245" x14ac:dyDescent="0.2">
      <c r="A534" s="14">
        <v>50</v>
      </c>
      <c r="B534" s="14">
        <v>0</v>
      </c>
      <c r="C534" s="14">
        <v>0</v>
      </c>
      <c r="D534" s="14">
        <v>1</v>
      </c>
      <c r="E534" s="14">
        <v>202</v>
      </c>
      <c r="F534" s="14">
        <f>ROUND(Source!P531,O534)</f>
        <v>41793.11</v>
      </c>
      <c r="G534" s="14" t="s">
        <v>82</v>
      </c>
      <c r="H534" s="14" t="s">
        <v>83</v>
      </c>
      <c r="I534" s="14"/>
      <c r="J534" s="14"/>
      <c r="K534" s="14">
        <v>202</v>
      </c>
      <c r="L534" s="14">
        <v>2</v>
      </c>
      <c r="M534" s="14">
        <v>3</v>
      </c>
      <c r="N534" s="14" t="s">
        <v>3</v>
      </c>
      <c r="O534" s="14">
        <v>2</v>
      </c>
      <c r="P534" s="14">
        <f>ROUND(Source!DH531,O534)</f>
        <v>454434.35</v>
      </c>
      <c r="Q534" s="14"/>
      <c r="R534" s="14"/>
      <c r="S534" s="14"/>
      <c r="T534" s="14"/>
      <c r="U534" s="14"/>
      <c r="V534" s="14"/>
      <c r="W534" s="14">
        <v>41793.11</v>
      </c>
      <c r="X534" s="14">
        <v>1</v>
      </c>
      <c r="Y534" s="14">
        <v>41793.11</v>
      </c>
      <c r="Z534" s="14">
        <v>454434.35</v>
      </c>
      <c r="AA534" s="14">
        <v>1</v>
      </c>
      <c r="AB534" s="14">
        <v>454434.35</v>
      </c>
    </row>
    <row r="535" spans="1:245" x14ac:dyDescent="0.2">
      <c r="A535" s="14">
        <v>50</v>
      </c>
      <c r="B535" s="14">
        <v>0</v>
      </c>
      <c r="C535" s="14">
        <v>0</v>
      </c>
      <c r="D535" s="14">
        <v>1</v>
      </c>
      <c r="E535" s="14">
        <v>222</v>
      </c>
      <c r="F535" s="14">
        <f>ROUND(Source!AO531,O535)</f>
        <v>0</v>
      </c>
      <c r="G535" s="14" t="s">
        <v>84</v>
      </c>
      <c r="H535" s="14" t="s">
        <v>85</v>
      </c>
      <c r="I535" s="14"/>
      <c r="J535" s="14"/>
      <c r="K535" s="14">
        <v>222</v>
      </c>
      <c r="L535" s="14">
        <v>3</v>
      </c>
      <c r="M535" s="14">
        <v>3</v>
      </c>
      <c r="N535" s="14" t="s">
        <v>3</v>
      </c>
      <c r="O535" s="14">
        <v>2</v>
      </c>
      <c r="P535" s="14">
        <f>ROUND(Source!EG531,O535)</f>
        <v>0</v>
      </c>
      <c r="Q535" s="14"/>
      <c r="R535" s="14"/>
      <c r="S535" s="14"/>
      <c r="T535" s="14"/>
      <c r="U535" s="14"/>
      <c r="V535" s="14"/>
      <c r="W535" s="14">
        <v>0</v>
      </c>
      <c r="X535" s="14">
        <v>1</v>
      </c>
      <c r="Y535" s="14">
        <v>0</v>
      </c>
      <c r="Z535" s="14">
        <v>0</v>
      </c>
      <c r="AA535" s="14">
        <v>1</v>
      </c>
      <c r="AB535" s="14">
        <v>0</v>
      </c>
    </row>
    <row r="536" spans="1:245" x14ac:dyDescent="0.2">
      <c r="A536" s="14">
        <v>50</v>
      </c>
      <c r="B536" s="14">
        <v>0</v>
      </c>
      <c r="C536" s="14">
        <v>0</v>
      </c>
      <c r="D536" s="14">
        <v>1</v>
      </c>
      <c r="E536" s="14">
        <v>225</v>
      </c>
      <c r="F536" s="14">
        <f>ROUND(Source!AV531,O536)</f>
        <v>41793.11</v>
      </c>
      <c r="G536" s="14" t="s">
        <v>86</v>
      </c>
      <c r="H536" s="14" t="s">
        <v>87</v>
      </c>
      <c r="I536" s="14"/>
      <c r="J536" s="14"/>
      <c r="K536" s="14">
        <v>225</v>
      </c>
      <c r="L536" s="14">
        <v>4</v>
      </c>
      <c r="M536" s="14">
        <v>3</v>
      </c>
      <c r="N536" s="14" t="s">
        <v>3</v>
      </c>
      <c r="O536" s="14">
        <v>2</v>
      </c>
      <c r="P536" s="14">
        <f>ROUND(Source!EN531,O536)</f>
        <v>454434.35</v>
      </c>
      <c r="Q536" s="14"/>
      <c r="R536" s="14"/>
      <c r="S536" s="14"/>
      <c r="T536" s="14"/>
      <c r="U536" s="14"/>
      <c r="V536" s="14"/>
      <c r="W536" s="14">
        <v>41793.11</v>
      </c>
      <c r="X536" s="14">
        <v>1</v>
      </c>
      <c r="Y536" s="14">
        <v>41793.11</v>
      </c>
      <c r="Z536" s="14">
        <v>454434.35</v>
      </c>
      <c r="AA536" s="14">
        <v>1</v>
      </c>
      <c r="AB536" s="14">
        <v>454434.35</v>
      </c>
    </row>
    <row r="537" spans="1:245" x14ac:dyDescent="0.2">
      <c r="A537" s="14">
        <v>50</v>
      </c>
      <c r="B537" s="14">
        <v>0</v>
      </c>
      <c r="C537" s="14">
        <v>0</v>
      </c>
      <c r="D537" s="14">
        <v>1</v>
      </c>
      <c r="E537" s="14">
        <v>226</v>
      </c>
      <c r="F537" s="14">
        <f>ROUND(Source!AW531,O537)</f>
        <v>41793.11</v>
      </c>
      <c r="G537" s="14" t="s">
        <v>88</v>
      </c>
      <c r="H537" s="14" t="s">
        <v>89</v>
      </c>
      <c r="I537" s="14"/>
      <c r="J537" s="14"/>
      <c r="K537" s="14">
        <v>226</v>
      </c>
      <c r="L537" s="14">
        <v>5</v>
      </c>
      <c r="M537" s="14">
        <v>3</v>
      </c>
      <c r="N537" s="14" t="s">
        <v>3</v>
      </c>
      <c r="O537" s="14">
        <v>2</v>
      </c>
      <c r="P537" s="14">
        <f>ROUND(Source!EO531,O537)</f>
        <v>454434.35</v>
      </c>
      <c r="Q537" s="14"/>
      <c r="R537" s="14"/>
      <c r="S537" s="14"/>
      <c r="T537" s="14"/>
      <c r="U537" s="14"/>
      <c r="V537" s="14"/>
      <c r="W537" s="14">
        <v>41793.11</v>
      </c>
      <c r="X537" s="14">
        <v>1</v>
      </c>
      <c r="Y537" s="14">
        <v>41793.11</v>
      </c>
      <c r="Z537" s="14">
        <v>454434.35</v>
      </c>
      <c r="AA537" s="14">
        <v>1</v>
      </c>
      <c r="AB537" s="14">
        <v>454434.35</v>
      </c>
    </row>
    <row r="538" spans="1:245" x14ac:dyDescent="0.2">
      <c r="A538" s="14">
        <v>50</v>
      </c>
      <c r="B538" s="14">
        <v>0</v>
      </c>
      <c r="C538" s="14">
        <v>0</v>
      </c>
      <c r="D538" s="14">
        <v>1</v>
      </c>
      <c r="E538" s="14">
        <v>227</v>
      </c>
      <c r="F538" s="14">
        <f>ROUND(Source!AX531,O538)</f>
        <v>0</v>
      </c>
      <c r="G538" s="14" t="s">
        <v>90</v>
      </c>
      <c r="H538" s="14" t="s">
        <v>91</v>
      </c>
      <c r="I538" s="14"/>
      <c r="J538" s="14"/>
      <c r="K538" s="14">
        <v>227</v>
      </c>
      <c r="L538" s="14">
        <v>6</v>
      </c>
      <c r="M538" s="14">
        <v>3</v>
      </c>
      <c r="N538" s="14" t="s">
        <v>3</v>
      </c>
      <c r="O538" s="14">
        <v>2</v>
      </c>
      <c r="P538" s="14">
        <f>ROUND(Source!EP531,O538)</f>
        <v>0</v>
      </c>
      <c r="Q538" s="14"/>
      <c r="R538" s="14"/>
      <c r="S538" s="14"/>
      <c r="T538" s="14"/>
      <c r="U538" s="14"/>
      <c r="V538" s="14"/>
      <c r="W538" s="14">
        <v>0</v>
      </c>
      <c r="X538" s="14">
        <v>1</v>
      </c>
      <c r="Y538" s="14">
        <v>0</v>
      </c>
      <c r="Z538" s="14">
        <v>0</v>
      </c>
      <c r="AA538" s="14">
        <v>1</v>
      </c>
      <c r="AB538" s="14">
        <v>0</v>
      </c>
    </row>
    <row r="539" spans="1:245" x14ac:dyDescent="0.2">
      <c r="A539" s="14">
        <v>50</v>
      </c>
      <c r="B539" s="14">
        <v>0</v>
      </c>
      <c r="C539" s="14">
        <v>0</v>
      </c>
      <c r="D539" s="14">
        <v>1</v>
      </c>
      <c r="E539" s="14">
        <v>228</v>
      </c>
      <c r="F539" s="14">
        <f>ROUND(Source!AY531,O539)</f>
        <v>41793.11</v>
      </c>
      <c r="G539" s="14" t="s">
        <v>92</v>
      </c>
      <c r="H539" s="14" t="s">
        <v>93</v>
      </c>
      <c r="I539" s="14"/>
      <c r="J539" s="14"/>
      <c r="K539" s="14">
        <v>228</v>
      </c>
      <c r="L539" s="14">
        <v>7</v>
      </c>
      <c r="M539" s="14">
        <v>3</v>
      </c>
      <c r="N539" s="14" t="s">
        <v>3</v>
      </c>
      <c r="O539" s="14">
        <v>2</v>
      </c>
      <c r="P539" s="14">
        <f>ROUND(Source!EQ531,O539)</f>
        <v>454434.35</v>
      </c>
      <c r="Q539" s="14"/>
      <c r="R539" s="14"/>
      <c r="S539" s="14"/>
      <c r="T539" s="14"/>
      <c r="U539" s="14"/>
      <c r="V539" s="14"/>
      <c r="W539" s="14">
        <v>41793.11</v>
      </c>
      <c r="X539" s="14">
        <v>1</v>
      </c>
      <c r="Y539" s="14">
        <v>41793.11</v>
      </c>
      <c r="Z539" s="14">
        <v>454434.35</v>
      </c>
      <c r="AA539" s="14">
        <v>1</v>
      </c>
      <c r="AB539" s="14">
        <v>454434.35</v>
      </c>
    </row>
    <row r="540" spans="1:245" x14ac:dyDescent="0.2">
      <c r="A540" s="14">
        <v>50</v>
      </c>
      <c r="B540" s="14">
        <v>0</v>
      </c>
      <c r="C540" s="14">
        <v>0</v>
      </c>
      <c r="D540" s="14">
        <v>1</v>
      </c>
      <c r="E540" s="14">
        <v>216</v>
      </c>
      <c r="F540" s="14">
        <f>ROUND(Source!AP531,O540)</f>
        <v>0</v>
      </c>
      <c r="G540" s="14" t="s">
        <v>94</v>
      </c>
      <c r="H540" s="14" t="s">
        <v>95</v>
      </c>
      <c r="I540" s="14"/>
      <c r="J540" s="14"/>
      <c r="K540" s="14">
        <v>216</v>
      </c>
      <c r="L540" s="14">
        <v>8</v>
      </c>
      <c r="M540" s="14">
        <v>3</v>
      </c>
      <c r="N540" s="14" t="s">
        <v>3</v>
      </c>
      <c r="O540" s="14">
        <v>2</v>
      </c>
      <c r="P540" s="14">
        <f>ROUND(Source!EH531,O540)</f>
        <v>0</v>
      </c>
      <c r="Q540" s="14"/>
      <c r="R540" s="14"/>
      <c r="S540" s="14"/>
      <c r="T540" s="14"/>
      <c r="U540" s="14"/>
      <c r="V540" s="14"/>
      <c r="W540" s="14">
        <v>0</v>
      </c>
      <c r="X540" s="14">
        <v>1</v>
      </c>
      <c r="Y540" s="14">
        <v>0</v>
      </c>
      <c r="Z540" s="14">
        <v>0</v>
      </c>
      <c r="AA540" s="14">
        <v>1</v>
      </c>
      <c r="AB540" s="14">
        <v>0</v>
      </c>
    </row>
    <row r="541" spans="1:245" x14ac:dyDescent="0.2">
      <c r="A541" s="14">
        <v>50</v>
      </c>
      <c r="B541" s="14">
        <v>0</v>
      </c>
      <c r="C541" s="14">
        <v>0</v>
      </c>
      <c r="D541" s="14">
        <v>1</v>
      </c>
      <c r="E541" s="14">
        <v>223</v>
      </c>
      <c r="F541" s="14">
        <f>ROUND(Source!AQ531,O541)</f>
        <v>0</v>
      </c>
      <c r="G541" s="14" t="s">
        <v>96</v>
      </c>
      <c r="H541" s="14" t="s">
        <v>97</v>
      </c>
      <c r="I541" s="14"/>
      <c r="J541" s="14"/>
      <c r="K541" s="14">
        <v>223</v>
      </c>
      <c r="L541" s="14">
        <v>9</v>
      </c>
      <c r="M541" s="14">
        <v>3</v>
      </c>
      <c r="N541" s="14" t="s">
        <v>3</v>
      </c>
      <c r="O541" s="14">
        <v>2</v>
      </c>
      <c r="P541" s="14">
        <f>ROUND(Source!EI531,O541)</f>
        <v>0</v>
      </c>
      <c r="Q541" s="14"/>
      <c r="R541" s="14"/>
      <c r="S541" s="14"/>
      <c r="T541" s="14"/>
      <c r="U541" s="14"/>
      <c r="V541" s="14"/>
      <c r="W541" s="14">
        <v>0</v>
      </c>
      <c r="X541" s="14">
        <v>1</v>
      </c>
      <c r="Y541" s="14">
        <v>0</v>
      </c>
      <c r="Z541" s="14">
        <v>0</v>
      </c>
      <c r="AA541" s="14">
        <v>1</v>
      </c>
      <c r="AB541" s="14">
        <v>0</v>
      </c>
    </row>
    <row r="542" spans="1:245" x14ac:dyDescent="0.2">
      <c r="A542" s="14">
        <v>50</v>
      </c>
      <c r="B542" s="14">
        <v>0</v>
      </c>
      <c r="C542" s="14">
        <v>0</v>
      </c>
      <c r="D542" s="14">
        <v>1</v>
      </c>
      <c r="E542" s="14">
        <v>229</v>
      </c>
      <c r="F542" s="14">
        <f>ROUND(Source!AZ531,O542)</f>
        <v>0</v>
      </c>
      <c r="G542" s="14" t="s">
        <v>98</v>
      </c>
      <c r="H542" s="14" t="s">
        <v>99</v>
      </c>
      <c r="I542" s="14"/>
      <c r="J542" s="14"/>
      <c r="K542" s="14">
        <v>229</v>
      </c>
      <c r="L542" s="14">
        <v>10</v>
      </c>
      <c r="M542" s="14">
        <v>3</v>
      </c>
      <c r="N542" s="14" t="s">
        <v>3</v>
      </c>
      <c r="O542" s="14">
        <v>2</v>
      </c>
      <c r="P542" s="14">
        <f>ROUND(Source!ER531,O542)</f>
        <v>0</v>
      </c>
      <c r="Q542" s="14"/>
      <c r="R542" s="14"/>
      <c r="S542" s="14"/>
      <c r="T542" s="14"/>
      <c r="U542" s="14"/>
      <c r="V542" s="14"/>
      <c r="W542" s="14">
        <v>0</v>
      </c>
      <c r="X542" s="14">
        <v>1</v>
      </c>
      <c r="Y542" s="14">
        <v>0</v>
      </c>
      <c r="Z542" s="14">
        <v>0</v>
      </c>
      <c r="AA542" s="14">
        <v>1</v>
      </c>
      <c r="AB542" s="14">
        <v>0</v>
      </c>
    </row>
    <row r="543" spans="1:245" x14ac:dyDescent="0.2">
      <c r="A543" s="14">
        <v>50</v>
      </c>
      <c r="B543" s="14">
        <v>0</v>
      </c>
      <c r="C543" s="14">
        <v>0</v>
      </c>
      <c r="D543" s="14">
        <v>1</v>
      </c>
      <c r="E543" s="14">
        <v>203</v>
      </c>
      <c r="F543" s="14">
        <f>ROUND(Source!Q531,O543)</f>
        <v>569.39</v>
      </c>
      <c r="G543" s="14" t="s">
        <v>100</v>
      </c>
      <c r="H543" s="14" t="s">
        <v>101</v>
      </c>
      <c r="I543" s="14"/>
      <c r="J543" s="14"/>
      <c r="K543" s="14">
        <v>203</v>
      </c>
      <c r="L543" s="14">
        <v>11</v>
      </c>
      <c r="M543" s="14">
        <v>3</v>
      </c>
      <c r="N543" s="14" t="s">
        <v>3</v>
      </c>
      <c r="O543" s="14">
        <v>2</v>
      </c>
      <c r="P543" s="14">
        <f>ROUND(Source!DI531,O543)</f>
        <v>9017.2999999999993</v>
      </c>
      <c r="Q543" s="14"/>
      <c r="R543" s="14"/>
      <c r="S543" s="14"/>
      <c r="T543" s="14"/>
      <c r="U543" s="14"/>
      <c r="V543" s="14"/>
      <c r="W543" s="14">
        <v>569.39</v>
      </c>
      <c r="X543" s="14">
        <v>1</v>
      </c>
      <c r="Y543" s="14">
        <v>569.39</v>
      </c>
      <c r="Z543" s="14">
        <v>9017.2999999999993</v>
      </c>
      <c r="AA543" s="14">
        <v>1</v>
      </c>
      <c r="AB543" s="14">
        <v>9017.2999999999993</v>
      </c>
    </row>
    <row r="544" spans="1:245" x14ac:dyDescent="0.2">
      <c r="A544" s="14">
        <v>50</v>
      </c>
      <c r="B544" s="14">
        <v>0</v>
      </c>
      <c r="C544" s="14">
        <v>0</v>
      </c>
      <c r="D544" s="14">
        <v>1</v>
      </c>
      <c r="E544" s="14">
        <v>231</v>
      </c>
      <c r="F544" s="14">
        <f>ROUND(Source!BB531,O544)</f>
        <v>0</v>
      </c>
      <c r="G544" s="14" t="s">
        <v>102</v>
      </c>
      <c r="H544" s="14" t="s">
        <v>103</v>
      </c>
      <c r="I544" s="14"/>
      <c r="J544" s="14"/>
      <c r="K544" s="14">
        <v>231</v>
      </c>
      <c r="L544" s="14">
        <v>12</v>
      </c>
      <c r="M544" s="14">
        <v>3</v>
      </c>
      <c r="N544" s="14" t="s">
        <v>3</v>
      </c>
      <c r="O544" s="14">
        <v>2</v>
      </c>
      <c r="P544" s="14">
        <f>ROUND(Source!ET531,O544)</f>
        <v>0</v>
      </c>
      <c r="Q544" s="14"/>
      <c r="R544" s="14"/>
      <c r="S544" s="14"/>
      <c r="T544" s="14"/>
      <c r="U544" s="14"/>
      <c r="V544" s="14"/>
      <c r="W544" s="14">
        <v>0</v>
      </c>
      <c r="X544" s="14">
        <v>1</v>
      </c>
      <c r="Y544" s="14">
        <v>0</v>
      </c>
      <c r="Z544" s="14">
        <v>0</v>
      </c>
      <c r="AA544" s="14">
        <v>1</v>
      </c>
      <c r="AB544" s="14">
        <v>0</v>
      </c>
    </row>
    <row r="545" spans="1:28" x14ac:dyDescent="0.2">
      <c r="A545" s="14">
        <v>50</v>
      </c>
      <c r="B545" s="14">
        <v>0</v>
      </c>
      <c r="C545" s="14">
        <v>0</v>
      </c>
      <c r="D545" s="14">
        <v>1</v>
      </c>
      <c r="E545" s="14">
        <v>204</v>
      </c>
      <c r="F545" s="14">
        <f>ROUND(Source!R531,O545)</f>
        <v>66.97</v>
      </c>
      <c r="G545" s="14" t="s">
        <v>104</v>
      </c>
      <c r="H545" s="14" t="s">
        <v>105</v>
      </c>
      <c r="I545" s="14"/>
      <c r="J545" s="14"/>
      <c r="K545" s="14">
        <v>204</v>
      </c>
      <c r="L545" s="14">
        <v>13</v>
      </c>
      <c r="M545" s="14">
        <v>3</v>
      </c>
      <c r="N545" s="14" t="s">
        <v>3</v>
      </c>
      <c r="O545" s="14">
        <v>2</v>
      </c>
      <c r="P545" s="14">
        <f>ROUND(Source!DJ531,O545)</f>
        <v>3773.77</v>
      </c>
      <c r="Q545" s="14"/>
      <c r="R545" s="14"/>
      <c r="S545" s="14"/>
      <c r="T545" s="14"/>
      <c r="U545" s="14"/>
      <c r="V545" s="14"/>
      <c r="W545" s="14">
        <v>66.97</v>
      </c>
      <c r="X545" s="14">
        <v>1</v>
      </c>
      <c r="Y545" s="14">
        <v>66.97</v>
      </c>
      <c r="Z545" s="14">
        <v>3773.77</v>
      </c>
      <c r="AA545" s="14">
        <v>1</v>
      </c>
      <c r="AB545" s="14">
        <v>3773.77</v>
      </c>
    </row>
    <row r="546" spans="1:28" x14ac:dyDescent="0.2">
      <c r="A546" s="14">
        <v>50</v>
      </c>
      <c r="B546" s="14">
        <v>0</v>
      </c>
      <c r="C546" s="14">
        <v>0</v>
      </c>
      <c r="D546" s="14">
        <v>1</v>
      </c>
      <c r="E546" s="14">
        <v>205</v>
      </c>
      <c r="F546" s="14">
        <f>ROUND(Source!S531,O546)</f>
        <v>4409.0200000000004</v>
      </c>
      <c r="G546" s="14" t="s">
        <v>106</v>
      </c>
      <c r="H546" s="14" t="s">
        <v>107</v>
      </c>
      <c r="I546" s="14"/>
      <c r="J546" s="14"/>
      <c r="K546" s="14">
        <v>205</v>
      </c>
      <c r="L546" s="14">
        <v>14</v>
      </c>
      <c r="M546" s="14">
        <v>3</v>
      </c>
      <c r="N546" s="14" t="s">
        <v>3</v>
      </c>
      <c r="O546" s="14">
        <v>2</v>
      </c>
      <c r="P546" s="14">
        <f>ROUND(Source!DK531,O546)</f>
        <v>248448.3</v>
      </c>
      <c r="Q546" s="14"/>
      <c r="R546" s="14"/>
      <c r="S546" s="14"/>
      <c r="T546" s="14"/>
      <c r="U546" s="14"/>
      <c r="V546" s="14"/>
      <c r="W546" s="14">
        <v>4409.0200000000004</v>
      </c>
      <c r="X546" s="14">
        <v>1</v>
      </c>
      <c r="Y546" s="14">
        <v>4409.0200000000004</v>
      </c>
      <c r="Z546" s="14">
        <v>248448.3</v>
      </c>
      <c r="AA546" s="14">
        <v>1</v>
      </c>
      <c r="AB546" s="14">
        <v>248448.3</v>
      </c>
    </row>
    <row r="547" spans="1:28" x14ac:dyDescent="0.2">
      <c r="A547" s="14">
        <v>50</v>
      </c>
      <c r="B547" s="14">
        <v>0</v>
      </c>
      <c r="C547" s="14">
        <v>0</v>
      </c>
      <c r="D547" s="14">
        <v>1</v>
      </c>
      <c r="E547" s="14">
        <v>232</v>
      </c>
      <c r="F547" s="14">
        <f>ROUND(Source!BC531,O547)</f>
        <v>0</v>
      </c>
      <c r="G547" s="14" t="s">
        <v>108</v>
      </c>
      <c r="H547" s="14" t="s">
        <v>109</v>
      </c>
      <c r="I547" s="14"/>
      <c r="J547" s="14"/>
      <c r="K547" s="14">
        <v>232</v>
      </c>
      <c r="L547" s="14">
        <v>15</v>
      </c>
      <c r="M547" s="14">
        <v>3</v>
      </c>
      <c r="N547" s="14" t="s">
        <v>3</v>
      </c>
      <c r="O547" s="14">
        <v>2</v>
      </c>
      <c r="P547" s="14">
        <f>ROUND(Source!EU531,O547)</f>
        <v>0</v>
      </c>
      <c r="Q547" s="14"/>
      <c r="R547" s="14"/>
      <c r="S547" s="14"/>
      <c r="T547" s="14"/>
      <c r="U547" s="14"/>
      <c r="V547" s="14"/>
      <c r="W547" s="14">
        <v>0</v>
      </c>
      <c r="X547" s="14">
        <v>1</v>
      </c>
      <c r="Y547" s="14">
        <v>0</v>
      </c>
      <c r="Z547" s="14">
        <v>0</v>
      </c>
      <c r="AA547" s="14">
        <v>1</v>
      </c>
      <c r="AB547" s="14">
        <v>0</v>
      </c>
    </row>
    <row r="548" spans="1:28" x14ac:dyDescent="0.2">
      <c r="A548" s="14">
        <v>50</v>
      </c>
      <c r="B548" s="14">
        <v>0</v>
      </c>
      <c r="C548" s="14">
        <v>0</v>
      </c>
      <c r="D548" s="14">
        <v>1</v>
      </c>
      <c r="E548" s="14">
        <v>214</v>
      </c>
      <c r="F548" s="14">
        <f>ROUND(Source!AS531,O548)</f>
        <v>53948.97</v>
      </c>
      <c r="G548" s="14" t="s">
        <v>110</v>
      </c>
      <c r="H548" s="14" t="s">
        <v>111</v>
      </c>
      <c r="I548" s="14"/>
      <c r="J548" s="14"/>
      <c r="K548" s="14">
        <v>214</v>
      </c>
      <c r="L548" s="14">
        <v>16</v>
      </c>
      <c r="M548" s="14">
        <v>3</v>
      </c>
      <c r="N548" s="14" t="s">
        <v>3</v>
      </c>
      <c r="O548" s="14">
        <v>2</v>
      </c>
      <c r="P548" s="14">
        <f>ROUND(Source!EK531,O548)</f>
        <v>1116350.06</v>
      </c>
      <c r="Q548" s="14"/>
      <c r="R548" s="14"/>
      <c r="S548" s="14"/>
      <c r="T548" s="14"/>
      <c r="U548" s="14"/>
      <c r="V548" s="14"/>
      <c r="W548" s="14">
        <v>53948.97</v>
      </c>
      <c r="X548" s="14">
        <v>1</v>
      </c>
      <c r="Y548" s="14">
        <v>53948.97</v>
      </c>
      <c r="Z548" s="14">
        <v>1116350.06</v>
      </c>
      <c r="AA548" s="14">
        <v>1</v>
      </c>
      <c r="AB548" s="14">
        <v>1116350.06</v>
      </c>
    </row>
    <row r="549" spans="1:28" x14ac:dyDescent="0.2">
      <c r="A549" s="14">
        <v>50</v>
      </c>
      <c r="B549" s="14">
        <v>0</v>
      </c>
      <c r="C549" s="14">
        <v>0</v>
      </c>
      <c r="D549" s="14">
        <v>1</v>
      </c>
      <c r="E549" s="14">
        <v>215</v>
      </c>
      <c r="F549" s="14">
        <f>ROUND(Source!AT531,O549)</f>
        <v>0</v>
      </c>
      <c r="G549" s="14" t="s">
        <v>112</v>
      </c>
      <c r="H549" s="14" t="s">
        <v>113</v>
      </c>
      <c r="I549" s="14"/>
      <c r="J549" s="14"/>
      <c r="K549" s="14">
        <v>215</v>
      </c>
      <c r="L549" s="14">
        <v>17</v>
      </c>
      <c r="M549" s="14">
        <v>3</v>
      </c>
      <c r="N549" s="14" t="s">
        <v>3</v>
      </c>
      <c r="O549" s="14">
        <v>2</v>
      </c>
      <c r="P549" s="14">
        <f>ROUND(Source!EL531,O549)</f>
        <v>0</v>
      </c>
      <c r="Q549" s="14"/>
      <c r="R549" s="14"/>
      <c r="S549" s="14"/>
      <c r="T549" s="14"/>
      <c r="U549" s="14"/>
      <c r="V549" s="14"/>
      <c r="W549" s="14">
        <v>0</v>
      </c>
      <c r="X549" s="14">
        <v>1</v>
      </c>
      <c r="Y549" s="14">
        <v>0</v>
      </c>
      <c r="Z549" s="14">
        <v>0</v>
      </c>
      <c r="AA549" s="14">
        <v>1</v>
      </c>
      <c r="AB549" s="14">
        <v>0</v>
      </c>
    </row>
    <row r="550" spans="1:28" x14ac:dyDescent="0.2">
      <c r="A550" s="14">
        <v>50</v>
      </c>
      <c r="B550" s="14">
        <v>0</v>
      </c>
      <c r="C550" s="14">
        <v>0</v>
      </c>
      <c r="D550" s="14">
        <v>1</v>
      </c>
      <c r="E550" s="14">
        <v>217</v>
      </c>
      <c r="F550" s="14">
        <f>ROUND(Source!AU531,O550)</f>
        <v>0</v>
      </c>
      <c r="G550" s="14" t="s">
        <v>114</v>
      </c>
      <c r="H550" s="14" t="s">
        <v>115</v>
      </c>
      <c r="I550" s="14"/>
      <c r="J550" s="14"/>
      <c r="K550" s="14">
        <v>217</v>
      </c>
      <c r="L550" s="14">
        <v>18</v>
      </c>
      <c r="M550" s="14">
        <v>3</v>
      </c>
      <c r="N550" s="14" t="s">
        <v>3</v>
      </c>
      <c r="O550" s="14">
        <v>2</v>
      </c>
      <c r="P550" s="14">
        <f>ROUND(Source!EM531,O550)</f>
        <v>0</v>
      </c>
      <c r="Q550" s="14"/>
      <c r="R550" s="14"/>
      <c r="S550" s="14"/>
      <c r="T550" s="14"/>
      <c r="U550" s="14"/>
      <c r="V550" s="14"/>
      <c r="W550" s="14">
        <v>0</v>
      </c>
      <c r="X550" s="14">
        <v>1</v>
      </c>
      <c r="Y550" s="14">
        <v>0</v>
      </c>
      <c r="Z550" s="14">
        <v>0</v>
      </c>
      <c r="AA550" s="14">
        <v>1</v>
      </c>
      <c r="AB550" s="14">
        <v>0</v>
      </c>
    </row>
    <row r="551" spans="1:28" x14ac:dyDescent="0.2">
      <c r="A551" s="14">
        <v>50</v>
      </c>
      <c r="B551" s="14">
        <v>0</v>
      </c>
      <c r="C551" s="14">
        <v>0</v>
      </c>
      <c r="D551" s="14">
        <v>1</v>
      </c>
      <c r="E551" s="14">
        <v>230</v>
      </c>
      <c r="F551" s="14">
        <f>ROUND(Source!BA531,O551)</f>
        <v>0</v>
      </c>
      <c r="G551" s="14" t="s">
        <v>116</v>
      </c>
      <c r="H551" s="14" t="s">
        <v>117</v>
      </c>
      <c r="I551" s="14"/>
      <c r="J551" s="14"/>
      <c r="K551" s="14">
        <v>230</v>
      </c>
      <c r="L551" s="14">
        <v>19</v>
      </c>
      <c r="M551" s="14">
        <v>3</v>
      </c>
      <c r="N551" s="14" t="s">
        <v>3</v>
      </c>
      <c r="O551" s="14">
        <v>2</v>
      </c>
      <c r="P551" s="14">
        <f>ROUND(Source!ES531,O551)</f>
        <v>0</v>
      </c>
      <c r="Q551" s="14"/>
      <c r="R551" s="14"/>
      <c r="S551" s="14"/>
      <c r="T551" s="14"/>
      <c r="U551" s="14"/>
      <c r="V551" s="14"/>
      <c r="W551" s="14">
        <v>0</v>
      </c>
      <c r="X551" s="14">
        <v>1</v>
      </c>
      <c r="Y551" s="14">
        <v>0</v>
      </c>
      <c r="Z551" s="14">
        <v>0</v>
      </c>
      <c r="AA551" s="14">
        <v>1</v>
      </c>
      <c r="AB551" s="14">
        <v>0</v>
      </c>
    </row>
    <row r="552" spans="1:28" x14ac:dyDescent="0.2">
      <c r="A552" s="14">
        <v>50</v>
      </c>
      <c r="B552" s="14">
        <v>0</v>
      </c>
      <c r="C552" s="14">
        <v>0</v>
      </c>
      <c r="D552" s="14">
        <v>1</v>
      </c>
      <c r="E552" s="14">
        <v>206</v>
      </c>
      <c r="F552" s="14">
        <f>ROUND(Source!T531,O552)</f>
        <v>0</v>
      </c>
      <c r="G552" s="14" t="s">
        <v>118</v>
      </c>
      <c r="H552" s="14" t="s">
        <v>119</v>
      </c>
      <c r="I552" s="14"/>
      <c r="J552" s="14"/>
      <c r="K552" s="14">
        <v>206</v>
      </c>
      <c r="L552" s="14">
        <v>20</v>
      </c>
      <c r="M552" s="14">
        <v>3</v>
      </c>
      <c r="N552" s="14" t="s">
        <v>3</v>
      </c>
      <c r="O552" s="14">
        <v>2</v>
      </c>
      <c r="P552" s="14">
        <f>ROUND(Source!DL531,O552)</f>
        <v>0</v>
      </c>
      <c r="Q552" s="14"/>
      <c r="R552" s="14"/>
      <c r="S552" s="14"/>
      <c r="T552" s="14"/>
      <c r="U552" s="14"/>
      <c r="V552" s="14"/>
      <c r="W552" s="14">
        <v>0</v>
      </c>
      <c r="X552" s="14">
        <v>1</v>
      </c>
      <c r="Y552" s="14">
        <v>0</v>
      </c>
      <c r="Z552" s="14">
        <v>0</v>
      </c>
      <c r="AA552" s="14">
        <v>1</v>
      </c>
      <c r="AB552" s="14">
        <v>0</v>
      </c>
    </row>
    <row r="553" spans="1:28" x14ac:dyDescent="0.2">
      <c r="A553" s="14">
        <v>50</v>
      </c>
      <c r="B553" s="14">
        <v>0</v>
      </c>
      <c r="C553" s="14">
        <v>0</v>
      </c>
      <c r="D553" s="14">
        <v>1</v>
      </c>
      <c r="E553" s="14">
        <v>207</v>
      </c>
      <c r="F553" s="14">
        <f>Source!U531</f>
        <v>342.16281508200007</v>
      </c>
      <c r="G553" s="14" t="s">
        <v>120</v>
      </c>
      <c r="H553" s="14" t="s">
        <v>121</v>
      </c>
      <c r="I553" s="14"/>
      <c r="J553" s="14"/>
      <c r="K553" s="14">
        <v>207</v>
      </c>
      <c r="L553" s="14">
        <v>21</v>
      </c>
      <c r="M553" s="14">
        <v>3</v>
      </c>
      <c r="N553" s="14" t="s">
        <v>3</v>
      </c>
      <c r="O553" s="14">
        <v>-1</v>
      </c>
      <c r="P553" s="14">
        <f>Source!DM531</f>
        <v>342.16281508200007</v>
      </c>
      <c r="Q553" s="14"/>
      <c r="R553" s="14"/>
      <c r="S553" s="14"/>
      <c r="T553" s="14"/>
      <c r="U553" s="14"/>
      <c r="V553" s="14"/>
      <c r="W553" s="14">
        <v>342.16281508200007</v>
      </c>
      <c r="X553" s="14">
        <v>1</v>
      </c>
      <c r="Y553" s="14">
        <v>342.16281508200007</v>
      </c>
      <c r="Z553" s="14">
        <v>342.16281508200007</v>
      </c>
      <c r="AA553" s="14">
        <v>1</v>
      </c>
      <c r="AB553" s="14">
        <v>342.16281508200007</v>
      </c>
    </row>
    <row r="554" spans="1:28" x14ac:dyDescent="0.2">
      <c r="A554" s="14">
        <v>50</v>
      </c>
      <c r="B554" s="14">
        <v>0</v>
      </c>
      <c r="C554" s="14">
        <v>0</v>
      </c>
      <c r="D554" s="14">
        <v>1</v>
      </c>
      <c r="E554" s="14">
        <v>208</v>
      </c>
      <c r="F554" s="14">
        <f>Source!V531</f>
        <v>0</v>
      </c>
      <c r="G554" s="14" t="s">
        <v>122</v>
      </c>
      <c r="H554" s="14" t="s">
        <v>123</v>
      </c>
      <c r="I554" s="14"/>
      <c r="J554" s="14"/>
      <c r="K554" s="14">
        <v>208</v>
      </c>
      <c r="L554" s="14">
        <v>22</v>
      </c>
      <c r="M554" s="14">
        <v>3</v>
      </c>
      <c r="N554" s="14" t="s">
        <v>3</v>
      </c>
      <c r="O554" s="14">
        <v>-1</v>
      </c>
      <c r="P554" s="14">
        <f>Source!DN531</f>
        <v>0</v>
      </c>
      <c r="Q554" s="14"/>
      <c r="R554" s="14"/>
      <c r="S554" s="14"/>
      <c r="T554" s="14"/>
      <c r="U554" s="14"/>
      <c r="V554" s="14"/>
      <c r="W554" s="14">
        <v>0</v>
      </c>
      <c r="X554" s="14">
        <v>1</v>
      </c>
      <c r="Y554" s="14">
        <v>0</v>
      </c>
      <c r="Z554" s="14">
        <v>0</v>
      </c>
      <c r="AA554" s="14">
        <v>1</v>
      </c>
      <c r="AB554" s="14">
        <v>0</v>
      </c>
    </row>
    <row r="555" spans="1:28" x14ac:dyDescent="0.2">
      <c r="A555" s="14">
        <v>50</v>
      </c>
      <c r="B555" s="14">
        <v>0</v>
      </c>
      <c r="C555" s="14">
        <v>0</v>
      </c>
      <c r="D555" s="14">
        <v>1</v>
      </c>
      <c r="E555" s="14">
        <v>209</v>
      </c>
      <c r="F555" s="14">
        <f>ROUND(Source!W531,O555)</f>
        <v>0</v>
      </c>
      <c r="G555" s="14" t="s">
        <v>124</v>
      </c>
      <c r="H555" s="14" t="s">
        <v>125</v>
      </c>
      <c r="I555" s="14"/>
      <c r="J555" s="14"/>
      <c r="K555" s="14">
        <v>209</v>
      </c>
      <c r="L555" s="14">
        <v>23</v>
      </c>
      <c r="M555" s="14">
        <v>3</v>
      </c>
      <c r="N555" s="14" t="s">
        <v>3</v>
      </c>
      <c r="O555" s="14">
        <v>2</v>
      </c>
      <c r="P555" s="14">
        <f>ROUND(Source!DO531,O555)</f>
        <v>0</v>
      </c>
      <c r="Q555" s="14"/>
      <c r="R555" s="14"/>
      <c r="S555" s="14"/>
      <c r="T555" s="14"/>
      <c r="U555" s="14"/>
      <c r="V555" s="14"/>
      <c r="W555" s="14">
        <v>0</v>
      </c>
      <c r="X555" s="14">
        <v>1</v>
      </c>
      <c r="Y555" s="14">
        <v>0</v>
      </c>
      <c r="Z555" s="14">
        <v>0</v>
      </c>
      <c r="AA555" s="14">
        <v>1</v>
      </c>
      <c r="AB555" s="14">
        <v>0</v>
      </c>
    </row>
    <row r="556" spans="1:28" x14ac:dyDescent="0.2">
      <c r="A556" s="14">
        <v>50</v>
      </c>
      <c r="B556" s="14">
        <v>0</v>
      </c>
      <c r="C556" s="14">
        <v>0</v>
      </c>
      <c r="D556" s="14">
        <v>1</v>
      </c>
      <c r="E556" s="14">
        <v>233</v>
      </c>
      <c r="F556" s="14">
        <f>ROUND(Source!BD531,O556)</f>
        <v>0</v>
      </c>
      <c r="G556" s="14" t="s">
        <v>126</v>
      </c>
      <c r="H556" s="14" t="s">
        <v>127</v>
      </c>
      <c r="I556" s="14"/>
      <c r="J556" s="14"/>
      <c r="K556" s="14">
        <v>233</v>
      </c>
      <c r="L556" s="14">
        <v>24</v>
      </c>
      <c r="M556" s="14">
        <v>3</v>
      </c>
      <c r="N556" s="14" t="s">
        <v>3</v>
      </c>
      <c r="O556" s="14">
        <v>2</v>
      </c>
      <c r="P556" s="14">
        <f>ROUND(Source!EV531,O556)</f>
        <v>0</v>
      </c>
      <c r="Q556" s="14"/>
      <c r="R556" s="14"/>
      <c r="S556" s="14"/>
      <c r="T556" s="14"/>
      <c r="U556" s="14"/>
      <c r="V556" s="14"/>
      <c r="W556" s="14">
        <v>0</v>
      </c>
      <c r="X556" s="14">
        <v>1</v>
      </c>
      <c r="Y556" s="14">
        <v>0</v>
      </c>
      <c r="Z556" s="14">
        <v>0</v>
      </c>
      <c r="AA556" s="14">
        <v>1</v>
      </c>
      <c r="AB556" s="14">
        <v>0</v>
      </c>
    </row>
    <row r="557" spans="1:28" x14ac:dyDescent="0.2">
      <c r="A557" s="14">
        <v>50</v>
      </c>
      <c r="B557" s="14">
        <v>0</v>
      </c>
      <c r="C557" s="14">
        <v>0</v>
      </c>
      <c r="D557" s="14">
        <v>1</v>
      </c>
      <c r="E557" s="14">
        <v>210</v>
      </c>
      <c r="F557" s="14">
        <f>ROUND(Source!X531,O557)</f>
        <v>4615</v>
      </c>
      <c r="G557" s="14" t="s">
        <v>128</v>
      </c>
      <c r="H557" s="14" t="s">
        <v>129</v>
      </c>
      <c r="I557" s="14"/>
      <c r="J557" s="14"/>
      <c r="K557" s="14">
        <v>210</v>
      </c>
      <c r="L557" s="14">
        <v>25</v>
      </c>
      <c r="M557" s="14">
        <v>3</v>
      </c>
      <c r="N557" s="14" t="s">
        <v>3</v>
      </c>
      <c r="O557" s="14">
        <v>2</v>
      </c>
      <c r="P557" s="14">
        <f>ROUND(Source!DP531,O557)</f>
        <v>260055.31</v>
      </c>
      <c r="Q557" s="14"/>
      <c r="R557" s="14"/>
      <c r="S557" s="14"/>
      <c r="T557" s="14"/>
      <c r="U557" s="14"/>
      <c r="V557" s="14"/>
      <c r="W557" s="14">
        <v>4615</v>
      </c>
      <c r="X557" s="14">
        <v>1</v>
      </c>
      <c r="Y557" s="14">
        <v>4615</v>
      </c>
      <c r="Z557" s="14">
        <v>260055.31</v>
      </c>
      <c r="AA557" s="14">
        <v>1</v>
      </c>
      <c r="AB557" s="14">
        <v>260055.31</v>
      </c>
    </row>
    <row r="558" spans="1:28" x14ac:dyDescent="0.2">
      <c r="A558" s="14">
        <v>50</v>
      </c>
      <c r="B558" s="14">
        <v>0</v>
      </c>
      <c r="C558" s="14">
        <v>0</v>
      </c>
      <c r="D558" s="14">
        <v>1</v>
      </c>
      <c r="E558" s="14">
        <v>211</v>
      </c>
      <c r="F558" s="14">
        <f>ROUND(Source!Y531,O558)</f>
        <v>2562.4499999999998</v>
      </c>
      <c r="G558" s="14" t="s">
        <v>130</v>
      </c>
      <c r="H558" s="14" t="s">
        <v>131</v>
      </c>
      <c r="I558" s="14"/>
      <c r="J558" s="14"/>
      <c r="K558" s="14">
        <v>211</v>
      </c>
      <c r="L558" s="14">
        <v>26</v>
      </c>
      <c r="M558" s="14">
        <v>3</v>
      </c>
      <c r="N558" s="14" t="s">
        <v>3</v>
      </c>
      <c r="O558" s="14">
        <v>2</v>
      </c>
      <c r="P558" s="14">
        <f>ROUND(Source!DQ531,O558)</f>
        <v>144394.79999999999</v>
      </c>
      <c r="Q558" s="14"/>
      <c r="R558" s="14"/>
      <c r="S558" s="14"/>
      <c r="T558" s="14"/>
      <c r="U558" s="14"/>
      <c r="V558" s="14"/>
      <c r="W558" s="14">
        <v>2562.4499999999998</v>
      </c>
      <c r="X558" s="14">
        <v>1</v>
      </c>
      <c r="Y558" s="14">
        <v>2562.4499999999998</v>
      </c>
      <c r="Z558" s="14">
        <v>144394.79999999999</v>
      </c>
      <c r="AA558" s="14">
        <v>1</v>
      </c>
      <c r="AB558" s="14">
        <v>144394.79999999999</v>
      </c>
    </row>
    <row r="559" spans="1:28" x14ac:dyDescent="0.2">
      <c r="A559" s="14">
        <v>50</v>
      </c>
      <c r="B559" s="14">
        <v>0</v>
      </c>
      <c r="C559" s="14">
        <v>0</v>
      </c>
      <c r="D559" s="14">
        <v>1</v>
      </c>
      <c r="E559" s="14">
        <v>224</v>
      </c>
      <c r="F559" s="14">
        <f>ROUND(Source!AR531,O559)</f>
        <v>53948.97</v>
      </c>
      <c r="G559" s="14" t="s">
        <v>132</v>
      </c>
      <c r="H559" s="14" t="s">
        <v>133</v>
      </c>
      <c r="I559" s="14"/>
      <c r="J559" s="14"/>
      <c r="K559" s="14">
        <v>224</v>
      </c>
      <c r="L559" s="14">
        <v>27</v>
      </c>
      <c r="M559" s="14">
        <v>3</v>
      </c>
      <c r="N559" s="14" t="s">
        <v>3</v>
      </c>
      <c r="O559" s="14">
        <v>2</v>
      </c>
      <c r="P559" s="14">
        <f>ROUND(Source!EJ531,O559)</f>
        <v>1116350.06</v>
      </c>
      <c r="Q559" s="14"/>
      <c r="R559" s="14"/>
      <c r="S559" s="14"/>
      <c r="T559" s="14"/>
      <c r="U559" s="14"/>
      <c r="V559" s="14"/>
      <c r="W559" s="14">
        <v>53948.97</v>
      </c>
      <c r="X559" s="14">
        <v>1</v>
      </c>
      <c r="Y559" s="14">
        <v>53948.97</v>
      </c>
      <c r="Z559" s="14">
        <v>1116350.06</v>
      </c>
      <c r="AA559" s="14">
        <v>1</v>
      </c>
      <c r="AB559" s="14">
        <v>1116350.06</v>
      </c>
    </row>
    <row r="561" spans="1:255" x14ac:dyDescent="0.2">
      <c r="A561" s="11">
        <v>4</v>
      </c>
      <c r="B561" s="11">
        <v>1</v>
      </c>
      <c r="C561" s="11"/>
      <c r="D561" s="11">
        <f>ROW(A594)</f>
        <v>594</v>
      </c>
      <c r="E561" s="11"/>
      <c r="F561" s="11" t="s">
        <v>17</v>
      </c>
      <c r="G561" s="11" t="s">
        <v>568</v>
      </c>
      <c r="H561" s="11" t="s">
        <v>3</v>
      </c>
      <c r="I561" s="11">
        <v>0</v>
      </c>
      <c r="J561" s="11"/>
      <c r="K561" s="11">
        <v>0</v>
      </c>
      <c r="L561" s="11"/>
      <c r="M561" s="11" t="s">
        <v>3</v>
      </c>
      <c r="N561" s="11"/>
      <c r="O561" s="11"/>
      <c r="P561" s="11"/>
      <c r="Q561" s="11"/>
      <c r="R561" s="11"/>
      <c r="S561" s="11">
        <v>0</v>
      </c>
      <c r="T561" s="11">
        <v>0</v>
      </c>
      <c r="U561" s="11" t="s">
        <v>3</v>
      </c>
      <c r="V561" s="11">
        <v>0</v>
      </c>
      <c r="W561" s="11"/>
      <c r="X561" s="11"/>
      <c r="Y561" s="11"/>
      <c r="Z561" s="11"/>
      <c r="AA561" s="11"/>
      <c r="AB561" s="11" t="s">
        <v>3</v>
      </c>
      <c r="AC561" s="11" t="s">
        <v>3</v>
      </c>
      <c r="AD561" s="11" t="s">
        <v>3</v>
      </c>
      <c r="AE561" s="11" t="s">
        <v>3</v>
      </c>
      <c r="AF561" s="11" t="s">
        <v>3</v>
      </c>
      <c r="AG561" s="11" t="s">
        <v>3</v>
      </c>
      <c r="AH561" s="11"/>
      <c r="AI561" s="11"/>
      <c r="AJ561" s="11"/>
      <c r="AK561" s="11"/>
      <c r="AL561" s="11"/>
      <c r="AM561" s="11"/>
      <c r="AN561" s="11"/>
      <c r="AO561" s="11"/>
      <c r="AP561" s="11" t="s">
        <v>3</v>
      </c>
      <c r="AQ561" s="11" t="s">
        <v>3</v>
      </c>
      <c r="AR561" s="11" t="s">
        <v>3</v>
      </c>
      <c r="AS561" s="11"/>
      <c r="AT561" s="11"/>
      <c r="AU561" s="11"/>
      <c r="AV561" s="11"/>
      <c r="AW561" s="11"/>
      <c r="AX561" s="11"/>
      <c r="AY561" s="11"/>
      <c r="AZ561" s="11" t="s">
        <v>3</v>
      </c>
      <c r="BA561" s="11"/>
      <c r="BB561" s="11" t="s">
        <v>3</v>
      </c>
      <c r="BC561" s="11" t="s">
        <v>3</v>
      </c>
      <c r="BD561" s="11" t="s">
        <v>3</v>
      </c>
      <c r="BE561" s="11" t="s">
        <v>3</v>
      </c>
      <c r="BF561" s="11" t="s">
        <v>3</v>
      </c>
      <c r="BG561" s="11" t="s">
        <v>3</v>
      </c>
      <c r="BH561" s="11" t="s">
        <v>3</v>
      </c>
      <c r="BI561" s="11" t="s">
        <v>3</v>
      </c>
      <c r="BJ561" s="11" t="s">
        <v>3</v>
      </c>
      <c r="BK561" s="11" t="s">
        <v>3</v>
      </c>
      <c r="BL561" s="11" t="s">
        <v>3</v>
      </c>
      <c r="BM561" s="11" t="s">
        <v>3</v>
      </c>
      <c r="BN561" s="11" t="s">
        <v>3</v>
      </c>
      <c r="BO561" s="11" t="s">
        <v>3</v>
      </c>
      <c r="BP561" s="11" t="s">
        <v>3</v>
      </c>
      <c r="BQ561" s="11"/>
      <c r="BR561" s="11"/>
      <c r="BS561" s="11"/>
      <c r="BT561" s="11"/>
      <c r="BU561" s="11"/>
      <c r="BV561" s="11"/>
      <c r="BW561" s="11"/>
      <c r="BX561" s="11">
        <v>0</v>
      </c>
      <c r="BY561" s="11"/>
      <c r="BZ561" s="11"/>
      <c r="CA561" s="11"/>
      <c r="CB561" s="11"/>
      <c r="CC561" s="11"/>
      <c r="CD561" s="11"/>
      <c r="CE561" s="11"/>
      <c r="CF561" s="11"/>
      <c r="CG561" s="11"/>
      <c r="CH561" s="11"/>
      <c r="CI561" s="11"/>
      <c r="CJ561" s="11">
        <v>0</v>
      </c>
    </row>
    <row r="563" spans="1:255" x14ac:dyDescent="0.2">
      <c r="A563" s="12">
        <v>52</v>
      </c>
      <c r="B563" s="12">
        <f t="shared" ref="B563:G563" si="700">B594</f>
        <v>1</v>
      </c>
      <c r="C563" s="12">
        <f t="shared" si="700"/>
        <v>4</v>
      </c>
      <c r="D563" s="12">
        <f t="shared" si="700"/>
        <v>561</v>
      </c>
      <c r="E563" s="12">
        <f t="shared" si="700"/>
        <v>0</v>
      </c>
      <c r="F563" s="12" t="str">
        <f t="shared" si="700"/>
        <v>Новый раздел</v>
      </c>
      <c r="G563" s="12" t="str">
        <f t="shared" si="700"/>
        <v>Арматура и смесители.</v>
      </c>
      <c r="H563" s="12"/>
      <c r="I563" s="12"/>
      <c r="J563" s="12"/>
      <c r="K563" s="12"/>
      <c r="L563" s="12"/>
      <c r="M563" s="12"/>
      <c r="N563" s="12"/>
      <c r="O563" s="12">
        <f t="shared" ref="O563:AT563" si="701">O594</f>
        <v>57553.760000000002</v>
      </c>
      <c r="P563" s="12">
        <f t="shared" si="701"/>
        <v>57146.02</v>
      </c>
      <c r="Q563" s="12">
        <f t="shared" si="701"/>
        <v>22.17</v>
      </c>
      <c r="R563" s="12">
        <f t="shared" si="701"/>
        <v>3.37</v>
      </c>
      <c r="S563" s="12">
        <f t="shared" si="701"/>
        <v>385.57</v>
      </c>
      <c r="T563" s="12">
        <f t="shared" si="701"/>
        <v>0</v>
      </c>
      <c r="U563" s="12">
        <f t="shared" si="701"/>
        <v>30.751738115999999</v>
      </c>
      <c r="V563" s="12">
        <f t="shared" si="701"/>
        <v>0</v>
      </c>
      <c r="W563" s="12">
        <f t="shared" si="701"/>
        <v>0</v>
      </c>
      <c r="X563" s="12">
        <f t="shared" si="701"/>
        <v>423.94</v>
      </c>
      <c r="Y563" s="12">
        <f t="shared" si="701"/>
        <v>237.25</v>
      </c>
      <c r="Z563" s="12">
        <f t="shared" si="701"/>
        <v>0</v>
      </c>
      <c r="AA563" s="12">
        <f t="shared" si="701"/>
        <v>0</v>
      </c>
      <c r="AB563" s="12">
        <f t="shared" si="701"/>
        <v>57553.760000000002</v>
      </c>
      <c r="AC563" s="12">
        <f t="shared" si="701"/>
        <v>57146.02</v>
      </c>
      <c r="AD563" s="12">
        <f t="shared" si="701"/>
        <v>22.17</v>
      </c>
      <c r="AE563" s="12">
        <f t="shared" si="701"/>
        <v>3.37</v>
      </c>
      <c r="AF563" s="12">
        <f t="shared" si="701"/>
        <v>385.57</v>
      </c>
      <c r="AG563" s="12">
        <f t="shared" si="701"/>
        <v>0</v>
      </c>
      <c r="AH563" s="12">
        <f t="shared" si="701"/>
        <v>30.751738115999999</v>
      </c>
      <c r="AI563" s="12">
        <f t="shared" si="701"/>
        <v>0</v>
      </c>
      <c r="AJ563" s="12">
        <f t="shared" si="701"/>
        <v>0</v>
      </c>
      <c r="AK563" s="12">
        <f t="shared" si="701"/>
        <v>423.94</v>
      </c>
      <c r="AL563" s="12">
        <f t="shared" si="701"/>
        <v>237.25</v>
      </c>
      <c r="AM563" s="12">
        <f t="shared" si="701"/>
        <v>0</v>
      </c>
      <c r="AN563" s="12">
        <f t="shared" si="701"/>
        <v>0</v>
      </c>
      <c r="AO563" s="12">
        <f t="shared" si="701"/>
        <v>0</v>
      </c>
      <c r="AP563" s="12">
        <f t="shared" si="701"/>
        <v>0</v>
      </c>
      <c r="AQ563" s="12">
        <f t="shared" si="701"/>
        <v>0</v>
      </c>
      <c r="AR563" s="12">
        <f t="shared" si="701"/>
        <v>58214.95</v>
      </c>
      <c r="AS563" s="12">
        <f t="shared" si="701"/>
        <v>58214.95</v>
      </c>
      <c r="AT563" s="12">
        <f t="shared" si="701"/>
        <v>0</v>
      </c>
      <c r="AU563" s="12">
        <f t="shared" ref="AU563:BZ563" si="702">AU594</f>
        <v>0</v>
      </c>
      <c r="AV563" s="12">
        <f t="shared" si="702"/>
        <v>57146.02</v>
      </c>
      <c r="AW563" s="12">
        <f t="shared" si="702"/>
        <v>57146.02</v>
      </c>
      <c r="AX563" s="12">
        <f t="shared" si="702"/>
        <v>0</v>
      </c>
      <c r="AY563" s="12">
        <f t="shared" si="702"/>
        <v>57146.02</v>
      </c>
      <c r="AZ563" s="12">
        <f t="shared" si="702"/>
        <v>0</v>
      </c>
      <c r="BA563" s="12">
        <f t="shared" si="702"/>
        <v>0</v>
      </c>
      <c r="BB563" s="12">
        <f t="shared" si="702"/>
        <v>0</v>
      </c>
      <c r="BC563" s="12">
        <f t="shared" si="702"/>
        <v>0</v>
      </c>
      <c r="BD563" s="12">
        <f t="shared" si="702"/>
        <v>0</v>
      </c>
      <c r="BE563" s="12">
        <f t="shared" si="702"/>
        <v>0</v>
      </c>
      <c r="BF563" s="12">
        <f t="shared" si="702"/>
        <v>0</v>
      </c>
      <c r="BG563" s="12">
        <f t="shared" si="702"/>
        <v>0</v>
      </c>
      <c r="BH563" s="12">
        <f t="shared" si="702"/>
        <v>0</v>
      </c>
      <c r="BI563" s="12">
        <f t="shared" si="702"/>
        <v>0</v>
      </c>
      <c r="BJ563" s="12">
        <f t="shared" si="702"/>
        <v>0</v>
      </c>
      <c r="BK563" s="12">
        <f t="shared" si="702"/>
        <v>0</v>
      </c>
      <c r="BL563" s="12">
        <f t="shared" si="702"/>
        <v>0</v>
      </c>
      <c r="BM563" s="12">
        <f t="shared" si="702"/>
        <v>0</v>
      </c>
      <c r="BN563" s="12">
        <f t="shared" si="702"/>
        <v>0</v>
      </c>
      <c r="BO563" s="12">
        <f t="shared" si="702"/>
        <v>0</v>
      </c>
      <c r="BP563" s="12">
        <f t="shared" si="702"/>
        <v>0</v>
      </c>
      <c r="BQ563" s="12">
        <f t="shared" si="702"/>
        <v>0</v>
      </c>
      <c r="BR563" s="12">
        <f t="shared" si="702"/>
        <v>0</v>
      </c>
      <c r="BS563" s="12">
        <f t="shared" si="702"/>
        <v>0</v>
      </c>
      <c r="BT563" s="12">
        <f t="shared" si="702"/>
        <v>0</v>
      </c>
      <c r="BU563" s="12">
        <f t="shared" si="702"/>
        <v>0</v>
      </c>
      <c r="BV563" s="12">
        <f t="shared" si="702"/>
        <v>0</v>
      </c>
      <c r="BW563" s="12">
        <f t="shared" si="702"/>
        <v>0</v>
      </c>
      <c r="BX563" s="12">
        <f t="shared" si="702"/>
        <v>0</v>
      </c>
      <c r="BY563" s="12">
        <f t="shared" si="702"/>
        <v>0</v>
      </c>
      <c r="BZ563" s="12">
        <f t="shared" si="702"/>
        <v>0</v>
      </c>
      <c r="CA563" s="12">
        <f t="shared" ref="CA563:DF563" si="703">CA594</f>
        <v>58214.95</v>
      </c>
      <c r="CB563" s="12">
        <f t="shared" si="703"/>
        <v>58214.95</v>
      </c>
      <c r="CC563" s="12">
        <f t="shared" si="703"/>
        <v>0</v>
      </c>
      <c r="CD563" s="12">
        <f t="shared" si="703"/>
        <v>0</v>
      </c>
      <c r="CE563" s="12">
        <f t="shared" si="703"/>
        <v>57146.02</v>
      </c>
      <c r="CF563" s="12">
        <f t="shared" si="703"/>
        <v>57146.02</v>
      </c>
      <c r="CG563" s="12">
        <f t="shared" si="703"/>
        <v>0</v>
      </c>
      <c r="CH563" s="12">
        <f t="shared" si="703"/>
        <v>57146.02</v>
      </c>
      <c r="CI563" s="12">
        <f t="shared" si="703"/>
        <v>0</v>
      </c>
      <c r="CJ563" s="12">
        <f t="shared" si="703"/>
        <v>0</v>
      </c>
      <c r="CK563" s="12">
        <f t="shared" si="703"/>
        <v>0</v>
      </c>
      <c r="CL563" s="12">
        <f t="shared" si="703"/>
        <v>0</v>
      </c>
      <c r="CM563" s="12">
        <f t="shared" si="703"/>
        <v>0</v>
      </c>
      <c r="CN563" s="12">
        <f t="shared" si="703"/>
        <v>0</v>
      </c>
      <c r="CO563" s="12">
        <f t="shared" si="703"/>
        <v>0</v>
      </c>
      <c r="CP563" s="12">
        <f t="shared" si="703"/>
        <v>0</v>
      </c>
      <c r="CQ563" s="12">
        <f t="shared" si="703"/>
        <v>0</v>
      </c>
      <c r="CR563" s="12">
        <f t="shared" si="703"/>
        <v>0</v>
      </c>
      <c r="CS563" s="12">
        <f t="shared" si="703"/>
        <v>0</v>
      </c>
      <c r="CT563" s="12">
        <f t="shared" si="703"/>
        <v>0</v>
      </c>
      <c r="CU563" s="12">
        <f t="shared" si="703"/>
        <v>0</v>
      </c>
      <c r="CV563" s="12">
        <f t="shared" si="703"/>
        <v>0</v>
      </c>
      <c r="CW563" s="12">
        <f t="shared" si="703"/>
        <v>0</v>
      </c>
      <c r="CX563" s="12">
        <f t="shared" si="703"/>
        <v>0</v>
      </c>
      <c r="CY563" s="12">
        <f t="shared" si="703"/>
        <v>0</v>
      </c>
      <c r="CZ563" s="12">
        <f t="shared" si="703"/>
        <v>0</v>
      </c>
      <c r="DA563" s="12">
        <f t="shared" si="703"/>
        <v>0</v>
      </c>
      <c r="DB563" s="12">
        <f t="shared" si="703"/>
        <v>0</v>
      </c>
      <c r="DC563" s="12">
        <f t="shared" si="703"/>
        <v>0</v>
      </c>
      <c r="DD563" s="12">
        <f t="shared" si="703"/>
        <v>0</v>
      </c>
      <c r="DE563" s="12">
        <f t="shared" si="703"/>
        <v>0</v>
      </c>
      <c r="DF563" s="12">
        <f t="shared" si="703"/>
        <v>0</v>
      </c>
      <c r="DG563" s="13">
        <f t="shared" ref="DG563:EL563" si="704">DG594</f>
        <v>604849.11</v>
      </c>
      <c r="DH563" s="13">
        <f t="shared" si="704"/>
        <v>582743.9</v>
      </c>
      <c r="DI563" s="13">
        <f t="shared" si="704"/>
        <v>378.34</v>
      </c>
      <c r="DJ563" s="13">
        <f t="shared" si="704"/>
        <v>189.89</v>
      </c>
      <c r="DK563" s="13">
        <f t="shared" si="704"/>
        <v>21726.87</v>
      </c>
      <c r="DL563" s="13">
        <f t="shared" si="704"/>
        <v>0</v>
      </c>
      <c r="DM563" s="13">
        <f t="shared" si="704"/>
        <v>30.751738115999999</v>
      </c>
      <c r="DN563" s="13">
        <f t="shared" si="704"/>
        <v>0</v>
      </c>
      <c r="DO563" s="13">
        <f t="shared" si="704"/>
        <v>0</v>
      </c>
      <c r="DP563" s="13">
        <f t="shared" si="704"/>
        <v>23889.27</v>
      </c>
      <c r="DQ563" s="13">
        <f t="shared" si="704"/>
        <v>13369.23</v>
      </c>
      <c r="DR563" s="13">
        <f t="shared" si="704"/>
        <v>0</v>
      </c>
      <c r="DS563" s="13">
        <f t="shared" si="704"/>
        <v>0</v>
      </c>
      <c r="DT563" s="13">
        <f t="shared" si="704"/>
        <v>604849.11</v>
      </c>
      <c r="DU563" s="13">
        <f t="shared" si="704"/>
        <v>582743.9</v>
      </c>
      <c r="DV563" s="13">
        <f t="shared" si="704"/>
        <v>378.34</v>
      </c>
      <c r="DW563" s="13">
        <f t="shared" si="704"/>
        <v>189.89</v>
      </c>
      <c r="DX563" s="13">
        <f t="shared" si="704"/>
        <v>21726.87</v>
      </c>
      <c r="DY563" s="13">
        <f t="shared" si="704"/>
        <v>0</v>
      </c>
      <c r="DZ563" s="13">
        <f t="shared" si="704"/>
        <v>30.751738115999999</v>
      </c>
      <c r="EA563" s="13">
        <f t="shared" si="704"/>
        <v>0</v>
      </c>
      <c r="EB563" s="13">
        <f t="shared" si="704"/>
        <v>0</v>
      </c>
      <c r="EC563" s="13">
        <f t="shared" si="704"/>
        <v>23889.27</v>
      </c>
      <c r="ED563" s="13">
        <f t="shared" si="704"/>
        <v>13369.23</v>
      </c>
      <c r="EE563" s="13">
        <f t="shared" si="704"/>
        <v>0</v>
      </c>
      <c r="EF563" s="13">
        <f t="shared" si="704"/>
        <v>0</v>
      </c>
      <c r="EG563" s="13">
        <f t="shared" si="704"/>
        <v>0</v>
      </c>
      <c r="EH563" s="13">
        <f t="shared" si="704"/>
        <v>0</v>
      </c>
      <c r="EI563" s="13">
        <f t="shared" si="704"/>
        <v>0</v>
      </c>
      <c r="EJ563" s="13">
        <f t="shared" si="704"/>
        <v>642107.61</v>
      </c>
      <c r="EK563" s="13">
        <f t="shared" si="704"/>
        <v>642107.61</v>
      </c>
      <c r="EL563" s="13">
        <f t="shared" si="704"/>
        <v>0</v>
      </c>
      <c r="EM563" s="13">
        <f t="shared" ref="EM563:FR563" si="705">EM594</f>
        <v>0</v>
      </c>
      <c r="EN563" s="13">
        <f t="shared" si="705"/>
        <v>582743.9</v>
      </c>
      <c r="EO563" s="13">
        <f t="shared" si="705"/>
        <v>582743.9</v>
      </c>
      <c r="EP563" s="13">
        <f t="shared" si="705"/>
        <v>0</v>
      </c>
      <c r="EQ563" s="13">
        <f t="shared" si="705"/>
        <v>582743.9</v>
      </c>
      <c r="ER563" s="13">
        <f t="shared" si="705"/>
        <v>0</v>
      </c>
      <c r="ES563" s="13">
        <f t="shared" si="705"/>
        <v>0</v>
      </c>
      <c r="ET563" s="13">
        <f t="shared" si="705"/>
        <v>0</v>
      </c>
      <c r="EU563" s="13">
        <f t="shared" si="705"/>
        <v>0</v>
      </c>
      <c r="EV563" s="13">
        <f t="shared" si="705"/>
        <v>0</v>
      </c>
      <c r="EW563" s="13">
        <f t="shared" si="705"/>
        <v>0</v>
      </c>
      <c r="EX563" s="13">
        <f t="shared" si="705"/>
        <v>0</v>
      </c>
      <c r="EY563" s="13">
        <f t="shared" si="705"/>
        <v>0</v>
      </c>
      <c r="EZ563" s="13">
        <f t="shared" si="705"/>
        <v>0</v>
      </c>
      <c r="FA563" s="13">
        <f t="shared" si="705"/>
        <v>0</v>
      </c>
      <c r="FB563" s="13">
        <f t="shared" si="705"/>
        <v>0</v>
      </c>
      <c r="FC563" s="13">
        <f t="shared" si="705"/>
        <v>0</v>
      </c>
      <c r="FD563" s="13">
        <f t="shared" si="705"/>
        <v>0</v>
      </c>
      <c r="FE563" s="13">
        <f t="shared" si="705"/>
        <v>0</v>
      </c>
      <c r="FF563" s="13">
        <f t="shared" si="705"/>
        <v>0</v>
      </c>
      <c r="FG563" s="13">
        <f t="shared" si="705"/>
        <v>0</v>
      </c>
      <c r="FH563" s="13">
        <f t="shared" si="705"/>
        <v>0</v>
      </c>
      <c r="FI563" s="13">
        <f t="shared" si="705"/>
        <v>0</v>
      </c>
      <c r="FJ563" s="13">
        <f t="shared" si="705"/>
        <v>0</v>
      </c>
      <c r="FK563" s="13">
        <f t="shared" si="705"/>
        <v>0</v>
      </c>
      <c r="FL563" s="13">
        <f t="shared" si="705"/>
        <v>0</v>
      </c>
      <c r="FM563" s="13">
        <f t="shared" si="705"/>
        <v>0</v>
      </c>
      <c r="FN563" s="13">
        <f t="shared" si="705"/>
        <v>0</v>
      </c>
      <c r="FO563" s="13">
        <f t="shared" si="705"/>
        <v>0</v>
      </c>
      <c r="FP563" s="13">
        <f t="shared" si="705"/>
        <v>0</v>
      </c>
      <c r="FQ563" s="13">
        <f t="shared" si="705"/>
        <v>0</v>
      </c>
      <c r="FR563" s="13">
        <f t="shared" si="705"/>
        <v>0</v>
      </c>
      <c r="FS563" s="13">
        <f t="shared" ref="FS563:GX563" si="706">FS594</f>
        <v>642107.61</v>
      </c>
      <c r="FT563" s="13">
        <f t="shared" si="706"/>
        <v>642107.61</v>
      </c>
      <c r="FU563" s="13">
        <f t="shared" si="706"/>
        <v>0</v>
      </c>
      <c r="FV563" s="13">
        <f t="shared" si="706"/>
        <v>0</v>
      </c>
      <c r="FW563" s="13">
        <f t="shared" si="706"/>
        <v>582743.9</v>
      </c>
      <c r="FX563" s="13">
        <f t="shared" si="706"/>
        <v>582743.9</v>
      </c>
      <c r="FY563" s="13">
        <f t="shared" si="706"/>
        <v>0</v>
      </c>
      <c r="FZ563" s="13">
        <f t="shared" si="706"/>
        <v>582743.9</v>
      </c>
      <c r="GA563" s="13">
        <f t="shared" si="706"/>
        <v>0</v>
      </c>
      <c r="GB563" s="13">
        <f t="shared" si="706"/>
        <v>0</v>
      </c>
      <c r="GC563" s="13">
        <f t="shared" si="706"/>
        <v>0</v>
      </c>
      <c r="GD563" s="13">
        <f t="shared" si="706"/>
        <v>0</v>
      </c>
      <c r="GE563" s="13">
        <f t="shared" si="706"/>
        <v>0</v>
      </c>
      <c r="GF563" s="13">
        <f t="shared" si="706"/>
        <v>0</v>
      </c>
      <c r="GG563" s="13">
        <f t="shared" si="706"/>
        <v>0</v>
      </c>
      <c r="GH563" s="13">
        <f t="shared" si="706"/>
        <v>0</v>
      </c>
      <c r="GI563" s="13">
        <f t="shared" si="706"/>
        <v>0</v>
      </c>
      <c r="GJ563" s="13">
        <f t="shared" si="706"/>
        <v>0</v>
      </c>
      <c r="GK563" s="13">
        <f t="shared" si="706"/>
        <v>0</v>
      </c>
      <c r="GL563" s="13">
        <f t="shared" si="706"/>
        <v>0</v>
      </c>
      <c r="GM563" s="13">
        <f t="shared" si="706"/>
        <v>0</v>
      </c>
      <c r="GN563" s="13">
        <f t="shared" si="706"/>
        <v>0</v>
      </c>
      <c r="GO563" s="13">
        <f t="shared" si="706"/>
        <v>0</v>
      </c>
      <c r="GP563" s="13">
        <f t="shared" si="706"/>
        <v>0</v>
      </c>
      <c r="GQ563" s="13">
        <f t="shared" si="706"/>
        <v>0</v>
      </c>
      <c r="GR563" s="13">
        <f t="shared" si="706"/>
        <v>0</v>
      </c>
      <c r="GS563" s="13">
        <f t="shared" si="706"/>
        <v>0</v>
      </c>
      <c r="GT563" s="13">
        <f t="shared" si="706"/>
        <v>0</v>
      </c>
      <c r="GU563" s="13">
        <f t="shared" si="706"/>
        <v>0</v>
      </c>
      <c r="GV563" s="13">
        <f t="shared" si="706"/>
        <v>0</v>
      </c>
      <c r="GW563" s="13">
        <f t="shared" si="706"/>
        <v>0</v>
      </c>
      <c r="GX563" s="13">
        <f t="shared" si="706"/>
        <v>0</v>
      </c>
    </row>
    <row r="565" spans="1:255" x14ac:dyDescent="0.2">
      <c r="A565" s="2">
        <v>17</v>
      </c>
      <c r="B565" s="2">
        <v>1</v>
      </c>
      <c r="C565" s="2">
        <f>ROW(SmtRes!A1061)</f>
        <v>1061</v>
      </c>
      <c r="D565" s="2">
        <f>ROW(EtalonRes!A1041)</f>
        <v>1041</v>
      </c>
      <c r="E565" s="2" t="s">
        <v>569</v>
      </c>
      <c r="F565" s="2" t="s">
        <v>570</v>
      </c>
      <c r="G565" s="2" t="s">
        <v>571</v>
      </c>
      <c r="H565" s="2" t="s">
        <v>70</v>
      </c>
      <c r="I565" s="2">
        <f>ROUND((8+6+2)/100,9)</f>
        <v>0.16</v>
      </c>
      <c r="J565" s="2">
        <v>0</v>
      </c>
      <c r="K565" s="2">
        <f>ROUND((8+6+2)/100,9)</f>
        <v>0.16</v>
      </c>
      <c r="L565" s="2"/>
      <c r="M565" s="2"/>
      <c r="N565" s="2"/>
      <c r="O565" s="2">
        <f t="shared" ref="O565:O592" si="707">ROUND(CP565,2)</f>
        <v>66.86</v>
      </c>
      <c r="P565" s="2">
        <f t="shared" ref="P565:P592" si="708">ROUND((ROUND((AC565*AW565*I565),2)*BC565),2)</f>
        <v>18.920000000000002</v>
      </c>
      <c r="Q565" s="2">
        <f>(ROUND((ROUND(((((ET565*1.25)*1.2))*AV565*I565),2)*BB565),2)+ROUND((ROUND(((AE565-(((EU565*1.25)*1.2)))*AV565*I565),2)*BS565),2))</f>
        <v>3.41</v>
      </c>
      <c r="R565" s="2">
        <f>(ROUND((ROUND(((((EU565*1.25)*1.2))*AV565*I565),2)*BS565),2)+ROUND((ROUND(((AE565-(((EU565*1.25)*1.2)))*AV565*I565),2)*BS565),2))</f>
        <v>0.52</v>
      </c>
      <c r="S565" s="2">
        <f t="shared" ref="S565:S592" si="709">ROUND((ROUND((AF565*AV565*I565),2)*BA565),2)</f>
        <v>44.53</v>
      </c>
      <c r="T565" s="2">
        <f t="shared" ref="T565:T592" si="710">ROUND(CU565*I565,2)</f>
        <v>0</v>
      </c>
      <c r="U565" s="2">
        <f t="shared" ref="U565:U592" si="711">CV565*I565</f>
        <v>3.5598192959999988</v>
      </c>
      <c r="V565" s="2">
        <f t="shared" ref="V565:V592" si="712">CW565*I565</f>
        <v>0</v>
      </c>
      <c r="W565" s="2">
        <f t="shared" ref="W565:W592" si="713">ROUND(CX565*I565,2)</f>
        <v>0</v>
      </c>
      <c r="X565" s="2">
        <f>(ROUND((((S565+ROUND((ROUND(((((EU565*1.25)*1.2))*AV565*I565),2)*BS565),2))*AT565)/100),2)+ROUND(((ROUND((ROUND(((AE565-(((EU565*1.25)*1.2)))*AV565*I565),2)*BS565),2)*AT565)/100),2))</f>
        <v>49.1</v>
      </c>
      <c r="Y565" s="2">
        <f>(ROUND((((S565+ROUND((ROUND(((((EU565*1.25)*1.2))*AV565*I565),2)*BS565),2))*AU565)/100),2)+ROUND(((ROUND((ROUND(((AE565-(((EU565*1.25)*1.2)))*AV565*I565),2)*BS565),2)*AU565)/100),2))</f>
        <v>27.48</v>
      </c>
      <c r="Z565" s="2"/>
      <c r="AA565" s="2">
        <v>85736471</v>
      </c>
      <c r="AB565" s="2">
        <f t="shared" ref="AB565:AB592" si="714">ROUND((AC565+AD565+AF565),6)</f>
        <v>399.06139999999999</v>
      </c>
      <c r="AC565" s="2">
        <f>ROUND((((ES565*1)*1)),6)</f>
        <v>118.25</v>
      </c>
      <c r="AD565" s="2">
        <f>ROUND((((((ET565*1.25)*1.2))-(((EU565*1.25)*1.2)))+AE565),6)</f>
        <v>19.95</v>
      </c>
      <c r="AE565" s="2">
        <f>ROUND((((EU565*1.25)*1.2)),6)</f>
        <v>3.03</v>
      </c>
      <c r="AF565" s="2">
        <f>ROUND((((EV565*1.15)*1.2)),6)</f>
        <v>260.8614</v>
      </c>
      <c r="AG565" s="2">
        <f t="shared" ref="AG565:AG592" si="715">ROUND((AP565),6)</f>
        <v>0</v>
      </c>
      <c r="AH565" s="2">
        <f>(((EW565*1.15)*1.2))</f>
        <v>20.851799999999994</v>
      </c>
      <c r="AI565" s="2">
        <f>(((EX565*1.25)*1.2))</f>
        <v>0</v>
      </c>
      <c r="AJ565" s="2">
        <f t="shared" ref="AJ565:AJ592" si="716">(AS565)</f>
        <v>0</v>
      </c>
      <c r="AK565" s="2">
        <v>320.58</v>
      </c>
      <c r="AL565" s="2">
        <v>118.25</v>
      </c>
      <c r="AM565" s="2">
        <v>13.3</v>
      </c>
      <c r="AN565" s="2">
        <v>2.02</v>
      </c>
      <c r="AO565" s="2">
        <v>189.03</v>
      </c>
      <c r="AP565" s="2">
        <v>0</v>
      </c>
      <c r="AQ565" s="2">
        <v>15.11</v>
      </c>
      <c r="AR565" s="2">
        <v>0</v>
      </c>
      <c r="AS565" s="2">
        <v>0</v>
      </c>
      <c r="AT565" s="2">
        <v>109</v>
      </c>
      <c r="AU565" s="2">
        <v>61</v>
      </c>
      <c r="AV565" s="2">
        <v>1.0669999999999999</v>
      </c>
      <c r="AW565" s="2">
        <v>1</v>
      </c>
      <c r="AX565" s="2"/>
      <c r="AY565" s="2"/>
      <c r="AZ565" s="2">
        <v>1</v>
      </c>
      <c r="BA565" s="2">
        <v>1</v>
      </c>
      <c r="BB565" s="2">
        <v>1</v>
      </c>
      <c r="BC565" s="2">
        <v>1</v>
      </c>
      <c r="BD565" s="2" t="s">
        <v>3</v>
      </c>
      <c r="BE565" s="2" t="s">
        <v>3</v>
      </c>
      <c r="BF565" s="2" t="s">
        <v>3</v>
      </c>
      <c r="BG565" s="2" t="s">
        <v>3</v>
      </c>
      <c r="BH565" s="2">
        <v>0</v>
      </c>
      <c r="BI565" s="2">
        <v>1</v>
      </c>
      <c r="BJ565" s="2" t="s">
        <v>572</v>
      </c>
      <c r="BK565" s="2"/>
      <c r="BL565" s="2"/>
      <c r="BM565" s="2">
        <v>22</v>
      </c>
      <c r="BN565" s="2">
        <v>0</v>
      </c>
      <c r="BO565" s="2" t="s">
        <v>570</v>
      </c>
      <c r="BP565" s="2">
        <v>1</v>
      </c>
      <c r="BQ565" s="2">
        <v>30</v>
      </c>
      <c r="BR565" s="2">
        <v>0</v>
      </c>
      <c r="BS565" s="2">
        <v>1</v>
      </c>
      <c r="BT565" s="2">
        <v>1</v>
      </c>
      <c r="BU565" s="2">
        <v>1</v>
      </c>
      <c r="BV565" s="2">
        <v>1</v>
      </c>
      <c r="BW565" s="2">
        <v>1</v>
      </c>
      <c r="BX565" s="2">
        <v>1</v>
      </c>
      <c r="BY565" s="2" t="s">
        <v>3</v>
      </c>
      <c r="BZ565" s="2">
        <v>109</v>
      </c>
      <c r="CA565" s="2">
        <v>61</v>
      </c>
      <c r="CB565" s="2" t="s">
        <v>3</v>
      </c>
      <c r="CC565" s="2"/>
      <c r="CD565" s="2"/>
      <c r="CE565" s="2">
        <v>1566</v>
      </c>
      <c r="CF565" s="2">
        <v>0</v>
      </c>
      <c r="CG565" s="2">
        <v>0</v>
      </c>
      <c r="CH565" s="2"/>
      <c r="CI565" s="2"/>
      <c r="CJ565" s="2"/>
      <c r="CK565" s="2"/>
      <c r="CL565" s="2"/>
      <c r="CM565" s="2">
        <v>0</v>
      </c>
      <c r="CN565" s="2" t="s">
        <v>907</v>
      </c>
      <c r="CO565" s="2">
        <v>0</v>
      </c>
      <c r="CP565" s="2">
        <f t="shared" ref="CP565:CP592" si="717">(P565+Q565+S565)</f>
        <v>66.86</v>
      </c>
      <c r="CQ565" s="2">
        <f t="shared" ref="CQ565:CQ592" si="718">ROUND((ROUND((AC565*AW565*1),2)*BC565),2)</f>
        <v>118.25</v>
      </c>
      <c r="CR565" s="2">
        <f>(ROUND((ROUND(((((ET565*1.25)*1.2))*AV565*1),2)*BB565),2)+ROUND((ROUND(((AE565-(((EU565*1.25)*1.2)))*AV565*1),2)*BS565),2))</f>
        <v>21.29</v>
      </c>
      <c r="CS565" s="2">
        <f>(ROUND((ROUND(((((EU565*1.25)*1.2))*AV565*1),2)*BS565),2)+ROUND((ROUND(((AE565-(((EU565*1.25)*1.2)))*AV565*1),2)*BS565),2))</f>
        <v>3.23</v>
      </c>
      <c r="CT565" s="2">
        <f t="shared" ref="CT565:CT592" si="719">ROUND((ROUND((AF565*AV565*1),2)*BA565),2)</f>
        <v>278.33999999999997</v>
      </c>
      <c r="CU565" s="2">
        <f t="shared" ref="CU565:CU592" si="720">AG565</f>
        <v>0</v>
      </c>
      <c r="CV565" s="2">
        <f t="shared" ref="CV565:CV592" si="721">(AH565*AV565)</f>
        <v>22.248870599999993</v>
      </c>
      <c r="CW565" s="2">
        <f t="shared" ref="CW565:CW592" si="722">AI565</f>
        <v>0</v>
      </c>
      <c r="CX565" s="2">
        <f t="shared" ref="CX565:CX592" si="723">AJ565</f>
        <v>0</v>
      </c>
      <c r="CY565" s="2">
        <f>(ROUND((((S565+ROUND((ROUND(((((EU565*1.25)*1.2))*AV565*1),2)*BS565),2))*AT565)/100),2)+ROUND(((ROUND((ROUND(((AE565-(((EU565*1.25)*1.2)))*AV565*1),2)*BS565),2)*AT565)/100),2))</f>
        <v>52.06</v>
      </c>
      <c r="CZ565" s="2">
        <f>(ROUND((((S565+ROUND((ROUND(((((EU565*1.25)*1.2))*AV565*1),2)*BS565),2))*AU565)/100),2)+ROUND(((ROUND((ROUND(((AE565-(((EU565*1.25)*1.2)))*AV565*1),2)*BS565),2)*AU565)/100),2))</f>
        <v>29.13</v>
      </c>
      <c r="DA565" s="2"/>
      <c r="DB565" s="2">
        <v>199</v>
      </c>
      <c r="DC565" s="2" t="s">
        <v>3</v>
      </c>
      <c r="DD565" s="2" t="s">
        <v>42</v>
      </c>
      <c r="DE565" s="2" t="s">
        <v>140</v>
      </c>
      <c r="DF565" s="2" t="s">
        <v>140</v>
      </c>
      <c r="DG565" s="2" t="s">
        <v>141</v>
      </c>
      <c r="DH565" s="2" t="s">
        <v>3</v>
      </c>
      <c r="DI565" s="2" t="s">
        <v>141</v>
      </c>
      <c r="DJ565" s="2" t="s">
        <v>140</v>
      </c>
      <c r="DK565" s="2" t="s">
        <v>3</v>
      </c>
      <c r="DL565" s="2" t="s">
        <v>3</v>
      </c>
      <c r="DM565" s="2" t="s">
        <v>3</v>
      </c>
      <c r="DN565" s="2">
        <v>0</v>
      </c>
      <c r="DO565" s="2">
        <v>0</v>
      </c>
      <c r="DP565" s="2">
        <v>1</v>
      </c>
      <c r="DQ565" s="2">
        <v>1</v>
      </c>
      <c r="DR565" s="2"/>
      <c r="DS565" s="2"/>
      <c r="DT565" s="2"/>
      <c r="DU565" s="2">
        <v>1010</v>
      </c>
      <c r="DV565" s="2" t="s">
        <v>70</v>
      </c>
      <c r="DW565" s="2" t="s">
        <v>70</v>
      </c>
      <c r="DX565" s="2">
        <v>100</v>
      </c>
      <c r="DY565" s="2"/>
      <c r="DZ565" s="2" t="s">
        <v>3</v>
      </c>
      <c r="EA565" s="2" t="s">
        <v>3</v>
      </c>
      <c r="EB565" s="2" t="s">
        <v>3</v>
      </c>
      <c r="EC565" s="2" t="s">
        <v>3</v>
      </c>
      <c r="ED565" s="2"/>
      <c r="EE565" s="2">
        <v>85133642</v>
      </c>
      <c r="EF565" s="2">
        <v>30</v>
      </c>
      <c r="EG565" s="2" t="s">
        <v>52</v>
      </c>
      <c r="EH565" s="2">
        <v>0</v>
      </c>
      <c r="EI565" s="2" t="s">
        <v>3</v>
      </c>
      <c r="EJ565" s="2">
        <v>1</v>
      </c>
      <c r="EK565" s="2">
        <v>22</v>
      </c>
      <c r="EL565" s="2" t="s">
        <v>573</v>
      </c>
      <c r="EM565" s="2" t="s">
        <v>574</v>
      </c>
      <c r="EN565" s="2"/>
      <c r="EO565" s="2" t="s">
        <v>142</v>
      </c>
      <c r="EP565" s="2"/>
      <c r="EQ565" s="2">
        <v>0</v>
      </c>
      <c r="ER565" s="2">
        <v>320.58</v>
      </c>
      <c r="ES565" s="2">
        <v>118.25</v>
      </c>
      <c r="ET565" s="2">
        <v>13.3</v>
      </c>
      <c r="EU565" s="2">
        <v>2.02</v>
      </c>
      <c r="EV565" s="2">
        <v>189.03</v>
      </c>
      <c r="EW565" s="2">
        <v>15.11</v>
      </c>
      <c r="EX565" s="2">
        <v>0</v>
      </c>
      <c r="EY565" s="2">
        <v>0</v>
      </c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>
        <v>0</v>
      </c>
      <c r="FR565" s="2">
        <v>0</v>
      </c>
      <c r="FS565" s="2">
        <v>0</v>
      </c>
      <c r="FT565" s="2"/>
      <c r="FU565" s="2"/>
      <c r="FV565" s="2"/>
      <c r="FW565" s="2"/>
      <c r="FX565" s="2">
        <v>109</v>
      </c>
      <c r="FY565" s="2">
        <v>61</v>
      </c>
      <c r="FZ565" s="2"/>
      <c r="GA565" s="2" t="s">
        <v>3</v>
      </c>
      <c r="GB565" s="2"/>
      <c r="GC565" s="2"/>
      <c r="GD565" s="2">
        <v>1</v>
      </c>
      <c r="GE565" s="2"/>
      <c r="GF565" s="2">
        <v>317010125</v>
      </c>
      <c r="GG565" s="2">
        <v>2</v>
      </c>
      <c r="GH565" s="2">
        <v>1</v>
      </c>
      <c r="GI565" s="2">
        <v>2</v>
      </c>
      <c r="GJ565" s="2">
        <v>0</v>
      </c>
      <c r="GK565" s="2">
        <v>0</v>
      </c>
      <c r="GL565" s="2">
        <f t="shared" ref="GL565:GL592" si="724">ROUND(IF(AND(BH565=3,BI565=3,FS565&lt;&gt;0),P565,0),2)</f>
        <v>0</v>
      </c>
      <c r="GM565" s="2">
        <f t="shared" ref="GM565:GM592" si="725">ROUND(O565+X565+Y565,2)+GX565</f>
        <v>143.44</v>
      </c>
      <c r="GN565" s="2">
        <f t="shared" ref="GN565:GN592" si="726">IF(OR(BI565=0,BI565=1),GM565-GX565,0)</f>
        <v>143.44</v>
      </c>
      <c r="GO565" s="2">
        <f t="shared" ref="GO565:GO592" si="727">IF(BI565=2,GM565-GX565,0)</f>
        <v>0</v>
      </c>
      <c r="GP565" s="2">
        <f t="shared" ref="GP565:GP592" si="728">IF(BI565=4,GM565-GX565,0)</f>
        <v>0</v>
      </c>
      <c r="GQ565" s="2"/>
      <c r="GR565" s="2">
        <v>0</v>
      </c>
      <c r="GS565" s="2">
        <v>3</v>
      </c>
      <c r="GT565" s="2">
        <v>0</v>
      </c>
      <c r="GU565" s="2" t="s">
        <v>3</v>
      </c>
      <c r="GV565" s="2">
        <f t="shared" ref="GV565:GV592" si="729">ROUND((GT565),6)</f>
        <v>0</v>
      </c>
      <c r="GW565" s="2">
        <v>1</v>
      </c>
      <c r="GX565" s="2">
        <f t="shared" ref="GX565:GX592" si="730">ROUND(HC565*I565,2)</f>
        <v>0</v>
      </c>
      <c r="GY565" s="2"/>
      <c r="GZ565" s="2"/>
      <c r="HA565" s="2">
        <v>0</v>
      </c>
      <c r="HB565" s="2">
        <v>0</v>
      </c>
      <c r="HC565" s="2">
        <f t="shared" ref="HC565:HC592" si="731">GV565*GW565</f>
        <v>0</v>
      </c>
      <c r="HD565" s="2"/>
      <c r="HE565" s="2" t="s">
        <v>3</v>
      </c>
      <c r="HF565" s="2" t="s">
        <v>3</v>
      </c>
      <c r="HG565" s="2"/>
      <c r="HH565" s="2"/>
      <c r="HI565" s="2"/>
      <c r="HJ565" s="2"/>
      <c r="HK565" s="2"/>
      <c r="HL565" s="2"/>
      <c r="HM565" s="2" t="s">
        <v>3</v>
      </c>
      <c r="HN565" s="2" t="s">
        <v>3</v>
      </c>
      <c r="HO565" s="2" t="s">
        <v>3</v>
      </c>
      <c r="HP565" s="2" t="s">
        <v>3</v>
      </c>
      <c r="HQ565" s="2" t="s">
        <v>3</v>
      </c>
      <c r="HR565" s="2"/>
      <c r="HS565" s="2">
        <v>0</v>
      </c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2"/>
      <c r="IJ565" s="2"/>
      <c r="IK565" s="2">
        <v>0</v>
      </c>
      <c r="IL565" s="2"/>
      <c r="IM565" s="2"/>
      <c r="IN565" s="2"/>
      <c r="IO565" s="2"/>
      <c r="IP565" s="2"/>
      <c r="IQ565" s="2"/>
      <c r="IR565" s="2"/>
      <c r="IS565" s="2"/>
      <c r="IT565" s="2"/>
      <c r="IU565" s="2"/>
    </row>
    <row r="566" spans="1:255" x14ac:dyDescent="0.2">
      <c r="A566" s="4">
        <v>17</v>
      </c>
      <c r="B566" s="4">
        <v>1</v>
      </c>
      <c r="C566" s="4">
        <f>ROW(SmtRes!A1068)</f>
        <v>1068</v>
      </c>
      <c r="D566" s="4">
        <f>ROW(EtalonRes!A1046)</f>
        <v>1046</v>
      </c>
      <c r="E566" s="4" t="s">
        <v>569</v>
      </c>
      <c r="F566" s="4" t="s">
        <v>570</v>
      </c>
      <c r="G566" s="4" t="s">
        <v>571</v>
      </c>
      <c r="H566" s="4" t="s">
        <v>70</v>
      </c>
      <c r="I566" s="4">
        <f>ROUND((8+6+2)/100,9)</f>
        <v>0.16</v>
      </c>
      <c r="J566" s="4">
        <v>0</v>
      </c>
      <c r="K566" s="4">
        <f>ROUND((8+6+2)/100,9)</f>
        <v>0.16</v>
      </c>
      <c r="O566" s="4">
        <f t="shared" si="707"/>
        <v>2727.88</v>
      </c>
      <c r="P566" s="4">
        <f t="shared" si="708"/>
        <v>160.44</v>
      </c>
      <c r="Q566" s="4">
        <f>(ROUND((ROUND(((((ET566*1.25)*1.2))*AV566*I566),2)*BB566),2)+ROUND((ROUND(((AE566-(((EU566*1.25)*1.2)))*AV566*I566),2)*BS566),2))</f>
        <v>58.17</v>
      </c>
      <c r="R566" s="4">
        <f>(ROUND((ROUND(((((EU566*1.25)*1.2))*AV566*I566),2)*BS566),2)+ROUND((ROUND(((AE566-(((EU566*1.25)*1.2)))*AV566*I566),2)*BS566),2))</f>
        <v>29.3</v>
      </c>
      <c r="S566" s="4">
        <f t="shared" si="709"/>
        <v>2509.27</v>
      </c>
      <c r="T566" s="4">
        <f t="shared" si="710"/>
        <v>0</v>
      </c>
      <c r="U566" s="4">
        <f t="shared" si="711"/>
        <v>3.5598192959999988</v>
      </c>
      <c r="V566" s="4">
        <f t="shared" si="712"/>
        <v>0</v>
      </c>
      <c r="W566" s="4">
        <f t="shared" si="713"/>
        <v>0</v>
      </c>
      <c r="X566" s="4">
        <f>(ROUND((((S566+ROUND((ROUND(((((EU566*1.25)*1.2))*AV566*I566),2)*BS566),2))*AT566)/100),2)+ROUND(((ROUND((ROUND(((AE566-(((EU566*1.25)*1.2)))*AV566*I566),2)*BS566),2)*AT566)/100),2))</f>
        <v>2767.04</v>
      </c>
      <c r="Y566" s="4">
        <f>(ROUND((((S566+ROUND((ROUND(((((EU566*1.25)*1.2))*AV566*I566),2)*BS566),2))*AU566)/100),2)+ROUND(((ROUND((ROUND(((AE566-(((EU566*1.25)*1.2)))*AV566*I566),2)*BS566),2)*AU566)/100),2))</f>
        <v>1548.53</v>
      </c>
      <c r="AA566" s="4">
        <v>85736473</v>
      </c>
      <c r="AB566" s="4">
        <f t="shared" si="714"/>
        <v>399.06139999999999</v>
      </c>
      <c r="AC566" s="4">
        <f>ROUND((((ES566*1)*1)),6)</f>
        <v>118.25</v>
      </c>
      <c r="AD566" s="4">
        <f>ROUND((((((ET566*1.25)*1.2))-(((EU566*1.25)*1.2)))+AE566),6)</f>
        <v>19.95</v>
      </c>
      <c r="AE566" s="4">
        <f>ROUND((((EU566*1.25)*1.2)),6)</f>
        <v>3.03</v>
      </c>
      <c r="AF566" s="4">
        <f>ROUND((((EV566*1.15)*1.2)),6)</f>
        <v>260.8614</v>
      </c>
      <c r="AG566" s="4">
        <f t="shared" si="715"/>
        <v>0</v>
      </c>
      <c r="AH566" s="4">
        <f>(((EW566*1.15)*1.2))</f>
        <v>20.851799999999994</v>
      </c>
      <c r="AI566" s="4">
        <f>(((EX566*1.25)*1.2))</f>
        <v>0</v>
      </c>
      <c r="AJ566" s="4">
        <f t="shared" si="716"/>
        <v>0</v>
      </c>
      <c r="AK566" s="4">
        <v>320.58</v>
      </c>
      <c r="AL566" s="4">
        <v>118.25</v>
      </c>
      <c r="AM566" s="4">
        <v>13.3</v>
      </c>
      <c r="AN566" s="4">
        <v>2.02</v>
      </c>
      <c r="AO566" s="4">
        <v>189.03</v>
      </c>
      <c r="AP566" s="4">
        <v>0</v>
      </c>
      <c r="AQ566" s="4">
        <v>15.11</v>
      </c>
      <c r="AR566" s="4">
        <v>0</v>
      </c>
      <c r="AS566" s="4">
        <v>0</v>
      </c>
      <c r="AT566" s="4">
        <v>109</v>
      </c>
      <c r="AU566" s="4">
        <v>61</v>
      </c>
      <c r="AV566" s="4">
        <v>1.0669999999999999</v>
      </c>
      <c r="AW566" s="4">
        <v>1</v>
      </c>
      <c r="AZ566" s="4">
        <v>1</v>
      </c>
      <c r="BA566" s="4">
        <v>56.35</v>
      </c>
      <c r="BB566" s="4">
        <v>17.059999999999999</v>
      </c>
      <c r="BC566" s="4">
        <v>8.48</v>
      </c>
      <c r="BD566" s="4" t="s">
        <v>3</v>
      </c>
      <c r="BE566" s="4" t="s">
        <v>3</v>
      </c>
      <c r="BF566" s="4" t="s">
        <v>3</v>
      </c>
      <c r="BG566" s="4" t="s">
        <v>3</v>
      </c>
      <c r="BH566" s="4">
        <v>0</v>
      </c>
      <c r="BI566" s="4">
        <v>1</v>
      </c>
      <c r="BJ566" s="4" t="s">
        <v>572</v>
      </c>
      <c r="BM566" s="4">
        <v>22</v>
      </c>
      <c r="BN566" s="4">
        <v>0</v>
      </c>
      <c r="BO566" s="4" t="s">
        <v>570</v>
      </c>
      <c r="BP566" s="4">
        <v>1</v>
      </c>
      <c r="BQ566" s="4">
        <v>30</v>
      </c>
      <c r="BR566" s="4">
        <v>0</v>
      </c>
      <c r="BS566" s="4">
        <v>56.35</v>
      </c>
      <c r="BT566" s="4">
        <v>1</v>
      </c>
      <c r="BU566" s="4">
        <v>1</v>
      </c>
      <c r="BV566" s="4">
        <v>1</v>
      </c>
      <c r="BW566" s="4">
        <v>1</v>
      </c>
      <c r="BX566" s="4">
        <v>1</v>
      </c>
      <c r="BY566" s="4" t="s">
        <v>3</v>
      </c>
      <c r="BZ566" s="4">
        <v>109</v>
      </c>
      <c r="CA566" s="4">
        <v>61</v>
      </c>
      <c r="CB566" s="4" t="s">
        <v>3</v>
      </c>
      <c r="CE566" s="4">
        <v>1566</v>
      </c>
      <c r="CF566" s="4">
        <v>0</v>
      </c>
      <c r="CG566" s="4">
        <v>0</v>
      </c>
      <c r="CM566" s="4">
        <v>0</v>
      </c>
      <c r="CN566" s="4" t="s">
        <v>907</v>
      </c>
      <c r="CO566" s="4">
        <v>0</v>
      </c>
      <c r="CP566" s="4">
        <f t="shared" si="717"/>
        <v>2727.88</v>
      </c>
      <c r="CQ566" s="4">
        <f t="shared" si="718"/>
        <v>1002.76</v>
      </c>
      <c r="CR566" s="4">
        <f>(ROUND((ROUND(((((ET566*1.25)*1.2))*AV566*1),2)*BB566),2)+ROUND((ROUND(((AE566-(((EU566*1.25)*1.2)))*AV566*1),2)*BS566),2))</f>
        <v>363.21</v>
      </c>
      <c r="CS566" s="4">
        <f>(ROUND((ROUND(((((EU566*1.25)*1.2))*AV566*1),2)*BS566),2)+ROUND((ROUND(((AE566-(((EU566*1.25)*1.2)))*AV566*1),2)*BS566),2))</f>
        <v>182.01</v>
      </c>
      <c r="CT566" s="4">
        <f t="shared" si="719"/>
        <v>15684.46</v>
      </c>
      <c r="CU566" s="4">
        <f t="shared" si="720"/>
        <v>0</v>
      </c>
      <c r="CV566" s="4">
        <f t="shared" si="721"/>
        <v>22.248870599999993</v>
      </c>
      <c r="CW566" s="4">
        <f t="shared" si="722"/>
        <v>0</v>
      </c>
      <c r="CX566" s="4">
        <f t="shared" si="723"/>
        <v>0</v>
      </c>
      <c r="CY566" s="4">
        <f>(ROUND((((S566+ROUND((ROUND(((((EU566*1.25)*1.2))*AV566*1),2)*BS566),2))*AT566)/100),2)+ROUND(((ROUND((ROUND(((AE566-(((EU566*1.25)*1.2)))*AV566*1),2)*BS566),2)*AT566)/100),2))</f>
        <v>2933.5</v>
      </c>
      <c r="CZ566" s="4">
        <f>(ROUND((((S566+ROUND((ROUND(((((EU566*1.25)*1.2))*AV566*1),2)*BS566),2))*AU566)/100),2)+ROUND(((ROUND((ROUND(((AE566-(((EU566*1.25)*1.2)))*AV566*1),2)*BS566),2)*AU566)/100),2))</f>
        <v>1641.68</v>
      </c>
      <c r="DB566" s="4">
        <v>201</v>
      </c>
      <c r="DC566" s="4" t="s">
        <v>3</v>
      </c>
      <c r="DD566" s="4" t="s">
        <v>42</v>
      </c>
      <c r="DE566" s="4" t="s">
        <v>140</v>
      </c>
      <c r="DF566" s="4" t="s">
        <v>140</v>
      </c>
      <c r="DG566" s="4" t="s">
        <v>141</v>
      </c>
      <c r="DH566" s="4" t="s">
        <v>3</v>
      </c>
      <c r="DI566" s="4" t="s">
        <v>141</v>
      </c>
      <c r="DJ566" s="4" t="s">
        <v>140</v>
      </c>
      <c r="DK566" s="4" t="s">
        <v>3</v>
      </c>
      <c r="DL566" s="4" t="s">
        <v>3</v>
      </c>
      <c r="DM566" s="4" t="s">
        <v>3</v>
      </c>
      <c r="DN566" s="4">
        <v>0</v>
      </c>
      <c r="DO566" s="4">
        <v>0</v>
      </c>
      <c r="DP566" s="4">
        <v>1</v>
      </c>
      <c r="DQ566" s="4">
        <v>1</v>
      </c>
      <c r="DU566" s="4">
        <v>1010</v>
      </c>
      <c r="DV566" s="4" t="s">
        <v>70</v>
      </c>
      <c r="DW566" s="4" t="s">
        <v>70</v>
      </c>
      <c r="DX566" s="4">
        <v>100</v>
      </c>
      <c r="DZ566" s="4" t="s">
        <v>3</v>
      </c>
      <c r="EA566" s="4" t="s">
        <v>3</v>
      </c>
      <c r="EB566" s="4" t="s">
        <v>3</v>
      </c>
      <c r="EC566" s="4" t="s">
        <v>3</v>
      </c>
      <c r="EE566" s="4">
        <v>85133642</v>
      </c>
      <c r="EF566" s="4">
        <v>30</v>
      </c>
      <c r="EG566" s="4" t="s">
        <v>52</v>
      </c>
      <c r="EH566" s="4">
        <v>0</v>
      </c>
      <c r="EI566" s="4" t="s">
        <v>3</v>
      </c>
      <c r="EJ566" s="4">
        <v>1</v>
      </c>
      <c r="EK566" s="4">
        <v>22</v>
      </c>
      <c r="EL566" s="4" t="s">
        <v>573</v>
      </c>
      <c r="EM566" s="4" t="s">
        <v>574</v>
      </c>
      <c r="EO566" s="4" t="s">
        <v>142</v>
      </c>
      <c r="EQ566" s="4">
        <v>0</v>
      </c>
      <c r="ER566" s="4">
        <v>320.58</v>
      </c>
      <c r="ES566" s="4">
        <v>118.25</v>
      </c>
      <c r="ET566" s="4">
        <v>13.3</v>
      </c>
      <c r="EU566" s="4">
        <v>2.02</v>
      </c>
      <c r="EV566" s="4">
        <v>189.03</v>
      </c>
      <c r="EW566" s="4">
        <v>15.11</v>
      </c>
      <c r="EX566" s="4">
        <v>0</v>
      </c>
      <c r="EY566" s="4">
        <v>0</v>
      </c>
      <c r="FQ566" s="4">
        <v>0</v>
      </c>
      <c r="FR566" s="4">
        <v>0</v>
      </c>
      <c r="FS566" s="4">
        <v>0</v>
      </c>
      <c r="FX566" s="4">
        <v>109</v>
      </c>
      <c r="FY566" s="4">
        <v>61</v>
      </c>
      <c r="GA566" s="4" t="s">
        <v>3</v>
      </c>
      <c r="GD566" s="4">
        <v>1</v>
      </c>
      <c r="GF566" s="4">
        <v>317010125</v>
      </c>
      <c r="GG566" s="4">
        <v>2</v>
      </c>
      <c r="GH566" s="4">
        <v>1</v>
      </c>
      <c r="GI566" s="4">
        <v>2</v>
      </c>
      <c r="GJ566" s="4">
        <v>0</v>
      </c>
      <c r="GK566" s="4">
        <v>0</v>
      </c>
      <c r="GL566" s="4">
        <f t="shared" si="724"/>
        <v>0</v>
      </c>
      <c r="GM566" s="4">
        <f t="shared" si="725"/>
        <v>7043.45</v>
      </c>
      <c r="GN566" s="4">
        <f t="shared" si="726"/>
        <v>7043.45</v>
      </c>
      <c r="GO566" s="4">
        <f t="shared" si="727"/>
        <v>0</v>
      </c>
      <c r="GP566" s="4">
        <f t="shared" si="728"/>
        <v>0</v>
      </c>
      <c r="GR566" s="4">
        <v>0</v>
      </c>
      <c r="GS566" s="4">
        <v>3</v>
      </c>
      <c r="GT566" s="4">
        <v>0</v>
      </c>
      <c r="GU566" s="4" t="s">
        <v>3</v>
      </c>
      <c r="GV566" s="4">
        <f t="shared" si="729"/>
        <v>0</v>
      </c>
      <c r="GW566" s="4">
        <v>1</v>
      </c>
      <c r="GX566" s="4">
        <f t="shared" si="730"/>
        <v>0</v>
      </c>
      <c r="HA566" s="4">
        <v>0</v>
      </c>
      <c r="HB566" s="4">
        <v>0</v>
      </c>
      <c r="HC566" s="4">
        <f t="shared" si="731"/>
        <v>0</v>
      </c>
      <c r="HE566" s="4" t="s">
        <v>3</v>
      </c>
      <c r="HF566" s="4" t="s">
        <v>3</v>
      </c>
      <c r="HM566" s="4" t="s">
        <v>3</v>
      </c>
      <c r="HN566" s="4" t="s">
        <v>3</v>
      </c>
      <c r="HO566" s="4" t="s">
        <v>3</v>
      </c>
      <c r="HP566" s="4" t="s">
        <v>3</v>
      </c>
      <c r="HQ566" s="4" t="s">
        <v>3</v>
      </c>
      <c r="HS566" s="4">
        <v>0</v>
      </c>
      <c r="IK566" s="4">
        <v>0</v>
      </c>
    </row>
    <row r="567" spans="1:255" x14ac:dyDescent="0.2">
      <c r="A567" s="2">
        <v>18</v>
      </c>
      <c r="B567" s="2">
        <v>1</v>
      </c>
      <c r="C567" s="2">
        <v>1059</v>
      </c>
      <c r="D567" s="2"/>
      <c r="E567" s="2" t="s">
        <v>575</v>
      </c>
      <c r="F567" s="2" t="s">
        <v>576</v>
      </c>
      <c r="G567" s="2" t="s">
        <v>577</v>
      </c>
      <c r="H567" s="2" t="s">
        <v>146</v>
      </c>
      <c r="I567" s="2">
        <f>I565*J567</f>
        <v>8</v>
      </c>
      <c r="J567" s="2">
        <v>50</v>
      </c>
      <c r="K567" s="2">
        <v>50</v>
      </c>
      <c r="L567" s="2"/>
      <c r="M567" s="2"/>
      <c r="N567" s="2"/>
      <c r="O567" s="2">
        <f t="shared" si="707"/>
        <v>6618.96</v>
      </c>
      <c r="P567" s="2">
        <f t="shared" si="708"/>
        <v>6618.96</v>
      </c>
      <c r="Q567" s="2">
        <f t="shared" ref="Q567:Q572" si="732">(ROUND((ROUND(((ET567)*AV567*I567),2)*BB567),2)+ROUND((ROUND(((AE567-(EU567))*AV567*I567),2)*BS567),2))</f>
        <v>0</v>
      </c>
      <c r="R567" s="2">
        <f t="shared" ref="R567:R572" si="733">(ROUND((ROUND(((EU567)*AV567*I567),2)*BS567),2)+ROUND((ROUND(((AE567-(EU567))*AV567*I567),2)*BS567),2))</f>
        <v>0</v>
      </c>
      <c r="S567" s="2">
        <f t="shared" si="709"/>
        <v>0</v>
      </c>
      <c r="T567" s="2">
        <f t="shared" si="710"/>
        <v>0</v>
      </c>
      <c r="U567" s="2">
        <f t="shared" si="711"/>
        <v>0</v>
      </c>
      <c r="V567" s="2">
        <f t="shared" si="712"/>
        <v>0</v>
      </c>
      <c r="W567" s="2">
        <f t="shared" si="713"/>
        <v>0</v>
      </c>
      <c r="X567" s="2">
        <f t="shared" ref="X567:X572" si="734">(ROUND((((S567+ROUND((ROUND(((EU567)*AV567*I567),2)*BS567),2))*AT567)/100),2)+ROUND(((ROUND((ROUND(((AE567-(EU567))*AV567*I567),2)*BS567),2)*AT567)/100),2))</f>
        <v>0</v>
      </c>
      <c r="Y567" s="2">
        <f t="shared" ref="Y567:Y572" si="735">(ROUND((((S567+ROUND((ROUND(((EU567)*AV567*I567),2)*BS567),2))*AU567)/100),2)+ROUND(((ROUND((ROUND(((AE567-(EU567))*AV567*I567),2)*BS567),2)*AU567)/100),2))</f>
        <v>0</v>
      </c>
      <c r="Z567" s="2"/>
      <c r="AA567" s="2">
        <v>85736471</v>
      </c>
      <c r="AB567" s="2">
        <f t="shared" si="714"/>
        <v>827.37</v>
      </c>
      <c r="AC567" s="2">
        <f t="shared" ref="AC567:AC572" si="736">ROUND((ES567),6)</f>
        <v>827.37</v>
      </c>
      <c r="AD567" s="2">
        <f t="shared" ref="AD567:AD572" si="737">ROUND((((ET567)-(EU567))+AE567),6)</f>
        <v>0</v>
      </c>
      <c r="AE567" s="2">
        <f t="shared" ref="AE567:AF572" si="738">ROUND((EU567),6)</f>
        <v>0</v>
      </c>
      <c r="AF567" s="2">
        <f t="shared" si="738"/>
        <v>0</v>
      </c>
      <c r="AG567" s="2">
        <f t="shared" si="715"/>
        <v>0</v>
      </c>
      <c r="AH567" s="2">
        <f t="shared" ref="AH567:AI572" si="739">(EW567)</f>
        <v>0</v>
      </c>
      <c r="AI567" s="2">
        <f t="shared" si="739"/>
        <v>0</v>
      </c>
      <c r="AJ567" s="2">
        <f t="shared" si="716"/>
        <v>0</v>
      </c>
      <c r="AK567" s="2">
        <v>827.37</v>
      </c>
      <c r="AL567" s="2">
        <v>827.37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109</v>
      </c>
      <c r="AU567" s="2">
        <v>61</v>
      </c>
      <c r="AV567" s="2">
        <v>1</v>
      </c>
      <c r="AW567" s="2">
        <v>1</v>
      </c>
      <c r="AX567" s="2"/>
      <c r="AY567" s="2"/>
      <c r="AZ567" s="2">
        <v>1</v>
      </c>
      <c r="BA567" s="2">
        <v>1</v>
      </c>
      <c r="BB567" s="2">
        <v>1</v>
      </c>
      <c r="BC567" s="2">
        <v>1</v>
      </c>
      <c r="BD567" s="2" t="s">
        <v>3</v>
      </c>
      <c r="BE567" s="2" t="s">
        <v>3</v>
      </c>
      <c r="BF567" s="2" t="s">
        <v>3</v>
      </c>
      <c r="BG567" s="2" t="s">
        <v>3</v>
      </c>
      <c r="BH567" s="2">
        <v>3</v>
      </c>
      <c r="BI567" s="2">
        <v>1</v>
      </c>
      <c r="BJ567" s="2" t="s">
        <v>578</v>
      </c>
      <c r="BK567" s="2"/>
      <c r="BL567" s="2"/>
      <c r="BM567" s="2">
        <v>22</v>
      </c>
      <c r="BN567" s="2">
        <v>0</v>
      </c>
      <c r="BO567" s="2" t="s">
        <v>3</v>
      </c>
      <c r="BP567" s="2">
        <v>0</v>
      </c>
      <c r="BQ567" s="2">
        <v>30</v>
      </c>
      <c r="BR567" s="2">
        <v>0</v>
      </c>
      <c r="BS567" s="2">
        <v>1</v>
      </c>
      <c r="BT567" s="2">
        <v>1</v>
      </c>
      <c r="BU567" s="2">
        <v>1</v>
      </c>
      <c r="BV567" s="2">
        <v>1</v>
      </c>
      <c r="BW567" s="2">
        <v>1</v>
      </c>
      <c r="BX567" s="2">
        <v>1</v>
      </c>
      <c r="BY567" s="2" t="s">
        <v>3</v>
      </c>
      <c r="BZ567" s="2">
        <v>109</v>
      </c>
      <c r="CA567" s="2">
        <v>61</v>
      </c>
      <c r="CB567" s="2" t="s">
        <v>3</v>
      </c>
      <c r="CC567" s="2"/>
      <c r="CD567" s="2"/>
      <c r="CE567" s="2">
        <v>1566</v>
      </c>
      <c r="CF567" s="2">
        <v>0</v>
      </c>
      <c r="CG567" s="2">
        <v>0</v>
      </c>
      <c r="CH567" s="2"/>
      <c r="CI567" s="2"/>
      <c r="CJ567" s="2"/>
      <c r="CK567" s="2"/>
      <c r="CL567" s="2"/>
      <c r="CM567" s="2">
        <v>0</v>
      </c>
      <c r="CN567" s="2" t="s">
        <v>908</v>
      </c>
      <c r="CO567" s="2">
        <v>0</v>
      </c>
      <c r="CP567" s="2">
        <f t="shared" si="717"/>
        <v>6618.96</v>
      </c>
      <c r="CQ567" s="2">
        <f t="shared" si="718"/>
        <v>827.37</v>
      </c>
      <c r="CR567" s="2">
        <f t="shared" ref="CR567:CR572" si="740">(ROUND((ROUND(((ET567)*AV567*1),2)*BB567),2)+ROUND((ROUND(((AE567-(EU567))*AV567*1),2)*BS567),2))</f>
        <v>0</v>
      </c>
      <c r="CS567" s="2">
        <f t="shared" ref="CS567:CS572" si="741">(ROUND((ROUND(((EU567)*AV567*1),2)*BS567),2)+ROUND((ROUND(((AE567-(EU567))*AV567*1),2)*BS567),2))</f>
        <v>0</v>
      </c>
      <c r="CT567" s="2">
        <f t="shared" si="719"/>
        <v>0</v>
      </c>
      <c r="CU567" s="2">
        <f t="shared" si="720"/>
        <v>0</v>
      </c>
      <c r="CV567" s="2">
        <f t="shared" si="721"/>
        <v>0</v>
      </c>
      <c r="CW567" s="2">
        <f t="shared" si="722"/>
        <v>0</v>
      </c>
      <c r="CX567" s="2">
        <f t="shared" si="723"/>
        <v>0</v>
      </c>
      <c r="CY567" s="2">
        <f t="shared" ref="CY567:CY572" si="742">(ROUND((((S567+ROUND((ROUND(((EU567)*AV567*1),2)*BS567),2))*AT567)/100),2)+ROUND(((ROUND((ROUND(((AE567-(EU567))*AV567*1),2)*BS567),2)*AT567)/100),2))</f>
        <v>0</v>
      </c>
      <c r="CZ567" s="2">
        <f t="shared" ref="CZ567:CZ572" si="743">(ROUND((((S567+ROUND((ROUND(((EU567)*AV567*1),2)*BS567),2))*AU567)/100),2)+ROUND(((ROUND((ROUND(((AE567-(EU567))*AV567*1),2)*BS567),2)*AU567)/100),2))</f>
        <v>0</v>
      </c>
      <c r="DA567" s="2"/>
      <c r="DB567" s="2"/>
      <c r="DC567" s="2" t="s">
        <v>3</v>
      </c>
      <c r="DD567" s="2" t="s">
        <v>3</v>
      </c>
      <c r="DE567" s="2" t="s">
        <v>3</v>
      </c>
      <c r="DF567" s="2" t="s">
        <v>3</v>
      </c>
      <c r="DG567" s="2" t="s">
        <v>3</v>
      </c>
      <c r="DH567" s="2" t="s">
        <v>3</v>
      </c>
      <c r="DI567" s="2" t="s">
        <v>3</v>
      </c>
      <c r="DJ567" s="2" t="s">
        <v>3</v>
      </c>
      <c r="DK567" s="2" t="s">
        <v>3</v>
      </c>
      <c r="DL567" s="2" t="s">
        <v>3</v>
      </c>
      <c r="DM567" s="2" t="s">
        <v>3</v>
      </c>
      <c r="DN567" s="2">
        <v>0</v>
      </c>
      <c r="DO567" s="2">
        <v>0</v>
      </c>
      <c r="DP567" s="2">
        <v>1</v>
      </c>
      <c r="DQ567" s="2">
        <v>1</v>
      </c>
      <c r="DR567" s="2"/>
      <c r="DS567" s="2"/>
      <c r="DT567" s="2"/>
      <c r="DU567" s="2">
        <v>1010</v>
      </c>
      <c r="DV567" s="2" t="s">
        <v>146</v>
      </c>
      <c r="DW567" s="2" t="s">
        <v>146</v>
      </c>
      <c r="DX567" s="2">
        <v>1</v>
      </c>
      <c r="DY567" s="2"/>
      <c r="DZ567" s="2" t="s">
        <v>3</v>
      </c>
      <c r="EA567" s="2" t="s">
        <v>3</v>
      </c>
      <c r="EB567" s="2" t="s">
        <v>3</v>
      </c>
      <c r="EC567" s="2" t="s">
        <v>3</v>
      </c>
      <c r="ED567" s="2"/>
      <c r="EE567" s="2">
        <v>85133642</v>
      </c>
      <c r="EF567" s="2">
        <v>30</v>
      </c>
      <c r="EG567" s="2" t="s">
        <v>52</v>
      </c>
      <c r="EH567" s="2">
        <v>0</v>
      </c>
      <c r="EI567" s="2" t="s">
        <v>3</v>
      </c>
      <c r="EJ567" s="2">
        <v>1</v>
      </c>
      <c r="EK567" s="2">
        <v>22</v>
      </c>
      <c r="EL567" s="2" t="s">
        <v>573</v>
      </c>
      <c r="EM567" s="2" t="s">
        <v>574</v>
      </c>
      <c r="EN567" s="2"/>
      <c r="EO567" s="2" t="s">
        <v>148</v>
      </c>
      <c r="EP567" s="2"/>
      <c r="EQ567" s="2">
        <v>0</v>
      </c>
      <c r="ER567" s="2">
        <v>827.37</v>
      </c>
      <c r="ES567" s="2">
        <v>827.37</v>
      </c>
      <c r="ET567" s="2">
        <v>0</v>
      </c>
      <c r="EU567" s="2">
        <v>0</v>
      </c>
      <c r="EV567" s="2">
        <v>0</v>
      </c>
      <c r="EW567" s="2">
        <v>0</v>
      </c>
      <c r="EX567" s="2">
        <v>0</v>
      </c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>
        <v>0</v>
      </c>
      <c r="FR567" s="2">
        <v>0</v>
      </c>
      <c r="FS567" s="2">
        <v>0</v>
      </c>
      <c r="FT567" s="2"/>
      <c r="FU567" s="2"/>
      <c r="FV567" s="2"/>
      <c r="FW567" s="2"/>
      <c r="FX567" s="2">
        <v>109</v>
      </c>
      <c r="FY567" s="2">
        <v>61</v>
      </c>
      <c r="FZ567" s="2"/>
      <c r="GA567" s="2" t="s">
        <v>3</v>
      </c>
      <c r="GB567" s="2"/>
      <c r="GC567" s="2"/>
      <c r="GD567" s="2">
        <v>1</v>
      </c>
      <c r="GE567" s="2"/>
      <c r="GF567" s="2">
        <v>72032102</v>
      </c>
      <c r="GG567" s="2">
        <v>2</v>
      </c>
      <c r="GH567" s="2">
        <v>1</v>
      </c>
      <c r="GI567" s="2">
        <v>-2</v>
      </c>
      <c r="GJ567" s="2">
        <v>0</v>
      </c>
      <c r="GK567" s="2">
        <v>0</v>
      </c>
      <c r="GL567" s="2">
        <f t="shared" si="724"/>
        <v>0</v>
      </c>
      <c r="GM567" s="2">
        <f t="shared" si="725"/>
        <v>6618.96</v>
      </c>
      <c r="GN567" s="2">
        <f t="shared" si="726"/>
        <v>6618.96</v>
      </c>
      <c r="GO567" s="2">
        <f t="shared" si="727"/>
        <v>0</v>
      </c>
      <c r="GP567" s="2">
        <f t="shared" si="728"/>
        <v>0</v>
      </c>
      <c r="GQ567" s="2"/>
      <c r="GR567" s="2">
        <v>0</v>
      </c>
      <c r="GS567" s="2">
        <v>3</v>
      </c>
      <c r="GT567" s="2">
        <v>0</v>
      </c>
      <c r="GU567" s="2" t="s">
        <v>3</v>
      </c>
      <c r="GV567" s="2">
        <f t="shared" si="729"/>
        <v>0</v>
      </c>
      <c r="GW567" s="2">
        <v>1</v>
      </c>
      <c r="GX567" s="2">
        <f t="shared" si="730"/>
        <v>0</v>
      </c>
      <c r="GY567" s="2"/>
      <c r="GZ567" s="2"/>
      <c r="HA567" s="2">
        <v>0</v>
      </c>
      <c r="HB567" s="2">
        <v>0</v>
      </c>
      <c r="HC567" s="2">
        <f t="shared" si="731"/>
        <v>0</v>
      </c>
      <c r="HD567" s="2"/>
      <c r="HE567" s="2" t="s">
        <v>3</v>
      </c>
      <c r="HF567" s="2" t="s">
        <v>3</v>
      </c>
      <c r="HG567" s="2"/>
      <c r="HH567" s="2"/>
      <c r="HI567" s="2"/>
      <c r="HJ567" s="2"/>
      <c r="HK567" s="2"/>
      <c r="HL567" s="2"/>
      <c r="HM567" s="2" t="s">
        <v>42</v>
      </c>
      <c r="HN567" s="2" t="s">
        <v>3</v>
      </c>
      <c r="HO567" s="2" t="s">
        <v>3</v>
      </c>
      <c r="HP567" s="2" t="s">
        <v>3</v>
      </c>
      <c r="HQ567" s="2" t="s">
        <v>3</v>
      </c>
      <c r="HR567" s="2"/>
      <c r="HS567" s="2">
        <v>0</v>
      </c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2"/>
      <c r="IJ567" s="2"/>
      <c r="IK567" s="2">
        <v>0</v>
      </c>
      <c r="IL567" s="2"/>
      <c r="IM567" s="2"/>
      <c r="IN567" s="2"/>
      <c r="IO567" s="2"/>
      <c r="IP567" s="2"/>
      <c r="IQ567" s="2"/>
      <c r="IR567" s="2"/>
      <c r="IS567" s="2"/>
      <c r="IT567" s="2"/>
      <c r="IU567" s="2"/>
    </row>
    <row r="568" spans="1:255" x14ac:dyDescent="0.2">
      <c r="A568" s="4">
        <v>18</v>
      </c>
      <c r="B568" s="4">
        <v>1</v>
      </c>
      <c r="C568" s="4">
        <v>1066</v>
      </c>
      <c r="E568" s="4" t="s">
        <v>575</v>
      </c>
      <c r="F568" s="4" t="s">
        <v>576</v>
      </c>
      <c r="G568" s="4" t="s">
        <v>577</v>
      </c>
      <c r="H568" s="4" t="s">
        <v>146</v>
      </c>
      <c r="I568" s="4">
        <f>I566*J568</f>
        <v>8</v>
      </c>
      <c r="J568" s="4">
        <v>50</v>
      </c>
      <c r="K568" s="4">
        <v>50</v>
      </c>
      <c r="O568" s="4">
        <f t="shared" si="707"/>
        <v>138468.64000000001</v>
      </c>
      <c r="P568" s="4">
        <f t="shared" si="708"/>
        <v>138468.64000000001</v>
      </c>
      <c r="Q568" s="4">
        <f t="shared" si="732"/>
        <v>0</v>
      </c>
      <c r="R568" s="4">
        <f t="shared" si="733"/>
        <v>0</v>
      </c>
      <c r="S568" s="4">
        <f t="shared" si="709"/>
        <v>0</v>
      </c>
      <c r="T568" s="4">
        <f t="shared" si="710"/>
        <v>0</v>
      </c>
      <c r="U568" s="4">
        <f t="shared" si="711"/>
        <v>0</v>
      </c>
      <c r="V568" s="4">
        <f t="shared" si="712"/>
        <v>0</v>
      </c>
      <c r="W568" s="4">
        <f t="shared" si="713"/>
        <v>0</v>
      </c>
      <c r="X568" s="4">
        <f t="shared" si="734"/>
        <v>0</v>
      </c>
      <c r="Y568" s="4">
        <f t="shared" si="735"/>
        <v>0</v>
      </c>
      <c r="AA568" s="4">
        <v>85736473</v>
      </c>
      <c r="AB568" s="4">
        <f t="shared" si="714"/>
        <v>827.37</v>
      </c>
      <c r="AC568" s="4">
        <f t="shared" si="736"/>
        <v>827.37</v>
      </c>
      <c r="AD568" s="4">
        <f t="shared" si="737"/>
        <v>0</v>
      </c>
      <c r="AE568" s="4">
        <f t="shared" si="738"/>
        <v>0</v>
      </c>
      <c r="AF568" s="4">
        <f t="shared" si="738"/>
        <v>0</v>
      </c>
      <c r="AG568" s="4">
        <f t="shared" si="715"/>
        <v>0</v>
      </c>
      <c r="AH568" s="4">
        <f t="shared" si="739"/>
        <v>0</v>
      </c>
      <c r="AI568" s="4">
        <f t="shared" si="739"/>
        <v>0</v>
      </c>
      <c r="AJ568" s="4">
        <f t="shared" si="716"/>
        <v>0</v>
      </c>
      <c r="AK568" s="4">
        <v>827.37</v>
      </c>
      <c r="AL568" s="4">
        <v>827.37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109</v>
      </c>
      <c r="AU568" s="4">
        <v>61</v>
      </c>
      <c r="AV568" s="4">
        <v>1</v>
      </c>
      <c r="AW568" s="4">
        <v>1</v>
      </c>
      <c r="AZ568" s="4">
        <v>1</v>
      </c>
      <c r="BA568" s="4">
        <v>1</v>
      </c>
      <c r="BB568" s="4">
        <v>1</v>
      </c>
      <c r="BC568" s="4">
        <v>20.92</v>
      </c>
      <c r="BD568" s="4" t="s">
        <v>3</v>
      </c>
      <c r="BE568" s="4" t="s">
        <v>3</v>
      </c>
      <c r="BF568" s="4" t="s">
        <v>3</v>
      </c>
      <c r="BG568" s="4" t="s">
        <v>3</v>
      </c>
      <c r="BH568" s="4">
        <v>3</v>
      </c>
      <c r="BI568" s="4">
        <v>1</v>
      </c>
      <c r="BJ568" s="4" t="s">
        <v>578</v>
      </c>
      <c r="BM568" s="4">
        <v>22</v>
      </c>
      <c r="BN568" s="4">
        <v>0</v>
      </c>
      <c r="BO568" s="4" t="s">
        <v>576</v>
      </c>
      <c r="BP568" s="4">
        <v>1</v>
      </c>
      <c r="BQ568" s="4">
        <v>30</v>
      </c>
      <c r="BR568" s="4">
        <v>0</v>
      </c>
      <c r="BS568" s="4">
        <v>1</v>
      </c>
      <c r="BT568" s="4">
        <v>1</v>
      </c>
      <c r="BU568" s="4">
        <v>1</v>
      </c>
      <c r="BV568" s="4">
        <v>1</v>
      </c>
      <c r="BW568" s="4">
        <v>1</v>
      </c>
      <c r="BX568" s="4">
        <v>1</v>
      </c>
      <c r="BY568" s="4" t="s">
        <v>3</v>
      </c>
      <c r="BZ568" s="4">
        <v>109</v>
      </c>
      <c r="CA568" s="4">
        <v>61</v>
      </c>
      <c r="CB568" s="4" t="s">
        <v>3</v>
      </c>
      <c r="CE568" s="4">
        <v>1566</v>
      </c>
      <c r="CF568" s="4">
        <v>0</v>
      </c>
      <c r="CG568" s="4">
        <v>0</v>
      </c>
      <c r="CM568" s="4">
        <v>0</v>
      </c>
      <c r="CN568" s="4" t="s">
        <v>908</v>
      </c>
      <c r="CO568" s="4">
        <v>0</v>
      </c>
      <c r="CP568" s="4">
        <f t="shared" si="717"/>
        <v>138468.64000000001</v>
      </c>
      <c r="CQ568" s="4">
        <f t="shared" si="718"/>
        <v>17308.580000000002</v>
      </c>
      <c r="CR568" s="4">
        <f t="shared" si="740"/>
        <v>0</v>
      </c>
      <c r="CS568" s="4">
        <f t="shared" si="741"/>
        <v>0</v>
      </c>
      <c r="CT568" s="4">
        <f t="shared" si="719"/>
        <v>0</v>
      </c>
      <c r="CU568" s="4">
        <f t="shared" si="720"/>
        <v>0</v>
      </c>
      <c r="CV568" s="4">
        <f t="shared" si="721"/>
        <v>0</v>
      </c>
      <c r="CW568" s="4">
        <f t="shared" si="722"/>
        <v>0</v>
      </c>
      <c r="CX568" s="4">
        <f t="shared" si="723"/>
        <v>0</v>
      </c>
      <c r="CY568" s="4">
        <f t="shared" si="742"/>
        <v>0</v>
      </c>
      <c r="CZ568" s="4">
        <f t="shared" si="743"/>
        <v>0</v>
      </c>
      <c r="DC568" s="4" t="s">
        <v>3</v>
      </c>
      <c r="DD568" s="4" t="s">
        <v>3</v>
      </c>
      <c r="DE568" s="4" t="s">
        <v>3</v>
      </c>
      <c r="DF568" s="4" t="s">
        <v>3</v>
      </c>
      <c r="DG568" s="4" t="s">
        <v>3</v>
      </c>
      <c r="DH568" s="4" t="s">
        <v>3</v>
      </c>
      <c r="DI568" s="4" t="s">
        <v>3</v>
      </c>
      <c r="DJ568" s="4" t="s">
        <v>3</v>
      </c>
      <c r="DK568" s="4" t="s">
        <v>3</v>
      </c>
      <c r="DL568" s="4" t="s">
        <v>3</v>
      </c>
      <c r="DM568" s="4" t="s">
        <v>3</v>
      </c>
      <c r="DN568" s="4">
        <v>0</v>
      </c>
      <c r="DO568" s="4">
        <v>0</v>
      </c>
      <c r="DP568" s="4">
        <v>1</v>
      </c>
      <c r="DQ568" s="4">
        <v>1</v>
      </c>
      <c r="DU568" s="4">
        <v>1010</v>
      </c>
      <c r="DV568" s="4" t="s">
        <v>146</v>
      </c>
      <c r="DW568" s="4" t="s">
        <v>146</v>
      </c>
      <c r="DX568" s="4">
        <v>1</v>
      </c>
      <c r="DZ568" s="4" t="s">
        <v>3</v>
      </c>
      <c r="EA568" s="4" t="s">
        <v>3</v>
      </c>
      <c r="EB568" s="4" t="s">
        <v>3</v>
      </c>
      <c r="EC568" s="4" t="s">
        <v>3</v>
      </c>
      <c r="EE568" s="4">
        <v>85133642</v>
      </c>
      <c r="EF568" s="4">
        <v>30</v>
      </c>
      <c r="EG568" s="4" t="s">
        <v>52</v>
      </c>
      <c r="EH568" s="4">
        <v>0</v>
      </c>
      <c r="EI568" s="4" t="s">
        <v>3</v>
      </c>
      <c r="EJ568" s="4">
        <v>1</v>
      </c>
      <c r="EK568" s="4">
        <v>22</v>
      </c>
      <c r="EL568" s="4" t="s">
        <v>573</v>
      </c>
      <c r="EM568" s="4" t="s">
        <v>574</v>
      </c>
      <c r="EO568" s="4" t="s">
        <v>148</v>
      </c>
      <c r="EQ568" s="4">
        <v>0</v>
      </c>
      <c r="ER568" s="4">
        <v>827.37</v>
      </c>
      <c r="ES568" s="4">
        <v>827.37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FQ568" s="4">
        <v>0</v>
      </c>
      <c r="FR568" s="4">
        <v>0</v>
      </c>
      <c r="FS568" s="4">
        <v>0</v>
      </c>
      <c r="FX568" s="4">
        <v>109</v>
      </c>
      <c r="FY568" s="4">
        <v>61</v>
      </c>
      <c r="GA568" s="4" t="s">
        <v>3</v>
      </c>
      <c r="GD568" s="4">
        <v>1</v>
      </c>
      <c r="GF568" s="4">
        <v>72032102</v>
      </c>
      <c r="GG568" s="4">
        <v>2</v>
      </c>
      <c r="GH568" s="4">
        <v>1</v>
      </c>
      <c r="GI568" s="4">
        <v>2</v>
      </c>
      <c r="GJ568" s="4">
        <v>0</v>
      </c>
      <c r="GK568" s="4">
        <v>0</v>
      </c>
      <c r="GL568" s="4">
        <f t="shared" si="724"/>
        <v>0</v>
      </c>
      <c r="GM568" s="4">
        <f t="shared" si="725"/>
        <v>138468.64000000001</v>
      </c>
      <c r="GN568" s="4">
        <f t="shared" si="726"/>
        <v>138468.64000000001</v>
      </c>
      <c r="GO568" s="4">
        <f t="shared" si="727"/>
        <v>0</v>
      </c>
      <c r="GP568" s="4">
        <f t="shared" si="728"/>
        <v>0</v>
      </c>
      <c r="GR568" s="4">
        <v>0</v>
      </c>
      <c r="GS568" s="4">
        <v>3</v>
      </c>
      <c r="GT568" s="4">
        <v>0</v>
      </c>
      <c r="GU568" s="4" t="s">
        <v>3</v>
      </c>
      <c r="GV568" s="4">
        <f t="shared" si="729"/>
        <v>0</v>
      </c>
      <c r="GW568" s="4">
        <v>1</v>
      </c>
      <c r="GX568" s="4">
        <f t="shared" si="730"/>
        <v>0</v>
      </c>
      <c r="HA568" s="4">
        <v>0</v>
      </c>
      <c r="HB568" s="4">
        <v>0</v>
      </c>
      <c r="HC568" s="4">
        <f t="shared" si="731"/>
        <v>0</v>
      </c>
      <c r="HE568" s="4" t="s">
        <v>3</v>
      </c>
      <c r="HF568" s="4" t="s">
        <v>3</v>
      </c>
      <c r="HM568" s="4" t="s">
        <v>42</v>
      </c>
      <c r="HN568" s="4" t="s">
        <v>3</v>
      </c>
      <c r="HO568" s="4" t="s">
        <v>3</v>
      </c>
      <c r="HP568" s="4" t="s">
        <v>3</v>
      </c>
      <c r="HQ568" s="4" t="s">
        <v>3</v>
      </c>
      <c r="HS568" s="4">
        <v>0</v>
      </c>
      <c r="IK568" s="4">
        <v>0</v>
      </c>
    </row>
    <row r="569" spans="1:255" x14ac:dyDescent="0.2">
      <c r="A569" s="2">
        <v>18</v>
      </c>
      <c r="B569" s="2">
        <v>1</v>
      </c>
      <c r="C569" s="2">
        <v>1060</v>
      </c>
      <c r="D569" s="2"/>
      <c r="E569" s="2" t="s">
        <v>579</v>
      </c>
      <c r="F569" s="2" t="s">
        <v>580</v>
      </c>
      <c r="G569" s="2" t="s">
        <v>581</v>
      </c>
      <c r="H569" s="2" t="s">
        <v>229</v>
      </c>
      <c r="I569" s="2">
        <f>I565*J569</f>
        <v>6</v>
      </c>
      <c r="J569" s="2">
        <v>37.5</v>
      </c>
      <c r="K569" s="2">
        <v>37.5</v>
      </c>
      <c r="L569" s="2"/>
      <c r="M569" s="2"/>
      <c r="N569" s="2"/>
      <c r="O569" s="2">
        <f t="shared" si="707"/>
        <v>3595.38</v>
      </c>
      <c r="P569" s="2">
        <f t="shared" si="708"/>
        <v>3595.38</v>
      </c>
      <c r="Q569" s="2">
        <f t="shared" si="732"/>
        <v>0</v>
      </c>
      <c r="R569" s="2">
        <f t="shared" si="733"/>
        <v>0</v>
      </c>
      <c r="S569" s="2">
        <f t="shared" si="709"/>
        <v>0</v>
      </c>
      <c r="T569" s="2">
        <f t="shared" si="710"/>
        <v>0</v>
      </c>
      <c r="U569" s="2">
        <f t="shared" si="711"/>
        <v>0</v>
      </c>
      <c r="V569" s="2">
        <f t="shared" si="712"/>
        <v>0</v>
      </c>
      <c r="W569" s="2">
        <f t="shared" si="713"/>
        <v>0</v>
      </c>
      <c r="X569" s="2">
        <f t="shared" si="734"/>
        <v>0</v>
      </c>
      <c r="Y569" s="2">
        <f t="shared" si="735"/>
        <v>0</v>
      </c>
      <c r="Z569" s="2"/>
      <c r="AA569" s="2">
        <v>85736471</v>
      </c>
      <c r="AB569" s="2">
        <f t="shared" si="714"/>
        <v>599.23</v>
      </c>
      <c r="AC569" s="2">
        <f t="shared" si="736"/>
        <v>599.23</v>
      </c>
      <c r="AD569" s="2">
        <f t="shared" si="737"/>
        <v>0</v>
      </c>
      <c r="AE569" s="2">
        <f t="shared" si="738"/>
        <v>0</v>
      </c>
      <c r="AF569" s="2">
        <f t="shared" si="738"/>
        <v>0</v>
      </c>
      <c r="AG569" s="2">
        <f t="shared" si="715"/>
        <v>0</v>
      </c>
      <c r="AH569" s="2">
        <f t="shared" si="739"/>
        <v>0</v>
      </c>
      <c r="AI569" s="2">
        <f t="shared" si="739"/>
        <v>0</v>
      </c>
      <c r="AJ569" s="2">
        <f t="shared" si="716"/>
        <v>0</v>
      </c>
      <c r="AK569" s="2">
        <v>599.23</v>
      </c>
      <c r="AL569" s="2">
        <v>599.23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109</v>
      </c>
      <c r="AU569" s="2">
        <v>61</v>
      </c>
      <c r="AV569" s="2">
        <v>1</v>
      </c>
      <c r="AW569" s="2">
        <v>1</v>
      </c>
      <c r="AX569" s="2"/>
      <c r="AY569" s="2"/>
      <c r="AZ569" s="2">
        <v>1</v>
      </c>
      <c r="BA569" s="2">
        <v>1</v>
      </c>
      <c r="BB569" s="2">
        <v>1</v>
      </c>
      <c r="BC569" s="2">
        <v>1</v>
      </c>
      <c r="BD569" s="2" t="s">
        <v>3</v>
      </c>
      <c r="BE569" s="2" t="s">
        <v>3</v>
      </c>
      <c r="BF569" s="2" t="s">
        <v>3</v>
      </c>
      <c r="BG569" s="2" t="s">
        <v>3</v>
      </c>
      <c r="BH569" s="2">
        <v>3</v>
      </c>
      <c r="BI569" s="2">
        <v>1</v>
      </c>
      <c r="BJ569" s="2" t="s">
        <v>582</v>
      </c>
      <c r="BK569" s="2"/>
      <c r="BL569" s="2"/>
      <c r="BM569" s="2">
        <v>22</v>
      </c>
      <c r="BN569" s="2">
        <v>0</v>
      </c>
      <c r="BO569" s="2" t="s">
        <v>3</v>
      </c>
      <c r="BP569" s="2">
        <v>0</v>
      </c>
      <c r="BQ569" s="2">
        <v>30</v>
      </c>
      <c r="BR569" s="2">
        <v>0</v>
      </c>
      <c r="BS569" s="2">
        <v>1</v>
      </c>
      <c r="BT569" s="2">
        <v>1</v>
      </c>
      <c r="BU569" s="2">
        <v>1</v>
      </c>
      <c r="BV569" s="2">
        <v>1</v>
      </c>
      <c r="BW569" s="2">
        <v>1</v>
      </c>
      <c r="BX569" s="2">
        <v>1</v>
      </c>
      <c r="BY569" s="2" t="s">
        <v>3</v>
      </c>
      <c r="BZ569" s="2">
        <v>109</v>
      </c>
      <c r="CA569" s="2">
        <v>61</v>
      </c>
      <c r="CB569" s="2" t="s">
        <v>3</v>
      </c>
      <c r="CC569" s="2"/>
      <c r="CD569" s="2"/>
      <c r="CE569" s="2">
        <v>1566</v>
      </c>
      <c r="CF569" s="2">
        <v>0</v>
      </c>
      <c r="CG569" s="2">
        <v>0</v>
      </c>
      <c r="CH569" s="2"/>
      <c r="CI569" s="2"/>
      <c r="CJ569" s="2"/>
      <c r="CK569" s="2"/>
      <c r="CL569" s="2"/>
      <c r="CM569" s="2">
        <v>0</v>
      </c>
      <c r="CN569" s="2" t="s">
        <v>908</v>
      </c>
      <c r="CO569" s="2">
        <v>0</v>
      </c>
      <c r="CP569" s="2">
        <f t="shared" si="717"/>
        <v>3595.38</v>
      </c>
      <c r="CQ569" s="2">
        <f t="shared" si="718"/>
        <v>599.23</v>
      </c>
      <c r="CR569" s="2">
        <f t="shared" si="740"/>
        <v>0</v>
      </c>
      <c r="CS569" s="2">
        <f t="shared" si="741"/>
        <v>0</v>
      </c>
      <c r="CT569" s="2">
        <f t="shared" si="719"/>
        <v>0</v>
      </c>
      <c r="CU569" s="2">
        <f t="shared" si="720"/>
        <v>0</v>
      </c>
      <c r="CV569" s="2">
        <f t="shared" si="721"/>
        <v>0</v>
      </c>
      <c r="CW569" s="2">
        <f t="shared" si="722"/>
        <v>0</v>
      </c>
      <c r="CX569" s="2">
        <f t="shared" si="723"/>
        <v>0</v>
      </c>
      <c r="CY569" s="2">
        <f t="shared" si="742"/>
        <v>0</v>
      </c>
      <c r="CZ569" s="2">
        <f t="shared" si="743"/>
        <v>0</v>
      </c>
      <c r="DA569" s="2"/>
      <c r="DB569" s="2"/>
      <c r="DC569" s="2" t="s">
        <v>3</v>
      </c>
      <c r="DD569" s="2" t="s">
        <v>3</v>
      </c>
      <c r="DE569" s="2" t="s">
        <v>3</v>
      </c>
      <c r="DF569" s="2" t="s">
        <v>3</v>
      </c>
      <c r="DG569" s="2" t="s">
        <v>3</v>
      </c>
      <c r="DH569" s="2" t="s">
        <v>3</v>
      </c>
      <c r="DI569" s="2" t="s">
        <v>3</v>
      </c>
      <c r="DJ569" s="2" t="s">
        <v>3</v>
      </c>
      <c r="DK569" s="2" t="s">
        <v>3</v>
      </c>
      <c r="DL569" s="2" t="s">
        <v>3</v>
      </c>
      <c r="DM569" s="2" t="s">
        <v>3</v>
      </c>
      <c r="DN569" s="2">
        <v>0</v>
      </c>
      <c r="DO569" s="2">
        <v>0</v>
      </c>
      <c r="DP569" s="2">
        <v>1</v>
      </c>
      <c r="DQ569" s="2">
        <v>1</v>
      </c>
      <c r="DR569" s="2"/>
      <c r="DS569" s="2"/>
      <c r="DT569" s="2"/>
      <c r="DU569" s="2">
        <v>1013</v>
      </c>
      <c r="DV569" s="2" t="s">
        <v>229</v>
      </c>
      <c r="DW569" s="2" t="s">
        <v>229</v>
      </c>
      <c r="DX569" s="2">
        <v>1</v>
      </c>
      <c r="DY569" s="2"/>
      <c r="DZ569" s="2" t="s">
        <v>3</v>
      </c>
      <c r="EA569" s="2" t="s">
        <v>3</v>
      </c>
      <c r="EB569" s="2" t="s">
        <v>3</v>
      </c>
      <c r="EC569" s="2" t="s">
        <v>3</v>
      </c>
      <c r="ED569" s="2"/>
      <c r="EE569" s="2">
        <v>85133642</v>
      </c>
      <c r="EF569" s="2">
        <v>30</v>
      </c>
      <c r="EG569" s="2" t="s">
        <v>52</v>
      </c>
      <c r="EH569" s="2">
        <v>0</v>
      </c>
      <c r="EI569" s="2" t="s">
        <v>3</v>
      </c>
      <c r="EJ569" s="2">
        <v>1</v>
      </c>
      <c r="EK569" s="2">
        <v>22</v>
      </c>
      <c r="EL569" s="2" t="s">
        <v>573</v>
      </c>
      <c r="EM569" s="2" t="s">
        <v>574</v>
      </c>
      <c r="EN569" s="2"/>
      <c r="EO569" s="2" t="s">
        <v>148</v>
      </c>
      <c r="EP569" s="2"/>
      <c r="EQ569" s="2">
        <v>0</v>
      </c>
      <c r="ER569" s="2">
        <v>599.23</v>
      </c>
      <c r="ES569" s="2">
        <v>599.23</v>
      </c>
      <c r="ET569" s="2">
        <v>0</v>
      </c>
      <c r="EU569" s="2">
        <v>0</v>
      </c>
      <c r="EV569" s="2">
        <v>0</v>
      </c>
      <c r="EW569" s="2">
        <v>0</v>
      </c>
      <c r="EX569" s="2">
        <v>0</v>
      </c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>
        <v>0</v>
      </c>
      <c r="FR569" s="2">
        <v>0</v>
      </c>
      <c r="FS569" s="2">
        <v>0</v>
      </c>
      <c r="FT569" s="2"/>
      <c r="FU569" s="2"/>
      <c r="FV569" s="2"/>
      <c r="FW569" s="2"/>
      <c r="FX569" s="2">
        <v>109</v>
      </c>
      <c r="FY569" s="2">
        <v>61</v>
      </c>
      <c r="FZ569" s="2"/>
      <c r="GA569" s="2" t="s">
        <v>3</v>
      </c>
      <c r="GB569" s="2"/>
      <c r="GC569" s="2"/>
      <c r="GD569" s="2">
        <v>1</v>
      </c>
      <c r="GE569" s="2"/>
      <c r="GF569" s="2">
        <v>-1666332457</v>
      </c>
      <c r="GG569" s="2">
        <v>2</v>
      </c>
      <c r="GH569" s="2">
        <v>1</v>
      </c>
      <c r="GI569" s="2">
        <v>-2</v>
      </c>
      <c r="GJ569" s="2">
        <v>0</v>
      </c>
      <c r="GK569" s="2">
        <v>0</v>
      </c>
      <c r="GL569" s="2">
        <f t="shared" si="724"/>
        <v>0</v>
      </c>
      <c r="GM569" s="2">
        <f t="shared" si="725"/>
        <v>3595.38</v>
      </c>
      <c r="GN569" s="2">
        <f t="shared" si="726"/>
        <v>3595.38</v>
      </c>
      <c r="GO569" s="2">
        <f t="shared" si="727"/>
        <v>0</v>
      </c>
      <c r="GP569" s="2">
        <f t="shared" si="728"/>
        <v>0</v>
      </c>
      <c r="GQ569" s="2"/>
      <c r="GR569" s="2">
        <v>0</v>
      </c>
      <c r="GS569" s="2">
        <v>3</v>
      </c>
      <c r="GT569" s="2">
        <v>0</v>
      </c>
      <c r="GU569" s="2" t="s">
        <v>3</v>
      </c>
      <c r="GV569" s="2">
        <f t="shared" si="729"/>
        <v>0</v>
      </c>
      <c r="GW569" s="2">
        <v>1</v>
      </c>
      <c r="GX569" s="2">
        <f t="shared" si="730"/>
        <v>0</v>
      </c>
      <c r="GY569" s="2"/>
      <c r="GZ569" s="2"/>
      <c r="HA569" s="2">
        <v>0</v>
      </c>
      <c r="HB569" s="2">
        <v>0</v>
      </c>
      <c r="HC569" s="2">
        <f t="shared" si="731"/>
        <v>0</v>
      </c>
      <c r="HD569" s="2"/>
      <c r="HE569" s="2" t="s">
        <v>3</v>
      </c>
      <c r="HF569" s="2" t="s">
        <v>3</v>
      </c>
      <c r="HG569" s="2"/>
      <c r="HH569" s="2"/>
      <c r="HI569" s="2"/>
      <c r="HJ569" s="2"/>
      <c r="HK569" s="2"/>
      <c r="HL569" s="2"/>
      <c r="HM569" s="2" t="s">
        <v>42</v>
      </c>
      <c r="HN569" s="2" t="s">
        <v>3</v>
      </c>
      <c r="HO569" s="2" t="s">
        <v>3</v>
      </c>
      <c r="HP569" s="2" t="s">
        <v>3</v>
      </c>
      <c r="HQ569" s="2" t="s">
        <v>3</v>
      </c>
      <c r="HR569" s="2"/>
      <c r="HS569" s="2">
        <v>0</v>
      </c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2"/>
      <c r="IJ569" s="2"/>
      <c r="IK569" s="2">
        <v>0</v>
      </c>
      <c r="IL569" s="2"/>
      <c r="IM569" s="2"/>
      <c r="IN569" s="2"/>
      <c r="IO569" s="2"/>
      <c r="IP569" s="2"/>
      <c r="IQ569" s="2"/>
      <c r="IR569" s="2"/>
      <c r="IS569" s="2"/>
      <c r="IT569" s="2"/>
      <c r="IU569" s="2"/>
    </row>
    <row r="570" spans="1:255" x14ac:dyDescent="0.2">
      <c r="A570" s="4">
        <v>18</v>
      </c>
      <c r="B570" s="4">
        <v>1</v>
      </c>
      <c r="C570" s="4">
        <v>1067</v>
      </c>
      <c r="E570" s="4" t="s">
        <v>579</v>
      </c>
      <c r="F570" s="4" t="s">
        <v>580</v>
      </c>
      <c r="G570" s="4" t="s">
        <v>581</v>
      </c>
      <c r="H570" s="4" t="s">
        <v>229</v>
      </c>
      <c r="I570" s="4">
        <f>I566*J570</f>
        <v>6</v>
      </c>
      <c r="J570" s="4">
        <v>37.5</v>
      </c>
      <c r="K570" s="4">
        <v>37.5</v>
      </c>
      <c r="O570" s="4">
        <f t="shared" si="707"/>
        <v>20026.27</v>
      </c>
      <c r="P570" s="4">
        <f t="shared" si="708"/>
        <v>20026.27</v>
      </c>
      <c r="Q570" s="4">
        <f t="shared" si="732"/>
        <v>0</v>
      </c>
      <c r="R570" s="4">
        <f t="shared" si="733"/>
        <v>0</v>
      </c>
      <c r="S570" s="4">
        <f t="shared" si="709"/>
        <v>0</v>
      </c>
      <c r="T570" s="4">
        <f t="shared" si="710"/>
        <v>0</v>
      </c>
      <c r="U570" s="4">
        <f t="shared" si="711"/>
        <v>0</v>
      </c>
      <c r="V570" s="4">
        <f t="shared" si="712"/>
        <v>0</v>
      </c>
      <c r="W570" s="4">
        <f t="shared" si="713"/>
        <v>0</v>
      </c>
      <c r="X570" s="4">
        <f t="shared" si="734"/>
        <v>0</v>
      </c>
      <c r="Y570" s="4">
        <f t="shared" si="735"/>
        <v>0</v>
      </c>
      <c r="AA570" s="4">
        <v>85736473</v>
      </c>
      <c r="AB570" s="4">
        <f t="shared" si="714"/>
        <v>599.23</v>
      </c>
      <c r="AC570" s="4">
        <f t="shared" si="736"/>
        <v>599.23</v>
      </c>
      <c r="AD570" s="4">
        <f t="shared" si="737"/>
        <v>0</v>
      </c>
      <c r="AE570" s="4">
        <f t="shared" si="738"/>
        <v>0</v>
      </c>
      <c r="AF570" s="4">
        <f t="shared" si="738"/>
        <v>0</v>
      </c>
      <c r="AG570" s="4">
        <f t="shared" si="715"/>
        <v>0</v>
      </c>
      <c r="AH570" s="4">
        <f t="shared" si="739"/>
        <v>0</v>
      </c>
      <c r="AI570" s="4">
        <f t="shared" si="739"/>
        <v>0</v>
      </c>
      <c r="AJ570" s="4">
        <f t="shared" si="716"/>
        <v>0</v>
      </c>
      <c r="AK570" s="4">
        <v>599.23</v>
      </c>
      <c r="AL570" s="4">
        <v>599.23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109</v>
      </c>
      <c r="AU570" s="4">
        <v>61</v>
      </c>
      <c r="AV570" s="4">
        <v>1</v>
      </c>
      <c r="AW570" s="4">
        <v>1</v>
      </c>
      <c r="AZ570" s="4">
        <v>1</v>
      </c>
      <c r="BA570" s="4">
        <v>1</v>
      </c>
      <c r="BB570" s="4">
        <v>1</v>
      </c>
      <c r="BC570" s="4">
        <v>5.57</v>
      </c>
      <c r="BD570" s="4" t="s">
        <v>3</v>
      </c>
      <c r="BE570" s="4" t="s">
        <v>3</v>
      </c>
      <c r="BF570" s="4" t="s">
        <v>3</v>
      </c>
      <c r="BG570" s="4" t="s">
        <v>3</v>
      </c>
      <c r="BH570" s="4">
        <v>3</v>
      </c>
      <c r="BI570" s="4">
        <v>1</v>
      </c>
      <c r="BJ570" s="4" t="s">
        <v>582</v>
      </c>
      <c r="BM570" s="4">
        <v>22</v>
      </c>
      <c r="BN570" s="4">
        <v>0</v>
      </c>
      <c r="BO570" s="4" t="s">
        <v>580</v>
      </c>
      <c r="BP570" s="4">
        <v>1</v>
      </c>
      <c r="BQ570" s="4">
        <v>30</v>
      </c>
      <c r="BR570" s="4">
        <v>0</v>
      </c>
      <c r="BS570" s="4">
        <v>1</v>
      </c>
      <c r="BT570" s="4">
        <v>1</v>
      </c>
      <c r="BU570" s="4">
        <v>1</v>
      </c>
      <c r="BV570" s="4">
        <v>1</v>
      </c>
      <c r="BW570" s="4">
        <v>1</v>
      </c>
      <c r="BX570" s="4">
        <v>1</v>
      </c>
      <c r="BY570" s="4" t="s">
        <v>3</v>
      </c>
      <c r="BZ570" s="4">
        <v>109</v>
      </c>
      <c r="CA570" s="4">
        <v>61</v>
      </c>
      <c r="CB570" s="4" t="s">
        <v>3</v>
      </c>
      <c r="CE570" s="4">
        <v>1566</v>
      </c>
      <c r="CF570" s="4">
        <v>0</v>
      </c>
      <c r="CG570" s="4">
        <v>0</v>
      </c>
      <c r="CM570" s="4">
        <v>0</v>
      </c>
      <c r="CN570" s="4" t="s">
        <v>908</v>
      </c>
      <c r="CO570" s="4">
        <v>0</v>
      </c>
      <c r="CP570" s="4">
        <f t="shared" si="717"/>
        <v>20026.27</v>
      </c>
      <c r="CQ570" s="4">
        <f t="shared" si="718"/>
        <v>3337.71</v>
      </c>
      <c r="CR570" s="4">
        <f t="shared" si="740"/>
        <v>0</v>
      </c>
      <c r="CS570" s="4">
        <f t="shared" si="741"/>
        <v>0</v>
      </c>
      <c r="CT570" s="4">
        <f t="shared" si="719"/>
        <v>0</v>
      </c>
      <c r="CU570" s="4">
        <f t="shared" si="720"/>
        <v>0</v>
      </c>
      <c r="CV570" s="4">
        <f t="shared" si="721"/>
        <v>0</v>
      </c>
      <c r="CW570" s="4">
        <f t="shared" si="722"/>
        <v>0</v>
      </c>
      <c r="CX570" s="4">
        <f t="shared" si="723"/>
        <v>0</v>
      </c>
      <c r="CY570" s="4">
        <f t="shared" si="742"/>
        <v>0</v>
      </c>
      <c r="CZ570" s="4">
        <f t="shared" si="743"/>
        <v>0</v>
      </c>
      <c r="DC570" s="4" t="s">
        <v>3</v>
      </c>
      <c r="DD570" s="4" t="s">
        <v>3</v>
      </c>
      <c r="DE570" s="4" t="s">
        <v>3</v>
      </c>
      <c r="DF570" s="4" t="s">
        <v>3</v>
      </c>
      <c r="DG570" s="4" t="s">
        <v>3</v>
      </c>
      <c r="DH570" s="4" t="s">
        <v>3</v>
      </c>
      <c r="DI570" s="4" t="s">
        <v>3</v>
      </c>
      <c r="DJ570" s="4" t="s">
        <v>3</v>
      </c>
      <c r="DK570" s="4" t="s">
        <v>3</v>
      </c>
      <c r="DL570" s="4" t="s">
        <v>3</v>
      </c>
      <c r="DM570" s="4" t="s">
        <v>3</v>
      </c>
      <c r="DN570" s="4">
        <v>0</v>
      </c>
      <c r="DO570" s="4">
        <v>0</v>
      </c>
      <c r="DP570" s="4">
        <v>1</v>
      </c>
      <c r="DQ570" s="4">
        <v>1</v>
      </c>
      <c r="DU570" s="4">
        <v>1013</v>
      </c>
      <c r="DV570" s="4" t="s">
        <v>229</v>
      </c>
      <c r="DW570" s="4" t="s">
        <v>229</v>
      </c>
      <c r="DX570" s="4">
        <v>1</v>
      </c>
      <c r="DZ570" s="4" t="s">
        <v>3</v>
      </c>
      <c r="EA570" s="4" t="s">
        <v>3</v>
      </c>
      <c r="EB570" s="4" t="s">
        <v>3</v>
      </c>
      <c r="EC570" s="4" t="s">
        <v>3</v>
      </c>
      <c r="EE570" s="4">
        <v>85133642</v>
      </c>
      <c r="EF570" s="4">
        <v>30</v>
      </c>
      <c r="EG570" s="4" t="s">
        <v>52</v>
      </c>
      <c r="EH570" s="4">
        <v>0</v>
      </c>
      <c r="EI570" s="4" t="s">
        <v>3</v>
      </c>
      <c r="EJ570" s="4">
        <v>1</v>
      </c>
      <c r="EK570" s="4">
        <v>22</v>
      </c>
      <c r="EL570" s="4" t="s">
        <v>573</v>
      </c>
      <c r="EM570" s="4" t="s">
        <v>574</v>
      </c>
      <c r="EO570" s="4" t="s">
        <v>148</v>
      </c>
      <c r="EQ570" s="4">
        <v>0</v>
      </c>
      <c r="ER570" s="4">
        <v>599.23</v>
      </c>
      <c r="ES570" s="4">
        <v>599.23</v>
      </c>
      <c r="ET570" s="4">
        <v>0</v>
      </c>
      <c r="EU570" s="4">
        <v>0</v>
      </c>
      <c r="EV570" s="4">
        <v>0</v>
      </c>
      <c r="EW570" s="4">
        <v>0</v>
      </c>
      <c r="EX570" s="4">
        <v>0</v>
      </c>
      <c r="FQ570" s="4">
        <v>0</v>
      </c>
      <c r="FR570" s="4">
        <v>0</v>
      </c>
      <c r="FS570" s="4">
        <v>0</v>
      </c>
      <c r="FX570" s="4">
        <v>109</v>
      </c>
      <c r="FY570" s="4">
        <v>61</v>
      </c>
      <c r="GA570" s="4" t="s">
        <v>3</v>
      </c>
      <c r="GD570" s="4">
        <v>1</v>
      </c>
      <c r="GF570" s="4">
        <v>-1666332457</v>
      </c>
      <c r="GG570" s="4">
        <v>2</v>
      </c>
      <c r="GH570" s="4">
        <v>1</v>
      </c>
      <c r="GI570" s="4">
        <v>2</v>
      </c>
      <c r="GJ570" s="4">
        <v>0</v>
      </c>
      <c r="GK570" s="4">
        <v>0</v>
      </c>
      <c r="GL570" s="4">
        <f t="shared" si="724"/>
        <v>0</v>
      </c>
      <c r="GM570" s="4">
        <f t="shared" si="725"/>
        <v>20026.27</v>
      </c>
      <c r="GN570" s="4">
        <f t="shared" si="726"/>
        <v>20026.27</v>
      </c>
      <c r="GO570" s="4">
        <f t="shared" si="727"/>
        <v>0</v>
      </c>
      <c r="GP570" s="4">
        <f t="shared" si="728"/>
        <v>0</v>
      </c>
      <c r="GR570" s="4">
        <v>0</v>
      </c>
      <c r="GS570" s="4">
        <v>3</v>
      </c>
      <c r="GT570" s="4">
        <v>0</v>
      </c>
      <c r="GU570" s="4" t="s">
        <v>3</v>
      </c>
      <c r="GV570" s="4">
        <f t="shared" si="729"/>
        <v>0</v>
      </c>
      <c r="GW570" s="4">
        <v>1</v>
      </c>
      <c r="GX570" s="4">
        <f t="shared" si="730"/>
        <v>0</v>
      </c>
      <c r="HA570" s="4">
        <v>0</v>
      </c>
      <c r="HB570" s="4">
        <v>0</v>
      </c>
      <c r="HC570" s="4">
        <f t="shared" si="731"/>
        <v>0</v>
      </c>
      <c r="HE570" s="4" t="s">
        <v>3</v>
      </c>
      <c r="HF570" s="4" t="s">
        <v>3</v>
      </c>
      <c r="HM570" s="4" t="s">
        <v>42</v>
      </c>
      <c r="HN570" s="4" t="s">
        <v>3</v>
      </c>
      <c r="HO570" s="4" t="s">
        <v>3</v>
      </c>
      <c r="HP570" s="4" t="s">
        <v>3</v>
      </c>
      <c r="HQ570" s="4" t="s">
        <v>3</v>
      </c>
      <c r="HS570" s="4">
        <v>0</v>
      </c>
      <c r="IK570" s="4">
        <v>0</v>
      </c>
    </row>
    <row r="571" spans="1:255" x14ac:dyDescent="0.2">
      <c r="A571" s="2">
        <v>18</v>
      </c>
      <c r="B571" s="2">
        <v>1</v>
      </c>
      <c r="C571" s="2">
        <v>1061</v>
      </c>
      <c r="D571" s="2"/>
      <c r="E571" s="2" t="s">
        <v>583</v>
      </c>
      <c r="F571" s="2" t="s">
        <v>584</v>
      </c>
      <c r="G571" s="2" t="s">
        <v>585</v>
      </c>
      <c r="H571" s="2" t="s">
        <v>586</v>
      </c>
      <c r="I571" s="2">
        <f>I565*J571</f>
        <v>2</v>
      </c>
      <c r="J571" s="2">
        <v>12.5</v>
      </c>
      <c r="K571" s="2">
        <v>12.5</v>
      </c>
      <c r="L571" s="2"/>
      <c r="M571" s="2"/>
      <c r="N571" s="2"/>
      <c r="O571" s="2">
        <f t="shared" si="707"/>
        <v>7378.1</v>
      </c>
      <c r="P571" s="2">
        <f t="shared" si="708"/>
        <v>7378.1</v>
      </c>
      <c r="Q571" s="2">
        <f t="shared" si="732"/>
        <v>0</v>
      </c>
      <c r="R571" s="2">
        <f t="shared" si="733"/>
        <v>0</v>
      </c>
      <c r="S571" s="2">
        <f t="shared" si="709"/>
        <v>0</v>
      </c>
      <c r="T571" s="2">
        <f t="shared" si="710"/>
        <v>0</v>
      </c>
      <c r="U571" s="2">
        <f t="shared" si="711"/>
        <v>0</v>
      </c>
      <c r="V571" s="2">
        <f t="shared" si="712"/>
        <v>0</v>
      </c>
      <c r="W571" s="2">
        <f t="shared" si="713"/>
        <v>0</v>
      </c>
      <c r="X571" s="2">
        <f t="shared" si="734"/>
        <v>0</v>
      </c>
      <c r="Y571" s="2">
        <f t="shared" si="735"/>
        <v>0</v>
      </c>
      <c r="Z571" s="2"/>
      <c r="AA571" s="2">
        <v>85736471</v>
      </c>
      <c r="AB571" s="2">
        <f t="shared" si="714"/>
        <v>3689.05</v>
      </c>
      <c r="AC571" s="2">
        <f t="shared" si="736"/>
        <v>3689.05</v>
      </c>
      <c r="AD571" s="2">
        <f t="shared" si="737"/>
        <v>0</v>
      </c>
      <c r="AE571" s="2">
        <f t="shared" si="738"/>
        <v>0</v>
      </c>
      <c r="AF571" s="2">
        <f t="shared" si="738"/>
        <v>0</v>
      </c>
      <c r="AG571" s="2">
        <f t="shared" si="715"/>
        <v>0</v>
      </c>
      <c r="AH571" s="2">
        <f t="shared" si="739"/>
        <v>0</v>
      </c>
      <c r="AI571" s="2">
        <f t="shared" si="739"/>
        <v>0</v>
      </c>
      <c r="AJ571" s="2">
        <f t="shared" si="716"/>
        <v>0</v>
      </c>
      <c r="AK571" s="2">
        <v>3689.0499999999997</v>
      </c>
      <c r="AL571" s="2">
        <v>3689.0499999999997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109</v>
      </c>
      <c r="AU571" s="2">
        <v>61</v>
      </c>
      <c r="AV571" s="2">
        <v>1</v>
      </c>
      <c r="AW571" s="2">
        <v>1</v>
      </c>
      <c r="AX571" s="2"/>
      <c r="AY571" s="2"/>
      <c r="AZ571" s="2">
        <v>1</v>
      </c>
      <c r="BA571" s="2">
        <v>1</v>
      </c>
      <c r="BB571" s="2">
        <v>1</v>
      </c>
      <c r="BC571" s="2">
        <v>1</v>
      </c>
      <c r="BD571" s="2" t="s">
        <v>3</v>
      </c>
      <c r="BE571" s="2" t="s">
        <v>3</v>
      </c>
      <c r="BF571" s="2" t="s">
        <v>3</v>
      </c>
      <c r="BG571" s="2" t="s">
        <v>3</v>
      </c>
      <c r="BH571" s="2">
        <v>3</v>
      </c>
      <c r="BI571" s="2">
        <v>1</v>
      </c>
      <c r="BJ571" s="2" t="s">
        <v>3</v>
      </c>
      <c r="BK571" s="2"/>
      <c r="BL571" s="2"/>
      <c r="BM571" s="2">
        <v>22</v>
      </c>
      <c r="BN571" s="2">
        <v>0</v>
      </c>
      <c r="BO571" s="2" t="s">
        <v>3</v>
      </c>
      <c r="BP571" s="2">
        <v>0</v>
      </c>
      <c r="BQ571" s="2">
        <v>30</v>
      </c>
      <c r="BR571" s="2">
        <v>0</v>
      </c>
      <c r="BS571" s="2">
        <v>1</v>
      </c>
      <c r="BT571" s="2">
        <v>1</v>
      </c>
      <c r="BU571" s="2">
        <v>1</v>
      </c>
      <c r="BV571" s="2">
        <v>1</v>
      </c>
      <c r="BW571" s="2">
        <v>1</v>
      </c>
      <c r="BX571" s="2">
        <v>1</v>
      </c>
      <c r="BY571" s="2" t="s">
        <v>3</v>
      </c>
      <c r="BZ571" s="2">
        <v>109</v>
      </c>
      <c r="CA571" s="2">
        <v>61</v>
      </c>
      <c r="CB571" s="2" t="s">
        <v>3</v>
      </c>
      <c r="CC571" s="2"/>
      <c r="CD571" s="2"/>
      <c r="CE571" s="2">
        <v>1566</v>
      </c>
      <c r="CF571" s="2">
        <v>0</v>
      </c>
      <c r="CG571" s="2">
        <v>0</v>
      </c>
      <c r="CH571" s="2"/>
      <c r="CI571" s="2"/>
      <c r="CJ571" s="2"/>
      <c r="CK571" s="2"/>
      <c r="CL571" s="2"/>
      <c r="CM571" s="2">
        <v>0</v>
      </c>
      <c r="CN571" s="2" t="s">
        <v>908</v>
      </c>
      <c r="CO571" s="2">
        <v>0</v>
      </c>
      <c r="CP571" s="2">
        <f t="shared" si="717"/>
        <v>7378.1</v>
      </c>
      <c r="CQ571" s="2">
        <f t="shared" si="718"/>
        <v>3689.05</v>
      </c>
      <c r="CR571" s="2">
        <f t="shared" si="740"/>
        <v>0</v>
      </c>
      <c r="CS571" s="2">
        <f t="shared" si="741"/>
        <v>0</v>
      </c>
      <c r="CT571" s="2">
        <f t="shared" si="719"/>
        <v>0</v>
      </c>
      <c r="CU571" s="2">
        <f t="shared" si="720"/>
        <v>0</v>
      </c>
      <c r="CV571" s="2">
        <f t="shared" si="721"/>
        <v>0</v>
      </c>
      <c r="CW571" s="2">
        <f t="shared" si="722"/>
        <v>0</v>
      </c>
      <c r="CX571" s="2">
        <f t="shared" si="723"/>
        <v>0</v>
      </c>
      <c r="CY571" s="2">
        <f t="shared" si="742"/>
        <v>0</v>
      </c>
      <c r="CZ571" s="2">
        <f t="shared" si="743"/>
        <v>0</v>
      </c>
      <c r="DA571" s="2"/>
      <c r="DB571" s="2"/>
      <c r="DC571" s="2" t="s">
        <v>3</v>
      </c>
      <c r="DD571" s="2" t="s">
        <v>3</v>
      </c>
      <c r="DE571" s="2" t="s">
        <v>3</v>
      </c>
      <c r="DF571" s="2" t="s">
        <v>3</v>
      </c>
      <c r="DG571" s="2" t="s">
        <v>3</v>
      </c>
      <c r="DH571" s="2" t="s">
        <v>3</v>
      </c>
      <c r="DI571" s="2" t="s">
        <v>3</v>
      </c>
      <c r="DJ571" s="2" t="s">
        <v>3</v>
      </c>
      <c r="DK571" s="2" t="s">
        <v>3</v>
      </c>
      <c r="DL571" s="2" t="s">
        <v>3</v>
      </c>
      <c r="DM571" s="2" t="s">
        <v>3</v>
      </c>
      <c r="DN571" s="2">
        <v>0</v>
      </c>
      <c r="DO571" s="2">
        <v>0</v>
      </c>
      <c r="DP571" s="2">
        <v>1</v>
      </c>
      <c r="DQ571" s="2">
        <v>1</v>
      </c>
      <c r="DR571" s="2"/>
      <c r="DS571" s="2"/>
      <c r="DT571" s="2"/>
      <c r="DU571" s="2">
        <v>1013</v>
      </c>
      <c r="DV571" s="2" t="s">
        <v>586</v>
      </c>
      <c r="DW571" s="2" t="s">
        <v>586</v>
      </c>
      <c r="DX571" s="2">
        <v>1</v>
      </c>
      <c r="DY571" s="2"/>
      <c r="DZ571" s="2" t="s">
        <v>3</v>
      </c>
      <c r="EA571" s="2" t="s">
        <v>3</v>
      </c>
      <c r="EB571" s="2" t="s">
        <v>3</v>
      </c>
      <c r="EC571" s="2" t="s">
        <v>3</v>
      </c>
      <c r="ED571" s="2"/>
      <c r="EE571" s="2">
        <v>85133642</v>
      </c>
      <c r="EF571" s="2">
        <v>30</v>
      </c>
      <c r="EG571" s="2" t="s">
        <v>52</v>
      </c>
      <c r="EH571" s="2">
        <v>0</v>
      </c>
      <c r="EI571" s="2" t="s">
        <v>3</v>
      </c>
      <c r="EJ571" s="2">
        <v>1</v>
      </c>
      <c r="EK571" s="2">
        <v>22</v>
      </c>
      <c r="EL571" s="2" t="s">
        <v>573</v>
      </c>
      <c r="EM571" s="2" t="s">
        <v>574</v>
      </c>
      <c r="EN571" s="2"/>
      <c r="EO571" s="2" t="s">
        <v>148</v>
      </c>
      <c r="EP571" s="2"/>
      <c r="EQ571" s="2">
        <v>2097152</v>
      </c>
      <c r="ER571" s="2">
        <v>0</v>
      </c>
      <c r="ES571" s="2">
        <v>3689.0499999999997</v>
      </c>
      <c r="ET571" s="2">
        <v>0</v>
      </c>
      <c r="EU571" s="2">
        <v>0</v>
      </c>
      <c r="EV571" s="2">
        <v>0</v>
      </c>
      <c r="EW571" s="2">
        <v>0</v>
      </c>
      <c r="EX571" s="2">
        <v>0</v>
      </c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>
        <v>0</v>
      </c>
      <c r="FR571" s="2">
        <v>0</v>
      </c>
      <c r="FS571" s="2">
        <v>0</v>
      </c>
      <c r="FT571" s="2"/>
      <c r="FU571" s="2"/>
      <c r="FV571" s="2"/>
      <c r="FW571" s="2"/>
      <c r="FX571" s="2">
        <v>109</v>
      </c>
      <c r="FY571" s="2">
        <v>61</v>
      </c>
      <c r="FZ571" s="2"/>
      <c r="GA571" s="2" t="s">
        <v>587</v>
      </c>
      <c r="GB571" s="2"/>
      <c r="GC571" s="2"/>
      <c r="GD571" s="2">
        <v>1</v>
      </c>
      <c r="GE571" s="2"/>
      <c r="GF571" s="2">
        <v>1877527847</v>
      </c>
      <c r="GG571" s="2">
        <v>2</v>
      </c>
      <c r="GH571" s="2">
        <v>4</v>
      </c>
      <c r="GI571" s="2">
        <v>-2</v>
      </c>
      <c r="GJ571" s="2">
        <v>0</v>
      </c>
      <c r="GK571" s="2">
        <v>0</v>
      </c>
      <c r="GL571" s="2">
        <f t="shared" si="724"/>
        <v>0</v>
      </c>
      <c r="GM571" s="2">
        <f t="shared" si="725"/>
        <v>7378.1</v>
      </c>
      <c r="GN571" s="2">
        <f t="shared" si="726"/>
        <v>7378.1</v>
      </c>
      <c r="GO571" s="2">
        <f t="shared" si="727"/>
        <v>0</v>
      </c>
      <c r="GP571" s="2">
        <f t="shared" si="728"/>
        <v>0</v>
      </c>
      <c r="GQ571" s="2"/>
      <c r="GR571" s="2">
        <v>0</v>
      </c>
      <c r="GS571" s="2">
        <v>2</v>
      </c>
      <c r="GT571" s="2">
        <v>0</v>
      </c>
      <c r="GU571" s="2" t="s">
        <v>3</v>
      </c>
      <c r="GV571" s="2">
        <f t="shared" si="729"/>
        <v>0</v>
      </c>
      <c r="GW571" s="2">
        <v>1</v>
      </c>
      <c r="GX571" s="2">
        <f t="shared" si="730"/>
        <v>0</v>
      </c>
      <c r="GY571" s="2"/>
      <c r="GZ571" s="2"/>
      <c r="HA571" s="2">
        <v>0</v>
      </c>
      <c r="HB571" s="2">
        <v>0</v>
      </c>
      <c r="HC571" s="2">
        <f t="shared" si="731"/>
        <v>0</v>
      </c>
      <c r="HD571" s="2"/>
      <c r="HE571" s="2" t="s">
        <v>235</v>
      </c>
      <c r="HF571" s="2" t="s">
        <v>30</v>
      </c>
      <c r="HG571" s="2"/>
      <c r="HH571" s="2"/>
      <c r="HI571" s="2"/>
      <c r="HJ571" s="2"/>
      <c r="HK571" s="2"/>
      <c r="HL571" s="2"/>
      <c r="HM571" s="2" t="s">
        <v>42</v>
      </c>
      <c r="HN571" s="2" t="s">
        <v>3</v>
      </c>
      <c r="HO571" s="2" t="s">
        <v>3</v>
      </c>
      <c r="HP571" s="2" t="s">
        <v>3</v>
      </c>
      <c r="HQ571" s="2" t="s">
        <v>3</v>
      </c>
      <c r="HR571" s="2"/>
      <c r="HS571" s="2">
        <v>0</v>
      </c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2"/>
      <c r="IJ571" s="2"/>
      <c r="IK571" s="2">
        <v>0</v>
      </c>
      <c r="IL571" s="2"/>
      <c r="IM571" s="2"/>
      <c r="IN571" s="2"/>
      <c r="IO571" s="2"/>
      <c r="IP571" s="2"/>
      <c r="IQ571" s="2"/>
      <c r="IR571" s="2"/>
      <c r="IS571" s="2"/>
      <c r="IT571" s="2"/>
      <c r="IU571" s="2"/>
    </row>
    <row r="572" spans="1:255" x14ac:dyDescent="0.2">
      <c r="A572" s="4">
        <v>18</v>
      </c>
      <c r="B572" s="4">
        <v>1</v>
      </c>
      <c r="C572" s="4">
        <v>1068</v>
      </c>
      <c r="E572" s="4" t="s">
        <v>583</v>
      </c>
      <c r="F572" s="4" t="s">
        <v>584</v>
      </c>
      <c r="G572" s="4" t="s">
        <v>585</v>
      </c>
      <c r="H572" s="4" t="s">
        <v>586</v>
      </c>
      <c r="I572" s="4">
        <f>I566*J572</f>
        <v>2</v>
      </c>
      <c r="J572" s="4">
        <v>12.5</v>
      </c>
      <c r="K572" s="4">
        <v>12.5</v>
      </c>
      <c r="O572" s="4">
        <f t="shared" si="707"/>
        <v>72600.5</v>
      </c>
      <c r="P572" s="4">
        <f t="shared" si="708"/>
        <v>72600.5</v>
      </c>
      <c r="Q572" s="4">
        <f t="shared" si="732"/>
        <v>0</v>
      </c>
      <c r="R572" s="4">
        <f t="shared" si="733"/>
        <v>0</v>
      </c>
      <c r="S572" s="4">
        <f t="shared" si="709"/>
        <v>0</v>
      </c>
      <c r="T572" s="4">
        <f t="shared" si="710"/>
        <v>0</v>
      </c>
      <c r="U572" s="4">
        <f t="shared" si="711"/>
        <v>0</v>
      </c>
      <c r="V572" s="4">
        <f t="shared" si="712"/>
        <v>0</v>
      </c>
      <c r="W572" s="4">
        <f t="shared" si="713"/>
        <v>0</v>
      </c>
      <c r="X572" s="4">
        <f t="shared" si="734"/>
        <v>0</v>
      </c>
      <c r="Y572" s="4">
        <f t="shared" si="735"/>
        <v>0</v>
      </c>
      <c r="AA572" s="4">
        <v>85736473</v>
      </c>
      <c r="AB572" s="4">
        <f t="shared" si="714"/>
        <v>3689.05</v>
      </c>
      <c r="AC572" s="4">
        <f t="shared" si="736"/>
        <v>3689.05</v>
      </c>
      <c r="AD572" s="4">
        <f t="shared" si="737"/>
        <v>0</v>
      </c>
      <c r="AE572" s="4">
        <f t="shared" si="738"/>
        <v>0</v>
      </c>
      <c r="AF572" s="4">
        <f t="shared" si="738"/>
        <v>0</v>
      </c>
      <c r="AG572" s="4">
        <f t="shared" si="715"/>
        <v>0</v>
      </c>
      <c r="AH572" s="4">
        <f t="shared" si="739"/>
        <v>0</v>
      </c>
      <c r="AI572" s="4">
        <f t="shared" si="739"/>
        <v>0</v>
      </c>
      <c r="AJ572" s="4">
        <f t="shared" si="716"/>
        <v>0</v>
      </c>
      <c r="AK572" s="4">
        <v>3689.0499999999997</v>
      </c>
      <c r="AL572" s="4">
        <v>3689.0499999999997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109</v>
      </c>
      <c r="AU572" s="4">
        <v>61</v>
      </c>
      <c r="AV572" s="4">
        <v>1</v>
      </c>
      <c r="AW572" s="4">
        <v>1</v>
      </c>
      <c r="AZ572" s="4">
        <v>1</v>
      </c>
      <c r="BA572" s="4">
        <v>1</v>
      </c>
      <c r="BB572" s="4">
        <v>1</v>
      </c>
      <c r="BC572" s="4">
        <v>9.84</v>
      </c>
      <c r="BD572" s="4" t="s">
        <v>3</v>
      </c>
      <c r="BE572" s="4" t="s">
        <v>3</v>
      </c>
      <c r="BF572" s="4" t="s">
        <v>3</v>
      </c>
      <c r="BG572" s="4" t="s">
        <v>3</v>
      </c>
      <c r="BH572" s="4">
        <v>3</v>
      </c>
      <c r="BI572" s="4">
        <v>1</v>
      </c>
      <c r="BJ572" s="4" t="s">
        <v>3</v>
      </c>
      <c r="BM572" s="4">
        <v>22</v>
      </c>
      <c r="BN572" s="4">
        <v>0</v>
      </c>
      <c r="BO572" s="4" t="s">
        <v>3</v>
      </c>
      <c r="BP572" s="4">
        <v>0</v>
      </c>
      <c r="BQ572" s="4">
        <v>30</v>
      </c>
      <c r="BR572" s="4">
        <v>0</v>
      </c>
      <c r="BS572" s="4">
        <v>1</v>
      </c>
      <c r="BT572" s="4">
        <v>1</v>
      </c>
      <c r="BU572" s="4">
        <v>1</v>
      </c>
      <c r="BV572" s="4">
        <v>1</v>
      </c>
      <c r="BW572" s="4">
        <v>1</v>
      </c>
      <c r="BX572" s="4">
        <v>1</v>
      </c>
      <c r="BY572" s="4" t="s">
        <v>3</v>
      </c>
      <c r="BZ572" s="4">
        <v>109</v>
      </c>
      <c r="CA572" s="4">
        <v>61</v>
      </c>
      <c r="CB572" s="4" t="s">
        <v>3</v>
      </c>
      <c r="CE572" s="4">
        <v>1566</v>
      </c>
      <c r="CF572" s="4">
        <v>0</v>
      </c>
      <c r="CG572" s="4">
        <v>0</v>
      </c>
      <c r="CM572" s="4">
        <v>0</v>
      </c>
      <c r="CN572" s="4" t="s">
        <v>908</v>
      </c>
      <c r="CO572" s="4">
        <v>0</v>
      </c>
      <c r="CP572" s="4">
        <f t="shared" si="717"/>
        <v>72600.5</v>
      </c>
      <c r="CQ572" s="4">
        <f t="shared" si="718"/>
        <v>36300.25</v>
      </c>
      <c r="CR572" s="4">
        <f t="shared" si="740"/>
        <v>0</v>
      </c>
      <c r="CS572" s="4">
        <f t="shared" si="741"/>
        <v>0</v>
      </c>
      <c r="CT572" s="4">
        <f t="shared" si="719"/>
        <v>0</v>
      </c>
      <c r="CU572" s="4">
        <f t="shared" si="720"/>
        <v>0</v>
      </c>
      <c r="CV572" s="4">
        <f t="shared" si="721"/>
        <v>0</v>
      </c>
      <c r="CW572" s="4">
        <f t="shared" si="722"/>
        <v>0</v>
      </c>
      <c r="CX572" s="4">
        <f t="shared" si="723"/>
        <v>0</v>
      </c>
      <c r="CY572" s="4">
        <f t="shared" si="742"/>
        <v>0</v>
      </c>
      <c r="CZ572" s="4">
        <f t="shared" si="743"/>
        <v>0</v>
      </c>
      <c r="DC572" s="4" t="s">
        <v>3</v>
      </c>
      <c r="DD572" s="4" t="s">
        <v>3</v>
      </c>
      <c r="DE572" s="4" t="s">
        <v>3</v>
      </c>
      <c r="DF572" s="4" t="s">
        <v>3</v>
      </c>
      <c r="DG572" s="4" t="s">
        <v>3</v>
      </c>
      <c r="DH572" s="4" t="s">
        <v>3</v>
      </c>
      <c r="DI572" s="4" t="s">
        <v>3</v>
      </c>
      <c r="DJ572" s="4" t="s">
        <v>3</v>
      </c>
      <c r="DK572" s="4" t="s">
        <v>3</v>
      </c>
      <c r="DL572" s="4" t="s">
        <v>3</v>
      </c>
      <c r="DM572" s="4" t="s">
        <v>3</v>
      </c>
      <c r="DN572" s="4">
        <v>0</v>
      </c>
      <c r="DO572" s="4">
        <v>0</v>
      </c>
      <c r="DP572" s="4">
        <v>1</v>
      </c>
      <c r="DQ572" s="4">
        <v>1</v>
      </c>
      <c r="DU572" s="4">
        <v>1013</v>
      </c>
      <c r="DV572" s="4" t="s">
        <v>586</v>
      </c>
      <c r="DW572" s="4" t="s">
        <v>586</v>
      </c>
      <c r="DX572" s="4">
        <v>1</v>
      </c>
      <c r="DZ572" s="4" t="s">
        <v>3</v>
      </c>
      <c r="EA572" s="4" t="s">
        <v>3</v>
      </c>
      <c r="EB572" s="4" t="s">
        <v>3</v>
      </c>
      <c r="EC572" s="4" t="s">
        <v>3</v>
      </c>
      <c r="EE572" s="4">
        <v>85133642</v>
      </c>
      <c r="EF572" s="4">
        <v>30</v>
      </c>
      <c r="EG572" s="4" t="s">
        <v>52</v>
      </c>
      <c r="EH572" s="4">
        <v>0</v>
      </c>
      <c r="EI572" s="4" t="s">
        <v>3</v>
      </c>
      <c r="EJ572" s="4">
        <v>1</v>
      </c>
      <c r="EK572" s="4">
        <v>22</v>
      </c>
      <c r="EL572" s="4" t="s">
        <v>573</v>
      </c>
      <c r="EM572" s="4" t="s">
        <v>574</v>
      </c>
      <c r="EO572" s="4" t="s">
        <v>148</v>
      </c>
      <c r="EQ572" s="4">
        <v>2097152</v>
      </c>
      <c r="ER572" s="4">
        <v>3689.0499999999997</v>
      </c>
      <c r="ES572" s="4">
        <v>3689.0499999999997</v>
      </c>
      <c r="ET572" s="4">
        <v>0</v>
      </c>
      <c r="EU572" s="4">
        <v>0</v>
      </c>
      <c r="EV572" s="4">
        <v>0</v>
      </c>
      <c r="EW572" s="4">
        <v>0</v>
      </c>
      <c r="EX572" s="4">
        <v>0</v>
      </c>
      <c r="EZ572" s="4">
        <v>5</v>
      </c>
      <c r="FC572" s="4">
        <v>1</v>
      </c>
      <c r="FD572" s="4">
        <v>18</v>
      </c>
      <c r="FF572" s="4">
        <v>43418</v>
      </c>
      <c r="FQ572" s="4">
        <v>0</v>
      </c>
      <c r="FR572" s="4">
        <v>0</v>
      </c>
      <c r="FS572" s="4">
        <v>0</v>
      </c>
      <c r="FX572" s="4">
        <v>109</v>
      </c>
      <c r="FY572" s="4">
        <v>61</v>
      </c>
      <c r="GA572" s="4" t="s">
        <v>587</v>
      </c>
      <c r="GD572" s="4">
        <v>1</v>
      </c>
      <c r="GF572" s="4">
        <v>1877527847</v>
      </c>
      <c r="GG572" s="4">
        <v>2</v>
      </c>
      <c r="GH572" s="4">
        <v>3</v>
      </c>
      <c r="GI572" s="4">
        <v>5</v>
      </c>
      <c r="GJ572" s="4">
        <v>0</v>
      </c>
      <c r="GK572" s="4">
        <v>0</v>
      </c>
      <c r="GL572" s="4">
        <f t="shared" si="724"/>
        <v>0</v>
      </c>
      <c r="GM572" s="4">
        <f t="shared" si="725"/>
        <v>72600.5</v>
      </c>
      <c r="GN572" s="4">
        <f t="shared" si="726"/>
        <v>72600.5</v>
      </c>
      <c r="GO572" s="4">
        <f t="shared" si="727"/>
        <v>0</v>
      </c>
      <c r="GP572" s="4">
        <f t="shared" si="728"/>
        <v>0</v>
      </c>
      <c r="GR572" s="4">
        <v>1</v>
      </c>
      <c r="GS572" s="4">
        <v>1</v>
      </c>
      <c r="GT572" s="4">
        <v>0</v>
      </c>
      <c r="GU572" s="4" t="s">
        <v>3</v>
      </c>
      <c r="GV572" s="4">
        <f t="shared" si="729"/>
        <v>0</v>
      </c>
      <c r="GW572" s="4">
        <v>1</v>
      </c>
      <c r="GX572" s="4">
        <f t="shared" si="730"/>
        <v>0</v>
      </c>
      <c r="HA572" s="4">
        <v>0</v>
      </c>
      <c r="HB572" s="4">
        <v>0</v>
      </c>
      <c r="HC572" s="4">
        <f t="shared" si="731"/>
        <v>0</v>
      </c>
      <c r="HE572" s="4" t="s">
        <v>235</v>
      </c>
      <c r="HF572" s="4" t="s">
        <v>30</v>
      </c>
      <c r="HM572" s="4" t="s">
        <v>42</v>
      </c>
      <c r="HN572" s="4" t="s">
        <v>3</v>
      </c>
      <c r="HO572" s="4" t="s">
        <v>3</v>
      </c>
      <c r="HP572" s="4" t="s">
        <v>3</v>
      </c>
      <c r="HQ572" s="4" t="s">
        <v>3</v>
      </c>
      <c r="HS572" s="4">
        <v>0</v>
      </c>
      <c r="IK572" s="4">
        <v>0</v>
      </c>
    </row>
    <row r="573" spans="1:255" x14ac:dyDescent="0.2">
      <c r="A573" s="2">
        <v>17</v>
      </c>
      <c r="B573" s="2">
        <v>1</v>
      </c>
      <c r="C573" s="2">
        <f>ROW(SmtRes!A1073)</f>
        <v>1073</v>
      </c>
      <c r="D573" s="2">
        <f>ROW(EtalonRes!A1049)</f>
        <v>1049</v>
      </c>
      <c r="E573" s="2" t="s">
        <v>588</v>
      </c>
      <c r="F573" s="2" t="s">
        <v>589</v>
      </c>
      <c r="G573" s="2" t="s">
        <v>590</v>
      </c>
      <c r="H573" s="2" t="s">
        <v>70</v>
      </c>
      <c r="I573" s="2">
        <f>ROUND((1+31+1+1)/100,9)</f>
        <v>0.34</v>
      </c>
      <c r="J573" s="2">
        <v>0</v>
      </c>
      <c r="K573" s="2">
        <f>ROUND((1+31+1+1)/100,9)</f>
        <v>0.34</v>
      </c>
      <c r="L573" s="2"/>
      <c r="M573" s="2"/>
      <c r="N573" s="2"/>
      <c r="O573" s="2">
        <f t="shared" si="707"/>
        <v>100.78</v>
      </c>
      <c r="P573" s="2">
        <f t="shared" si="708"/>
        <v>0</v>
      </c>
      <c r="Q573" s="2">
        <f>(ROUND((ROUND(((((ET573*1.25)*1.2))*AV573*I573),2)*BB573),2)+ROUND((ROUND(((AE573-(((EU573*1.25)*1.2)))*AV573*I573),2)*BS573),2))</f>
        <v>6.79</v>
      </c>
      <c r="R573" s="2">
        <f>(ROUND((ROUND(((((EU573*1.25)*1.2))*AV573*I573),2)*BS573),2)+ROUND((ROUND(((AE573-(((EU573*1.25)*1.2)))*AV573*I573),2)*BS573),2))</f>
        <v>1.03</v>
      </c>
      <c r="S573" s="2">
        <f t="shared" si="709"/>
        <v>93.99</v>
      </c>
      <c r="T573" s="2">
        <f t="shared" si="710"/>
        <v>0</v>
      </c>
      <c r="U573" s="2">
        <f t="shared" si="711"/>
        <v>7.5095459999999994</v>
      </c>
      <c r="V573" s="2">
        <f t="shared" si="712"/>
        <v>0</v>
      </c>
      <c r="W573" s="2">
        <f t="shared" si="713"/>
        <v>0</v>
      </c>
      <c r="X573" s="2">
        <f>(ROUND((((S573+ROUND((ROUND(((((EU573*1.25)*1.2))*AV573*I573),2)*BS573),2))*AT573)/100),2)+ROUND(((ROUND((ROUND(((AE573-(((EU573*1.25)*1.2)))*AV573*I573),2)*BS573),2)*AT573)/100),2))</f>
        <v>103.57</v>
      </c>
      <c r="Y573" s="2">
        <f>(ROUND((((S573+ROUND((ROUND(((((EU573*1.25)*1.2))*AV573*I573),2)*BS573),2))*AU573)/100),2)+ROUND(((ROUND((ROUND(((AE573-(((EU573*1.25)*1.2)))*AV573*I573),2)*BS573),2)*AU573)/100),2))</f>
        <v>57.96</v>
      </c>
      <c r="Z573" s="2"/>
      <c r="AA573" s="2">
        <v>85736471</v>
      </c>
      <c r="AB573" s="2">
        <f t="shared" si="714"/>
        <v>277.8</v>
      </c>
      <c r="AC573" s="2">
        <f>ROUND((((ES573*1)*1)),6)</f>
        <v>0</v>
      </c>
      <c r="AD573" s="2">
        <f>ROUND((((((ET573*1.25)*1.2))-(((EU573*1.25)*1.2)))+AE573),6)</f>
        <v>18.704999999999998</v>
      </c>
      <c r="AE573" s="2">
        <f>ROUND((((EU573*1.25)*1.2)),6)</f>
        <v>2.835</v>
      </c>
      <c r="AF573" s="2">
        <f>ROUND((((EV573*1.15)*1.2)),6)</f>
        <v>259.09500000000003</v>
      </c>
      <c r="AG573" s="2">
        <f t="shared" si="715"/>
        <v>0</v>
      </c>
      <c r="AH573" s="2">
        <f>(((EW573*1.15)*1.2))</f>
        <v>20.7</v>
      </c>
      <c r="AI573" s="2">
        <f>(((EX573*1.25)*1.2))</f>
        <v>0</v>
      </c>
      <c r="AJ573" s="2">
        <f t="shared" si="716"/>
        <v>0</v>
      </c>
      <c r="AK573" s="2">
        <v>200.22</v>
      </c>
      <c r="AL573" s="2">
        <v>0</v>
      </c>
      <c r="AM573" s="2">
        <v>12.47</v>
      </c>
      <c r="AN573" s="2">
        <v>1.89</v>
      </c>
      <c r="AO573" s="2">
        <v>187.75</v>
      </c>
      <c r="AP573" s="2">
        <v>0</v>
      </c>
      <c r="AQ573" s="2">
        <v>15</v>
      </c>
      <c r="AR573" s="2">
        <v>0</v>
      </c>
      <c r="AS573" s="2">
        <v>0</v>
      </c>
      <c r="AT573" s="2">
        <v>109</v>
      </c>
      <c r="AU573" s="2">
        <v>61</v>
      </c>
      <c r="AV573" s="2">
        <v>1.0669999999999999</v>
      </c>
      <c r="AW573" s="2">
        <v>1</v>
      </c>
      <c r="AX573" s="2"/>
      <c r="AY573" s="2"/>
      <c r="AZ573" s="2">
        <v>1</v>
      </c>
      <c r="BA573" s="2">
        <v>1</v>
      </c>
      <c r="BB573" s="2">
        <v>1</v>
      </c>
      <c r="BC573" s="2">
        <v>1</v>
      </c>
      <c r="BD573" s="2" t="s">
        <v>3</v>
      </c>
      <c r="BE573" s="2" t="s">
        <v>3</v>
      </c>
      <c r="BF573" s="2" t="s">
        <v>3</v>
      </c>
      <c r="BG573" s="2" t="s">
        <v>3</v>
      </c>
      <c r="BH573" s="2">
        <v>0</v>
      </c>
      <c r="BI573" s="2">
        <v>1</v>
      </c>
      <c r="BJ573" s="2" t="s">
        <v>591</v>
      </c>
      <c r="BK573" s="2"/>
      <c r="BL573" s="2"/>
      <c r="BM573" s="2">
        <v>22</v>
      </c>
      <c r="BN573" s="2">
        <v>0</v>
      </c>
      <c r="BO573" s="2" t="s">
        <v>589</v>
      </c>
      <c r="BP573" s="2">
        <v>1</v>
      </c>
      <c r="BQ573" s="2">
        <v>30</v>
      </c>
      <c r="BR573" s="2">
        <v>0</v>
      </c>
      <c r="BS573" s="2">
        <v>1</v>
      </c>
      <c r="BT573" s="2">
        <v>1</v>
      </c>
      <c r="BU573" s="2">
        <v>1</v>
      </c>
      <c r="BV573" s="2">
        <v>1</v>
      </c>
      <c r="BW573" s="2">
        <v>1</v>
      </c>
      <c r="BX573" s="2">
        <v>1</v>
      </c>
      <c r="BY573" s="2" t="s">
        <v>3</v>
      </c>
      <c r="BZ573" s="2">
        <v>109</v>
      </c>
      <c r="CA573" s="2">
        <v>61</v>
      </c>
      <c r="CB573" s="2" t="s">
        <v>3</v>
      </c>
      <c r="CC573" s="2"/>
      <c r="CD573" s="2"/>
      <c r="CE573" s="2">
        <v>1566</v>
      </c>
      <c r="CF573" s="2">
        <v>0</v>
      </c>
      <c r="CG573" s="2">
        <v>0</v>
      </c>
      <c r="CH573" s="2"/>
      <c r="CI573" s="2"/>
      <c r="CJ573" s="2"/>
      <c r="CK573" s="2"/>
      <c r="CL573" s="2"/>
      <c r="CM573" s="2">
        <v>0</v>
      </c>
      <c r="CN573" s="2" t="s">
        <v>907</v>
      </c>
      <c r="CO573" s="2">
        <v>0</v>
      </c>
      <c r="CP573" s="2">
        <f t="shared" si="717"/>
        <v>100.78</v>
      </c>
      <c r="CQ573" s="2">
        <f t="shared" si="718"/>
        <v>0</v>
      </c>
      <c r="CR573" s="2">
        <f>(ROUND((ROUND(((((ET573*1.25)*1.2))*AV573*1),2)*BB573),2)+ROUND((ROUND(((AE573-(((EU573*1.25)*1.2)))*AV573*1),2)*BS573),2))</f>
        <v>19.96</v>
      </c>
      <c r="CS573" s="2">
        <f>(ROUND((ROUND(((((EU573*1.25)*1.2))*AV573*1),2)*BS573),2)+ROUND((ROUND(((AE573-(((EU573*1.25)*1.2)))*AV573*1),2)*BS573),2))</f>
        <v>3.02</v>
      </c>
      <c r="CT573" s="2">
        <f t="shared" si="719"/>
        <v>276.45</v>
      </c>
      <c r="CU573" s="2">
        <f t="shared" si="720"/>
        <v>0</v>
      </c>
      <c r="CV573" s="2">
        <f t="shared" si="721"/>
        <v>22.086899999999996</v>
      </c>
      <c r="CW573" s="2">
        <f t="shared" si="722"/>
        <v>0</v>
      </c>
      <c r="CX573" s="2">
        <f t="shared" si="723"/>
        <v>0</v>
      </c>
      <c r="CY573" s="2">
        <f>(ROUND((((S573+ROUND((ROUND(((((EU573*1.25)*1.2))*AV573*1),2)*BS573),2))*AT573)/100),2)+ROUND(((ROUND((ROUND(((AE573-(((EU573*1.25)*1.2)))*AV573*1),2)*BS573),2)*AT573)/100),2))</f>
        <v>105.74</v>
      </c>
      <c r="CZ573" s="2">
        <f>(ROUND((((S573+ROUND((ROUND(((((EU573*1.25)*1.2))*AV573*1),2)*BS573),2))*AU573)/100),2)+ROUND(((ROUND((ROUND(((AE573-(((EU573*1.25)*1.2)))*AV573*1),2)*BS573),2)*AU573)/100),2))</f>
        <v>59.18</v>
      </c>
      <c r="DA573" s="2"/>
      <c r="DB573" s="2">
        <v>203</v>
      </c>
      <c r="DC573" s="2" t="s">
        <v>3</v>
      </c>
      <c r="DD573" s="2" t="s">
        <v>42</v>
      </c>
      <c r="DE573" s="2" t="s">
        <v>140</v>
      </c>
      <c r="DF573" s="2" t="s">
        <v>140</v>
      </c>
      <c r="DG573" s="2" t="s">
        <v>141</v>
      </c>
      <c r="DH573" s="2" t="s">
        <v>3</v>
      </c>
      <c r="DI573" s="2" t="s">
        <v>141</v>
      </c>
      <c r="DJ573" s="2" t="s">
        <v>140</v>
      </c>
      <c r="DK573" s="2" t="s">
        <v>3</v>
      </c>
      <c r="DL573" s="2" t="s">
        <v>3</v>
      </c>
      <c r="DM573" s="2" t="s">
        <v>3</v>
      </c>
      <c r="DN573" s="2">
        <v>0</v>
      </c>
      <c r="DO573" s="2">
        <v>0</v>
      </c>
      <c r="DP573" s="2">
        <v>1</v>
      </c>
      <c r="DQ573" s="2">
        <v>1</v>
      </c>
      <c r="DR573" s="2"/>
      <c r="DS573" s="2"/>
      <c r="DT573" s="2"/>
      <c r="DU573" s="2">
        <v>1010</v>
      </c>
      <c r="DV573" s="2" t="s">
        <v>70</v>
      </c>
      <c r="DW573" s="2" t="s">
        <v>70</v>
      </c>
      <c r="DX573" s="2">
        <v>100</v>
      </c>
      <c r="DY573" s="2"/>
      <c r="DZ573" s="2" t="s">
        <v>3</v>
      </c>
      <c r="EA573" s="2" t="s">
        <v>3</v>
      </c>
      <c r="EB573" s="2" t="s">
        <v>3</v>
      </c>
      <c r="EC573" s="2" t="s">
        <v>3</v>
      </c>
      <c r="ED573" s="2"/>
      <c r="EE573" s="2">
        <v>85133642</v>
      </c>
      <c r="EF573" s="2">
        <v>30</v>
      </c>
      <c r="EG573" s="2" t="s">
        <v>52</v>
      </c>
      <c r="EH573" s="2">
        <v>0</v>
      </c>
      <c r="EI573" s="2" t="s">
        <v>3</v>
      </c>
      <c r="EJ573" s="2">
        <v>1</v>
      </c>
      <c r="EK573" s="2">
        <v>22</v>
      </c>
      <c r="EL573" s="2" t="s">
        <v>573</v>
      </c>
      <c r="EM573" s="2" t="s">
        <v>574</v>
      </c>
      <c r="EN573" s="2"/>
      <c r="EO573" s="2" t="s">
        <v>142</v>
      </c>
      <c r="EP573" s="2"/>
      <c r="EQ573" s="2">
        <v>0</v>
      </c>
      <c r="ER573" s="2">
        <v>200.22</v>
      </c>
      <c r="ES573" s="2">
        <v>0</v>
      </c>
      <c r="ET573" s="2">
        <v>12.47</v>
      </c>
      <c r="EU573" s="2">
        <v>1.89</v>
      </c>
      <c r="EV573" s="2">
        <v>187.75</v>
      </c>
      <c r="EW573" s="2">
        <v>15</v>
      </c>
      <c r="EX573" s="2">
        <v>0</v>
      </c>
      <c r="EY573" s="2">
        <v>0</v>
      </c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>
        <v>0</v>
      </c>
      <c r="FR573" s="2">
        <v>0</v>
      </c>
      <c r="FS573" s="2">
        <v>0</v>
      </c>
      <c r="FT573" s="2"/>
      <c r="FU573" s="2"/>
      <c r="FV573" s="2"/>
      <c r="FW573" s="2"/>
      <c r="FX573" s="2">
        <v>109</v>
      </c>
      <c r="FY573" s="2">
        <v>61</v>
      </c>
      <c r="FZ573" s="2"/>
      <c r="GA573" s="2" t="s">
        <v>3</v>
      </c>
      <c r="GB573" s="2"/>
      <c r="GC573" s="2"/>
      <c r="GD573" s="2">
        <v>1</v>
      </c>
      <c r="GE573" s="2"/>
      <c r="GF573" s="2">
        <v>861835391</v>
      </c>
      <c r="GG573" s="2">
        <v>2</v>
      </c>
      <c r="GH573" s="2">
        <v>1</v>
      </c>
      <c r="GI573" s="2">
        <v>2</v>
      </c>
      <c r="GJ573" s="2">
        <v>0</v>
      </c>
      <c r="GK573" s="2">
        <v>0</v>
      </c>
      <c r="GL573" s="2">
        <f t="shared" si="724"/>
        <v>0</v>
      </c>
      <c r="GM573" s="2">
        <f t="shared" si="725"/>
        <v>262.31</v>
      </c>
      <c r="GN573" s="2">
        <f t="shared" si="726"/>
        <v>262.31</v>
      </c>
      <c r="GO573" s="2">
        <f t="shared" si="727"/>
        <v>0</v>
      </c>
      <c r="GP573" s="2">
        <f t="shared" si="728"/>
        <v>0</v>
      </c>
      <c r="GQ573" s="2"/>
      <c r="GR573" s="2">
        <v>0</v>
      </c>
      <c r="GS573" s="2">
        <v>3</v>
      </c>
      <c r="GT573" s="2">
        <v>0</v>
      </c>
      <c r="GU573" s="2" t="s">
        <v>3</v>
      </c>
      <c r="GV573" s="2">
        <f t="shared" si="729"/>
        <v>0</v>
      </c>
      <c r="GW573" s="2">
        <v>1</v>
      </c>
      <c r="GX573" s="2">
        <f t="shared" si="730"/>
        <v>0</v>
      </c>
      <c r="GY573" s="2"/>
      <c r="GZ573" s="2"/>
      <c r="HA573" s="2">
        <v>0</v>
      </c>
      <c r="HB573" s="2">
        <v>0</v>
      </c>
      <c r="HC573" s="2">
        <f t="shared" si="731"/>
        <v>0</v>
      </c>
      <c r="HD573" s="2"/>
      <c r="HE573" s="2" t="s">
        <v>3</v>
      </c>
      <c r="HF573" s="2" t="s">
        <v>3</v>
      </c>
      <c r="HG573" s="2"/>
      <c r="HH573" s="2"/>
      <c r="HI573" s="2"/>
      <c r="HJ573" s="2"/>
      <c r="HK573" s="2"/>
      <c r="HL573" s="2"/>
      <c r="HM573" s="2" t="s">
        <v>3</v>
      </c>
      <c r="HN573" s="2" t="s">
        <v>3</v>
      </c>
      <c r="HO573" s="2" t="s">
        <v>3</v>
      </c>
      <c r="HP573" s="2" t="s">
        <v>3</v>
      </c>
      <c r="HQ573" s="2" t="s">
        <v>3</v>
      </c>
      <c r="HR573" s="2"/>
      <c r="HS573" s="2">
        <v>0</v>
      </c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2"/>
      <c r="IJ573" s="2"/>
      <c r="IK573" s="2">
        <v>0</v>
      </c>
      <c r="IL573" s="2"/>
      <c r="IM573" s="2"/>
      <c r="IN573" s="2"/>
      <c r="IO573" s="2"/>
      <c r="IP573" s="2"/>
      <c r="IQ573" s="2"/>
      <c r="IR573" s="2"/>
      <c r="IS573" s="2"/>
      <c r="IT573" s="2"/>
      <c r="IU573" s="2"/>
    </row>
    <row r="574" spans="1:255" x14ac:dyDescent="0.2">
      <c r="A574" s="4">
        <v>17</v>
      </c>
      <c r="B574" s="4">
        <v>1</v>
      </c>
      <c r="C574" s="4">
        <f>ROW(SmtRes!A1078)</f>
        <v>1078</v>
      </c>
      <c r="D574" s="4">
        <f>ROW(EtalonRes!A1052)</f>
        <v>1052</v>
      </c>
      <c r="E574" s="4" t="s">
        <v>588</v>
      </c>
      <c r="F574" s="4" t="s">
        <v>589</v>
      </c>
      <c r="G574" s="4" t="s">
        <v>590</v>
      </c>
      <c r="H574" s="4" t="s">
        <v>70</v>
      </c>
      <c r="I574" s="4">
        <f>ROUND((1+31+1+1)/100,9)</f>
        <v>0.34</v>
      </c>
      <c r="J574" s="4">
        <v>0</v>
      </c>
      <c r="K574" s="4">
        <f>ROUND((1+31+1+1)/100,9)</f>
        <v>0.34</v>
      </c>
      <c r="O574" s="4">
        <f t="shared" si="707"/>
        <v>5412.18</v>
      </c>
      <c r="P574" s="4">
        <f t="shared" si="708"/>
        <v>0</v>
      </c>
      <c r="Q574" s="4">
        <f>(ROUND((ROUND(((((ET574*1.25)*1.2))*AV574*I574),2)*BB574),2)+ROUND((ROUND(((AE574-(((EU574*1.25)*1.2)))*AV574*I574),2)*BS574),2))</f>
        <v>115.84</v>
      </c>
      <c r="R574" s="4">
        <f>(ROUND((ROUND(((((EU574*1.25)*1.2))*AV574*I574),2)*BS574),2)+ROUND((ROUND(((AE574-(((EU574*1.25)*1.2)))*AV574*I574),2)*BS574),2))</f>
        <v>58.04</v>
      </c>
      <c r="S574" s="4">
        <f t="shared" si="709"/>
        <v>5296.34</v>
      </c>
      <c r="T574" s="4">
        <f t="shared" si="710"/>
        <v>0</v>
      </c>
      <c r="U574" s="4">
        <f t="shared" si="711"/>
        <v>7.5095459999999994</v>
      </c>
      <c r="V574" s="4">
        <f t="shared" si="712"/>
        <v>0</v>
      </c>
      <c r="W574" s="4">
        <f t="shared" si="713"/>
        <v>0</v>
      </c>
      <c r="X574" s="4">
        <f>(ROUND((((S574+ROUND((ROUND(((((EU574*1.25)*1.2))*AV574*I574),2)*BS574),2))*AT574)/100),2)+ROUND(((ROUND((ROUND(((AE574-(((EU574*1.25)*1.2)))*AV574*I574),2)*BS574),2)*AT574)/100),2))</f>
        <v>5836.27</v>
      </c>
      <c r="Y574" s="4">
        <f>(ROUND((((S574+ROUND((ROUND(((((EU574*1.25)*1.2))*AV574*I574),2)*BS574),2))*AU574)/100),2)+ROUND(((ROUND((ROUND(((AE574-(((EU574*1.25)*1.2)))*AV574*I574),2)*BS574),2)*AU574)/100),2))</f>
        <v>3266.17</v>
      </c>
      <c r="AA574" s="4">
        <v>85736473</v>
      </c>
      <c r="AB574" s="4">
        <f t="shared" si="714"/>
        <v>277.8</v>
      </c>
      <c r="AC574" s="4">
        <f>ROUND((((ES574*1)*1)),6)</f>
        <v>0</v>
      </c>
      <c r="AD574" s="4">
        <f>ROUND((((((ET574*1.25)*1.2))-(((EU574*1.25)*1.2)))+AE574),6)</f>
        <v>18.704999999999998</v>
      </c>
      <c r="AE574" s="4">
        <f>ROUND((((EU574*1.25)*1.2)),6)</f>
        <v>2.835</v>
      </c>
      <c r="AF574" s="4">
        <f>ROUND((((EV574*1.15)*1.2)),6)</f>
        <v>259.09500000000003</v>
      </c>
      <c r="AG574" s="4">
        <f t="shared" si="715"/>
        <v>0</v>
      </c>
      <c r="AH574" s="4">
        <f>(((EW574*1.15)*1.2))</f>
        <v>20.7</v>
      </c>
      <c r="AI574" s="4">
        <f>(((EX574*1.25)*1.2))</f>
        <v>0</v>
      </c>
      <c r="AJ574" s="4">
        <f t="shared" si="716"/>
        <v>0</v>
      </c>
      <c r="AK574" s="4">
        <v>200.22</v>
      </c>
      <c r="AL574" s="4">
        <v>0</v>
      </c>
      <c r="AM574" s="4">
        <v>12.47</v>
      </c>
      <c r="AN574" s="4">
        <v>1.89</v>
      </c>
      <c r="AO574" s="4">
        <v>187.75</v>
      </c>
      <c r="AP574" s="4">
        <v>0</v>
      </c>
      <c r="AQ574" s="4">
        <v>15</v>
      </c>
      <c r="AR574" s="4">
        <v>0</v>
      </c>
      <c r="AS574" s="4">
        <v>0</v>
      </c>
      <c r="AT574" s="4">
        <v>109</v>
      </c>
      <c r="AU574" s="4">
        <v>61</v>
      </c>
      <c r="AV574" s="4">
        <v>1.0669999999999999</v>
      </c>
      <c r="AW574" s="4">
        <v>1</v>
      </c>
      <c r="AZ574" s="4">
        <v>1</v>
      </c>
      <c r="BA574" s="4">
        <v>56.35</v>
      </c>
      <c r="BB574" s="4">
        <v>17.059999999999999</v>
      </c>
      <c r="BC574" s="4">
        <v>1</v>
      </c>
      <c r="BD574" s="4" t="s">
        <v>3</v>
      </c>
      <c r="BE574" s="4" t="s">
        <v>3</v>
      </c>
      <c r="BF574" s="4" t="s">
        <v>3</v>
      </c>
      <c r="BG574" s="4" t="s">
        <v>3</v>
      </c>
      <c r="BH574" s="4">
        <v>0</v>
      </c>
      <c r="BI574" s="4">
        <v>1</v>
      </c>
      <c r="BJ574" s="4" t="s">
        <v>591</v>
      </c>
      <c r="BM574" s="4">
        <v>22</v>
      </c>
      <c r="BN574" s="4">
        <v>0</v>
      </c>
      <c r="BO574" s="4" t="s">
        <v>589</v>
      </c>
      <c r="BP574" s="4">
        <v>1</v>
      </c>
      <c r="BQ574" s="4">
        <v>30</v>
      </c>
      <c r="BR574" s="4">
        <v>0</v>
      </c>
      <c r="BS574" s="4">
        <v>56.35</v>
      </c>
      <c r="BT574" s="4">
        <v>1</v>
      </c>
      <c r="BU574" s="4">
        <v>1</v>
      </c>
      <c r="BV574" s="4">
        <v>1</v>
      </c>
      <c r="BW574" s="4">
        <v>1</v>
      </c>
      <c r="BX574" s="4">
        <v>1</v>
      </c>
      <c r="BY574" s="4" t="s">
        <v>3</v>
      </c>
      <c r="BZ574" s="4">
        <v>109</v>
      </c>
      <c r="CA574" s="4">
        <v>61</v>
      </c>
      <c r="CB574" s="4" t="s">
        <v>3</v>
      </c>
      <c r="CE574" s="4">
        <v>1566</v>
      </c>
      <c r="CF574" s="4">
        <v>0</v>
      </c>
      <c r="CG574" s="4">
        <v>0</v>
      </c>
      <c r="CM574" s="4">
        <v>0</v>
      </c>
      <c r="CN574" s="4" t="s">
        <v>907</v>
      </c>
      <c r="CO574" s="4">
        <v>0</v>
      </c>
      <c r="CP574" s="4">
        <f t="shared" si="717"/>
        <v>5412.18</v>
      </c>
      <c r="CQ574" s="4">
        <f t="shared" si="718"/>
        <v>0</v>
      </c>
      <c r="CR574" s="4">
        <f>(ROUND((ROUND(((((ET574*1.25)*1.2))*AV574*1),2)*BB574),2)+ROUND((ROUND(((AE574-(((EU574*1.25)*1.2)))*AV574*1),2)*BS574),2))</f>
        <v>340.52</v>
      </c>
      <c r="CS574" s="4">
        <f>(ROUND((ROUND(((((EU574*1.25)*1.2))*AV574*1),2)*BS574),2)+ROUND((ROUND(((AE574-(((EU574*1.25)*1.2)))*AV574*1),2)*BS574),2))</f>
        <v>170.18</v>
      </c>
      <c r="CT574" s="4">
        <f t="shared" si="719"/>
        <v>15577.96</v>
      </c>
      <c r="CU574" s="4">
        <f t="shared" si="720"/>
        <v>0</v>
      </c>
      <c r="CV574" s="4">
        <f t="shared" si="721"/>
        <v>22.086899999999996</v>
      </c>
      <c r="CW574" s="4">
        <f t="shared" si="722"/>
        <v>0</v>
      </c>
      <c r="CX574" s="4">
        <f t="shared" si="723"/>
        <v>0</v>
      </c>
      <c r="CY574" s="4">
        <f>(ROUND((((S574+ROUND((ROUND(((((EU574*1.25)*1.2))*AV574*1),2)*BS574),2))*AT574)/100),2)+ROUND(((ROUND((ROUND(((AE574-(((EU574*1.25)*1.2)))*AV574*1),2)*BS574),2)*AT574)/100),2))</f>
        <v>5958.51</v>
      </c>
      <c r="CZ574" s="4">
        <f>(ROUND((((S574+ROUND((ROUND(((((EU574*1.25)*1.2))*AV574*1),2)*BS574),2))*AU574)/100),2)+ROUND(((ROUND((ROUND(((AE574-(((EU574*1.25)*1.2)))*AV574*1),2)*BS574),2)*AU574)/100),2))</f>
        <v>3334.58</v>
      </c>
      <c r="DB574" s="4">
        <v>205</v>
      </c>
      <c r="DC574" s="4" t="s">
        <v>3</v>
      </c>
      <c r="DD574" s="4" t="s">
        <v>42</v>
      </c>
      <c r="DE574" s="4" t="s">
        <v>140</v>
      </c>
      <c r="DF574" s="4" t="s">
        <v>140</v>
      </c>
      <c r="DG574" s="4" t="s">
        <v>141</v>
      </c>
      <c r="DH574" s="4" t="s">
        <v>3</v>
      </c>
      <c r="DI574" s="4" t="s">
        <v>141</v>
      </c>
      <c r="DJ574" s="4" t="s">
        <v>140</v>
      </c>
      <c r="DK574" s="4" t="s">
        <v>3</v>
      </c>
      <c r="DL574" s="4" t="s">
        <v>3</v>
      </c>
      <c r="DM574" s="4" t="s">
        <v>3</v>
      </c>
      <c r="DN574" s="4">
        <v>0</v>
      </c>
      <c r="DO574" s="4">
        <v>0</v>
      </c>
      <c r="DP574" s="4">
        <v>1</v>
      </c>
      <c r="DQ574" s="4">
        <v>1</v>
      </c>
      <c r="DU574" s="4">
        <v>1010</v>
      </c>
      <c r="DV574" s="4" t="s">
        <v>70</v>
      </c>
      <c r="DW574" s="4" t="s">
        <v>70</v>
      </c>
      <c r="DX574" s="4">
        <v>100</v>
      </c>
      <c r="DZ574" s="4" t="s">
        <v>3</v>
      </c>
      <c r="EA574" s="4" t="s">
        <v>3</v>
      </c>
      <c r="EB574" s="4" t="s">
        <v>3</v>
      </c>
      <c r="EC574" s="4" t="s">
        <v>3</v>
      </c>
      <c r="EE574" s="4">
        <v>85133642</v>
      </c>
      <c r="EF574" s="4">
        <v>30</v>
      </c>
      <c r="EG574" s="4" t="s">
        <v>52</v>
      </c>
      <c r="EH574" s="4">
        <v>0</v>
      </c>
      <c r="EI574" s="4" t="s">
        <v>3</v>
      </c>
      <c r="EJ574" s="4">
        <v>1</v>
      </c>
      <c r="EK574" s="4">
        <v>22</v>
      </c>
      <c r="EL574" s="4" t="s">
        <v>573</v>
      </c>
      <c r="EM574" s="4" t="s">
        <v>574</v>
      </c>
      <c r="EO574" s="4" t="s">
        <v>142</v>
      </c>
      <c r="EQ574" s="4">
        <v>0</v>
      </c>
      <c r="ER574" s="4">
        <v>200.22</v>
      </c>
      <c r="ES574" s="4">
        <v>0</v>
      </c>
      <c r="ET574" s="4">
        <v>12.47</v>
      </c>
      <c r="EU574" s="4">
        <v>1.89</v>
      </c>
      <c r="EV574" s="4">
        <v>187.75</v>
      </c>
      <c r="EW574" s="4">
        <v>15</v>
      </c>
      <c r="EX574" s="4">
        <v>0</v>
      </c>
      <c r="EY574" s="4">
        <v>0</v>
      </c>
      <c r="FQ574" s="4">
        <v>0</v>
      </c>
      <c r="FR574" s="4">
        <v>0</v>
      </c>
      <c r="FS574" s="4">
        <v>0</v>
      </c>
      <c r="FX574" s="4">
        <v>109</v>
      </c>
      <c r="FY574" s="4">
        <v>61</v>
      </c>
      <c r="GA574" s="4" t="s">
        <v>3</v>
      </c>
      <c r="GD574" s="4">
        <v>1</v>
      </c>
      <c r="GF574" s="4">
        <v>861835391</v>
      </c>
      <c r="GG574" s="4">
        <v>2</v>
      </c>
      <c r="GH574" s="4">
        <v>1</v>
      </c>
      <c r="GI574" s="4">
        <v>2</v>
      </c>
      <c r="GJ574" s="4">
        <v>0</v>
      </c>
      <c r="GK574" s="4">
        <v>0</v>
      </c>
      <c r="GL574" s="4">
        <f t="shared" si="724"/>
        <v>0</v>
      </c>
      <c r="GM574" s="4">
        <f t="shared" si="725"/>
        <v>14514.62</v>
      </c>
      <c r="GN574" s="4">
        <f t="shared" si="726"/>
        <v>14514.62</v>
      </c>
      <c r="GO574" s="4">
        <f t="shared" si="727"/>
        <v>0</v>
      </c>
      <c r="GP574" s="4">
        <f t="shared" si="728"/>
        <v>0</v>
      </c>
      <c r="GR574" s="4">
        <v>0</v>
      </c>
      <c r="GS574" s="4">
        <v>3</v>
      </c>
      <c r="GT574" s="4">
        <v>0</v>
      </c>
      <c r="GU574" s="4" t="s">
        <v>3</v>
      </c>
      <c r="GV574" s="4">
        <f t="shared" si="729"/>
        <v>0</v>
      </c>
      <c r="GW574" s="4">
        <v>1</v>
      </c>
      <c r="GX574" s="4">
        <f t="shared" si="730"/>
        <v>0</v>
      </c>
      <c r="HA574" s="4">
        <v>0</v>
      </c>
      <c r="HB574" s="4">
        <v>0</v>
      </c>
      <c r="HC574" s="4">
        <f t="shared" si="731"/>
        <v>0</v>
      </c>
      <c r="HE574" s="4" t="s">
        <v>3</v>
      </c>
      <c r="HF574" s="4" t="s">
        <v>3</v>
      </c>
      <c r="HM574" s="4" t="s">
        <v>3</v>
      </c>
      <c r="HN574" s="4" t="s">
        <v>3</v>
      </c>
      <c r="HO574" s="4" t="s">
        <v>3</v>
      </c>
      <c r="HP574" s="4" t="s">
        <v>3</v>
      </c>
      <c r="HQ574" s="4" t="s">
        <v>3</v>
      </c>
      <c r="HS574" s="4">
        <v>0</v>
      </c>
      <c r="IK574" s="4">
        <v>0</v>
      </c>
    </row>
    <row r="575" spans="1:255" x14ac:dyDescent="0.2">
      <c r="A575" s="2">
        <v>18</v>
      </c>
      <c r="B575" s="2">
        <v>1</v>
      </c>
      <c r="C575" s="2">
        <v>1072</v>
      </c>
      <c r="D575" s="2"/>
      <c r="E575" s="2" t="s">
        <v>592</v>
      </c>
      <c r="F575" s="2" t="s">
        <v>593</v>
      </c>
      <c r="G575" s="2" t="s">
        <v>594</v>
      </c>
      <c r="H575" s="2" t="s">
        <v>229</v>
      </c>
      <c r="I575" s="2">
        <f>I573*J575</f>
        <v>1</v>
      </c>
      <c r="J575" s="2">
        <v>2.9411764705882351</v>
      </c>
      <c r="K575" s="2">
        <v>2.941176</v>
      </c>
      <c r="L575" s="2"/>
      <c r="M575" s="2"/>
      <c r="N575" s="2"/>
      <c r="O575" s="2">
        <f t="shared" si="707"/>
        <v>220.9</v>
      </c>
      <c r="P575" s="2">
        <f t="shared" si="708"/>
        <v>220.9</v>
      </c>
      <c r="Q575" s="2">
        <f t="shared" ref="Q575:Q580" si="744">(ROUND((ROUND(((ET575)*AV575*I575),2)*BB575),2)+ROUND((ROUND(((AE575-(EU575))*AV575*I575),2)*BS575),2))</f>
        <v>0</v>
      </c>
      <c r="R575" s="2">
        <f t="shared" ref="R575:R580" si="745">(ROUND((ROUND(((EU575)*AV575*I575),2)*BS575),2)+ROUND((ROUND(((AE575-(EU575))*AV575*I575),2)*BS575),2))</f>
        <v>0</v>
      </c>
      <c r="S575" s="2">
        <f t="shared" si="709"/>
        <v>0</v>
      </c>
      <c r="T575" s="2">
        <f t="shared" si="710"/>
        <v>0</v>
      </c>
      <c r="U575" s="2">
        <f t="shared" si="711"/>
        <v>0</v>
      </c>
      <c r="V575" s="2">
        <f t="shared" si="712"/>
        <v>0</v>
      </c>
      <c r="W575" s="2">
        <f t="shared" si="713"/>
        <v>0</v>
      </c>
      <c r="X575" s="2">
        <f t="shared" ref="X575:X580" si="746">(ROUND((((S575+ROUND((ROUND(((EU575)*AV575*I575),2)*BS575),2))*AT575)/100),2)+ROUND(((ROUND((ROUND(((AE575-(EU575))*AV575*I575),2)*BS575),2)*AT575)/100),2))</f>
        <v>0</v>
      </c>
      <c r="Y575" s="2">
        <f t="shared" ref="Y575:Y580" si="747">(ROUND((((S575+ROUND((ROUND(((EU575)*AV575*I575),2)*BS575),2))*AU575)/100),2)+ROUND(((ROUND((ROUND(((AE575-(EU575))*AV575*I575),2)*BS575),2)*AU575)/100),2))</f>
        <v>0</v>
      </c>
      <c r="Z575" s="2"/>
      <c r="AA575" s="2">
        <v>85736471</v>
      </c>
      <c r="AB575" s="2">
        <f t="shared" si="714"/>
        <v>220.9</v>
      </c>
      <c r="AC575" s="2">
        <f t="shared" ref="AC575:AC580" si="748">ROUND((ES575),6)</f>
        <v>220.9</v>
      </c>
      <c r="AD575" s="2">
        <f t="shared" ref="AD575:AD580" si="749">ROUND((((ET575)-(EU575))+AE575),6)</f>
        <v>0</v>
      </c>
      <c r="AE575" s="2">
        <f t="shared" ref="AE575:AF580" si="750">ROUND((EU575),6)</f>
        <v>0</v>
      </c>
      <c r="AF575" s="2">
        <f t="shared" si="750"/>
        <v>0</v>
      </c>
      <c r="AG575" s="2">
        <f t="shared" si="715"/>
        <v>0</v>
      </c>
      <c r="AH575" s="2">
        <f t="shared" ref="AH575:AI580" si="751">(EW575)</f>
        <v>0</v>
      </c>
      <c r="AI575" s="2">
        <f t="shared" si="751"/>
        <v>0</v>
      </c>
      <c r="AJ575" s="2">
        <f t="shared" si="716"/>
        <v>0</v>
      </c>
      <c r="AK575" s="2">
        <v>220.9</v>
      </c>
      <c r="AL575" s="2">
        <v>220.9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109</v>
      </c>
      <c r="AU575" s="2">
        <v>61</v>
      </c>
      <c r="AV575" s="2">
        <v>1</v>
      </c>
      <c r="AW575" s="2">
        <v>1</v>
      </c>
      <c r="AX575" s="2"/>
      <c r="AY575" s="2"/>
      <c r="AZ575" s="2">
        <v>1</v>
      </c>
      <c r="BA575" s="2">
        <v>1</v>
      </c>
      <c r="BB575" s="2">
        <v>1</v>
      </c>
      <c r="BC575" s="2">
        <v>1</v>
      </c>
      <c r="BD575" s="2" t="s">
        <v>3</v>
      </c>
      <c r="BE575" s="2" t="s">
        <v>3</v>
      </c>
      <c r="BF575" s="2" t="s">
        <v>3</v>
      </c>
      <c r="BG575" s="2" t="s">
        <v>3</v>
      </c>
      <c r="BH575" s="2">
        <v>3</v>
      </c>
      <c r="BI575" s="2">
        <v>1</v>
      </c>
      <c r="BJ575" s="2" t="s">
        <v>595</v>
      </c>
      <c r="BK575" s="2"/>
      <c r="BL575" s="2"/>
      <c r="BM575" s="2">
        <v>22</v>
      </c>
      <c r="BN575" s="2">
        <v>0</v>
      </c>
      <c r="BO575" s="2" t="s">
        <v>3</v>
      </c>
      <c r="BP575" s="2">
        <v>0</v>
      </c>
      <c r="BQ575" s="2">
        <v>30</v>
      </c>
      <c r="BR575" s="2">
        <v>0</v>
      </c>
      <c r="BS575" s="2">
        <v>1</v>
      </c>
      <c r="BT575" s="2">
        <v>1</v>
      </c>
      <c r="BU575" s="2">
        <v>1</v>
      </c>
      <c r="BV575" s="2">
        <v>1</v>
      </c>
      <c r="BW575" s="2">
        <v>1</v>
      </c>
      <c r="BX575" s="2">
        <v>1</v>
      </c>
      <c r="BY575" s="2" t="s">
        <v>3</v>
      </c>
      <c r="BZ575" s="2">
        <v>109</v>
      </c>
      <c r="CA575" s="2">
        <v>61</v>
      </c>
      <c r="CB575" s="2" t="s">
        <v>3</v>
      </c>
      <c r="CC575" s="2"/>
      <c r="CD575" s="2"/>
      <c r="CE575" s="2">
        <v>1566</v>
      </c>
      <c r="CF575" s="2">
        <v>0</v>
      </c>
      <c r="CG575" s="2">
        <v>0</v>
      </c>
      <c r="CH575" s="2"/>
      <c r="CI575" s="2"/>
      <c r="CJ575" s="2"/>
      <c r="CK575" s="2"/>
      <c r="CL575" s="2"/>
      <c r="CM575" s="2">
        <v>0</v>
      </c>
      <c r="CN575" s="2" t="s">
        <v>908</v>
      </c>
      <c r="CO575" s="2">
        <v>0</v>
      </c>
      <c r="CP575" s="2">
        <f t="shared" si="717"/>
        <v>220.9</v>
      </c>
      <c r="CQ575" s="2">
        <f t="shared" si="718"/>
        <v>220.9</v>
      </c>
      <c r="CR575" s="2">
        <f t="shared" ref="CR575:CR580" si="752">(ROUND((ROUND(((ET575)*AV575*1),2)*BB575),2)+ROUND((ROUND(((AE575-(EU575))*AV575*1),2)*BS575),2))</f>
        <v>0</v>
      </c>
      <c r="CS575" s="2">
        <f t="shared" ref="CS575:CS580" si="753">(ROUND((ROUND(((EU575)*AV575*1),2)*BS575),2)+ROUND((ROUND(((AE575-(EU575))*AV575*1),2)*BS575),2))</f>
        <v>0</v>
      </c>
      <c r="CT575" s="2">
        <f t="shared" si="719"/>
        <v>0</v>
      </c>
      <c r="CU575" s="2">
        <f t="shared" si="720"/>
        <v>0</v>
      </c>
      <c r="CV575" s="2">
        <f t="shared" si="721"/>
        <v>0</v>
      </c>
      <c r="CW575" s="2">
        <f t="shared" si="722"/>
        <v>0</v>
      </c>
      <c r="CX575" s="2">
        <f t="shared" si="723"/>
        <v>0</v>
      </c>
      <c r="CY575" s="2">
        <f t="shared" ref="CY575:CY580" si="754">(ROUND((((S575+ROUND((ROUND(((EU575)*AV575*1),2)*BS575),2))*AT575)/100),2)+ROUND(((ROUND((ROUND(((AE575-(EU575))*AV575*1),2)*BS575),2)*AT575)/100),2))</f>
        <v>0</v>
      </c>
      <c r="CZ575" s="2">
        <f t="shared" ref="CZ575:CZ580" si="755">(ROUND((((S575+ROUND((ROUND(((EU575)*AV575*1),2)*BS575),2))*AU575)/100),2)+ROUND(((ROUND((ROUND(((AE575-(EU575))*AV575*1),2)*BS575),2)*AU575)/100),2))</f>
        <v>0</v>
      </c>
      <c r="DA575" s="2"/>
      <c r="DB575" s="2"/>
      <c r="DC575" s="2" t="s">
        <v>3</v>
      </c>
      <c r="DD575" s="2" t="s">
        <v>3</v>
      </c>
      <c r="DE575" s="2" t="s">
        <v>3</v>
      </c>
      <c r="DF575" s="2" t="s">
        <v>3</v>
      </c>
      <c r="DG575" s="2" t="s">
        <v>3</v>
      </c>
      <c r="DH575" s="2" t="s">
        <v>3</v>
      </c>
      <c r="DI575" s="2" t="s">
        <v>3</v>
      </c>
      <c r="DJ575" s="2" t="s">
        <v>3</v>
      </c>
      <c r="DK575" s="2" t="s">
        <v>3</v>
      </c>
      <c r="DL575" s="2" t="s">
        <v>3</v>
      </c>
      <c r="DM575" s="2" t="s">
        <v>3</v>
      </c>
      <c r="DN575" s="2">
        <v>0</v>
      </c>
      <c r="DO575" s="2">
        <v>0</v>
      </c>
      <c r="DP575" s="2">
        <v>1</v>
      </c>
      <c r="DQ575" s="2">
        <v>1</v>
      </c>
      <c r="DR575" s="2"/>
      <c r="DS575" s="2"/>
      <c r="DT575" s="2"/>
      <c r="DU575" s="2">
        <v>1013</v>
      </c>
      <c r="DV575" s="2" t="s">
        <v>229</v>
      </c>
      <c r="DW575" s="2" t="s">
        <v>229</v>
      </c>
      <c r="DX575" s="2">
        <v>1</v>
      </c>
      <c r="DY575" s="2"/>
      <c r="DZ575" s="2" t="s">
        <v>3</v>
      </c>
      <c r="EA575" s="2" t="s">
        <v>3</v>
      </c>
      <c r="EB575" s="2" t="s">
        <v>3</v>
      </c>
      <c r="EC575" s="2" t="s">
        <v>3</v>
      </c>
      <c r="ED575" s="2"/>
      <c r="EE575" s="2">
        <v>85133642</v>
      </c>
      <c r="EF575" s="2">
        <v>30</v>
      </c>
      <c r="EG575" s="2" t="s">
        <v>52</v>
      </c>
      <c r="EH575" s="2">
        <v>0</v>
      </c>
      <c r="EI575" s="2" t="s">
        <v>3</v>
      </c>
      <c r="EJ575" s="2">
        <v>1</v>
      </c>
      <c r="EK575" s="2">
        <v>22</v>
      </c>
      <c r="EL575" s="2" t="s">
        <v>573</v>
      </c>
      <c r="EM575" s="2" t="s">
        <v>574</v>
      </c>
      <c r="EN575" s="2"/>
      <c r="EO575" s="2" t="s">
        <v>148</v>
      </c>
      <c r="EP575" s="2"/>
      <c r="EQ575" s="2">
        <v>0</v>
      </c>
      <c r="ER575" s="2">
        <v>220.9</v>
      </c>
      <c r="ES575" s="2">
        <v>220.9</v>
      </c>
      <c r="ET575" s="2">
        <v>0</v>
      </c>
      <c r="EU575" s="2">
        <v>0</v>
      </c>
      <c r="EV575" s="2">
        <v>0</v>
      </c>
      <c r="EW575" s="2">
        <v>0</v>
      </c>
      <c r="EX575" s="2">
        <v>0</v>
      </c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>
        <v>0</v>
      </c>
      <c r="FR575" s="2">
        <v>0</v>
      </c>
      <c r="FS575" s="2">
        <v>0</v>
      </c>
      <c r="FT575" s="2"/>
      <c r="FU575" s="2"/>
      <c r="FV575" s="2"/>
      <c r="FW575" s="2"/>
      <c r="FX575" s="2">
        <v>109</v>
      </c>
      <c r="FY575" s="2">
        <v>61</v>
      </c>
      <c r="FZ575" s="2"/>
      <c r="GA575" s="2" t="s">
        <v>3</v>
      </c>
      <c r="GB575" s="2"/>
      <c r="GC575" s="2"/>
      <c r="GD575" s="2">
        <v>1</v>
      </c>
      <c r="GE575" s="2"/>
      <c r="GF575" s="2">
        <v>2131257976</v>
      </c>
      <c r="GG575" s="2">
        <v>2</v>
      </c>
      <c r="GH575" s="2">
        <v>1</v>
      </c>
      <c r="GI575" s="2">
        <v>-2</v>
      </c>
      <c r="GJ575" s="2">
        <v>0</v>
      </c>
      <c r="GK575" s="2">
        <v>0</v>
      </c>
      <c r="GL575" s="2">
        <f t="shared" si="724"/>
        <v>0</v>
      </c>
      <c r="GM575" s="2">
        <f t="shared" si="725"/>
        <v>220.9</v>
      </c>
      <c r="GN575" s="2">
        <f t="shared" si="726"/>
        <v>220.9</v>
      </c>
      <c r="GO575" s="2">
        <f t="shared" si="727"/>
        <v>0</v>
      </c>
      <c r="GP575" s="2">
        <f t="shared" si="728"/>
        <v>0</v>
      </c>
      <c r="GQ575" s="2"/>
      <c r="GR575" s="2">
        <v>0</v>
      </c>
      <c r="GS575" s="2">
        <v>3</v>
      </c>
      <c r="GT575" s="2">
        <v>0</v>
      </c>
      <c r="GU575" s="2" t="s">
        <v>3</v>
      </c>
      <c r="GV575" s="2">
        <f t="shared" si="729"/>
        <v>0</v>
      </c>
      <c r="GW575" s="2">
        <v>1</v>
      </c>
      <c r="GX575" s="2">
        <f t="shared" si="730"/>
        <v>0</v>
      </c>
      <c r="GY575" s="2"/>
      <c r="GZ575" s="2"/>
      <c r="HA575" s="2">
        <v>0</v>
      </c>
      <c r="HB575" s="2">
        <v>0</v>
      </c>
      <c r="HC575" s="2">
        <f t="shared" si="731"/>
        <v>0</v>
      </c>
      <c r="HD575" s="2"/>
      <c r="HE575" s="2" t="s">
        <v>3</v>
      </c>
      <c r="HF575" s="2" t="s">
        <v>3</v>
      </c>
      <c r="HG575" s="2"/>
      <c r="HH575" s="2"/>
      <c r="HI575" s="2"/>
      <c r="HJ575" s="2"/>
      <c r="HK575" s="2"/>
      <c r="HL575" s="2"/>
      <c r="HM575" s="2" t="s">
        <v>42</v>
      </c>
      <c r="HN575" s="2" t="s">
        <v>3</v>
      </c>
      <c r="HO575" s="2" t="s">
        <v>3</v>
      </c>
      <c r="HP575" s="2" t="s">
        <v>3</v>
      </c>
      <c r="HQ575" s="2" t="s">
        <v>3</v>
      </c>
      <c r="HR575" s="2"/>
      <c r="HS575" s="2">
        <v>0</v>
      </c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>
        <v>0</v>
      </c>
      <c r="IL575" s="2"/>
      <c r="IM575" s="2"/>
      <c r="IN575" s="2"/>
      <c r="IO575" s="2"/>
      <c r="IP575" s="2"/>
      <c r="IQ575" s="2"/>
      <c r="IR575" s="2"/>
      <c r="IS575" s="2"/>
      <c r="IT575" s="2"/>
      <c r="IU575" s="2"/>
    </row>
    <row r="576" spans="1:255" x14ac:dyDescent="0.2">
      <c r="A576" s="4">
        <v>18</v>
      </c>
      <c r="B576" s="4">
        <v>1</v>
      </c>
      <c r="C576" s="4">
        <v>1077</v>
      </c>
      <c r="E576" s="4" t="s">
        <v>592</v>
      </c>
      <c r="F576" s="4" t="s">
        <v>593</v>
      </c>
      <c r="G576" s="4" t="s">
        <v>594</v>
      </c>
      <c r="H576" s="4" t="s">
        <v>229</v>
      </c>
      <c r="I576" s="4">
        <f>I574*J576</f>
        <v>1</v>
      </c>
      <c r="J576" s="4">
        <v>2.9411764705882351</v>
      </c>
      <c r="K576" s="4">
        <v>2.941176</v>
      </c>
      <c r="O576" s="4">
        <f t="shared" si="707"/>
        <v>1354.12</v>
      </c>
      <c r="P576" s="4">
        <f t="shared" si="708"/>
        <v>1354.12</v>
      </c>
      <c r="Q576" s="4">
        <f t="shared" si="744"/>
        <v>0</v>
      </c>
      <c r="R576" s="4">
        <f t="shared" si="745"/>
        <v>0</v>
      </c>
      <c r="S576" s="4">
        <f t="shared" si="709"/>
        <v>0</v>
      </c>
      <c r="T576" s="4">
        <f t="shared" si="710"/>
        <v>0</v>
      </c>
      <c r="U576" s="4">
        <f t="shared" si="711"/>
        <v>0</v>
      </c>
      <c r="V576" s="4">
        <f t="shared" si="712"/>
        <v>0</v>
      </c>
      <c r="W576" s="4">
        <f t="shared" si="713"/>
        <v>0</v>
      </c>
      <c r="X576" s="4">
        <f t="shared" si="746"/>
        <v>0</v>
      </c>
      <c r="Y576" s="4">
        <f t="shared" si="747"/>
        <v>0</v>
      </c>
      <c r="AA576" s="4">
        <v>85736473</v>
      </c>
      <c r="AB576" s="4">
        <f t="shared" si="714"/>
        <v>220.9</v>
      </c>
      <c r="AC576" s="4">
        <f t="shared" si="748"/>
        <v>220.9</v>
      </c>
      <c r="AD576" s="4">
        <f t="shared" si="749"/>
        <v>0</v>
      </c>
      <c r="AE576" s="4">
        <f t="shared" si="750"/>
        <v>0</v>
      </c>
      <c r="AF576" s="4">
        <f t="shared" si="750"/>
        <v>0</v>
      </c>
      <c r="AG576" s="4">
        <f t="shared" si="715"/>
        <v>0</v>
      </c>
      <c r="AH576" s="4">
        <f t="shared" si="751"/>
        <v>0</v>
      </c>
      <c r="AI576" s="4">
        <f t="shared" si="751"/>
        <v>0</v>
      </c>
      <c r="AJ576" s="4">
        <f t="shared" si="716"/>
        <v>0</v>
      </c>
      <c r="AK576" s="4">
        <v>220.9</v>
      </c>
      <c r="AL576" s="4">
        <v>220.9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109</v>
      </c>
      <c r="AU576" s="4">
        <v>61</v>
      </c>
      <c r="AV576" s="4">
        <v>1</v>
      </c>
      <c r="AW576" s="4">
        <v>1</v>
      </c>
      <c r="AZ576" s="4">
        <v>1</v>
      </c>
      <c r="BA576" s="4">
        <v>1</v>
      </c>
      <c r="BB576" s="4">
        <v>1</v>
      </c>
      <c r="BC576" s="4">
        <v>6.13</v>
      </c>
      <c r="BD576" s="4" t="s">
        <v>3</v>
      </c>
      <c r="BE576" s="4" t="s">
        <v>3</v>
      </c>
      <c r="BF576" s="4" t="s">
        <v>3</v>
      </c>
      <c r="BG576" s="4" t="s">
        <v>3</v>
      </c>
      <c r="BH576" s="4">
        <v>3</v>
      </c>
      <c r="BI576" s="4">
        <v>1</v>
      </c>
      <c r="BJ576" s="4" t="s">
        <v>595</v>
      </c>
      <c r="BM576" s="4">
        <v>22</v>
      </c>
      <c r="BN576" s="4">
        <v>0</v>
      </c>
      <c r="BO576" s="4" t="s">
        <v>593</v>
      </c>
      <c r="BP576" s="4">
        <v>1</v>
      </c>
      <c r="BQ576" s="4">
        <v>30</v>
      </c>
      <c r="BR576" s="4">
        <v>0</v>
      </c>
      <c r="BS576" s="4">
        <v>1</v>
      </c>
      <c r="BT576" s="4">
        <v>1</v>
      </c>
      <c r="BU576" s="4">
        <v>1</v>
      </c>
      <c r="BV576" s="4">
        <v>1</v>
      </c>
      <c r="BW576" s="4">
        <v>1</v>
      </c>
      <c r="BX576" s="4">
        <v>1</v>
      </c>
      <c r="BY576" s="4" t="s">
        <v>3</v>
      </c>
      <c r="BZ576" s="4">
        <v>109</v>
      </c>
      <c r="CA576" s="4">
        <v>61</v>
      </c>
      <c r="CB576" s="4" t="s">
        <v>3</v>
      </c>
      <c r="CE576" s="4">
        <v>1566</v>
      </c>
      <c r="CF576" s="4">
        <v>0</v>
      </c>
      <c r="CG576" s="4">
        <v>0</v>
      </c>
      <c r="CM576" s="4">
        <v>0</v>
      </c>
      <c r="CN576" s="4" t="s">
        <v>908</v>
      </c>
      <c r="CO576" s="4">
        <v>0</v>
      </c>
      <c r="CP576" s="4">
        <f t="shared" si="717"/>
        <v>1354.12</v>
      </c>
      <c r="CQ576" s="4">
        <f t="shared" si="718"/>
        <v>1354.12</v>
      </c>
      <c r="CR576" s="4">
        <f t="shared" si="752"/>
        <v>0</v>
      </c>
      <c r="CS576" s="4">
        <f t="shared" si="753"/>
        <v>0</v>
      </c>
      <c r="CT576" s="4">
        <f t="shared" si="719"/>
        <v>0</v>
      </c>
      <c r="CU576" s="4">
        <f t="shared" si="720"/>
        <v>0</v>
      </c>
      <c r="CV576" s="4">
        <f t="shared" si="721"/>
        <v>0</v>
      </c>
      <c r="CW576" s="4">
        <f t="shared" si="722"/>
        <v>0</v>
      </c>
      <c r="CX576" s="4">
        <f t="shared" si="723"/>
        <v>0</v>
      </c>
      <c r="CY576" s="4">
        <f t="shared" si="754"/>
        <v>0</v>
      </c>
      <c r="CZ576" s="4">
        <f t="shared" si="755"/>
        <v>0</v>
      </c>
      <c r="DC576" s="4" t="s">
        <v>3</v>
      </c>
      <c r="DD576" s="4" t="s">
        <v>3</v>
      </c>
      <c r="DE576" s="4" t="s">
        <v>3</v>
      </c>
      <c r="DF576" s="4" t="s">
        <v>3</v>
      </c>
      <c r="DG576" s="4" t="s">
        <v>3</v>
      </c>
      <c r="DH576" s="4" t="s">
        <v>3</v>
      </c>
      <c r="DI576" s="4" t="s">
        <v>3</v>
      </c>
      <c r="DJ576" s="4" t="s">
        <v>3</v>
      </c>
      <c r="DK576" s="4" t="s">
        <v>3</v>
      </c>
      <c r="DL576" s="4" t="s">
        <v>3</v>
      </c>
      <c r="DM576" s="4" t="s">
        <v>3</v>
      </c>
      <c r="DN576" s="4">
        <v>0</v>
      </c>
      <c r="DO576" s="4">
        <v>0</v>
      </c>
      <c r="DP576" s="4">
        <v>1</v>
      </c>
      <c r="DQ576" s="4">
        <v>1</v>
      </c>
      <c r="DU576" s="4">
        <v>1013</v>
      </c>
      <c r="DV576" s="4" t="s">
        <v>229</v>
      </c>
      <c r="DW576" s="4" t="s">
        <v>229</v>
      </c>
      <c r="DX576" s="4">
        <v>1</v>
      </c>
      <c r="DZ576" s="4" t="s">
        <v>3</v>
      </c>
      <c r="EA576" s="4" t="s">
        <v>3</v>
      </c>
      <c r="EB576" s="4" t="s">
        <v>3</v>
      </c>
      <c r="EC576" s="4" t="s">
        <v>3</v>
      </c>
      <c r="EE576" s="4">
        <v>85133642</v>
      </c>
      <c r="EF576" s="4">
        <v>30</v>
      </c>
      <c r="EG576" s="4" t="s">
        <v>52</v>
      </c>
      <c r="EH576" s="4">
        <v>0</v>
      </c>
      <c r="EI576" s="4" t="s">
        <v>3</v>
      </c>
      <c r="EJ576" s="4">
        <v>1</v>
      </c>
      <c r="EK576" s="4">
        <v>22</v>
      </c>
      <c r="EL576" s="4" t="s">
        <v>573</v>
      </c>
      <c r="EM576" s="4" t="s">
        <v>574</v>
      </c>
      <c r="EO576" s="4" t="s">
        <v>148</v>
      </c>
      <c r="EQ576" s="4">
        <v>0</v>
      </c>
      <c r="ER576" s="4">
        <v>220.9</v>
      </c>
      <c r="ES576" s="4">
        <v>220.9</v>
      </c>
      <c r="ET576" s="4">
        <v>0</v>
      </c>
      <c r="EU576" s="4">
        <v>0</v>
      </c>
      <c r="EV576" s="4">
        <v>0</v>
      </c>
      <c r="EW576" s="4">
        <v>0</v>
      </c>
      <c r="EX576" s="4">
        <v>0</v>
      </c>
      <c r="FQ576" s="4">
        <v>0</v>
      </c>
      <c r="FR576" s="4">
        <v>0</v>
      </c>
      <c r="FS576" s="4">
        <v>0</v>
      </c>
      <c r="FX576" s="4">
        <v>109</v>
      </c>
      <c r="FY576" s="4">
        <v>61</v>
      </c>
      <c r="GA576" s="4" t="s">
        <v>3</v>
      </c>
      <c r="GD576" s="4">
        <v>1</v>
      </c>
      <c r="GF576" s="4">
        <v>2131257976</v>
      </c>
      <c r="GG576" s="4">
        <v>2</v>
      </c>
      <c r="GH576" s="4">
        <v>1</v>
      </c>
      <c r="GI576" s="4">
        <v>2</v>
      </c>
      <c r="GJ576" s="4">
        <v>0</v>
      </c>
      <c r="GK576" s="4">
        <v>0</v>
      </c>
      <c r="GL576" s="4">
        <f t="shared" si="724"/>
        <v>0</v>
      </c>
      <c r="GM576" s="4">
        <f t="shared" si="725"/>
        <v>1354.12</v>
      </c>
      <c r="GN576" s="4">
        <f t="shared" si="726"/>
        <v>1354.12</v>
      </c>
      <c r="GO576" s="4">
        <f t="shared" si="727"/>
        <v>0</v>
      </c>
      <c r="GP576" s="4">
        <f t="shared" si="728"/>
        <v>0</v>
      </c>
      <c r="GR576" s="4">
        <v>0</v>
      </c>
      <c r="GS576" s="4">
        <v>3</v>
      </c>
      <c r="GT576" s="4">
        <v>0</v>
      </c>
      <c r="GU576" s="4" t="s">
        <v>3</v>
      </c>
      <c r="GV576" s="4">
        <f t="shared" si="729"/>
        <v>0</v>
      </c>
      <c r="GW576" s="4">
        <v>1</v>
      </c>
      <c r="GX576" s="4">
        <f t="shared" si="730"/>
        <v>0</v>
      </c>
      <c r="HA576" s="4">
        <v>0</v>
      </c>
      <c r="HB576" s="4">
        <v>0</v>
      </c>
      <c r="HC576" s="4">
        <f t="shared" si="731"/>
        <v>0</v>
      </c>
      <c r="HE576" s="4" t="s">
        <v>3</v>
      </c>
      <c r="HF576" s="4" t="s">
        <v>3</v>
      </c>
      <c r="HM576" s="4" t="s">
        <v>42</v>
      </c>
      <c r="HN576" s="4" t="s">
        <v>3</v>
      </c>
      <c r="HO576" s="4" t="s">
        <v>3</v>
      </c>
      <c r="HP576" s="4" t="s">
        <v>3</v>
      </c>
      <c r="HQ576" s="4" t="s">
        <v>3</v>
      </c>
      <c r="HS576" s="4">
        <v>0</v>
      </c>
      <c r="IK576" s="4">
        <v>0</v>
      </c>
    </row>
    <row r="577" spans="1:255" x14ac:dyDescent="0.2">
      <c r="A577" s="2">
        <v>18</v>
      </c>
      <c r="B577" s="2">
        <v>1</v>
      </c>
      <c r="C577" s="2">
        <v>1071</v>
      </c>
      <c r="D577" s="2"/>
      <c r="E577" s="2" t="s">
        <v>596</v>
      </c>
      <c r="F577" s="2" t="s">
        <v>597</v>
      </c>
      <c r="G577" s="2" t="s">
        <v>598</v>
      </c>
      <c r="H577" s="2" t="s">
        <v>229</v>
      </c>
      <c r="I577" s="2">
        <f>I573*J577</f>
        <v>2</v>
      </c>
      <c r="J577" s="2">
        <v>5.8823529411764701</v>
      </c>
      <c r="K577" s="2">
        <v>5.8823530000000002</v>
      </c>
      <c r="L577" s="2"/>
      <c r="M577" s="2"/>
      <c r="N577" s="2"/>
      <c r="O577" s="2">
        <f t="shared" si="707"/>
        <v>31.48</v>
      </c>
      <c r="P577" s="2">
        <f t="shared" si="708"/>
        <v>31.48</v>
      </c>
      <c r="Q577" s="2">
        <f t="shared" si="744"/>
        <v>0</v>
      </c>
      <c r="R577" s="2">
        <f t="shared" si="745"/>
        <v>0</v>
      </c>
      <c r="S577" s="2">
        <f t="shared" si="709"/>
        <v>0</v>
      </c>
      <c r="T577" s="2">
        <f t="shared" si="710"/>
        <v>0</v>
      </c>
      <c r="U577" s="2">
        <f t="shared" si="711"/>
        <v>0</v>
      </c>
      <c r="V577" s="2">
        <f t="shared" si="712"/>
        <v>0</v>
      </c>
      <c r="W577" s="2">
        <f t="shared" si="713"/>
        <v>0</v>
      </c>
      <c r="X577" s="2">
        <f t="shared" si="746"/>
        <v>0</v>
      </c>
      <c r="Y577" s="2">
        <f t="shared" si="747"/>
        <v>0</v>
      </c>
      <c r="Z577" s="2"/>
      <c r="AA577" s="2">
        <v>85736471</v>
      </c>
      <c r="AB577" s="2">
        <f t="shared" si="714"/>
        <v>15.74</v>
      </c>
      <c r="AC577" s="2">
        <f t="shared" si="748"/>
        <v>15.74</v>
      </c>
      <c r="AD577" s="2">
        <f t="shared" si="749"/>
        <v>0</v>
      </c>
      <c r="AE577" s="2">
        <f t="shared" si="750"/>
        <v>0</v>
      </c>
      <c r="AF577" s="2">
        <f t="shared" si="750"/>
        <v>0</v>
      </c>
      <c r="AG577" s="2">
        <f t="shared" si="715"/>
        <v>0</v>
      </c>
      <c r="AH577" s="2">
        <f t="shared" si="751"/>
        <v>0</v>
      </c>
      <c r="AI577" s="2">
        <f t="shared" si="751"/>
        <v>0</v>
      </c>
      <c r="AJ577" s="2">
        <f t="shared" si="716"/>
        <v>0</v>
      </c>
      <c r="AK577" s="2">
        <v>15.74</v>
      </c>
      <c r="AL577" s="2">
        <v>15.74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109</v>
      </c>
      <c r="AU577" s="2">
        <v>61</v>
      </c>
      <c r="AV577" s="2">
        <v>1</v>
      </c>
      <c r="AW577" s="2">
        <v>1</v>
      </c>
      <c r="AX577" s="2"/>
      <c r="AY577" s="2"/>
      <c r="AZ577" s="2">
        <v>1</v>
      </c>
      <c r="BA577" s="2">
        <v>1</v>
      </c>
      <c r="BB577" s="2">
        <v>1</v>
      </c>
      <c r="BC577" s="2">
        <v>1</v>
      </c>
      <c r="BD577" s="2" t="s">
        <v>3</v>
      </c>
      <c r="BE577" s="2" t="s">
        <v>3</v>
      </c>
      <c r="BF577" s="2" t="s">
        <v>3</v>
      </c>
      <c r="BG577" s="2" t="s">
        <v>3</v>
      </c>
      <c r="BH577" s="2">
        <v>3</v>
      </c>
      <c r="BI577" s="2">
        <v>1</v>
      </c>
      <c r="BJ577" s="2" t="s">
        <v>599</v>
      </c>
      <c r="BK577" s="2"/>
      <c r="BL577" s="2"/>
      <c r="BM577" s="2">
        <v>22</v>
      </c>
      <c r="BN577" s="2">
        <v>0</v>
      </c>
      <c r="BO577" s="2" t="s">
        <v>3</v>
      </c>
      <c r="BP577" s="2">
        <v>0</v>
      </c>
      <c r="BQ577" s="2">
        <v>30</v>
      </c>
      <c r="BR577" s="2">
        <v>0</v>
      </c>
      <c r="BS577" s="2">
        <v>1</v>
      </c>
      <c r="BT577" s="2">
        <v>1</v>
      </c>
      <c r="BU577" s="2">
        <v>1</v>
      </c>
      <c r="BV577" s="2">
        <v>1</v>
      </c>
      <c r="BW577" s="2">
        <v>1</v>
      </c>
      <c r="BX577" s="2">
        <v>1</v>
      </c>
      <c r="BY577" s="2" t="s">
        <v>3</v>
      </c>
      <c r="BZ577" s="2">
        <v>109</v>
      </c>
      <c r="CA577" s="2">
        <v>61</v>
      </c>
      <c r="CB577" s="2" t="s">
        <v>3</v>
      </c>
      <c r="CC577" s="2"/>
      <c r="CD577" s="2"/>
      <c r="CE577" s="2">
        <v>1566</v>
      </c>
      <c r="CF577" s="2">
        <v>0</v>
      </c>
      <c r="CG577" s="2">
        <v>0</v>
      </c>
      <c r="CH577" s="2"/>
      <c r="CI577" s="2"/>
      <c r="CJ577" s="2"/>
      <c r="CK577" s="2"/>
      <c r="CL577" s="2"/>
      <c r="CM577" s="2">
        <v>0</v>
      </c>
      <c r="CN577" s="2" t="s">
        <v>908</v>
      </c>
      <c r="CO577" s="2">
        <v>0</v>
      </c>
      <c r="CP577" s="2">
        <f t="shared" si="717"/>
        <v>31.48</v>
      </c>
      <c r="CQ577" s="2">
        <f t="shared" si="718"/>
        <v>15.74</v>
      </c>
      <c r="CR577" s="2">
        <f t="shared" si="752"/>
        <v>0</v>
      </c>
      <c r="CS577" s="2">
        <f t="shared" si="753"/>
        <v>0</v>
      </c>
      <c r="CT577" s="2">
        <f t="shared" si="719"/>
        <v>0</v>
      </c>
      <c r="CU577" s="2">
        <f t="shared" si="720"/>
        <v>0</v>
      </c>
      <c r="CV577" s="2">
        <f t="shared" si="721"/>
        <v>0</v>
      </c>
      <c r="CW577" s="2">
        <f t="shared" si="722"/>
        <v>0</v>
      </c>
      <c r="CX577" s="2">
        <f t="shared" si="723"/>
        <v>0</v>
      </c>
      <c r="CY577" s="2">
        <f t="shared" si="754"/>
        <v>0</v>
      </c>
      <c r="CZ577" s="2">
        <f t="shared" si="755"/>
        <v>0</v>
      </c>
      <c r="DA577" s="2"/>
      <c r="DB577" s="2"/>
      <c r="DC577" s="2" t="s">
        <v>3</v>
      </c>
      <c r="DD577" s="2" t="s">
        <v>3</v>
      </c>
      <c r="DE577" s="2" t="s">
        <v>3</v>
      </c>
      <c r="DF577" s="2" t="s">
        <v>3</v>
      </c>
      <c r="DG577" s="2" t="s">
        <v>3</v>
      </c>
      <c r="DH577" s="2" t="s">
        <v>3</v>
      </c>
      <c r="DI577" s="2" t="s">
        <v>3</v>
      </c>
      <c r="DJ577" s="2" t="s">
        <v>3</v>
      </c>
      <c r="DK577" s="2" t="s">
        <v>3</v>
      </c>
      <c r="DL577" s="2" t="s">
        <v>3</v>
      </c>
      <c r="DM577" s="2" t="s">
        <v>3</v>
      </c>
      <c r="DN577" s="2">
        <v>0</v>
      </c>
      <c r="DO577" s="2">
        <v>0</v>
      </c>
      <c r="DP577" s="2">
        <v>1</v>
      </c>
      <c r="DQ577" s="2">
        <v>1</v>
      </c>
      <c r="DR577" s="2"/>
      <c r="DS577" s="2"/>
      <c r="DT577" s="2"/>
      <c r="DU577" s="2">
        <v>1013</v>
      </c>
      <c r="DV577" s="2" t="s">
        <v>229</v>
      </c>
      <c r="DW577" s="2" t="s">
        <v>229</v>
      </c>
      <c r="DX577" s="2">
        <v>1</v>
      </c>
      <c r="DY577" s="2"/>
      <c r="DZ577" s="2" t="s">
        <v>3</v>
      </c>
      <c r="EA577" s="2" t="s">
        <v>3</v>
      </c>
      <c r="EB577" s="2" t="s">
        <v>3</v>
      </c>
      <c r="EC577" s="2" t="s">
        <v>3</v>
      </c>
      <c r="ED577" s="2"/>
      <c r="EE577" s="2">
        <v>85133642</v>
      </c>
      <c r="EF577" s="2">
        <v>30</v>
      </c>
      <c r="EG577" s="2" t="s">
        <v>52</v>
      </c>
      <c r="EH577" s="2">
        <v>0</v>
      </c>
      <c r="EI577" s="2" t="s">
        <v>3</v>
      </c>
      <c r="EJ577" s="2">
        <v>1</v>
      </c>
      <c r="EK577" s="2">
        <v>22</v>
      </c>
      <c r="EL577" s="2" t="s">
        <v>573</v>
      </c>
      <c r="EM577" s="2" t="s">
        <v>574</v>
      </c>
      <c r="EN577" s="2"/>
      <c r="EO577" s="2" t="s">
        <v>148</v>
      </c>
      <c r="EP577" s="2"/>
      <c r="EQ577" s="2">
        <v>0</v>
      </c>
      <c r="ER577" s="2">
        <v>15.74</v>
      </c>
      <c r="ES577" s="2">
        <v>15.74</v>
      </c>
      <c r="ET577" s="2">
        <v>0</v>
      </c>
      <c r="EU577" s="2">
        <v>0</v>
      </c>
      <c r="EV577" s="2">
        <v>0</v>
      </c>
      <c r="EW577" s="2">
        <v>0</v>
      </c>
      <c r="EX577" s="2">
        <v>0</v>
      </c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>
        <v>0</v>
      </c>
      <c r="FR577" s="2">
        <v>0</v>
      </c>
      <c r="FS577" s="2">
        <v>0</v>
      </c>
      <c r="FT577" s="2"/>
      <c r="FU577" s="2"/>
      <c r="FV577" s="2"/>
      <c r="FW577" s="2"/>
      <c r="FX577" s="2">
        <v>109</v>
      </c>
      <c r="FY577" s="2">
        <v>61</v>
      </c>
      <c r="FZ577" s="2"/>
      <c r="GA577" s="2" t="s">
        <v>3</v>
      </c>
      <c r="GB577" s="2"/>
      <c r="GC577" s="2"/>
      <c r="GD577" s="2">
        <v>1</v>
      </c>
      <c r="GE577" s="2"/>
      <c r="GF577" s="2">
        <v>235731408</v>
      </c>
      <c r="GG577" s="2">
        <v>2</v>
      </c>
      <c r="GH577" s="2">
        <v>1</v>
      </c>
      <c r="GI577" s="2">
        <v>-2</v>
      </c>
      <c r="GJ577" s="2">
        <v>0</v>
      </c>
      <c r="GK577" s="2">
        <v>0</v>
      </c>
      <c r="GL577" s="2">
        <f t="shared" si="724"/>
        <v>0</v>
      </c>
      <c r="GM577" s="2">
        <f t="shared" si="725"/>
        <v>31.48</v>
      </c>
      <c r="GN577" s="2">
        <f t="shared" si="726"/>
        <v>31.48</v>
      </c>
      <c r="GO577" s="2">
        <f t="shared" si="727"/>
        <v>0</v>
      </c>
      <c r="GP577" s="2">
        <f t="shared" si="728"/>
        <v>0</v>
      </c>
      <c r="GQ577" s="2"/>
      <c r="GR577" s="2">
        <v>0</v>
      </c>
      <c r="GS577" s="2">
        <v>3</v>
      </c>
      <c r="GT577" s="2">
        <v>0</v>
      </c>
      <c r="GU577" s="2" t="s">
        <v>3</v>
      </c>
      <c r="GV577" s="2">
        <f t="shared" si="729"/>
        <v>0</v>
      </c>
      <c r="GW577" s="2">
        <v>1</v>
      </c>
      <c r="GX577" s="2">
        <f t="shared" si="730"/>
        <v>0</v>
      </c>
      <c r="GY577" s="2"/>
      <c r="GZ577" s="2"/>
      <c r="HA577" s="2">
        <v>0</v>
      </c>
      <c r="HB577" s="2">
        <v>0</v>
      </c>
      <c r="HC577" s="2">
        <f t="shared" si="731"/>
        <v>0</v>
      </c>
      <c r="HD577" s="2"/>
      <c r="HE577" s="2" t="s">
        <v>3</v>
      </c>
      <c r="HF577" s="2" t="s">
        <v>3</v>
      </c>
      <c r="HG577" s="2"/>
      <c r="HH577" s="2"/>
      <c r="HI577" s="2"/>
      <c r="HJ577" s="2"/>
      <c r="HK577" s="2"/>
      <c r="HL577" s="2"/>
      <c r="HM577" s="2" t="s">
        <v>42</v>
      </c>
      <c r="HN577" s="2" t="s">
        <v>3</v>
      </c>
      <c r="HO577" s="2" t="s">
        <v>3</v>
      </c>
      <c r="HP577" s="2" t="s">
        <v>3</v>
      </c>
      <c r="HQ577" s="2" t="s">
        <v>3</v>
      </c>
      <c r="HR577" s="2"/>
      <c r="HS577" s="2">
        <v>0</v>
      </c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>
        <v>0</v>
      </c>
      <c r="IL577" s="2"/>
      <c r="IM577" s="2"/>
      <c r="IN577" s="2"/>
      <c r="IO577" s="2"/>
      <c r="IP577" s="2"/>
      <c r="IQ577" s="2"/>
      <c r="IR577" s="2"/>
      <c r="IS577" s="2"/>
      <c r="IT577" s="2"/>
      <c r="IU577" s="2"/>
    </row>
    <row r="578" spans="1:255" x14ac:dyDescent="0.2">
      <c r="A578" s="4">
        <v>18</v>
      </c>
      <c r="B578" s="4">
        <v>1</v>
      </c>
      <c r="C578" s="4">
        <v>1076</v>
      </c>
      <c r="E578" s="4" t="s">
        <v>596</v>
      </c>
      <c r="F578" s="4" t="s">
        <v>597</v>
      </c>
      <c r="G578" s="4" t="s">
        <v>598</v>
      </c>
      <c r="H578" s="4" t="s">
        <v>229</v>
      </c>
      <c r="I578" s="4">
        <f>I574*J578</f>
        <v>2</v>
      </c>
      <c r="J578" s="4">
        <v>5.8823529411764701</v>
      </c>
      <c r="K578" s="4">
        <v>5.8823530000000002</v>
      </c>
      <c r="O578" s="4">
        <f t="shared" si="707"/>
        <v>154.57</v>
      </c>
      <c r="P578" s="4">
        <f t="shared" si="708"/>
        <v>154.57</v>
      </c>
      <c r="Q578" s="4">
        <f t="shared" si="744"/>
        <v>0</v>
      </c>
      <c r="R578" s="4">
        <f t="shared" si="745"/>
        <v>0</v>
      </c>
      <c r="S578" s="4">
        <f t="shared" si="709"/>
        <v>0</v>
      </c>
      <c r="T578" s="4">
        <f t="shared" si="710"/>
        <v>0</v>
      </c>
      <c r="U578" s="4">
        <f t="shared" si="711"/>
        <v>0</v>
      </c>
      <c r="V578" s="4">
        <f t="shared" si="712"/>
        <v>0</v>
      </c>
      <c r="W578" s="4">
        <f t="shared" si="713"/>
        <v>0</v>
      </c>
      <c r="X578" s="4">
        <f t="shared" si="746"/>
        <v>0</v>
      </c>
      <c r="Y578" s="4">
        <f t="shared" si="747"/>
        <v>0</v>
      </c>
      <c r="AA578" s="4">
        <v>85736473</v>
      </c>
      <c r="AB578" s="4">
        <f t="shared" si="714"/>
        <v>15.74</v>
      </c>
      <c r="AC578" s="4">
        <f t="shared" si="748"/>
        <v>15.74</v>
      </c>
      <c r="AD578" s="4">
        <f t="shared" si="749"/>
        <v>0</v>
      </c>
      <c r="AE578" s="4">
        <f t="shared" si="750"/>
        <v>0</v>
      </c>
      <c r="AF578" s="4">
        <f t="shared" si="750"/>
        <v>0</v>
      </c>
      <c r="AG578" s="4">
        <f t="shared" si="715"/>
        <v>0</v>
      </c>
      <c r="AH578" s="4">
        <f t="shared" si="751"/>
        <v>0</v>
      </c>
      <c r="AI578" s="4">
        <f t="shared" si="751"/>
        <v>0</v>
      </c>
      <c r="AJ578" s="4">
        <f t="shared" si="716"/>
        <v>0</v>
      </c>
      <c r="AK578" s="4">
        <v>15.74</v>
      </c>
      <c r="AL578" s="4">
        <v>15.74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109</v>
      </c>
      <c r="AU578" s="4">
        <v>61</v>
      </c>
      <c r="AV578" s="4">
        <v>1</v>
      </c>
      <c r="AW578" s="4">
        <v>1</v>
      </c>
      <c r="AZ578" s="4">
        <v>1</v>
      </c>
      <c r="BA578" s="4">
        <v>1</v>
      </c>
      <c r="BB578" s="4">
        <v>1</v>
      </c>
      <c r="BC578" s="4">
        <v>4.91</v>
      </c>
      <c r="BD578" s="4" t="s">
        <v>3</v>
      </c>
      <c r="BE578" s="4" t="s">
        <v>3</v>
      </c>
      <c r="BF578" s="4" t="s">
        <v>3</v>
      </c>
      <c r="BG578" s="4" t="s">
        <v>3</v>
      </c>
      <c r="BH578" s="4">
        <v>3</v>
      </c>
      <c r="BI578" s="4">
        <v>1</v>
      </c>
      <c r="BJ578" s="4" t="s">
        <v>599</v>
      </c>
      <c r="BM578" s="4">
        <v>22</v>
      </c>
      <c r="BN578" s="4">
        <v>0</v>
      </c>
      <c r="BO578" s="4" t="s">
        <v>597</v>
      </c>
      <c r="BP578" s="4">
        <v>1</v>
      </c>
      <c r="BQ578" s="4">
        <v>30</v>
      </c>
      <c r="BR578" s="4">
        <v>0</v>
      </c>
      <c r="BS578" s="4">
        <v>1</v>
      </c>
      <c r="BT578" s="4">
        <v>1</v>
      </c>
      <c r="BU578" s="4">
        <v>1</v>
      </c>
      <c r="BV578" s="4">
        <v>1</v>
      </c>
      <c r="BW578" s="4">
        <v>1</v>
      </c>
      <c r="BX578" s="4">
        <v>1</v>
      </c>
      <c r="BY578" s="4" t="s">
        <v>3</v>
      </c>
      <c r="BZ578" s="4">
        <v>109</v>
      </c>
      <c r="CA578" s="4">
        <v>61</v>
      </c>
      <c r="CB578" s="4" t="s">
        <v>3</v>
      </c>
      <c r="CE578" s="4">
        <v>1566</v>
      </c>
      <c r="CF578" s="4">
        <v>0</v>
      </c>
      <c r="CG578" s="4">
        <v>0</v>
      </c>
      <c r="CM578" s="4">
        <v>0</v>
      </c>
      <c r="CN578" s="4" t="s">
        <v>908</v>
      </c>
      <c r="CO578" s="4">
        <v>0</v>
      </c>
      <c r="CP578" s="4">
        <f t="shared" si="717"/>
        <v>154.57</v>
      </c>
      <c r="CQ578" s="4">
        <f t="shared" si="718"/>
        <v>77.28</v>
      </c>
      <c r="CR578" s="4">
        <f t="shared" si="752"/>
        <v>0</v>
      </c>
      <c r="CS578" s="4">
        <f t="shared" si="753"/>
        <v>0</v>
      </c>
      <c r="CT578" s="4">
        <f t="shared" si="719"/>
        <v>0</v>
      </c>
      <c r="CU578" s="4">
        <f t="shared" si="720"/>
        <v>0</v>
      </c>
      <c r="CV578" s="4">
        <f t="shared" si="721"/>
        <v>0</v>
      </c>
      <c r="CW578" s="4">
        <f t="shared" si="722"/>
        <v>0</v>
      </c>
      <c r="CX578" s="4">
        <f t="shared" si="723"/>
        <v>0</v>
      </c>
      <c r="CY578" s="4">
        <f t="shared" si="754"/>
        <v>0</v>
      </c>
      <c r="CZ578" s="4">
        <f t="shared" si="755"/>
        <v>0</v>
      </c>
      <c r="DC578" s="4" t="s">
        <v>3</v>
      </c>
      <c r="DD578" s="4" t="s">
        <v>3</v>
      </c>
      <c r="DE578" s="4" t="s">
        <v>3</v>
      </c>
      <c r="DF578" s="4" t="s">
        <v>3</v>
      </c>
      <c r="DG578" s="4" t="s">
        <v>3</v>
      </c>
      <c r="DH578" s="4" t="s">
        <v>3</v>
      </c>
      <c r="DI578" s="4" t="s">
        <v>3</v>
      </c>
      <c r="DJ578" s="4" t="s">
        <v>3</v>
      </c>
      <c r="DK578" s="4" t="s">
        <v>3</v>
      </c>
      <c r="DL578" s="4" t="s">
        <v>3</v>
      </c>
      <c r="DM578" s="4" t="s">
        <v>3</v>
      </c>
      <c r="DN578" s="4">
        <v>0</v>
      </c>
      <c r="DO578" s="4">
        <v>0</v>
      </c>
      <c r="DP578" s="4">
        <v>1</v>
      </c>
      <c r="DQ578" s="4">
        <v>1</v>
      </c>
      <c r="DU578" s="4">
        <v>1013</v>
      </c>
      <c r="DV578" s="4" t="s">
        <v>229</v>
      </c>
      <c r="DW578" s="4" t="s">
        <v>229</v>
      </c>
      <c r="DX578" s="4">
        <v>1</v>
      </c>
      <c r="DZ578" s="4" t="s">
        <v>3</v>
      </c>
      <c r="EA578" s="4" t="s">
        <v>3</v>
      </c>
      <c r="EB578" s="4" t="s">
        <v>3</v>
      </c>
      <c r="EC578" s="4" t="s">
        <v>3</v>
      </c>
      <c r="EE578" s="4">
        <v>85133642</v>
      </c>
      <c r="EF578" s="4">
        <v>30</v>
      </c>
      <c r="EG578" s="4" t="s">
        <v>52</v>
      </c>
      <c r="EH578" s="4">
        <v>0</v>
      </c>
      <c r="EI578" s="4" t="s">
        <v>3</v>
      </c>
      <c r="EJ578" s="4">
        <v>1</v>
      </c>
      <c r="EK578" s="4">
        <v>22</v>
      </c>
      <c r="EL578" s="4" t="s">
        <v>573</v>
      </c>
      <c r="EM578" s="4" t="s">
        <v>574</v>
      </c>
      <c r="EO578" s="4" t="s">
        <v>148</v>
      </c>
      <c r="EQ578" s="4">
        <v>0</v>
      </c>
      <c r="ER578" s="4">
        <v>15.74</v>
      </c>
      <c r="ES578" s="4">
        <v>15.74</v>
      </c>
      <c r="ET578" s="4">
        <v>0</v>
      </c>
      <c r="EU578" s="4">
        <v>0</v>
      </c>
      <c r="EV578" s="4">
        <v>0</v>
      </c>
      <c r="EW578" s="4">
        <v>0</v>
      </c>
      <c r="EX578" s="4">
        <v>0</v>
      </c>
      <c r="FQ578" s="4">
        <v>0</v>
      </c>
      <c r="FR578" s="4">
        <v>0</v>
      </c>
      <c r="FS578" s="4">
        <v>0</v>
      </c>
      <c r="FX578" s="4">
        <v>109</v>
      </c>
      <c r="FY578" s="4">
        <v>61</v>
      </c>
      <c r="GA578" s="4" t="s">
        <v>3</v>
      </c>
      <c r="GD578" s="4">
        <v>1</v>
      </c>
      <c r="GF578" s="4">
        <v>235731408</v>
      </c>
      <c r="GG578" s="4">
        <v>2</v>
      </c>
      <c r="GH578" s="4">
        <v>1</v>
      </c>
      <c r="GI578" s="4">
        <v>2</v>
      </c>
      <c r="GJ578" s="4">
        <v>0</v>
      </c>
      <c r="GK578" s="4">
        <v>0</v>
      </c>
      <c r="GL578" s="4">
        <f t="shared" si="724"/>
        <v>0</v>
      </c>
      <c r="GM578" s="4">
        <f t="shared" si="725"/>
        <v>154.57</v>
      </c>
      <c r="GN578" s="4">
        <f t="shared" si="726"/>
        <v>154.57</v>
      </c>
      <c r="GO578" s="4">
        <f t="shared" si="727"/>
        <v>0</v>
      </c>
      <c r="GP578" s="4">
        <f t="shared" si="728"/>
        <v>0</v>
      </c>
      <c r="GR578" s="4">
        <v>0</v>
      </c>
      <c r="GS578" s="4">
        <v>3</v>
      </c>
      <c r="GT578" s="4">
        <v>0</v>
      </c>
      <c r="GU578" s="4" t="s">
        <v>3</v>
      </c>
      <c r="GV578" s="4">
        <f t="shared" si="729"/>
        <v>0</v>
      </c>
      <c r="GW578" s="4">
        <v>1</v>
      </c>
      <c r="GX578" s="4">
        <f t="shared" si="730"/>
        <v>0</v>
      </c>
      <c r="HA578" s="4">
        <v>0</v>
      </c>
      <c r="HB578" s="4">
        <v>0</v>
      </c>
      <c r="HC578" s="4">
        <f t="shared" si="731"/>
        <v>0</v>
      </c>
      <c r="HE578" s="4" t="s">
        <v>3</v>
      </c>
      <c r="HF578" s="4" t="s">
        <v>3</v>
      </c>
      <c r="HM578" s="4" t="s">
        <v>42</v>
      </c>
      <c r="HN578" s="4" t="s">
        <v>3</v>
      </c>
      <c r="HO578" s="4" t="s">
        <v>3</v>
      </c>
      <c r="HP578" s="4" t="s">
        <v>3</v>
      </c>
      <c r="HQ578" s="4" t="s">
        <v>3</v>
      </c>
      <c r="HS578" s="4">
        <v>0</v>
      </c>
      <c r="IK578" s="4">
        <v>0</v>
      </c>
    </row>
    <row r="579" spans="1:255" x14ac:dyDescent="0.2">
      <c r="A579" s="2">
        <v>18</v>
      </c>
      <c r="B579" s="2">
        <v>1</v>
      </c>
      <c r="C579" s="2">
        <v>1073</v>
      </c>
      <c r="D579" s="2"/>
      <c r="E579" s="2" t="s">
        <v>600</v>
      </c>
      <c r="F579" s="2" t="s">
        <v>601</v>
      </c>
      <c r="G579" s="2" t="s">
        <v>602</v>
      </c>
      <c r="H579" s="2" t="s">
        <v>229</v>
      </c>
      <c r="I579" s="2">
        <f>I573*J579</f>
        <v>33</v>
      </c>
      <c r="J579" s="2">
        <v>97.058823529411754</v>
      </c>
      <c r="K579" s="2">
        <v>97.058824000000001</v>
      </c>
      <c r="L579" s="2"/>
      <c r="M579" s="2"/>
      <c r="N579" s="2"/>
      <c r="O579" s="2">
        <f t="shared" si="707"/>
        <v>11356.95</v>
      </c>
      <c r="P579" s="2">
        <f t="shared" si="708"/>
        <v>11356.95</v>
      </c>
      <c r="Q579" s="2">
        <f t="shared" si="744"/>
        <v>0</v>
      </c>
      <c r="R579" s="2">
        <f t="shared" si="745"/>
        <v>0</v>
      </c>
      <c r="S579" s="2">
        <f t="shared" si="709"/>
        <v>0</v>
      </c>
      <c r="T579" s="2">
        <f t="shared" si="710"/>
        <v>0</v>
      </c>
      <c r="U579" s="2">
        <f t="shared" si="711"/>
        <v>0</v>
      </c>
      <c r="V579" s="2">
        <f t="shared" si="712"/>
        <v>0</v>
      </c>
      <c r="W579" s="2">
        <f t="shared" si="713"/>
        <v>0</v>
      </c>
      <c r="X579" s="2">
        <f t="shared" si="746"/>
        <v>0</v>
      </c>
      <c r="Y579" s="2">
        <f t="shared" si="747"/>
        <v>0</v>
      </c>
      <c r="Z579" s="2"/>
      <c r="AA579" s="2">
        <v>85736471</v>
      </c>
      <c r="AB579" s="2">
        <f t="shared" si="714"/>
        <v>344.15</v>
      </c>
      <c r="AC579" s="2">
        <f t="shared" si="748"/>
        <v>344.15</v>
      </c>
      <c r="AD579" s="2">
        <f t="shared" si="749"/>
        <v>0</v>
      </c>
      <c r="AE579" s="2">
        <f t="shared" si="750"/>
        <v>0</v>
      </c>
      <c r="AF579" s="2">
        <f t="shared" si="750"/>
        <v>0</v>
      </c>
      <c r="AG579" s="2">
        <f t="shared" si="715"/>
        <v>0</v>
      </c>
      <c r="AH579" s="2">
        <f t="shared" si="751"/>
        <v>0</v>
      </c>
      <c r="AI579" s="2">
        <f t="shared" si="751"/>
        <v>0</v>
      </c>
      <c r="AJ579" s="2">
        <f t="shared" si="716"/>
        <v>0</v>
      </c>
      <c r="AK579" s="2">
        <v>344.15</v>
      </c>
      <c r="AL579" s="2">
        <v>344.15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109</v>
      </c>
      <c r="AU579" s="2">
        <v>61</v>
      </c>
      <c r="AV579" s="2">
        <v>1</v>
      </c>
      <c r="AW579" s="2">
        <v>1</v>
      </c>
      <c r="AX579" s="2"/>
      <c r="AY579" s="2"/>
      <c r="AZ579" s="2">
        <v>1</v>
      </c>
      <c r="BA579" s="2">
        <v>1</v>
      </c>
      <c r="BB579" s="2">
        <v>1</v>
      </c>
      <c r="BC579" s="2">
        <v>1</v>
      </c>
      <c r="BD579" s="2" t="s">
        <v>3</v>
      </c>
      <c r="BE579" s="2" t="s">
        <v>3</v>
      </c>
      <c r="BF579" s="2" t="s">
        <v>3</v>
      </c>
      <c r="BG579" s="2" t="s">
        <v>3</v>
      </c>
      <c r="BH579" s="2">
        <v>3</v>
      </c>
      <c r="BI579" s="2">
        <v>1</v>
      </c>
      <c r="BJ579" s="2" t="s">
        <v>603</v>
      </c>
      <c r="BK579" s="2"/>
      <c r="BL579" s="2"/>
      <c r="BM579" s="2">
        <v>22</v>
      </c>
      <c r="BN579" s="2">
        <v>0</v>
      </c>
      <c r="BO579" s="2" t="s">
        <v>3</v>
      </c>
      <c r="BP579" s="2">
        <v>0</v>
      </c>
      <c r="BQ579" s="2">
        <v>30</v>
      </c>
      <c r="BR579" s="2">
        <v>0</v>
      </c>
      <c r="BS579" s="2">
        <v>1</v>
      </c>
      <c r="BT579" s="2">
        <v>1</v>
      </c>
      <c r="BU579" s="2">
        <v>1</v>
      </c>
      <c r="BV579" s="2">
        <v>1</v>
      </c>
      <c r="BW579" s="2">
        <v>1</v>
      </c>
      <c r="BX579" s="2">
        <v>1</v>
      </c>
      <c r="BY579" s="2" t="s">
        <v>3</v>
      </c>
      <c r="BZ579" s="2">
        <v>109</v>
      </c>
      <c r="CA579" s="2">
        <v>61</v>
      </c>
      <c r="CB579" s="2" t="s">
        <v>3</v>
      </c>
      <c r="CC579" s="2"/>
      <c r="CD579" s="2"/>
      <c r="CE579" s="2">
        <v>1566</v>
      </c>
      <c r="CF579" s="2">
        <v>0</v>
      </c>
      <c r="CG579" s="2">
        <v>0</v>
      </c>
      <c r="CH579" s="2"/>
      <c r="CI579" s="2"/>
      <c r="CJ579" s="2"/>
      <c r="CK579" s="2"/>
      <c r="CL579" s="2"/>
      <c r="CM579" s="2">
        <v>0</v>
      </c>
      <c r="CN579" s="2" t="s">
        <v>908</v>
      </c>
      <c r="CO579" s="2">
        <v>0</v>
      </c>
      <c r="CP579" s="2">
        <f t="shared" si="717"/>
        <v>11356.95</v>
      </c>
      <c r="CQ579" s="2">
        <f t="shared" si="718"/>
        <v>344.15</v>
      </c>
      <c r="CR579" s="2">
        <f t="shared" si="752"/>
        <v>0</v>
      </c>
      <c r="CS579" s="2">
        <f t="shared" si="753"/>
        <v>0</v>
      </c>
      <c r="CT579" s="2">
        <f t="shared" si="719"/>
        <v>0</v>
      </c>
      <c r="CU579" s="2">
        <f t="shared" si="720"/>
        <v>0</v>
      </c>
      <c r="CV579" s="2">
        <f t="shared" si="721"/>
        <v>0</v>
      </c>
      <c r="CW579" s="2">
        <f t="shared" si="722"/>
        <v>0</v>
      </c>
      <c r="CX579" s="2">
        <f t="shared" si="723"/>
        <v>0</v>
      </c>
      <c r="CY579" s="2">
        <f t="shared" si="754"/>
        <v>0</v>
      </c>
      <c r="CZ579" s="2">
        <f t="shared" si="755"/>
        <v>0</v>
      </c>
      <c r="DA579" s="2"/>
      <c r="DB579" s="2"/>
      <c r="DC579" s="2" t="s">
        <v>3</v>
      </c>
      <c r="DD579" s="2" t="s">
        <v>3</v>
      </c>
      <c r="DE579" s="2" t="s">
        <v>3</v>
      </c>
      <c r="DF579" s="2" t="s">
        <v>3</v>
      </c>
      <c r="DG579" s="2" t="s">
        <v>3</v>
      </c>
      <c r="DH579" s="2" t="s">
        <v>3</v>
      </c>
      <c r="DI579" s="2" t="s">
        <v>3</v>
      </c>
      <c r="DJ579" s="2" t="s">
        <v>3</v>
      </c>
      <c r="DK579" s="2" t="s">
        <v>3</v>
      </c>
      <c r="DL579" s="2" t="s">
        <v>3</v>
      </c>
      <c r="DM579" s="2" t="s">
        <v>3</v>
      </c>
      <c r="DN579" s="2">
        <v>0</v>
      </c>
      <c r="DO579" s="2">
        <v>0</v>
      </c>
      <c r="DP579" s="2">
        <v>1</v>
      </c>
      <c r="DQ579" s="2">
        <v>1</v>
      </c>
      <c r="DR579" s="2"/>
      <c r="DS579" s="2"/>
      <c r="DT579" s="2"/>
      <c r="DU579" s="2">
        <v>1013</v>
      </c>
      <c r="DV579" s="2" t="s">
        <v>229</v>
      </c>
      <c r="DW579" s="2" t="s">
        <v>229</v>
      </c>
      <c r="DX579" s="2">
        <v>1</v>
      </c>
      <c r="DY579" s="2"/>
      <c r="DZ579" s="2" t="s">
        <v>3</v>
      </c>
      <c r="EA579" s="2" t="s">
        <v>3</v>
      </c>
      <c r="EB579" s="2" t="s">
        <v>3</v>
      </c>
      <c r="EC579" s="2" t="s">
        <v>3</v>
      </c>
      <c r="ED579" s="2"/>
      <c r="EE579" s="2">
        <v>85133642</v>
      </c>
      <c r="EF579" s="2">
        <v>30</v>
      </c>
      <c r="EG579" s="2" t="s">
        <v>52</v>
      </c>
      <c r="EH579" s="2">
        <v>0</v>
      </c>
      <c r="EI579" s="2" t="s">
        <v>3</v>
      </c>
      <c r="EJ579" s="2">
        <v>1</v>
      </c>
      <c r="EK579" s="2">
        <v>22</v>
      </c>
      <c r="EL579" s="2" t="s">
        <v>573</v>
      </c>
      <c r="EM579" s="2" t="s">
        <v>574</v>
      </c>
      <c r="EN579" s="2"/>
      <c r="EO579" s="2" t="s">
        <v>148</v>
      </c>
      <c r="EP579" s="2"/>
      <c r="EQ579" s="2">
        <v>0</v>
      </c>
      <c r="ER579" s="2">
        <v>344.15</v>
      </c>
      <c r="ES579" s="2">
        <v>344.15</v>
      </c>
      <c r="ET579" s="2">
        <v>0</v>
      </c>
      <c r="EU579" s="2">
        <v>0</v>
      </c>
      <c r="EV579" s="2">
        <v>0</v>
      </c>
      <c r="EW579" s="2">
        <v>0</v>
      </c>
      <c r="EX579" s="2">
        <v>0</v>
      </c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>
        <v>0</v>
      </c>
      <c r="FR579" s="2">
        <v>0</v>
      </c>
      <c r="FS579" s="2">
        <v>0</v>
      </c>
      <c r="FT579" s="2"/>
      <c r="FU579" s="2"/>
      <c r="FV579" s="2"/>
      <c r="FW579" s="2"/>
      <c r="FX579" s="2">
        <v>109</v>
      </c>
      <c r="FY579" s="2">
        <v>61</v>
      </c>
      <c r="FZ579" s="2"/>
      <c r="GA579" s="2" t="s">
        <v>3</v>
      </c>
      <c r="GB579" s="2"/>
      <c r="GC579" s="2"/>
      <c r="GD579" s="2">
        <v>1</v>
      </c>
      <c r="GE579" s="2"/>
      <c r="GF579" s="2">
        <v>976417481</v>
      </c>
      <c r="GG579" s="2">
        <v>2</v>
      </c>
      <c r="GH579" s="2">
        <v>1</v>
      </c>
      <c r="GI579" s="2">
        <v>-2</v>
      </c>
      <c r="GJ579" s="2">
        <v>0</v>
      </c>
      <c r="GK579" s="2">
        <v>0</v>
      </c>
      <c r="GL579" s="2">
        <f t="shared" si="724"/>
        <v>0</v>
      </c>
      <c r="GM579" s="2">
        <f t="shared" si="725"/>
        <v>11356.95</v>
      </c>
      <c r="GN579" s="2">
        <f t="shared" si="726"/>
        <v>11356.95</v>
      </c>
      <c r="GO579" s="2">
        <f t="shared" si="727"/>
        <v>0</v>
      </c>
      <c r="GP579" s="2">
        <f t="shared" si="728"/>
        <v>0</v>
      </c>
      <c r="GQ579" s="2"/>
      <c r="GR579" s="2">
        <v>0</v>
      </c>
      <c r="GS579" s="2">
        <v>3</v>
      </c>
      <c r="GT579" s="2">
        <v>0</v>
      </c>
      <c r="GU579" s="2" t="s">
        <v>3</v>
      </c>
      <c r="GV579" s="2">
        <f t="shared" si="729"/>
        <v>0</v>
      </c>
      <c r="GW579" s="2">
        <v>1</v>
      </c>
      <c r="GX579" s="2">
        <f t="shared" si="730"/>
        <v>0</v>
      </c>
      <c r="GY579" s="2"/>
      <c r="GZ579" s="2"/>
      <c r="HA579" s="2">
        <v>0</v>
      </c>
      <c r="HB579" s="2">
        <v>0</v>
      </c>
      <c r="HC579" s="2">
        <f t="shared" si="731"/>
        <v>0</v>
      </c>
      <c r="HD579" s="2"/>
      <c r="HE579" s="2" t="s">
        <v>3</v>
      </c>
      <c r="HF579" s="2" t="s">
        <v>3</v>
      </c>
      <c r="HG579" s="2"/>
      <c r="HH579" s="2"/>
      <c r="HI579" s="2"/>
      <c r="HJ579" s="2"/>
      <c r="HK579" s="2"/>
      <c r="HL579" s="2"/>
      <c r="HM579" s="2" t="s">
        <v>42</v>
      </c>
      <c r="HN579" s="2" t="s">
        <v>3</v>
      </c>
      <c r="HO579" s="2" t="s">
        <v>3</v>
      </c>
      <c r="HP579" s="2" t="s">
        <v>3</v>
      </c>
      <c r="HQ579" s="2" t="s">
        <v>3</v>
      </c>
      <c r="HR579" s="2"/>
      <c r="HS579" s="2">
        <v>0</v>
      </c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>
        <v>0</v>
      </c>
      <c r="IL579" s="2"/>
      <c r="IM579" s="2"/>
      <c r="IN579" s="2"/>
      <c r="IO579" s="2"/>
      <c r="IP579" s="2"/>
      <c r="IQ579" s="2"/>
      <c r="IR579" s="2"/>
      <c r="IS579" s="2"/>
      <c r="IT579" s="2"/>
      <c r="IU579" s="2"/>
    </row>
    <row r="580" spans="1:255" x14ac:dyDescent="0.2">
      <c r="A580" s="4">
        <v>18</v>
      </c>
      <c r="B580" s="4">
        <v>1</v>
      </c>
      <c r="C580" s="4">
        <v>1078</v>
      </c>
      <c r="E580" s="4" t="s">
        <v>600</v>
      </c>
      <c r="F580" s="4" t="s">
        <v>601</v>
      </c>
      <c r="G580" s="4" t="s">
        <v>602</v>
      </c>
      <c r="H580" s="4" t="s">
        <v>229</v>
      </c>
      <c r="I580" s="4">
        <f>I574*J580</f>
        <v>33</v>
      </c>
      <c r="J580" s="4">
        <v>97.058823529411754</v>
      </c>
      <c r="K580" s="4">
        <v>97.058824000000001</v>
      </c>
      <c r="O580" s="4">
        <f t="shared" si="707"/>
        <v>77681.539999999994</v>
      </c>
      <c r="P580" s="4">
        <f t="shared" si="708"/>
        <v>77681.539999999994</v>
      </c>
      <c r="Q580" s="4">
        <f t="shared" si="744"/>
        <v>0</v>
      </c>
      <c r="R580" s="4">
        <f t="shared" si="745"/>
        <v>0</v>
      </c>
      <c r="S580" s="4">
        <f t="shared" si="709"/>
        <v>0</v>
      </c>
      <c r="T580" s="4">
        <f t="shared" si="710"/>
        <v>0</v>
      </c>
      <c r="U580" s="4">
        <f t="shared" si="711"/>
        <v>0</v>
      </c>
      <c r="V580" s="4">
        <f t="shared" si="712"/>
        <v>0</v>
      </c>
      <c r="W580" s="4">
        <f t="shared" si="713"/>
        <v>0</v>
      </c>
      <c r="X580" s="4">
        <f t="shared" si="746"/>
        <v>0</v>
      </c>
      <c r="Y580" s="4">
        <f t="shared" si="747"/>
        <v>0</v>
      </c>
      <c r="AA580" s="4">
        <v>85736473</v>
      </c>
      <c r="AB580" s="4">
        <f t="shared" si="714"/>
        <v>344.15</v>
      </c>
      <c r="AC580" s="4">
        <f t="shared" si="748"/>
        <v>344.15</v>
      </c>
      <c r="AD580" s="4">
        <f t="shared" si="749"/>
        <v>0</v>
      </c>
      <c r="AE580" s="4">
        <f t="shared" si="750"/>
        <v>0</v>
      </c>
      <c r="AF580" s="4">
        <f t="shared" si="750"/>
        <v>0</v>
      </c>
      <c r="AG580" s="4">
        <f t="shared" si="715"/>
        <v>0</v>
      </c>
      <c r="AH580" s="4">
        <f t="shared" si="751"/>
        <v>0</v>
      </c>
      <c r="AI580" s="4">
        <f t="shared" si="751"/>
        <v>0</v>
      </c>
      <c r="AJ580" s="4">
        <f t="shared" si="716"/>
        <v>0</v>
      </c>
      <c r="AK580" s="4">
        <v>344.15</v>
      </c>
      <c r="AL580" s="4">
        <v>344.15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109</v>
      </c>
      <c r="AU580" s="4">
        <v>61</v>
      </c>
      <c r="AV580" s="4">
        <v>1</v>
      </c>
      <c r="AW580" s="4">
        <v>1</v>
      </c>
      <c r="AZ580" s="4">
        <v>1</v>
      </c>
      <c r="BA580" s="4">
        <v>1</v>
      </c>
      <c r="BB580" s="4">
        <v>1</v>
      </c>
      <c r="BC580" s="4">
        <v>6.84</v>
      </c>
      <c r="BD580" s="4" t="s">
        <v>3</v>
      </c>
      <c r="BE580" s="4" t="s">
        <v>3</v>
      </c>
      <c r="BF580" s="4" t="s">
        <v>3</v>
      </c>
      <c r="BG580" s="4" t="s">
        <v>3</v>
      </c>
      <c r="BH580" s="4">
        <v>3</v>
      </c>
      <c r="BI580" s="4">
        <v>1</v>
      </c>
      <c r="BJ580" s="4" t="s">
        <v>603</v>
      </c>
      <c r="BM580" s="4">
        <v>22</v>
      </c>
      <c r="BN580" s="4">
        <v>0</v>
      </c>
      <c r="BO580" s="4" t="s">
        <v>601</v>
      </c>
      <c r="BP580" s="4">
        <v>1</v>
      </c>
      <c r="BQ580" s="4">
        <v>30</v>
      </c>
      <c r="BR580" s="4">
        <v>0</v>
      </c>
      <c r="BS580" s="4">
        <v>1</v>
      </c>
      <c r="BT580" s="4">
        <v>1</v>
      </c>
      <c r="BU580" s="4">
        <v>1</v>
      </c>
      <c r="BV580" s="4">
        <v>1</v>
      </c>
      <c r="BW580" s="4">
        <v>1</v>
      </c>
      <c r="BX580" s="4">
        <v>1</v>
      </c>
      <c r="BY580" s="4" t="s">
        <v>3</v>
      </c>
      <c r="BZ580" s="4">
        <v>109</v>
      </c>
      <c r="CA580" s="4">
        <v>61</v>
      </c>
      <c r="CB580" s="4" t="s">
        <v>3</v>
      </c>
      <c r="CE580" s="4">
        <v>1566</v>
      </c>
      <c r="CF580" s="4">
        <v>0</v>
      </c>
      <c r="CG580" s="4">
        <v>0</v>
      </c>
      <c r="CM580" s="4">
        <v>0</v>
      </c>
      <c r="CN580" s="4" t="s">
        <v>908</v>
      </c>
      <c r="CO580" s="4">
        <v>0</v>
      </c>
      <c r="CP580" s="4">
        <f t="shared" si="717"/>
        <v>77681.539999999994</v>
      </c>
      <c r="CQ580" s="4">
        <f t="shared" si="718"/>
        <v>2353.9899999999998</v>
      </c>
      <c r="CR580" s="4">
        <f t="shared" si="752"/>
        <v>0</v>
      </c>
      <c r="CS580" s="4">
        <f t="shared" si="753"/>
        <v>0</v>
      </c>
      <c r="CT580" s="4">
        <f t="shared" si="719"/>
        <v>0</v>
      </c>
      <c r="CU580" s="4">
        <f t="shared" si="720"/>
        <v>0</v>
      </c>
      <c r="CV580" s="4">
        <f t="shared" si="721"/>
        <v>0</v>
      </c>
      <c r="CW580" s="4">
        <f t="shared" si="722"/>
        <v>0</v>
      </c>
      <c r="CX580" s="4">
        <f t="shared" si="723"/>
        <v>0</v>
      </c>
      <c r="CY580" s="4">
        <f t="shared" si="754"/>
        <v>0</v>
      </c>
      <c r="CZ580" s="4">
        <f t="shared" si="755"/>
        <v>0</v>
      </c>
      <c r="DC580" s="4" t="s">
        <v>3</v>
      </c>
      <c r="DD580" s="4" t="s">
        <v>3</v>
      </c>
      <c r="DE580" s="4" t="s">
        <v>3</v>
      </c>
      <c r="DF580" s="4" t="s">
        <v>3</v>
      </c>
      <c r="DG580" s="4" t="s">
        <v>3</v>
      </c>
      <c r="DH580" s="4" t="s">
        <v>3</v>
      </c>
      <c r="DI580" s="4" t="s">
        <v>3</v>
      </c>
      <c r="DJ580" s="4" t="s">
        <v>3</v>
      </c>
      <c r="DK580" s="4" t="s">
        <v>3</v>
      </c>
      <c r="DL580" s="4" t="s">
        <v>3</v>
      </c>
      <c r="DM580" s="4" t="s">
        <v>3</v>
      </c>
      <c r="DN580" s="4">
        <v>0</v>
      </c>
      <c r="DO580" s="4">
        <v>0</v>
      </c>
      <c r="DP580" s="4">
        <v>1</v>
      </c>
      <c r="DQ580" s="4">
        <v>1</v>
      </c>
      <c r="DU580" s="4">
        <v>1013</v>
      </c>
      <c r="DV580" s="4" t="s">
        <v>229</v>
      </c>
      <c r="DW580" s="4" t="s">
        <v>229</v>
      </c>
      <c r="DX580" s="4">
        <v>1</v>
      </c>
      <c r="DZ580" s="4" t="s">
        <v>3</v>
      </c>
      <c r="EA580" s="4" t="s">
        <v>3</v>
      </c>
      <c r="EB580" s="4" t="s">
        <v>3</v>
      </c>
      <c r="EC580" s="4" t="s">
        <v>3</v>
      </c>
      <c r="EE580" s="4">
        <v>85133642</v>
      </c>
      <c r="EF580" s="4">
        <v>30</v>
      </c>
      <c r="EG580" s="4" t="s">
        <v>52</v>
      </c>
      <c r="EH580" s="4">
        <v>0</v>
      </c>
      <c r="EI580" s="4" t="s">
        <v>3</v>
      </c>
      <c r="EJ580" s="4">
        <v>1</v>
      </c>
      <c r="EK580" s="4">
        <v>22</v>
      </c>
      <c r="EL580" s="4" t="s">
        <v>573</v>
      </c>
      <c r="EM580" s="4" t="s">
        <v>574</v>
      </c>
      <c r="EO580" s="4" t="s">
        <v>148</v>
      </c>
      <c r="EQ580" s="4">
        <v>0</v>
      </c>
      <c r="ER580" s="4">
        <v>344.15</v>
      </c>
      <c r="ES580" s="4">
        <v>344.15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FQ580" s="4">
        <v>0</v>
      </c>
      <c r="FR580" s="4">
        <v>0</v>
      </c>
      <c r="FS580" s="4">
        <v>0</v>
      </c>
      <c r="FX580" s="4">
        <v>109</v>
      </c>
      <c r="FY580" s="4">
        <v>61</v>
      </c>
      <c r="GA580" s="4" t="s">
        <v>3</v>
      </c>
      <c r="GD580" s="4">
        <v>1</v>
      </c>
      <c r="GF580" s="4">
        <v>976417481</v>
      </c>
      <c r="GG580" s="4">
        <v>2</v>
      </c>
      <c r="GH580" s="4">
        <v>1</v>
      </c>
      <c r="GI580" s="4">
        <v>2</v>
      </c>
      <c r="GJ580" s="4">
        <v>0</v>
      </c>
      <c r="GK580" s="4">
        <v>0</v>
      </c>
      <c r="GL580" s="4">
        <f t="shared" si="724"/>
        <v>0</v>
      </c>
      <c r="GM580" s="4">
        <f t="shared" si="725"/>
        <v>77681.539999999994</v>
      </c>
      <c r="GN580" s="4">
        <f t="shared" si="726"/>
        <v>77681.539999999994</v>
      </c>
      <c r="GO580" s="4">
        <f t="shared" si="727"/>
        <v>0</v>
      </c>
      <c r="GP580" s="4">
        <f t="shared" si="728"/>
        <v>0</v>
      </c>
      <c r="GR580" s="4">
        <v>0</v>
      </c>
      <c r="GS580" s="4">
        <v>3</v>
      </c>
      <c r="GT580" s="4">
        <v>0</v>
      </c>
      <c r="GU580" s="4" t="s">
        <v>3</v>
      </c>
      <c r="GV580" s="4">
        <f t="shared" si="729"/>
        <v>0</v>
      </c>
      <c r="GW580" s="4">
        <v>1</v>
      </c>
      <c r="GX580" s="4">
        <f t="shared" si="730"/>
        <v>0</v>
      </c>
      <c r="HA580" s="4">
        <v>0</v>
      </c>
      <c r="HB580" s="4">
        <v>0</v>
      </c>
      <c r="HC580" s="4">
        <f t="shared" si="731"/>
        <v>0</v>
      </c>
      <c r="HE580" s="4" t="s">
        <v>3</v>
      </c>
      <c r="HF580" s="4" t="s">
        <v>3</v>
      </c>
      <c r="HM580" s="4" t="s">
        <v>42</v>
      </c>
      <c r="HN580" s="4" t="s">
        <v>3</v>
      </c>
      <c r="HO580" s="4" t="s">
        <v>3</v>
      </c>
      <c r="HP580" s="4" t="s">
        <v>3</v>
      </c>
      <c r="HQ580" s="4" t="s">
        <v>3</v>
      </c>
      <c r="HS580" s="4">
        <v>0</v>
      </c>
      <c r="IK580" s="4">
        <v>0</v>
      </c>
    </row>
    <row r="581" spans="1:255" x14ac:dyDescent="0.2">
      <c r="A581" s="2">
        <v>17</v>
      </c>
      <c r="B581" s="2">
        <v>1</v>
      </c>
      <c r="C581" s="2">
        <f>ROW(SmtRes!A1081)</f>
        <v>1081</v>
      </c>
      <c r="D581" s="2">
        <f>ROW(EtalonRes!A1055)</f>
        <v>1055</v>
      </c>
      <c r="E581" s="2" t="s">
        <v>604</v>
      </c>
      <c r="F581" s="2" t="s">
        <v>605</v>
      </c>
      <c r="G581" s="2" t="s">
        <v>606</v>
      </c>
      <c r="H581" s="2" t="s">
        <v>70</v>
      </c>
      <c r="I581" s="2">
        <f>ROUND((40)/100,9)</f>
        <v>0.4</v>
      </c>
      <c r="J581" s="2">
        <v>0</v>
      </c>
      <c r="K581" s="2">
        <f>ROUND((40)/100,9)</f>
        <v>0.4</v>
      </c>
      <c r="L581" s="2"/>
      <c r="M581" s="2"/>
      <c r="N581" s="2"/>
      <c r="O581" s="2">
        <f t="shared" si="707"/>
        <v>133.71</v>
      </c>
      <c r="P581" s="2">
        <f t="shared" si="708"/>
        <v>0</v>
      </c>
      <c r="Q581" s="2">
        <f>(ROUND((ROUND(((((ET581*1.25)*1.2))*AV581*I581),2)*BB581),2)+ROUND((ROUND(((AE581-(((EU581*1.25)*1.2)))*AV581*I581),2)*BS581),2))</f>
        <v>11.7</v>
      </c>
      <c r="R581" s="2">
        <f>(ROUND((ROUND(((((EU581*1.25)*1.2))*AV581*I581),2)*BS581),2)+ROUND((ROUND(((AE581-(((EU581*1.25)*1.2)))*AV581*I581),2)*BS581),2))</f>
        <v>1.78</v>
      </c>
      <c r="S581" s="2">
        <f t="shared" si="709"/>
        <v>122.01</v>
      </c>
      <c r="T581" s="2">
        <f t="shared" si="710"/>
        <v>0</v>
      </c>
      <c r="U581" s="2">
        <f t="shared" si="711"/>
        <v>9.7712445599999995</v>
      </c>
      <c r="V581" s="2">
        <f t="shared" si="712"/>
        <v>0</v>
      </c>
      <c r="W581" s="2">
        <f t="shared" si="713"/>
        <v>0</v>
      </c>
      <c r="X581" s="2">
        <f>(ROUND((((S581+ROUND((ROUND(((((EU581*1.25)*1.2))*AV581*I581),2)*BS581),2))*AT581)/100),2)+ROUND(((ROUND((ROUND(((AE581-(((EU581*1.25)*1.2)))*AV581*I581),2)*BS581),2)*AT581)/100),2))</f>
        <v>134.93</v>
      </c>
      <c r="Y581" s="2">
        <f>(ROUND((((S581+ROUND((ROUND(((((EU581*1.25)*1.2))*AV581*I581),2)*BS581),2))*AU581)/100),2)+ROUND(((ROUND((ROUND(((AE581-(((EU581*1.25)*1.2)))*AV581*I581),2)*BS581),2)*AU581)/100),2))</f>
        <v>75.510000000000005</v>
      </c>
      <c r="Z581" s="2"/>
      <c r="AA581" s="2">
        <v>85736471</v>
      </c>
      <c r="AB581" s="2">
        <f t="shared" si="714"/>
        <v>313.28699999999998</v>
      </c>
      <c r="AC581" s="2">
        <f>ROUND((((ES581*1)*1)),6)</f>
        <v>0</v>
      </c>
      <c r="AD581" s="2">
        <f>ROUND((((((ET581*1.25)*1.2))-(((EU581*1.25)*1.2)))+AE581),6)</f>
        <v>27.42</v>
      </c>
      <c r="AE581" s="2">
        <f>ROUND((((EU581*1.25)*1.2)),6)</f>
        <v>4.17</v>
      </c>
      <c r="AF581" s="2">
        <f>ROUND((((EV581*1.15)*1.2)),6)</f>
        <v>285.86700000000002</v>
      </c>
      <c r="AG581" s="2">
        <f t="shared" si="715"/>
        <v>0</v>
      </c>
      <c r="AH581" s="2">
        <f>(((EW581*1.15)*1.2))</f>
        <v>22.894199999999998</v>
      </c>
      <c r="AI581" s="2">
        <f>(((EX581*1.25)*1.2))</f>
        <v>0</v>
      </c>
      <c r="AJ581" s="2">
        <f t="shared" si="716"/>
        <v>0</v>
      </c>
      <c r="AK581" s="2">
        <v>225.43</v>
      </c>
      <c r="AL581" s="2">
        <v>0</v>
      </c>
      <c r="AM581" s="2">
        <v>18.28</v>
      </c>
      <c r="AN581" s="2">
        <v>2.78</v>
      </c>
      <c r="AO581" s="2">
        <v>207.15</v>
      </c>
      <c r="AP581" s="2">
        <v>0</v>
      </c>
      <c r="AQ581" s="2">
        <v>16.59</v>
      </c>
      <c r="AR581" s="2">
        <v>0</v>
      </c>
      <c r="AS581" s="2">
        <v>0</v>
      </c>
      <c r="AT581" s="2">
        <v>109</v>
      </c>
      <c r="AU581" s="2">
        <v>61</v>
      </c>
      <c r="AV581" s="2">
        <v>1.0669999999999999</v>
      </c>
      <c r="AW581" s="2">
        <v>1</v>
      </c>
      <c r="AX581" s="2"/>
      <c r="AY581" s="2"/>
      <c r="AZ581" s="2">
        <v>1</v>
      </c>
      <c r="BA581" s="2">
        <v>1</v>
      </c>
      <c r="BB581" s="2">
        <v>1</v>
      </c>
      <c r="BC581" s="2">
        <v>1</v>
      </c>
      <c r="BD581" s="2" t="s">
        <v>3</v>
      </c>
      <c r="BE581" s="2" t="s">
        <v>3</v>
      </c>
      <c r="BF581" s="2" t="s">
        <v>3</v>
      </c>
      <c r="BG581" s="2" t="s">
        <v>3</v>
      </c>
      <c r="BH581" s="2">
        <v>0</v>
      </c>
      <c r="BI581" s="2">
        <v>1</v>
      </c>
      <c r="BJ581" s="2" t="s">
        <v>607</v>
      </c>
      <c r="BK581" s="2"/>
      <c r="BL581" s="2"/>
      <c r="BM581" s="2">
        <v>22</v>
      </c>
      <c r="BN581" s="2">
        <v>0</v>
      </c>
      <c r="BO581" s="2" t="s">
        <v>605</v>
      </c>
      <c r="BP581" s="2">
        <v>1</v>
      </c>
      <c r="BQ581" s="2">
        <v>30</v>
      </c>
      <c r="BR581" s="2">
        <v>0</v>
      </c>
      <c r="BS581" s="2">
        <v>1</v>
      </c>
      <c r="BT581" s="2">
        <v>1</v>
      </c>
      <c r="BU581" s="2">
        <v>1</v>
      </c>
      <c r="BV581" s="2">
        <v>1</v>
      </c>
      <c r="BW581" s="2">
        <v>1</v>
      </c>
      <c r="BX581" s="2">
        <v>1</v>
      </c>
      <c r="BY581" s="2" t="s">
        <v>3</v>
      </c>
      <c r="BZ581" s="2">
        <v>109</v>
      </c>
      <c r="CA581" s="2">
        <v>61</v>
      </c>
      <c r="CB581" s="2" t="s">
        <v>3</v>
      </c>
      <c r="CC581" s="2"/>
      <c r="CD581" s="2"/>
      <c r="CE581" s="2">
        <v>1566</v>
      </c>
      <c r="CF581" s="2">
        <v>0</v>
      </c>
      <c r="CG581" s="2">
        <v>0</v>
      </c>
      <c r="CH581" s="2"/>
      <c r="CI581" s="2"/>
      <c r="CJ581" s="2"/>
      <c r="CK581" s="2"/>
      <c r="CL581" s="2"/>
      <c r="CM581" s="2">
        <v>0</v>
      </c>
      <c r="CN581" s="2" t="s">
        <v>907</v>
      </c>
      <c r="CO581" s="2">
        <v>0</v>
      </c>
      <c r="CP581" s="2">
        <f t="shared" si="717"/>
        <v>133.71</v>
      </c>
      <c r="CQ581" s="2">
        <f t="shared" si="718"/>
        <v>0</v>
      </c>
      <c r="CR581" s="2">
        <f>(ROUND((ROUND(((((ET581*1.25)*1.2))*AV581*1),2)*BB581),2)+ROUND((ROUND(((AE581-(((EU581*1.25)*1.2)))*AV581*1),2)*BS581),2))</f>
        <v>29.26</v>
      </c>
      <c r="CS581" s="2">
        <f>(ROUND((ROUND(((((EU581*1.25)*1.2))*AV581*1),2)*BS581),2)+ROUND((ROUND(((AE581-(((EU581*1.25)*1.2)))*AV581*1),2)*BS581),2))</f>
        <v>4.45</v>
      </c>
      <c r="CT581" s="2">
        <f t="shared" si="719"/>
        <v>305.02</v>
      </c>
      <c r="CU581" s="2">
        <f t="shared" si="720"/>
        <v>0</v>
      </c>
      <c r="CV581" s="2">
        <f t="shared" si="721"/>
        <v>24.428111399999995</v>
      </c>
      <c r="CW581" s="2">
        <f t="shared" si="722"/>
        <v>0</v>
      </c>
      <c r="CX581" s="2">
        <f t="shared" si="723"/>
        <v>0</v>
      </c>
      <c r="CY581" s="2">
        <f>(ROUND((((S581+ROUND((ROUND(((((EU581*1.25)*1.2))*AV581*1),2)*BS581),2))*AT581)/100),2)+ROUND(((ROUND((ROUND(((AE581-(((EU581*1.25)*1.2)))*AV581*1),2)*BS581),2)*AT581)/100),2))</f>
        <v>137.84</v>
      </c>
      <c r="CZ581" s="2">
        <f>(ROUND((((S581+ROUND((ROUND(((((EU581*1.25)*1.2))*AV581*1),2)*BS581),2))*AU581)/100),2)+ROUND(((ROUND((ROUND(((AE581-(((EU581*1.25)*1.2)))*AV581*1),2)*BS581),2)*AU581)/100),2))</f>
        <v>77.14</v>
      </c>
      <c r="DA581" s="2"/>
      <c r="DB581" s="2">
        <v>207</v>
      </c>
      <c r="DC581" s="2" t="s">
        <v>3</v>
      </c>
      <c r="DD581" s="2" t="s">
        <v>42</v>
      </c>
      <c r="DE581" s="2" t="s">
        <v>140</v>
      </c>
      <c r="DF581" s="2" t="s">
        <v>140</v>
      </c>
      <c r="DG581" s="2" t="s">
        <v>141</v>
      </c>
      <c r="DH581" s="2" t="s">
        <v>3</v>
      </c>
      <c r="DI581" s="2" t="s">
        <v>141</v>
      </c>
      <c r="DJ581" s="2" t="s">
        <v>140</v>
      </c>
      <c r="DK581" s="2" t="s">
        <v>3</v>
      </c>
      <c r="DL581" s="2" t="s">
        <v>3</v>
      </c>
      <c r="DM581" s="2" t="s">
        <v>3</v>
      </c>
      <c r="DN581" s="2">
        <v>0</v>
      </c>
      <c r="DO581" s="2">
        <v>0</v>
      </c>
      <c r="DP581" s="2">
        <v>1</v>
      </c>
      <c r="DQ581" s="2">
        <v>1</v>
      </c>
      <c r="DR581" s="2"/>
      <c r="DS581" s="2"/>
      <c r="DT581" s="2"/>
      <c r="DU581" s="2">
        <v>1010</v>
      </c>
      <c r="DV581" s="2" t="s">
        <v>70</v>
      </c>
      <c r="DW581" s="2" t="s">
        <v>70</v>
      </c>
      <c r="DX581" s="2">
        <v>100</v>
      </c>
      <c r="DY581" s="2"/>
      <c r="DZ581" s="2" t="s">
        <v>3</v>
      </c>
      <c r="EA581" s="2" t="s">
        <v>3</v>
      </c>
      <c r="EB581" s="2" t="s">
        <v>3</v>
      </c>
      <c r="EC581" s="2" t="s">
        <v>3</v>
      </c>
      <c r="ED581" s="2"/>
      <c r="EE581" s="2">
        <v>85133642</v>
      </c>
      <c r="EF581" s="2">
        <v>30</v>
      </c>
      <c r="EG581" s="2" t="s">
        <v>52</v>
      </c>
      <c r="EH581" s="2">
        <v>0</v>
      </c>
      <c r="EI581" s="2" t="s">
        <v>3</v>
      </c>
      <c r="EJ581" s="2">
        <v>1</v>
      </c>
      <c r="EK581" s="2">
        <v>22</v>
      </c>
      <c r="EL581" s="2" t="s">
        <v>573</v>
      </c>
      <c r="EM581" s="2" t="s">
        <v>574</v>
      </c>
      <c r="EN581" s="2"/>
      <c r="EO581" s="2" t="s">
        <v>142</v>
      </c>
      <c r="EP581" s="2"/>
      <c r="EQ581" s="2">
        <v>0</v>
      </c>
      <c r="ER581" s="2">
        <v>225.43</v>
      </c>
      <c r="ES581" s="2">
        <v>0</v>
      </c>
      <c r="ET581" s="2">
        <v>18.28</v>
      </c>
      <c r="EU581" s="2">
        <v>2.78</v>
      </c>
      <c r="EV581" s="2">
        <v>207.15</v>
      </c>
      <c r="EW581" s="2">
        <v>16.59</v>
      </c>
      <c r="EX581" s="2">
        <v>0</v>
      </c>
      <c r="EY581" s="2">
        <v>0</v>
      </c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>
        <v>0</v>
      </c>
      <c r="FR581" s="2">
        <v>0</v>
      </c>
      <c r="FS581" s="2">
        <v>0</v>
      </c>
      <c r="FT581" s="2"/>
      <c r="FU581" s="2"/>
      <c r="FV581" s="2"/>
      <c r="FW581" s="2"/>
      <c r="FX581" s="2">
        <v>109</v>
      </c>
      <c r="FY581" s="2">
        <v>61</v>
      </c>
      <c r="FZ581" s="2"/>
      <c r="GA581" s="2" t="s">
        <v>3</v>
      </c>
      <c r="GB581" s="2"/>
      <c r="GC581" s="2"/>
      <c r="GD581" s="2">
        <v>1</v>
      </c>
      <c r="GE581" s="2"/>
      <c r="GF581" s="2">
        <v>-1684371489</v>
      </c>
      <c r="GG581" s="2">
        <v>2</v>
      </c>
      <c r="GH581" s="2">
        <v>1</v>
      </c>
      <c r="GI581" s="2">
        <v>2</v>
      </c>
      <c r="GJ581" s="2">
        <v>0</v>
      </c>
      <c r="GK581" s="2">
        <v>0</v>
      </c>
      <c r="GL581" s="2">
        <f t="shared" si="724"/>
        <v>0</v>
      </c>
      <c r="GM581" s="2">
        <f t="shared" si="725"/>
        <v>344.15</v>
      </c>
      <c r="GN581" s="2">
        <f t="shared" si="726"/>
        <v>344.15</v>
      </c>
      <c r="GO581" s="2">
        <f t="shared" si="727"/>
        <v>0</v>
      </c>
      <c r="GP581" s="2">
        <f t="shared" si="728"/>
        <v>0</v>
      </c>
      <c r="GQ581" s="2"/>
      <c r="GR581" s="2">
        <v>0</v>
      </c>
      <c r="GS581" s="2">
        <v>3</v>
      </c>
      <c r="GT581" s="2">
        <v>0</v>
      </c>
      <c r="GU581" s="2" t="s">
        <v>3</v>
      </c>
      <c r="GV581" s="2">
        <f t="shared" si="729"/>
        <v>0</v>
      </c>
      <c r="GW581" s="2">
        <v>1</v>
      </c>
      <c r="GX581" s="2">
        <f t="shared" si="730"/>
        <v>0</v>
      </c>
      <c r="GY581" s="2"/>
      <c r="GZ581" s="2"/>
      <c r="HA581" s="2">
        <v>0</v>
      </c>
      <c r="HB581" s="2">
        <v>0</v>
      </c>
      <c r="HC581" s="2">
        <f t="shared" si="731"/>
        <v>0</v>
      </c>
      <c r="HD581" s="2"/>
      <c r="HE581" s="2" t="s">
        <v>3</v>
      </c>
      <c r="HF581" s="2" t="s">
        <v>3</v>
      </c>
      <c r="HG581" s="2"/>
      <c r="HH581" s="2"/>
      <c r="HI581" s="2"/>
      <c r="HJ581" s="2"/>
      <c r="HK581" s="2"/>
      <c r="HL581" s="2"/>
      <c r="HM581" s="2" t="s">
        <v>3</v>
      </c>
      <c r="HN581" s="2" t="s">
        <v>3</v>
      </c>
      <c r="HO581" s="2" t="s">
        <v>3</v>
      </c>
      <c r="HP581" s="2" t="s">
        <v>3</v>
      </c>
      <c r="HQ581" s="2" t="s">
        <v>3</v>
      </c>
      <c r="HR581" s="2"/>
      <c r="HS581" s="2">
        <v>0</v>
      </c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>
        <v>0</v>
      </c>
      <c r="IL581" s="2"/>
      <c r="IM581" s="2"/>
      <c r="IN581" s="2"/>
      <c r="IO581" s="2"/>
      <c r="IP581" s="2"/>
      <c r="IQ581" s="2"/>
      <c r="IR581" s="2"/>
      <c r="IS581" s="2"/>
      <c r="IT581" s="2"/>
      <c r="IU581" s="2"/>
    </row>
    <row r="582" spans="1:255" x14ac:dyDescent="0.2">
      <c r="A582" s="4">
        <v>17</v>
      </c>
      <c r="B582" s="4">
        <v>1</v>
      </c>
      <c r="C582" s="4">
        <f>ROW(SmtRes!A1084)</f>
        <v>1084</v>
      </c>
      <c r="D582" s="4">
        <f>ROW(EtalonRes!A1058)</f>
        <v>1058</v>
      </c>
      <c r="E582" s="4" t="s">
        <v>604</v>
      </c>
      <c r="F582" s="4" t="s">
        <v>605</v>
      </c>
      <c r="G582" s="4" t="s">
        <v>606</v>
      </c>
      <c r="H582" s="4" t="s">
        <v>70</v>
      </c>
      <c r="I582" s="4">
        <f>ROUND((40)/100,9)</f>
        <v>0.4</v>
      </c>
      <c r="J582" s="4">
        <v>0</v>
      </c>
      <c r="K582" s="4">
        <f>ROUND((40)/100,9)</f>
        <v>0.4</v>
      </c>
      <c r="O582" s="4">
        <f t="shared" si="707"/>
        <v>7074.98</v>
      </c>
      <c r="P582" s="4">
        <f t="shared" si="708"/>
        <v>0</v>
      </c>
      <c r="Q582" s="4">
        <f>(ROUND((ROUND(((((ET582*1.25)*1.2))*AV582*I582),2)*BB582),2)+ROUND((ROUND(((AE582-(((EU582*1.25)*1.2)))*AV582*I582),2)*BS582),2))</f>
        <v>199.72</v>
      </c>
      <c r="R582" s="4">
        <f>(ROUND((ROUND(((((EU582*1.25)*1.2))*AV582*I582),2)*BS582),2)+ROUND((ROUND(((AE582-(((EU582*1.25)*1.2)))*AV582*I582),2)*BS582),2))</f>
        <v>100.3</v>
      </c>
      <c r="S582" s="4">
        <f t="shared" si="709"/>
        <v>6875.26</v>
      </c>
      <c r="T582" s="4">
        <f t="shared" si="710"/>
        <v>0</v>
      </c>
      <c r="U582" s="4">
        <f t="shared" si="711"/>
        <v>9.7712445599999995</v>
      </c>
      <c r="V582" s="4">
        <f t="shared" si="712"/>
        <v>0</v>
      </c>
      <c r="W582" s="4">
        <f t="shared" si="713"/>
        <v>0</v>
      </c>
      <c r="X582" s="4">
        <f>(ROUND((((S582+ROUND((ROUND(((((EU582*1.25)*1.2))*AV582*I582),2)*BS582),2))*AT582)/100),2)+ROUND(((ROUND((ROUND(((AE582-(((EU582*1.25)*1.2)))*AV582*I582),2)*BS582),2)*AT582)/100),2))</f>
        <v>7603.36</v>
      </c>
      <c r="Y582" s="4">
        <f>(ROUND((((S582+ROUND((ROUND(((((EU582*1.25)*1.2))*AV582*I582),2)*BS582),2))*AU582)/100),2)+ROUND(((ROUND((ROUND(((AE582-(((EU582*1.25)*1.2)))*AV582*I582),2)*BS582),2)*AU582)/100),2))</f>
        <v>4255.09</v>
      </c>
      <c r="AA582" s="4">
        <v>85736473</v>
      </c>
      <c r="AB582" s="4">
        <f t="shared" si="714"/>
        <v>313.28699999999998</v>
      </c>
      <c r="AC582" s="4">
        <f>ROUND((((ES582*1)*1)),6)</f>
        <v>0</v>
      </c>
      <c r="AD582" s="4">
        <f>ROUND((((((ET582*1.25)*1.2))-(((EU582*1.25)*1.2)))+AE582),6)</f>
        <v>27.42</v>
      </c>
      <c r="AE582" s="4">
        <f>ROUND((((EU582*1.25)*1.2)),6)</f>
        <v>4.17</v>
      </c>
      <c r="AF582" s="4">
        <f>ROUND((((EV582*1.15)*1.2)),6)</f>
        <v>285.86700000000002</v>
      </c>
      <c r="AG582" s="4">
        <f t="shared" si="715"/>
        <v>0</v>
      </c>
      <c r="AH582" s="4">
        <f>(((EW582*1.15)*1.2))</f>
        <v>22.894199999999998</v>
      </c>
      <c r="AI582" s="4">
        <f>(((EX582*1.25)*1.2))</f>
        <v>0</v>
      </c>
      <c r="AJ582" s="4">
        <f t="shared" si="716"/>
        <v>0</v>
      </c>
      <c r="AK582" s="4">
        <v>225.43</v>
      </c>
      <c r="AL582" s="4">
        <v>0</v>
      </c>
      <c r="AM582" s="4">
        <v>18.28</v>
      </c>
      <c r="AN582" s="4">
        <v>2.78</v>
      </c>
      <c r="AO582" s="4">
        <v>207.15</v>
      </c>
      <c r="AP582" s="4">
        <v>0</v>
      </c>
      <c r="AQ582" s="4">
        <v>16.59</v>
      </c>
      <c r="AR582" s="4">
        <v>0</v>
      </c>
      <c r="AS582" s="4">
        <v>0</v>
      </c>
      <c r="AT582" s="4">
        <v>109</v>
      </c>
      <c r="AU582" s="4">
        <v>61</v>
      </c>
      <c r="AV582" s="4">
        <v>1.0669999999999999</v>
      </c>
      <c r="AW582" s="4">
        <v>1</v>
      </c>
      <c r="AZ582" s="4">
        <v>1</v>
      </c>
      <c r="BA582" s="4">
        <v>56.35</v>
      </c>
      <c r="BB582" s="4">
        <v>17.07</v>
      </c>
      <c r="BC582" s="4">
        <v>1</v>
      </c>
      <c r="BD582" s="4" t="s">
        <v>3</v>
      </c>
      <c r="BE582" s="4" t="s">
        <v>3</v>
      </c>
      <c r="BF582" s="4" t="s">
        <v>3</v>
      </c>
      <c r="BG582" s="4" t="s">
        <v>3</v>
      </c>
      <c r="BH582" s="4">
        <v>0</v>
      </c>
      <c r="BI582" s="4">
        <v>1</v>
      </c>
      <c r="BJ582" s="4" t="s">
        <v>607</v>
      </c>
      <c r="BM582" s="4">
        <v>22</v>
      </c>
      <c r="BN582" s="4">
        <v>0</v>
      </c>
      <c r="BO582" s="4" t="s">
        <v>605</v>
      </c>
      <c r="BP582" s="4">
        <v>1</v>
      </c>
      <c r="BQ582" s="4">
        <v>30</v>
      </c>
      <c r="BR582" s="4">
        <v>0</v>
      </c>
      <c r="BS582" s="4">
        <v>56.35</v>
      </c>
      <c r="BT582" s="4">
        <v>1</v>
      </c>
      <c r="BU582" s="4">
        <v>1</v>
      </c>
      <c r="BV582" s="4">
        <v>1</v>
      </c>
      <c r="BW582" s="4">
        <v>1</v>
      </c>
      <c r="BX582" s="4">
        <v>1</v>
      </c>
      <c r="BY582" s="4" t="s">
        <v>3</v>
      </c>
      <c r="BZ582" s="4">
        <v>109</v>
      </c>
      <c r="CA582" s="4">
        <v>61</v>
      </c>
      <c r="CB582" s="4" t="s">
        <v>3</v>
      </c>
      <c r="CE582" s="4">
        <v>1566</v>
      </c>
      <c r="CF582" s="4">
        <v>0</v>
      </c>
      <c r="CG582" s="4">
        <v>0</v>
      </c>
      <c r="CM582" s="4">
        <v>0</v>
      </c>
      <c r="CN582" s="4" t="s">
        <v>907</v>
      </c>
      <c r="CO582" s="4">
        <v>0</v>
      </c>
      <c r="CP582" s="4">
        <f t="shared" si="717"/>
        <v>7074.9800000000005</v>
      </c>
      <c r="CQ582" s="4">
        <f t="shared" si="718"/>
        <v>0</v>
      </c>
      <c r="CR582" s="4">
        <f>(ROUND((ROUND(((((ET582*1.25)*1.2))*AV582*1),2)*BB582),2)+ROUND((ROUND(((AE582-(((EU582*1.25)*1.2)))*AV582*1),2)*BS582),2))</f>
        <v>499.47</v>
      </c>
      <c r="CS582" s="4">
        <f>(ROUND((ROUND(((((EU582*1.25)*1.2))*AV582*1),2)*BS582),2)+ROUND((ROUND(((AE582-(((EU582*1.25)*1.2)))*AV582*1),2)*BS582),2))</f>
        <v>250.76</v>
      </c>
      <c r="CT582" s="4">
        <f t="shared" si="719"/>
        <v>17187.88</v>
      </c>
      <c r="CU582" s="4">
        <f t="shared" si="720"/>
        <v>0</v>
      </c>
      <c r="CV582" s="4">
        <f t="shared" si="721"/>
        <v>24.428111399999995</v>
      </c>
      <c r="CW582" s="4">
        <f t="shared" si="722"/>
        <v>0</v>
      </c>
      <c r="CX582" s="4">
        <f t="shared" si="723"/>
        <v>0</v>
      </c>
      <c r="CY582" s="4">
        <f>(ROUND((((S582+ROUND((ROUND(((((EU582*1.25)*1.2))*AV582*1),2)*BS582),2))*AT582)/100),2)+ROUND(((ROUND((ROUND(((AE582-(((EU582*1.25)*1.2)))*AV582*1),2)*BS582),2)*AT582)/100),2))</f>
        <v>7767.36</v>
      </c>
      <c r="CZ582" s="4">
        <f>(ROUND((((S582+ROUND((ROUND(((((EU582*1.25)*1.2))*AV582*1),2)*BS582),2))*AU582)/100),2)+ROUND(((ROUND((ROUND(((AE582-(((EU582*1.25)*1.2)))*AV582*1),2)*BS582),2)*AU582)/100),2))</f>
        <v>4346.87</v>
      </c>
      <c r="DB582" s="4">
        <v>209</v>
      </c>
      <c r="DC582" s="4" t="s">
        <v>3</v>
      </c>
      <c r="DD582" s="4" t="s">
        <v>42</v>
      </c>
      <c r="DE582" s="4" t="s">
        <v>140</v>
      </c>
      <c r="DF582" s="4" t="s">
        <v>140</v>
      </c>
      <c r="DG582" s="4" t="s">
        <v>141</v>
      </c>
      <c r="DH582" s="4" t="s">
        <v>3</v>
      </c>
      <c r="DI582" s="4" t="s">
        <v>141</v>
      </c>
      <c r="DJ582" s="4" t="s">
        <v>140</v>
      </c>
      <c r="DK582" s="4" t="s">
        <v>3</v>
      </c>
      <c r="DL582" s="4" t="s">
        <v>3</v>
      </c>
      <c r="DM582" s="4" t="s">
        <v>3</v>
      </c>
      <c r="DN582" s="4">
        <v>0</v>
      </c>
      <c r="DO582" s="4">
        <v>0</v>
      </c>
      <c r="DP582" s="4">
        <v>1</v>
      </c>
      <c r="DQ582" s="4">
        <v>1</v>
      </c>
      <c r="DU582" s="4">
        <v>1010</v>
      </c>
      <c r="DV582" s="4" t="s">
        <v>70</v>
      </c>
      <c r="DW582" s="4" t="s">
        <v>70</v>
      </c>
      <c r="DX582" s="4">
        <v>100</v>
      </c>
      <c r="DZ582" s="4" t="s">
        <v>3</v>
      </c>
      <c r="EA582" s="4" t="s">
        <v>3</v>
      </c>
      <c r="EB582" s="4" t="s">
        <v>3</v>
      </c>
      <c r="EC582" s="4" t="s">
        <v>3</v>
      </c>
      <c r="EE582" s="4">
        <v>85133642</v>
      </c>
      <c r="EF582" s="4">
        <v>30</v>
      </c>
      <c r="EG582" s="4" t="s">
        <v>52</v>
      </c>
      <c r="EH582" s="4">
        <v>0</v>
      </c>
      <c r="EI582" s="4" t="s">
        <v>3</v>
      </c>
      <c r="EJ582" s="4">
        <v>1</v>
      </c>
      <c r="EK582" s="4">
        <v>22</v>
      </c>
      <c r="EL582" s="4" t="s">
        <v>573</v>
      </c>
      <c r="EM582" s="4" t="s">
        <v>574</v>
      </c>
      <c r="EO582" s="4" t="s">
        <v>142</v>
      </c>
      <c r="EQ582" s="4">
        <v>0</v>
      </c>
      <c r="ER582" s="4">
        <v>225.43</v>
      </c>
      <c r="ES582" s="4">
        <v>0</v>
      </c>
      <c r="ET582" s="4">
        <v>18.28</v>
      </c>
      <c r="EU582" s="4">
        <v>2.78</v>
      </c>
      <c r="EV582" s="4">
        <v>207.15</v>
      </c>
      <c r="EW582" s="4">
        <v>16.59</v>
      </c>
      <c r="EX582" s="4">
        <v>0</v>
      </c>
      <c r="EY582" s="4">
        <v>0</v>
      </c>
      <c r="FQ582" s="4">
        <v>0</v>
      </c>
      <c r="FR582" s="4">
        <v>0</v>
      </c>
      <c r="FS582" s="4">
        <v>0</v>
      </c>
      <c r="FX582" s="4">
        <v>109</v>
      </c>
      <c r="FY582" s="4">
        <v>61</v>
      </c>
      <c r="GA582" s="4" t="s">
        <v>3</v>
      </c>
      <c r="GD582" s="4">
        <v>1</v>
      </c>
      <c r="GF582" s="4">
        <v>-1684371489</v>
      </c>
      <c r="GG582" s="4">
        <v>2</v>
      </c>
      <c r="GH582" s="4">
        <v>1</v>
      </c>
      <c r="GI582" s="4">
        <v>2</v>
      </c>
      <c r="GJ582" s="4">
        <v>0</v>
      </c>
      <c r="GK582" s="4">
        <v>0</v>
      </c>
      <c r="GL582" s="4">
        <f t="shared" si="724"/>
        <v>0</v>
      </c>
      <c r="GM582" s="4">
        <f t="shared" si="725"/>
        <v>18933.43</v>
      </c>
      <c r="GN582" s="4">
        <f t="shared" si="726"/>
        <v>18933.43</v>
      </c>
      <c r="GO582" s="4">
        <f t="shared" si="727"/>
        <v>0</v>
      </c>
      <c r="GP582" s="4">
        <f t="shared" si="728"/>
        <v>0</v>
      </c>
      <c r="GR582" s="4">
        <v>0</v>
      </c>
      <c r="GS582" s="4">
        <v>3</v>
      </c>
      <c r="GT582" s="4">
        <v>0</v>
      </c>
      <c r="GU582" s="4" t="s">
        <v>3</v>
      </c>
      <c r="GV582" s="4">
        <f t="shared" si="729"/>
        <v>0</v>
      </c>
      <c r="GW582" s="4">
        <v>1</v>
      </c>
      <c r="GX582" s="4">
        <f t="shared" si="730"/>
        <v>0</v>
      </c>
      <c r="HA582" s="4">
        <v>0</v>
      </c>
      <c r="HB582" s="4">
        <v>0</v>
      </c>
      <c r="HC582" s="4">
        <f t="shared" si="731"/>
        <v>0</v>
      </c>
      <c r="HE582" s="4" t="s">
        <v>3</v>
      </c>
      <c r="HF582" s="4" t="s">
        <v>3</v>
      </c>
      <c r="HM582" s="4" t="s">
        <v>3</v>
      </c>
      <c r="HN582" s="4" t="s">
        <v>3</v>
      </c>
      <c r="HO582" s="4" t="s">
        <v>3</v>
      </c>
      <c r="HP582" s="4" t="s">
        <v>3</v>
      </c>
      <c r="HQ582" s="4" t="s">
        <v>3</v>
      </c>
      <c r="HS582" s="4">
        <v>0</v>
      </c>
      <c r="IK582" s="4">
        <v>0</v>
      </c>
    </row>
    <row r="583" spans="1:255" x14ac:dyDescent="0.2">
      <c r="A583" s="2">
        <v>18</v>
      </c>
      <c r="B583" s="2">
        <v>1</v>
      </c>
      <c r="C583" s="2">
        <v>1081</v>
      </c>
      <c r="D583" s="2"/>
      <c r="E583" s="2" t="s">
        <v>608</v>
      </c>
      <c r="F583" s="2" t="s">
        <v>609</v>
      </c>
      <c r="G583" s="2" t="s">
        <v>610</v>
      </c>
      <c r="H583" s="2" t="s">
        <v>146</v>
      </c>
      <c r="I583" s="2">
        <f>I581*J583</f>
        <v>40</v>
      </c>
      <c r="J583" s="2">
        <v>100</v>
      </c>
      <c r="K583" s="2">
        <v>100</v>
      </c>
      <c r="L583" s="2"/>
      <c r="M583" s="2"/>
      <c r="N583" s="2"/>
      <c r="O583" s="2">
        <f t="shared" si="707"/>
        <v>23467.200000000001</v>
      </c>
      <c r="P583" s="2">
        <f t="shared" si="708"/>
        <v>23467.200000000001</v>
      </c>
      <c r="Q583" s="2">
        <f>(ROUND((ROUND(((ET583)*AV583*I583),2)*BB583),2)+ROUND((ROUND(((AE583-(EU583))*AV583*I583),2)*BS583),2))</f>
        <v>0</v>
      </c>
      <c r="R583" s="2">
        <f>(ROUND((ROUND(((EU583)*AV583*I583),2)*BS583),2)+ROUND((ROUND(((AE583-(EU583))*AV583*I583),2)*BS583),2))</f>
        <v>0</v>
      </c>
      <c r="S583" s="2">
        <f t="shared" si="709"/>
        <v>0</v>
      </c>
      <c r="T583" s="2">
        <f t="shared" si="710"/>
        <v>0</v>
      </c>
      <c r="U583" s="2">
        <f t="shared" si="711"/>
        <v>0</v>
      </c>
      <c r="V583" s="2">
        <f t="shared" si="712"/>
        <v>0</v>
      </c>
      <c r="W583" s="2">
        <f t="shared" si="713"/>
        <v>0</v>
      </c>
      <c r="X583" s="2">
        <f>(ROUND((((S583+ROUND((ROUND(((EU583)*AV583*I583),2)*BS583),2))*AT583)/100),2)+ROUND(((ROUND((ROUND(((AE583-(EU583))*AV583*I583),2)*BS583),2)*AT583)/100),2))</f>
        <v>0</v>
      </c>
      <c r="Y583" s="2">
        <f>(ROUND((((S583+ROUND((ROUND(((EU583)*AV583*I583),2)*BS583),2))*AU583)/100),2)+ROUND(((ROUND((ROUND(((AE583-(EU583))*AV583*I583),2)*BS583),2)*AU583)/100),2))</f>
        <v>0</v>
      </c>
      <c r="Z583" s="2"/>
      <c r="AA583" s="2">
        <v>85736471</v>
      </c>
      <c r="AB583" s="2">
        <f t="shared" si="714"/>
        <v>586.67999999999995</v>
      </c>
      <c r="AC583" s="2">
        <f>ROUND((ES583),6)</f>
        <v>586.67999999999995</v>
      </c>
      <c r="AD583" s="2">
        <f>ROUND((((ET583)-(EU583))+AE583),6)</f>
        <v>0</v>
      </c>
      <c r="AE583" s="2">
        <f>ROUND((EU583),6)</f>
        <v>0</v>
      </c>
      <c r="AF583" s="2">
        <f>ROUND((EV583),6)</f>
        <v>0</v>
      </c>
      <c r="AG583" s="2">
        <f t="shared" si="715"/>
        <v>0</v>
      </c>
      <c r="AH583" s="2">
        <f>(EW583)</f>
        <v>0</v>
      </c>
      <c r="AI583" s="2">
        <f>(EX583)</f>
        <v>0</v>
      </c>
      <c r="AJ583" s="2">
        <f t="shared" si="716"/>
        <v>0</v>
      </c>
      <c r="AK583" s="2">
        <v>586.67999999999995</v>
      </c>
      <c r="AL583" s="2">
        <v>586.67999999999995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109</v>
      </c>
      <c r="AU583" s="2">
        <v>61</v>
      </c>
      <c r="AV583" s="2">
        <v>1</v>
      </c>
      <c r="AW583" s="2">
        <v>1</v>
      </c>
      <c r="AX583" s="2"/>
      <c r="AY583" s="2"/>
      <c r="AZ583" s="2">
        <v>1</v>
      </c>
      <c r="BA583" s="2">
        <v>1</v>
      </c>
      <c r="BB583" s="2">
        <v>1</v>
      </c>
      <c r="BC583" s="2">
        <v>1</v>
      </c>
      <c r="BD583" s="2" t="s">
        <v>3</v>
      </c>
      <c r="BE583" s="2" t="s">
        <v>3</v>
      </c>
      <c r="BF583" s="2" t="s">
        <v>3</v>
      </c>
      <c r="BG583" s="2" t="s">
        <v>3</v>
      </c>
      <c r="BH583" s="2">
        <v>3</v>
      </c>
      <c r="BI583" s="2">
        <v>1</v>
      </c>
      <c r="BJ583" s="2" t="s">
        <v>611</v>
      </c>
      <c r="BK583" s="2"/>
      <c r="BL583" s="2"/>
      <c r="BM583" s="2">
        <v>22</v>
      </c>
      <c r="BN583" s="2">
        <v>0</v>
      </c>
      <c r="BO583" s="2" t="s">
        <v>3</v>
      </c>
      <c r="BP583" s="2">
        <v>0</v>
      </c>
      <c r="BQ583" s="2">
        <v>30</v>
      </c>
      <c r="BR583" s="2">
        <v>0</v>
      </c>
      <c r="BS583" s="2">
        <v>1</v>
      </c>
      <c r="BT583" s="2">
        <v>1</v>
      </c>
      <c r="BU583" s="2">
        <v>1</v>
      </c>
      <c r="BV583" s="2">
        <v>1</v>
      </c>
      <c r="BW583" s="2">
        <v>1</v>
      </c>
      <c r="BX583" s="2">
        <v>1</v>
      </c>
      <c r="BY583" s="2" t="s">
        <v>3</v>
      </c>
      <c r="BZ583" s="2">
        <v>109</v>
      </c>
      <c r="CA583" s="2">
        <v>61</v>
      </c>
      <c r="CB583" s="2" t="s">
        <v>3</v>
      </c>
      <c r="CC583" s="2"/>
      <c r="CD583" s="2"/>
      <c r="CE583" s="2">
        <v>1566</v>
      </c>
      <c r="CF583" s="2">
        <v>0</v>
      </c>
      <c r="CG583" s="2">
        <v>0</v>
      </c>
      <c r="CH583" s="2"/>
      <c r="CI583" s="2"/>
      <c r="CJ583" s="2"/>
      <c r="CK583" s="2"/>
      <c r="CL583" s="2"/>
      <c r="CM583" s="2">
        <v>0</v>
      </c>
      <c r="CN583" s="2" t="s">
        <v>908</v>
      </c>
      <c r="CO583" s="2">
        <v>0</v>
      </c>
      <c r="CP583" s="2">
        <f t="shared" si="717"/>
        <v>23467.200000000001</v>
      </c>
      <c r="CQ583" s="2">
        <f t="shared" si="718"/>
        <v>586.67999999999995</v>
      </c>
      <c r="CR583" s="2">
        <f>(ROUND((ROUND(((ET583)*AV583*1),2)*BB583),2)+ROUND((ROUND(((AE583-(EU583))*AV583*1),2)*BS583),2))</f>
        <v>0</v>
      </c>
      <c r="CS583" s="2">
        <f>(ROUND((ROUND(((EU583)*AV583*1),2)*BS583),2)+ROUND((ROUND(((AE583-(EU583))*AV583*1),2)*BS583),2))</f>
        <v>0</v>
      </c>
      <c r="CT583" s="2">
        <f t="shared" si="719"/>
        <v>0</v>
      </c>
      <c r="CU583" s="2">
        <f t="shared" si="720"/>
        <v>0</v>
      </c>
      <c r="CV583" s="2">
        <f t="shared" si="721"/>
        <v>0</v>
      </c>
      <c r="CW583" s="2">
        <f t="shared" si="722"/>
        <v>0</v>
      </c>
      <c r="CX583" s="2">
        <f t="shared" si="723"/>
        <v>0</v>
      </c>
      <c r="CY583" s="2">
        <f>(ROUND((((S583+ROUND((ROUND(((EU583)*AV583*1),2)*BS583),2))*AT583)/100),2)+ROUND(((ROUND((ROUND(((AE583-(EU583))*AV583*1),2)*BS583),2)*AT583)/100),2))</f>
        <v>0</v>
      </c>
      <c r="CZ583" s="2">
        <f>(ROUND((((S583+ROUND((ROUND(((EU583)*AV583*1),2)*BS583),2))*AU583)/100),2)+ROUND(((ROUND((ROUND(((AE583-(EU583))*AV583*1),2)*BS583),2)*AU583)/100),2))</f>
        <v>0</v>
      </c>
      <c r="DA583" s="2"/>
      <c r="DB583" s="2"/>
      <c r="DC583" s="2" t="s">
        <v>3</v>
      </c>
      <c r="DD583" s="2" t="s">
        <v>3</v>
      </c>
      <c r="DE583" s="2" t="s">
        <v>3</v>
      </c>
      <c r="DF583" s="2" t="s">
        <v>3</v>
      </c>
      <c r="DG583" s="2" t="s">
        <v>3</v>
      </c>
      <c r="DH583" s="2" t="s">
        <v>3</v>
      </c>
      <c r="DI583" s="2" t="s">
        <v>3</v>
      </c>
      <c r="DJ583" s="2" t="s">
        <v>3</v>
      </c>
      <c r="DK583" s="2" t="s">
        <v>3</v>
      </c>
      <c r="DL583" s="2" t="s">
        <v>3</v>
      </c>
      <c r="DM583" s="2" t="s">
        <v>3</v>
      </c>
      <c r="DN583" s="2">
        <v>0</v>
      </c>
      <c r="DO583" s="2">
        <v>0</v>
      </c>
      <c r="DP583" s="2">
        <v>1</v>
      </c>
      <c r="DQ583" s="2">
        <v>1</v>
      </c>
      <c r="DR583" s="2"/>
      <c r="DS583" s="2"/>
      <c r="DT583" s="2"/>
      <c r="DU583" s="2">
        <v>1010</v>
      </c>
      <c r="DV583" s="2" t="s">
        <v>146</v>
      </c>
      <c r="DW583" s="2" t="s">
        <v>146</v>
      </c>
      <c r="DX583" s="2">
        <v>1</v>
      </c>
      <c r="DY583" s="2"/>
      <c r="DZ583" s="2" t="s">
        <v>3</v>
      </c>
      <c r="EA583" s="2" t="s">
        <v>3</v>
      </c>
      <c r="EB583" s="2" t="s">
        <v>3</v>
      </c>
      <c r="EC583" s="2" t="s">
        <v>3</v>
      </c>
      <c r="ED583" s="2"/>
      <c r="EE583" s="2">
        <v>85133642</v>
      </c>
      <c r="EF583" s="2">
        <v>30</v>
      </c>
      <c r="EG583" s="2" t="s">
        <v>52</v>
      </c>
      <c r="EH583" s="2">
        <v>0</v>
      </c>
      <c r="EI583" s="2" t="s">
        <v>3</v>
      </c>
      <c r="EJ583" s="2">
        <v>1</v>
      </c>
      <c r="EK583" s="2">
        <v>22</v>
      </c>
      <c r="EL583" s="2" t="s">
        <v>573</v>
      </c>
      <c r="EM583" s="2" t="s">
        <v>574</v>
      </c>
      <c r="EN583" s="2"/>
      <c r="EO583" s="2" t="s">
        <v>148</v>
      </c>
      <c r="EP583" s="2"/>
      <c r="EQ583" s="2">
        <v>0</v>
      </c>
      <c r="ER583" s="2">
        <v>586.67999999999995</v>
      </c>
      <c r="ES583" s="2">
        <v>586.67999999999995</v>
      </c>
      <c r="ET583" s="2">
        <v>0</v>
      </c>
      <c r="EU583" s="2">
        <v>0</v>
      </c>
      <c r="EV583" s="2">
        <v>0</v>
      </c>
      <c r="EW583" s="2">
        <v>0</v>
      </c>
      <c r="EX583" s="2">
        <v>0</v>
      </c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>
        <v>0</v>
      </c>
      <c r="FR583" s="2">
        <v>0</v>
      </c>
      <c r="FS583" s="2">
        <v>0</v>
      </c>
      <c r="FT583" s="2"/>
      <c r="FU583" s="2"/>
      <c r="FV583" s="2"/>
      <c r="FW583" s="2"/>
      <c r="FX583" s="2">
        <v>109</v>
      </c>
      <c r="FY583" s="2">
        <v>61</v>
      </c>
      <c r="FZ583" s="2"/>
      <c r="GA583" s="2" t="s">
        <v>3</v>
      </c>
      <c r="GB583" s="2"/>
      <c r="GC583" s="2"/>
      <c r="GD583" s="2">
        <v>1</v>
      </c>
      <c r="GE583" s="2"/>
      <c r="GF583" s="2">
        <v>2009886963</v>
      </c>
      <c r="GG583" s="2">
        <v>2</v>
      </c>
      <c r="GH583" s="2">
        <v>1</v>
      </c>
      <c r="GI583" s="2">
        <v>-2</v>
      </c>
      <c r="GJ583" s="2">
        <v>0</v>
      </c>
      <c r="GK583" s="2">
        <v>0</v>
      </c>
      <c r="GL583" s="2">
        <f t="shared" si="724"/>
        <v>0</v>
      </c>
      <c r="GM583" s="2">
        <f t="shared" si="725"/>
        <v>23467.200000000001</v>
      </c>
      <c r="GN583" s="2">
        <f t="shared" si="726"/>
        <v>23467.200000000001</v>
      </c>
      <c r="GO583" s="2">
        <f t="shared" si="727"/>
        <v>0</v>
      </c>
      <c r="GP583" s="2">
        <f t="shared" si="728"/>
        <v>0</v>
      </c>
      <c r="GQ583" s="2"/>
      <c r="GR583" s="2">
        <v>0</v>
      </c>
      <c r="GS583" s="2">
        <v>3</v>
      </c>
      <c r="GT583" s="2">
        <v>0</v>
      </c>
      <c r="GU583" s="2" t="s">
        <v>3</v>
      </c>
      <c r="GV583" s="2">
        <f t="shared" si="729"/>
        <v>0</v>
      </c>
      <c r="GW583" s="2">
        <v>1</v>
      </c>
      <c r="GX583" s="2">
        <f t="shared" si="730"/>
        <v>0</v>
      </c>
      <c r="GY583" s="2"/>
      <c r="GZ583" s="2"/>
      <c r="HA583" s="2">
        <v>0</v>
      </c>
      <c r="HB583" s="2">
        <v>0</v>
      </c>
      <c r="HC583" s="2">
        <f t="shared" si="731"/>
        <v>0</v>
      </c>
      <c r="HD583" s="2"/>
      <c r="HE583" s="2" t="s">
        <v>3</v>
      </c>
      <c r="HF583" s="2" t="s">
        <v>3</v>
      </c>
      <c r="HG583" s="2"/>
      <c r="HH583" s="2"/>
      <c r="HI583" s="2"/>
      <c r="HJ583" s="2"/>
      <c r="HK583" s="2"/>
      <c r="HL583" s="2"/>
      <c r="HM583" s="2" t="s">
        <v>42</v>
      </c>
      <c r="HN583" s="2" t="s">
        <v>3</v>
      </c>
      <c r="HO583" s="2" t="s">
        <v>3</v>
      </c>
      <c r="HP583" s="2" t="s">
        <v>3</v>
      </c>
      <c r="HQ583" s="2" t="s">
        <v>3</v>
      </c>
      <c r="HR583" s="2"/>
      <c r="HS583" s="2">
        <v>0</v>
      </c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>
        <v>0</v>
      </c>
      <c r="IL583" s="2"/>
      <c r="IM583" s="2"/>
      <c r="IN583" s="2"/>
      <c r="IO583" s="2"/>
      <c r="IP583" s="2"/>
      <c r="IQ583" s="2"/>
      <c r="IR583" s="2"/>
      <c r="IS583" s="2"/>
      <c r="IT583" s="2"/>
      <c r="IU583" s="2"/>
    </row>
    <row r="584" spans="1:255" x14ac:dyDescent="0.2">
      <c r="A584" s="4">
        <v>18</v>
      </c>
      <c r="B584" s="4">
        <v>1</v>
      </c>
      <c r="C584" s="4">
        <v>1084</v>
      </c>
      <c r="E584" s="4" t="s">
        <v>608</v>
      </c>
      <c r="F584" s="4" t="s">
        <v>609</v>
      </c>
      <c r="G584" s="4" t="s">
        <v>610</v>
      </c>
      <c r="H584" s="4" t="s">
        <v>146</v>
      </c>
      <c r="I584" s="4">
        <f>I582*J584</f>
        <v>40</v>
      </c>
      <c r="J584" s="4">
        <v>100</v>
      </c>
      <c r="K584" s="4">
        <v>100</v>
      </c>
      <c r="O584" s="4">
        <f t="shared" si="707"/>
        <v>231386.59</v>
      </c>
      <c r="P584" s="4">
        <f t="shared" si="708"/>
        <v>231386.59</v>
      </c>
      <c r="Q584" s="4">
        <f>(ROUND((ROUND(((ET584)*AV584*I584),2)*BB584),2)+ROUND((ROUND(((AE584-(EU584))*AV584*I584),2)*BS584),2))</f>
        <v>0</v>
      </c>
      <c r="R584" s="4">
        <f>(ROUND((ROUND(((EU584)*AV584*I584),2)*BS584),2)+ROUND((ROUND(((AE584-(EU584))*AV584*I584),2)*BS584),2))</f>
        <v>0</v>
      </c>
      <c r="S584" s="4">
        <f t="shared" si="709"/>
        <v>0</v>
      </c>
      <c r="T584" s="4">
        <f t="shared" si="710"/>
        <v>0</v>
      </c>
      <c r="U584" s="4">
        <f t="shared" si="711"/>
        <v>0</v>
      </c>
      <c r="V584" s="4">
        <f t="shared" si="712"/>
        <v>0</v>
      </c>
      <c r="W584" s="4">
        <f t="shared" si="713"/>
        <v>0</v>
      </c>
      <c r="X584" s="4">
        <f>(ROUND((((S584+ROUND((ROUND(((EU584)*AV584*I584),2)*BS584),2))*AT584)/100),2)+ROUND(((ROUND((ROUND(((AE584-(EU584))*AV584*I584),2)*BS584),2)*AT584)/100),2))</f>
        <v>0</v>
      </c>
      <c r="Y584" s="4">
        <f>(ROUND((((S584+ROUND((ROUND(((EU584)*AV584*I584),2)*BS584),2))*AU584)/100),2)+ROUND(((ROUND((ROUND(((AE584-(EU584))*AV584*I584),2)*BS584),2)*AU584)/100),2))</f>
        <v>0</v>
      </c>
      <c r="AA584" s="4">
        <v>85736473</v>
      </c>
      <c r="AB584" s="4">
        <f t="shared" si="714"/>
        <v>586.67999999999995</v>
      </c>
      <c r="AC584" s="4">
        <f>ROUND((ES584),6)</f>
        <v>586.67999999999995</v>
      </c>
      <c r="AD584" s="4">
        <f>ROUND((((ET584)-(EU584))+AE584),6)</f>
        <v>0</v>
      </c>
      <c r="AE584" s="4">
        <f>ROUND((EU584),6)</f>
        <v>0</v>
      </c>
      <c r="AF584" s="4">
        <f>ROUND((EV584),6)</f>
        <v>0</v>
      </c>
      <c r="AG584" s="4">
        <f t="shared" si="715"/>
        <v>0</v>
      </c>
      <c r="AH584" s="4">
        <f>(EW584)</f>
        <v>0</v>
      </c>
      <c r="AI584" s="4">
        <f>(EX584)</f>
        <v>0</v>
      </c>
      <c r="AJ584" s="4">
        <f t="shared" si="716"/>
        <v>0</v>
      </c>
      <c r="AK584" s="4">
        <v>586.67999999999995</v>
      </c>
      <c r="AL584" s="4">
        <v>586.67999999999995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109</v>
      </c>
      <c r="AU584" s="4">
        <v>61</v>
      </c>
      <c r="AV584" s="4">
        <v>1</v>
      </c>
      <c r="AW584" s="4">
        <v>1</v>
      </c>
      <c r="AZ584" s="4">
        <v>1</v>
      </c>
      <c r="BA584" s="4">
        <v>1</v>
      </c>
      <c r="BB584" s="4">
        <v>1</v>
      </c>
      <c r="BC584" s="4">
        <v>9.86</v>
      </c>
      <c r="BD584" s="4" t="s">
        <v>3</v>
      </c>
      <c r="BE584" s="4" t="s">
        <v>3</v>
      </c>
      <c r="BF584" s="4" t="s">
        <v>3</v>
      </c>
      <c r="BG584" s="4" t="s">
        <v>3</v>
      </c>
      <c r="BH584" s="4">
        <v>3</v>
      </c>
      <c r="BI584" s="4">
        <v>1</v>
      </c>
      <c r="BJ584" s="4" t="s">
        <v>611</v>
      </c>
      <c r="BM584" s="4">
        <v>22</v>
      </c>
      <c r="BN584" s="4">
        <v>0</v>
      </c>
      <c r="BO584" s="4" t="s">
        <v>609</v>
      </c>
      <c r="BP584" s="4">
        <v>1</v>
      </c>
      <c r="BQ584" s="4">
        <v>30</v>
      </c>
      <c r="BR584" s="4">
        <v>0</v>
      </c>
      <c r="BS584" s="4">
        <v>1</v>
      </c>
      <c r="BT584" s="4">
        <v>1</v>
      </c>
      <c r="BU584" s="4">
        <v>1</v>
      </c>
      <c r="BV584" s="4">
        <v>1</v>
      </c>
      <c r="BW584" s="4">
        <v>1</v>
      </c>
      <c r="BX584" s="4">
        <v>1</v>
      </c>
      <c r="BY584" s="4" t="s">
        <v>3</v>
      </c>
      <c r="BZ584" s="4">
        <v>109</v>
      </c>
      <c r="CA584" s="4">
        <v>61</v>
      </c>
      <c r="CB584" s="4" t="s">
        <v>3</v>
      </c>
      <c r="CE584" s="4">
        <v>1566</v>
      </c>
      <c r="CF584" s="4">
        <v>0</v>
      </c>
      <c r="CG584" s="4">
        <v>0</v>
      </c>
      <c r="CM584" s="4">
        <v>0</v>
      </c>
      <c r="CN584" s="4" t="s">
        <v>908</v>
      </c>
      <c r="CO584" s="4">
        <v>0</v>
      </c>
      <c r="CP584" s="4">
        <f t="shared" si="717"/>
        <v>231386.59</v>
      </c>
      <c r="CQ584" s="4">
        <f t="shared" si="718"/>
        <v>5784.66</v>
      </c>
      <c r="CR584" s="4">
        <f>(ROUND((ROUND(((ET584)*AV584*1),2)*BB584),2)+ROUND((ROUND(((AE584-(EU584))*AV584*1),2)*BS584),2))</f>
        <v>0</v>
      </c>
      <c r="CS584" s="4">
        <f>(ROUND((ROUND(((EU584)*AV584*1),2)*BS584),2)+ROUND((ROUND(((AE584-(EU584))*AV584*1),2)*BS584),2))</f>
        <v>0</v>
      </c>
      <c r="CT584" s="4">
        <f t="shared" si="719"/>
        <v>0</v>
      </c>
      <c r="CU584" s="4">
        <f t="shared" si="720"/>
        <v>0</v>
      </c>
      <c r="CV584" s="4">
        <f t="shared" si="721"/>
        <v>0</v>
      </c>
      <c r="CW584" s="4">
        <f t="shared" si="722"/>
        <v>0</v>
      </c>
      <c r="CX584" s="4">
        <f t="shared" si="723"/>
        <v>0</v>
      </c>
      <c r="CY584" s="4">
        <f>(ROUND((((S584+ROUND((ROUND(((EU584)*AV584*1),2)*BS584),2))*AT584)/100),2)+ROUND(((ROUND((ROUND(((AE584-(EU584))*AV584*1),2)*BS584),2)*AT584)/100),2))</f>
        <v>0</v>
      </c>
      <c r="CZ584" s="4">
        <f>(ROUND((((S584+ROUND((ROUND(((EU584)*AV584*1),2)*BS584),2))*AU584)/100),2)+ROUND(((ROUND((ROUND(((AE584-(EU584))*AV584*1),2)*BS584),2)*AU584)/100),2))</f>
        <v>0</v>
      </c>
      <c r="DC584" s="4" t="s">
        <v>3</v>
      </c>
      <c r="DD584" s="4" t="s">
        <v>3</v>
      </c>
      <c r="DE584" s="4" t="s">
        <v>3</v>
      </c>
      <c r="DF584" s="4" t="s">
        <v>3</v>
      </c>
      <c r="DG584" s="4" t="s">
        <v>3</v>
      </c>
      <c r="DH584" s="4" t="s">
        <v>3</v>
      </c>
      <c r="DI584" s="4" t="s">
        <v>3</v>
      </c>
      <c r="DJ584" s="4" t="s">
        <v>3</v>
      </c>
      <c r="DK584" s="4" t="s">
        <v>3</v>
      </c>
      <c r="DL584" s="4" t="s">
        <v>3</v>
      </c>
      <c r="DM584" s="4" t="s">
        <v>3</v>
      </c>
      <c r="DN584" s="4">
        <v>0</v>
      </c>
      <c r="DO584" s="4">
        <v>0</v>
      </c>
      <c r="DP584" s="4">
        <v>1</v>
      </c>
      <c r="DQ584" s="4">
        <v>1</v>
      </c>
      <c r="DU584" s="4">
        <v>1010</v>
      </c>
      <c r="DV584" s="4" t="s">
        <v>146</v>
      </c>
      <c r="DW584" s="4" t="s">
        <v>146</v>
      </c>
      <c r="DX584" s="4">
        <v>1</v>
      </c>
      <c r="DZ584" s="4" t="s">
        <v>3</v>
      </c>
      <c r="EA584" s="4" t="s">
        <v>3</v>
      </c>
      <c r="EB584" s="4" t="s">
        <v>3</v>
      </c>
      <c r="EC584" s="4" t="s">
        <v>3</v>
      </c>
      <c r="EE584" s="4">
        <v>85133642</v>
      </c>
      <c r="EF584" s="4">
        <v>30</v>
      </c>
      <c r="EG584" s="4" t="s">
        <v>52</v>
      </c>
      <c r="EH584" s="4">
        <v>0</v>
      </c>
      <c r="EI584" s="4" t="s">
        <v>3</v>
      </c>
      <c r="EJ584" s="4">
        <v>1</v>
      </c>
      <c r="EK584" s="4">
        <v>22</v>
      </c>
      <c r="EL584" s="4" t="s">
        <v>573</v>
      </c>
      <c r="EM584" s="4" t="s">
        <v>574</v>
      </c>
      <c r="EO584" s="4" t="s">
        <v>148</v>
      </c>
      <c r="EQ584" s="4">
        <v>0</v>
      </c>
      <c r="ER584" s="4">
        <v>586.67999999999995</v>
      </c>
      <c r="ES584" s="4">
        <v>586.67999999999995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FQ584" s="4">
        <v>0</v>
      </c>
      <c r="FR584" s="4">
        <v>0</v>
      </c>
      <c r="FS584" s="4">
        <v>0</v>
      </c>
      <c r="FX584" s="4">
        <v>109</v>
      </c>
      <c r="FY584" s="4">
        <v>61</v>
      </c>
      <c r="GA584" s="4" t="s">
        <v>3</v>
      </c>
      <c r="GD584" s="4">
        <v>1</v>
      </c>
      <c r="GF584" s="4">
        <v>2009886963</v>
      </c>
      <c r="GG584" s="4">
        <v>2</v>
      </c>
      <c r="GH584" s="4">
        <v>1</v>
      </c>
      <c r="GI584" s="4">
        <v>2</v>
      </c>
      <c r="GJ584" s="4">
        <v>0</v>
      </c>
      <c r="GK584" s="4">
        <v>0</v>
      </c>
      <c r="GL584" s="4">
        <f t="shared" si="724"/>
        <v>0</v>
      </c>
      <c r="GM584" s="4">
        <f t="shared" si="725"/>
        <v>231386.59</v>
      </c>
      <c r="GN584" s="4">
        <f t="shared" si="726"/>
        <v>231386.59</v>
      </c>
      <c r="GO584" s="4">
        <f t="shared" si="727"/>
        <v>0</v>
      </c>
      <c r="GP584" s="4">
        <f t="shared" si="728"/>
        <v>0</v>
      </c>
      <c r="GR584" s="4">
        <v>0</v>
      </c>
      <c r="GS584" s="4">
        <v>3</v>
      </c>
      <c r="GT584" s="4">
        <v>0</v>
      </c>
      <c r="GU584" s="4" t="s">
        <v>3</v>
      </c>
      <c r="GV584" s="4">
        <f t="shared" si="729"/>
        <v>0</v>
      </c>
      <c r="GW584" s="4">
        <v>1</v>
      </c>
      <c r="GX584" s="4">
        <f t="shared" si="730"/>
        <v>0</v>
      </c>
      <c r="HA584" s="4">
        <v>0</v>
      </c>
      <c r="HB584" s="4">
        <v>0</v>
      </c>
      <c r="HC584" s="4">
        <f t="shared" si="731"/>
        <v>0</v>
      </c>
      <c r="HE584" s="4" t="s">
        <v>3</v>
      </c>
      <c r="HF584" s="4" t="s">
        <v>3</v>
      </c>
      <c r="HM584" s="4" t="s">
        <v>42</v>
      </c>
      <c r="HN584" s="4" t="s">
        <v>3</v>
      </c>
      <c r="HO584" s="4" t="s">
        <v>3</v>
      </c>
      <c r="HP584" s="4" t="s">
        <v>3</v>
      </c>
      <c r="HQ584" s="4" t="s">
        <v>3</v>
      </c>
      <c r="HS584" s="4">
        <v>0</v>
      </c>
      <c r="IK584" s="4">
        <v>0</v>
      </c>
    </row>
    <row r="585" spans="1:255" x14ac:dyDescent="0.2">
      <c r="A585" s="2">
        <v>17</v>
      </c>
      <c r="B585" s="2">
        <v>1</v>
      </c>
      <c r="C585" s="2">
        <f>ROW(SmtRes!A1089)</f>
        <v>1089</v>
      </c>
      <c r="D585" s="2">
        <f>ROW(EtalonRes!A1063)</f>
        <v>1063</v>
      </c>
      <c r="E585" s="2" t="s">
        <v>612</v>
      </c>
      <c r="F585" s="2" t="s">
        <v>613</v>
      </c>
      <c r="G585" s="2" t="s">
        <v>614</v>
      </c>
      <c r="H585" s="2" t="s">
        <v>70</v>
      </c>
      <c r="I585" s="2">
        <f>ROUND((10)/100,9)</f>
        <v>0.1</v>
      </c>
      <c r="J585" s="2">
        <v>0</v>
      </c>
      <c r="K585" s="2">
        <f>ROUND((10)/100,9)</f>
        <v>0.1</v>
      </c>
      <c r="L585" s="2"/>
      <c r="M585" s="2"/>
      <c r="N585" s="2"/>
      <c r="O585" s="2">
        <f t="shared" si="707"/>
        <v>12.24</v>
      </c>
      <c r="P585" s="2">
        <f t="shared" si="708"/>
        <v>5.91</v>
      </c>
      <c r="Q585" s="2">
        <f>(ROUND((ROUND(((((ET585*1.25)*1.2))*AV585*I585),2)*BB585),2)+ROUND((ROUND(((AE585-(((EU585*1.25)*1.2)))*AV585*I585),2)*BS585),2))</f>
        <v>0.27</v>
      </c>
      <c r="R585" s="2">
        <f>(ROUND((ROUND(((((EU585*1.25)*1.2))*AV585*I585),2)*BS585),2)+ROUND((ROUND(((AE585-(((EU585*1.25)*1.2)))*AV585*I585),2)*BS585),2))</f>
        <v>0.04</v>
      </c>
      <c r="S585" s="2">
        <f t="shared" si="709"/>
        <v>6.06</v>
      </c>
      <c r="T585" s="2">
        <f t="shared" si="710"/>
        <v>0</v>
      </c>
      <c r="U585" s="2">
        <f t="shared" si="711"/>
        <v>0.48296687999999988</v>
      </c>
      <c r="V585" s="2">
        <f t="shared" si="712"/>
        <v>0</v>
      </c>
      <c r="W585" s="2">
        <f t="shared" si="713"/>
        <v>0</v>
      </c>
      <c r="X585" s="2">
        <f>(ROUND((((S585+ROUND((ROUND(((((EU585*1.25)*1.2))*AV585*I585),2)*BS585),2))*AT585)/100),2)+ROUND(((ROUND((ROUND(((AE585-(((EU585*1.25)*1.2)))*AV585*I585),2)*BS585),2)*AT585)/100),2))</f>
        <v>6.65</v>
      </c>
      <c r="Y585" s="2">
        <f>(ROUND((((S585+ROUND((ROUND(((((EU585*1.25)*1.2))*AV585*I585),2)*BS585),2))*AU585)/100),2)+ROUND(((ROUND((ROUND(((AE585-(((EU585*1.25)*1.2)))*AV585*I585),2)*BS585),2)*AU585)/100),2))</f>
        <v>3.72</v>
      </c>
      <c r="Z585" s="2"/>
      <c r="AA585" s="2">
        <v>85736471</v>
      </c>
      <c r="AB585" s="2">
        <f t="shared" si="714"/>
        <v>118.3832</v>
      </c>
      <c r="AC585" s="2">
        <f>ROUND((((ES585*1)*1)),6)</f>
        <v>59.12</v>
      </c>
      <c r="AD585" s="2">
        <f>ROUND((((((ET585*1.25)*1.2))-(((EU585*1.25)*1.2)))+AE585),6)</f>
        <v>2.4900000000000002</v>
      </c>
      <c r="AE585" s="2">
        <f>ROUND((((EU585*1.25)*1.2)),6)</f>
        <v>0.375</v>
      </c>
      <c r="AF585" s="2">
        <f>ROUND((((EV585*1.15)*1.2)),6)</f>
        <v>56.773200000000003</v>
      </c>
      <c r="AG585" s="2">
        <f t="shared" si="715"/>
        <v>0</v>
      </c>
      <c r="AH585" s="2">
        <f>(((EW585*1.15)*1.2))</f>
        <v>4.5263999999999989</v>
      </c>
      <c r="AI585" s="2">
        <f>(((EX585*1.25)*1.2))</f>
        <v>0</v>
      </c>
      <c r="AJ585" s="2">
        <f t="shared" si="716"/>
        <v>0</v>
      </c>
      <c r="AK585" s="2">
        <v>101.92</v>
      </c>
      <c r="AL585" s="2">
        <v>59.12</v>
      </c>
      <c r="AM585" s="2">
        <v>1.66</v>
      </c>
      <c r="AN585" s="2">
        <v>0.25</v>
      </c>
      <c r="AO585" s="2">
        <v>41.14</v>
      </c>
      <c r="AP585" s="2">
        <v>0</v>
      </c>
      <c r="AQ585" s="2">
        <v>3.28</v>
      </c>
      <c r="AR585" s="2">
        <v>0</v>
      </c>
      <c r="AS585" s="2">
        <v>0</v>
      </c>
      <c r="AT585" s="2">
        <v>109</v>
      </c>
      <c r="AU585" s="2">
        <v>61</v>
      </c>
      <c r="AV585" s="2">
        <v>1.0669999999999999</v>
      </c>
      <c r="AW585" s="2">
        <v>1</v>
      </c>
      <c r="AX585" s="2"/>
      <c r="AY585" s="2"/>
      <c r="AZ585" s="2">
        <v>1</v>
      </c>
      <c r="BA585" s="2">
        <v>1</v>
      </c>
      <c r="BB585" s="2">
        <v>1</v>
      </c>
      <c r="BC585" s="2">
        <v>1</v>
      </c>
      <c r="BD585" s="2" t="s">
        <v>3</v>
      </c>
      <c r="BE585" s="2" t="s">
        <v>3</v>
      </c>
      <c r="BF585" s="2" t="s">
        <v>3</v>
      </c>
      <c r="BG585" s="2" t="s">
        <v>3</v>
      </c>
      <c r="BH585" s="2">
        <v>0</v>
      </c>
      <c r="BI585" s="2">
        <v>1</v>
      </c>
      <c r="BJ585" s="2" t="s">
        <v>615</v>
      </c>
      <c r="BK585" s="2"/>
      <c r="BL585" s="2"/>
      <c r="BM585" s="2">
        <v>22</v>
      </c>
      <c r="BN585" s="2">
        <v>0</v>
      </c>
      <c r="BO585" s="2" t="s">
        <v>613</v>
      </c>
      <c r="BP585" s="2">
        <v>1</v>
      </c>
      <c r="BQ585" s="2">
        <v>30</v>
      </c>
      <c r="BR585" s="2">
        <v>0</v>
      </c>
      <c r="BS585" s="2">
        <v>1</v>
      </c>
      <c r="BT585" s="2">
        <v>1</v>
      </c>
      <c r="BU585" s="2">
        <v>1</v>
      </c>
      <c r="BV585" s="2">
        <v>1</v>
      </c>
      <c r="BW585" s="2">
        <v>1</v>
      </c>
      <c r="BX585" s="2">
        <v>1</v>
      </c>
      <c r="BY585" s="2" t="s">
        <v>3</v>
      </c>
      <c r="BZ585" s="2">
        <v>109</v>
      </c>
      <c r="CA585" s="2">
        <v>61</v>
      </c>
      <c r="CB585" s="2" t="s">
        <v>3</v>
      </c>
      <c r="CC585" s="2"/>
      <c r="CD585" s="2"/>
      <c r="CE585" s="2">
        <v>1566</v>
      </c>
      <c r="CF585" s="2">
        <v>0</v>
      </c>
      <c r="CG585" s="2">
        <v>0</v>
      </c>
      <c r="CH585" s="2"/>
      <c r="CI585" s="2"/>
      <c r="CJ585" s="2"/>
      <c r="CK585" s="2"/>
      <c r="CL585" s="2"/>
      <c r="CM585" s="2">
        <v>0</v>
      </c>
      <c r="CN585" s="2" t="s">
        <v>907</v>
      </c>
      <c r="CO585" s="2">
        <v>0</v>
      </c>
      <c r="CP585" s="2">
        <f t="shared" si="717"/>
        <v>12.239999999999998</v>
      </c>
      <c r="CQ585" s="2">
        <f t="shared" si="718"/>
        <v>59.12</v>
      </c>
      <c r="CR585" s="2">
        <f>(ROUND((ROUND(((((ET585*1.25)*1.2))*AV585*1),2)*BB585),2)+ROUND((ROUND(((AE585-(((EU585*1.25)*1.2)))*AV585*1),2)*BS585),2))</f>
        <v>2.66</v>
      </c>
      <c r="CS585" s="2">
        <f>(ROUND((ROUND(((((EU585*1.25)*1.2))*AV585*1),2)*BS585),2)+ROUND((ROUND(((AE585-(((EU585*1.25)*1.2)))*AV585*1),2)*BS585),2))</f>
        <v>0.4</v>
      </c>
      <c r="CT585" s="2">
        <f t="shared" si="719"/>
        <v>60.58</v>
      </c>
      <c r="CU585" s="2">
        <f t="shared" si="720"/>
        <v>0</v>
      </c>
      <c r="CV585" s="2">
        <f t="shared" si="721"/>
        <v>4.8296687999999985</v>
      </c>
      <c r="CW585" s="2">
        <f t="shared" si="722"/>
        <v>0</v>
      </c>
      <c r="CX585" s="2">
        <f t="shared" si="723"/>
        <v>0</v>
      </c>
      <c r="CY585" s="2">
        <f>(ROUND((((S585+ROUND((ROUND(((((EU585*1.25)*1.2))*AV585*1),2)*BS585),2))*AT585)/100),2)+ROUND(((ROUND((ROUND(((AE585-(((EU585*1.25)*1.2)))*AV585*1),2)*BS585),2)*AT585)/100),2))</f>
        <v>7.04</v>
      </c>
      <c r="CZ585" s="2">
        <f>(ROUND((((S585+ROUND((ROUND(((((EU585*1.25)*1.2))*AV585*1),2)*BS585),2))*AU585)/100),2)+ROUND(((ROUND((ROUND(((AE585-(((EU585*1.25)*1.2)))*AV585*1),2)*BS585),2)*AU585)/100),2))</f>
        <v>3.94</v>
      </c>
      <c r="DA585" s="2"/>
      <c r="DB585" s="2">
        <v>211</v>
      </c>
      <c r="DC585" s="2" t="s">
        <v>3</v>
      </c>
      <c r="DD585" s="2" t="s">
        <v>42</v>
      </c>
      <c r="DE585" s="2" t="s">
        <v>140</v>
      </c>
      <c r="DF585" s="2" t="s">
        <v>140</v>
      </c>
      <c r="DG585" s="2" t="s">
        <v>141</v>
      </c>
      <c r="DH585" s="2" t="s">
        <v>3</v>
      </c>
      <c r="DI585" s="2" t="s">
        <v>141</v>
      </c>
      <c r="DJ585" s="2" t="s">
        <v>140</v>
      </c>
      <c r="DK585" s="2" t="s">
        <v>3</v>
      </c>
      <c r="DL585" s="2" t="s">
        <v>3</v>
      </c>
      <c r="DM585" s="2" t="s">
        <v>3</v>
      </c>
      <c r="DN585" s="2">
        <v>0</v>
      </c>
      <c r="DO585" s="2">
        <v>0</v>
      </c>
      <c r="DP585" s="2">
        <v>1</v>
      </c>
      <c r="DQ585" s="2">
        <v>1</v>
      </c>
      <c r="DR585" s="2"/>
      <c r="DS585" s="2"/>
      <c r="DT585" s="2"/>
      <c r="DU585" s="2">
        <v>1010</v>
      </c>
      <c r="DV585" s="2" t="s">
        <v>70</v>
      </c>
      <c r="DW585" s="2" t="s">
        <v>70</v>
      </c>
      <c r="DX585" s="2">
        <v>100</v>
      </c>
      <c r="DY585" s="2"/>
      <c r="DZ585" s="2" t="s">
        <v>3</v>
      </c>
      <c r="EA585" s="2" t="s">
        <v>3</v>
      </c>
      <c r="EB585" s="2" t="s">
        <v>3</v>
      </c>
      <c r="EC585" s="2" t="s">
        <v>3</v>
      </c>
      <c r="ED585" s="2"/>
      <c r="EE585" s="2">
        <v>85133642</v>
      </c>
      <c r="EF585" s="2">
        <v>30</v>
      </c>
      <c r="EG585" s="2" t="s">
        <v>52</v>
      </c>
      <c r="EH585" s="2">
        <v>0</v>
      </c>
      <c r="EI585" s="2" t="s">
        <v>3</v>
      </c>
      <c r="EJ585" s="2">
        <v>1</v>
      </c>
      <c r="EK585" s="2">
        <v>22</v>
      </c>
      <c r="EL585" s="2" t="s">
        <v>573</v>
      </c>
      <c r="EM585" s="2" t="s">
        <v>574</v>
      </c>
      <c r="EN585" s="2"/>
      <c r="EO585" s="2" t="s">
        <v>142</v>
      </c>
      <c r="EP585" s="2"/>
      <c r="EQ585" s="2">
        <v>0</v>
      </c>
      <c r="ER585" s="2">
        <v>101.92</v>
      </c>
      <c r="ES585" s="2">
        <v>59.12</v>
      </c>
      <c r="ET585" s="2">
        <v>1.66</v>
      </c>
      <c r="EU585" s="2">
        <v>0.25</v>
      </c>
      <c r="EV585" s="2">
        <v>41.14</v>
      </c>
      <c r="EW585" s="2">
        <v>3.28</v>
      </c>
      <c r="EX585" s="2">
        <v>0</v>
      </c>
      <c r="EY585" s="2">
        <v>0</v>
      </c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>
        <v>0</v>
      </c>
      <c r="FR585" s="2">
        <v>0</v>
      </c>
      <c r="FS585" s="2">
        <v>0</v>
      </c>
      <c r="FT585" s="2"/>
      <c r="FU585" s="2"/>
      <c r="FV585" s="2"/>
      <c r="FW585" s="2"/>
      <c r="FX585" s="2">
        <v>109</v>
      </c>
      <c r="FY585" s="2">
        <v>61</v>
      </c>
      <c r="FZ585" s="2"/>
      <c r="GA585" s="2" t="s">
        <v>3</v>
      </c>
      <c r="GB585" s="2"/>
      <c r="GC585" s="2"/>
      <c r="GD585" s="2">
        <v>1</v>
      </c>
      <c r="GE585" s="2"/>
      <c r="GF585" s="2">
        <v>-659338942</v>
      </c>
      <c r="GG585" s="2">
        <v>2</v>
      </c>
      <c r="GH585" s="2">
        <v>1</v>
      </c>
      <c r="GI585" s="2">
        <v>2</v>
      </c>
      <c r="GJ585" s="2">
        <v>0</v>
      </c>
      <c r="GK585" s="2">
        <v>0</v>
      </c>
      <c r="GL585" s="2">
        <f t="shared" si="724"/>
        <v>0</v>
      </c>
      <c r="GM585" s="2">
        <f t="shared" si="725"/>
        <v>22.61</v>
      </c>
      <c r="GN585" s="2">
        <f t="shared" si="726"/>
        <v>22.61</v>
      </c>
      <c r="GO585" s="2">
        <f t="shared" si="727"/>
        <v>0</v>
      </c>
      <c r="GP585" s="2">
        <f t="shared" si="728"/>
        <v>0</v>
      </c>
      <c r="GQ585" s="2"/>
      <c r="GR585" s="2">
        <v>0</v>
      </c>
      <c r="GS585" s="2">
        <v>3</v>
      </c>
      <c r="GT585" s="2">
        <v>0</v>
      </c>
      <c r="GU585" s="2" t="s">
        <v>3</v>
      </c>
      <c r="GV585" s="2">
        <f t="shared" si="729"/>
        <v>0</v>
      </c>
      <c r="GW585" s="2">
        <v>1</v>
      </c>
      <c r="GX585" s="2">
        <f t="shared" si="730"/>
        <v>0</v>
      </c>
      <c r="GY585" s="2"/>
      <c r="GZ585" s="2"/>
      <c r="HA585" s="2">
        <v>0</v>
      </c>
      <c r="HB585" s="2">
        <v>0</v>
      </c>
      <c r="HC585" s="2">
        <f t="shared" si="731"/>
        <v>0</v>
      </c>
      <c r="HD585" s="2"/>
      <c r="HE585" s="2" t="s">
        <v>3</v>
      </c>
      <c r="HF585" s="2" t="s">
        <v>3</v>
      </c>
      <c r="HG585" s="2"/>
      <c r="HH585" s="2"/>
      <c r="HI585" s="2"/>
      <c r="HJ585" s="2"/>
      <c r="HK585" s="2"/>
      <c r="HL585" s="2"/>
      <c r="HM585" s="2" t="s">
        <v>3</v>
      </c>
      <c r="HN585" s="2" t="s">
        <v>3</v>
      </c>
      <c r="HO585" s="2" t="s">
        <v>3</v>
      </c>
      <c r="HP585" s="2" t="s">
        <v>3</v>
      </c>
      <c r="HQ585" s="2" t="s">
        <v>3</v>
      </c>
      <c r="HR585" s="2"/>
      <c r="HS585" s="2">
        <v>0</v>
      </c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>
        <v>0</v>
      </c>
      <c r="IL585" s="2"/>
      <c r="IM585" s="2"/>
      <c r="IN585" s="2"/>
      <c r="IO585" s="2"/>
      <c r="IP585" s="2"/>
      <c r="IQ585" s="2"/>
      <c r="IR585" s="2"/>
      <c r="IS585" s="2"/>
      <c r="IT585" s="2"/>
      <c r="IU585" s="2"/>
    </row>
    <row r="586" spans="1:255" x14ac:dyDescent="0.2">
      <c r="A586" s="4">
        <v>17</v>
      </c>
      <c r="B586" s="4">
        <v>1</v>
      </c>
      <c r="C586" s="4">
        <f>ROW(SmtRes!A1094)</f>
        <v>1094</v>
      </c>
      <c r="D586" s="4">
        <f>ROW(EtalonRes!A1068)</f>
        <v>1068</v>
      </c>
      <c r="E586" s="4" t="s">
        <v>612</v>
      </c>
      <c r="F586" s="4" t="s">
        <v>613</v>
      </c>
      <c r="G586" s="4" t="s">
        <v>614</v>
      </c>
      <c r="H586" s="4" t="s">
        <v>70</v>
      </c>
      <c r="I586" s="4">
        <f>ROUND((10)/100,9)</f>
        <v>0.1</v>
      </c>
      <c r="J586" s="4">
        <v>0</v>
      </c>
      <c r="K586" s="4">
        <f>ROUND((10)/100,9)</f>
        <v>0.1</v>
      </c>
      <c r="O586" s="4">
        <f t="shared" si="707"/>
        <v>396.21</v>
      </c>
      <c r="P586" s="4">
        <f t="shared" si="708"/>
        <v>50.12</v>
      </c>
      <c r="Q586" s="4">
        <f>(ROUND((ROUND(((((ET586*1.25)*1.2))*AV586*I586),2)*BB586),2)+ROUND((ROUND(((AE586-(((EU586*1.25)*1.2)))*AV586*I586),2)*BS586),2))</f>
        <v>4.6100000000000003</v>
      </c>
      <c r="R586" s="4">
        <f>(ROUND((ROUND(((((EU586*1.25)*1.2))*AV586*I586),2)*BS586),2)+ROUND((ROUND(((AE586-(((EU586*1.25)*1.2)))*AV586*I586),2)*BS586),2))</f>
        <v>2.25</v>
      </c>
      <c r="S586" s="4">
        <f t="shared" si="709"/>
        <v>341.48</v>
      </c>
      <c r="T586" s="4">
        <f t="shared" si="710"/>
        <v>0</v>
      </c>
      <c r="U586" s="4">
        <f t="shared" si="711"/>
        <v>0.48296687999999988</v>
      </c>
      <c r="V586" s="4">
        <f t="shared" si="712"/>
        <v>0</v>
      </c>
      <c r="W586" s="4">
        <f t="shared" si="713"/>
        <v>0</v>
      </c>
      <c r="X586" s="4">
        <f>(ROUND((((S586+ROUND((ROUND(((((EU586*1.25)*1.2))*AV586*I586),2)*BS586),2))*AT586)/100),2)+ROUND(((ROUND((ROUND(((AE586-(((EU586*1.25)*1.2)))*AV586*I586),2)*BS586),2)*AT586)/100),2))</f>
        <v>374.67</v>
      </c>
      <c r="Y586" s="4">
        <f>(ROUND((((S586+ROUND((ROUND(((((EU586*1.25)*1.2))*AV586*I586),2)*BS586),2))*AU586)/100),2)+ROUND(((ROUND((ROUND(((AE586-(((EU586*1.25)*1.2)))*AV586*I586),2)*BS586),2)*AU586)/100),2))</f>
        <v>209.68</v>
      </c>
      <c r="AA586" s="4">
        <v>85736473</v>
      </c>
      <c r="AB586" s="4">
        <f t="shared" si="714"/>
        <v>118.3832</v>
      </c>
      <c r="AC586" s="4">
        <f>ROUND((((ES586*1)*1)),6)</f>
        <v>59.12</v>
      </c>
      <c r="AD586" s="4">
        <f>ROUND((((((ET586*1.25)*1.2))-(((EU586*1.25)*1.2)))+AE586),6)</f>
        <v>2.4900000000000002</v>
      </c>
      <c r="AE586" s="4">
        <f>ROUND((((EU586*1.25)*1.2)),6)</f>
        <v>0.375</v>
      </c>
      <c r="AF586" s="4">
        <f>ROUND((((EV586*1.15)*1.2)),6)</f>
        <v>56.773200000000003</v>
      </c>
      <c r="AG586" s="4">
        <f t="shared" si="715"/>
        <v>0</v>
      </c>
      <c r="AH586" s="4">
        <f>(((EW586*1.15)*1.2))</f>
        <v>4.5263999999999989</v>
      </c>
      <c r="AI586" s="4">
        <f>(((EX586*1.25)*1.2))</f>
        <v>0</v>
      </c>
      <c r="AJ586" s="4">
        <f t="shared" si="716"/>
        <v>0</v>
      </c>
      <c r="AK586" s="4">
        <v>101.92</v>
      </c>
      <c r="AL586" s="4">
        <v>59.12</v>
      </c>
      <c r="AM586" s="4">
        <v>1.66</v>
      </c>
      <c r="AN586" s="4">
        <v>0.25</v>
      </c>
      <c r="AO586" s="4">
        <v>41.14</v>
      </c>
      <c r="AP586" s="4">
        <v>0</v>
      </c>
      <c r="AQ586" s="4">
        <v>3.28</v>
      </c>
      <c r="AR586" s="4">
        <v>0</v>
      </c>
      <c r="AS586" s="4">
        <v>0</v>
      </c>
      <c r="AT586" s="4">
        <v>109</v>
      </c>
      <c r="AU586" s="4">
        <v>61</v>
      </c>
      <c r="AV586" s="4">
        <v>1.0669999999999999</v>
      </c>
      <c r="AW586" s="4">
        <v>1</v>
      </c>
      <c r="AZ586" s="4">
        <v>1</v>
      </c>
      <c r="BA586" s="4">
        <v>56.35</v>
      </c>
      <c r="BB586" s="4">
        <v>17.09</v>
      </c>
      <c r="BC586" s="4">
        <v>8.48</v>
      </c>
      <c r="BD586" s="4" t="s">
        <v>3</v>
      </c>
      <c r="BE586" s="4" t="s">
        <v>3</v>
      </c>
      <c r="BF586" s="4" t="s">
        <v>3</v>
      </c>
      <c r="BG586" s="4" t="s">
        <v>3</v>
      </c>
      <c r="BH586" s="4">
        <v>0</v>
      </c>
      <c r="BI586" s="4">
        <v>1</v>
      </c>
      <c r="BJ586" s="4" t="s">
        <v>615</v>
      </c>
      <c r="BM586" s="4">
        <v>22</v>
      </c>
      <c r="BN586" s="4">
        <v>0</v>
      </c>
      <c r="BO586" s="4" t="s">
        <v>613</v>
      </c>
      <c r="BP586" s="4">
        <v>1</v>
      </c>
      <c r="BQ586" s="4">
        <v>30</v>
      </c>
      <c r="BR586" s="4">
        <v>0</v>
      </c>
      <c r="BS586" s="4">
        <v>56.35</v>
      </c>
      <c r="BT586" s="4">
        <v>1</v>
      </c>
      <c r="BU586" s="4">
        <v>1</v>
      </c>
      <c r="BV586" s="4">
        <v>1</v>
      </c>
      <c r="BW586" s="4">
        <v>1</v>
      </c>
      <c r="BX586" s="4">
        <v>1</v>
      </c>
      <c r="BY586" s="4" t="s">
        <v>3</v>
      </c>
      <c r="BZ586" s="4">
        <v>109</v>
      </c>
      <c r="CA586" s="4">
        <v>61</v>
      </c>
      <c r="CB586" s="4" t="s">
        <v>3</v>
      </c>
      <c r="CE586" s="4">
        <v>1566</v>
      </c>
      <c r="CF586" s="4">
        <v>0</v>
      </c>
      <c r="CG586" s="4">
        <v>0</v>
      </c>
      <c r="CM586" s="4">
        <v>0</v>
      </c>
      <c r="CN586" s="4" t="s">
        <v>907</v>
      </c>
      <c r="CO586" s="4">
        <v>0</v>
      </c>
      <c r="CP586" s="4">
        <f t="shared" si="717"/>
        <v>396.21000000000004</v>
      </c>
      <c r="CQ586" s="4">
        <f t="shared" si="718"/>
        <v>501.34</v>
      </c>
      <c r="CR586" s="4">
        <f>(ROUND((ROUND(((((ET586*1.25)*1.2))*AV586*1),2)*BB586),2)+ROUND((ROUND(((AE586-(((EU586*1.25)*1.2)))*AV586*1),2)*BS586),2))</f>
        <v>45.46</v>
      </c>
      <c r="CS586" s="4">
        <f>(ROUND((ROUND(((((EU586*1.25)*1.2))*AV586*1),2)*BS586),2)+ROUND((ROUND(((AE586-(((EU586*1.25)*1.2)))*AV586*1),2)*BS586),2))</f>
        <v>22.54</v>
      </c>
      <c r="CT586" s="4">
        <f t="shared" si="719"/>
        <v>3413.68</v>
      </c>
      <c r="CU586" s="4">
        <f t="shared" si="720"/>
        <v>0</v>
      </c>
      <c r="CV586" s="4">
        <f t="shared" si="721"/>
        <v>4.8296687999999985</v>
      </c>
      <c r="CW586" s="4">
        <f t="shared" si="722"/>
        <v>0</v>
      </c>
      <c r="CX586" s="4">
        <f t="shared" si="723"/>
        <v>0</v>
      </c>
      <c r="CY586" s="4">
        <f>(ROUND((((S586+ROUND((ROUND(((((EU586*1.25)*1.2))*AV586*1),2)*BS586),2))*AT586)/100),2)+ROUND(((ROUND((ROUND(((AE586-(((EU586*1.25)*1.2)))*AV586*1),2)*BS586),2)*AT586)/100),2))</f>
        <v>396.78</v>
      </c>
      <c r="CZ586" s="4">
        <f>(ROUND((((S586+ROUND((ROUND(((((EU586*1.25)*1.2))*AV586*1),2)*BS586),2))*AU586)/100),2)+ROUND(((ROUND((ROUND(((AE586-(((EU586*1.25)*1.2)))*AV586*1),2)*BS586),2)*AU586)/100),2))</f>
        <v>222.05</v>
      </c>
      <c r="DB586" s="4">
        <v>213</v>
      </c>
      <c r="DC586" s="4" t="s">
        <v>3</v>
      </c>
      <c r="DD586" s="4" t="s">
        <v>42</v>
      </c>
      <c r="DE586" s="4" t="s">
        <v>140</v>
      </c>
      <c r="DF586" s="4" t="s">
        <v>140</v>
      </c>
      <c r="DG586" s="4" t="s">
        <v>141</v>
      </c>
      <c r="DH586" s="4" t="s">
        <v>3</v>
      </c>
      <c r="DI586" s="4" t="s">
        <v>141</v>
      </c>
      <c r="DJ586" s="4" t="s">
        <v>140</v>
      </c>
      <c r="DK586" s="4" t="s">
        <v>3</v>
      </c>
      <c r="DL586" s="4" t="s">
        <v>3</v>
      </c>
      <c r="DM586" s="4" t="s">
        <v>3</v>
      </c>
      <c r="DN586" s="4">
        <v>0</v>
      </c>
      <c r="DO586" s="4">
        <v>0</v>
      </c>
      <c r="DP586" s="4">
        <v>1</v>
      </c>
      <c r="DQ586" s="4">
        <v>1</v>
      </c>
      <c r="DU586" s="4">
        <v>1010</v>
      </c>
      <c r="DV586" s="4" t="s">
        <v>70</v>
      </c>
      <c r="DW586" s="4" t="s">
        <v>70</v>
      </c>
      <c r="DX586" s="4">
        <v>100</v>
      </c>
      <c r="DZ586" s="4" t="s">
        <v>3</v>
      </c>
      <c r="EA586" s="4" t="s">
        <v>3</v>
      </c>
      <c r="EB586" s="4" t="s">
        <v>3</v>
      </c>
      <c r="EC586" s="4" t="s">
        <v>3</v>
      </c>
      <c r="EE586" s="4">
        <v>85133642</v>
      </c>
      <c r="EF586" s="4">
        <v>30</v>
      </c>
      <c r="EG586" s="4" t="s">
        <v>52</v>
      </c>
      <c r="EH586" s="4">
        <v>0</v>
      </c>
      <c r="EI586" s="4" t="s">
        <v>3</v>
      </c>
      <c r="EJ586" s="4">
        <v>1</v>
      </c>
      <c r="EK586" s="4">
        <v>22</v>
      </c>
      <c r="EL586" s="4" t="s">
        <v>573</v>
      </c>
      <c r="EM586" s="4" t="s">
        <v>574</v>
      </c>
      <c r="EO586" s="4" t="s">
        <v>142</v>
      </c>
      <c r="EQ586" s="4">
        <v>0</v>
      </c>
      <c r="ER586" s="4">
        <v>101.92</v>
      </c>
      <c r="ES586" s="4">
        <v>59.12</v>
      </c>
      <c r="ET586" s="4">
        <v>1.66</v>
      </c>
      <c r="EU586" s="4">
        <v>0.25</v>
      </c>
      <c r="EV586" s="4">
        <v>41.14</v>
      </c>
      <c r="EW586" s="4">
        <v>3.28</v>
      </c>
      <c r="EX586" s="4">
        <v>0</v>
      </c>
      <c r="EY586" s="4">
        <v>0</v>
      </c>
      <c r="FQ586" s="4">
        <v>0</v>
      </c>
      <c r="FR586" s="4">
        <v>0</v>
      </c>
      <c r="FS586" s="4">
        <v>0</v>
      </c>
      <c r="FX586" s="4">
        <v>109</v>
      </c>
      <c r="FY586" s="4">
        <v>61</v>
      </c>
      <c r="GA586" s="4" t="s">
        <v>3</v>
      </c>
      <c r="GD586" s="4">
        <v>1</v>
      </c>
      <c r="GF586" s="4">
        <v>-659338942</v>
      </c>
      <c r="GG586" s="4">
        <v>2</v>
      </c>
      <c r="GH586" s="4">
        <v>1</v>
      </c>
      <c r="GI586" s="4">
        <v>2</v>
      </c>
      <c r="GJ586" s="4">
        <v>0</v>
      </c>
      <c r="GK586" s="4">
        <v>0</v>
      </c>
      <c r="GL586" s="4">
        <f t="shared" si="724"/>
        <v>0</v>
      </c>
      <c r="GM586" s="4">
        <f t="shared" si="725"/>
        <v>980.56</v>
      </c>
      <c r="GN586" s="4">
        <f t="shared" si="726"/>
        <v>980.56</v>
      </c>
      <c r="GO586" s="4">
        <f t="shared" si="727"/>
        <v>0</v>
      </c>
      <c r="GP586" s="4">
        <f t="shared" si="728"/>
        <v>0</v>
      </c>
      <c r="GR586" s="4">
        <v>0</v>
      </c>
      <c r="GS586" s="4">
        <v>3</v>
      </c>
      <c r="GT586" s="4">
        <v>0</v>
      </c>
      <c r="GU586" s="4" t="s">
        <v>3</v>
      </c>
      <c r="GV586" s="4">
        <f t="shared" si="729"/>
        <v>0</v>
      </c>
      <c r="GW586" s="4">
        <v>1</v>
      </c>
      <c r="GX586" s="4">
        <f t="shared" si="730"/>
        <v>0</v>
      </c>
      <c r="HA586" s="4">
        <v>0</v>
      </c>
      <c r="HB586" s="4">
        <v>0</v>
      </c>
      <c r="HC586" s="4">
        <f t="shared" si="731"/>
        <v>0</v>
      </c>
      <c r="HE586" s="4" t="s">
        <v>3</v>
      </c>
      <c r="HF586" s="4" t="s">
        <v>3</v>
      </c>
      <c r="HM586" s="4" t="s">
        <v>3</v>
      </c>
      <c r="HN586" s="4" t="s">
        <v>3</v>
      </c>
      <c r="HO586" s="4" t="s">
        <v>3</v>
      </c>
      <c r="HP586" s="4" t="s">
        <v>3</v>
      </c>
      <c r="HQ586" s="4" t="s">
        <v>3</v>
      </c>
      <c r="HS586" s="4">
        <v>0</v>
      </c>
      <c r="IK586" s="4">
        <v>0</v>
      </c>
    </row>
    <row r="587" spans="1:255" x14ac:dyDescent="0.2">
      <c r="A587" s="2">
        <v>18</v>
      </c>
      <c r="B587" s="2">
        <v>1</v>
      </c>
      <c r="C587" s="2">
        <v>1089</v>
      </c>
      <c r="D587" s="2"/>
      <c r="E587" s="2" t="s">
        <v>616</v>
      </c>
      <c r="F587" s="2" t="s">
        <v>617</v>
      </c>
      <c r="G587" s="2" t="s">
        <v>618</v>
      </c>
      <c r="H587" s="2" t="s">
        <v>146</v>
      </c>
      <c r="I587" s="2">
        <f>I585*J587</f>
        <v>10</v>
      </c>
      <c r="J587" s="2">
        <v>100</v>
      </c>
      <c r="K587" s="2">
        <v>100</v>
      </c>
      <c r="L587" s="2"/>
      <c r="M587" s="2"/>
      <c r="N587" s="2"/>
      <c r="O587" s="2">
        <f t="shared" si="707"/>
        <v>3854.1</v>
      </c>
      <c r="P587" s="2">
        <f t="shared" si="708"/>
        <v>3854.1</v>
      </c>
      <c r="Q587" s="2">
        <f>(ROUND((ROUND(((ET587)*AV587*I587),2)*BB587),2)+ROUND((ROUND(((AE587-(EU587))*AV587*I587),2)*BS587),2))</f>
        <v>0</v>
      </c>
      <c r="R587" s="2">
        <f>(ROUND((ROUND(((EU587)*AV587*I587),2)*BS587),2)+ROUND((ROUND(((AE587-(EU587))*AV587*I587),2)*BS587),2))</f>
        <v>0</v>
      </c>
      <c r="S587" s="2">
        <f t="shared" si="709"/>
        <v>0</v>
      </c>
      <c r="T587" s="2">
        <f t="shared" si="710"/>
        <v>0</v>
      </c>
      <c r="U587" s="2">
        <f t="shared" si="711"/>
        <v>0</v>
      </c>
      <c r="V587" s="2">
        <f t="shared" si="712"/>
        <v>0</v>
      </c>
      <c r="W587" s="2">
        <f t="shared" si="713"/>
        <v>0</v>
      </c>
      <c r="X587" s="2">
        <f>(ROUND((((S587+ROUND((ROUND(((EU587)*AV587*I587),2)*BS587),2))*AT587)/100),2)+ROUND(((ROUND((ROUND(((AE587-(EU587))*AV587*I587),2)*BS587),2)*AT587)/100),2))</f>
        <v>0</v>
      </c>
      <c r="Y587" s="2">
        <f>(ROUND((((S587+ROUND((ROUND(((EU587)*AV587*I587),2)*BS587),2))*AU587)/100),2)+ROUND(((ROUND((ROUND(((AE587-(EU587))*AV587*I587),2)*BS587),2)*AU587)/100),2))</f>
        <v>0</v>
      </c>
      <c r="Z587" s="2"/>
      <c r="AA587" s="2">
        <v>85736471</v>
      </c>
      <c r="AB587" s="2">
        <f t="shared" si="714"/>
        <v>385.41</v>
      </c>
      <c r="AC587" s="2">
        <f>ROUND((ES587),6)</f>
        <v>385.41</v>
      </c>
      <c r="AD587" s="2">
        <f>ROUND((((ET587)-(EU587))+AE587),6)</f>
        <v>0</v>
      </c>
      <c r="AE587" s="2">
        <f>ROUND((EU587),6)</f>
        <v>0</v>
      </c>
      <c r="AF587" s="2">
        <f>ROUND((EV587),6)</f>
        <v>0</v>
      </c>
      <c r="AG587" s="2">
        <f t="shared" si="715"/>
        <v>0</v>
      </c>
      <c r="AH587" s="2">
        <f>(EW587)</f>
        <v>0</v>
      </c>
      <c r="AI587" s="2">
        <f>(EX587)</f>
        <v>0</v>
      </c>
      <c r="AJ587" s="2">
        <f t="shared" si="716"/>
        <v>0</v>
      </c>
      <c r="AK587" s="2">
        <v>385.41</v>
      </c>
      <c r="AL587" s="2">
        <v>385.41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109</v>
      </c>
      <c r="AU587" s="2">
        <v>61</v>
      </c>
      <c r="AV587" s="2">
        <v>1</v>
      </c>
      <c r="AW587" s="2">
        <v>1</v>
      </c>
      <c r="AX587" s="2"/>
      <c r="AY587" s="2"/>
      <c r="AZ587" s="2">
        <v>1</v>
      </c>
      <c r="BA587" s="2">
        <v>1</v>
      </c>
      <c r="BB587" s="2">
        <v>1</v>
      </c>
      <c r="BC587" s="2">
        <v>1</v>
      </c>
      <c r="BD587" s="2" t="s">
        <v>3</v>
      </c>
      <c r="BE587" s="2" t="s">
        <v>3</v>
      </c>
      <c r="BF587" s="2" t="s">
        <v>3</v>
      </c>
      <c r="BG587" s="2" t="s">
        <v>3</v>
      </c>
      <c r="BH587" s="2">
        <v>3</v>
      </c>
      <c r="BI587" s="2">
        <v>1</v>
      </c>
      <c r="BJ587" s="2" t="s">
        <v>3</v>
      </c>
      <c r="BK587" s="2"/>
      <c r="BL587" s="2"/>
      <c r="BM587" s="2">
        <v>22</v>
      </c>
      <c r="BN587" s="2">
        <v>0</v>
      </c>
      <c r="BO587" s="2" t="s">
        <v>3</v>
      </c>
      <c r="BP587" s="2">
        <v>0</v>
      </c>
      <c r="BQ587" s="2">
        <v>30</v>
      </c>
      <c r="BR587" s="2">
        <v>0</v>
      </c>
      <c r="BS587" s="2">
        <v>1</v>
      </c>
      <c r="BT587" s="2">
        <v>1</v>
      </c>
      <c r="BU587" s="2">
        <v>1</v>
      </c>
      <c r="BV587" s="2">
        <v>1</v>
      </c>
      <c r="BW587" s="2">
        <v>1</v>
      </c>
      <c r="BX587" s="2">
        <v>1</v>
      </c>
      <c r="BY587" s="2" t="s">
        <v>3</v>
      </c>
      <c r="BZ587" s="2">
        <v>109</v>
      </c>
      <c r="CA587" s="2">
        <v>61</v>
      </c>
      <c r="CB587" s="2" t="s">
        <v>3</v>
      </c>
      <c r="CC587" s="2"/>
      <c r="CD587" s="2"/>
      <c r="CE587" s="2">
        <v>1566</v>
      </c>
      <c r="CF587" s="2">
        <v>0</v>
      </c>
      <c r="CG587" s="2">
        <v>0</v>
      </c>
      <c r="CH587" s="2"/>
      <c r="CI587" s="2"/>
      <c r="CJ587" s="2"/>
      <c r="CK587" s="2"/>
      <c r="CL587" s="2"/>
      <c r="CM587" s="2">
        <v>0</v>
      </c>
      <c r="CN587" s="2" t="s">
        <v>908</v>
      </c>
      <c r="CO587" s="2">
        <v>0</v>
      </c>
      <c r="CP587" s="2">
        <f t="shared" si="717"/>
        <v>3854.1</v>
      </c>
      <c r="CQ587" s="2">
        <f t="shared" si="718"/>
        <v>385.41</v>
      </c>
      <c r="CR587" s="2">
        <f>(ROUND((ROUND(((ET587)*AV587*1),2)*BB587),2)+ROUND((ROUND(((AE587-(EU587))*AV587*1),2)*BS587),2))</f>
        <v>0</v>
      </c>
      <c r="CS587" s="2">
        <f>(ROUND((ROUND(((EU587)*AV587*1),2)*BS587),2)+ROUND((ROUND(((AE587-(EU587))*AV587*1),2)*BS587),2))</f>
        <v>0</v>
      </c>
      <c r="CT587" s="2">
        <f t="shared" si="719"/>
        <v>0</v>
      </c>
      <c r="CU587" s="2">
        <f t="shared" si="720"/>
        <v>0</v>
      </c>
      <c r="CV587" s="2">
        <f t="shared" si="721"/>
        <v>0</v>
      </c>
      <c r="CW587" s="2">
        <f t="shared" si="722"/>
        <v>0</v>
      </c>
      <c r="CX587" s="2">
        <f t="shared" si="723"/>
        <v>0</v>
      </c>
      <c r="CY587" s="2">
        <f>(ROUND((((S587+ROUND((ROUND(((EU587)*AV587*1),2)*BS587),2))*AT587)/100),2)+ROUND(((ROUND((ROUND(((AE587-(EU587))*AV587*1),2)*BS587),2)*AT587)/100),2))</f>
        <v>0</v>
      </c>
      <c r="CZ587" s="2">
        <f>(ROUND((((S587+ROUND((ROUND(((EU587)*AV587*1),2)*BS587),2))*AU587)/100),2)+ROUND(((ROUND((ROUND(((AE587-(EU587))*AV587*1),2)*BS587),2)*AU587)/100),2))</f>
        <v>0</v>
      </c>
      <c r="DA587" s="2"/>
      <c r="DB587" s="2"/>
      <c r="DC587" s="2" t="s">
        <v>3</v>
      </c>
      <c r="DD587" s="2" t="s">
        <v>3</v>
      </c>
      <c r="DE587" s="2" t="s">
        <v>3</v>
      </c>
      <c r="DF587" s="2" t="s">
        <v>3</v>
      </c>
      <c r="DG587" s="2" t="s">
        <v>3</v>
      </c>
      <c r="DH587" s="2" t="s">
        <v>3</v>
      </c>
      <c r="DI587" s="2" t="s">
        <v>3</v>
      </c>
      <c r="DJ587" s="2" t="s">
        <v>3</v>
      </c>
      <c r="DK587" s="2" t="s">
        <v>3</v>
      </c>
      <c r="DL587" s="2" t="s">
        <v>3</v>
      </c>
      <c r="DM587" s="2" t="s">
        <v>3</v>
      </c>
      <c r="DN587" s="2">
        <v>0</v>
      </c>
      <c r="DO587" s="2">
        <v>0</v>
      </c>
      <c r="DP587" s="2">
        <v>1</v>
      </c>
      <c r="DQ587" s="2">
        <v>1</v>
      </c>
      <c r="DR587" s="2"/>
      <c r="DS587" s="2"/>
      <c r="DT587" s="2"/>
      <c r="DU587" s="2">
        <v>1010</v>
      </c>
      <c r="DV587" s="2" t="s">
        <v>146</v>
      </c>
      <c r="DW587" s="2" t="s">
        <v>146</v>
      </c>
      <c r="DX587" s="2">
        <v>1</v>
      </c>
      <c r="DY587" s="2"/>
      <c r="DZ587" s="2" t="s">
        <v>3</v>
      </c>
      <c r="EA587" s="2" t="s">
        <v>3</v>
      </c>
      <c r="EB587" s="2" t="s">
        <v>3</v>
      </c>
      <c r="EC587" s="2" t="s">
        <v>3</v>
      </c>
      <c r="ED587" s="2"/>
      <c r="EE587" s="2">
        <v>85133642</v>
      </c>
      <c r="EF587" s="2">
        <v>30</v>
      </c>
      <c r="EG587" s="2" t="s">
        <v>52</v>
      </c>
      <c r="EH587" s="2">
        <v>0</v>
      </c>
      <c r="EI587" s="2" t="s">
        <v>3</v>
      </c>
      <c r="EJ587" s="2">
        <v>1</v>
      </c>
      <c r="EK587" s="2">
        <v>22</v>
      </c>
      <c r="EL587" s="2" t="s">
        <v>573</v>
      </c>
      <c r="EM587" s="2" t="s">
        <v>574</v>
      </c>
      <c r="EN587" s="2"/>
      <c r="EO587" s="2" t="s">
        <v>148</v>
      </c>
      <c r="EP587" s="2"/>
      <c r="EQ587" s="2">
        <v>2097152</v>
      </c>
      <c r="ER587" s="2">
        <v>0</v>
      </c>
      <c r="ES587" s="2">
        <v>385.41</v>
      </c>
      <c r="ET587" s="2">
        <v>0</v>
      </c>
      <c r="EU587" s="2">
        <v>0</v>
      </c>
      <c r="EV587" s="2">
        <v>0</v>
      </c>
      <c r="EW587" s="2">
        <v>0</v>
      </c>
      <c r="EX587" s="2">
        <v>0</v>
      </c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>
        <v>0</v>
      </c>
      <c r="FR587" s="2">
        <v>0</v>
      </c>
      <c r="FS587" s="2">
        <v>0</v>
      </c>
      <c r="FT587" s="2"/>
      <c r="FU587" s="2"/>
      <c r="FV587" s="2"/>
      <c r="FW587" s="2"/>
      <c r="FX587" s="2">
        <v>109</v>
      </c>
      <c r="FY587" s="2">
        <v>61</v>
      </c>
      <c r="FZ587" s="2"/>
      <c r="GA587" s="2" t="s">
        <v>619</v>
      </c>
      <c r="GB587" s="2"/>
      <c r="GC587" s="2"/>
      <c r="GD587" s="2">
        <v>1</v>
      </c>
      <c r="GE587" s="2"/>
      <c r="GF587" s="2">
        <v>-907426968</v>
      </c>
      <c r="GG587" s="2">
        <v>2</v>
      </c>
      <c r="GH587" s="2">
        <v>4</v>
      </c>
      <c r="GI587" s="2">
        <v>-2</v>
      </c>
      <c r="GJ587" s="2">
        <v>0</v>
      </c>
      <c r="GK587" s="2">
        <v>0</v>
      </c>
      <c r="GL587" s="2">
        <f t="shared" si="724"/>
        <v>0</v>
      </c>
      <c r="GM587" s="2">
        <f t="shared" si="725"/>
        <v>3854.1</v>
      </c>
      <c r="GN587" s="2">
        <f t="shared" si="726"/>
        <v>3854.1</v>
      </c>
      <c r="GO587" s="2">
        <f t="shared" si="727"/>
        <v>0</v>
      </c>
      <c r="GP587" s="2">
        <f t="shared" si="728"/>
        <v>0</v>
      </c>
      <c r="GQ587" s="2"/>
      <c r="GR587" s="2">
        <v>0</v>
      </c>
      <c r="GS587" s="2">
        <v>2</v>
      </c>
      <c r="GT587" s="2">
        <v>0</v>
      </c>
      <c r="GU587" s="2" t="s">
        <v>3</v>
      </c>
      <c r="GV587" s="2">
        <f t="shared" si="729"/>
        <v>0</v>
      </c>
      <c r="GW587" s="2">
        <v>1</v>
      </c>
      <c r="GX587" s="2">
        <f t="shared" si="730"/>
        <v>0</v>
      </c>
      <c r="GY587" s="2"/>
      <c r="GZ587" s="2"/>
      <c r="HA587" s="2">
        <v>0</v>
      </c>
      <c r="HB587" s="2">
        <v>0</v>
      </c>
      <c r="HC587" s="2">
        <f t="shared" si="731"/>
        <v>0</v>
      </c>
      <c r="HD587" s="2"/>
      <c r="HE587" s="2" t="s">
        <v>235</v>
      </c>
      <c r="HF587" s="2" t="s">
        <v>30</v>
      </c>
      <c r="HG587" s="2"/>
      <c r="HH587" s="2"/>
      <c r="HI587" s="2"/>
      <c r="HJ587" s="2"/>
      <c r="HK587" s="2"/>
      <c r="HL587" s="2"/>
      <c r="HM587" s="2" t="s">
        <v>42</v>
      </c>
      <c r="HN587" s="2" t="s">
        <v>3</v>
      </c>
      <c r="HO587" s="2" t="s">
        <v>3</v>
      </c>
      <c r="HP587" s="2" t="s">
        <v>3</v>
      </c>
      <c r="HQ587" s="2" t="s">
        <v>3</v>
      </c>
      <c r="HR587" s="2"/>
      <c r="HS587" s="2">
        <v>0</v>
      </c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>
        <v>0</v>
      </c>
      <c r="IL587" s="2"/>
      <c r="IM587" s="2"/>
      <c r="IN587" s="2"/>
      <c r="IO587" s="2"/>
      <c r="IP587" s="2"/>
      <c r="IQ587" s="2"/>
      <c r="IR587" s="2"/>
      <c r="IS587" s="2"/>
      <c r="IT587" s="2"/>
      <c r="IU587" s="2"/>
    </row>
    <row r="588" spans="1:255" x14ac:dyDescent="0.2">
      <c r="A588" s="4">
        <v>18</v>
      </c>
      <c r="B588" s="4">
        <v>1</v>
      </c>
      <c r="C588" s="4">
        <v>1094</v>
      </c>
      <c r="E588" s="4" t="s">
        <v>616</v>
      </c>
      <c r="F588" s="4" t="s">
        <v>617</v>
      </c>
      <c r="G588" s="4" t="s">
        <v>618</v>
      </c>
      <c r="H588" s="4" t="s">
        <v>146</v>
      </c>
      <c r="I588" s="4">
        <f>I586*J588</f>
        <v>10</v>
      </c>
      <c r="J588" s="4">
        <v>100</v>
      </c>
      <c r="K588" s="4">
        <v>100</v>
      </c>
      <c r="O588" s="4">
        <f t="shared" si="707"/>
        <v>37924.339999999997</v>
      </c>
      <c r="P588" s="4">
        <f t="shared" si="708"/>
        <v>37924.339999999997</v>
      </c>
      <c r="Q588" s="4">
        <f>(ROUND((ROUND(((ET588)*AV588*I588),2)*BB588),2)+ROUND((ROUND(((AE588-(EU588))*AV588*I588),2)*BS588),2))</f>
        <v>0</v>
      </c>
      <c r="R588" s="4">
        <f>(ROUND((ROUND(((EU588)*AV588*I588),2)*BS588),2)+ROUND((ROUND(((AE588-(EU588))*AV588*I588),2)*BS588),2))</f>
        <v>0</v>
      </c>
      <c r="S588" s="4">
        <f t="shared" si="709"/>
        <v>0</v>
      </c>
      <c r="T588" s="4">
        <f t="shared" si="710"/>
        <v>0</v>
      </c>
      <c r="U588" s="4">
        <f t="shared" si="711"/>
        <v>0</v>
      </c>
      <c r="V588" s="4">
        <f t="shared" si="712"/>
        <v>0</v>
      </c>
      <c r="W588" s="4">
        <f t="shared" si="713"/>
        <v>0</v>
      </c>
      <c r="X588" s="4">
        <f>(ROUND((((S588+ROUND((ROUND(((EU588)*AV588*I588),2)*BS588),2))*AT588)/100),2)+ROUND(((ROUND((ROUND(((AE588-(EU588))*AV588*I588),2)*BS588),2)*AT588)/100),2))</f>
        <v>0</v>
      </c>
      <c r="Y588" s="4">
        <f>(ROUND((((S588+ROUND((ROUND(((EU588)*AV588*I588),2)*BS588),2))*AU588)/100),2)+ROUND(((ROUND((ROUND(((AE588-(EU588))*AV588*I588),2)*BS588),2)*AU588)/100),2))</f>
        <v>0</v>
      </c>
      <c r="AA588" s="4">
        <v>85736473</v>
      </c>
      <c r="AB588" s="4">
        <f t="shared" si="714"/>
        <v>385.41</v>
      </c>
      <c r="AC588" s="4">
        <f>ROUND((ES588),6)</f>
        <v>385.41</v>
      </c>
      <c r="AD588" s="4">
        <f>ROUND((((ET588)-(EU588))+AE588),6)</f>
        <v>0</v>
      </c>
      <c r="AE588" s="4">
        <f>ROUND((EU588),6)</f>
        <v>0</v>
      </c>
      <c r="AF588" s="4">
        <f>ROUND((EV588),6)</f>
        <v>0</v>
      </c>
      <c r="AG588" s="4">
        <f t="shared" si="715"/>
        <v>0</v>
      </c>
      <c r="AH588" s="4">
        <f>(EW588)</f>
        <v>0</v>
      </c>
      <c r="AI588" s="4">
        <f>(EX588)</f>
        <v>0</v>
      </c>
      <c r="AJ588" s="4">
        <f t="shared" si="716"/>
        <v>0</v>
      </c>
      <c r="AK588" s="4">
        <v>385.41</v>
      </c>
      <c r="AL588" s="4">
        <v>385.41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109</v>
      </c>
      <c r="AU588" s="4">
        <v>61</v>
      </c>
      <c r="AV588" s="4">
        <v>1</v>
      </c>
      <c r="AW588" s="4">
        <v>1</v>
      </c>
      <c r="AZ588" s="4">
        <v>1</v>
      </c>
      <c r="BA588" s="4">
        <v>1</v>
      </c>
      <c r="BB588" s="4">
        <v>1</v>
      </c>
      <c r="BC588" s="4">
        <v>9.84</v>
      </c>
      <c r="BD588" s="4" t="s">
        <v>3</v>
      </c>
      <c r="BE588" s="4" t="s">
        <v>3</v>
      </c>
      <c r="BF588" s="4" t="s">
        <v>3</v>
      </c>
      <c r="BG588" s="4" t="s">
        <v>3</v>
      </c>
      <c r="BH588" s="4">
        <v>3</v>
      </c>
      <c r="BI588" s="4">
        <v>1</v>
      </c>
      <c r="BJ588" s="4" t="s">
        <v>3</v>
      </c>
      <c r="BM588" s="4">
        <v>22</v>
      </c>
      <c r="BN588" s="4">
        <v>0</v>
      </c>
      <c r="BO588" s="4" t="s">
        <v>3</v>
      </c>
      <c r="BP588" s="4">
        <v>0</v>
      </c>
      <c r="BQ588" s="4">
        <v>30</v>
      </c>
      <c r="BR588" s="4">
        <v>0</v>
      </c>
      <c r="BS588" s="4">
        <v>1</v>
      </c>
      <c r="BT588" s="4">
        <v>1</v>
      </c>
      <c r="BU588" s="4">
        <v>1</v>
      </c>
      <c r="BV588" s="4">
        <v>1</v>
      </c>
      <c r="BW588" s="4">
        <v>1</v>
      </c>
      <c r="BX588" s="4">
        <v>1</v>
      </c>
      <c r="BY588" s="4" t="s">
        <v>3</v>
      </c>
      <c r="BZ588" s="4">
        <v>109</v>
      </c>
      <c r="CA588" s="4">
        <v>61</v>
      </c>
      <c r="CB588" s="4" t="s">
        <v>3</v>
      </c>
      <c r="CE588" s="4">
        <v>1566</v>
      </c>
      <c r="CF588" s="4">
        <v>0</v>
      </c>
      <c r="CG588" s="4">
        <v>0</v>
      </c>
      <c r="CM588" s="4">
        <v>0</v>
      </c>
      <c r="CN588" s="4" t="s">
        <v>908</v>
      </c>
      <c r="CO588" s="4">
        <v>0</v>
      </c>
      <c r="CP588" s="4">
        <f t="shared" si="717"/>
        <v>37924.339999999997</v>
      </c>
      <c r="CQ588" s="4">
        <f t="shared" si="718"/>
        <v>3792.43</v>
      </c>
      <c r="CR588" s="4">
        <f>(ROUND((ROUND(((ET588)*AV588*1),2)*BB588),2)+ROUND((ROUND(((AE588-(EU588))*AV588*1),2)*BS588),2))</f>
        <v>0</v>
      </c>
      <c r="CS588" s="4">
        <f>(ROUND((ROUND(((EU588)*AV588*1),2)*BS588),2)+ROUND((ROUND(((AE588-(EU588))*AV588*1),2)*BS588),2))</f>
        <v>0</v>
      </c>
      <c r="CT588" s="4">
        <f t="shared" si="719"/>
        <v>0</v>
      </c>
      <c r="CU588" s="4">
        <f t="shared" si="720"/>
        <v>0</v>
      </c>
      <c r="CV588" s="4">
        <f t="shared" si="721"/>
        <v>0</v>
      </c>
      <c r="CW588" s="4">
        <f t="shared" si="722"/>
        <v>0</v>
      </c>
      <c r="CX588" s="4">
        <f t="shared" si="723"/>
        <v>0</v>
      </c>
      <c r="CY588" s="4">
        <f>(ROUND((((S588+ROUND((ROUND(((EU588)*AV588*1),2)*BS588),2))*AT588)/100),2)+ROUND(((ROUND((ROUND(((AE588-(EU588))*AV588*1),2)*BS588),2)*AT588)/100),2))</f>
        <v>0</v>
      </c>
      <c r="CZ588" s="4">
        <f>(ROUND((((S588+ROUND((ROUND(((EU588)*AV588*1),2)*BS588),2))*AU588)/100),2)+ROUND(((ROUND((ROUND(((AE588-(EU588))*AV588*1),2)*BS588),2)*AU588)/100),2))</f>
        <v>0</v>
      </c>
      <c r="DC588" s="4" t="s">
        <v>3</v>
      </c>
      <c r="DD588" s="4" t="s">
        <v>3</v>
      </c>
      <c r="DE588" s="4" t="s">
        <v>3</v>
      </c>
      <c r="DF588" s="4" t="s">
        <v>3</v>
      </c>
      <c r="DG588" s="4" t="s">
        <v>3</v>
      </c>
      <c r="DH588" s="4" t="s">
        <v>3</v>
      </c>
      <c r="DI588" s="4" t="s">
        <v>3</v>
      </c>
      <c r="DJ588" s="4" t="s">
        <v>3</v>
      </c>
      <c r="DK588" s="4" t="s">
        <v>3</v>
      </c>
      <c r="DL588" s="4" t="s">
        <v>3</v>
      </c>
      <c r="DM588" s="4" t="s">
        <v>3</v>
      </c>
      <c r="DN588" s="4">
        <v>0</v>
      </c>
      <c r="DO588" s="4">
        <v>0</v>
      </c>
      <c r="DP588" s="4">
        <v>1</v>
      </c>
      <c r="DQ588" s="4">
        <v>1</v>
      </c>
      <c r="DU588" s="4">
        <v>1010</v>
      </c>
      <c r="DV588" s="4" t="s">
        <v>146</v>
      </c>
      <c r="DW588" s="4" t="s">
        <v>146</v>
      </c>
      <c r="DX588" s="4">
        <v>1</v>
      </c>
      <c r="DZ588" s="4" t="s">
        <v>3</v>
      </c>
      <c r="EA588" s="4" t="s">
        <v>3</v>
      </c>
      <c r="EB588" s="4" t="s">
        <v>3</v>
      </c>
      <c r="EC588" s="4" t="s">
        <v>3</v>
      </c>
      <c r="EE588" s="4">
        <v>85133642</v>
      </c>
      <c r="EF588" s="4">
        <v>30</v>
      </c>
      <c r="EG588" s="4" t="s">
        <v>52</v>
      </c>
      <c r="EH588" s="4">
        <v>0</v>
      </c>
      <c r="EI588" s="4" t="s">
        <v>3</v>
      </c>
      <c r="EJ588" s="4">
        <v>1</v>
      </c>
      <c r="EK588" s="4">
        <v>22</v>
      </c>
      <c r="EL588" s="4" t="s">
        <v>573</v>
      </c>
      <c r="EM588" s="4" t="s">
        <v>574</v>
      </c>
      <c r="EO588" s="4" t="s">
        <v>148</v>
      </c>
      <c r="EQ588" s="4">
        <v>2097152</v>
      </c>
      <c r="ER588" s="4">
        <v>385.41</v>
      </c>
      <c r="ES588" s="4">
        <v>385.41</v>
      </c>
      <c r="ET588" s="4">
        <v>0</v>
      </c>
      <c r="EU588" s="4">
        <v>0</v>
      </c>
      <c r="EV588" s="4">
        <v>0</v>
      </c>
      <c r="EW588" s="4">
        <v>0</v>
      </c>
      <c r="EX588" s="4">
        <v>0</v>
      </c>
      <c r="EZ588" s="4">
        <v>5</v>
      </c>
      <c r="FC588" s="4">
        <v>1</v>
      </c>
      <c r="FD588" s="4">
        <v>18</v>
      </c>
      <c r="FF588" s="4">
        <v>4536</v>
      </c>
      <c r="FQ588" s="4">
        <v>0</v>
      </c>
      <c r="FR588" s="4">
        <v>0</v>
      </c>
      <c r="FS588" s="4">
        <v>0</v>
      </c>
      <c r="FX588" s="4">
        <v>109</v>
      </c>
      <c r="FY588" s="4">
        <v>61</v>
      </c>
      <c r="GA588" s="4" t="s">
        <v>619</v>
      </c>
      <c r="GD588" s="4">
        <v>1</v>
      </c>
      <c r="GF588" s="4">
        <v>-907426968</v>
      </c>
      <c r="GG588" s="4">
        <v>2</v>
      </c>
      <c r="GH588" s="4">
        <v>3</v>
      </c>
      <c r="GI588" s="4">
        <v>5</v>
      </c>
      <c r="GJ588" s="4">
        <v>0</v>
      </c>
      <c r="GK588" s="4">
        <v>0</v>
      </c>
      <c r="GL588" s="4">
        <f t="shared" si="724"/>
        <v>0</v>
      </c>
      <c r="GM588" s="4">
        <f t="shared" si="725"/>
        <v>37924.339999999997</v>
      </c>
      <c r="GN588" s="4">
        <f t="shared" si="726"/>
        <v>37924.339999999997</v>
      </c>
      <c r="GO588" s="4">
        <f t="shared" si="727"/>
        <v>0</v>
      </c>
      <c r="GP588" s="4">
        <f t="shared" si="728"/>
        <v>0</v>
      </c>
      <c r="GR588" s="4">
        <v>1</v>
      </c>
      <c r="GS588" s="4">
        <v>1</v>
      </c>
      <c r="GT588" s="4">
        <v>0</v>
      </c>
      <c r="GU588" s="4" t="s">
        <v>3</v>
      </c>
      <c r="GV588" s="4">
        <f t="shared" si="729"/>
        <v>0</v>
      </c>
      <c r="GW588" s="4">
        <v>1</v>
      </c>
      <c r="GX588" s="4">
        <f t="shared" si="730"/>
        <v>0</v>
      </c>
      <c r="HA588" s="4">
        <v>0</v>
      </c>
      <c r="HB588" s="4">
        <v>0</v>
      </c>
      <c r="HC588" s="4">
        <f t="shared" si="731"/>
        <v>0</v>
      </c>
      <c r="HE588" s="4" t="s">
        <v>235</v>
      </c>
      <c r="HF588" s="4" t="s">
        <v>30</v>
      </c>
      <c r="HM588" s="4" t="s">
        <v>42</v>
      </c>
      <c r="HN588" s="4" t="s">
        <v>3</v>
      </c>
      <c r="HO588" s="4" t="s">
        <v>3</v>
      </c>
      <c r="HP588" s="4" t="s">
        <v>3</v>
      </c>
      <c r="HQ588" s="4" t="s">
        <v>3</v>
      </c>
      <c r="HS588" s="4">
        <v>0</v>
      </c>
      <c r="IK588" s="4">
        <v>0</v>
      </c>
    </row>
    <row r="589" spans="1:255" x14ac:dyDescent="0.2">
      <c r="A589" s="2">
        <v>17</v>
      </c>
      <c r="B589" s="2">
        <v>1</v>
      </c>
      <c r="C589" s="2">
        <f>ROW(SmtRes!A1096)</f>
        <v>1096</v>
      </c>
      <c r="D589" s="2">
        <f>ROW(EtalonRes!A1070)</f>
        <v>1070</v>
      </c>
      <c r="E589" s="2" t="s">
        <v>620</v>
      </c>
      <c r="F589" s="2" t="s">
        <v>621</v>
      </c>
      <c r="G589" s="2" t="s">
        <v>622</v>
      </c>
      <c r="H589" s="2" t="s">
        <v>623</v>
      </c>
      <c r="I589" s="2">
        <f>ROUND((38*0.5)/100,9)</f>
        <v>0.19</v>
      </c>
      <c r="J589" s="2">
        <v>0</v>
      </c>
      <c r="K589" s="2">
        <f>ROUND((38*0.5)/100,9)</f>
        <v>0.19</v>
      </c>
      <c r="L589" s="2"/>
      <c r="M589" s="2"/>
      <c r="N589" s="2"/>
      <c r="O589" s="2">
        <f t="shared" si="707"/>
        <v>118.98</v>
      </c>
      <c r="P589" s="2">
        <f t="shared" si="708"/>
        <v>0</v>
      </c>
      <c r="Q589" s="2">
        <f>(ROUND((ROUND(((((ET589*1.25)*1.2))*AV589*I589),2)*BB589),2)+ROUND((ROUND(((AE589-(((EU589*1.25)*1.2)))*AV589*I589),2)*BS589),2))</f>
        <v>0</v>
      </c>
      <c r="R589" s="2">
        <f>(ROUND((ROUND(((((EU589*1.25)*1.2))*AV589*I589),2)*BS589),2)+ROUND((ROUND(((AE589-(((EU589*1.25)*1.2)))*AV589*I589),2)*BS589),2))</f>
        <v>0</v>
      </c>
      <c r="S589" s="2">
        <f t="shared" si="709"/>
        <v>118.98</v>
      </c>
      <c r="T589" s="2">
        <f t="shared" si="710"/>
        <v>0</v>
      </c>
      <c r="U589" s="2">
        <f t="shared" si="711"/>
        <v>9.4281613800000006</v>
      </c>
      <c r="V589" s="2">
        <f t="shared" si="712"/>
        <v>0</v>
      </c>
      <c r="W589" s="2">
        <f t="shared" si="713"/>
        <v>0</v>
      </c>
      <c r="X589" s="2">
        <f>(ROUND((((S589+ROUND((ROUND(((((EU589*1.25)*1.2))*AV589*I589),2)*BS589),2))*AT589)/100),2)+ROUND(((ROUND((ROUND(((AE589-(((EU589*1.25)*1.2)))*AV589*I589),2)*BS589),2)*AT589)/100),2))</f>
        <v>129.69</v>
      </c>
      <c r="Y589" s="2">
        <f>(ROUND((((S589+ROUND((ROUND(((((EU589*1.25)*1.2))*AV589*I589),2)*BS589),2))*AU589)/100),2)+ROUND(((ROUND((ROUND(((AE589-(((EU589*1.25)*1.2)))*AV589*I589),2)*BS589),2)*AU589)/100),2))</f>
        <v>72.58</v>
      </c>
      <c r="Z589" s="2"/>
      <c r="AA589" s="2">
        <v>85736471</v>
      </c>
      <c r="AB589" s="2">
        <f t="shared" si="714"/>
        <v>586.90020000000004</v>
      </c>
      <c r="AC589" s="2">
        <f>ROUND((((ES589*1)*1)),6)</f>
        <v>0</v>
      </c>
      <c r="AD589" s="2">
        <f>ROUND((((((ET589*1.25)*1.2))-(((EU589*1.25)*1.2)))+AE589),6)</f>
        <v>0</v>
      </c>
      <c r="AE589" s="2">
        <f>ROUND((((EU589*1.25)*1.2)),6)</f>
        <v>0</v>
      </c>
      <c r="AF589" s="2">
        <f>ROUND((((EV589*1.15)*1.2)),6)</f>
        <v>586.90020000000004</v>
      </c>
      <c r="AG589" s="2">
        <f t="shared" si="715"/>
        <v>0</v>
      </c>
      <c r="AH589" s="2">
        <f>(((EW589*1.15)*1.2))</f>
        <v>46.506</v>
      </c>
      <c r="AI589" s="2">
        <f>(((EX589*1.25)*1.2))</f>
        <v>0</v>
      </c>
      <c r="AJ589" s="2">
        <f t="shared" si="716"/>
        <v>0</v>
      </c>
      <c r="AK589" s="2">
        <v>425.29</v>
      </c>
      <c r="AL589" s="2">
        <v>0</v>
      </c>
      <c r="AM589" s="2">
        <v>0</v>
      </c>
      <c r="AN589" s="2">
        <v>0</v>
      </c>
      <c r="AO589" s="2">
        <v>425.29</v>
      </c>
      <c r="AP589" s="2">
        <v>0</v>
      </c>
      <c r="AQ589" s="2">
        <v>33.700000000000003</v>
      </c>
      <c r="AR589" s="2">
        <v>0</v>
      </c>
      <c r="AS589" s="2">
        <v>0</v>
      </c>
      <c r="AT589" s="2">
        <v>109</v>
      </c>
      <c r="AU589" s="2">
        <v>61</v>
      </c>
      <c r="AV589" s="2">
        <v>1.0669999999999999</v>
      </c>
      <c r="AW589" s="2">
        <v>1</v>
      </c>
      <c r="AX589" s="2"/>
      <c r="AY589" s="2"/>
      <c r="AZ589" s="2">
        <v>1</v>
      </c>
      <c r="BA589" s="2">
        <v>1</v>
      </c>
      <c r="BB589" s="2">
        <v>1</v>
      </c>
      <c r="BC589" s="2">
        <v>1</v>
      </c>
      <c r="BD589" s="2" t="s">
        <v>3</v>
      </c>
      <c r="BE589" s="2" t="s">
        <v>3</v>
      </c>
      <c r="BF589" s="2" t="s">
        <v>3</v>
      </c>
      <c r="BG589" s="2" t="s">
        <v>3</v>
      </c>
      <c r="BH589" s="2">
        <v>0</v>
      </c>
      <c r="BI589" s="2">
        <v>1</v>
      </c>
      <c r="BJ589" s="2" t="s">
        <v>624</v>
      </c>
      <c r="BK589" s="2"/>
      <c r="BL589" s="2"/>
      <c r="BM589" s="2">
        <v>21</v>
      </c>
      <c r="BN589" s="2">
        <v>0</v>
      </c>
      <c r="BO589" s="2" t="s">
        <v>621</v>
      </c>
      <c r="BP589" s="2">
        <v>1</v>
      </c>
      <c r="BQ589" s="2">
        <v>30</v>
      </c>
      <c r="BR589" s="2">
        <v>0</v>
      </c>
      <c r="BS589" s="2">
        <v>1</v>
      </c>
      <c r="BT589" s="2">
        <v>1</v>
      </c>
      <c r="BU589" s="2">
        <v>1</v>
      </c>
      <c r="BV589" s="2">
        <v>1</v>
      </c>
      <c r="BW589" s="2">
        <v>1</v>
      </c>
      <c r="BX589" s="2">
        <v>1</v>
      </c>
      <c r="BY589" s="2" t="s">
        <v>3</v>
      </c>
      <c r="BZ589" s="2">
        <v>109</v>
      </c>
      <c r="CA589" s="2">
        <v>61</v>
      </c>
      <c r="CB589" s="2" t="s">
        <v>3</v>
      </c>
      <c r="CC589" s="2"/>
      <c r="CD589" s="2"/>
      <c r="CE589" s="2">
        <v>1566</v>
      </c>
      <c r="CF589" s="2">
        <v>0</v>
      </c>
      <c r="CG589" s="2">
        <v>0</v>
      </c>
      <c r="CH589" s="2"/>
      <c r="CI589" s="2"/>
      <c r="CJ589" s="2"/>
      <c r="CK589" s="2"/>
      <c r="CL589" s="2"/>
      <c r="CM589" s="2">
        <v>0</v>
      </c>
      <c r="CN589" s="2" t="s">
        <v>907</v>
      </c>
      <c r="CO589" s="2">
        <v>0</v>
      </c>
      <c r="CP589" s="2">
        <f t="shared" si="717"/>
        <v>118.98</v>
      </c>
      <c r="CQ589" s="2">
        <f t="shared" si="718"/>
        <v>0</v>
      </c>
      <c r="CR589" s="2">
        <f>(ROUND((ROUND(((((ET589*1.25)*1.2))*AV589*1),2)*BB589),2)+ROUND((ROUND(((AE589-(((EU589*1.25)*1.2)))*AV589*1),2)*BS589),2))</f>
        <v>0</v>
      </c>
      <c r="CS589" s="2">
        <f>(ROUND((ROUND(((((EU589*1.25)*1.2))*AV589*1),2)*BS589),2)+ROUND((ROUND(((AE589-(((EU589*1.25)*1.2)))*AV589*1),2)*BS589),2))</f>
        <v>0</v>
      </c>
      <c r="CT589" s="2">
        <f t="shared" si="719"/>
        <v>626.22</v>
      </c>
      <c r="CU589" s="2">
        <f t="shared" si="720"/>
        <v>0</v>
      </c>
      <c r="CV589" s="2">
        <f t="shared" si="721"/>
        <v>49.621901999999999</v>
      </c>
      <c r="CW589" s="2">
        <f t="shared" si="722"/>
        <v>0</v>
      </c>
      <c r="CX589" s="2">
        <f t="shared" si="723"/>
        <v>0</v>
      </c>
      <c r="CY589" s="2">
        <f>(ROUND((((S589+ROUND((ROUND(((((EU589*1.25)*1.2))*AV589*1),2)*BS589),2))*AT589)/100),2)+ROUND(((ROUND((ROUND(((AE589-(((EU589*1.25)*1.2)))*AV589*1),2)*BS589),2)*AT589)/100),2))</f>
        <v>129.69</v>
      </c>
      <c r="CZ589" s="2">
        <f>(ROUND((((S589+ROUND((ROUND(((((EU589*1.25)*1.2))*AV589*1),2)*BS589),2))*AU589)/100),2)+ROUND(((ROUND((ROUND(((AE589-(((EU589*1.25)*1.2)))*AV589*1),2)*BS589),2)*AU589)/100),2))</f>
        <v>72.58</v>
      </c>
      <c r="DA589" s="2"/>
      <c r="DB589" s="2">
        <v>215</v>
      </c>
      <c r="DC589" s="2" t="s">
        <v>3</v>
      </c>
      <c r="DD589" s="2" t="s">
        <v>42</v>
      </c>
      <c r="DE589" s="2" t="s">
        <v>140</v>
      </c>
      <c r="DF589" s="2" t="s">
        <v>140</v>
      </c>
      <c r="DG589" s="2" t="s">
        <v>141</v>
      </c>
      <c r="DH589" s="2" t="s">
        <v>3</v>
      </c>
      <c r="DI589" s="2" t="s">
        <v>141</v>
      </c>
      <c r="DJ589" s="2" t="s">
        <v>140</v>
      </c>
      <c r="DK589" s="2" t="s">
        <v>3</v>
      </c>
      <c r="DL589" s="2" t="s">
        <v>3</v>
      </c>
      <c r="DM589" s="2" t="s">
        <v>3</v>
      </c>
      <c r="DN589" s="2">
        <v>0</v>
      </c>
      <c r="DO589" s="2">
        <v>0</v>
      </c>
      <c r="DP589" s="2">
        <v>1</v>
      </c>
      <c r="DQ589" s="2">
        <v>1</v>
      </c>
      <c r="DR589" s="2"/>
      <c r="DS589" s="2"/>
      <c r="DT589" s="2"/>
      <c r="DU589" s="2">
        <v>1013</v>
      </c>
      <c r="DV589" s="2" t="s">
        <v>623</v>
      </c>
      <c r="DW589" s="2" t="s">
        <v>623</v>
      </c>
      <c r="DX589" s="2">
        <v>1</v>
      </c>
      <c r="DY589" s="2"/>
      <c r="DZ589" s="2" t="s">
        <v>3</v>
      </c>
      <c r="EA589" s="2" t="s">
        <v>3</v>
      </c>
      <c r="EB589" s="2" t="s">
        <v>3</v>
      </c>
      <c r="EC589" s="2" t="s">
        <v>3</v>
      </c>
      <c r="ED589" s="2"/>
      <c r="EE589" s="2">
        <v>85133641</v>
      </c>
      <c r="EF589" s="2">
        <v>30</v>
      </c>
      <c r="EG589" s="2" t="s">
        <v>52</v>
      </c>
      <c r="EH589" s="2">
        <v>0</v>
      </c>
      <c r="EI589" s="2" t="s">
        <v>3</v>
      </c>
      <c r="EJ589" s="2">
        <v>1</v>
      </c>
      <c r="EK589" s="2">
        <v>21</v>
      </c>
      <c r="EL589" s="2" t="s">
        <v>53</v>
      </c>
      <c r="EM589" s="2" t="s">
        <v>54</v>
      </c>
      <c r="EN589" s="2"/>
      <c r="EO589" s="2" t="s">
        <v>142</v>
      </c>
      <c r="EP589" s="2"/>
      <c r="EQ589" s="2">
        <v>0</v>
      </c>
      <c r="ER589" s="2">
        <v>425.29</v>
      </c>
      <c r="ES589" s="2">
        <v>0</v>
      </c>
      <c r="ET589" s="2">
        <v>0</v>
      </c>
      <c r="EU589" s="2">
        <v>0</v>
      </c>
      <c r="EV589" s="2">
        <v>425.29</v>
      </c>
      <c r="EW589" s="2">
        <v>33.700000000000003</v>
      </c>
      <c r="EX589" s="2">
        <v>0</v>
      </c>
      <c r="EY589" s="2">
        <v>0</v>
      </c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>
        <v>0</v>
      </c>
      <c r="FR589" s="2">
        <v>0</v>
      </c>
      <c r="FS589" s="2">
        <v>0</v>
      </c>
      <c r="FT589" s="2"/>
      <c r="FU589" s="2"/>
      <c r="FV589" s="2"/>
      <c r="FW589" s="2"/>
      <c r="FX589" s="2">
        <v>109</v>
      </c>
      <c r="FY589" s="2">
        <v>61</v>
      </c>
      <c r="FZ589" s="2"/>
      <c r="GA589" s="2" t="s">
        <v>3</v>
      </c>
      <c r="GB589" s="2"/>
      <c r="GC589" s="2"/>
      <c r="GD589" s="2">
        <v>1</v>
      </c>
      <c r="GE589" s="2"/>
      <c r="GF589" s="2">
        <v>-211603365</v>
      </c>
      <c r="GG589" s="2">
        <v>2</v>
      </c>
      <c r="GH589" s="2">
        <v>1</v>
      </c>
      <c r="GI589" s="2">
        <v>2</v>
      </c>
      <c r="GJ589" s="2">
        <v>0</v>
      </c>
      <c r="GK589" s="2">
        <v>0</v>
      </c>
      <c r="GL589" s="2">
        <f t="shared" si="724"/>
        <v>0</v>
      </c>
      <c r="GM589" s="2">
        <f t="shared" si="725"/>
        <v>321.25</v>
      </c>
      <c r="GN589" s="2">
        <f t="shared" si="726"/>
        <v>321.25</v>
      </c>
      <c r="GO589" s="2">
        <f t="shared" si="727"/>
        <v>0</v>
      </c>
      <c r="GP589" s="2">
        <f t="shared" si="728"/>
        <v>0</v>
      </c>
      <c r="GQ589" s="2"/>
      <c r="GR589" s="2">
        <v>0</v>
      </c>
      <c r="GS589" s="2">
        <v>3</v>
      </c>
      <c r="GT589" s="2">
        <v>0</v>
      </c>
      <c r="GU589" s="2" t="s">
        <v>3</v>
      </c>
      <c r="GV589" s="2">
        <f t="shared" si="729"/>
        <v>0</v>
      </c>
      <c r="GW589" s="2">
        <v>1</v>
      </c>
      <c r="GX589" s="2">
        <f t="shared" si="730"/>
        <v>0</v>
      </c>
      <c r="GY589" s="2"/>
      <c r="GZ589" s="2"/>
      <c r="HA589" s="2">
        <v>0</v>
      </c>
      <c r="HB589" s="2">
        <v>0</v>
      </c>
      <c r="HC589" s="2">
        <f t="shared" si="731"/>
        <v>0</v>
      </c>
      <c r="HD589" s="2"/>
      <c r="HE589" s="2" t="s">
        <v>3</v>
      </c>
      <c r="HF589" s="2" t="s">
        <v>3</v>
      </c>
      <c r="HG589" s="2"/>
      <c r="HH589" s="2"/>
      <c r="HI589" s="2"/>
      <c r="HJ589" s="2"/>
      <c r="HK589" s="2"/>
      <c r="HL589" s="2"/>
      <c r="HM589" s="2" t="s">
        <v>3</v>
      </c>
      <c r="HN589" s="2" t="s">
        <v>3</v>
      </c>
      <c r="HO589" s="2" t="s">
        <v>3</v>
      </c>
      <c r="HP589" s="2" t="s">
        <v>3</v>
      </c>
      <c r="HQ589" s="2" t="s">
        <v>3</v>
      </c>
      <c r="HR589" s="2"/>
      <c r="HS589" s="2">
        <v>0</v>
      </c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>
        <v>0</v>
      </c>
      <c r="IL589" s="2"/>
      <c r="IM589" s="2"/>
      <c r="IN589" s="2"/>
      <c r="IO589" s="2"/>
      <c r="IP589" s="2"/>
      <c r="IQ589" s="2"/>
      <c r="IR589" s="2"/>
      <c r="IS589" s="2"/>
      <c r="IT589" s="2"/>
      <c r="IU589" s="2"/>
    </row>
    <row r="590" spans="1:255" x14ac:dyDescent="0.2">
      <c r="A590" s="4">
        <v>17</v>
      </c>
      <c r="B590" s="4">
        <v>1</v>
      </c>
      <c r="C590" s="4">
        <f>ROW(SmtRes!A1098)</f>
        <v>1098</v>
      </c>
      <c r="D590" s="4">
        <f>ROW(EtalonRes!A1072)</f>
        <v>1072</v>
      </c>
      <c r="E590" s="4" t="s">
        <v>620</v>
      </c>
      <c r="F590" s="4" t="s">
        <v>621</v>
      </c>
      <c r="G590" s="4" t="s">
        <v>622</v>
      </c>
      <c r="H590" s="4" t="s">
        <v>623</v>
      </c>
      <c r="I590" s="4">
        <f>ROUND((38*0.5)/100,9)</f>
        <v>0.19</v>
      </c>
      <c r="J590" s="4">
        <v>0</v>
      </c>
      <c r="K590" s="4">
        <f>ROUND((38*0.5)/100,9)</f>
        <v>0.19</v>
      </c>
      <c r="O590" s="4">
        <f t="shared" si="707"/>
        <v>6704.52</v>
      </c>
      <c r="P590" s="4">
        <f t="shared" si="708"/>
        <v>0</v>
      </c>
      <c r="Q590" s="4">
        <f>(ROUND((ROUND(((((ET590*1.25)*1.2))*AV590*I590),2)*BB590),2)+ROUND((ROUND(((AE590-(((EU590*1.25)*1.2)))*AV590*I590),2)*BS590),2))</f>
        <v>0</v>
      </c>
      <c r="R590" s="4">
        <f>(ROUND((ROUND(((((EU590*1.25)*1.2))*AV590*I590),2)*BS590),2)+ROUND((ROUND(((AE590-(((EU590*1.25)*1.2)))*AV590*I590),2)*BS590),2))</f>
        <v>0</v>
      </c>
      <c r="S590" s="4">
        <f t="shared" si="709"/>
        <v>6704.52</v>
      </c>
      <c r="T590" s="4">
        <f t="shared" si="710"/>
        <v>0</v>
      </c>
      <c r="U590" s="4">
        <f t="shared" si="711"/>
        <v>9.4281613800000006</v>
      </c>
      <c r="V590" s="4">
        <f t="shared" si="712"/>
        <v>0</v>
      </c>
      <c r="W590" s="4">
        <f t="shared" si="713"/>
        <v>0</v>
      </c>
      <c r="X590" s="4">
        <f>(ROUND((((S590+ROUND((ROUND(((((EU590*1.25)*1.2))*AV590*I590),2)*BS590),2))*AT590)/100),2)+ROUND(((ROUND((ROUND(((AE590-(((EU590*1.25)*1.2)))*AV590*I590),2)*BS590),2)*AT590)/100),2))</f>
        <v>7307.93</v>
      </c>
      <c r="Y590" s="4">
        <f>(ROUND((((S590+ROUND((ROUND(((((EU590*1.25)*1.2))*AV590*I590),2)*BS590),2))*AU590)/100),2)+ROUND(((ROUND((ROUND(((AE590-(((EU590*1.25)*1.2)))*AV590*I590),2)*BS590),2)*AU590)/100),2))</f>
        <v>4089.76</v>
      </c>
      <c r="AA590" s="4">
        <v>85736473</v>
      </c>
      <c r="AB590" s="4">
        <f t="shared" si="714"/>
        <v>586.90020000000004</v>
      </c>
      <c r="AC590" s="4">
        <f>ROUND((((ES590*1)*1)),6)</f>
        <v>0</v>
      </c>
      <c r="AD590" s="4">
        <f>ROUND((((((ET590*1.25)*1.2))-(((EU590*1.25)*1.2)))+AE590),6)</f>
        <v>0</v>
      </c>
      <c r="AE590" s="4">
        <f>ROUND((((EU590*1.25)*1.2)),6)</f>
        <v>0</v>
      </c>
      <c r="AF590" s="4">
        <f>ROUND((((EV590*1.15)*1.2)),6)</f>
        <v>586.90020000000004</v>
      </c>
      <c r="AG590" s="4">
        <f t="shared" si="715"/>
        <v>0</v>
      </c>
      <c r="AH590" s="4">
        <f>(((EW590*1.15)*1.2))</f>
        <v>46.506</v>
      </c>
      <c r="AI590" s="4">
        <f>(((EX590*1.25)*1.2))</f>
        <v>0</v>
      </c>
      <c r="AJ590" s="4">
        <f t="shared" si="716"/>
        <v>0</v>
      </c>
      <c r="AK590" s="4">
        <v>425.29</v>
      </c>
      <c r="AL590" s="4">
        <v>0</v>
      </c>
      <c r="AM590" s="4">
        <v>0</v>
      </c>
      <c r="AN590" s="4">
        <v>0</v>
      </c>
      <c r="AO590" s="4">
        <v>425.29</v>
      </c>
      <c r="AP590" s="4">
        <v>0</v>
      </c>
      <c r="AQ590" s="4">
        <v>33.700000000000003</v>
      </c>
      <c r="AR590" s="4">
        <v>0</v>
      </c>
      <c r="AS590" s="4">
        <v>0</v>
      </c>
      <c r="AT590" s="4">
        <v>109</v>
      </c>
      <c r="AU590" s="4">
        <v>61</v>
      </c>
      <c r="AV590" s="4">
        <v>1.0669999999999999</v>
      </c>
      <c r="AW590" s="4">
        <v>1</v>
      </c>
      <c r="AZ590" s="4">
        <v>1</v>
      </c>
      <c r="BA590" s="4">
        <v>56.35</v>
      </c>
      <c r="BB590" s="4">
        <v>1</v>
      </c>
      <c r="BC590" s="4">
        <v>1</v>
      </c>
      <c r="BD590" s="4" t="s">
        <v>3</v>
      </c>
      <c r="BE590" s="4" t="s">
        <v>3</v>
      </c>
      <c r="BF590" s="4" t="s">
        <v>3</v>
      </c>
      <c r="BG590" s="4" t="s">
        <v>3</v>
      </c>
      <c r="BH590" s="4">
        <v>0</v>
      </c>
      <c r="BI590" s="4">
        <v>1</v>
      </c>
      <c r="BJ590" s="4" t="s">
        <v>624</v>
      </c>
      <c r="BM590" s="4">
        <v>21</v>
      </c>
      <c r="BN590" s="4">
        <v>0</v>
      </c>
      <c r="BO590" s="4" t="s">
        <v>621</v>
      </c>
      <c r="BP590" s="4">
        <v>1</v>
      </c>
      <c r="BQ590" s="4">
        <v>30</v>
      </c>
      <c r="BR590" s="4">
        <v>0</v>
      </c>
      <c r="BS590" s="4">
        <v>56.35</v>
      </c>
      <c r="BT590" s="4">
        <v>1</v>
      </c>
      <c r="BU590" s="4">
        <v>1</v>
      </c>
      <c r="BV590" s="4">
        <v>1</v>
      </c>
      <c r="BW590" s="4">
        <v>1</v>
      </c>
      <c r="BX590" s="4">
        <v>1</v>
      </c>
      <c r="BY590" s="4" t="s">
        <v>3</v>
      </c>
      <c r="BZ590" s="4">
        <v>109</v>
      </c>
      <c r="CA590" s="4">
        <v>61</v>
      </c>
      <c r="CB590" s="4" t="s">
        <v>3</v>
      </c>
      <c r="CE590" s="4">
        <v>1566</v>
      </c>
      <c r="CF590" s="4">
        <v>0</v>
      </c>
      <c r="CG590" s="4">
        <v>0</v>
      </c>
      <c r="CM590" s="4">
        <v>0</v>
      </c>
      <c r="CN590" s="4" t="s">
        <v>907</v>
      </c>
      <c r="CO590" s="4">
        <v>0</v>
      </c>
      <c r="CP590" s="4">
        <f t="shared" si="717"/>
        <v>6704.52</v>
      </c>
      <c r="CQ590" s="4">
        <f t="shared" si="718"/>
        <v>0</v>
      </c>
      <c r="CR590" s="4">
        <f>(ROUND((ROUND(((((ET590*1.25)*1.2))*AV590*1),2)*BB590),2)+ROUND((ROUND(((AE590-(((EU590*1.25)*1.2)))*AV590*1),2)*BS590),2))</f>
        <v>0</v>
      </c>
      <c r="CS590" s="4">
        <f>(ROUND((ROUND(((((EU590*1.25)*1.2))*AV590*1),2)*BS590),2)+ROUND((ROUND(((AE590-(((EU590*1.25)*1.2)))*AV590*1),2)*BS590),2))</f>
        <v>0</v>
      </c>
      <c r="CT590" s="4">
        <f t="shared" si="719"/>
        <v>35287.5</v>
      </c>
      <c r="CU590" s="4">
        <f t="shared" si="720"/>
        <v>0</v>
      </c>
      <c r="CV590" s="4">
        <f t="shared" si="721"/>
        <v>49.621901999999999</v>
      </c>
      <c r="CW590" s="4">
        <f t="shared" si="722"/>
        <v>0</v>
      </c>
      <c r="CX590" s="4">
        <f t="shared" si="723"/>
        <v>0</v>
      </c>
      <c r="CY590" s="4">
        <f>(ROUND((((S590+ROUND((ROUND(((((EU590*1.25)*1.2))*AV590*1),2)*BS590),2))*AT590)/100),2)+ROUND(((ROUND((ROUND(((AE590-(((EU590*1.25)*1.2)))*AV590*1),2)*BS590),2)*AT590)/100),2))</f>
        <v>7307.93</v>
      </c>
      <c r="CZ590" s="4">
        <f>(ROUND((((S590+ROUND((ROUND(((((EU590*1.25)*1.2))*AV590*1),2)*BS590),2))*AU590)/100),2)+ROUND(((ROUND((ROUND(((AE590-(((EU590*1.25)*1.2)))*AV590*1),2)*BS590),2)*AU590)/100),2))</f>
        <v>4089.76</v>
      </c>
      <c r="DB590" s="4">
        <v>217</v>
      </c>
      <c r="DC590" s="4" t="s">
        <v>3</v>
      </c>
      <c r="DD590" s="4" t="s">
        <v>42</v>
      </c>
      <c r="DE590" s="4" t="s">
        <v>140</v>
      </c>
      <c r="DF590" s="4" t="s">
        <v>140</v>
      </c>
      <c r="DG590" s="4" t="s">
        <v>141</v>
      </c>
      <c r="DH590" s="4" t="s">
        <v>3</v>
      </c>
      <c r="DI590" s="4" t="s">
        <v>141</v>
      </c>
      <c r="DJ590" s="4" t="s">
        <v>140</v>
      </c>
      <c r="DK590" s="4" t="s">
        <v>3</v>
      </c>
      <c r="DL590" s="4" t="s">
        <v>3</v>
      </c>
      <c r="DM590" s="4" t="s">
        <v>3</v>
      </c>
      <c r="DN590" s="4">
        <v>0</v>
      </c>
      <c r="DO590" s="4">
        <v>0</v>
      </c>
      <c r="DP590" s="4">
        <v>1</v>
      </c>
      <c r="DQ590" s="4">
        <v>1</v>
      </c>
      <c r="DU590" s="4">
        <v>1013</v>
      </c>
      <c r="DV590" s="4" t="s">
        <v>623</v>
      </c>
      <c r="DW590" s="4" t="s">
        <v>623</v>
      </c>
      <c r="DX590" s="4">
        <v>1</v>
      </c>
      <c r="DZ590" s="4" t="s">
        <v>3</v>
      </c>
      <c r="EA590" s="4" t="s">
        <v>3</v>
      </c>
      <c r="EB590" s="4" t="s">
        <v>3</v>
      </c>
      <c r="EC590" s="4" t="s">
        <v>3</v>
      </c>
      <c r="EE590" s="4">
        <v>85133641</v>
      </c>
      <c r="EF590" s="4">
        <v>30</v>
      </c>
      <c r="EG590" s="4" t="s">
        <v>52</v>
      </c>
      <c r="EH590" s="4">
        <v>0</v>
      </c>
      <c r="EI590" s="4" t="s">
        <v>3</v>
      </c>
      <c r="EJ590" s="4">
        <v>1</v>
      </c>
      <c r="EK590" s="4">
        <v>21</v>
      </c>
      <c r="EL590" s="4" t="s">
        <v>53</v>
      </c>
      <c r="EM590" s="4" t="s">
        <v>54</v>
      </c>
      <c r="EO590" s="4" t="s">
        <v>142</v>
      </c>
      <c r="EQ590" s="4">
        <v>0</v>
      </c>
      <c r="ER590" s="4">
        <v>425.29</v>
      </c>
      <c r="ES590" s="4">
        <v>0</v>
      </c>
      <c r="ET590" s="4">
        <v>0</v>
      </c>
      <c r="EU590" s="4">
        <v>0</v>
      </c>
      <c r="EV590" s="4">
        <v>425.29</v>
      </c>
      <c r="EW590" s="4">
        <v>33.700000000000003</v>
      </c>
      <c r="EX590" s="4">
        <v>0</v>
      </c>
      <c r="EY590" s="4">
        <v>0</v>
      </c>
      <c r="FQ590" s="4">
        <v>0</v>
      </c>
      <c r="FR590" s="4">
        <v>0</v>
      </c>
      <c r="FS590" s="4">
        <v>0</v>
      </c>
      <c r="FX590" s="4">
        <v>109</v>
      </c>
      <c r="FY590" s="4">
        <v>61</v>
      </c>
      <c r="GA590" s="4" t="s">
        <v>3</v>
      </c>
      <c r="GD590" s="4">
        <v>1</v>
      </c>
      <c r="GF590" s="4">
        <v>-211603365</v>
      </c>
      <c r="GG590" s="4">
        <v>2</v>
      </c>
      <c r="GH590" s="4">
        <v>1</v>
      </c>
      <c r="GI590" s="4">
        <v>2</v>
      </c>
      <c r="GJ590" s="4">
        <v>0</v>
      </c>
      <c r="GK590" s="4">
        <v>0</v>
      </c>
      <c r="GL590" s="4">
        <f t="shared" si="724"/>
        <v>0</v>
      </c>
      <c r="GM590" s="4">
        <f t="shared" si="725"/>
        <v>18102.21</v>
      </c>
      <c r="GN590" s="4">
        <f t="shared" si="726"/>
        <v>18102.21</v>
      </c>
      <c r="GO590" s="4">
        <f t="shared" si="727"/>
        <v>0</v>
      </c>
      <c r="GP590" s="4">
        <f t="shared" si="728"/>
        <v>0</v>
      </c>
      <c r="GR590" s="4">
        <v>0</v>
      </c>
      <c r="GS590" s="4">
        <v>3</v>
      </c>
      <c r="GT590" s="4">
        <v>0</v>
      </c>
      <c r="GU590" s="4" t="s">
        <v>3</v>
      </c>
      <c r="GV590" s="4">
        <f t="shared" si="729"/>
        <v>0</v>
      </c>
      <c r="GW590" s="4">
        <v>1</v>
      </c>
      <c r="GX590" s="4">
        <f t="shared" si="730"/>
        <v>0</v>
      </c>
      <c r="HA590" s="4">
        <v>0</v>
      </c>
      <c r="HB590" s="4">
        <v>0</v>
      </c>
      <c r="HC590" s="4">
        <f t="shared" si="731"/>
        <v>0</v>
      </c>
      <c r="HE590" s="4" t="s">
        <v>3</v>
      </c>
      <c r="HF590" s="4" t="s">
        <v>3</v>
      </c>
      <c r="HM590" s="4" t="s">
        <v>3</v>
      </c>
      <c r="HN590" s="4" t="s">
        <v>3</v>
      </c>
      <c r="HO590" s="4" t="s">
        <v>3</v>
      </c>
      <c r="HP590" s="4" t="s">
        <v>3</v>
      </c>
      <c r="HQ590" s="4" t="s">
        <v>3</v>
      </c>
      <c r="HS590" s="4">
        <v>0</v>
      </c>
      <c r="IK590" s="4">
        <v>0</v>
      </c>
    </row>
    <row r="591" spans="1:255" x14ac:dyDescent="0.2">
      <c r="A591" s="2">
        <v>18</v>
      </c>
      <c r="B591" s="2">
        <v>1</v>
      </c>
      <c r="C591" s="2">
        <v>1096</v>
      </c>
      <c r="D591" s="2"/>
      <c r="E591" s="2" t="s">
        <v>625</v>
      </c>
      <c r="F591" s="2" t="s">
        <v>597</v>
      </c>
      <c r="G591" s="2" t="s">
        <v>598</v>
      </c>
      <c r="H591" s="2" t="s">
        <v>229</v>
      </c>
      <c r="I591" s="2">
        <f>I589*J591</f>
        <v>38</v>
      </c>
      <c r="J591" s="2">
        <v>200</v>
      </c>
      <c r="K591" s="2">
        <v>200</v>
      </c>
      <c r="L591" s="2"/>
      <c r="M591" s="2"/>
      <c r="N591" s="2"/>
      <c r="O591" s="2">
        <f t="shared" si="707"/>
        <v>598.12</v>
      </c>
      <c r="P591" s="2">
        <f t="shared" si="708"/>
        <v>598.12</v>
      </c>
      <c r="Q591" s="2">
        <f>(ROUND((ROUND(((ET591)*AV591*I591),2)*BB591),2)+ROUND((ROUND(((AE591-(EU591))*AV591*I591),2)*BS591),2))</f>
        <v>0</v>
      </c>
      <c r="R591" s="2">
        <f>(ROUND((ROUND(((EU591)*AV591*I591),2)*BS591),2)+ROUND((ROUND(((AE591-(EU591))*AV591*I591),2)*BS591),2))</f>
        <v>0</v>
      </c>
      <c r="S591" s="2">
        <f t="shared" si="709"/>
        <v>0</v>
      </c>
      <c r="T591" s="2">
        <f t="shared" si="710"/>
        <v>0</v>
      </c>
      <c r="U591" s="2">
        <f t="shared" si="711"/>
        <v>0</v>
      </c>
      <c r="V591" s="2">
        <f t="shared" si="712"/>
        <v>0</v>
      </c>
      <c r="W591" s="2">
        <f t="shared" si="713"/>
        <v>0</v>
      </c>
      <c r="X591" s="2">
        <f>(ROUND((((S591+ROUND((ROUND(((EU591)*AV591*I591),2)*BS591),2))*AT591)/100),2)+ROUND(((ROUND((ROUND(((AE591-(EU591))*AV591*I591),2)*BS591),2)*AT591)/100),2))</f>
        <v>0</v>
      </c>
      <c r="Y591" s="2">
        <f>(ROUND((((S591+ROUND((ROUND(((EU591)*AV591*I591),2)*BS591),2))*AU591)/100),2)+ROUND(((ROUND((ROUND(((AE591-(EU591))*AV591*I591),2)*BS591),2)*AU591)/100),2))</f>
        <v>0</v>
      </c>
      <c r="Z591" s="2"/>
      <c r="AA591" s="2">
        <v>85736471</v>
      </c>
      <c r="AB591" s="2">
        <f t="shared" si="714"/>
        <v>15.74</v>
      </c>
      <c r="AC591" s="2">
        <f>ROUND((ES591),6)</f>
        <v>15.74</v>
      </c>
      <c r="AD591" s="2">
        <f>ROUND((((ET591)-(EU591))+AE591),6)</f>
        <v>0</v>
      </c>
      <c r="AE591" s="2">
        <f>ROUND((EU591),6)</f>
        <v>0</v>
      </c>
      <c r="AF591" s="2">
        <f>ROUND((EV591),6)</f>
        <v>0</v>
      </c>
      <c r="AG591" s="2">
        <f t="shared" si="715"/>
        <v>0</v>
      </c>
      <c r="AH591" s="2">
        <f>(EW591)</f>
        <v>0</v>
      </c>
      <c r="AI591" s="2">
        <f>(EX591)</f>
        <v>0</v>
      </c>
      <c r="AJ591" s="2">
        <f t="shared" si="716"/>
        <v>0</v>
      </c>
      <c r="AK591" s="2">
        <v>15.74</v>
      </c>
      <c r="AL591" s="2">
        <v>15.74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109</v>
      </c>
      <c r="AU591" s="2">
        <v>61</v>
      </c>
      <c r="AV591" s="2">
        <v>1</v>
      </c>
      <c r="AW591" s="2">
        <v>1</v>
      </c>
      <c r="AX591" s="2"/>
      <c r="AY591" s="2"/>
      <c r="AZ591" s="2">
        <v>1</v>
      </c>
      <c r="BA591" s="2">
        <v>1</v>
      </c>
      <c r="BB591" s="2">
        <v>1</v>
      </c>
      <c r="BC591" s="2">
        <v>1</v>
      </c>
      <c r="BD591" s="2" t="s">
        <v>3</v>
      </c>
      <c r="BE591" s="2" t="s">
        <v>3</v>
      </c>
      <c r="BF591" s="2" t="s">
        <v>3</v>
      </c>
      <c r="BG591" s="2" t="s">
        <v>3</v>
      </c>
      <c r="BH591" s="2">
        <v>3</v>
      </c>
      <c r="BI591" s="2">
        <v>1</v>
      </c>
      <c r="BJ591" s="2" t="s">
        <v>599</v>
      </c>
      <c r="BK591" s="2"/>
      <c r="BL591" s="2"/>
      <c r="BM591" s="2">
        <v>21</v>
      </c>
      <c r="BN591" s="2">
        <v>0</v>
      </c>
      <c r="BO591" s="2" t="s">
        <v>3</v>
      </c>
      <c r="BP591" s="2">
        <v>0</v>
      </c>
      <c r="BQ591" s="2">
        <v>30</v>
      </c>
      <c r="BR591" s="2">
        <v>0</v>
      </c>
      <c r="BS591" s="2">
        <v>1</v>
      </c>
      <c r="BT591" s="2">
        <v>1</v>
      </c>
      <c r="BU591" s="2">
        <v>1</v>
      </c>
      <c r="BV591" s="2">
        <v>1</v>
      </c>
      <c r="BW591" s="2">
        <v>1</v>
      </c>
      <c r="BX591" s="2">
        <v>1</v>
      </c>
      <c r="BY591" s="2" t="s">
        <v>3</v>
      </c>
      <c r="BZ591" s="2">
        <v>109</v>
      </c>
      <c r="CA591" s="2">
        <v>61</v>
      </c>
      <c r="CB591" s="2" t="s">
        <v>3</v>
      </c>
      <c r="CC591" s="2"/>
      <c r="CD591" s="2"/>
      <c r="CE591" s="2">
        <v>1566</v>
      </c>
      <c r="CF591" s="2">
        <v>0</v>
      </c>
      <c r="CG591" s="2">
        <v>0</v>
      </c>
      <c r="CH591" s="2"/>
      <c r="CI591" s="2"/>
      <c r="CJ591" s="2"/>
      <c r="CK591" s="2"/>
      <c r="CL591" s="2"/>
      <c r="CM591" s="2">
        <v>0</v>
      </c>
      <c r="CN591" s="2" t="s">
        <v>908</v>
      </c>
      <c r="CO591" s="2">
        <v>0</v>
      </c>
      <c r="CP591" s="2">
        <f t="shared" si="717"/>
        <v>598.12</v>
      </c>
      <c r="CQ591" s="2">
        <f t="shared" si="718"/>
        <v>15.74</v>
      </c>
      <c r="CR591" s="2">
        <f>(ROUND((ROUND(((ET591)*AV591*1),2)*BB591),2)+ROUND((ROUND(((AE591-(EU591))*AV591*1),2)*BS591),2))</f>
        <v>0</v>
      </c>
      <c r="CS591" s="2">
        <f>(ROUND((ROUND(((EU591)*AV591*1),2)*BS591),2)+ROUND((ROUND(((AE591-(EU591))*AV591*1),2)*BS591),2))</f>
        <v>0</v>
      </c>
      <c r="CT591" s="2">
        <f t="shared" si="719"/>
        <v>0</v>
      </c>
      <c r="CU591" s="2">
        <f t="shared" si="720"/>
        <v>0</v>
      </c>
      <c r="CV591" s="2">
        <f t="shared" si="721"/>
        <v>0</v>
      </c>
      <c r="CW591" s="2">
        <f t="shared" si="722"/>
        <v>0</v>
      </c>
      <c r="CX591" s="2">
        <f t="shared" si="723"/>
        <v>0</v>
      </c>
      <c r="CY591" s="2">
        <f>(ROUND((((S591+ROUND((ROUND(((EU591)*AV591*1),2)*BS591),2))*AT591)/100),2)+ROUND(((ROUND((ROUND(((AE591-(EU591))*AV591*1),2)*BS591),2)*AT591)/100),2))</f>
        <v>0</v>
      </c>
      <c r="CZ591" s="2">
        <f>(ROUND((((S591+ROUND((ROUND(((EU591)*AV591*1),2)*BS591),2))*AU591)/100),2)+ROUND(((ROUND((ROUND(((AE591-(EU591))*AV591*1),2)*BS591),2)*AU591)/100),2))</f>
        <v>0</v>
      </c>
      <c r="DA591" s="2"/>
      <c r="DB591" s="2"/>
      <c r="DC591" s="2" t="s">
        <v>3</v>
      </c>
      <c r="DD591" s="2" t="s">
        <v>3</v>
      </c>
      <c r="DE591" s="2" t="s">
        <v>3</v>
      </c>
      <c r="DF591" s="2" t="s">
        <v>3</v>
      </c>
      <c r="DG591" s="2" t="s">
        <v>3</v>
      </c>
      <c r="DH591" s="2" t="s">
        <v>3</v>
      </c>
      <c r="DI591" s="2" t="s">
        <v>3</v>
      </c>
      <c r="DJ591" s="2" t="s">
        <v>3</v>
      </c>
      <c r="DK591" s="2" t="s">
        <v>3</v>
      </c>
      <c r="DL591" s="2" t="s">
        <v>3</v>
      </c>
      <c r="DM591" s="2" t="s">
        <v>3</v>
      </c>
      <c r="DN591" s="2">
        <v>0</v>
      </c>
      <c r="DO591" s="2">
        <v>0</v>
      </c>
      <c r="DP591" s="2">
        <v>1</v>
      </c>
      <c r="DQ591" s="2">
        <v>1</v>
      </c>
      <c r="DR591" s="2"/>
      <c r="DS591" s="2"/>
      <c r="DT591" s="2"/>
      <c r="DU591" s="2">
        <v>1013</v>
      </c>
      <c r="DV591" s="2" t="s">
        <v>229</v>
      </c>
      <c r="DW591" s="2" t="s">
        <v>229</v>
      </c>
      <c r="DX591" s="2">
        <v>1</v>
      </c>
      <c r="DY591" s="2"/>
      <c r="DZ591" s="2" t="s">
        <v>3</v>
      </c>
      <c r="EA591" s="2" t="s">
        <v>3</v>
      </c>
      <c r="EB591" s="2" t="s">
        <v>3</v>
      </c>
      <c r="EC591" s="2" t="s">
        <v>3</v>
      </c>
      <c r="ED591" s="2"/>
      <c r="EE591" s="2">
        <v>85133641</v>
      </c>
      <c r="EF591" s="2">
        <v>30</v>
      </c>
      <c r="EG591" s="2" t="s">
        <v>52</v>
      </c>
      <c r="EH591" s="2">
        <v>0</v>
      </c>
      <c r="EI591" s="2" t="s">
        <v>3</v>
      </c>
      <c r="EJ591" s="2">
        <v>1</v>
      </c>
      <c r="EK591" s="2">
        <v>21</v>
      </c>
      <c r="EL591" s="2" t="s">
        <v>53</v>
      </c>
      <c r="EM591" s="2" t="s">
        <v>54</v>
      </c>
      <c r="EN591" s="2"/>
      <c r="EO591" s="2" t="s">
        <v>148</v>
      </c>
      <c r="EP591" s="2"/>
      <c r="EQ591" s="2">
        <v>0</v>
      </c>
      <c r="ER591" s="2">
        <v>15.74</v>
      </c>
      <c r="ES591" s="2">
        <v>15.74</v>
      </c>
      <c r="ET591" s="2">
        <v>0</v>
      </c>
      <c r="EU591" s="2">
        <v>0</v>
      </c>
      <c r="EV591" s="2">
        <v>0</v>
      </c>
      <c r="EW591" s="2">
        <v>0</v>
      </c>
      <c r="EX591" s="2">
        <v>0</v>
      </c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>
        <v>0</v>
      </c>
      <c r="FR591" s="2">
        <v>0</v>
      </c>
      <c r="FS591" s="2">
        <v>0</v>
      </c>
      <c r="FT591" s="2"/>
      <c r="FU591" s="2"/>
      <c r="FV591" s="2"/>
      <c r="FW591" s="2"/>
      <c r="FX591" s="2">
        <v>109</v>
      </c>
      <c r="FY591" s="2">
        <v>61</v>
      </c>
      <c r="FZ591" s="2"/>
      <c r="GA591" s="2" t="s">
        <v>3</v>
      </c>
      <c r="GB591" s="2"/>
      <c r="GC591" s="2"/>
      <c r="GD591" s="2">
        <v>1</v>
      </c>
      <c r="GE591" s="2"/>
      <c r="GF591" s="2">
        <v>235731408</v>
      </c>
      <c r="GG591" s="2">
        <v>2</v>
      </c>
      <c r="GH591" s="2">
        <v>1</v>
      </c>
      <c r="GI591" s="2">
        <v>-2</v>
      </c>
      <c r="GJ591" s="2">
        <v>0</v>
      </c>
      <c r="GK591" s="2">
        <v>0</v>
      </c>
      <c r="GL591" s="2">
        <f t="shared" si="724"/>
        <v>0</v>
      </c>
      <c r="GM591" s="2">
        <f t="shared" si="725"/>
        <v>598.12</v>
      </c>
      <c r="GN591" s="2">
        <f t="shared" si="726"/>
        <v>598.12</v>
      </c>
      <c r="GO591" s="2">
        <f t="shared" si="727"/>
        <v>0</v>
      </c>
      <c r="GP591" s="2">
        <f t="shared" si="728"/>
        <v>0</v>
      </c>
      <c r="GQ591" s="2"/>
      <c r="GR591" s="2">
        <v>0</v>
      </c>
      <c r="GS591" s="2">
        <v>3</v>
      </c>
      <c r="GT591" s="2">
        <v>0</v>
      </c>
      <c r="GU591" s="2" t="s">
        <v>3</v>
      </c>
      <c r="GV591" s="2">
        <f t="shared" si="729"/>
        <v>0</v>
      </c>
      <c r="GW591" s="2">
        <v>1</v>
      </c>
      <c r="GX591" s="2">
        <f t="shared" si="730"/>
        <v>0</v>
      </c>
      <c r="GY591" s="2"/>
      <c r="GZ591" s="2"/>
      <c r="HA591" s="2">
        <v>0</v>
      </c>
      <c r="HB591" s="2">
        <v>0</v>
      </c>
      <c r="HC591" s="2">
        <f t="shared" si="731"/>
        <v>0</v>
      </c>
      <c r="HD591" s="2"/>
      <c r="HE591" s="2" t="s">
        <v>3</v>
      </c>
      <c r="HF591" s="2" t="s">
        <v>3</v>
      </c>
      <c r="HG591" s="2"/>
      <c r="HH591" s="2"/>
      <c r="HI591" s="2"/>
      <c r="HJ591" s="2"/>
      <c r="HK591" s="2"/>
      <c r="HL591" s="2"/>
      <c r="HM591" s="2" t="s">
        <v>42</v>
      </c>
      <c r="HN591" s="2" t="s">
        <v>3</v>
      </c>
      <c r="HO591" s="2" t="s">
        <v>3</v>
      </c>
      <c r="HP591" s="2" t="s">
        <v>3</v>
      </c>
      <c r="HQ591" s="2" t="s">
        <v>3</v>
      </c>
      <c r="HR591" s="2"/>
      <c r="HS591" s="2">
        <v>0</v>
      </c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>
        <v>0</v>
      </c>
      <c r="IL591" s="2"/>
      <c r="IM591" s="2"/>
      <c r="IN591" s="2"/>
      <c r="IO591" s="2"/>
      <c r="IP591" s="2"/>
      <c r="IQ591" s="2"/>
      <c r="IR591" s="2"/>
      <c r="IS591" s="2"/>
      <c r="IT591" s="2"/>
      <c r="IU591" s="2"/>
    </row>
    <row r="592" spans="1:255" x14ac:dyDescent="0.2">
      <c r="A592" s="4">
        <v>18</v>
      </c>
      <c r="B592" s="4">
        <v>1</v>
      </c>
      <c r="C592" s="4">
        <v>1098</v>
      </c>
      <c r="E592" s="4" t="s">
        <v>625</v>
      </c>
      <c r="F592" s="4" t="s">
        <v>597</v>
      </c>
      <c r="G592" s="4" t="s">
        <v>598</v>
      </c>
      <c r="H592" s="4" t="s">
        <v>229</v>
      </c>
      <c r="I592" s="4">
        <f>I590*J592</f>
        <v>38</v>
      </c>
      <c r="J592" s="4">
        <v>200</v>
      </c>
      <c r="K592" s="4">
        <v>200</v>
      </c>
      <c r="O592" s="4">
        <f t="shared" si="707"/>
        <v>2936.77</v>
      </c>
      <c r="P592" s="4">
        <f t="shared" si="708"/>
        <v>2936.77</v>
      </c>
      <c r="Q592" s="4">
        <f>(ROUND((ROUND(((ET592)*AV592*I592),2)*BB592),2)+ROUND((ROUND(((AE592-(EU592))*AV592*I592),2)*BS592),2))</f>
        <v>0</v>
      </c>
      <c r="R592" s="4">
        <f>(ROUND((ROUND(((EU592)*AV592*I592),2)*BS592),2)+ROUND((ROUND(((AE592-(EU592))*AV592*I592),2)*BS592),2))</f>
        <v>0</v>
      </c>
      <c r="S592" s="4">
        <f t="shared" si="709"/>
        <v>0</v>
      </c>
      <c r="T592" s="4">
        <f t="shared" si="710"/>
        <v>0</v>
      </c>
      <c r="U592" s="4">
        <f t="shared" si="711"/>
        <v>0</v>
      </c>
      <c r="V592" s="4">
        <f t="shared" si="712"/>
        <v>0</v>
      </c>
      <c r="W592" s="4">
        <f t="shared" si="713"/>
        <v>0</v>
      </c>
      <c r="X592" s="4">
        <f>(ROUND((((S592+ROUND((ROUND(((EU592)*AV592*I592),2)*BS592),2))*AT592)/100),2)+ROUND(((ROUND((ROUND(((AE592-(EU592))*AV592*I592),2)*BS592),2)*AT592)/100),2))</f>
        <v>0</v>
      </c>
      <c r="Y592" s="4">
        <f>(ROUND((((S592+ROUND((ROUND(((EU592)*AV592*I592),2)*BS592),2))*AU592)/100),2)+ROUND(((ROUND((ROUND(((AE592-(EU592))*AV592*I592),2)*BS592),2)*AU592)/100),2))</f>
        <v>0</v>
      </c>
      <c r="AA592" s="4">
        <v>85736473</v>
      </c>
      <c r="AB592" s="4">
        <f t="shared" si="714"/>
        <v>15.74</v>
      </c>
      <c r="AC592" s="4">
        <f>ROUND((ES592),6)</f>
        <v>15.74</v>
      </c>
      <c r="AD592" s="4">
        <f>ROUND((((ET592)-(EU592))+AE592),6)</f>
        <v>0</v>
      </c>
      <c r="AE592" s="4">
        <f>ROUND((EU592),6)</f>
        <v>0</v>
      </c>
      <c r="AF592" s="4">
        <f>ROUND((EV592),6)</f>
        <v>0</v>
      </c>
      <c r="AG592" s="4">
        <f t="shared" si="715"/>
        <v>0</v>
      </c>
      <c r="AH592" s="4">
        <f>(EW592)</f>
        <v>0</v>
      </c>
      <c r="AI592" s="4">
        <f>(EX592)</f>
        <v>0</v>
      </c>
      <c r="AJ592" s="4">
        <f t="shared" si="716"/>
        <v>0</v>
      </c>
      <c r="AK592" s="4">
        <v>15.74</v>
      </c>
      <c r="AL592" s="4">
        <v>15.74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109</v>
      </c>
      <c r="AU592" s="4">
        <v>61</v>
      </c>
      <c r="AV592" s="4">
        <v>1</v>
      </c>
      <c r="AW592" s="4">
        <v>1</v>
      </c>
      <c r="AZ592" s="4">
        <v>1</v>
      </c>
      <c r="BA592" s="4">
        <v>1</v>
      </c>
      <c r="BB592" s="4">
        <v>1</v>
      </c>
      <c r="BC592" s="4">
        <v>4.91</v>
      </c>
      <c r="BD592" s="4" t="s">
        <v>3</v>
      </c>
      <c r="BE592" s="4" t="s">
        <v>3</v>
      </c>
      <c r="BF592" s="4" t="s">
        <v>3</v>
      </c>
      <c r="BG592" s="4" t="s">
        <v>3</v>
      </c>
      <c r="BH592" s="4">
        <v>3</v>
      </c>
      <c r="BI592" s="4">
        <v>1</v>
      </c>
      <c r="BJ592" s="4" t="s">
        <v>599</v>
      </c>
      <c r="BM592" s="4">
        <v>21</v>
      </c>
      <c r="BN592" s="4">
        <v>0</v>
      </c>
      <c r="BO592" s="4" t="s">
        <v>597</v>
      </c>
      <c r="BP592" s="4">
        <v>1</v>
      </c>
      <c r="BQ592" s="4">
        <v>30</v>
      </c>
      <c r="BR592" s="4">
        <v>0</v>
      </c>
      <c r="BS592" s="4">
        <v>1</v>
      </c>
      <c r="BT592" s="4">
        <v>1</v>
      </c>
      <c r="BU592" s="4">
        <v>1</v>
      </c>
      <c r="BV592" s="4">
        <v>1</v>
      </c>
      <c r="BW592" s="4">
        <v>1</v>
      </c>
      <c r="BX592" s="4">
        <v>1</v>
      </c>
      <c r="BY592" s="4" t="s">
        <v>3</v>
      </c>
      <c r="BZ592" s="4">
        <v>109</v>
      </c>
      <c r="CA592" s="4">
        <v>61</v>
      </c>
      <c r="CB592" s="4" t="s">
        <v>3</v>
      </c>
      <c r="CE592" s="4">
        <v>1566</v>
      </c>
      <c r="CF592" s="4">
        <v>0</v>
      </c>
      <c r="CG592" s="4">
        <v>0</v>
      </c>
      <c r="CM592" s="4">
        <v>0</v>
      </c>
      <c r="CN592" s="4" t="s">
        <v>908</v>
      </c>
      <c r="CO592" s="4">
        <v>0</v>
      </c>
      <c r="CP592" s="4">
        <f t="shared" si="717"/>
        <v>2936.77</v>
      </c>
      <c r="CQ592" s="4">
        <f t="shared" si="718"/>
        <v>77.28</v>
      </c>
      <c r="CR592" s="4">
        <f>(ROUND((ROUND(((ET592)*AV592*1),2)*BB592),2)+ROUND((ROUND(((AE592-(EU592))*AV592*1),2)*BS592),2))</f>
        <v>0</v>
      </c>
      <c r="CS592" s="4">
        <f>(ROUND((ROUND(((EU592)*AV592*1),2)*BS592),2)+ROUND((ROUND(((AE592-(EU592))*AV592*1),2)*BS592),2))</f>
        <v>0</v>
      </c>
      <c r="CT592" s="4">
        <f t="shared" si="719"/>
        <v>0</v>
      </c>
      <c r="CU592" s="4">
        <f t="shared" si="720"/>
        <v>0</v>
      </c>
      <c r="CV592" s="4">
        <f t="shared" si="721"/>
        <v>0</v>
      </c>
      <c r="CW592" s="4">
        <f t="shared" si="722"/>
        <v>0</v>
      </c>
      <c r="CX592" s="4">
        <f t="shared" si="723"/>
        <v>0</v>
      </c>
      <c r="CY592" s="4">
        <f>(ROUND((((S592+ROUND((ROUND(((EU592)*AV592*1),2)*BS592),2))*AT592)/100),2)+ROUND(((ROUND((ROUND(((AE592-(EU592))*AV592*1),2)*BS592),2)*AT592)/100),2))</f>
        <v>0</v>
      </c>
      <c r="CZ592" s="4">
        <f>(ROUND((((S592+ROUND((ROUND(((EU592)*AV592*1),2)*BS592),2))*AU592)/100),2)+ROUND(((ROUND((ROUND(((AE592-(EU592))*AV592*1),2)*BS592),2)*AU592)/100),2))</f>
        <v>0</v>
      </c>
      <c r="DC592" s="4" t="s">
        <v>3</v>
      </c>
      <c r="DD592" s="4" t="s">
        <v>3</v>
      </c>
      <c r="DE592" s="4" t="s">
        <v>3</v>
      </c>
      <c r="DF592" s="4" t="s">
        <v>3</v>
      </c>
      <c r="DG592" s="4" t="s">
        <v>3</v>
      </c>
      <c r="DH592" s="4" t="s">
        <v>3</v>
      </c>
      <c r="DI592" s="4" t="s">
        <v>3</v>
      </c>
      <c r="DJ592" s="4" t="s">
        <v>3</v>
      </c>
      <c r="DK592" s="4" t="s">
        <v>3</v>
      </c>
      <c r="DL592" s="4" t="s">
        <v>3</v>
      </c>
      <c r="DM592" s="4" t="s">
        <v>3</v>
      </c>
      <c r="DN592" s="4">
        <v>0</v>
      </c>
      <c r="DO592" s="4">
        <v>0</v>
      </c>
      <c r="DP592" s="4">
        <v>1</v>
      </c>
      <c r="DQ592" s="4">
        <v>1</v>
      </c>
      <c r="DU592" s="4">
        <v>1013</v>
      </c>
      <c r="DV592" s="4" t="s">
        <v>229</v>
      </c>
      <c r="DW592" s="4" t="s">
        <v>229</v>
      </c>
      <c r="DX592" s="4">
        <v>1</v>
      </c>
      <c r="DZ592" s="4" t="s">
        <v>3</v>
      </c>
      <c r="EA592" s="4" t="s">
        <v>3</v>
      </c>
      <c r="EB592" s="4" t="s">
        <v>3</v>
      </c>
      <c r="EC592" s="4" t="s">
        <v>3</v>
      </c>
      <c r="EE592" s="4">
        <v>85133641</v>
      </c>
      <c r="EF592" s="4">
        <v>30</v>
      </c>
      <c r="EG592" s="4" t="s">
        <v>52</v>
      </c>
      <c r="EH592" s="4">
        <v>0</v>
      </c>
      <c r="EI592" s="4" t="s">
        <v>3</v>
      </c>
      <c r="EJ592" s="4">
        <v>1</v>
      </c>
      <c r="EK592" s="4">
        <v>21</v>
      </c>
      <c r="EL592" s="4" t="s">
        <v>53</v>
      </c>
      <c r="EM592" s="4" t="s">
        <v>54</v>
      </c>
      <c r="EO592" s="4" t="s">
        <v>148</v>
      </c>
      <c r="EQ592" s="4">
        <v>0</v>
      </c>
      <c r="ER592" s="4">
        <v>15.74</v>
      </c>
      <c r="ES592" s="4">
        <v>15.74</v>
      </c>
      <c r="ET592" s="4">
        <v>0</v>
      </c>
      <c r="EU592" s="4">
        <v>0</v>
      </c>
      <c r="EV592" s="4">
        <v>0</v>
      </c>
      <c r="EW592" s="4">
        <v>0</v>
      </c>
      <c r="EX592" s="4">
        <v>0</v>
      </c>
      <c r="FQ592" s="4">
        <v>0</v>
      </c>
      <c r="FR592" s="4">
        <v>0</v>
      </c>
      <c r="FS592" s="4">
        <v>0</v>
      </c>
      <c r="FX592" s="4">
        <v>109</v>
      </c>
      <c r="FY592" s="4">
        <v>61</v>
      </c>
      <c r="GA592" s="4" t="s">
        <v>3</v>
      </c>
      <c r="GD592" s="4">
        <v>1</v>
      </c>
      <c r="GF592" s="4">
        <v>235731408</v>
      </c>
      <c r="GG592" s="4">
        <v>2</v>
      </c>
      <c r="GH592" s="4">
        <v>1</v>
      </c>
      <c r="GI592" s="4">
        <v>2</v>
      </c>
      <c r="GJ592" s="4">
        <v>0</v>
      </c>
      <c r="GK592" s="4">
        <v>0</v>
      </c>
      <c r="GL592" s="4">
        <f t="shared" si="724"/>
        <v>0</v>
      </c>
      <c r="GM592" s="4">
        <f t="shared" si="725"/>
        <v>2936.77</v>
      </c>
      <c r="GN592" s="4">
        <f t="shared" si="726"/>
        <v>2936.77</v>
      </c>
      <c r="GO592" s="4">
        <f t="shared" si="727"/>
        <v>0</v>
      </c>
      <c r="GP592" s="4">
        <f t="shared" si="728"/>
        <v>0</v>
      </c>
      <c r="GR592" s="4">
        <v>0</v>
      </c>
      <c r="GS592" s="4">
        <v>3</v>
      </c>
      <c r="GT592" s="4">
        <v>0</v>
      </c>
      <c r="GU592" s="4" t="s">
        <v>3</v>
      </c>
      <c r="GV592" s="4">
        <f t="shared" si="729"/>
        <v>0</v>
      </c>
      <c r="GW592" s="4">
        <v>1</v>
      </c>
      <c r="GX592" s="4">
        <f t="shared" si="730"/>
        <v>0</v>
      </c>
      <c r="HA592" s="4">
        <v>0</v>
      </c>
      <c r="HB592" s="4">
        <v>0</v>
      </c>
      <c r="HC592" s="4">
        <f t="shared" si="731"/>
        <v>0</v>
      </c>
      <c r="HE592" s="4" t="s">
        <v>3</v>
      </c>
      <c r="HF592" s="4" t="s">
        <v>3</v>
      </c>
      <c r="HM592" s="4" t="s">
        <v>42</v>
      </c>
      <c r="HN592" s="4" t="s">
        <v>3</v>
      </c>
      <c r="HO592" s="4" t="s">
        <v>3</v>
      </c>
      <c r="HP592" s="4" t="s">
        <v>3</v>
      </c>
      <c r="HQ592" s="4" t="s">
        <v>3</v>
      </c>
      <c r="HS592" s="4">
        <v>0</v>
      </c>
      <c r="IK592" s="4">
        <v>0</v>
      </c>
    </row>
    <row r="594" spans="1:206" x14ac:dyDescent="0.2">
      <c r="A594" s="12">
        <v>51</v>
      </c>
      <c r="B594" s="12">
        <f>B561</f>
        <v>1</v>
      </c>
      <c r="C594" s="12">
        <f>A561</f>
        <v>4</v>
      </c>
      <c r="D594" s="12">
        <f>ROW(A561)</f>
        <v>561</v>
      </c>
      <c r="E594" s="12"/>
      <c r="F594" s="12" t="str">
        <f>IF(F561&lt;&gt;"",F561,"")</f>
        <v>Новый раздел</v>
      </c>
      <c r="G594" s="12" t="str">
        <f>IF(G561&lt;&gt;"",G561,"")</f>
        <v>Арматура и смесители.</v>
      </c>
      <c r="H594" s="12">
        <v>0</v>
      </c>
      <c r="I594" s="12"/>
      <c r="J594" s="12"/>
      <c r="K594" s="12"/>
      <c r="L594" s="12"/>
      <c r="M594" s="12"/>
      <c r="N594" s="12"/>
      <c r="O594" s="12">
        <f t="shared" ref="O594:T594" si="756">ROUND(AB594,2)</f>
        <v>57553.760000000002</v>
      </c>
      <c r="P594" s="12">
        <f t="shared" si="756"/>
        <v>57146.02</v>
      </c>
      <c r="Q594" s="12">
        <f t="shared" si="756"/>
        <v>22.17</v>
      </c>
      <c r="R594" s="12">
        <f t="shared" si="756"/>
        <v>3.37</v>
      </c>
      <c r="S594" s="12">
        <f t="shared" si="756"/>
        <v>385.57</v>
      </c>
      <c r="T594" s="12">
        <f t="shared" si="756"/>
        <v>0</v>
      </c>
      <c r="U594" s="12">
        <f>AH594</f>
        <v>30.751738115999999</v>
      </c>
      <c r="V594" s="12">
        <f>AI594</f>
        <v>0</v>
      </c>
      <c r="W594" s="12">
        <f>ROUND(AJ594,2)</f>
        <v>0</v>
      </c>
      <c r="X594" s="12">
        <f>ROUND(AK594,2)</f>
        <v>423.94</v>
      </c>
      <c r="Y594" s="12">
        <f>ROUND(AL594,2)</f>
        <v>237.25</v>
      </c>
      <c r="Z594" s="12"/>
      <c r="AA594" s="12"/>
      <c r="AB594" s="12">
        <f>ROUND(SUMIF(AA565:AA592,"=85736471",O565:O592),2)</f>
        <v>57553.760000000002</v>
      </c>
      <c r="AC594" s="12">
        <f>ROUND(SUMIF(AA565:AA592,"=85736471",P565:P592),2)</f>
        <v>57146.02</v>
      </c>
      <c r="AD594" s="12">
        <f>ROUND(SUMIF(AA565:AA592,"=85736471",Q565:Q592),2)</f>
        <v>22.17</v>
      </c>
      <c r="AE594" s="12">
        <f>ROUND(SUMIF(AA565:AA592,"=85736471",R565:R592),2)</f>
        <v>3.37</v>
      </c>
      <c r="AF594" s="12">
        <f>ROUND(SUMIF(AA565:AA592,"=85736471",S565:S592),2)</f>
        <v>385.57</v>
      </c>
      <c r="AG594" s="12">
        <f>ROUND(SUMIF(AA565:AA592,"=85736471",T565:T592),2)</f>
        <v>0</v>
      </c>
      <c r="AH594" s="12">
        <f>SUMIF(AA565:AA592,"=85736471",U565:U592)</f>
        <v>30.751738115999999</v>
      </c>
      <c r="AI594" s="12">
        <f>SUMIF(AA565:AA592,"=85736471",V565:V592)</f>
        <v>0</v>
      </c>
      <c r="AJ594" s="12">
        <f>ROUND(SUMIF(AA565:AA592,"=85736471",W565:W592),2)</f>
        <v>0</v>
      </c>
      <c r="AK594" s="12">
        <f>ROUND(SUMIF(AA565:AA592,"=85736471",X565:X592),2)</f>
        <v>423.94</v>
      </c>
      <c r="AL594" s="12">
        <f>ROUND(SUMIF(AA565:AA592,"=85736471",Y565:Y592),2)</f>
        <v>237.25</v>
      </c>
      <c r="AM594" s="12"/>
      <c r="AN594" s="12"/>
      <c r="AO594" s="12">
        <f t="shared" ref="AO594:BD594" si="757">ROUND(BX594,2)</f>
        <v>0</v>
      </c>
      <c r="AP594" s="12">
        <f t="shared" si="757"/>
        <v>0</v>
      </c>
      <c r="AQ594" s="12">
        <f t="shared" si="757"/>
        <v>0</v>
      </c>
      <c r="AR594" s="12">
        <f t="shared" si="757"/>
        <v>58214.95</v>
      </c>
      <c r="AS594" s="12">
        <f t="shared" si="757"/>
        <v>58214.95</v>
      </c>
      <c r="AT594" s="12">
        <f t="shared" si="757"/>
        <v>0</v>
      </c>
      <c r="AU594" s="12">
        <f t="shared" si="757"/>
        <v>0</v>
      </c>
      <c r="AV594" s="12">
        <f t="shared" si="757"/>
        <v>57146.02</v>
      </c>
      <c r="AW594" s="12">
        <f t="shared" si="757"/>
        <v>57146.02</v>
      </c>
      <c r="AX594" s="12">
        <f t="shared" si="757"/>
        <v>0</v>
      </c>
      <c r="AY594" s="12">
        <f t="shared" si="757"/>
        <v>57146.02</v>
      </c>
      <c r="AZ594" s="12">
        <f t="shared" si="757"/>
        <v>0</v>
      </c>
      <c r="BA594" s="12">
        <f t="shared" si="757"/>
        <v>0</v>
      </c>
      <c r="BB594" s="12">
        <f t="shared" si="757"/>
        <v>0</v>
      </c>
      <c r="BC594" s="12">
        <f t="shared" si="757"/>
        <v>0</v>
      </c>
      <c r="BD594" s="12">
        <f t="shared" si="757"/>
        <v>0</v>
      </c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>
        <f>ROUND(SUMIF(AA565:AA592,"=85736471",FQ565:FQ592),2)</f>
        <v>0</v>
      </c>
      <c r="BY594" s="12">
        <f>ROUND(SUMIF(AA565:AA592,"=85736471",FR565:FR592),2)</f>
        <v>0</v>
      </c>
      <c r="BZ594" s="12">
        <f>ROUND(SUMIF(AA565:AA592,"=85736471",GL565:GL592),2)</f>
        <v>0</v>
      </c>
      <c r="CA594" s="12">
        <f>ROUND(SUMIF(AA565:AA592,"=85736471",GM565:GM592),2)</f>
        <v>58214.95</v>
      </c>
      <c r="CB594" s="12">
        <f>ROUND(SUMIF(AA565:AA592,"=85736471",GN565:GN592),2)</f>
        <v>58214.95</v>
      </c>
      <c r="CC594" s="12">
        <f>ROUND(SUMIF(AA565:AA592,"=85736471",GO565:GO592),2)</f>
        <v>0</v>
      </c>
      <c r="CD594" s="12">
        <f>ROUND(SUMIF(AA565:AA592,"=85736471",GP565:GP592),2)</f>
        <v>0</v>
      </c>
      <c r="CE594" s="12">
        <f>AC594-BX594</f>
        <v>57146.02</v>
      </c>
      <c r="CF594" s="12">
        <f>AC594-BY594</f>
        <v>57146.02</v>
      </c>
      <c r="CG594" s="12">
        <f>BX594-BZ594</f>
        <v>0</v>
      </c>
      <c r="CH594" s="12">
        <f>AC594-BX594-BY594+BZ594</f>
        <v>57146.02</v>
      </c>
      <c r="CI594" s="12">
        <f>BY594-BZ594</f>
        <v>0</v>
      </c>
      <c r="CJ594" s="12">
        <f>ROUND(SUMIF(AA565:AA592,"=85736471",GX565:GX592),2)</f>
        <v>0</v>
      </c>
      <c r="CK594" s="12">
        <f>ROUND(SUMIF(AA565:AA592,"=85736471",GY565:GY592),2)</f>
        <v>0</v>
      </c>
      <c r="CL594" s="12">
        <f>ROUND(SUMIF(AA565:AA592,"=85736471",GZ565:GZ592),2)</f>
        <v>0</v>
      </c>
      <c r="CM594" s="12">
        <f>ROUND(SUMIF(AA565:AA592,"=85736471",HD565:HD592),2)</f>
        <v>0</v>
      </c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3">
        <f t="shared" ref="DG594:DL594" si="758">ROUND(DT594,2)</f>
        <v>604849.11</v>
      </c>
      <c r="DH594" s="13">
        <f t="shared" si="758"/>
        <v>582743.9</v>
      </c>
      <c r="DI594" s="13">
        <f t="shared" si="758"/>
        <v>378.34</v>
      </c>
      <c r="DJ594" s="13">
        <f t="shared" si="758"/>
        <v>189.89</v>
      </c>
      <c r="DK594" s="13">
        <f t="shared" si="758"/>
        <v>21726.87</v>
      </c>
      <c r="DL594" s="13">
        <f t="shared" si="758"/>
        <v>0</v>
      </c>
      <c r="DM594" s="13">
        <f>DZ594</f>
        <v>30.751738115999999</v>
      </c>
      <c r="DN594" s="13">
        <f>EA594</f>
        <v>0</v>
      </c>
      <c r="DO594" s="13">
        <f>ROUND(EB594,2)</f>
        <v>0</v>
      </c>
      <c r="DP594" s="13">
        <f>ROUND(EC594,2)</f>
        <v>23889.27</v>
      </c>
      <c r="DQ594" s="13">
        <f>ROUND(ED594,2)</f>
        <v>13369.23</v>
      </c>
      <c r="DR594" s="13"/>
      <c r="DS594" s="13"/>
      <c r="DT594" s="13">
        <f>ROUND(SUMIF(AA565:AA592,"=85736473",O565:O592),2)</f>
        <v>604849.11</v>
      </c>
      <c r="DU594" s="13">
        <f>ROUND(SUMIF(AA565:AA592,"=85736473",P565:P592),2)</f>
        <v>582743.9</v>
      </c>
      <c r="DV594" s="13">
        <f>ROUND(SUMIF(AA565:AA592,"=85736473",Q565:Q592),2)</f>
        <v>378.34</v>
      </c>
      <c r="DW594" s="13">
        <f>ROUND(SUMIF(AA565:AA592,"=85736473",R565:R592),2)</f>
        <v>189.89</v>
      </c>
      <c r="DX594" s="13">
        <f>ROUND(SUMIF(AA565:AA592,"=85736473",S565:S592),2)</f>
        <v>21726.87</v>
      </c>
      <c r="DY594" s="13">
        <f>ROUND(SUMIF(AA565:AA592,"=85736473",T565:T592),2)</f>
        <v>0</v>
      </c>
      <c r="DZ594" s="13">
        <f>SUMIF(AA565:AA592,"=85736473",U565:U592)</f>
        <v>30.751738115999999</v>
      </c>
      <c r="EA594" s="13">
        <f>SUMIF(AA565:AA592,"=85736473",V565:V592)</f>
        <v>0</v>
      </c>
      <c r="EB594" s="13">
        <f>ROUND(SUMIF(AA565:AA592,"=85736473",W565:W592),2)</f>
        <v>0</v>
      </c>
      <c r="EC594" s="13">
        <f>ROUND(SUMIF(AA565:AA592,"=85736473",X565:X592),2)</f>
        <v>23889.27</v>
      </c>
      <c r="ED594" s="13">
        <f>ROUND(SUMIF(AA565:AA592,"=85736473",Y565:Y592),2)</f>
        <v>13369.23</v>
      </c>
      <c r="EE594" s="13"/>
      <c r="EF594" s="13"/>
      <c r="EG594" s="13">
        <f t="shared" ref="EG594:EV594" si="759">ROUND(FP594,2)</f>
        <v>0</v>
      </c>
      <c r="EH594" s="13">
        <f t="shared" si="759"/>
        <v>0</v>
      </c>
      <c r="EI594" s="13">
        <f t="shared" si="759"/>
        <v>0</v>
      </c>
      <c r="EJ594" s="13">
        <f t="shared" si="759"/>
        <v>642107.61</v>
      </c>
      <c r="EK594" s="13">
        <f t="shared" si="759"/>
        <v>642107.61</v>
      </c>
      <c r="EL594" s="13">
        <f t="shared" si="759"/>
        <v>0</v>
      </c>
      <c r="EM594" s="13">
        <f t="shared" si="759"/>
        <v>0</v>
      </c>
      <c r="EN594" s="13">
        <f t="shared" si="759"/>
        <v>582743.9</v>
      </c>
      <c r="EO594" s="13">
        <f t="shared" si="759"/>
        <v>582743.9</v>
      </c>
      <c r="EP594" s="13">
        <f t="shared" si="759"/>
        <v>0</v>
      </c>
      <c r="EQ594" s="13">
        <f t="shared" si="759"/>
        <v>582743.9</v>
      </c>
      <c r="ER594" s="13">
        <f t="shared" si="759"/>
        <v>0</v>
      </c>
      <c r="ES594" s="13">
        <f t="shared" si="759"/>
        <v>0</v>
      </c>
      <c r="ET594" s="13">
        <f t="shared" si="759"/>
        <v>0</v>
      </c>
      <c r="EU594" s="13">
        <f t="shared" si="759"/>
        <v>0</v>
      </c>
      <c r="EV594" s="13">
        <f t="shared" si="759"/>
        <v>0</v>
      </c>
      <c r="EW594" s="13"/>
      <c r="EX594" s="13"/>
      <c r="EY594" s="13"/>
      <c r="EZ594" s="13"/>
      <c r="FA594" s="13"/>
      <c r="FB594" s="13"/>
      <c r="FC594" s="13"/>
      <c r="FD594" s="13"/>
      <c r="FE594" s="13"/>
      <c r="FF594" s="13"/>
      <c r="FG594" s="13"/>
      <c r="FH594" s="13"/>
      <c r="FI594" s="13"/>
      <c r="FJ594" s="13"/>
      <c r="FK594" s="13"/>
      <c r="FL594" s="13"/>
      <c r="FM594" s="13"/>
      <c r="FN594" s="13"/>
      <c r="FO594" s="13"/>
      <c r="FP594" s="13">
        <f>ROUND(SUMIF(AA565:AA592,"=85736473",FQ565:FQ592),2)</f>
        <v>0</v>
      </c>
      <c r="FQ594" s="13">
        <f>ROUND(SUMIF(AA565:AA592,"=85736473",FR565:FR592),2)</f>
        <v>0</v>
      </c>
      <c r="FR594" s="13">
        <f>ROUND(SUMIF(AA565:AA592,"=85736473",GL565:GL592),2)</f>
        <v>0</v>
      </c>
      <c r="FS594" s="13">
        <f>ROUND(SUMIF(AA565:AA592,"=85736473",GM565:GM592),2)</f>
        <v>642107.61</v>
      </c>
      <c r="FT594" s="13">
        <f>ROUND(SUMIF(AA565:AA592,"=85736473",GN565:GN592),2)</f>
        <v>642107.61</v>
      </c>
      <c r="FU594" s="13">
        <f>ROUND(SUMIF(AA565:AA592,"=85736473",GO565:GO592),2)</f>
        <v>0</v>
      </c>
      <c r="FV594" s="13">
        <f>ROUND(SUMIF(AA565:AA592,"=85736473",GP565:GP592),2)</f>
        <v>0</v>
      </c>
      <c r="FW594" s="13">
        <f>DU594-FP594</f>
        <v>582743.9</v>
      </c>
      <c r="FX594" s="13">
        <f>DU594-FQ594</f>
        <v>582743.9</v>
      </c>
      <c r="FY594" s="13">
        <f>FP594-FR594</f>
        <v>0</v>
      </c>
      <c r="FZ594" s="13">
        <f>DU594-FP594-FQ594+FR594</f>
        <v>582743.9</v>
      </c>
      <c r="GA594" s="13">
        <f>FQ594-FR594</f>
        <v>0</v>
      </c>
      <c r="GB594" s="13">
        <f>ROUND(SUMIF(AA565:AA592,"=85736473",GX565:GX592),2)</f>
        <v>0</v>
      </c>
      <c r="GC594" s="13">
        <f>ROUND(SUMIF(AA565:AA592,"=85736473",GY565:GY592),2)</f>
        <v>0</v>
      </c>
      <c r="GD594" s="13">
        <f>ROUND(SUMIF(AA565:AA592,"=85736473",GZ565:GZ592),2)</f>
        <v>0</v>
      </c>
      <c r="GE594" s="13">
        <f>ROUND(SUMIF(AA565:AA592,"=85736473",HD565:HD592),2)</f>
        <v>0</v>
      </c>
      <c r="GF594" s="13"/>
      <c r="GG594" s="13"/>
      <c r="GH594" s="13"/>
      <c r="GI594" s="13"/>
      <c r="GJ594" s="13"/>
      <c r="GK594" s="13"/>
      <c r="GL594" s="13"/>
      <c r="GM594" s="13"/>
      <c r="GN594" s="13"/>
      <c r="GO594" s="13"/>
      <c r="GP594" s="13"/>
      <c r="GQ594" s="13"/>
      <c r="GR594" s="13"/>
      <c r="GS594" s="13"/>
      <c r="GT594" s="13"/>
      <c r="GU594" s="13"/>
      <c r="GV594" s="13"/>
      <c r="GW594" s="13"/>
      <c r="GX594" s="13">
        <v>0</v>
      </c>
    </row>
    <row r="596" spans="1:206" x14ac:dyDescent="0.2">
      <c r="A596" s="14">
        <v>50</v>
      </c>
      <c r="B596" s="14">
        <v>0</v>
      </c>
      <c r="C596" s="14">
        <v>0</v>
      </c>
      <c r="D596" s="14">
        <v>1</v>
      </c>
      <c r="E596" s="14">
        <v>201</v>
      </c>
      <c r="F596" s="14">
        <f>ROUND(Source!O594,O596)</f>
        <v>57553.760000000002</v>
      </c>
      <c r="G596" s="14" t="s">
        <v>80</v>
      </c>
      <c r="H596" s="14" t="s">
        <v>81</v>
      </c>
      <c r="I596" s="14"/>
      <c r="J596" s="14"/>
      <c r="K596" s="14">
        <v>201</v>
      </c>
      <c r="L596" s="14">
        <v>1</v>
      </c>
      <c r="M596" s="14">
        <v>3</v>
      </c>
      <c r="N596" s="14" t="s">
        <v>3</v>
      </c>
      <c r="O596" s="14">
        <v>2</v>
      </c>
      <c r="P596" s="14">
        <f>ROUND(Source!DG594,O596)</f>
        <v>604849.11</v>
      </c>
      <c r="Q596" s="14"/>
      <c r="R596" s="14"/>
      <c r="S596" s="14"/>
      <c r="T596" s="14"/>
      <c r="U596" s="14"/>
      <c r="V596" s="14"/>
      <c r="W596" s="14">
        <v>57553.760000000002</v>
      </c>
      <c r="X596" s="14">
        <v>1</v>
      </c>
      <c r="Y596" s="14">
        <v>57553.760000000002</v>
      </c>
      <c r="Z596" s="14">
        <v>604849.11</v>
      </c>
      <c r="AA596" s="14">
        <v>1</v>
      </c>
      <c r="AB596" s="14">
        <v>604849.11</v>
      </c>
    </row>
    <row r="597" spans="1:206" x14ac:dyDescent="0.2">
      <c r="A597" s="14">
        <v>50</v>
      </c>
      <c r="B597" s="14">
        <v>0</v>
      </c>
      <c r="C597" s="14">
        <v>0</v>
      </c>
      <c r="D597" s="14">
        <v>1</v>
      </c>
      <c r="E597" s="14">
        <v>202</v>
      </c>
      <c r="F597" s="14">
        <f>ROUND(Source!P594,O597)</f>
        <v>57146.02</v>
      </c>
      <c r="G597" s="14" t="s">
        <v>82</v>
      </c>
      <c r="H597" s="14" t="s">
        <v>83</v>
      </c>
      <c r="I597" s="14"/>
      <c r="J597" s="14"/>
      <c r="K597" s="14">
        <v>202</v>
      </c>
      <c r="L597" s="14">
        <v>2</v>
      </c>
      <c r="M597" s="14">
        <v>3</v>
      </c>
      <c r="N597" s="14" t="s">
        <v>3</v>
      </c>
      <c r="O597" s="14">
        <v>2</v>
      </c>
      <c r="P597" s="14">
        <f>ROUND(Source!DH594,O597)</f>
        <v>582743.9</v>
      </c>
      <c r="Q597" s="14"/>
      <c r="R597" s="14"/>
      <c r="S597" s="14"/>
      <c r="T597" s="14"/>
      <c r="U597" s="14"/>
      <c r="V597" s="14"/>
      <c r="W597" s="14">
        <v>57146.02</v>
      </c>
      <c r="X597" s="14">
        <v>1</v>
      </c>
      <c r="Y597" s="14">
        <v>57146.02</v>
      </c>
      <c r="Z597" s="14">
        <v>582743.9</v>
      </c>
      <c r="AA597" s="14">
        <v>1</v>
      </c>
      <c r="AB597" s="14">
        <v>582743.9</v>
      </c>
    </row>
    <row r="598" spans="1:206" x14ac:dyDescent="0.2">
      <c r="A598" s="14">
        <v>50</v>
      </c>
      <c r="B598" s="14">
        <v>0</v>
      </c>
      <c r="C598" s="14">
        <v>0</v>
      </c>
      <c r="D598" s="14">
        <v>1</v>
      </c>
      <c r="E598" s="14">
        <v>222</v>
      </c>
      <c r="F598" s="14">
        <f>ROUND(Source!AO594,O598)</f>
        <v>0</v>
      </c>
      <c r="G598" s="14" t="s">
        <v>84</v>
      </c>
      <c r="H598" s="14" t="s">
        <v>85</v>
      </c>
      <c r="I598" s="14"/>
      <c r="J598" s="14"/>
      <c r="K598" s="14">
        <v>222</v>
      </c>
      <c r="L598" s="14">
        <v>3</v>
      </c>
      <c r="M598" s="14">
        <v>3</v>
      </c>
      <c r="N598" s="14" t="s">
        <v>3</v>
      </c>
      <c r="O598" s="14">
        <v>2</v>
      </c>
      <c r="P598" s="14">
        <f>ROUND(Source!EG594,O598)</f>
        <v>0</v>
      </c>
      <c r="Q598" s="14"/>
      <c r="R598" s="14"/>
      <c r="S598" s="14"/>
      <c r="T598" s="14"/>
      <c r="U598" s="14"/>
      <c r="V598" s="14"/>
      <c r="W598" s="14">
        <v>0</v>
      </c>
      <c r="X598" s="14">
        <v>1</v>
      </c>
      <c r="Y598" s="14">
        <v>0</v>
      </c>
      <c r="Z598" s="14">
        <v>0</v>
      </c>
      <c r="AA598" s="14">
        <v>1</v>
      </c>
      <c r="AB598" s="14">
        <v>0</v>
      </c>
    </row>
    <row r="599" spans="1:206" x14ac:dyDescent="0.2">
      <c r="A599" s="14">
        <v>50</v>
      </c>
      <c r="B599" s="14">
        <v>0</v>
      </c>
      <c r="C599" s="14">
        <v>0</v>
      </c>
      <c r="D599" s="14">
        <v>1</v>
      </c>
      <c r="E599" s="14">
        <v>225</v>
      </c>
      <c r="F599" s="14">
        <f>ROUND(Source!AV594,O599)</f>
        <v>57146.02</v>
      </c>
      <c r="G599" s="14" t="s">
        <v>86</v>
      </c>
      <c r="H599" s="14" t="s">
        <v>87</v>
      </c>
      <c r="I599" s="14"/>
      <c r="J599" s="14"/>
      <c r="K599" s="14">
        <v>225</v>
      </c>
      <c r="L599" s="14">
        <v>4</v>
      </c>
      <c r="M599" s="14">
        <v>3</v>
      </c>
      <c r="N599" s="14" t="s">
        <v>3</v>
      </c>
      <c r="O599" s="14">
        <v>2</v>
      </c>
      <c r="P599" s="14">
        <f>ROUND(Source!EN594,O599)</f>
        <v>582743.9</v>
      </c>
      <c r="Q599" s="14"/>
      <c r="R599" s="14"/>
      <c r="S599" s="14"/>
      <c r="T599" s="14"/>
      <c r="U599" s="14"/>
      <c r="V599" s="14"/>
      <c r="W599" s="14">
        <v>57146.02</v>
      </c>
      <c r="X599" s="14">
        <v>1</v>
      </c>
      <c r="Y599" s="14">
        <v>57146.02</v>
      </c>
      <c r="Z599" s="14">
        <v>582743.9</v>
      </c>
      <c r="AA599" s="14">
        <v>1</v>
      </c>
      <c r="AB599" s="14">
        <v>582743.9</v>
      </c>
    </row>
    <row r="600" spans="1:206" x14ac:dyDescent="0.2">
      <c r="A600" s="14">
        <v>50</v>
      </c>
      <c r="B600" s="14">
        <v>0</v>
      </c>
      <c r="C600" s="14">
        <v>0</v>
      </c>
      <c r="D600" s="14">
        <v>1</v>
      </c>
      <c r="E600" s="14">
        <v>226</v>
      </c>
      <c r="F600" s="14">
        <f>ROUND(Source!AW594,O600)</f>
        <v>57146.02</v>
      </c>
      <c r="G600" s="14" t="s">
        <v>88</v>
      </c>
      <c r="H600" s="14" t="s">
        <v>89</v>
      </c>
      <c r="I600" s="14"/>
      <c r="J600" s="14"/>
      <c r="K600" s="14">
        <v>226</v>
      </c>
      <c r="L600" s="14">
        <v>5</v>
      </c>
      <c r="M600" s="14">
        <v>3</v>
      </c>
      <c r="N600" s="14" t="s">
        <v>3</v>
      </c>
      <c r="O600" s="14">
        <v>2</v>
      </c>
      <c r="P600" s="14">
        <f>ROUND(Source!EO594,O600)</f>
        <v>582743.9</v>
      </c>
      <c r="Q600" s="14"/>
      <c r="R600" s="14"/>
      <c r="S600" s="14"/>
      <c r="T600" s="14"/>
      <c r="U600" s="14"/>
      <c r="V600" s="14"/>
      <c r="W600" s="14">
        <v>57146.02</v>
      </c>
      <c r="X600" s="14">
        <v>1</v>
      </c>
      <c r="Y600" s="14">
        <v>57146.02</v>
      </c>
      <c r="Z600" s="14">
        <v>582743.9</v>
      </c>
      <c r="AA600" s="14">
        <v>1</v>
      </c>
      <c r="AB600" s="14">
        <v>582743.9</v>
      </c>
    </row>
    <row r="601" spans="1:206" x14ac:dyDescent="0.2">
      <c r="A601" s="14">
        <v>50</v>
      </c>
      <c r="B601" s="14">
        <v>0</v>
      </c>
      <c r="C601" s="14">
        <v>0</v>
      </c>
      <c r="D601" s="14">
        <v>1</v>
      </c>
      <c r="E601" s="14">
        <v>227</v>
      </c>
      <c r="F601" s="14">
        <f>ROUND(Source!AX594,O601)</f>
        <v>0</v>
      </c>
      <c r="G601" s="14" t="s">
        <v>90</v>
      </c>
      <c r="H601" s="14" t="s">
        <v>91</v>
      </c>
      <c r="I601" s="14"/>
      <c r="J601" s="14"/>
      <c r="K601" s="14">
        <v>227</v>
      </c>
      <c r="L601" s="14">
        <v>6</v>
      </c>
      <c r="M601" s="14">
        <v>3</v>
      </c>
      <c r="N601" s="14" t="s">
        <v>3</v>
      </c>
      <c r="O601" s="14">
        <v>2</v>
      </c>
      <c r="P601" s="14">
        <f>ROUND(Source!EP594,O601)</f>
        <v>0</v>
      </c>
      <c r="Q601" s="14"/>
      <c r="R601" s="14"/>
      <c r="S601" s="14"/>
      <c r="T601" s="14"/>
      <c r="U601" s="14"/>
      <c r="V601" s="14"/>
      <c r="W601" s="14">
        <v>0</v>
      </c>
      <c r="X601" s="14">
        <v>1</v>
      </c>
      <c r="Y601" s="14">
        <v>0</v>
      </c>
      <c r="Z601" s="14">
        <v>0</v>
      </c>
      <c r="AA601" s="14">
        <v>1</v>
      </c>
      <c r="AB601" s="14">
        <v>0</v>
      </c>
    </row>
    <row r="602" spans="1:206" x14ac:dyDescent="0.2">
      <c r="A602" s="14">
        <v>50</v>
      </c>
      <c r="B602" s="14">
        <v>0</v>
      </c>
      <c r="C602" s="14">
        <v>0</v>
      </c>
      <c r="D602" s="14">
        <v>1</v>
      </c>
      <c r="E602" s="14">
        <v>228</v>
      </c>
      <c r="F602" s="14">
        <f>ROUND(Source!AY594,O602)</f>
        <v>57146.02</v>
      </c>
      <c r="G602" s="14" t="s">
        <v>92</v>
      </c>
      <c r="H602" s="14" t="s">
        <v>93</v>
      </c>
      <c r="I602" s="14"/>
      <c r="J602" s="14"/>
      <c r="K602" s="14">
        <v>228</v>
      </c>
      <c r="L602" s="14">
        <v>7</v>
      </c>
      <c r="M602" s="14">
        <v>3</v>
      </c>
      <c r="N602" s="14" t="s">
        <v>3</v>
      </c>
      <c r="O602" s="14">
        <v>2</v>
      </c>
      <c r="P602" s="14">
        <f>ROUND(Source!EQ594,O602)</f>
        <v>582743.9</v>
      </c>
      <c r="Q602" s="14"/>
      <c r="R602" s="14"/>
      <c r="S602" s="14"/>
      <c r="T602" s="14"/>
      <c r="U602" s="14"/>
      <c r="V602" s="14"/>
      <c r="W602" s="14">
        <v>57146.02</v>
      </c>
      <c r="X602" s="14">
        <v>1</v>
      </c>
      <c r="Y602" s="14">
        <v>57146.02</v>
      </c>
      <c r="Z602" s="14">
        <v>582743.9</v>
      </c>
      <c r="AA602" s="14">
        <v>1</v>
      </c>
      <c r="AB602" s="14">
        <v>582743.9</v>
      </c>
    </row>
    <row r="603" spans="1:206" x14ac:dyDescent="0.2">
      <c r="A603" s="14">
        <v>50</v>
      </c>
      <c r="B603" s="14">
        <v>0</v>
      </c>
      <c r="C603" s="14">
        <v>0</v>
      </c>
      <c r="D603" s="14">
        <v>1</v>
      </c>
      <c r="E603" s="14">
        <v>216</v>
      </c>
      <c r="F603" s="14">
        <f>ROUND(Source!AP594,O603)</f>
        <v>0</v>
      </c>
      <c r="G603" s="14" t="s">
        <v>94</v>
      </c>
      <c r="H603" s="14" t="s">
        <v>95</v>
      </c>
      <c r="I603" s="14"/>
      <c r="J603" s="14"/>
      <c r="K603" s="14">
        <v>216</v>
      </c>
      <c r="L603" s="14">
        <v>8</v>
      </c>
      <c r="M603" s="14">
        <v>3</v>
      </c>
      <c r="N603" s="14" t="s">
        <v>3</v>
      </c>
      <c r="O603" s="14">
        <v>2</v>
      </c>
      <c r="P603" s="14">
        <f>ROUND(Source!EH594,O603)</f>
        <v>0</v>
      </c>
      <c r="Q603" s="14"/>
      <c r="R603" s="14"/>
      <c r="S603" s="14"/>
      <c r="T603" s="14"/>
      <c r="U603" s="14"/>
      <c r="V603" s="14"/>
      <c r="W603" s="14">
        <v>0</v>
      </c>
      <c r="X603" s="14">
        <v>1</v>
      </c>
      <c r="Y603" s="14">
        <v>0</v>
      </c>
      <c r="Z603" s="14">
        <v>0</v>
      </c>
      <c r="AA603" s="14">
        <v>1</v>
      </c>
      <c r="AB603" s="14">
        <v>0</v>
      </c>
    </row>
    <row r="604" spans="1:206" x14ac:dyDescent="0.2">
      <c r="A604" s="14">
        <v>50</v>
      </c>
      <c r="B604" s="14">
        <v>0</v>
      </c>
      <c r="C604" s="14">
        <v>0</v>
      </c>
      <c r="D604" s="14">
        <v>1</v>
      </c>
      <c r="E604" s="14">
        <v>223</v>
      </c>
      <c r="F604" s="14">
        <f>ROUND(Source!AQ594,O604)</f>
        <v>0</v>
      </c>
      <c r="G604" s="14" t="s">
        <v>96</v>
      </c>
      <c r="H604" s="14" t="s">
        <v>97</v>
      </c>
      <c r="I604" s="14"/>
      <c r="J604" s="14"/>
      <c r="K604" s="14">
        <v>223</v>
      </c>
      <c r="L604" s="14">
        <v>9</v>
      </c>
      <c r="M604" s="14">
        <v>3</v>
      </c>
      <c r="N604" s="14" t="s">
        <v>3</v>
      </c>
      <c r="O604" s="14">
        <v>2</v>
      </c>
      <c r="P604" s="14">
        <f>ROUND(Source!EI594,O604)</f>
        <v>0</v>
      </c>
      <c r="Q604" s="14"/>
      <c r="R604" s="14"/>
      <c r="S604" s="14"/>
      <c r="T604" s="14"/>
      <c r="U604" s="14"/>
      <c r="V604" s="14"/>
      <c r="W604" s="14">
        <v>0</v>
      </c>
      <c r="X604" s="14">
        <v>1</v>
      </c>
      <c r="Y604" s="14">
        <v>0</v>
      </c>
      <c r="Z604" s="14">
        <v>0</v>
      </c>
      <c r="AA604" s="14">
        <v>1</v>
      </c>
      <c r="AB604" s="14">
        <v>0</v>
      </c>
    </row>
    <row r="605" spans="1:206" x14ac:dyDescent="0.2">
      <c r="A605" s="14">
        <v>50</v>
      </c>
      <c r="B605" s="14">
        <v>0</v>
      </c>
      <c r="C605" s="14">
        <v>0</v>
      </c>
      <c r="D605" s="14">
        <v>1</v>
      </c>
      <c r="E605" s="14">
        <v>229</v>
      </c>
      <c r="F605" s="14">
        <f>ROUND(Source!AZ594,O605)</f>
        <v>0</v>
      </c>
      <c r="G605" s="14" t="s">
        <v>98</v>
      </c>
      <c r="H605" s="14" t="s">
        <v>99</v>
      </c>
      <c r="I605" s="14"/>
      <c r="J605" s="14"/>
      <c r="K605" s="14">
        <v>229</v>
      </c>
      <c r="L605" s="14">
        <v>10</v>
      </c>
      <c r="M605" s="14">
        <v>3</v>
      </c>
      <c r="N605" s="14" t="s">
        <v>3</v>
      </c>
      <c r="O605" s="14">
        <v>2</v>
      </c>
      <c r="P605" s="14">
        <f>ROUND(Source!ER594,O605)</f>
        <v>0</v>
      </c>
      <c r="Q605" s="14"/>
      <c r="R605" s="14"/>
      <c r="S605" s="14"/>
      <c r="T605" s="14"/>
      <c r="U605" s="14"/>
      <c r="V605" s="14"/>
      <c r="W605" s="14">
        <v>0</v>
      </c>
      <c r="X605" s="14">
        <v>1</v>
      </c>
      <c r="Y605" s="14">
        <v>0</v>
      </c>
      <c r="Z605" s="14">
        <v>0</v>
      </c>
      <c r="AA605" s="14">
        <v>1</v>
      </c>
      <c r="AB605" s="14">
        <v>0</v>
      </c>
    </row>
    <row r="606" spans="1:206" x14ac:dyDescent="0.2">
      <c r="A606" s="14">
        <v>50</v>
      </c>
      <c r="B606" s="14">
        <v>0</v>
      </c>
      <c r="C606" s="14">
        <v>0</v>
      </c>
      <c r="D606" s="14">
        <v>1</v>
      </c>
      <c r="E606" s="14">
        <v>203</v>
      </c>
      <c r="F606" s="14">
        <f>ROUND(Source!Q594,O606)</f>
        <v>22.17</v>
      </c>
      <c r="G606" s="14" t="s">
        <v>100</v>
      </c>
      <c r="H606" s="14" t="s">
        <v>101</v>
      </c>
      <c r="I606" s="14"/>
      <c r="J606" s="14"/>
      <c r="K606" s="14">
        <v>203</v>
      </c>
      <c r="L606" s="14">
        <v>11</v>
      </c>
      <c r="M606" s="14">
        <v>3</v>
      </c>
      <c r="N606" s="14" t="s">
        <v>3</v>
      </c>
      <c r="O606" s="14">
        <v>2</v>
      </c>
      <c r="P606" s="14">
        <f>ROUND(Source!DI594,O606)</f>
        <v>378.34</v>
      </c>
      <c r="Q606" s="14"/>
      <c r="R606" s="14"/>
      <c r="S606" s="14"/>
      <c r="T606" s="14"/>
      <c r="U606" s="14"/>
      <c r="V606" s="14"/>
      <c r="W606" s="14">
        <v>22.17</v>
      </c>
      <c r="X606" s="14">
        <v>1</v>
      </c>
      <c r="Y606" s="14">
        <v>22.17</v>
      </c>
      <c r="Z606" s="14">
        <v>378.34</v>
      </c>
      <c r="AA606" s="14">
        <v>1</v>
      </c>
      <c r="AB606" s="14">
        <v>378.34</v>
      </c>
    </row>
    <row r="607" spans="1:206" x14ac:dyDescent="0.2">
      <c r="A607" s="14">
        <v>50</v>
      </c>
      <c r="B607" s="14">
        <v>0</v>
      </c>
      <c r="C607" s="14">
        <v>0</v>
      </c>
      <c r="D607" s="14">
        <v>1</v>
      </c>
      <c r="E607" s="14">
        <v>231</v>
      </c>
      <c r="F607" s="14">
        <f>ROUND(Source!BB594,O607)</f>
        <v>0</v>
      </c>
      <c r="G607" s="14" t="s">
        <v>102</v>
      </c>
      <c r="H607" s="14" t="s">
        <v>103</v>
      </c>
      <c r="I607" s="14"/>
      <c r="J607" s="14"/>
      <c r="K607" s="14">
        <v>231</v>
      </c>
      <c r="L607" s="14">
        <v>12</v>
      </c>
      <c r="M607" s="14">
        <v>3</v>
      </c>
      <c r="N607" s="14" t="s">
        <v>3</v>
      </c>
      <c r="O607" s="14">
        <v>2</v>
      </c>
      <c r="P607" s="14">
        <f>ROUND(Source!ET594,O607)</f>
        <v>0</v>
      </c>
      <c r="Q607" s="14"/>
      <c r="R607" s="14"/>
      <c r="S607" s="14"/>
      <c r="T607" s="14"/>
      <c r="U607" s="14"/>
      <c r="V607" s="14"/>
      <c r="W607" s="14">
        <v>0</v>
      </c>
      <c r="X607" s="14">
        <v>1</v>
      </c>
      <c r="Y607" s="14">
        <v>0</v>
      </c>
      <c r="Z607" s="14">
        <v>0</v>
      </c>
      <c r="AA607" s="14">
        <v>1</v>
      </c>
      <c r="AB607" s="14">
        <v>0</v>
      </c>
    </row>
    <row r="608" spans="1:206" x14ac:dyDescent="0.2">
      <c r="A608" s="14">
        <v>50</v>
      </c>
      <c r="B608" s="14">
        <v>0</v>
      </c>
      <c r="C608" s="14">
        <v>0</v>
      </c>
      <c r="D608" s="14">
        <v>1</v>
      </c>
      <c r="E608" s="14">
        <v>204</v>
      </c>
      <c r="F608" s="14">
        <f>ROUND(Source!R594,O608)</f>
        <v>3.37</v>
      </c>
      <c r="G608" s="14" t="s">
        <v>104</v>
      </c>
      <c r="H608" s="14" t="s">
        <v>105</v>
      </c>
      <c r="I608" s="14"/>
      <c r="J608" s="14"/>
      <c r="K608" s="14">
        <v>204</v>
      </c>
      <c r="L608" s="14">
        <v>13</v>
      </c>
      <c r="M608" s="14">
        <v>3</v>
      </c>
      <c r="N608" s="14" t="s">
        <v>3</v>
      </c>
      <c r="O608" s="14">
        <v>2</v>
      </c>
      <c r="P608" s="14">
        <f>ROUND(Source!DJ594,O608)</f>
        <v>189.89</v>
      </c>
      <c r="Q608" s="14"/>
      <c r="R608" s="14"/>
      <c r="S608" s="14"/>
      <c r="T608" s="14"/>
      <c r="U608" s="14"/>
      <c r="V608" s="14"/>
      <c r="W608" s="14">
        <v>3.37</v>
      </c>
      <c r="X608" s="14">
        <v>1</v>
      </c>
      <c r="Y608" s="14">
        <v>3.37</v>
      </c>
      <c r="Z608" s="14">
        <v>189.89</v>
      </c>
      <c r="AA608" s="14">
        <v>1</v>
      </c>
      <c r="AB608" s="14">
        <v>189.89</v>
      </c>
    </row>
    <row r="609" spans="1:88" x14ac:dyDescent="0.2">
      <c r="A609" s="14">
        <v>50</v>
      </c>
      <c r="B609" s="14">
        <v>0</v>
      </c>
      <c r="C609" s="14">
        <v>0</v>
      </c>
      <c r="D609" s="14">
        <v>1</v>
      </c>
      <c r="E609" s="14">
        <v>205</v>
      </c>
      <c r="F609" s="14">
        <f>ROUND(Source!S594,O609)</f>
        <v>385.57</v>
      </c>
      <c r="G609" s="14" t="s">
        <v>106</v>
      </c>
      <c r="H609" s="14" t="s">
        <v>107</v>
      </c>
      <c r="I609" s="14"/>
      <c r="J609" s="14"/>
      <c r="K609" s="14">
        <v>205</v>
      </c>
      <c r="L609" s="14">
        <v>14</v>
      </c>
      <c r="M609" s="14">
        <v>3</v>
      </c>
      <c r="N609" s="14" t="s">
        <v>3</v>
      </c>
      <c r="O609" s="14">
        <v>2</v>
      </c>
      <c r="P609" s="14">
        <f>ROUND(Source!DK594,O609)</f>
        <v>21726.87</v>
      </c>
      <c r="Q609" s="14"/>
      <c r="R609" s="14"/>
      <c r="S609" s="14"/>
      <c r="T609" s="14"/>
      <c r="U609" s="14"/>
      <c r="V609" s="14"/>
      <c r="W609" s="14">
        <v>385.57</v>
      </c>
      <c r="X609" s="14">
        <v>1</v>
      </c>
      <c r="Y609" s="14">
        <v>385.57</v>
      </c>
      <c r="Z609" s="14">
        <v>21726.87</v>
      </c>
      <c r="AA609" s="14">
        <v>1</v>
      </c>
      <c r="AB609" s="14">
        <v>21726.87</v>
      </c>
    </row>
    <row r="610" spans="1:88" x14ac:dyDescent="0.2">
      <c r="A610" s="14">
        <v>50</v>
      </c>
      <c r="B610" s="14">
        <v>0</v>
      </c>
      <c r="C610" s="14">
        <v>0</v>
      </c>
      <c r="D610" s="14">
        <v>1</v>
      </c>
      <c r="E610" s="14">
        <v>232</v>
      </c>
      <c r="F610" s="14">
        <f>ROUND(Source!BC594,O610)</f>
        <v>0</v>
      </c>
      <c r="G610" s="14" t="s">
        <v>108</v>
      </c>
      <c r="H610" s="14" t="s">
        <v>109</v>
      </c>
      <c r="I610" s="14"/>
      <c r="J610" s="14"/>
      <c r="K610" s="14">
        <v>232</v>
      </c>
      <c r="L610" s="14">
        <v>15</v>
      </c>
      <c r="M610" s="14">
        <v>3</v>
      </c>
      <c r="N610" s="14" t="s">
        <v>3</v>
      </c>
      <c r="O610" s="14">
        <v>2</v>
      </c>
      <c r="P610" s="14">
        <f>ROUND(Source!EU594,O610)</f>
        <v>0</v>
      </c>
      <c r="Q610" s="14"/>
      <c r="R610" s="14"/>
      <c r="S610" s="14"/>
      <c r="T610" s="14"/>
      <c r="U610" s="14"/>
      <c r="V610" s="14"/>
      <c r="W610" s="14">
        <v>0</v>
      </c>
      <c r="X610" s="14">
        <v>1</v>
      </c>
      <c r="Y610" s="14">
        <v>0</v>
      </c>
      <c r="Z610" s="14">
        <v>0</v>
      </c>
      <c r="AA610" s="14">
        <v>1</v>
      </c>
      <c r="AB610" s="14">
        <v>0</v>
      </c>
    </row>
    <row r="611" spans="1:88" x14ac:dyDescent="0.2">
      <c r="A611" s="14">
        <v>50</v>
      </c>
      <c r="B611" s="14">
        <v>0</v>
      </c>
      <c r="C611" s="14">
        <v>0</v>
      </c>
      <c r="D611" s="14">
        <v>1</v>
      </c>
      <c r="E611" s="14">
        <v>214</v>
      </c>
      <c r="F611" s="14">
        <f>ROUND(Source!AS594,O611)</f>
        <v>58214.95</v>
      </c>
      <c r="G611" s="14" t="s">
        <v>110</v>
      </c>
      <c r="H611" s="14" t="s">
        <v>111</v>
      </c>
      <c r="I611" s="14"/>
      <c r="J611" s="14"/>
      <c r="K611" s="14">
        <v>214</v>
      </c>
      <c r="L611" s="14">
        <v>16</v>
      </c>
      <c r="M611" s="14">
        <v>3</v>
      </c>
      <c r="N611" s="14" t="s">
        <v>3</v>
      </c>
      <c r="O611" s="14">
        <v>2</v>
      </c>
      <c r="P611" s="14">
        <f>ROUND(Source!EK594,O611)</f>
        <v>642107.61</v>
      </c>
      <c r="Q611" s="14"/>
      <c r="R611" s="14"/>
      <c r="S611" s="14"/>
      <c r="T611" s="14"/>
      <c r="U611" s="14"/>
      <c r="V611" s="14"/>
      <c r="W611" s="14">
        <v>58214.95</v>
      </c>
      <c r="X611" s="14">
        <v>1</v>
      </c>
      <c r="Y611" s="14">
        <v>58214.95</v>
      </c>
      <c r="Z611" s="14">
        <v>642107.61</v>
      </c>
      <c r="AA611" s="14">
        <v>1</v>
      </c>
      <c r="AB611" s="14">
        <v>642107.61</v>
      </c>
    </row>
    <row r="612" spans="1:88" x14ac:dyDescent="0.2">
      <c r="A612" s="14">
        <v>50</v>
      </c>
      <c r="B612" s="14">
        <v>0</v>
      </c>
      <c r="C612" s="14">
        <v>0</v>
      </c>
      <c r="D612" s="14">
        <v>1</v>
      </c>
      <c r="E612" s="14">
        <v>215</v>
      </c>
      <c r="F612" s="14">
        <f>ROUND(Source!AT594,O612)</f>
        <v>0</v>
      </c>
      <c r="G612" s="14" t="s">
        <v>112</v>
      </c>
      <c r="H612" s="14" t="s">
        <v>113</v>
      </c>
      <c r="I612" s="14"/>
      <c r="J612" s="14"/>
      <c r="K612" s="14">
        <v>215</v>
      </c>
      <c r="L612" s="14">
        <v>17</v>
      </c>
      <c r="M612" s="14">
        <v>3</v>
      </c>
      <c r="N612" s="14" t="s">
        <v>3</v>
      </c>
      <c r="O612" s="14">
        <v>2</v>
      </c>
      <c r="P612" s="14">
        <f>ROUND(Source!EL594,O612)</f>
        <v>0</v>
      </c>
      <c r="Q612" s="14"/>
      <c r="R612" s="14"/>
      <c r="S612" s="14"/>
      <c r="T612" s="14"/>
      <c r="U612" s="14"/>
      <c r="V612" s="14"/>
      <c r="W612" s="14">
        <v>0</v>
      </c>
      <c r="X612" s="14">
        <v>1</v>
      </c>
      <c r="Y612" s="14">
        <v>0</v>
      </c>
      <c r="Z612" s="14">
        <v>0</v>
      </c>
      <c r="AA612" s="14">
        <v>1</v>
      </c>
      <c r="AB612" s="14">
        <v>0</v>
      </c>
    </row>
    <row r="613" spans="1:88" x14ac:dyDescent="0.2">
      <c r="A613" s="14">
        <v>50</v>
      </c>
      <c r="B613" s="14">
        <v>0</v>
      </c>
      <c r="C613" s="14">
        <v>0</v>
      </c>
      <c r="D613" s="14">
        <v>1</v>
      </c>
      <c r="E613" s="14">
        <v>217</v>
      </c>
      <c r="F613" s="14">
        <f>ROUND(Source!AU594,O613)</f>
        <v>0</v>
      </c>
      <c r="G613" s="14" t="s">
        <v>114</v>
      </c>
      <c r="H613" s="14" t="s">
        <v>115</v>
      </c>
      <c r="I613" s="14"/>
      <c r="J613" s="14"/>
      <c r="K613" s="14">
        <v>217</v>
      </c>
      <c r="L613" s="14">
        <v>18</v>
      </c>
      <c r="M613" s="14">
        <v>3</v>
      </c>
      <c r="N613" s="14" t="s">
        <v>3</v>
      </c>
      <c r="O613" s="14">
        <v>2</v>
      </c>
      <c r="P613" s="14">
        <f>ROUND(Source!EM594,O613)</f>
        <v>0</v>
      </c>
      <c r="Q613" s="14"/>
      <c r="R613" s="14"/>
      <c r="S613" s="14"/>
      <c r="T613" s="14"/>
      <c r="U613" s="14"/>
      <c r="V613" s="14"/>
      <c r="W613" s="14">
        <v>0</v>
      </c>
      <c r="X613" s="14">
        <v>1</v>
      </c>
      <c r="Y613" s="14">
        <v>0</v>
      </c>
      <c r="Z613" s="14">
        <v>0</v>
      </c>
      <c r="AA613" s="14">
        <v>1</v>
      </c>
      <c r="AB613" s="14">
        <v>0</v>
      </c>
    </row>
    <row r="614" spans="1:88" x14ac:dyDescent="0.2">
      <c r="A614" s="14">
        <v>50</v>
      </c>
      <c r="B614" s="14">
        <v>0</v>
      </c>
      <c r="C614" s="14">
        <v>0</v>
      </c>
      <c r="D614" s="14">
        <v>1</v>
      </c>
      <c r="E614" s="14">
        <v>230</v>
      </c>
      <c r="F614" s="14">
        <f>ROUND(Source!BA594,O614)</f>
        <v>0</v>
      </c>
      <c r="G614" s="14" t="s">
        <v>116</v>
      </c>
      <c r="H614" s="14" t="s">
        <v>117</v>
      </c>
      <c r="I614" s="14"/>
      <c r="J614" s="14"/>
      <c r="K614" s="14">
        <v>230</v>
      </c>
      <c r="L614" s="14">
        <v>19</v>
      </c>
      <c r="M614" s="14">
        <v>3</v>
      </c>
      <c r="N614" s="14" t="s">
        <v>3</v>
      </c>
      <c r="O614" s="14">
        <v>2</v>
      </c>
      <c r="P614" s="14">
        <f>ROUND(Source!ES594,O614)</f>
        <v>0</v>
      </c>
      <c r="Q614" s="14"/>
      <c r="R614" s="14"/>
      <c r="S614" s="14"/>
      <c r="T614" s="14"/>
      <c r="U614" s="14"/>
      <c r="V614" s="14"/>
      <c r="W614" s="14">
        <v>0</v>
      </c>
      <c r="X614" s="14">
        <v>1</v>
      </c>
      <c r="Y614" s="14">
        <v>0</v>
      </c>
      <c r="Z614" s="14">
        <v>0</v>
      </c>
      <c r="AA614" s="14">
        <v>1</v>
      </c>
      <c r="AB614" s="14">
        <v>0</v>
      </c>
    </row>
    <row r="615" spans="1:88" x14ac:dyDescent="0.2">
      <c r="A615" s="14">
        <v>50</v>
      </c>
      <c r="B615" s="14">
        <v>0</v>
      </c>
      <c r="C615" s="14">
        <v>0</v>
      </c>
      <c r="D615" s="14">
        <v>1</v>
      </c>
      <c r="E615" s="14">
        <v>206</v>
      </c>
      <c r="F615" s="14">
        <f>ROUND(Source!T594,O615)</f>
        <v>0</v>
      </c>
      <c r="G615" s="14" t="s">
        <v>118</v>
      </c>
      <c r="H615" s="14" t="s">
        <v>119</v>
      </c>
      <c r="I615" s="14"/>
      <c r="J615" s="14"/>
      <c r="K615" s="14">
        <v>206</v>
      </c>
      <c r="L615" s="14">
        <v>20</v>
      </c>
      <c r="M615" s="14">
        <v>3</v>
      </c>
      <c r="N615" s="14" t="s">
        <v>3</v>
      </c>
      <c r="O615" s="14">
        <v>2</v>
      </c>
      <c r="P615" s="14">
        <f>ROUND(Source!DL594,O615)</f>
        <v>0</v>
      </c>
      <c r="Q615" s="14"/>
      <c r="R615" s="14"/>
      <c r="S615" s="14"/>
      <c r="T615" s="14"/>
      <c r="U615" s="14"/>
      <c r="V615" s="14"/>
      <c r="W615" s="14">
        <v>0</v>
      </c>
      <c r="X615" s="14">
        <v>1</v>
      </c>
      <c r="Y615" s="14">
        <v>0</v>
      </c>
      <c r="Z615" s="14">
        <v>0</v>
      </c>
      <c r="AA615" s="14">
        <v>1</v>
      </c>
      <c r="AB615" s="14">
        <v>0</v>
      </c>
    </row>
    <row r="616" spans="1:88" x14ac:dyDescent="0.2">
      <c r="A616" s="14">
        <v>50</v>
      </c>
      <c r="B616" s="14">
        <v>0</v>
      </c>
      <c r="C616" s="14">
        <v>0</v>
      </c>
      <c r="D616" s="14">
        <v>1</v>
      </c>
      <c r="E616" s="14">
        <v>207</v>
      </c>
      <c r="F616" s="14">
        <f>Source!U594</f>
        <v>30.751738115999999</v>
      </c>
      <c r="G616" s="14" t="s">
        <v>120</v>
      </c>
      <c r="H616" s="14" t="s">
        <v>121</v>
      </c>
      <c r="I616" s="14"/>
      <c r="J616" s="14"/>
      <c r="K616" s="14">
        <v>207</v>
      </c>
      <c r="L616" s="14">
        <v>21</v>
      </c>
      <c r="M616" s="14">
        <v>3</v>
      </c>
      <c r="N616" s="14" t="s">
        <v>3</v>
      </c>
      <c r="O616" s="14">
        <v>-1</v>
      </c>
      <c r="P616" s="14">
        <f>Source!DM594</f>
        <v>30.751738115999999</v>
      </c>
      <c r="Q616" s="14"/>
      <c r="R616" s="14"/>
      <c r="S616" s="14"/>
      <c r="T616" s="14"/>
      <c r="U616" s="14"/>
      <c r="V616" s="14"/>
      <c r="W616" s="14">
        <v>30.751738115999999</v>
      </c>
      <c r="X616" s="14">
        <v>1</v>
      </c>
      <c r="Y616" s="14">
        <v>30.751738115999999</v>
      </c>
      <c r="Z616" s="14">
        <v>30.751738115999999</v>
      </c>
      <c r="AA616" s="14">
        <v>1</v>
      </c>
      <c r="AB616" s="14">
        <v>30.751738115999999</v>
      </c>
    </row>
    <row r="617" spans="1:88" x14ac:dyDescent="0.2">
      <c r="A617" s="14">
        <v>50</v>
      </c>
      <c r="B617" s="14">
        <v>0</v>
      </c>
      <c r="C617" s="14">
        <v>0</v>
      </c>
      <c r="D617" s="14">
        <v>1</v>
      </c>
      <c r="E617" s="14">
        <v>208</v>
      </c>
      <c r="F617" s="14">
        <f>Source!V594</f>
        <v>0</v>
      </c>
      <c r="G617" s="14" t="s">
        <v>122</v>
      </c>
      <c r="H617" s="14" t="s">
        <v>123</v>
      </c>
      <c r="I617" s="14"/>
      <c r="J617" s="14"/>
      <c r="K617" s="14">
        <v>208</v>
      </c>
      <c r="L617" s="14">
        <v>22</v>
      </c>
      <c r="M617" s="14">
        <v>3</v>
      </c>
      <c r="N617" s="14" t="s">
        <v>3</v>
      </c>
      <c r="O617" s="14">
        <v>-1</v>
      </c>
      <c r="P617" s="14">
        <f>Source!DN594</f>
        <v>0</v>
      </c>
      <c r="Q617" s="14"/>
      <c r="R617" s="14"/>
      <c r="S617" s="14"/>
      <c r="T617" s="14"/>
      <c r="U617" s="14"/>
      <c r="V617" s="14"/>
      <c r="W617" s="14">
        <v>0</v>
      </c>
      <c r="X617" s="14">
        <v>1</v>
      </c>
      <c r="Y617" s="14">
        <v>0</v>
      </c>
      <c r="Z617" s="14">
        <v>0</v>
      </c>
      <c r="AA617" s="14">
        <v>1</v>
      </c>
      <c r="AB617" s="14">
        <v>0</v>
      </c>
    </row>
    <row r="618" spans="1:88" x14ac:dyDescent="0.2">
      <c r="A618" s="14">
        <v>50</v>
      </c>
      <c r="B618" s="14">
        <v>0</v>
      </c>
      <c r="C618" s="14">
        <v>0</v>
      </c>
      <c r="D618" s="14">
        <v>1</v>
      </c>
      <c r="E618" s="14">
        <v>209</v>
      </c>
      <c r="F618" s="14">
        <f>ROUND(Source!W594,O618)</f>
        <v>0</v>
      </c>
      <c r="G618" s="14" t="s">
        <v>124</v>
      </c>
      <c r="H618" s="14" t="s">
        <v>125</v>
      </c>
      <c r="I618" s="14"/>
      <c r="J618" s="14"/>
      <c r="K618" s="14">
        <v>209</v>
      </c>
      <c r="L618" s="14">
        <v>23</v>
      </c>
      <c r="M618" s="14">
        <v>3</v>
      </c>
      <c r="N618" s="14" t="s">
        <v>3</v>
      </c>
      <c r="O618" s="14">
        <v>2</v>
      </c>
      <c r="P618" s="14">
        <f>ROUND(Source!DO594,O618)</f>
        <v>0</v>
      </c>
      <c r="Q618" s="14"/>
      <c r="R618" s="14"/>
      <c r="S618" s="14"/>
      <c r="T618" s="14"/>
      <c r="U618" s="14"/>
      <c r="V618" s="14"/>
      <c r="W618" s="14">
        <v>0</v>
      </c>
      <c r="X618" s="14">
        <v>1</v>
      </c>
      <c r="Y618" s="14">
        <v>0</v>
      </c>
      <c r="Z618" s="14">
        <v>0</v>
      </c>
      <c r="AA618" s="14">
        <v>1</v>
      </c>
      <c r="AB618" s="14">
        <v>0</v>
      </c>
    </row>
    <row r="619" spans="1:88" x14ac:dyDescent="0.2">
      <c r="A619" s="14">
        <v>50</v>
      </c>
      <c r="B619" s="14">
        <v>0</v>
      </c>
      <c r="C619" s="14">
        <v>0</v>
      </c>
      <c r="D619" s="14">
        <v>1</v>
      </c>
      <c r="E619" s="14">
        <v>233</v>
      </c>
      <c r="F619" s="14">
        <f>ROUND(Source!BD594,O619)</f>
        <v>0</v>
      </c>
      <c r="G619" s="14" t="s">
        <v>126</v>
      </c>
      <c r="H619" s="14" t="s">
        <v>127</v>
      </c>
      <c r="I619" s="14"/>
      <c r="J619" s="14"/>
      <c r="K619" s="14">
        <v>233</v>
      </c>
      <c r="L619" s="14">
        <v>24</v>
      </c>
      <c r="M619" s="14">
        <v>3</v>
      </c>
      <c r="N619" s="14" t="s">
        <v>3</v>
      </c>
      <c r="O619" s="14">
        <v>2</v>
      </c>
      <c r="P619" s="14">
        <f>ROUND(Source!EV594,O619)</f>
        <v>0</v>
      </c>
      <c r="Q619" s="14"/>
      <c r="R619" s="14"/>
      <c r="S619" s="14"/>
      <c r="T619" s="14"/>
      <c r="U619" s="14"/>
      <c r="V619" s="14"/>
      <c r="W619" s="14">
        <v>0</v>
      </c>
      <c r="X619" s="14">
        <v>1</v>
      </c>
      <c r="Y619" s="14">
        <v>0</v>
      </c>
      <c r="Z619" s="14">
        <v>0</v>
      </c>
      <c r="AA619" s="14">
        <v>1</v>
      </c>
      <c r="AB619" s="14">
        <v>0</v>
      </c>
    </row>
    <row r="620" spans="1:88" x14ac:dyDescent="0.2">
      <c r="A620" s="14">
        <v>50</v>
      </c>
      <c r="B620" s="14">
        <v>0</v>
      </c>
      <c r="C620" s="14">
        <v>0</v>
      </c>
      <c r="D620" s="14">
        <v>1</v>
      </c>
      <c r="E620" s="14">
        <v>210</v>
      </c>
      <c r="F620" s="14">
        <f>ROUND(Source!X594,O620)</f>
        <v>423.94</v>
      </c>
      <c r="G620" s="14" t="s">
        <v>128</v>
      </c>
      <c r="H620" s="14" t="s">
        <v>129</v>
      </c>
      <c r="I620" s="14"/>
      <c r="J620" s="14"/>
      <c r="K620" s="14">
        <v>210</v>
      </c>
      <c r="L620" s="14">
        <v>25</v>
      </c>
      <c r="M620" s="14">
        <v>3</v>
      </c>
      <c r="N620" s="14" t="s">
        <v>3</v>
      </c>
      <c r="O620" s="14">
        <v>2</v>
      </c>
      <c r="P620" s="14">
        <f>ROUND(Source!DP594,O620)</f>
        <v>23889.27</v>
      </c>
      <c r="Q620" s="14"/>
      <c r="R620" s="14"/>
      <c r="S620" s="14"/>
      <c r="T620" s="14"/>
      <c r="U620" s="14"/>
      <c r="V620" s="14"/>
      <c r="W620" s="14">
        <v>423.94</v>
      </c>
      <c r="X620" s="14">
        <v>1</v>
      </c>
      <c r="Y620" s="14">
        <v>423.94</v>
      </c>
      <c r="Z620" s="14">
        <v>23889.27</v>
      </c>
      <c r="AA620" s="14">
        <v>1</v>
      </c>
      <c r="AB620" s="14">
        <v>23889.27</v>
      </c>
    </row>
    <row r="621" spans="1:88" x14ac:dyDescent="0.2">
      <c r="A621" s="14">
        <v>50</v>
      </c>
      <c r="B621" s="14">
        <v>0</v>
      </c>
      <c r="C621" s="14">
        <v>0</v>
      </c>
      <c r="D621" s="14">
        <v>1</v>
      </c>
      <c r="E621" s="14">
        <v>211</v>
      </c>
      <c r="F621" s="14">
        <f>ROUND(Source!Y594,O621)</f>
        <v>237.25</v>
      </c>
      <c r="G621" s="14" t="s">
        <v>130</v>
      </c>
      <c r="H621" s="14" t="s">
        <v>131</v>
      </c>
      <c r="I621" s="14"/>
      <c r="J621" s="14"/>
      <c r="K621" s="14">
        <v>211</v>
      </c>
      <c r="L621" s="14">
        <v>26</v>
      </c>
      <c r="M621" s="14">
        <v>3</v>
      </c>
      <c r="N621" s="14" t="s">
        <v>3</v>
      </c>
      <c r="O621" s="14">
        <v>2</v>
      </c>
      <c r="P621" s="14">
        <f>ROUND(Source!DQ594,O621)</f>
        <v>13369.23</v>
      </c>
      <c r="Q621" s="14"/>
      <c r="R621" s="14"/>
      <c r="S621" s="14"/>
      <c r="T621" s="14"/>
      <c r="U621" s="14"/>
      <c r="V621" s="14"/>
      <c r="W621" s="14">
        <v>237.25</v>
      </c>
      <c r="X621" s="14">
        <v>1</v>
      </c>
      <c r="Y621" s="14">
        <v>237.25</v>
      </c>
      <c r="Z621" s="14">
        <v>13369.23</v>
      </c>
      <c r="AA621" s="14">
        <v>1</v>
      </c>
      <c r="AB621" s="14">
        <v>13369.23</v>
      </c>
    </row>
    <row r="622" spans="1:88" x14ac:dyDescent="0.2">
      <c r="A622" s="14">
        <v>50</v>
      </c>
      <c r="B622" s="14">
        <v>0</v>
      </c>
      <c r="C622" s="14">
        <v>0</v>
      </c>
      <c r="D622" s="14">
        <v>1</v>
      </c>
      <c r="E622" s="14">
        <v>224</v>
      </c>
      <c r="F622" s="14">
        <f>ROUND(Source!AR594,O622)</f>
        <v>58214.95</v>
      </c>
      <c r="G622" s="14" t="s">
        <v>132</v>
      </c>
      <c r="H622" s="14" t="s">
        <v>133</v>
      </c>
      <c r="I622" s="14"/>
      <c r="J622" s="14"/>
      <c r="K622" s="14">
        <v>224</v>
      </c>
      <c r="L622" s="14">
        <v>27</v>
      </c>
      <c r="M622" s="14">
        <v>3</v>
      </c>
      <c r="N622" s="14" t="s">
        <v>3</v>
      </c>
      <c r="O622" s="14">
        <v>2</v>
      </c>
      <c r="P622" s="14">
        <f>ROUND(Source!EJ594,O622)</f>
        <v>642107.61</v>
      </c>
      <c r="Q622" s="14"/>
      <c r="R622" s="14"/>
      <c r="S622" s="14"/>
      <c r="T622" s="14"/>
      <c r="U622" s="14"/>
      <c r="V622" s="14"/>
      <c r="W622" s="14">
        <v>58214.95</v>
      </c>
      <c r="X622" s="14">
        <v>1</v>
      </c>
      <c r="Y622" s="14">
        <v>58214.95</v>
      </c>
      <c r="Z622" s="14">
        <v>642107.61</v>
      </c>
      <c r="AA622" s="14">
        <v>1</v>
      </c>
      <c r="AB622" s="14">
        <v>642107.61</v>
      </c>
    </row>
    <row r="624" spans="1:88" x14ac:dyDescent="0.2">
      <c r="A624" s="11">
        <v>4</v>
      </c>
      <c r="B624" s="11">
        <v>1</v>
      </c>
      <c r="C624" s="11"/>
      <c r="D624" s="11">
        <f>ROW(A641)</f>
        <v>641</v>
      </c>
      <c r="E624" s="11"/>
      <c r="F624" s="11" t="s">
        <v>17</v>
      </c>
      <c r="G624" s="11" t="s">
        <v>626</v>
      </c>
      <c r="H624" s="11" t="s">
        <v>3</v>
      </c>
      <c r="I624" s="11">
        <v>0</v>
      </c>
      <c r="J624" s="11"/>
      <c r="K624" s="11">
        <v>0</v>
      </c>
      <c r="L624" s="11"/>
      <c r="M624" s="11" t="s">
        <v>3</v>
      </c>
      <c r="N624" s="11"/>
      <c r="O624" s="11"/>
      <c r="P624" s="11"/>
      <c r="Q624" s="11"/>
      <c r="R624" s="11"/>
      <c r="S624" s="11">
        <v>0</v>
      </c>
      <c r="T624" s="11">
        <v>0</v>
      </c>
      <c r="U624" s="11" t="s">
        <v>3</v>
      </c>
      <c r="V624" s="11">
        <v>0</v>
      </c>
      <c r="W624" s="11"/>
      <c r="X624" s="11"/>
      <c r="Y624" s="11"/>
      <c r="Z624" s="11"/>
      <c r="AA624" s="11"/>
      <c r="AB624" s="11" t="s">
        <v>3</v>
      </c>
      <c r="AC624" s="11" t="s">
        <v>3</v>
      </c>
      <c r="AD624" s="11" t="s">
        <v>3</v>
      </c>
      <c r="AE624" s="11" t="s">
        <v>3</v>
      </c>
      <c r="AF624" s="11" t="s">
        <v>3</v>
      </c>
      <c r="AG624" s="11" t="s">
        <v>3</v>
      </c>
      <c r="AH624" s="11"/>
      <c r="AI624" s="11"/>
      <c r="AJ624" s="11"/>
      <c r="AK624" s="11"/>
      <c r="AL624" s="11"/>
      <c r="AM624" s="11"/>
      <c r="AN624" s="11"/>
      <c r="AO624" s="11"/>
      <c r="AP624" s="11" t="s">
        <v>3</v>
      </c>
      <c r="AQ624" s="11" t="s">
        <v>3</v>
      </c>
      <c r="AR624" s="11" t="s">
        <v>3</v>
      </c>
      <c r="AS624" s="11"/>
      <c r="AT624" s="11"/>
      <c r="AU624" s="11"/>
      <c r="AV624" s="11"/>
      <c r="AW624" s="11"/>
      <c r="AX624" s="11"/>
      <c r="AY624" s="11"/>
      <c r="AZ624" s="11" t="s">
        <v>3</v>
      </c>
      <c r="BA624" s="11"/>
      <c r="BB624" s="11" t="s">
        <v>3</v>
      </c>
      <c r="BC624" s="11" t="s">
        <v>3</v>
      </c>
      <c r="BD624" s="11" t="s">
        <v>3</v>
      </c>
      <c r="BE624" s="11" t="s">
        <v>3</v>
      </c>
      <c r="BF624" s="11" t="s">
        <v>3</v>
      </c>
      <c r="BG624" s="11" t="s">
        <v>3</v>
      </c>
      <c r="BH624" s="11" t="s">
        <v>3</v>
      </c>
      <c r="BI624" s="11" t="s">
        <v>3</v>
      </c>
      <c r="BJ624" s="11" t="s">
        <v>3</v>
      </c>
      <c r="BK624" s="11" t="s">
        <v>3</v>
      </c>
      <c r="BL624" s="11" t="s">
        <v>3</v>
      </c>
      <c r="BM624" s="11" t="s">
        <v>3</v>
      </c>
      <c r="BN624" s="11" t="s">
        <v>3</v>
      </c>
      <c r="BO624" s="11" t="s">
        <v>3</v>
      </c>
      <c r="BP624" s="11" t="s">
        <v>3</v>
      </c>
      <c r="BQ624" s="11"/>
      <c r="BR624" s="11"/>
      <c r="BS624" s="11"/>
      <c r="BT624" s="11"/>
      <c r="BU624" s="11"/>
      <c r="BV624" s="11"/>
      <c r="BW624" s="11"/>
      <c r="BX624" s="11">
        <v>0</v>
      </c>
      <c r="BY624" s="11"/>
      <c r="BZ624" s="11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>
        <v>0</v>
      </c>
    </row>
    <row r="626" spans="1:255" x14ac:dyDescent="0.2">
      <c r="A626" s="12">
        <v>52</v>
      </c>
      <c r="B626" s="12">
        <f t="shared" ref="B626:G626" si="760">B641</f>
        <v>1</v>
      </c>
      <c r="C626" s="12">
        <f t="shared" si="760"/>
        <v>4</v>
      </c>
      <c r="D626" s="12">
        <f t="shared" si="760"/>
        <v>624</v>
      </c>
      <c r="E626" s="12">
        <f t="shared" si="760"/>
        <v>0</v>
      </c>
      <c r="F626" s="12" t="str">
        <f t="shared" si="760"/>
        <v>Новый раздел</v>
      </c>
      <c r="G626" s="12" t="str">
        <f t="shared" si="760"/>
        <v>Оборудование.</v>
      </c>
      <c r="H626" s="12"/>
      <c r="I626" s="12"/>
      <c r="J626" s="12"/>
      <c r="K626" s="12"/>
      <c r="L626" s="12"/>
      <c r="M626" s="12"/>
      <c r="N626" s="12"/>
      <c r="O626" s="12">
        <f t="shared" ref="O626:AT626" si="761">O641</f>
        <v>45846.87</v>
      </c>
      <c r="P626" s="12">
        <f t="shared" si="761"/>
        <v>44395.78</v>
      </c>
      <c r="Q626" s="12">
        <f t="shared" si="761"/>
        <v>211.71</v>
      </c>
      <c r="R626" s="12">
        <f t="shared" si="761"/>
        <v>21.05</v>
      </c>
      <c r="S626" s="12">
        <f t="shared" si="761"/>
        <v>1239.3800000000001</v>
      </c>
      <c r="T626" s="12">
        <f t="shared" si="761"/>
        <v>0</v>
      </c>
      <c r="U626" s="12">
        <f t="shared" si="761"/>
        <v>100.61319179999998</v>
      </c>
      <c r="V626" s="12">
        <f t="shared" si="761"/>
        <v>0</v>
      </c>
      <c r="W626" s="12">
        <f t="shared" si="761"/>
        <v>0</v>
      </c>
      <c r="X626" s="12">
        <f t="shared" si="761"/>
        <v>1373.87</v>
      </c>
      <c r="Y626" s="12">
        <f t="shared" si="761"/>
        <v>768.86</v>
      </c>
      <c r="Z626" s="12">
        <f t="shared" si="761"/>
        <v>0</v>
      </c>
      <c r="AA626" s="12">
        <f t="shared" si="761"/>
        <v>0</v>
      </c>
      <c r="AB626" s="12">
        <f t="shared" si="761"/>
        <v>45846.87</v>
      </c>
      <c r="AC626" s="12">
        <f t="shared" si="761"/>
        <v>44395.78</v>
      </c>
      <c r="AD626" s="12">
        <f t="shared" si="761"/>
        <v>211.71</v>
      </c>
      <c r="AE626" s="12">
        <f t="shared" si="761"/>
        <v>21.05</v>
      </c>
      <c r="AF626" s="12">
        <f t="shared" si="761"/>
        <v>1239.3800000000001</v>
      </c>
      <c r="AG626" s="12">
        <f t="shared" si="761"/>
        <v>0</v>
      </c>
      <c r="AH626" s="12">
        <f t="shared" si="761"/>
        <v>100.61319179999998</v>
      </c>
      <c r="AI626" s="12">
        <f t="shared" si="761"/>
        <v>0</v>
      </c>
      <c r="AJ626" s="12">
        <f t="shared" si="761"/>
        <v>0</v>
      </c>
      <c r="AK626" s="12">
        <f t="shared" si="761"/>
        <v>1373.87</v>
      </c>
      <c r="AL626" s="12">
        <f t="shared" si="761"/>
        <v>768.86</v>
      </c>
      <c r="AM626" s="12">
        <f t="shared" si="761"/>
        <v>0</v>
      </c>
      <c r="AN626" s="12">
        <f t="shared" si="761"/>
        <v>0</v>
      </c>
      <c r="AO626" s="12">
        <f t="shared" si="761"/>
        <v>0</v>
      </c>
      <c r="AP626" s="12">
        <f t="shared" si="761"/>
        <v>31603.48</v>
      </c>
      <c r="AQ626" s="12">
        <f t="shared" si="761"/>
        <v>0</v>
      </c>
      <c r="AR626" s="12">
        <f t="shared" si="761"/>
        <v>47989.599999999999</v>
      </c>
      <c r="AS626" s="12">
        <f t="shared" si="761"/>
        <v>16386.12</v>
      </c>
      <c r="AT626" s="12">
        <f t="shared" si="761"/>
        <v>0</v>
      </c>
      <c r="AU626" s="12">
        <f t="shared" ref="AU626:BZ626" si="762">AU641</f>
        <v>0</v>
      </c>
      <c r="AV626" s="12">
        <f t="shared" si="762"/>
        <v>44395.78</v>
      </c>
      <c r="AW626" s="12">
        <f t="shared" si="762"/>
        <v>12792.3</v>
      </c>
      <c r="AX626" s="12">
        <f t="shared" si="762"/>
        <v>0</v>
      </c>
      <c r="AY626" s="12">
        <f t="shared" si="762"/>
        <v>12792.3</v>
      </c>
      <c r="AZ626" s="12">
        <f t="shared" si="762"/>
        <v>31603.48</v>
      </c>
      <c r="BA626" s="12">
        <f t="shared" si="762"/>
        <v>0</v>
      </c>
      <c r="BB626" s="12">
        <f t="shared" si="762"/>
        <v>0</v>
      </c>
      <c r="BC626" s="12">
        <f t="shared" si="762"/>
        <v>0</v>
      </c>
      <c r="BD626" s="12">
        <f t="shared" si="762"/>
        <v>0</v>
      </c>
      <c r="BE626" s="12">
        <f t="shared" si="762"/>
        <v>0</v>
      </c>
      <c r="BF626" s="12">
        <f t="shared" si="762"/>
        <v>0</v>
      </c>
      <c r="BG626" s="12">
        <f t="shared" si="762"/>
        <v>0</v>
      </c>
      <c r="BH626" s="12">
        <f t="shared" si="762"/>
        <v>0</v>
      </c>
      <c r="BI626" s="12">
        <f t="shared" si="762"/>
        <v>0</v>
      </c>
      <c r="BJ626" s="12">
        <f t="shared" si="762"/>
        <v>0</v>
      </c>
      <c r="BK626" s="12">
        <f t="shared" si="762"/>
        <v>0</v>
      </c>
      <c r="BL626" s="12">
        <f t="shared" si="762"/>
        <v>0</v>
      </c>
      <c r="BM626" s="12">
        <f t="shared" si="762"/>
        <v>0</v>
      </c>
      <c r="BN626" s="12">
        <f t="shared" si="762"/>
        <v>0</v>
      </c>
      <c r="BO626" s="12">
        <f t="shared" si="762"/>
        <v>0</v>
      </c>
      <c r="BP626" s="12">
        <f t="shared" si="762"/>
        <v>0</v>
      </c>
      <c r="BQ626" s="12">
        <f t="shared" si="762"/>
        <v>0</v>
      </c>
      <c r="BR626" s="12">
        <f t="shared" si="762"/>
        <v>0</v>
      </c>
      <c r="BS626" s="12">
        <f t="shared" si="762"/>
        <v>0</v>
      </c>
      <c r="BT626" s="12">
        <f t="shared" si="762"/>
        <v>0</v>
      </c>
      <c r="BU626" s="12">
        <f t="shared" si="762"/>
        <v>0</v>
      </c>
      <c r="BV626" s="12">
        <f t="shared" si="762"/>
        <v>0</v>
      </c>
      <c r="BW626" s="12">
        <f t="shared" si="762"/>
        <v>0</v>
      </c>
      <c r="BX626" s="12">
        <f t="shared" si="762"/>
        <v>0</v>
      </c>
      <c r="BY626" s="12">
        <f t="shared" si="762"/>
        <v>31603.48</v>
      </c>
      <c r="BZ626" s="12">
        <f t="shared" si="762"/>
        <v>0</v>
      </c>
      <c r="CA626" s="12">
        <f t="shared" ref="CA626:DF626" si="763">CA641</f>
        <v>47989.599999999999</v>
      </c>
      <c r="CB626" s="12">
        <f t="shared" si="763"/>
        <v>16386.12</v>
      </c>
      <c r="CC626" s="12">
        <f t="shared" si="763"/>
        <v>0</v>
      </c>
      <c r="CD626" s="12">
        <f t="shared" si="763"/>
        <v>0</v>
      </c>
      <c r="CE626" s="12">
        <f t="shared" si="763"/>
        <v>44395.78</v>
      </c>
      <c r="CF626" s="12">
        <f t="shared" si="763"/>
        <v>12792.3</v>
      </c>
      <c r="CG626" s="12">
        <f t="shared" si="763"/>
        <v>0</v>
      </c>
      <c r="CH626" s="12">
        <f t="shared" si="763"/>
        <v>12792.3</v>
      </c>
      <c r="CI626" s="12">
        <f t="shared" si="763"/>
        <v>31603.48</v>
      </c>
      <c r="CJ626" s="12">
        <f t="shared" si="763"/>
        <v>0</v>
      </c>
      <c r="CK626" s="12">
        <f t="shared" si="763"/>
        <v>0</v>
      </c>
      <c r="CL626" s="12">
        <f t="shared" si="763"/>
        <v>0</v>
      </c>
      <c r="CM626" s="12">
        <f t="shared" si="763"/>
        <v>0</v>
      </c>
      <c r="CN626" s="12">
        <f t="shared" si="763"/>
        <v>0</v>
      </c>
      <c r="CO626" s="12">
        <f t="shared" si="763"/>
        <v>0</v>
      </c>
      <c r="CP626" s="12">
        <f t="shared" si="763"/>
        <v>0</v>
      </c>
      <c r="CQ626" s="12">
        <f t="shared" si="763"/>
        <v>0</v>
      </c>
      <c r="CR626" s="12">
        <f t="shared" si="763"/>
        <v>0</v>
      </c>
      <c r="CS626" s="12">
        <f t="shared" si="763"/>
        <v>0</v>
      </c>
      <c r="CT626" s="12">
        <f t="shared" si="763"/>
        <v>0</v>
      </c>
      <c r="CU626" s="12">
        <f t="shared" si="763"/>
        <v>0</v>
      </c>
      <c r="CV626" s="12">
        <f t="shared" si="763"/>
        <v>0</v>
      </c>
      <c r="CW626" s="12">
        <f t="shared" si="763"/>
        <v>0</v>
      </c>
      <c r="CX626" s="12">
        <f t="shared" si="763"/>
        <v>0</v>
      </c>
      <c r="CY626" s="12">
        <f t="shared" si="763"/>
        <v>0</v>
      </c>
      <c r="CZ626" s="12">
        <f t="shared" si="763"/>
        <v>0</v>
      </c>
      <c r="DA626" s="12">
        <f t="shared" si="763"/>
        <v>0</v>
      </c>
      <c r="DB626" s="12">
        <f t="shared" si="763"/>
        <v>0</v>
      </c>
      <c r="DC626" s="12">
        <f t="shared" si="763"/>
        <v>0</v>
      </c>
      <c r="DD626" s="12">
        <f t="shared" si="763"/>
        <v>0</v>
      </c>
      <c r="DE626" s="12">
        <f t="shared" si="763"/>
        <v>0</v>
      </c>
      <c r="DF626" s="12">
        <f t="shared" si="763"/>
        <v>0</v>
      </c>
      <c r="DG626" s="13">
        <f t="shared" ref="DG626:EL626" si="764">DG641</f>
        <v>376598.03</v>
      </c>
      <c r="DH626" s="13">
        <f t="shared" si="764"/>
        <v>303563.27</v>
      </c>
      <c r="DI626" s="13">
        <f t="shared" si="764"/>
        <v>3195.7</v>
      </c>
      <c r="DJ626" s="13">
        <f t="shared" si="764"/>
        <v>1186.1600000000001</v>
      </c>
      <c r="DK626" s="13">
        <f t="shared" si="764"/>
        <v>69839.06</v>
      </c>
      <c r="DL626" s="13">
        <f t="shared" si="764"/>
        <v>0</v>
      </c>
      <c r="DM626" s="13">
        <f t="shared" si="764"/>
        <v>100.61319179999998</v>
      </c>
      <c r="DN626" s="13">
        <f t="shared" si="764"/>
        <v>0</v>
      </c>
      <c r="DO626" s="13">
        <f t="shared" si="764"/>
        <v>0</v>
      </c>
      <c r="DP626" s="13">
        <f t="shared" si="764"/>
        <v>77417.490000000005</v>
      </c>
      <c r="DQ626" s="13">
        <f t="shared" si="764"/>
        <v>43325.38</v>
      </c>
      <c r="DR626" s="13">
        <f t="shared" si="764"/>
        <v>0</v>
      </c>
      <c r="DS626" s="13">
        <f t="shared" si="764"/>
        <v>0</v>
      </c>
      <c r="DT626" s="13">
        <f t="shared" si="764"/>
        <v>376598.03</v>
      </c>
      <c r="DU626" s="13">
        <f t="shared" si="764"/>
        <v>303563.27</v>
      </c>
      <c r="DV626" s="13">
        <f t="shared" si="764"/>
        <v>3195.7</v>
      </c>
      <c r="DW626" s="13">
        <f t="shared" si="764"/>
        <v>1186.1600000000001</v>
      </c>
      <c r="DX626" s="13">
        <f t="shared" si="764"/>
        <v>69839.06</v>
      </c>
      <c r="DY626" s="13">
        <f t="shared" si="764"/>
        <v>0</v>
      </c>
      <c r="DZ626" s="13">
        <f t="shared" si="764"/>
        <v>100.61319179999998</v>
      </c>
      <c r="EA626" s="13">
        <f t="shared" si="764"/>
        <v>0</v>
      </c>
      <c r="EB626" s="13">
        <f t="shared" si="764"/>
        <v>0</v>
      </c>
      <c r="EC626" s="13">
        <f t="shared" si="764"/>
        <v>77417.490000000005</v>
      </c>
      <c r="ED626" s="13">
        <f t="shared" si="764"/>
        <v>43325.38</v>
      </c>
      <c r="EE626" s="13">
        <f t="shared" si="764"/>
        <v>0</v>
      </c>
      <c r="EF626" s="13">
        <f t="shared" si="764"/>
        <v>0</v>
      </c>
      <c r="EG626" s="13">
        <f t="shared" si="764"/>
        <v>0</v>
      </c>
      <c r="EH626" s="13">
        <f t="shared" si="764"/>
        <v>239238.34</v>
      </c>
      <c r="EI626" s="13">
        <f t="shared" si="764"/>
        <v>0</v>
      </c>
      <c r="EJ626" s="13">
        <f t="shared" si="764"/>
        <v>497340.9</v>
      </c>
      <c r="EK626" s="13">
        <f t="shared" si="764"/>
        <v>258102.56</v>
      </c>
      <c r="EL626" s="13">
        <f t="shared" si="764"/>
        <v>0</v>
      </c>
      <c r="EM626" s="13">
        <f t="shared" ref="EM626:FR626" si="765">EM641</f>
        <v>0</v>
      </c>
      <c r="EN626" s="13">
        <f t="shared" si="765"/>
        <v>303563.27</v>
      </c>
      <c r="EO626" s="13">
        <f t="shared" si="765"/>
        <v>64324.93</v>
      </c>
      <c r="EP626" s="13">
        <f t="shared" si="765"/>
        <v>0</v>
      </c>
      <c r="EQ626" s="13">
        <f t="shared" si="765"/>
        <v>64324.93</v>
      </c>
      <c r="ER626" s="13">
        <f t="shared" si="765"/>
        <v>239238.34</v>
      </c>
      <c r="ES626" s="13">
        <f t="shared" si="765"/>
        <v>0</v>
      </c>
      <c r="ET626" s="13">
        <f t="shared" si="765"/>
        <v>0</v>
      </c>
      <c r="EU626" s="13">
        <f t="shared" si="765"/>
        <v>0</v>
      </c>
      <c r="EV626" s="13">
        <f t="shared" si="765"/>
        <v>0</v>
      </c>
      <c r="EW626" s="13">
        <f t="shared" si="765"/>
        <v>0</v>
      </c>
      <c r="EX626" s="13">
        <f t="shared" si="765"/>
        <v>0</v>
      </c>
      <c r="EY626" s="13">
        <f t="shared" si="765"/>
        <v>0</v>
      </c>
      <c r="EZ626" s="13">
        <f t="shared" si="765"/>
        <v>0</v>
      </c>
      <c r="FA626" s="13">
        <f t="shared" si="765"/>
        <v>0</v>
      </c>
      <c r="FB626" s="13">
        <f t="shared" si="765"/>
        <v>0</v>
      </c>
      <c r="FC626" s="13">
        <f t="shared" si="765"/>
        <v>0</v>
      </c>
      <c r="FD626" s="13">
        <f t="shared" si="765"/>
        <v>0</v>
      </c>
      <c r="FE626" s="13">
        <f t="shared" si="765"/>
        <v>0</v>
      </c>
      <c r="FF626" s="13">
        <f t="shared" si="765"/>
        <v>0</v>
      </c>
      <c r="FG626" s="13">
        <f t="shared" si="765"/>
        <v>0</v>
      </c>
      <c r="FH626" s="13">
        <f t="shared" si="765"/>
        <v>0</v>
      </c>
      <c r="FI626" s="13">
        <f t="shared" si="765"/>
        <v>0</v>
      </c>
      <c r="FJ626" s="13">
        <f t="shared" si="765"/>
        <v>0</v>
      </c>
      <c r="FK626" s="13">
        <f t="shared" si="765"/>
        <v>0</v>
      </c>
      <c r="FL626" s="13">
        <f t="shared" si="765"/>
        <v>0</v>
      </c>
      <c r="FM626" s="13">
        <f t="shared" si="765"/>
        <v>0</v>
      </c>
      <c r="FN626" s="13">
        <f t="shared" si="765"/>
        <v>0</v>
      </c>
      <c r="FO626" s="13">
        <f t="shared" si="765"/>
        <v>0</v>
      </c>
      <c r="FP626" s="13">
        <f t="shared" si="765"/>
        <v>0</v>
      </c>
      <c r="FQ626" s="13">
        <f t="shared" si="765"/>
        <v>239238.34</v>
      </c>
      <c r="FR626" s="13">
        <f t="shared" si="765"/>
        <v>0</v>
      </c>
      <c r="FS626" s="13">
        <f t="shared" ref="FS626:GX626" si="766">FS641</f>
        <v>497340.9</v>
      </c>
      <c r="FT626" s="13">
        <f t="shared" si="766"/>
        <v>258102.56</v>
      </c>
      <c r="FU626" s="13">
        <f t="shared" si="766"/>
        <v>0</v>
      </c>
      <c r="FV626" s="13">
        <f t="shared" si="766"/>
        <v>0</v>
      </c>
      <c r="FW626" s="13">
        <f t="shared" si="766"/>
        <v>303563.27</v>
      </c>
      <c r="FX626" s="13">
        <f t="shared" si="766"/>
        <v>64324.930000000022</v>
      </c>
      <c r="FY626" s="13">
        <f t="shared" si="766"/>
        <v>0</v>
      </c>
      <c r="FZ626" s="13">
        <f t="shared" si="766"/>
        <v>64324.930000000022</v>
      </c>
      <c r="GA626" s="13">
        <f t="shared" si="766"/>
        <v>239238.34</v>
      </c>
      <c r="GB626" s="13">
        <f t="shared" si="766"/>
        <v>0</v>
      </c>
      <c r="GC626" s="13">
        <f t="shared" si="766"/>
        <v>0</v>
      </c>
      <c r="GD626" s="13">
        <f t="shared" si="766"/>
        <v>0</v>
      </c>
      <c r="GE626" s="13">
        <f t="shared" si="766"/>
        <v>0</v>
      </c>
      <c r="GF626" s="13">
        <f t="shared" si="766"/>
        <v>0</v>
      </c>
      <c r="GG626" s="13">
        <f t="shared" si="766"/>
        <v>0</v>
      </c>
      <c r="GH626" s="13">
        <f t="shared" si="766"/>
        <v>0</v>
      </c>
      <c r="GI626" s="13">
        <f t="shared" si="766"/>
        <v>0</v>
      </c>
      <c r="GJ626" s="13">
        <f t="shared" si="766"/>
        <v>0</v>
      </c>
      <c r="GK626" s="13">
        <f t="shared" si="766"/>
        <v>0</v>
      </c>
      <c r="GL626" s="13">
        <f t="shared" si="766"/>
        <v>0</v>
      </c>
      <c r="GM626" s="13">
        <f t="shared" si="766"/>
        <v>0</v>
      </c>
      <c r="GN626" s="13">
        <f t="shared" si="766"/>
        <v>0</v>
      </c>
      <c r="GO626" s="13">
        <f t="shared" si="766"/>
        <v>0</v>
      </c>
      <c r="GP626" s="13">
        <f t="shared" si="766"/>
        <v>0</v>
      </c>
      <c r="GQ626" s="13">
        <f t="shared" si="766"/>
        <v>0</v>
      </c>
      <c r="GR626" s="13">
        <f t="shared" si="766"/>
        <v>0</v>
      </c>
      <c r="GS626" s="13">
        <f t="shared" si="766"/>
        <v>0</v>
      </c>
      <c r="GT626" s="13">
        <f t="shared" si="766"/>
        <v>0</v>
      </c>
      <c r="GU626" s="13">
        <f t="shared" si="766"/>
        <v>0</v>
      </c>
      <c r="GV626" s="13">
        <f t="shared" si="766"/>
        <v>0</v>
      </c>
      <c r="GW626" s="13">
        <f t="shared" si="766"/>
        <v>0</v>
      </c>
      <c r="GX626" s="13">
        <f t="shared" si="766"/>
        <v>0</v>
      </c>
    </row>
    <row r="628" spans="1:255" x14ac:dyDescent="0.2">
      <c r="A628" s="2">
        <v>17</v>
      </c>
      <c r="B628" s="2">
        <v>1</v>
      </c>
      <c r="C628" s="2">
        <f>ROW(SmtRes!A1115)</f>
        <v>1115</v>
      </c>
      <c r="D628" s="2">
        <f>ROW(EtalonRes!A1090)</f>
        <v>1090</v>
      </c>
      <c r="E628" s="2" t="s">
        <v>627</v>
      </c>
      <c r="F628" s="2" t="s">
        <v>628</v>
      </c>
      <c r="G628" s="2" t="s">
        <v>629</v>
      </c>
      <c r="H628" s="2" t="s">
        <v>630</v>
      </c>
      <c r="I628" s="2">
        <v>2</v>
      </c>
      <c r="J628" s="2">
        <v>0</v>
      </c>
      <c r="K628" s="2">
        <v>2</v>
      </c>
      <c r="L628" s="2"/>
      <c r="M628" s="2"/>
      <c r="N628" s="2"/>
      <c r="O628" s="2">
        <f t="shared" ref="O628:O639" si="767">ROUND(CP628,2)</f>
        <v>1184.9000000000001</v>
      </c>
      <c r="P628" s="2">
        <f>ROUND((ROUND((AC628*AW628*I628),2)*BC628),2)</f>
        <v>580.84</v>
      </c>
      <c r="Q628" s="2">
        <f>(ROUND((ROUND(((((ET628*1.25)*1.2))*AV628*I628),2)*BB628),2)+ROUND((ROUND(((AE628-(((EU628*1.25)*1.2)))*AV628*I628),2)*BS628),2))</f>
        <v>123.01</v>
      </c>
      <c r="R628" s="2">
        <f>(ROUND((ROUND(((((EU628*1.25)*1.2))*AV628*I628),2)*BS628),2)+ROUND((ROUND(((AE628-(((EU628*1.25)*1.2)))*AV628*I628),2)*BS628),2))</f>
        <v>10.66</v>
      </c>
      <c r="S628" s="2">
        <f t="shared" ref="S628:S639" si="768">ROUND((ROUND((AF628*AV628*I628),2)*BA628),2)</f>
        <v>481.05</v>
      </c>
      <c r="T628" s="2">
        <f t="shared" ref="T628:T639" si="769">ROUND(CU628*I628,2)</f>
        <v>0</v>
      </c>
      <c r="U628" s="2">
        <f t="shared" ref="U628:U639" si="770">CV628*I628</f>
        <v>39.461927999999993</v>
      </c>
      <c r="V628" s="2">
        <f t="shared" ref="V628:V639" si="771">CW628*I628</f>
        <v>0</v>
      </c>
      <c r="W628" s="2">
        <f t="shared" ref="W628:W639" si="772">ROUND(CX628*I628,2)</f>
        <v>0</v>
      </c>
      <c r="X628" s="2">
        <f>(ROUND((((S628+ROUND((ROUND(((((EU628*1.25)*1.2))*AV628*I628),2)*BS628),2))*AT628)/100),2)+ROUND(((ROUND((ROUND(((AE628-(((EU628*1.25)*1.2)))*AV628*I628),2)*BS628),2)*AT628)/100),2))</f>
        <v>535.96</v>
      </c>
      <c r="Y628" s="2">
        <f>(ROUND((((S628+ROUND((ROUND(((((EU628*1.25)*1.2))*AV628*I628),2)*BS628),2))*AU628)/100),2)+ROUND(((ROUND((ROUND(((AE628-(((EU628*1.25)*1.2)))*AV628*I628),2)*BS628),2)*AU628)/100),2))</f>
        <v>299.94</v>
      </c>
      <c r="Z628" s="2"/>
      <c r="AA628" s="2">
        <v>85736471</v>
      </c>
      <c r="AB628" s="2">
        <f t="shared" ref="AB628:AB639" si="773">ROUND((AC628+AD628+AF628),6)</f>
        <v>573.48800000000006</v>
      </c>
      <c r="AC628" s="2">
        <f>ROUND((((ES628*1)*1)),6)</f>
        <v>290.42</v>
      </c>
      <c r="AD628" s="2">
        <f>ROUND((((((ET628*1.25)*1.2))-(((EU628*1.25)*1.2)))+AE628),6)</f>
        <v>57.645000000000003</v>
      </c>
      <c r="AE628" s="2">
        <f>ROUND((((EU628*1.25)*1.2)),6)</f>
        <v>4.9950000000000001</v>
      </c>
      <c r="AF628" s="2">
        <f>ROUND((((EV628*1.15)*1.2)),6)</f>
        <v>225.423</v>
      </c>
      <c r="AG628" s="2">
        <f t="shared" ref="AG628:AG639" si="774">ROUND((AP628),6)</f>
        <v>0</v>
      </c>
      <c r="AH628" s="2">
        <f>(((EW628*1.15)*1.2))</f>
        <v>18.491999999999997</v>
      </c>
      <c r="AI628" s="2">
        <f>(((EX628*1.25)*1.2))</f>
        <v>0</v>
      </c>
      <c r="AJ628" s="2">
        <f t="shared" ref="AJ628:AJ639" si="775">(AS628)</f>
        <v>0</v>
      </c>
      <c r="AK628" s="2">
        <v>492.2</v>
      </c>
      <c r="AL628" s="2">
        <v>290.42</v>
      </c>
      <c r="AM628" s="2">
        <v>38.43</v>
      </c>
      <c r="AN628" s="2">
        <v>3.33</v>
      </c>
      <c r="AO628" s="2">
        <v>163.35</v>
      </c>
      <c r="AP628" s="2">
        <v>0</v>
      </c>
      <c r="AQ628" s="2">
        <v>13.4</v>
      </c>
      <c r="AR628" s="2">
        <v>0</v>
      </c>
      <c r="AS628" s="2">
        <v>0</v>
      </c>
      <c r="AT628" s="2">
        <v>109</v>
      </c>
      <c r="AU628" s="2">
        <v>61</v>
      </c>
      <c r="AV628" s="2">
        <v>1.0669999999999999</v>
      </c>
      <c r="AW628" s="2">
        <v>1</v>
      </c>
      <c r="AX628" s="2"/>
      <c r="AY628" s="2"/>
      <c r="AZ628" s="2">
        <v>1</v>
      </c>
      <c r="BA628" s="2">
        <v>1</v>
      </c>
      <c r="BB628" s="2">
        <v>1</v>
      </c>
      <c r="BC628" s="2">
        <v>1</v>
      </c>
      <c r="BD628" s="2" t="s">
        <v>3</v>
      </c>
      <c r="BE628" s="2" t="s">
        <v>3</v>
      </c>
      <c r="BF628" s="2" t="s">
        <v>3</v>
      </c>
      <c r="BG628" s="2" t="s">
        <v>3</v>
      </c>
      <c r="BH628" s="2">
        <v>0</v>
      </c>
      <c r="BI628" s="2">
        <v>1</v>
      </c>
      <c r="BJ628" s="2" t="s">
        <v>631</v>
      </c>
      <c r="BK628" s="2"/>
      <c r="BL628" s="2"/>
      <c r="BM628" s="2">
        <v>23</v>
      </c>
      <c r="BN628" s="2">
        <v>0</v>
      </c>
      <c r="BO628" s="2" t="s">
        <v>628</v>
      </c>
      <c r="BP628" s="2">
        <v>1</v>
      </c>
      <c r="BQ628" s="2">
        <v>30</v>
      </c>
      <c r="BR628" s="2">
        <v>0</v>
      </c>
      <c r="BS628" s="2">
        <v>1</v>
      </c>
      <c r="BT628" s="2">
        <v>1</v>
      </c>
      <c r="BU628" s="2">
        <v>1</v>
      </c>
      <c r="BV628" s="2">
        <v>1</v>
      </c>
      <c r="BW628" s="2">
        <v>1</v>
      </c>
      <c r="BX628" s="2">
        <v>1</v>
      </c>
      <c r="BY628" s="2" t="s">
        <v>3</v>
      </c>
      <c r="BZ628" s="2">
        <v>109</v>
      </c>
      <c r="CA628" s="2">
        <v>61</v>
      </c>
      <c r="CB628" s="2" t="s">
        <v>3</v>
      </c>
      <c r="CC628" s="2"/>
      <c r="CD628" s="2"/>
      <c r="CE628" s="2">
        <v>1566</v>
      </c>
      <c r="CF628" s="2">
        <v>0</v>
      </c>
      <c r="CG628" s="2">
        <v>0</v>
      </c>
      <c r="CH628" s="2"/>
      <c r="CI628" s="2"/>
      <c r="CJ628" s="2"/>
      <c r="CK628" s="2"/>
      <c r="CL628" s="2"/>
      <c r="CM628" s="2">
        <v>0</v>
      </c>
      <c r="CN628" s="2" t="s">
        <v>907</v>
      </c>
      <c r="CO628" s="2">
        <v>0</v>
      </c>
      <c r="CP628" s="2">
        <f t="shared" ref="CP628:CP639" si="776">(P628+Q628+S628)</f>
        <v>1184.9000000000001</v>
      </c>
      <c r="CQ628" s="2">
        <f>ROUND((ROUND((AC628*AW628*1),2)*BC628),2)</f>
        <v>290.42</v>
      </c>
      <c r="CR628" s="2">
        <f>(ROUND((ROUND(((((ET628*1.25)*1.2))*AV628*1),2)*BB628),2)+ROUND((ROUND(((AE628-(((EU628*1.25)*1.2)))*AV628*1),2)*BS628),2))</f>
        <v>61.51</v>
      </c>
      <c r="CS628" s="2">
        <f>(ROUND((ROUND(((((EU628*1.25)*1.2))*AV628*1),2)*BS628),2)+ROUND((ROUND(((AE628-(((EU628*1.25)*1.2)))*AV628*1),2)*BS628),2))</f>
        <v>5.33</v>
      </c>
      <c r="CT628" s="2">
        <f t="shared" ref="CT628:CT639" si="777">ROUND((ROUND((AF628*AV628*1),2)*BA628),2)</f>
        <v>240.53</v>
      </c>
      <c r="CU628" s="2">
        <f t="shared" ref="CU628:CU639" si="778">AG628</f>
        <v>0</v>
      </c>
      <c r="CV628" s="2">
        <f t="shared" ref="CV628:CV639" si="779">(AH628*AV628)</f>
        <v>19.730963999999997</v>
      </c>
      <c r="CW628" s="2">
        <f t="shared" ref="CW628:CW639" si="780">AI628</f>
        <v>0</v>
      </c>
      <c r="CX628" s="2">
        <f t="shared" ref="CX628:CX639" si="781">AJ628</f>
        <v>0</v>
      </c>
      <c r="CY628" s="2">
        <f>(ROUND((((S628+ROUND((ROUND(((((EU628*1.25)*1.2))*AV628*1),2)*BS628),2))*AT628)/100),2)+ROUND(((ROUND((ROUND(((AE628-(((EU628*1.25)*1.2)))*AV628*1),2)*BS628),2)*AT628)/100),2))</f>
        <v>530.15</v>
      </c>
      <c r="CZ628" s="2">
        <f>(ROUND((((S628+ROUND((ROUND(((((EU628*1.25)*1.2))*AV628*1),2)*BS628),2))*AU628)/100),2)+ROUND(((ROUND((ROUND(((AE628-(((EU628*1.25)*1.2)))*AV628*1),2)*BS628),2)*AU628)/100),2))</f>
        <v>296.69</v>
      </c>
      <c r="DA628" s="2"/>
      <c r="DB628" s="2">
        <v>219</v>
      </c>
      <c r="DC628" s="2" t="s">
        <v>3</v>
      </c>
      <c r="DD628" s="2" t="s">
        <v>42</v>
      </c>
      <c r="DE628" s="2" t="s">
        <v>140</v>
      </c>
      <c r="DF628" s="2" t="s">
        <v>140</v>
      </c>
      <c r="DG628" s="2" t="s">
        <v>141</v>
      </c>
      <c r="DH628" s="2" t="s">
        <v>3</v>
      </c>
      <c r="DI628" s="2" t="s">
        <v>141</v>
      </c>
      <c r="DJ628" s="2" t="s">
        <v>140</v>
      </c>
      <c r="DK628" s="2" t="s">
        <v>3</v>
      </c>
      <c r="DL628" s="2" t="s">
        <v>3</v>
      </c>
      <c r="DM628" s="2" t="s">
        <v>3</v>
      </c>
      <c r="DN628" s="2">
        <v>0</v>
      </c>
      <c r="DO628" s="2">
        <v>0</v>
      </c>
      <c r="DP628" s="2">
        <v>1</v>
      </c>
      <c r="DQ628" s="2">
        <v>1</v>
      </c>
      <c r="DR628" s="2"/>
      <c r="DS628" s="2"/>
      <c r="DT628" s="2"/>
      <c r="DU628" s="2">
        <v>1013</v>
      </c>
      <c r="DV628" s="2" t="s">
        <v>630</v>
      </c>
      <c r="DW628" s="2" t="s">
        <v>630</v>
      </c>
      <c r="DX628" s="2">
        <v>1</v>
      </c>
      <c r="DY628" s="2"/>
      <c r="DZ628" s="2" t="s">
        <v>3</v>
      </c>
      <c r="EA628" s="2" t="s">
        <v>3</v>
      </c>
      <c r="EB628" s="2" t="s">
        <v>3</v>
      </c>
      <c r="EC628" s="2" t="s">
        <v>3</v>
      </c>
      <c r="ED628" s="2"/>
      <c r="EE628" s="2">
        <v>85133643</v>
      </c>
      <c r="EF628" s="2">
        <v>30</v>
      </c>
      <c r="EG628" s="2" t="s">
        <v>52</v>
      </c>
      <c r="EH628" s="2">
        <v>0</v>
      </c>
      <c r="EI628" s="2" t="s">
        <v>3</v>
      </c>
      <c r="EJ628" s="2">
        <v>1</v>
      </c>
      <c r="EK628" s="2">
        <v>23</v>
      </c>
      <c r="EL628" s="2" t="s">
        <v>552</v>
      </c>
      <c r="EM628" s="2" t="s">
        <v>553</v>
      </c>
      <c r="EN628" s="2"/>
      <c r="EO628" s="2" t="s">
        <v>142</v>
      </c>
      <c r="EP628" s="2"/>
      <c r="EQ628" s="2">
        <v>0</v>
      </c>
      <c r="ER628" s="2">
        <v>492.2</v>
      </c>
      <c r="ES628" s="2">
        <v>290.42</v>
      </c>
      <c r="ET628" s="2">
        <v>38.43</v>
      </c>
      <c r="EU628" s="2">
        <v>3.33</v>
      </c>
      <c r="EV628" s="2">
        <v>163.35</v>
      </c>
      <c r="EW628" s="2">
        <v>13.4</v>
      </c>
      <c r="EX628" s="2">
        <v>0</v>
      </c>
      <c r="EY628" s="2">
        <v>0</v>
      </c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>
        <v>0</v>
      </c>
      <c r="FR628" s="2">
        <v>0</v>
      </c>
      <c r="FS628" s="2">
        <v>0</v>
      </c>
      <c r="FT628" s="2"/>
      <c r="FU628" s="2"/>
      <c r="FV628" s="2"/>
      <c r="FW628" s="2"/>
      <c r="FX628" s="2">
        <v>109</v>
      </c>
      <c r="FY628" s="2">
        <v>61</v>
      </c>
      <c r="FZ628" s="2"/>
      <c r="GA628" s="2" t="s">
        <v>3</v>
      </c>
      <c r="GB628" s="2"/>
      <c r="GC628" s="2"/>
      <c r="GD628" s="2">
        <v>1</v>
      </c>
      <c r="GE628" s="2"/>
      <c r="GF628" s="2">
        <v>-830676874</v>
      </c>
      <c r="GG628" s="2">
        <v>2</v>
      </c>
      <c r="GH628" s="2">
        <v>1</v>
      </c>
      <c r="GI628" s="2">
        <v>2</v>
      </c>
      <c r="GJ628" s="2">
        <v>0</v>
      </c>
      <c r="GK628" s="2">
        <v>0</v>
      </c>
      <c r="GL628" s="2">
        <f t="shared" ref="GL628:GL639" si="782">ROUND(IF(AND(BH628=3,BI628=3,FS628&lt;&gt;0),P628,0),2)</f>
        <v>0</v>
      </c>
      <c r="GM628" s="2">
        <f t="shared" ref="GM628:GM639" si="783">ROUND(O628+X628+Y628,2)+GX628</f>
        <v>2020.8</v>
      </c>
      <c r="GN628" s="2">
        <f t="shared" ref="GN628:GN639" si="784">IF(OR(BI628=0,BI628=1),GM628-GX628,0)</f>
        <v>2020.8</v>
      </c>
      <c r="GO628" s="2">
        <f t="shared" ref="GO628:GO639" si="785">IF(BI628=2,GM628-GX628,0)</f>
        <v>0</v>
      </c>
      <c r="GP628" s="2">
        <f t="shared" ref="GP628:GP639" si="786">IF(BI628=4,GM628-GX628,0)</f>
        <v>0</v>
      </c>
      <c r="GQ628" s="2"/>
      <c r="GR628" s="2">
        <v>0</v>
      </c>
      <c r="GS628" s="2">
        <v>3</v>
      </c>
      <c r="GT628" s="2">
        <v>0</v>
      </c>
      <c r="GU628" s="2" t="s">
        <v>3</v>
      </c>
      <c r="GV628" s="2">
        <f t="shared" ref="GV628:GV639" si="787">ROUND((GT628),6)</f>
        <v>0</v>
      </c>
      <c r="GW628" s="2">
        <v>1</v>
      </c>
      <c r="GX628" s="2">
        <f t="shared" ref="GX628:GX639" si="788">ROUND(HC628*I628,2)</f>
        <v>0</v>
      </c>
      <c r="GY628" s="2"/>
      <c r="GZ628" s="2"/>
      <c r="HA628" s="2">
        <v>0</v>
      </c>
      <c r="HB628" s="2">
        <v>0</v>
      </c>
      <c r="HC628" s="2">
        <f t="shared" ref="HC628:HC639" si="789">GV628*GW628</f>
        <v>0</v>
      </c>
      <c r="HD628" s="2"/>
      <c r="HE628" s="2" t="s">
        <v>3</v>
      </c>
      <c r="HF628" s="2" t="s">
        <v>3</v>
      </c>
      <c r="HG628" s="2"/>
      <c r="HH628" s="2"/>
      <c r="HI628" s="2"/>
      <c r="HJ628" s="2"/>
      <c r="HK628" s="2"/>
      <c r="HL628" s="2"/>
      <c r="HM628" s="2" t="s">
        <v>3</v>
      </c>
      <c r="HN628" s="2" t="s">
        <v>3</v>
      </c>
      <c r="HO628" s="2" t="s">
        <v>3</v>
      </c>
      <c r="HP628" s="2" t="s">
        <v>3</v>
      </c>
      <c r="HQ628" s="2" t="s">
        <v>3</v>
      </c>
      <c r="HR628" s="2"/>
      <c r="HS628" s="2">
        <v>0</v>
      </c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>
        <v>0</v>
      </c>
      <c r="IL628" s="2"/>
      <c r="IM628" s="2"/>
      <c r="IN628" s="2"/>
      <c r="IO628" s="2"/>
      <c r="IP628" s="2"/>
      <c r="IQ628" s="2"/>
      <c r="IR628" s="2"/>
      <c r="IS628" s="2"/>
      <c r="IT628" s="2"/>
      <c r="IU628" s="2"/>
    </row>
    <row r="629" spans="1:255" x14ac:dyDescent="0.2">
      <c r="A629" s="4">
        <v>17</v>
      </c>
      <c r="B629" s="4">
        <v>1</v>
      </c>
      <c r="C629" s="4">
        <f>ROW(SmtRes!A1132)</f>
        <v>1132</v>
      </c>
      <c r="D629" s="4">
        <f>ROW(EtalonRes!A1108)</f>
        <v>1108</v>
      </c>
      <c r="E629" s="4" t="s">
        <v>627</v>
      </c>
      <c r="F629" s="4" t="s">
        <v>628</v>
      </c>
      <c r="G629" s="4" t="s">
        <v>629</v>
      </c>
      <c r="H629" s="4" t="s">
        <v>630</v>
      </c>
      <c r="I629" s="4">
        <v>2</v>
      </c>
      <c r="J629" s="4">
        <v>0</v>
      </c>
      <c r="K629" s="4">
        <v>2</v>
      </c>
      <c r="O629" s="4">
        <f t="shared" si="767"/>
        <v>33617.56</v>
      </c>
      <c r="P629" s="4">
        <f>ROUND((ROUND((AC629*AW629*I629),2)*BC629),2)</f>
        <v>4687.38</v>
      </c>
      <c r="Q629" s="4">
        <f>(ROUND((ROUND(((((ET629*1.25)*1.2))*AV629*I629),2)*BB629),2)+ROUND((ROUND(((AE629-(((EU629*1.25)*1.2)))*AV629*I629),2)*BS629),2))</f>
        <v>1823.01</v>
      </c>
      <c r="R629" s="4">
        <f>(ROUND((ROUND(((((EU629*1.25)*1.2))*AV629*I629),2)*BS629),2)+ROUND((ROUND(((AE629-(((EU629*1.25)*1.2)))*AV629*I629),2)*BS629),2))</f>
        <v>600.69000000000005</v>
      </c>
      <c r="S629" s="4">
        <f t="shared" si="768"/>
        <v>27107.17</v>
      </c>
      <c r="T629" s="4">
        <f t="shared" si="769"/>
        <v>0</v>
      </c>
      <c r="U629" s="4">
        <f t="shared" si="770"/>
        <v>39.461927999999993</v>
      </c>
      <c r="V629" s="4">
        <f t="shared" si="771"/>
        <v>0</v>
      </c>
      <c r="W629" s="4">
        <f t="shared" si="772"/>
        <v>0</v>
      </c>
      <c r="X629" s="4">
        <f>(ROUND((((S629+ROUND((ROUND(((((EU629*1.25)*1.2))*AV629*I629),2)*BS629),2))*AT629)/100),2)+ROUND(((ROUND((ROUND(((AE629-(((EU629*1.25)*1.2)))*AV629*I629),2)*BS629),2)*AT629)/100),2))</f>
        <v>30201.57</v>
      </c>
      <c r="Y629" s="4">
        <f>(ROUND((((S629+ROUND((ROUND(((((EU629*1.25)*1.2))*AV629*I629),2)*BS629),2))*AU629)/100),2)+ROUND(((ROUND((ROUND(((AE629-(((EU629*1.25)*1.2)))*AV629*I629),2)*BS629),2)*AU629)/100),2))</f>
        <v>16901.79</v>
      </c>
      <c r="AA629" s="4">
        <v>85736473</v>
      </c>
      <c r="AB629" s="4">
        <f t="shared" si="773"/>
        <v>573.48800000000006</v>
      </c>
      <c r="AC629" s="4">
        <f>ROUND((((ES629*1)*1)),6)</f>
        <v>290.42</v>
      </c>
      <c r="AD629" s="4">
        <f>ROUND((((((ET629*1.25)*1.2))-(((EU629*1.25)*1.2)))+AE629),6)</f>
        <v>57.645000000000003</v>
      </c>
      <c r="AE629" s="4">
        <f>ROUND((((EU629*1.25)*1.2)),6)</f>
        <v>4.9950000000000001</v>
      </c>
      <c r="AF629" s="4">
        <f>ROUND((((EV629*1.15)*1.2)),6)</f>
        <v>225.423</v>
      </c>
      <c r="AG629" s="4">
        <f t="shared" si="774"/>
        <v>0</v>
      </c>
      <c r="AH629" s="4">
        <f>(((EW629*1.15)*1.2))</f>
        <v>18.491999999999997</v>
      </c>
      <c r="AI629" s="4">
        <f>(((EX629*1.25)*1.2))</f>
        <v>0</v>
      </c>
      <c r="AJ629" s="4">
        <f t="shared" si="775"/>
        <v>0</v>
      </c>
      <c r="AK629" s="4">
        <v>492.2</v>
      </c>
      <c r="AL629" s="4">
        <v>290.42</v>
      </c>
      <c r="AM629" s="4">
        <v>38.43</v>
      </c>
      <c r="AN629" s="4">
        <v>3.33</v>
      </c>
      <c r="AO629" s="4">
        <v>163.35</v>
      </c>
      <c r="AP629" s="4">
        <v>0</v>
      </c>
      <c r="AQ629" s="4">
        <v>13.4</v>
      </c>
      <c r="AR629" s="4">
        <v>0</v>
      </c>
      <c r="AS629" s="4">
        <v>0</v>
      </c>
      <c r="AT629" s="4">
        <v>109</v>
      </c>
      <c r="AU629" s="4">
        <v>61</v>
      </c>
      <c r="AV629" s="4">
        <v>1.0669999999999999</v>
      </c>
      <c r="AW629" s="4">
        <v>1</v>
      </c>
      <c r="AZ629" s="4">
        <v>1</v>
      </c>
      <c r="BA629" s="4">
        <v>56.35</v>
      </c>
      <c r="BB629" s="4">
        <v>14.82</v>
      </c>
      <c r="BC629" s="4">
        <v>8.07</v>
      </c>
      <c r="BD629" s="4" t="s">
        <v>3</v>
      </c>
      <c r="BE629" s="4" t="s">
        <v>3</v>
      </c>
      <c r="BF629" s="4" t="s">
        <v>3</v>
      </c>
      <c r="BG629" s="4" t="s">
        <v>3</v>
      </c>
      <c r="BH629" s="4">
        <v>0</v>
      </c>
      <c r="BI629" s="4">
        <v>1</v>
      </c>
      <c r="BJ629" s="4" t="s">
        <v>631</v>
      </c>
      <c r="BM629" s="4">
        <v>23</v>
      </c>
      <c r="BN629" s="4">
        <v>0</v>
      </c>
      <c r="BO629" s="4" t="s">
        <v>628</v>
      </c>
      <c r="BP629" s="4">
        <v>1</v>
      </c>
      <c r="BQ629" s="4">
        <v>30</v>
      </c>
      <c r="BR629" s="4">
        <v>0</v>
      </c>
      <c r="BS629" s="4">
        <v>56.35</v>
      </c>
      <c r="BT629" s="4">
        <v>1</v>
      </c>
      <c r="BU629" s="4">
        <v>1</v>
      </c>
      <c r="BV629" s="4">
        <v>1</v>
      </c>
      <c r="BW629" s="4">
        <v>1</v>
      </c>
      <c r="BX629" s="4">
        <v>1</v>
      </c>
      <c r="BY629" s="4" t="s">
        <v>3</v>
      </c>
      <c r="BZ629" s="4">
        <v>109</v>
      </c>
      <c r="CA629" s="4">
        <v>61</v>
      </c>
      <c r="CB629" s="4" t="s">
        <v>3</v>
      </c>
      <c r="CE629" s="4">
        <v>1566</v>
      </c>
      <c r="CF629" s="4">
        <v>0</v>
      </c>
      <c r="CG629" s="4">
        <v>0</v>
      </c>
      <c r="CM629" s="4">
        <v>0</v>
      </c>
      <c r="CN629" s="4" t="s">
        <v>907</v>
      </c>
      <c r="CO629" s="4">
        <v>0</v>
      </c>
      <c r="CP629" s="4">
        <f t="shared" si="776"/>
        <v>33617.56</v>
      </c>
      <c r="CQ629" s="4">
        <f>ROUND((ROUND((AC629*AW629*1),2)*BC629),2)</f>
        <v>2343.69</v>
      </c>
      <c r="CR629" s="4">
        <f>(ROUND((ROUND(((((ET629*1.25)*1.2))*AV629*1),2)*BB629),2)+ROUND((ROUND(((AE629-(((EU629*1.25)*1.2)))*AV629*1),2)*BS629),2))</f>
        <v>911.58</v>
      </c>
      <c r="CS629" s="4">
        <f>(ROUND((ROUND(((((EU629*1.25)*1.2))*AV629*1),2)*BS629),2)+ROUND((ROUND(((AE629-(((EU629*1.25)*1.2)))*AV629*1),2)*BS629),2))</f>
        <v>300.35000000000002</v>
      </c>
      <c r="CT629" s="4">
        <f t="shared" si="777"/>
        <v>13553.87</v>
      </c>
      <c r="CU629" s="4">
        <f t="shared" si="778"/>
        <v>0</v>
      </c>
      <c r="CV629" s="4">
        <f t="shared" si="779"/>
        <v>19.730963999999997</v>
      </c>
      <c r="CW629" s="4">
        <f t="shared" si="780"/>
        <v>0</v>
      </c>
      <c r="CX629" s="4">
        <f t="shared" si="781"/>
        <v>0</v>
      </c>
      <c r="CY629" s="4">
        <f>(ROUND((((S629+ROUND((ROUND(((((EU629*1.25)*1.2))*AV629*1),2)*BS629),2))*AT629)/100),2)+ROUND(((ROUND((ROUND(((AE629-(((EU629*1.25)*1.2)))*AV629*1),2)*BS629),2)*AT629)/100),2))</f>
        <v>29874.2</v>
      </c>
      <c r="CZ629" s="4">
        <f>(ROUND((((S629+ROUND((ROUND(((((EU629*1.25)*1.2))*AV629*1),2)*BS629),2))*AU629)/100),2)+ROUND(((ROUND((ROUND(((AE629-(((EU629*1.25)*1.2)))*AV629*1),2)*BS629),2)*AU629)/100),2))</f>
        <v>16718.59</v>
      </c>
      <c r="DB629" s="4">
        <v>221</v>
      </c>
      <c r="DC629" s="4" t="s">
        <v>3</v>
      </c>
      <c r="DD629" s="4" t="s">
        <v>42</v>
      </c>
      <c r="DE629" s="4" t="s">
        <v>140</v>
      </c>
      <c r="DF629" s="4" t="s">
        <v>140</v>
      </c>
      <c r="DG629" s="4" t="s">
        <v>141</v>
      </c>
      <c r="DH629" s="4" t="s">
        <v>3</v>
      </c>
      <c r="DI629" s="4" t="s">
        <v>141</v>
      </c>
      <c r="DJ629" s="4" t="s">
        <v>140</v>
      </c>
      <c r="DK629" s="4" t="s">
        <v>3</v>
      </c>
      <c r="DL629" s="4" t="s">
        <v>3</v>
      </c>
      <c r="DM629" s="4" t="s">
        <v>3</v>
      </c>
      <c r="DN629" s="4">
        <v>0</v>
      </c>
      <c r="DO629" s="4">
        <v>0</v>
      </c>
      <c r="DP629" s="4">
        <v>1</v>
      </c>
      <c r="DQ629" s="4">
        <v>1</v>
      </c>
      <c r="DU629" s="4">
        <v>1013</v>
      </c>
      <c r="DV629" s="4" t="s">
        <v>630</v>
      </c>
      <c r="DW629" s="4" t="s">
        <v>630</v>
      </c>
      <c r="DX629" s="4">
        <v>1</v>
      </c>
      <c r="DZ629" s="4" t="s">
        <v>3</v>
      </c>
      <c r="EA629" s="4" t="s">
        <v>3</v>
      </c>
      <c r="EB629" s="4" t="s">
        <v>3</v>
      </c>
      <c r="EC629" s="4" t="s">
        <v>3</v>
      </c>
      <c r="EE629" s="4">
        <v>85133643</v>
      </c>
      <c r="EF629" s="4">
        <v>30</v>
      </c>
      <c r="EG629" s="4" t="s">
        <v>52</v>
      </c>
      <c r="EH629" s="4">
        <v>0</v>
      </c>
      <c r="EI629" s="4" t="s">
        <v>3</v>
      </c>
      <c r="EJ629" s="4">
        <v>1</v>
      </c>
      <c r="EK629" s="4">
        <v>23</v>
      </c>
      <c r="EL629" s="4" t="s">
        <v>552</v>
      </c>
      <c r="EM629" s="4" t="s">
        <v>553</v>
      </c>
      <c r="EO629" s="4" t="s">
        <v>142</v>
      </c>
      <c r="EQ629" s="4">
        <v>0</v>
      </c>
      <c r="ER629" s="4">
        <v>492.2</v>
      </c>
      <c r="ES629" s="4">
        <v>290.42</v>
      </c>
      <c r="ET629" s="4">
        <v>38.43</v>
      </c>
      <c r="EU629" s="4">
        <v>3.33</v>
      </c>
      <c r="EV629" s="4">
        <v>163.35</v>
      </c>
      <c r="EW629" s="4">
        <v>13.4</v>
      </c>
      <c r="EX629" s="4">
        <v>0</v>
      </c>
      <c r="EY629" s="4">
        <v>0</v>
      </c>
      <c r="FQ629" s="4">
        <v>0</v>
      </c>
      <c r="FR629" s="4">
        <v>0</v>
      </c>
      <c r="FS629" s="4">
        <v>0</v>
      </c>
      <c r="FX629" s="4">
        <v>109</v>
      </c>
      <c r="FY629" s="4">
        <v>61</v>
      </c>
      <c r="GA629" s="4" t="s">
        <v>3</v>
      </c>
      <c r="GD629" s="4">
        <v>1</v>
      </c>
      <c r="GF629" s="4">
        <v>-830676874</v>
      </c>
      <c r="GG629" s="4">
        <v>2</v>
      </c>
      <c r="GH629" s="4">
        <v>1</v>
      </c>
      <c r="GI629" s="4">
        <v>2</v>
      </c>
      <c r="GJ629" s="4">
        <v>0</v>
      </c>
      <c r="GK629" s="4">
        <v>0</v>
      </c>
      <c r="GL629" s="4">
        <f t="shared" si="782"/>
        <v>0</v>
      </c>
      <c r="GM629" s="4">
        <f t="shared" si="783"/>
        <v>80720.92</v>
      </c>
      <c r="GN629" s="4">
        <f t="shared" si="784"/>
        <v>80720.92</v>
      </c>
      <c r="GO629" s="4">
        <f t="shared" si="785"/>
        <v>0</v>
      </c>
      <c r="GP629" s="4">
        <f t="shared" si="786"/>
        <v>0</v>
      </c>
      <c r="GR629" s="4">
        <v>0</v>
      </c>
      <c r="GS629" s="4">
        <v>3</v>
      </c>
      <c r="GT629" s="4">
        <v>0</v>
      </c>
      <c r="GU629" s="4" t="s">
        <v>3</v>
      </c>
      <c r="GV629" s="4">
        <f t="shared" si="787"/>
        <v>0</v>
      </c>
      <c r="GW629" s="4">
        <v>1</v>
      </c>
      <c r="GX629" s="4">
        <f t="shared" si="788"/>
        <v>0</v>
      </c>
      <c r="HA629" s="4">
        <v>0</v>
      </c>
      <c r="HB629" s="4">
        <v>0</v>
      </c>
      <c r="HC629" s="4">
        <f t="shared" si="789"/>
        <v>0</v>
      </c>
      <c r="HE629" s="4" t="s">
        <v>3</v>
      </c>
      <c r="HF629" s="4" t="s">
        <v>3</v>
      </c>
      <c r="HM629" s="4" t="s">
        <v>3</v>
      </c>
      <c r="HN629" s="4" t="s">
        <v>3</v>
      </c>
      <c r="HO629" s="4" t="s">
        <v>3</v>
      </c>
      <c r="HP629" s="4" t="s">
        <v>3</v>
      </c>
      <c r="HQ629" s="4" t="s">
        <v>3</v>
      </c>
      <c r="HS629" s="4">
        <v>0</v>
      </c>
      <c r="IK629" s="4">
        <v>0</v>
      </c>
    </row>
    <row r="630" spans="1:255" x14ac:dyDescent="0.2">
      <c r="A630" s="2">
        <v>18</v>
      </c>
      <c r="B630" s="2">
        <v>1</v>
      </c>
      <c r="C630" s="2">
        <v>1115</v>
      </c>
      <c r="D630" s="2"/>
      <c r="E630" s="2" t="s">
        <v>632</v>
      </c>
      <c r="F630" s="2" t="s">
        <v>633</v>
      </c>
      <c r="G630" s="2" t="s">
        <v>634</v>
      </c>
      <c r="H630" s="2" t="s">
        <v>146</v>
      </c>
      <c r="I630" s="2">
        <f>I628*J630</f>
        <v>2</v>
      </c>
      <c r="J630" s="2">
        <v>1</v>
      </c>
      <c r="K630" s="2">
        <v>1</v>
      </c>
      <c r="L630" s="2"/>
      <c r="M630" s="2"/>
      <c r="N630" s="2"/>
      <c r="O630" s="2">
        <f t="shared" si="767"/>
        <v>1581.2</v>
      </c>
      <c r="P630" s="2">
        <f>ROUND((ROUND((AC630*I630),2)*BC630),2)</f>
        <v>1581.2</v>
      </c>
      <c r="Q630" s="2">
        <f>(ROUND((ROUND(((ET630)*AV630*I630),2)*BB630),2)+ROUND((ROUND(((AE630-(EU630))*AV630*I630),2)*BS630),2))</f>
        <v>0</v>
      </c>
      <c r="R630" s="2">
        <f>(ROUND((ROUND(((EU630)*AV630*I630),2)*BS630),2)+ROUND((ROUND(((AE630-(EU630))*AV630*I630),2)*BS630),2))</f>
        <v>0</v>
      </c>
      <c r="S630" s="2">
        <f t="shared" si="768"/>
        <v>0</v>
      </c>
      <c r="T630" s="2">
        <f t="shared" si="769"/>
        <v>0</v>
      </c>
      <c r="U630" s="2">
        <f t="shared" si="770"/>
        <v>0</v>
      </c>
      <c r="V630" s="2">
        <f t="shared" si="771"/>
        <v>0</v>
      </c>
      <c r="W630" s="2">
        <f t="shared" si="772"/>
        <v>0</v>
      </c>
      <c r="X630" s="2">
        <f>(ROUND((((S630+ROUND((ROUND(((EU630)*AV630*I630),2)*BS630),2))*AT630)/100),2)+ROUND(((ROUND((ROUND(((AE630-(EU630))*AV630*I630),2)*BS630),2)*AT630)/100),2))</f>
        <v>0</v>
      </c>
      <c r="Y630" s="2">
        <f>(ROUND((((S630+ROUND((ROUND(((EU630)*AV630*I630),2)*BS630),2))*AU630)/100),2)+ROUND(((ROUND((ROUND(((AE630-(EU630))*AV630*I630),2)*BS630),2)*AU630)/100),2))</f>
        <v>0</v>
      </c>
      <c r="Z630" s="2"/>
      <c r="AA630" s="2">
        <v>85736471</v>
      </c>
      <c r="AB630" s="2">
        <f t="shared" si="773"/>
        <v>790.6</v>
      </c>
      <c r="AC630" s="2">
        <f>ROUND((ES630),6)</f>
        <v>790.6</v>
      </c>
      <c r="AD630" s="2">
        <f>ROUND((((ET630)-(EU630))+AE630),6)</f>
        <v>0</v>
      </c>
      <c r="AE630" s="2">
        <f>ROUND((EU630),6)</f>
        <v>0</v>
      </c>
      <c r="AF630" s="2">
        <f>ROUND((EV630),6)</f>
        <v>0</v>
      </c>
      <c r="AG630" s="2">
        <f t="shared" si="774"/>
        <v>0</v>
      </c>
      <c r="AH630" s="2">
        <f>(EW630)</f>
        <v>0</v>
      </c>
      <c r="AI630" s="2">
        <f>(EX630)</f>
        <v>0</v>
      </c>
      <c r="AJ630" s="2">
        <f t="shared" si="775"/>
        <v>0</v>
      </c>
      <c r="AK630" s="2">
        <v>790.6</v>
      </c>
      <c r="AL630" s="2">
        <v>790.6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1</v>
      </c>
      <c r="AW630" s="2">
        <v>1</v>
      </c>
      <c r="AX630" s="2"/>
      <c r="AY630" s="2"/>
      <c r="AZ630" s="2">
        <v>1</v>
      </c>
      <c r="BA630" s="2">
        <v>1</v>
      </c>
      <c r="BB630" s="2">
        <v>1</v>
      </c>
      <c r="BC630" s="2">
        <v>1</v>
      </c>
      <c r="BD630" s="2" t="s">
        <v>3</v>
      </c>
      <c r="BE630" s="2" t="s">
        <v>3</v>
      </c>
      <c r="BF630" s="2" t="s">
        <v>3</v>
      </c>
      <c r="BG630" s="2" t="s">
        <v>3</v>
      </c>
      <c r="BH630" s="2">
        <v>3</v>
      </c>
      <c r="BI630" s="2">
        <v>3</v>
      </c>
      <c r="BJ630" s="2" t="s">
        <v>3</v>
      </c>
      <c r="BK630" s="2"/>
      <c r="BL630" s="2"/>
      <c r="BM630" s="2">
        <v>746</v>
      </c>
      <c r="BN630" s="2">
        <v>0</v>
      </c>
      <c r="BO630" s="2" t="s">
        <v>3</v>
      </c>
      <c r="BP630" s="2">
        <v>0</v>
      </c>
      <c r="BQ630" s="2">
        <v>130</v>
      </c>
      <c r="BR630" s="2">
        <v>0</v>
      </c>
      <c r="BS630" s="2">
        <v>1</v>
      </c>
      <c r="BT630" s="2">
        <v>1</v>
      </c>
      <c r="BU630" s="2">
        <v>1</v>
      </c>
      <c r="BV630" s="2">
        <v>1</v>
      </c>
      <c r="BW630" s="2">
        <v>1</v>
      </c>
      <c r="BX630" s="2">
        <v>1</v>
      </c>
      <c r="BY630" s="2" t="s">
        <v>3</v>
      </c>
      <c r="BZ630" s="2">
        <v>109</v>
      </c>
      <c r="CA630" s="2">
        <v>61</v>
      </c>
      <c r="CB630" s="2" t="s">
        <v>3</v>
      </c>
      <c r="CC630" s="2"/>
      <c r="CD630" s="2"/>
      <c r="CE630" s="2">
        <v>1566</v>
      </c>
      <c r="CF630" s="2">
        <v>0</v>
      </c>
      <c r="CG630" s="2">
        <v>0</v>
      </c>
      <c r="CH630" s="2"/>
      <c r="CI630" s="2"/>
      <c r="CJ630" s="2"/>
      <c r="CK630" s="2"/>
      <c r="CL630" s="2"/>
      <c r="CM630" s="2">
        <v>0</v>
      </c>
      <c r="CN630" s="2" t="s">
        <v>908</v>
      </c>
      <c r="CO630" s="2">
        <v>0</v>
      </c>
      <c r="CP630" s="2">
        <f t="shared" si="776"/>
        <v>1581.2</v>
      </c>
      <c r="CQ630" s="2">
        <f>ROUND((ROUND((AC630*1),2)*BC630),2)</f>
        <v>790.6</v>
      </c>
      <c r="CR630" s="2">
        <f>(ROUND((ROUND(((ET630)*AV630*1),2)*BB630),2)+ROUND((ROUND(((AE630-(EU630))*AV630*1),2)*BS630),2))</f>
        <v>0</v>
      </c>
      <c r="CS630" s="2">
        <f>(ROUND((ROUND(((EU630)*AV630*1),2)*BS630),2)+ROUND((ROUND(((AE630-(EU630))*AV630*1),2)*BS630),2))</f>
        <v>0</v>
      </c>
      <c r="CT630" s="2">
        <f t="shared" si="777"/>
        <v>0</v>
      </c>
      <c r="CU630" s="2">
        <f t="shared" si="778"/>
        <v>0</v>
      </c>
      <c r="CV630" s="2">
        <f t="shared" si="779"/>
        <v>0</v>
      </c>
      <c r="CW630" s="2">
        <f t="shared" si="780"/>
        <v>0</v>
      </c>
      <c r="CX630" s="2">
        <f t="shared" si="781"/>
        <v>0</v>
      </c>
      <c r="CY630" s="2">
        <f>(ROUND((((S630+ROUND((ROUND(((EU630)*AV630*1),2)*BS630),2))*AT630)/100),2)+ROUND(((ROUND((ROUND(((AE630-(EU630))*AV630*1),2)*BS630),2)*AT630)/100),2))</f>
        <v>0</v>
      </c>
      <c r="CZ630" s="2">
        <f>(ROUND((((S630+ROUND((ROUND(((EU630)*AV630*1),2)*BS630),2))*AU630)/100),2)+ROUND(((ROUND((ROUND(((AE630-(EU630))*AV630*1),2)*BS630),2)*AU630)/100),2))</f>
        <v>0</v>
      </c>
      <c r="DA630" s="2"/>
      <c r="DB630" s="2"/>
      <c r="DC630" s="2" t="s">
        <v>3</v>
      </c>
      <c r="DD630" s="2" t="s">
        <v>3</v>
      </c>
      <c r="DE630" s="2" t="s">
        <v>3</v>
      </c>
      <c r="DF630" s="2" t="s">
        <v>3</v>
      </c>
      <c r="DG630" s="2" t="s">
        <v>3</v>
      </c>
      <c r="DH630" s="2" t="s">
        <v>3</v>
      </c>
      <c r="DI630" s="2" t="s">
        <v>3</v>
      </c>
      <c r="DJ630" s="2" t="s">
        <v>3</v>
      </c>
      <c r="DK630" s="2" t="s">
        <v>3</v>
      </c>
      <c r="DL630" s="2" t="s">
        <v>3</v>
      </c>
      <c r="DM630" s="2" t="s">
        <v>3</v>
      </c>
      <c r="DN630" s="2">
        <v>0</v>
      </c>
      <c r="DO630" s="2">
        <v>0</v>
      </c>
      <c r="DP630" s="2">
        <v>1</v>
      </c>
      <c r="DQ630" s="2">
        <v>1</v>
      </c>
      <c r="DR630" s="2"/>
      <c r="DS630" s="2"/>
      <c r="DT630" s="2"/>
      <c r="DU630" s="2">
        <v>1010</v>
      </c>
      <c r="DV630" s="2" t="s">
        <v>146</v>
      </c>
      <c r="DW630" s="2" t="s">
        <v>146</v>
      </c>
      <c r="DX630" s="2">
        <v>1</v>
      </c>
      <c r="DY630" s="2"/>
      <c r="DZ630" s="2" t="s">
        <v>3</v>
      </c>
      <c r="EA630" s="2" t="s">
        <v>3</v>
      </c>
      <c r="EB630" s="2" t="s">
        <v>3</v>
      </c>
      <c r="EC630" s="2" t="s">
        <v>3</v>
      </c>
      <c r="ED630" s="2"/>
      <c r="EE630" s="2">
        <v>85133594</v>
      </c>
      <c r="EF630" s="2">
        <v>130</v>
      </c>
      <c r="EG630" s="2" t="s">
        <v>635</v>
      </c>
      <c r="EH630" s="2">
        <v>0</v>
      </c>
      <c r="EI630" s="2" t="s">
        <v>3</v>
      </c>
      <c r="EJ630" s="2">
        <v>3</v>
      </c>
      <c r="EK630" s="2">
        <v>746</v>
      </c>
      <c r="EL630" s="2" t="s">
        <v>636</v>
      </c>
      <c r="EM630" s="2" t="s">
        <v>637</v>
      </c>
      <c r="EN630" s="2"/>
      <c r="EO630" s="2" t="s">
        <v>148</v>
      </c>
      <c r="EP630" s="2"/>
      <c r="EQ630" s="2">
        <v>2097152</v>
      </c>
      <c r="ER630" s="2">
        <v>0</v>
      </c>
      <c r="ES630" s="2">
        <v>790.6</v>
      </c>
      <c r="ET630" s="2">
        <v>0</v>
      </c>
      <c r="EU630" s="2">
        <v>0</v>
      </c>
      <c r="EV630" s="2">
        <v>0</v>
      </c>
      <c r="EW630" s="2">
        <v>0</v>
      </c>
      <c r="EX630" s="2">
        <v>0</v>
      </c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>
        <v>0</v>
      </c>
      <c r="FR630" s="2">
        <f>P630</f>
        <v>1581.2</v>
      </c>
      <c r="FS630" s="2">
        <v>0</v>
      </c>
      <c r="FT630" s="2"/>
      <c r="FU630" s="2"/>
      <c r="FV630" s="2"/>
      <c r="FW630" s="2"/>
      <c r="FX630" s="2">
        <v>109</v>
      </c>
      <c r="FY630" s="2">
        <v>61</v>
      </c>
      <c r="FZ630" s="2"/>
      <c r="GA630" s="2" t="s">
        <v>638</v>
      </c>
      <c r="GB630" s="2"/>
      <c r="GC630" s="2"/>
      <c r="GD630" s="2">
        <v>1</v>
      </c>
      <c r="GE630" s="2"/>
      <c r="GF630" s="2">
        <v>1982577377</v>
      </c>
      <c r="GG630" s="2">
        <v>2</v>
      </c>
      <c r="GH630" s="2">
        <v>4</v>
      </c>
      <c r="GI630" s="2">
        <v>-2</v>
      </c>
      <c r="GJ630" s="2">
        <v>0</v>
      </c>
      <c r="GK630" s="2">
        <v>0</v>
      </c>
      <c r="GL630" s="2">
        <f t="shared" si="782"/>
        <v>0</v>
      </c>
      <c r="GM630" s="2">
        <f t="shared" si="783"/>
        <v>1581.2</v>
      </c>
      <c r="GN630" s="2">
        <f t="shared" si="784"/>
        <v>0</v>
      </c>
      <c r="GO630" s="2">
        <f t="shared" si="785"/>
        <v>0</v>
      </c>
      <c r="GP630" s="2">
        <f t="shared" si="786"/>
        <v>0</v>
      </c>
      <c r="GQ630" s="2"/>
      <c r="GR630" s="2">
        <v>0</v>
      </c>
      <c r="GS630" s="2">
        <v>2</v>
      </c>
      <c r="GT630" s="2">
        <v>0</v>
      </c>
      <c r="GU630" s="2" t="s">
        <v>3</v>
      </c>
      <c r="GV630" s="2">
        <f t="shared" si="787"/>
        <v>0</v>
      </c>
      <c r="GW630" s="2">
        <v>1</v>
      </c>
      <c r="GX630" s="2">
        <f t="shared" si="788"/>
        <v>0</v>
      </c>
      <c r="GY630" s="2"/>
      <c r="GZ630" s="2"/>
      <c r="HA630" s="2">
        <v>0</v>
      </c>
      <c r="HB630" s="2">
        <v>0</v>
      </c>
      <c r="HC630" s="2">
        <f t="shared" si="789"/>
        <v>0</v>
      </c>
      <c r="HD630" s="2"/>
      <c r="HE630" s="2" t="s">
        <v>34</v>
      </c>
      <c r="HF630" s="2" t="s">
        <v>639</v>
      </c>
      <c r="HG630" s="2"/>
      <c r="HH630" s="2"/>
      <c r="HI630" s="2"/>
      <c r="HJ630" s="2"/>
      <c r="HK630" s="2"/>
      <c r="HL630" s="2"/>
      <c r="HM630" s="2" t="s">
        <v>42</v>
      </c>
      <c r="HN630" s="2" t="s">
        <v>3</v>
      </c>
      <c r="HO630" s="2" t="s">
        <v>3</v>
      </c>
      <c r="HP630" s="2" t="s">
        <v>3</v>
      </c>
      <c r="HQ630" s="2" t="s">
        <v>3</v>
      </c>
      <c r="HR630" s="2"/>
      <c r="HS630" s="2">
        <v>0</v>
      </c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>
        <v>0</v>
      </c>
      <c r="IL630" s="2"/>
      <c r="IM630" s="2"/>
      <c r="IN630" s="2"/>
      <c r="IO630" s="2"/>
      <c r="IP630" s="2"/>
      <c r="IQ630" s="2"/>
      <c r="IR630" s="2"/>
      <c r="IS630" s="2"/>
      <c r="IT630" s="2"/>
      <c r="IU630" s="2"/>
    </row>
    <row r="631" spans="1:255" x14ac:dyDescent="0.2">
      <c r="A631" s="4">
        <v>18</v>
      </c>
      <c r="B631" s="4">
        <v>1</v>
      </c>
      <c r="C631" s="4">
        <v>1132</v>
      </c>
      <c r="E631" s="4" t="s">
        <v>632</v>
      </c>
      <c r="F631" s="4" t="s">
        <v>633</v>
      </c>
      <c r="G631" s="4" t="s">
        <v>634</v>
      </c>
      <c r="H631" s="4" t="s">
        <v>146</v>
      </c>
      <c r="I631" s="4">
        <f>I629*J631</f>
        <v>2</v>
      </c>
      <c r="J631" s="4">
        <v>1</v>
      </c>
      <c r="K631" s="4">
        <v>1</v>
      </c>
      <c r="O631" s="4">
        <f t="shared" si="767"/>
        <v>11969.68</v>
      </c>
      <c r="P631" s="4">
        <f>ROUND((ROUND((AC631*I631),2)*BC631),2)</f>
        <v>11969.68</v>
      </c>
      <c r="Q631" s="4">
        <f>(ROUND((ROUND(((ET631)*AV631*I631),2)*BB631),2)+ROUND((ROUND(((AE631-(EU631))*AV631*I631),2)*BS631),2))</f>
        <v>0</v>
      </c>
      <c r="R631" s="4">
        <f>(ROUND((ROUND(((EU631)*AV631*I631),2)*BS631),2)+ROUND((ROUND(((AE631-(EU631))*AV631*I631),2)*BS631),2))</f>
        <v>0</v>
      </c>
      <c r="S631" s="4">
        <f t="shared" si="768"/>
        <v>0</v>
      </c>
      <c r="T631" s="4">
        <f t="shared" si="769"/>
        <v>0</v>
      </c>
      <c r="U631" s="4">
        <f t="shared" si="770"/>
        <v>0</v>
      </c>
      <c r="V631" s="4">
        <f t="shared" si="771"/>
        <v>0</v>
      </c>
      <c r="W631" s="4">
        <f t="shared" si="772"/>
        <v>0</v>
      </c>
      <c r="X631" s="4">
        <f>(ROUND((((S631+ROUND((ROUND(((EU631)*AV631*I631),2)*BS631),2))*AT631)/100),2)+ROUND(((ROUND((ROUND(((AE631-(EU631))*AV631*I631),2)*BS631),2)*AT631)/100),2))</f>
        <v>0</v>
      </c>
      <c r="Y631" s="4">
        <f>(ROUND((((S631+ROUND((ROUND(((EU631)*AV631*I631),2)*BS631),2))*AU631)/100),2)+ROUND(((ROUND((ROUND(((AE631-(EU631))*AV631*I631),2)*BS631),2)*AU631)/100),2))</f>
        <v>0</v>
      </c>
      <c r="AA631" s="4">
        <v>85736473</v>
      </c>
      <c r="AB631" s="4">
        <f t="shared" si="773"/>
        <v>790.6</v>
      </c>
      <c r="AC631" s="4">
        <f>ROUND((ES631),6)</f>
        <v>790.6</v>
      </c>
      <c r="AD631" s="4">
        <f>ROUND((((ET631)-(EU631))+AE631),6)</f>
        <v>0</v>
      </c>
      <c r="AE631" s="4">
        <f>ROUND((EU631),6)</f>
        <v>0</v>
      </c>
      <c r="AF631" s="4">
        <f>ROUND((EV631),6)</f>
        <v>0</v>
      </c>
      <c r="AG631" s="4">
        <f t="shared" si="774"/>
        <v>0</v>
      </c>
      <c r="AH631" s="4">
        <f>(EW631)</f>
        <v>0</v>
      </c>
      <c r="AI631" s="4">
        <f>(EX631)</f>
        <v>0</v>
      </c>
      <c r="AJ631" s="4">
        <f t="shared" si="775"/>
        <v>0</v>
      </c>
      <c r="AK631" s="4">
        <v>790.6</v>
      </c>
      <c r="AL631" s="4">
        <v>790.6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1</v>
      </c>
      <c r="AW631" s="4">
        <v>1</v>
      </c>
      <c r="AZ631" s="4">
        <v>1</v>
      </c>
      <c r="BA631" s="4">
        <v>1</v>
      </c>
      <c r="BB631" s="4">
        <v>1</v>
      </c>
      <c r="BC631" s="4">
        <v>7.57</v>
      </c>
      <c r="BD631" s="4" t="s">
        <v>3</v>
      </c>
      <c r="BE631" s="4" t="s">
        <v>3</v>
      </c>
      <c r="BF631" s="4" t="s">
        <v>3</v>
      </c>
      <c r="BG631" s="4" t="s">
        <v>3</v>
      </c>
      <c r="BH631" s="4">
        <v>3</v>
      </c>
      <c r="BI631" s="4">
        <v>3</v>
      </c>
      <c r="BJ631" s="4" t="s">
        <v>3</v>
      </c>
      <c r="BM631" s="4">
        <v>746</v>
      </c>
      <c r="BN631" s="4">
        <v>0</v>
      </c>
      <c r="BO631" s="4" t="s">
        <v>3</v>
      </c>
      <c r="BP631" s="4">
        <v>0</v>
      </c>
      <c r="BQ631" s="4">
        <v>130</v>
      </c>
      <c r="BR631" s="4">
        <v>0</v>
      </c>
      <c r="BS631" s="4">
        <v>1</v>
      </c>
      <c r="BT631" s="4">
        <v>1</v>
      </c>
      <c r="BU631" s="4">
        <v>1</v>
      </c>
      <c r="BV631" s="4">
        <v>1</v>
      </c>
      <c r="BW631" s="4">
        <v>1</v>
      </c>
      <c r="BX631" s="4">
        <v>1</v>
      </c>
      <c r="BY631" s="4" t="s">
        <v>3</v>
      </c>
      <c r="BZ631" s="4">
        <v>109</v>
      </c>
      <c r="CA631" s="4">
        <v>61</v>
      </c>
      <c r="CB631" s="4" t="s">
        <v>3</v>
      </c>
      <c r="CE631" s="4">
        <v>1566</v>
      </c>
      <c r="CF631" s="4">
        <v>0</v>
      </c>
      <c r="CG631" s="4">
        <v>0</v>
      </c>
      <c r="CM631" s="4">
        <v>0</v>
      </c>
      <c r="CN631" s="4" t="s">
        <v>908</v>
      </c>
      <c r="CO631" s="4">
        <v>0</v>
      </c>
      <c r="CP631" s="4">
        <f t="shared" si="776"/>
        <v>11969.68</v>
      </c>
      <c r="CQ631" s="4">
        <f>ROUND((ROUND((AC631*1),2)*BC631),2)</f>
        <v>5984.84</v>
      </c>
      <c r="CR631" s="4">
        <f>(ROUND((ROUND(((ET631)*AV631*1),2)*BB631),2)+ROUND((ROUND(((AE631-(EU631))*AV631*1),2)*BS631),2))</f>
        <v>0</v>
      </c>
      <c r="CS631" s="4">
        <f>(ROUND((ROUND(((EU631)*AV631*1),2)*BS631),2)+ROUND((ROUND(((AE631-(EU631))*AV631*1),2)*BS631),2))</f>
        <v>0</v>
      </c>
      <c r="CT631" s="4">
        <f t="shared" si="777"/>
        <v>0</v>
      </c>
      <c r="CU631" s="4">
        <f t="shared" si="778"/>
        <v>0</v>
      </c>
      <c r="CV631" s="4">
        <f t="shared" si="779"/>
        <v>0</v>
      </c>
      <c r="CW631" s="4">
        <f t="shared" si="780"/>
        <v>0</v>
      </c>
      <c r="CX631" s="4">
        <f t="shared" si="781"/>
        <v>0</v>
      </c>
      <c r="CY631" s="4">
        <f>(ROUND((((S631+ROUND((ROUND(((EU631)*AV631*1),2)*BS631),2))*AT631)/100),2)+ROUND(((ROUND((ROUND(((AE631-(EU631))*AV631*1),2)*BS631),2)*AT631)/100),2))</f>
        <v>0</v>
      </c>
      <c r="CZ631" s="4">
        <f>(ROUND((((S631+ROUND((ROUND(((EU631)*AV631*1),2)*BS631),2))*AU631)/100),2)+ROUND(((ROUND((ROUND(((AE631-(EU631))*AV631*1),2)*BS631),2)*AU631)/100),2))</f>
        <v>0</v>
      </c>
      <c r="DC631" s="4" t="s">
        <v>3</v>
      </c>
      <c r="DD631" s="4" t="s">
        <v>3</v>
      </c>
      <c r="DE631" s="4" t="s">
        <v>3</v>
      </c>
      <c r="DF631" s="4" t="s">
        <v>3</v>
      </c>
      <c r="DG631" s="4" t="s">
        <v>3</v>
      </c>
      <c r="DH631" s="4" t="s">
        <v>3</v>
      </c>
      <c r="DI631" s="4" t="s">
        <v>3</v>
      </c>
      <c r="DJ631" s="4" t="s">
        <v>3</v>
      </c>
      <c r="DK631" s="4" t="s">
        <v>3</v>
      </c>
      <c r="DL631" s="4" t="s">
        <v>3</v>
      </c>
      <c r="DM631" s="4" t="s">
        <v>3</v>
      </c>
      <c r="DN631" s="4">
        <v>0</v>
      </c>
      <c r="DO631" s="4">
        <v>0</v>
      </c>
      <c r="DP631" s="4">
        <v>1</v>
      </c>
      <c r="DQ631" s="4">
        <v>1</v>
      </c>
      <c r="DU631" s="4">
        <v>1010</v>
      </c>
      <c r="DV631" s="4" t="s">
        <v>146</v>
      </c>
      <c r="DW631" s="4" t="s">
        <v>146</v>
      </c>
      <c r="DX631" s="4">
        <v>1</v>
      </c>
      <c r="DZ631" s="4" t="s">
        <v>3</v>
      </c>
      <c r="EA631" s="4" t="s">
        <v>3</v>
      </c>
      <c r="EB631" s="4" t="s">
        <v>3</v>
      </c>
      <c r="EC631" s="4" t="s">
        <v>3</v>
      </c>
      <c r="EE631" s="4">
        <v>85133594</v>
      </c>
      <c r="EF631" s="4">
        <v>130</v>
      </c>
      <c r="EG631" s="4" t="s">
        <v>635</v>
      </c>
      <c r="EH631" s="4">
        <v>0</v>
      </c>
      <c r="EI631" s="4" t="s">
        <v>3</v>
      </c>
      <c r="EJ631" s="4">
        <v>3</v>
      </c>
      <c r="EK631" s="4">
        <v>746</v>
      </c>
      <c r="EL631" s="4" t="s">
        <v>636</v>
      </c>
      <c r="EM631" s="4" t="s">
        <v>637</v>
      </c>
      <c r="EO631" s="4" t="s">
        <v>148</v>
      </c>
      <c r="EQ631" s="4">
        <v>2097152</v>
      </c>
      <c r="ER631" s="4">
        <v>595.17999999999995</v>
      </c>
      <c r="ES631" s="4">
        <v>790.6</v>
      </c>
      <c r="ET631" s="4">
        <v>0</v>
      </c>
      <c r="EU631" s="4">
        <v>0</v>
      </c>
      <c r="EV631" s="4">
        <v>0</v>
      </c>
      <c r="EW631" s="4">
        <v>0</v>
      </c>
      <c r="EX631" s="4">
        <v>0</v>
      </c>
      <c r="EZ631" s="4">
        <v>5</v>
      </c>
      <c r="FC631" s="4">
        <v>1</v>
      </c>
      <c r="FD631" s="4">
        <v>18</v>
      </c>
      <c r="FF631" s="4">
        <v>7004.9</v>
      </c>
      <c r="FQ631" s="4">
        <v>0</v>
      </c>
      <c r="FR631" s="4">
        <f>P631</f>
        <v>11969.68</v>
      </c>
      <c r="FS631" s="4">
        <v>0</v>
      </c>
      <c r="FX631" s="4">
        <v>109</v>
      </c>
      <c r="FY631" s="4">
        <v>61</v>
      </c>
      <c r="GA631" s="4" t="s">
        <v>638</v>
      </c>
      <c r="GD631" s="4">
        <v>1</v>
      </c>
      <c r="GF631" s="4">
        <v>1982577377</v>
      </c>
      <c r="GG631" s="4">
        <v>2</v>
      </c>
      <c r="GH631" s="4">
        <v>3</v>
      </c>
      <c r="GI631" s="4">
        <v>5</v>
      </c>
      <c r="GJ631" s="4">
        <v>0</v>
      </c>
      <c r="GK631" s="4">
        <v>0</v>
      </c>
      <c r="GL631" s="4">
        <f t="shared" si="782"/>
        <v>0</v>
      </c>
      <c r="GM631" s="4">
        <f t="shared" si="783"/>
        <v>11969.68</v>
      </c>
      <c r="GN631" s="4">
        <f t="shared" si="784"/>
        <v>0</v>
      </c>
      <c r="GO631" s="4">
        <f t="shared" si="785"/>
        <v>0</v>
      </c>
      <c r="GP631" s="4">
        <f t="shared" si="786"/>
        <v>0</v>
      </c>
      <c r="GR631" s="4">
        <v>1</v>
      </c>
      <c r="GS631" s="4">
        <v>1</v>
      </c>
      <c r="GT631" s="4">
        <v>0</v>
      </c>
      <c r="GU631" s="4" t="s">
        <v>3</v>
      </c>
      <c r="GV631" s="4">
        <f t="shared" si="787"/>
        <v>0</v>
      </c>
      <c r="GW631" s="4">
        <v>1</v>
      </c>
      <c r="GX631" s="4">
        <f t="shared" si="788"/>
        <v>0</v>
      </c>
      <c r="HA631" s="4">
        <v>0</v>
      </c>
      <c r="HB631" s="4">
        <v>0</v>
      </c>
      <c r="HC631" s="4">
        <f t="shared" si="789"/>
        <v>0</v>
      </c>
      <c r="HE631" s="4" t="s">
        <v>34</v>
      </c>
      <c r="HF631" s="4" t="s">
        <v>639</v>
      </c>
      <c r="HM631" s="4" t="s">
        <v>42</v>
      </c>
      <c r="HN631" s="4" t="s">
        <v>3</v>
      </c>
      <c r="HO631" s="4" t="s">
        <v>3</v>
      </c>
      <c r="HP631" s="4" t="s">
        <v>3</v>
      </c>
      <c r="HQ631" s="4" t="s">
        <v>3</v>
      </c>
      <c r="HS631" s="4">
        <v>0</v>
      </c>
      <c r="IK631" s="4">
        <v>0</v>
      </c>
    </row>
    <row r="632" spans="1:255" x14ac:dyDescent="0.2">
      <c r="A632" s="2">
        <v>17</v>
      </c>
      <c r="B632" s="2">
        <v>1</v>
      </c>
      <c r="C632" s="2">
        <f>ROW(SmtRes!A1140)</f>
        <v>1140</v>
      </c>
      <c r="D632" s="2">
        <f>ROW(EtalonRes!A1116)</f>
        <v>1116</v>
      </c>
      <c r="E632" s="2" t="s">
        <v>640</v>
      </c>
      <c r="F632" s="2" t="s">
        <v>641</v>
      </c>
      <c r="G632" s="2" t="s">
        <v>642</v>
      </c>
      <c r="H632" s="2" t="s">
        <v>643</v>
      </c>
      <c r="I632" s="2">
        <v>4</v>
      </c>
      <c r="J632" s="2">
        <v>0</v>
      </c>
      <c r="K632" s="2">
        <v>4</v>
      </c>
      <c r="L632" s="2"/>
      <c r="M632" s="2"/>
      <c r="N632" s="2"/>
      <c r="O632" s="2">
        <f t="shared" si="767"/>
        <v>647.48</v>
      </c>
      <c r="P632" s="2">
        <f>ROUND((ROUND((AC632*AW632*I632),2)*BC632),2)</f>
        <v>7.56</v>
      </c>
      <c r="Q632" s="2">
        <f>(ROUND((ROUND(((((ET632*1.25)*1.2))*AV632*I632),2)*BB632),2)+ROUND((ROUND(((AE632-(((EU632*1.25)*1.2)))*AV632*I632),2)*BS632),2))</f>
        <v>68.37</v>
      </c>
      <c r="R632" s="2">
        <f>(ROUND((ROUND(((((EU632*1.25)*1.2))*AV632*I632),2)*BS632),2)+ROUND((ROUND(((AE632-(((EU632*1.25)*1.2)))*AV632*I632),2)*BS632),2))</f>
        <v>8.07</v>
      </c>
      <c r="S632" s="2">
        <f t="shared" si="768"/>
        <v>571.54999999999995</v>
      </c>
      <c r="T632" s="2">
        <f t="shared" si="769"/>
        <v>0</v>
      </c>
      <c r="U632" s="2">
        <f t="shared" si="770"/>
        <v>46.353040799999995</v>
      </c>
      <c r="V632" s="2">
        <f t="shared" si="771"/>
        <v>0</v>
      </c>
      <c r="W632" s="2">
        <f t="shared" si="772"/>
        <v>0</v>
      </c>
      <c r="X632" s="2">
        <f>(ROUND((((S632+ROUND((ROUND(((((EU632*1.25)*1.2))*AV632*I632),2)*BS632),2))*AT632)/100),2)+ROUND(((ROUND((ROUND(((AE632-(((EU632*1.25)*1.2)))*AV632*I632),2)*BS632),2)*AT632)/100),2))</f>
        <v>631.79</v>
      </c>
      <c r="Y632" s="2">
        <f>(ROUND((((S632+ROUND((ROUND(((((EU632*1.25)*1.2))*AV632*I632),2)*BS632),2))*AU632)/100),2)+ROUND(((ROUND((ROUND(((AE632-(((EU632*1.25)*1.2)))*AV632*I632),2)*BS632),2)*AU632)/100),2))</f>
        <v>353.57</v>
      </c>
      <c r="Z632" s="2"/>
      <c r="AA632" s="2">
        <v>85736471</v>
      </c>
      <c r="AB632" s="2">
        <f t="shared" si="773"/>
        <v>151.8252</v>
      </c>
      <c r="AC632" s="2">
        <f>ROUND((((ES632*1)*1)),6)</f>
        <v>1.89</v>
      </c>
      <c r="AD632" s="2">
        <f>ROUND((((((ET632*1.25)*1.2))-(((EU632*1.25)*1.2)))+AE632),6)</f>
        <v>16.02</v>
      </c>
      <c r="AE632" s="2">
        <f>ROUND((((EU632*1.25)*1.2)),6)</f>
        <v>1.89</v>
      </c>
      <c r="AF632" s="2">
        <f>ROUND((((EV632*1.15)*1.2)),6)</f>
        <v>133.9152</v>
      </c>
      <c r="AG632" s="2">
        <f t="shared" si="774"/>
        <v>0</v>
      </c>
      <c r="AH632" s="2">
        <f>(((EW632*1.15)*1.2))</f>
        <v>10.8606</v>
      </c>
      <c r="AI632" s="2">
        <f>(((EX632*1.25)*1.2))</f>
        <v>0</v>
      </c>
      <c r="AJ632" s="2">
        <f t="shared" si="775"/>
        <v>0</v>
      </c>
      <c r="AK632" s="2">
        <v>109.61</v>
      </c>
      <c r="AL632" s="2">
        <v>1.89</v>
      </c>
      <c r="AM632" s="2">
        <v>10.68</v>
      </c>
      <c r="AN632" s="2">
        <v>1.26</v>
      </c>
      <c r="AO632" s="2">
        <v>97.04</v>
      </c>
      <c r="AP632" s="2">
        <v>0</v>
      </c>
      <c r="AQ632" s="2">
        <v>7.87</v>
      </c>
      <c r="AR632" s="2">
        <v>0</v>
      </c>
      <c r="AS632" s="2">
        <v>0</v>
      </c>
      <c r="AT632" s="2">
        <v>109</v>
      </c>
      <c r="AU632" s="2">
        <v>61</v>
      </c>
      <c r="AV632" s="2">
        <v>1.0669999999999999</v>
      </c>
      <c r="AW632" s="2">
        <v>1</v>
      </c>
      <c r="AX632" s="2"/>
      <c r="AY632" s="2"/>
      <c r="AZ632" s="2">
        <v>1</v>
      </c>
      <c r="BA632" s="2">
        <v>1</v>
      </c>
      <c r="BB632" s="2">
        <v>1</v>
      </c>
      <c r="BC632" s="2">
        <v>1</v>
      </c>
      <c r="BD632" s="2" t="s">
        <v>3</v>
      </c>
      <c r="BE632" s="2" t="s">
        <v>3</v>
      </c>
      <c r="BF632" s="2" t="s">
        <v>3</v>
      </c>
      <c r="BG632" s="2" t="s">
        <v>3</v>
      </c>
      <c r="BH632" s="2">
        <v>0</v>
      </c>
      <c r="BI632" s="2">
        <v>1</v>
      </c>
      <c r="BJ632" s="2" t="s">
        <v>644</v>
      </c>
      <c r="BK632" s="2"/>
      <c r="BL632" s="2"/>
      <c r="BM632" s="2">
        <v>22</v>
      </c>
      <c r="BN632" s="2">
        <v>0</v>
      </c>
      <c r="BO632" s="2" t="s">
        <v>641</v>
      </c>
      <c r="BP632" s="2">
        <v>1</v>
      </c>
      <c r="BQ632" s="2">
        <v>30</v>
      </c>
      <c r="BR632" s="2">
        <v>0</v>
      </c>
      <c r="BS632" s="2">
        <v>1</v>
      </c>
      <c r="BT632" s="2">
        <v>1</v>
      </c>
      <c r="BU632" s="2">
        <v>1</v>
      </c>
      <c r="BV632" s="2">
        <v>1</v>
      </c>
      <c r="BW632" s="2">
        <v>1</v>
      </c>
      <c r="BX632" s="2">
        <v>1</v>
      </c>
      <c r="BY632" s="2" t="s">
        <v>3</v>
      </c>
      <c r="BZ632" s="2">
        <v>109</v>
      </c>
      <c r="CA632" s="2">
        <v>61</v>
      </c>
      <c r="CB632" s="2" t="s">
        <v>3</v>
      </c>
      <c r="CC632" s="2"/>
      <c r="CD632" s="2"/>
      <c r="CE632" s="2">
        <v>1566</v>
      </c>
      <c r="CF632" s="2">
        <v>0</v>
      </c>
      <c r="CG632" s="2">
        <v>0</v>
      </c>
      <c r="CH632" s="2"/>
      <c r="CI632" s="2"/>
      <c r="CJ632" s="2"/>
      <c r="CK632" s="2"/>
      <c r="CL632" s="2"/>
      <c r="CM632" s="2">
        <v>0</v>
      </c>
      <c r="CN632" s="2" t="s">
        <v>907</v>
      </c>
      <c r="CO632" s="2">
        <v>0</v>
      </c>
      <c r="CP632" s="2">
        <f t="shared" si="776"/>
        <v>647.48</v>
      </c>
      <c r="CQ632" s="2">
        <f>ROUND((ROUND((AC632*AW632*1),2)*BC632),2)</f>
        <v>1.89</v>
      </c>
      <c r="CR632" s="2">
        <f>(ROUND((ROUND(((((ET632*1.25)*1.2))*AV632*1),2)*BB632),2)+ROUND((ROUND(((AE632-(((EU632*1.25)*1.2)))*AV632*1),2)*BS632),2))</f>
        <v>17.09</v>
      </c>
      <c r="CS632" s="2">
        <f>(ROUND((ROUND(((((EU632*1.25)*1.2))*AV632*1),2)*BS632),2)+ROUND((ROUND(((AE632-(((EU632*1.25)*1.2)))*AV632*1),2)*BS632),2))</f>
        <v>2.02</v>
      </c>
      <c r="CT632" s="2">
        <f t="shared" si="777"/>
        <v>142.88999999999999</v>
      </c>
      <c r="CU632" s="2">
        <f t="shared" si="778"/>
        <v>0</v>
      </c>
      <c r="CV632" s="2">
        <f t="shared" si="779"/>
        <v>11.588260199999999</v>
      </c>
      <c r="CW632" s="2">
        <f t="shared" si="780"/>
        <v>0</v>
      </c>
      <c r="CX632" s="2">
        <f t="shared" si="781"/>
        <v>0</v>
      </c>
      <c r="CY632" s="2">
        <f>(ROUND((((S632+ROUND((ROUND(((((EU632*1.25)*1.2))*AV632*1),2)*BS632),2))*AT632)/100),2)+ROUND(((ROUND((ROUND(((AE632-(((EU632*1.25)*1.2)))*AV632*1),2)*BS632),2)*AT632)/100),2))</f>
        <v>625.19000000000005</v>
      </c>
      <c r="CZ632" s="2">
        <f>(ROUND((((S632+ROUND((ROUND(((((EU632*1.25)*1.2))*AV632*1),2)*BS632),2))*AU632)/100),2)+ROUND(((ROUND((ROUND(((AE632-(((EU632*1.25)*1.2)))*AV632*1),2)*BS632),2)*AU632)/100),2))</f>
        <v>349.88</v>
      </c>
      <c r="DA632" s="2"/>
      <c r="DB632" s="2">
        <v>223</v>
      </c>
      <c r="DC632" s="2" t="s">
        <v>3</v>
      </c>
      <c r="DD632" s="2" t="s">
        <v>42</v>
      </c>
      <c r="DE632" s="2" t="s">
        <v>140</v>
      </c>
      <c r="DF632" s="2" t="s">
        <v>140</v>
      </c>
      <c r="DG632" s="2" t="s">
        <v>141</v>
      </c>
      <c r="DH632" s="2" t="s">
        <v>3</v>
      </c>
      <c r="DI632" s="2" t="s">
        <v>141</v>
      </c>
      <c r="DJ632" s="2" t="s">
        <v>140</v>
      </c>
      <c r="DK632" s="2" t="s">
        <v>3</v>
      </c>
      <c r="DL632" s="2" t="s">
        <v>3</v>
      </c>
      <c r="DM632" s="2" t="s">
        <v>3</v>
      </c>
      <c r="DN632" s="2">
        <v>0</v>
      </c>
      <c r="DO632" s="2">
        <v>0</v>
      </c>
      <c r="DP632" s="2">
        <v>1</v>
      </c>
      <c r="DQ632" s="2">
        <v>1</v>
      </c>
      <c r="DR632" s="2"/>
      <c r="DS632" s="2"/>
      <c r="DT632" s="2"/>
      <c r="DU632" s="2">
        <v>1013</v>
      </c>
      <c r="DV632" s="2" t="s">
        <v>643</v>
      </c>
      <c r="DW632" s="2" t="s">
        <v>643</v>
      </c>
      <c r="DX632" s="2">
        <v>1</v>
      </c>
      <c r="DY632" s="2"/>
      <c r="DZ632" s="2" t="s">
        <v>3</v>
      </c>
      <c r="EA632" s="2" t="s">
        <v>3</v>
      </c>
      <c r="EB632" s="2" t="s">
        <v>3</v>
      </c>
      <c r="EC632" s="2" t="s">
        <v>3</v>
      </c>
      <c r="ED632" s="2"/>
      <c r="EE632" s="2">
        <v>85133642</v>
      </c>
      <c r="EF632" s="2">
        <v>30</v>
      </c>
      <c r="EG632" s="2" t="s">
        <v>52</v>
      </c>
      <c r="EH632" s="2">
        <v>0</v>
      </c>
      <c r="EI632" s="2" t="s">
        <v>3</v>
      </c>
      <c r="EJ632" s="2">
        <v>1</v>
      </c>
      <c r="EK632" s="2">
        <v>22</v>
      </c>
      <c r="EL632" s="2" t="s">
        <v>573</v>
      </c>
      <c r="EM632" s="2" t="s">
        <v>574</v>
      </c>
      <c r="EN632" s="2"/>
      <c r="EO632" s="2" t="s">
        <v>142</v>
      </c>
      <c r="EP632" s="2"/>
      <c r="EQ632" s="2">
        <v>0</v>
      </c>
      <c r="ER632" s="2">
        <v>109.61</v>
      </c>
      <c r="ES632" s="2">
        <v>1.89</v>
      </c>
      <c r="ET632" s="2">
        <v>10.68</v>
      </c>
      <c r="EU632" s="2">
        <v>1.26</v>
      </c>
      <c r="EV632" s="2">
        <v>97.04</v>
      </c>
      <c r="EW632" s="2">
        <v>7.87</v>
      </c>
      <c r="EX632" s="2">
        <v>0</v>
      </c>
      <c r="EY632" s="2">
        <v>0</v>
      </c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>
        <v>0</v>
      </c>
      <c r="FR632" s="2">
        <v>0</v>
      </c>
      <c r="FS632" s="2">
        <v>0</v>
      </c>
      <c r="FT632" s="2"/>
      <c r="FU632" s="2"/>
      <c r="FV632" s="2"/>
      <c r="FW632" s="2"/>
      <c r="FX632" s="2">
        <v>109</v>
      </c>
      <c r="FY632" s="2">
        <v>61</v>
      </c>
      <c r="FZ632" s="2"/>
      <c r="GA632" s="2" t="s">
        <v>3</v>
      </c>
      <c r="GB632" s="2"/>
      <c r="GC632" s="2"/>
      <c r="GD632" s="2">
        <v>1</v>
      </c>
      <c r="GE632" s="2"/>
      <c r="GF632" s="2">
        <v>536503996</v>
      </c>
      <c r="GG632" s="2">
        <v>2</v>
      </c>
      <c r="GH632" s="2">
        <v>1</v>
      </c>
      <c r="GI632" s="2">
        <v>2</v>
      </c>
      <c r="GJ632" s="2">
        <v>0</v>
      </c>
      <c r="GK632" s="2">
        <v>0</v>
      </c>
      <c r="GL632" s="2">
        <f t="shared" si="782"/>
        <v>0</v>
      </c>
      <c r="GM632" s="2">
        <f t="shared" si="783"/>
        <v>1632.84</v>
      </c>
      <c r="GN632" s="2">
        <f t="shared" si="784"/>
        <v>1632.84</v>
      </c>
      <c r="GO632" s="2">
        <f t="shared" si="785"/>
        <v>0</v>
      </c>
      <c r="GP632" s="2">
        <f t="shared" si="786"/>
        <v>0</v>
      </c>
      <c r="GQ632" s="2"/>
      <c r="GR632" s="2">
        <v>0</v>
      </c>
      <c r="GS632" s="2">
        <v>3</v>
      </c>
      <c r="GT632" s="2">
        <v>0</v>
      </c>
      <c r="GU632" s="2" t="s">
        <v>3</v>
      </c>
      <c r="GV632" s="2">
        <f t="shared" si="787"/>
        <v>0</v>
      </c>
      <c r="GW632" s="2">
        <v>1</v>
      </c>
      <c r="GX632" s="2">
        <f t="shared" si="788"/>
        <v>0</v>
      </c>
      <c r="GY632" s="2"/>
      <c r="GZ632" s="2"/>
      <c r="HA632" s="2">
        <v>0</v>
      </c>
      <c r="HB632" s="2">
        <v>0</v>
      </c>
      <c r="HC632" s="2">
        <f t="shared" si="789"/>
        <v>0</v>
      </c>
      <c r="HD632" s="2"/>
      <c r="HE632" s="2" t="s">
        <v>3</v>
      </c>
      <c r="HF632" s="2" t="s">
        <v>3</v>
      </c>
      <c r="HG632" s="2"/>
      <c r="HH632" s="2"/>
      <c r="HI632" s="2"/>
      <c r="HJ632" s="2"/>
      <c r="HK632" s="2"/>
      <c r="HL632" s="2"/>
      <c r="HM632" s="2" t="s">
        <v>3</v>
      </c>
      <c r="HN632" s="2" t="s">
        <v>3</v>
      </c>
      <c r="HO632" s="2" t="s">
        <v>3</v>
      </c>
      <c r="HP632" s="2" t="s">
        <v>3</v>
      </c>
      <c r="HQ632" s="2" t="s">
        <v>3</v>
      </c>
      <c r="HR632" s="2"/>
      <c r="HS632" s="2">
        <v>0</v>
      </c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>
        <v>0</v>
      </c>
      <c r="IL632" s="2"/>
      <c r="IM632" s="2"/>
      <c r="IN632" s="2"/>
      <c r="IO632" s="2"/>
      <c r="IP632" s="2"/>
      <c r="IQ632" s="2"/>
      <c r="IR632" s="2"/>
      <c r="IS632" s="2"/>
      <c r="IT632" s="2"/>
      <c r="IU632" s="2"/>
    </row>
    <row r="633" spans="1:255" x14ac:dyDescent="0.2">
      <c r="A633" s="4">
        <v>17</v>
      </c>
      <c r="B633" s="4">
        <v>1</v>
      </c>
      <c r="C633" s="4">
        <f>ROW(SmtRes!A1148)</f>
        <v>1148</v>
      </c>
      <c r="D633" s="4">
        <f>ROW(EtalonRes!A1124)</f>
        <v>1124</v>
      </c>
      <c r="E633" s="4" t="s">
        <v>640</v>
      </c>
      <c r="F633" s="4" t="s">
        <v>641</v>
      </c>
      <c r="G633" s="4" t="s">
        <v>642</v>
      </c>
      <c r="H633" s="4" t="s">
        <v>643</v>
      </c>
      <c r="I633" s="4">
        <v>4</v>
      </c>
      <c r="J633" s="4">
        <v>0</v>
      </c>
      <c r="K633" s="4">
        <v>4</v>
      </c>
      <c r="O633" s="4">
        <f t="shared" si="767"/>
        <v>33327.360000000001</v>
      </c>
      <c r="P633" s="4">
        <f>ROUND((ROUND((AC633*AW633*I633),2)*BC633),2)</f>
        <v>60.1</v>
      </c>
      <c r="Q633" s="4">
        <f>(ROUND((ROUND(((((ET633*1.25)*1.2))*AV633*I633),2)*BB633),2)+ROUND((ROUND(((AE633-(((EU633*1.25)*1.2)))*AV633*I633),2)*BS633),2))</f>
        <v>1060.42</v>
      </c>
      <c r="R633" s="4">
        <f>(ROUND((ROUND(((((EU633*1.25)*1.2))*AV633*I633),2)*BS633),2)+ROUND((ROUND(((AE633-(((EU633*1.25)*1.2)))*AV633*I633),2)*BS633),2))</f>
        <v>454.74</v>
      </c>
      <c r="S633" s="4">
        <f t="shared" si="768"/>
        <v>32206.84</v>
      </c>
      <c r="T633" s="4">
        <f t="shared" si="769"/>
        <v>0</v>
      </c>
      <c r="U633" s="4">
        <f t="shared" si="770"/>
        <v>46.353040799999995</v>
      </c>
      <c r="V633" s="4">
        <f t="shared" si="771"/>
        <v>0</v>
      </c>
      <c r="W633" s="4">
        <f t="shared" si="772"/>
        <v>0</v>
      </c>
      <c r="X633" s="4">
        <f>(ROUND((((S633+ROUND((ROUND(((((EU633*1.25)*1.2))*AV633*I633),2)*BS633),2))*AT633)/100),2)+ROUND(((ROUND((ROUND(((AE633-(((EU633*1.25)*1.2)))*AV633*I633),2)*BS633),2)*AT633)/100),2))</f>
        <v>35601.120000000003</v>
      </c>
      <c r="Y633" s="4">
        <f>(ROUND((((S633+ROUND((ROUND(((((EU633*1.25)*1.2))*AV633*I633),2)*BS633),2))*AU633)/100),2)+ROUND(((ROUND((ROUND(((AE633-(((EU633*1.25)*1.2)))*AV633*I633),2)*BS633),2)*AU633)/100),2))</f>
        <v>19923.560000000001</v>
      </c>
      <c r="AA633" s="4">
        <v>85736473</v>
      </c>
      <c r="AB633" s="4">
        <f t="shared" si="773"/>
        <v>151.8252</v>
      </c>
      <c r="AC633" s="4">
        <f>ROUND((((ES633*1)*1)),6)</f>
        <v>1.89</v>
      </c>
      <c r="AD633" s="4">
        <f>ROUND((((((ET633*1.25)*1.2))-(((EU633*1.25)*1.2)))+AE633),6)</f>
        <v>16.02</v>
      </c>
      <c r="AE633" s="4">
        <f>ROUND((((EU633*1.25)*1.2)),6)</f>
        <v>1.89</v>
      </c>
      <c r="AF633" s="4">
        <f>ROUND((((EV633*1.15)*1.2)),6)</f>
        <v>133.9152</v>
      </c>
      <c r="AG633" s="4">
        <f t="shared" si="774"/>
        <v>0</v>
      </c>
      <c r="AH633" s="4">
        <f>(((EW633*1.15)*1.2))</f>
        <v>10.8606</v>
      </c>
      <c r="AI633" s="4">
        <f>(((EX633*1.25)*1.2))</f>
        <v>0</v>
      </c>
      <c r="AJ633" s="4">
        <f t="shared" si="775"/>
        <v>0</v>
      </c>
      <c r="AK633" s="4">
        <v>109.61</v>
      </c>
      <c r="AL633" s="4">
        <v>1.89</v>
      </c>
      <c r="AM633" s="4">
        <v>10.68</v>
      </c>
      <c r="AN633" s="4">
        <v>1.26</v>
      </c>
      <c r="AO633" s="4">
        <v>97.04</v>
      </c>
      <c r="AP633" s="4">
        <v>0</v>
      </c>
      <c r="AQ633" s="4">
        <v>7.87</v>
      </c>
      <c r="AR633" s="4">
        <v>0</v>
      </c>
      <c r="AS633" s="4">
        <v>0</v>
      </c>
      <c r="AT633" s="4">
        <v>109</v>
      </c>
      <c r="AU633" s="4">
        <v>61</v>
      </c>
      <c r="AV633" s="4">
        <v>1.0669999999999999</v>
      </c>
      <c r="AW633" s="4">
        <v>1</v>
      </c>
      <c r="AZ633" s="4">
        <v>1</v>
      </c>
      <c r="BA633" s="4">
        <v>56.35</v>
      </c>
      <c r="BB633" s="4">
        <v>15.51</v>
      </c>
      <c r="BC633" s="4">
        <v>7.95</v>
      </c>
      <c r="BD633" s="4" t="s">
        <v>3</v>
      </c>
      <c r="BE633" s="4" t="s">
        <v>3</v>
      </c>
      <c r="BF633" s="4" t="s">
        <v>3</v>
      </c>
      <c r="BG633" s="4" t="s">
        <v>3</v>
      </c>
      <c r="BH633" s="4">
        <v>0</v>
      </c>
      <c r="BI633" s="4">
        <v>1</v>
      </c>
      <c r="BJ633" s="4" t="s">
        <v>644</v>
      </c>
      <c r="BM633" s="4">
        <v>22</v>
      </c>
      <c r="BN633" s="4">
        <v>0</v>
      </c>
      <c r="BO633" s="4" t="s">
        <v>641</v>
      </c>
      <c r="BP633" s="4">
        <v>1</v>
      </c>
      <c r="BQ633" s="4">
        <v>30</v>
      </c>
      <c r="BR633" s="4">
        <v>0</v>
      </c>
      <c r="BS633" s="4">
        <v>56.35</v>
      </c>
      <c r="BT633" s="4">
        <v>1</v>
      </c>
      <c r="BU633" s="4">
        <v>1</v>
      </c>
      <c r="BV633" s="4">
        <v>1</v>
      </c>
      <c r="BW633" s="4">
        <v>1</v>
      </c>
      <c r="BX633" s="4">
        <v>1</v>
      </c>
      <c r="BY633" s="4" t="s">
        <v>3</v>
      </c>
      <c r="BZ633" s="4">
        <v>109</v>
      </c>
      <c r="CA633" s="4">
        <v>61</v>
      </c>
      <c r="CB633" s="4" t="s">
        <v>3</v>
      </c>
      <c r="CE633" s="4">
        <v>1566</v>
      </c>
      <c r="CF633" s="4">
        <v>0</v>
      </c>
      <c r="CG633" s="4">
        <v>0</v>
      </c>
      <c r="CM633" s="4">
        <v>0</v>
      </c>
      <c r="CN633" s="4" t="s">
        <v>907</v>
      </c>
      <c r="CO633" s="4">
        <v>0</v>
      </c>
      <c r="CP633" s="4">
        <f t="shared" si="776"/>
        <v>33327.360000000001</v>
      </c>
      <c r="CQ633" s="4">
        <f>ROUND((ROUND((AC633*AW633*1),2)*BC633),2)</f>
        <v>15.03</v>
      </c>
      <c r="CR633" s="4">
        <f>(ROUND((ROUND(((((ET633*1.25)*1.2))*AV633*1),2)*BB633),2)+ROUND((ROUND(((AE633-(((EU633*1.25)*1.2)))*AV633*1),2)*BS633),2))</f>
        <v>265.07</v>
      </c>
      <c r="CS633" s="4">
        <f>(ROUND((ROUND(((((EU633*1.25)*1.2))*AV633*1),2)*BS633),2)+ROUND((ROUND(((AE633-(((EU633*1.25)*1.2)))*AV633*1),2)*BS633),2))</f>
        <v>113.83</v>
      </c>
      <c r="CT633" s="4">
        <f t="shared" si="777"/>
        <v>8051.85</v>
      </c>
      <c r="CU633" s="4">
        <f t="shared" si="778"/>
        <v>0</v>
      </c>
      <c r="CV633" s="4">
        <f t="shared" si="779"/>
        <v>11.588260199999999</v>
      </c>
      <c r="CW633" s="4">
        <f t="shared" si="780"/>
        <v>0</v>
      </c>
      <c r="CX633" s="4">
        <f t="shared" si="781"/>
        <v>0</v>
      </c>
      <c r="CY633" s="4">
        <f>(ROUND((((S633+ROUND((ROUND(((((EU633*1.25)*1.2))*AV633*1),2)*BS633),2))*AT633)/100),2)+ROUND(((ROUND((ROUND(((AE633-(((EU633*1.25)*1.2)))*AV633*1),2)*BS633),2)*AT633)/100),2))</f>
        <v>35229.53</v>
      </c>
      <c r="CZ633" s="4">
        <f>(ROUND((((S633+ROUND((ROUND(((((EU633*1.25)*1.2))*AV633*1),2)*BS633),2))*AU633)/100),2)+ROUND(((ROUND((ROUND(((AE633-(((EU633*1.25)*1.2)))*AV633*1),2)*BS633),2)*AU633)/100),2))</f>
        <v>19715.61</v>
      </c>
      <c r="DB633" s="4">
        <v>225</v>
      </c>
      <c r="DC633" s="4" t="s">
        <v>3</v>
      </c>
      <c r="DD633" s="4" t="s">
        <v>42</v>
      </c>
      <c r="DE633" s="4" t="s">
        <v>140</v>
      </c>
      <c r="DF633" s="4" t="s">
        <v>140</v>
      </c>
      <c r="DG633" s="4" t="s">
        <v>141</v>
      </c>
      <c r="DH633" s="4" t="s">
        <v>3</v>
      </c>
      <c r="DI633" s="4" t="s">
        <v>141</v>
      </c>
      <c r="DJ633" s="4" t="s">
        <v>140</v>
      </c>
      <c r="DK633" s="4" t="s">
        <v>3</v>
      </c>
      <c r="DL633" s="4" t="s">
        <v>3</v>
      </c>
      <c r="DM633" s="4" t="s">
        <v>3</v>
      </c>
      <c r="DN633" s="4">
        <v>0</v>
      </c>
      <c r="DO633" s="4">
        <v>0</v>
      </c>
      <c r="DP633" s="4">
        <v>1</v>
      </c>
      <c r="DQ633" s="4">
        <v>1</v>
      </c>
      <c r="DU633" s="4">
        <v>1013</v>
      </c>
      <c r="DV633" s="4" t="s">
        <v>643</v>
      </c>
      <c r="DW633" s="4" t="s">
        <v>643</v>
      </c>
      <c r="DX633" s="4">
        <v>1</v>
      </c>
      <c r="DZ633" s="4" t="s">
        <v>3</v>
      </c>
      <c r="EA633" s="4" t="s">
        <v>3</v>
      </c>
      <c r="EB633" s="4" t="s">
        <v>3</v>
      </c>
      <c r="EC633" s="4" t="s">
        <v>3</v>
      </c>
      <c r="EE633" s="4">
        <v>85133642</v>
      </c>
      <c r="EF633" s="4">
        <v>30</v>
      </c>
      <c r="EG633" s="4" t="s">
        <v>52</v>
      </c>
      <c r="EH633" s="4">
        <v>0</v>
      </c>
      <c r="EI633" s="4" t="s">
        <v>3</v>
      </c>
      <c r="EJ633" s="4">
        <v>1</v>
      </c>
      <c r="EK633" s="4">
        <v>22</v>
      </c>
      <c r="EL633" s="4" t="s">
        <v>573</v>
      </c>
      <c r="EM633" s="4" t="s">
        <v>574</v>
      </c>
      <c r="EO633" s="4" t="s">
        <v>142</v>
      </c>
      <c r="EQ633" s="4">
        <v>0</v>
      </c>
      <c r="ER633" s="4">
        <v>109.61</v>
      </c>
      <c r="ES633" s="4">
        <v>1.89</v>
      </c>
      <c r="ET633" s="4">
        <v>10.68</v>
      </c>
      <c r="EU633" s="4">
        <v>1.26</v>
      </c>
      <c r="EV633" s="4">
        <v>97.04</v>
      </c>
      <c r="EW633" s="4">
        <v>7.87</v>
      </c>
      <c r="EX633" s="4">
        <v>0</v>
      </c>
      <c r="EY633" s="4">
        <v>0</v>
      </c>
      <c r="FQ633" s="4">
        <v>0</v>
      </c>
      <c r="FR633" s="4">
        <v>0</v>
      </c>
      <c r="FS633" s="4">
        <v>0</v>
      </c>
      <c r="FX633" s="4">
        <v>109</v>
      </c>
      <c r="FY633" s="4">
        <v>61</v>
      </c>
      <c r="GA633" s="4" t="s">
        <v>3</v>
      </c>
      <c r="GD633" s="4">
        <v>1</v>
      </c>
      <c r="GF633" s="4">
        <v>536503996</v>
      </c>
      <c r="GG633" s="4">
        <v>2</v>
      </c>
      <c r="GH633" s="4">
        <v>1</v>
      </c>
      <c r="GI633" s="4">
        <v>2</v>
      </c>
      <c r="GJ633" s="4">
        <v>0</v>
      </c>
      <c r="GK633" s="4">
        <v>0</v>
      </c>
      <c r="GL633" s="4">
        <f t="shared" si="782"/>
        <v>0</v>
      </c>
      <c r="GM633" s="4">
        <f t="shared" si="783"/>
        <v>88852.04</v>
      </c>
      <c r="GN633" s="4">
        <f t="shared" si="784"/>
        <v>88852.04</v>
      </c>
      <c r="GO633" s="4">
        <f t="shared" si="785"/>
        <v>0</v>
      </c>
      <c r="GP633" s="4">
        <f t="shared" si="786"/>
        <v>0</v>
      </c>
      <c r="GR633" s="4">
        <v>0</v>
      </c>
      <c r="GS633" s="4">
        <v>3</v>
      </c>
      <c r="GT633" s="4">
        <v>0</v>
      </c>
      <c r="GU633" s="4" t="s">
        <v>3</v>
      </c>
      <c r="GV633" s="4">
        <f t="shared" si="787"/>
        <v>0</v>
      </c>
      <c r="GW633" s="4">
        <v>1</v>
      </c>
      <c r="GX633" s="4">
        <f t="shared" si="788"/>
        <v>0</v>
      </c>
      <c r="HA633" s="4">
        <v>0</v>
      </c>
      <c r="HB633" s="4">
        <v>0</v>
      </c>
      <c r="HC633" s="4">
        <f t="shared" si="789"/>
        <v>0</v>
      </c>
      <c r="HE633" s="4" t="s">
        <v>3</v>
      </c>
      <c r="HF633" s="4" t="s">
        <v>3</v>
      </c>
      <c r="HM633" s="4" t="s">
        <v>3</v>
      </c>
      <c r="HN633" s="4" t="s">
        <v>3</v>
      </c>
      <c r="HO633" s="4" t="s">
        <v>3</v>
      </c>
      <c r="HP633" s="4" t="s">
        <v>3</v>
      </c>
      <c r="HQ633" s="4" t="s">
        <v>3</v>
      </c>
      <c r="HS633" s="4">
        <v>0</v>
      </c>
      <c r="IK633" s="4">
        <v>0</v>
      </c>
    </row>
    <row r="634" spans="1:255" x14ac:dyDescent="0.2">
      <c r="A634" s="2">
        <v>18</v>
      </c>
      <c r="B634" s="2">
        <v>1</v>
      </c>
      <c r="C634" s="2">
        <v>1140</v>
      </c>
      <c r="D634" s="2"/>
      <c r="E634" s="2" t="s">
        <v>645</v>
      </c>
      <c r="F634" s="2" t="s">
        <v>646</v>
      </c>
      <c r="G634" s="2" t="s">
        <v>647</v>
      </c>
      <c r="H634" s="2" t="s">
        <v>146</v>
      </c>
      <c r="I634" s="2">
        <f>I632*J634</f>
        <v>4</v>
      </c>
      <c r="J634" s="2">
        <v>1</v>
      </c>
      <c r="K634" s="2">
        <v>1</v>
      </c>
      <c r="L634" s="2"/>
      <c r="M634" s="2"/>
      <c r="N634" s="2"/>
      <c r="O634" s="2">
        <f t="shared" si="767"/>
        <v>30022.28</v>
      </c>
      <c r="P634" s="2">
        <f>ROUND((ROUND((AC634*I634),2)*BC634),2)</f>
        <v>30022.28</v>
      </c>
      <c r="Q634" s="2">
        <f>(ROUND((ROUND(((ET634)*AV634*I634),2)*BB634),2)+ROUND((ROUND(((AE634-(EU634))*AV634*I634),2)*BS634),2))</f>
        <v>0</v>
      </c>
      <c r="R634" s="2">
        <f>(ROUND((ROUND(((EU634)*AV634*I634),2)*BS634),2)+ROUND((ROUND(((AE634-(EU634))*AV634*I634),2)*BS634),2))</f>
        <v>0</v>
      </c>
      <c r="S634" s="2">
        <f t="shared" si="768"/>
        <v>0</v>
      </c>
      <c r="T634" s="2">
        <f t="shared" si="769"/>
        <v>0</v>
      </c>
      <c r="U634" s="2">
        <f t="shared" si="770"/>
        <v>0</v>
      </c>
      <c r="V634" s="2">
        <f t="shared" si="771"/>
        <v>0</v>
      </c>
      <c r="W634" s="2">
        <f t="shared" si="772"/>
        <v>0</v>
      </c>
      <c r="X634" s="2">
        <f>(ROUND((((S634+ROUND((ROUND(((EU634)*AV634*I634),2)*BS634),2))*AT634)/100),2)+ROUND(((ROUND((ROUND(((AE634-(EU634))*AV634*I634),2)*BS634),2)*AT634)/100),2))</f>
        <v>0</v>
      </c>
      <c r="Y634" s="2">
        <f>(ROUND((((S634+ROUND((ROUND(((EU634)*AV634*I634),2)*BS634),2))*AU634)/100),2)+ROUND(((ROUND((ROUND(((AE634-(EU634))*AV634*I634),2)*BS634),2)*AU634)/100),2))</f>
        <v>0</v>
      </c>
      <c r="Z634" s="2"/>
      <c r="AA634" s="2">
        <v>85736471</v>
      </c>
      <c r="AB634" s="2">
        <f t="shared" si="773"/>
        <v>7505.57</v>
      </c>
      <c r="AC634" s="2">
        <f>ROUND((ES634),6)</f>
        <v>7505.57</v>
      </c>
      <c r="AD634" s="2">
        <f>ROUND((((ET634)-(EU634))+AE634),6)</f>
        <v>0</v>
      </c>
      <c r="AE634" s="2">
        <f>ROUND((EU634),6)</f>
        <v>0</v>
      </c>
      <c r="AF634" s="2">
        <f>ROUND((EV634),6)</f>
        <v>0</v>
      </c>
      <c r="AG634" s="2">
        <f t="shared" si="774"/>
        <v>0</v>
      </c>
      <c r="AH634" s="2">
        <f>(EW634)</f>
        <v>0</v>
      </c>
      <c r="AI634" s="2">
        <f>(EX634)</f>
        <v>0</v>
      </c>
      <c r="AJ634" s="2">
        <f t="shared" si="775"/>
        <v>0</v>
      </c>
      <c r="AK634" s="2">
        <v>7505.5700000000006</v>
      </c>
      <c r="AL634" s="2">
        <v>7505.5700000000006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1</v>
      </c>
      <c r="AW634" s="2">
        <v>1</v>
      </c>
      <c r="AX634" s="2"/>
      <c r="AY634" s="2"/>
      <c r="AZ634" s="2">
        <v>1</v>
      </c>
      <c r="BA634" s="2">
        <v>1</v>
      </c>
      <c r="BB634" s="2">
        <v>1</v>
      </c>
      <c r="BC634" s="2">
        <v>1</v>
      </c>
      <c r="BD634" s="2" t="s">
        <v>3</v>
      </c>
      <c r="BE634" s="2" t="s">
        <v>3</v>
      </c>
      <c r="BF634" s="2" t="s">
        <v>3</v>
      </c>
      <c r="BG634" s="2" t="s">
        <v>3</v>
      </c>
      <c r="BH634" s="2">
        <v>3</v>
      </c>
      <c r="BI634" s="2">
        <v>3</v>
      </c>
      <c r="BJ634" s="2" t="s">
        <v>3</v>
      </c>
      <c r="BK634" s="2"/>
      <c r="BL634" s="2"/>
      <c r="BM634" s="2">
        <v>746</v>
      </c>
      <c r="BN634" s="2">
        <v>0</v>
      </c>
      <c r="BO634" s="2" t="s">
        <v>3</v>
      </c>
      <c r="BP634" s="2">
        <v>0</v>
      </c>
      <c r="BQ634" s="2">
        <v>130</v>
      </c>
      <c r="BR634" s="2">
        <v>0</v>
      </c>
      <c r="BS634" s="2">
        <v>1</v>
      </c>
      <c r="BT634" s="2">
        <v>1</v>
      </c>
      <c r="BU634" s="2">
        <v>1</v>
      </c>
      <c r="BV634" s="2">
        <v>1</v>
      </c>
      <c r="BW634" s="2">
        <v>1</v>
      </c>
      <c r="BX634" s="2">
        <v>1</v>
      </c>
      <c r="BY634" s="2" t="s">
        <v>3</v>
      </c>
      <c r="BZ634" s="2">
        <v>109</v>
      </c>
      <c r="CA634" s="2">
        <v>61</v>
      </c>
      <c r="CB634" s="2" t="s">
        <v>3</v>
      </c>
      <c r="CC634" s="2"/>
      <c r="CD634" s="2"/>
      <c r="CE634" s="2">
        <v>1566</v>
      </c>
      <c r="CF634" s="2">
        <v>0</v>
      </c>
      <c r="CG634" s="2">
        <v>0</v>
      </c>
      <c r="CH634" s="2"/>
      <c r="CI634" s="2"/>
      <c r="CJ634" s="2"/>
      <c r="CK634" s="2"/>
      <c r="CL634" s="2"/>
      <c r="CM634" s="2">
        <v>0</v>
      </c>
      <c r="CN634" s="2" t="s">
        <v>908</v>
      </c>
      <c r="CO634" s="2">
        <v>0</v>
      </c>
      <c r="CP634" s="2">
        <f t="shared" si="776"/>
        <v>30022.28</v>
      </c>
      <c r="CQ634" s="2">
        <f>ROUND((ROUND((AC634*1),2)*BC634),2)</f>
        <v>7505.57</v>
      </c>
      <c r="CR634" s="2">
        <f>(ROUND((ROUND(((ET634)*AV634*1),2)*BB634),2)+ROUND((ROUND(((AE634-(EU634))*AV634*1),2)*BS634),2))</f>
        <v>0</v>
      </c>
      <c r="CS634" s="2">
        <f>(ROUND((ROUND(((EU634)*AV634*1),2)*BS634),2)+ROUND((ROUND(((AE634-(EU634))*AV634*1),2)*BS634),2))</f>
        <v>0</v>
      </c>
      <c r="CT634" s="2">
        <f t="shared" si="777"/>
        <v>0</v>
      </c>
      <c r="CU634" s="2">
        <f t="shared" si="778"/>
        <v>0</v>
      </c>
      <c r="CV634" s="2">
        <f t="shared" si="779"/>
        <v>0</v>
      </c>
      <c r="CW634" s="2">
        <f t="shared" si="780"/>
        <v>0</v>
      </c>
      <c r="CX634" s="2">
        <f t="shared" si="781"/>
        <v>0</v>
      </c>
      <c r="CY634" s="2">
        <f>(ROUND((((S634+ROUND((ROUND(((EU634)*AV634*1),2)*BS634),2))*AT634)/100),2)+ROUND(((ROUND((ROUND(((AE634-(EU634))*AV634*1),2)*BS634),2)*AT634)/100),2))</f>
        <v>0</v>
      </c>
      <c r="CZ634" s="2">
        <f>(ROUND((((S634+ROUND((ROUND(((EU634)*AV634*1),2)*BS634),2))*AU634)/100),2)+ROUND(((ROUND((ROUND(((AE634-(EU634))*AV634*1),2)*BS634),2)*AU634)/100),2))</f>
        <v>0</v>
      </c>
      <c r="DA634" s="2"/>
      <c r="DB634" s="2"/>
      <c r="DC634" s="2" t="s">
        <v>3</v>
      </c>
      <c r="DD634" s="2" t="s">
        <v>3</v>
      </c>
      <c r="DE634" s="2" t="s">
        <v>3</v>
      </c>
      <c r="DF634" s="2" t="s">
        <v>3</v>
      </c>
      <c r="DG634" s="2" t="s">
        <v>3</v>
      </c>
      <c r="DH634" s="2" t="s">
        <v>3</v>
      </c>
      <c r="DI634" s="2" t="s">
        <v>3</v>
      </c>
      <c r="DJ634" s="2" t="s">
        <v>3</v>
      </c>
      <c r="DK634" s="2" t="s">
        <v>3</v>
      </c>
      <c r="DL634" s="2" t="s">
        <v>3</v>
      </c>
      <c r="DM634" s="2" t="s">
        <v>3</v>
      </c>
      <c r="DN634" s="2">
        <v>0</v>
      </c>
      <c r="DO634" s="2">
        <v>0</v>
      </c>
      <c r="DP634" s="2">
        <v>1</v>
      </c>
      <c r="DQ634" s="2">
        <v>1</v>
      </c>
      <c r="DR634" s="2"/>
      <c r="DS634" s="2"/>
      <c r="DT634" s="2"/>
      <c r="DU634" s="2">
        <v>1010</v>
      </c>
      <c r="DV634" s="2" t="s">
        <v>146</v>
      </c>
      <c r="DW634" s="2" t="s">
        <v>146</v>
      </c>
      <c r="DX634" s="2">
        <v>1</v>
      </c>
      <c r="DY634" s="2"/>
      <c r="DZ634" s="2" t="s">
        <v>3</v>
      </c>
      <c r="EA634" s="2" t="s">
        <v>3</v>
      </c>
      <c r="EB634" s="2" t="s">
        <v>3</v>
      </c>
      <c r="EC634" s="2" t="s">
        <v>3</v>
      </c>
      <c r="ED634" s="2"/>
      <c r="EE634" s="2">
        <v>85133594</v>
      </c>
      <c r="EF634" s="2">
        <v>130</v>
      </c>
      <c r="EG634" s="2" t="s">
        <v>635</v>
      </c>
      <c r="EH634" s="2">
        <v>0</v>
      </c>
      <c r="EI634" s="2" t="s">
        <v>3</v>
      </c>
      <c r="EJ634" s="2">
        <v>3</v>
      </c>
      <c r="EK634" s="2">
        <v>746</v>
      </c>
      <c r="EL634" s="2" t="s">
        <v>636</v>
      </c>
      <c r="EM634" s="2" t="s">
        <v>637</v>
      </c>
      <c r="EN634" s="2"/>
      <c r="EO634" s="2" t="s">
        <v>148</v>
      </c>
      <c r="EP634" s="2"/>
      <c r="EQ634" s="2">
        <v>2097152</v>
      </c>
      <c r="ER634" s="2">
        <v>0</v>
      </c>
      <c r="ES634" s="2">
        <v>7505.5700000000006</v>
      </c>
      <c r="ET634" s="2">
        <v>0</v>
      </c>
      <c r="EU634" s="2">
        <v>0</v>
      </c>
      <c r="EV634" s="2">
        <v>0</v>
      </c>
      <c r="EW634" s="2">
        <v>0</v>
      </c>
      <c r="EX634" s="2">
        <v>0</v>
      </c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>
        <v>0</v>
      </c>
      <c r="FR634" s="2">
        <f>P634</f>
        <v>30022.28</v>
      </c>
      <c r="FS634" s="2">
        <v>0</v>
      </c>
      <c r="FT634" s="2"/>
      <c r="FU634" s="2"/>
      <c r="FV634" s="2"/>
      <c r="FW634" s="2"/>
      <c r="FX634" s="2">
        <v>109</v>
      </c>
      <c r="FY634" s="2">
        <v>61</v>
      </c>
      <c r="FZ634" s="2"/>
      <c r="GA634" s="2" t="s">
        <v>648</v>
      </c>
      <c r="GB634" s="2"/>
      <c r="GC634" s="2"/>
      <c r="GD634" s="2">
        <v>1</v>
      </c>
      <c r="GE634" s="2"/>
      <c r="GF634" s="2">
        <v>-1380712879</v>
      </c>
      <c r="GG634" s="2">
        <v>2</v>
      </c>
      <c r="GH634" s="2">
        <v>4</v>
      </c>
      <c r="GI634" s="2">
        <v>-2</v>
      </c>
      <c r="GJ634" s="2">
        <v>0</v>
      </c>
      <c r="GK634" s="2">
        <v>0</v>
      </c>
      <c r="GL634" s="2">
        <f t="shared" si="782"/>
        <v>0</v>
      </c>
      <c r="GM634" s="2">
        <f t="shared" si="783"/>
        <v>30022.28</v>
      </c>
      <c r="GN634" s="2">
        <f t="shared" si="784"/>
        <v>0</v>
      </c>
      <c r="GO634" s="2">
        <f t="shared" si="785"/>
        <v>0</v>
      </c>
      <c r="GP634" s="2">
        <f t="shared" si="786"/>
        <v>0</v>
      </c>
      <c r="GQ634" s="2"/>
      <c r="GR634" s="2">
        <v>0</v>
      </c>
      <c r="GS634" s="2">
        <v>2</v>
      </c>
      <c r="GT634" s="2">
        <v>0</v>
      </c>
      <c r="GU634" s="2" t="s">
        <v>3</v>
      </c>
      <c r="GV634" s="2">
        <f t="shared" si="787"/>
        <v>0</v>
      </c>
      <c r="GW634" s="2">
        <v>1</v>
      </c>
      <c r="GX634" s="2">
        <f t="shared" si="788"/>
        <v>0</v>
      </c>
      <c r="GY634" s="2"/>
      <c r="GZ634" s="2"/>
      <c r="HA634" s="2">
        <v>0</v>
      </c>
      <c r="HB634" s="2">
        <v>0</v>
      </c>
      <c r="HC634" s="2">
        <f t="shared" si="789"/>
        <v>0</v>
      </c>
      <c r="HD634" s="2"/>
      <c r="HE634" s="2" t="s">
        <v>34</v>
      </c>
      <c r="HF634" s="2" t="s">
        <v>639</v>
      </c>
      <c r="HG634" s="2"/>
      <c r="HH634" s="2"/>
      <c r="HI634" s="2"/>
      <c r="HJ634" s="2"/>
      <c r="HK634" s="2"/>
      <c r="HL634" s="2"/>
      <c r="HM634" s="2" t="s">
        <v>42</v>
      </c>
      <c r="HN634" s="2" t="s">
        <v>3</v>
      </c>
      <c r="HO634" s="2" t="s">
        <v>3</v>
      </c>
      <c r="HP634" s="2" t="s">
        <v>3</v>
      </c>
      <c r="HQ634" s="2" t="s">
        <v>3</v>
      </c>
      <c r="HR634" s="2"/>
      <c r="HS634" s="2">
        <v>0</v>
      </c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>
        <v>0</v>
      </c>
      <c r="IL634" s="2"/>
      <c r="IM634" s="2"/>
      <c r="IN634" s="2"/>
      <c r="IO634" s="2"/>
      <c r="IP634" s="2"/>
      <c r="IQ634" s="2"/>
      <c r="IR634" s="2"/>
      <c r="IS634" s="2"/>
      <c r="IT634" s="2"/>
      <c r="IU634" s="2"/>
    </row>
    <row r="635" spans="1:255" x14ac:dyDescent="0.2">
      <c r="A635" s="4">
        <v>18</v>
      </c>
      <c r="B635" s="4">
        <v>1</v>
      </c>
      <c r="C635" s="4">
        <v>1148</v>
      </c>
      <c r="E635" s="4" t="s">
        <v>645</v>
      </c>
      <c r="F635" s="4" t="s">
        <v>646</v>
      </c>
      <c r="G635" s="4" t="s">
        <v>647</v>
      </c>
      <c r="H635" s="4" t="s">
        <v>146</v>
      </c>
      <c r="I635" s="4">
        <f>I633*J635</f>
        <v>4</v>
      </c>
      <c r="J635" s="4">
        <v>1</v>
      </c>
      <c r="K635" s="4">
        <v>1</v>
      </c>
      <c r="O635" s="4">
        <f t="shared" si="767"/>
        <v>227268.66</v>
      </c>
      <c r="P635" s="4">
        <f>ROUND((ROUND((AC635*I635),2)*BC635),2)</f>
        <v>227268.66</v>
      </c>
      <c r="Q635" s="4">
        <f>(ROUND((ROUND(((ET635)*AV635*I635),2)*BB635),2)+ROUND((ROUND(((AE635-(EU635))*AV635*I635),2)*BS635),2))</f>
        <v>0</v>
      </c>
      <c r="R635" s="4">
        <f>(ROUND((ROUND(((EU635)*AV635*I635),2)*BS635),2)+ROUND((ROUND(((AE635-(EU635))*AV635*I635),2)*BS635),2))</f>
        <v>0</v>
      </c>
      <c r="S635" s="4">
        <f t="shared" si="768"/>
        <v>0</v>
      </c>
      <c r="T635" s="4">
        <f t="shared" si="769"/>
        <v>0</v>
      </c>
      <c r="U635" s="4">
        <f t="shared" si="770"/>
        <v>0</v>
      </c>
      <c r="V635" s="4">
        <f t="shared" si="771"/>
        <v>0</v>
      </c>
      <c r="W635" s="4">
        <f t="shared" si="772"/>
        <v>0</v>
      </c>
      <c r="X635" s="4">
        <f>(ROUND((((S635+ROUND((ROUND(((EU635)*AV635*I635),2)*BS635),2))*AT635)/100),2)+ROUND(((ROUND((ROUND(((AE635-(EU635))*AV635*I635),2)*BS635),2)*AT635)/100),2))</f>
        <v>0</v>
      </c>
      <c r="Y635" s="4">
        <f>(ROUND((((S635+ROUND((ROUND(((EU635)*AV635*I635),2)*BS635),2))*AU635)/100),2)+ROUND(((ROUND((ROUND(((AE635-(EU635))*AV635*I635),2)*BS635),2)*AU635)/100),2))</f>
        <v>0</v>
      </c>
      <c r="AA635" s="4">
        <v>85736473</v>
      </c>
      <c r="AB635" s="4">
        <f t="shared" si="773"/>
        <v>7505.57</v>
      </c>
      <c r="AC635" s="4">
        <f>ROUND((ES635),6)</f>
        <v>7505.57</v>
      </c>
      <c r="AD635" s="4">
        <f>ROUND((((ET635)-(EU635))+AE635),6)</f>
        <v>0</v>
      </c>
      <c r="AE635" s="4">
        <f>ROUND((EU635),6)</f>
        <v>0</v>
      </c>
      <c r="AF635" s="4">
        <f>ROUND((EV635),6)</f>
        <v>0</v>
      </c>
      <c r="AG635" s="4">
        <f t="shared" si="774"/>
        <v>0</v>
      </c>
      <c r="AH635" s="4">
        <f>(EW635)</f>
        <v>0</v>
      </c>
      <c r="AI635" s="4">
        <f>(EX635)</f>
        <v>0</v>
      </c>
      <c r="AJ635" s="4">
        <f t="shared" si="775"/>
        <v>0</v>
      </c>
      <c r="AK635" s="4">
        <v>7505.5700000000006</v>
      </c>
      <c r="AL635" s="4">
        <v>7505.5700000000006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1</v>
      </c>
      <c r="AW635" s="4">
        <v>1</v>
      </c>
      <c r="AZ635" s="4">
        <v>1</v>
      </c>
      <c r="BA635" s="4">
        <v>1</v>
      </c>
      <c r="BB635" s="4">
        <v>1</v>
      </c>
      <c r="BC635" s="4">
        <v>7.57</v>
      </c>
      <c r="BD635" s="4" t="s">
        <v>3</v>
      </c>
      <c r="BE635" s="4" t="s">
        <v>3</v>
      </c>
      <c r="BF635" s="4" t="s">
        <v>3</v>
      </c>
      <c r="BG635" s="4" t="s">
        <v>3</v>
      </c>
      <c r="BH635" s="4">
        <v>3</v>
      </c>
      <c r="BI635" s="4">
        <v>3</v>
      </c>
      <c r="BJ635" s="4" t="s">
        <v>3</v>
      </c>
      <c r="BM635" s="4">
        <v>746</v>
      </c>
      <c r="BN635" s="4">
        <v>0</v>
      </c>
      <c r="BO635" s="4" t="s">
        <v>3</v>
      </c>
      <c r="BP635" s="4">
        <v>0</v>
      </c>
      <c r="BQ635" s="4">
        <v>130</v>
      </c>
      <c r="BR635" s="4">
        <v>0</v>
      </c>
      <c r="BS635" s="4">
        <v>1</v>
      </c>
      <c r="BT635" s="4">
        <v>1</v>
      </c>
      <c r="BU635" s="4">
        <v>1</v>
      </c>
      <c r="BV635" s="4">
        <v>1</v>
      </c>
      <c r="BW635" s="4">
        <v>1</v>
      </c>
      <c r="BX635" s="4">
        <v>1</v>
      </c>
      <c r="BY635" s="4" t="s">
        <v>3</v>
      </c>
      <c r="BZ635" s="4">
        <v>109</v>
      </c>
      <c r="CA635" s="4">
        <v>61</v>
      </c>
      <c r="CB635" s="4" t="s">
        <v>3</v>
      </c>
      <c r="CE635" s="4">
        <v>1566</v>
      </c>
      <c r="CF635" s="4">
        <v>0</v>
      </c>
      <c r="CG635" s="4">
        <v>0</v>
      </c>
      <c r="CM635" s="4">
        <v>0</v>
      </c>
      <c r="CN635" s="4" t="s">
        <v>908</v>
      </c>
      <c r="CO635" s="4">
        <v>0</v>
      </c>
      <c r="CP635" s="4">
        <f t="shared" si="776"/>
        <v>227268.66</v>
      </c>
      <c r="CQ635" s="4">
        <f>ROUND((ROUND((AC635*1),2)*BC635),2)</f>
        <v>56817.16</v>
      </c>
      <c r="CR635" s="4">
        <f>(ROUND((ROUND(((ET635)*AV635*1),2)*BB635),2)+ROUND((ROUND(((AE635-(EU635))*AV635*1),2)*BS635),2))</f>
        <v>0</v>
      </c>
      <c r="CS635" s="4">
        <f>(ROUND((ROUND(((EU635)*AV635*1),2)*BS635),2)+ROUND((ROUND(((AE635-(EU635))*AV635*1),2)*BS635),2))</f>
        <v>0</v>
      </c>
      <c r="CT635" s="4">
        <f t="shared" si="777"/>
        <v>0</v>
      </c>
      <c r="CU635" s="4">
        <f t="shared" si="778"/>
        <v>0</v>
      </c>
      <c r="CV635" s="4">
        <f t="shared" si="779"/>
        <v>0</v>
      </c>
      <c r="CW635" s="4">
        <f t="shared" si="780"/>
        <v>0</v>
      </c>
      <c r="CX635" s="4">
        <f t="shared" si="781"/>
        <v>0</v>
      </c>
      <c r="CY635" s="4">
        <f>(ROUND((((S635+ROUND((ROUND(((EU635)*AV635*1),2)*BS635),2))*AT635)/100),2)+ROUND(((ROUND((ROUND(((AE635-(EU635))*AV635*1),2)*BS635),2)*AT635)/100),2))</f>
        <v>0</v>
      </c>
      <c r="CZ635" s="4">
        <f>(ROUND((((S635+ROUND((ROUND(((EU635)*AV635*1),2)*BS635),2))*AU635)/100),2)+ROUND(((ROUND((ROUND(((AE635-(EU635))*AV635*1),2)*BS635),2)*AU635)/100),2))</f>
        <v>0</v>
      </c>
      <c r="DC635" s="4" t="s">
        <v>3</v>
      </c>
      <c r="DD635" s="4" t="s">
        <v>3</v>
      </c>
      <c r="DE635" s="4" t="s">
        <v>3</v>
      </c>
      <c r="DF635" s="4" t="s">
        <v>3</v>
      </c>
      <c r="DG635" s="4" t="s">
        <v>3</v>
      </c>
      <c r="DH635" s="4" t="s">
        <v>3</v>
      </c>
      <c r="DI635" s="4" t="s">
        <v>3</v>
      </c>
      <c r="DJ635" s="4" t="s">
        <v>3</v>
      </c>
      <c r="DK635" s="4" t="s">
        <v>3</v>
      </c>
      <c r="DL635" s="4" t="s">
        <v>3</v>
      </c>
      <c r="DM635" s="4" t="s">
        <v>3</v>
      </c>
      <c r="DN635" s="4">
        <v>0</v>
      </c>
      <c r="DO635" s="4">
        <v>0</v>
      </c>
      <c r="DP635" s="4">
        <v>1</v>
      </c>
      <c r="DQ635" s="4">
        <v>1</v>
      </c>
      <c r="DU635" s="4">
        <v>1010</v>
      </c>
      <c r="DV635" s="4" t="s">
        <v>146</v>
      </c>
      <c r="DW635" s="4" t="s">
        <v>146</v>
      </c>
      <c r="DX635" s="4">
        <v>1</v>
      </c>
      <c r="DZ635" s="4" t="s">
        <v>3</v>
      </c>
      <c r="EA635" s="4" t="s">
        <v>3</v>
      </c>
      <c r="EB635" s="4" t="s">
        <v>3</v>
      </c>
      <c r="EC635" s="4" t="s">
        <v>3</v>
      </c>
      <c r="EE635" s="4">
        <v>85133594</v>
      </c>
      <c r="EF635" s="4">
        <v>130</v>
      </c>
      <c r="EG635" s="4" t="s">
        <v>635</v>
      </c>
      <c r="EH635" s="4">
        <v>0</v>
      </c>
      <c r="EI635" s="4" t="s">
        <v>3</v>
      </c>
      <c r="EJ635" s="4">
        <v>3</v>
      </c>
      <c r="EK635" s="4">
        <v>746</v>
      </c>
      <c r="EL635" s="4" t="s">
        <v>636</v>
      </c>
      <c r="EM635" s="4" t="s">
        <v>637</v>
      </c>
      <c r="EO635" s="4" t="s">
        <v>148</v>
      </c>
      <c r="EQ635" s="4">
        <v>2097152</v>
      </c>
      <c r="ER635" s="4">
        <v>5650.24</v>
      </c>
      <c r="ES635" s="4">
        <v>7505.5700000000006</v>
      </c>
      <c r="ET635" s="4">
        <v>0</v>
      </c>
      <c r="EU635" s="4">
        <v>0</v>
      </c>
      <c r="EV635" s="4">
        <v>0</v>
      </c>
      <c r="EW635" s="4">
        <v>0</v>
      </c>
      <c r="EX635" s="4">
        <v>0</v>
      </c>
      <c r="EZ635" s="4">
        <v>5</v>
      </c>
      <c r="FC635" s="4">
        <v>1</v>
      </c>
      <c r="FD635" s="4">
        <v>18</v>
      </c>
      <c r="FF635" s="4">
        <v>66500</v>
      </c>
      <c r="FQ635" s="4">
        <v>0</v>
      </c>
      <c r="FR635" s="4">
        <f>P635</f>
        <v>227268.66</v>
      </c>
      <c r="FS635" s="4">
        <v>0</v>
      </c>
      <c r="FX635" s="4">
        <v>109</v>
      </c>
      <c r="FY635" s="4">
        <v>61</v>
      </c>
      <c r="GA635" s="4" t="s">
        <v>648</v>
      </c>
      <c r="GD635" s="4">
        <v>1</v>
      </c>
      <c r="GF635" s="4">
        <v>-1380712879</v>
      </c>
      <c r="GG635" s="4">
        <v>2</v>
      </c>
      <c r="GH635" s="4">
        <v>3</v>
      </c>
      <c r="GI635" s="4">
        <v>5</v>
      </c>
      <c r="GJ635" s="4">
        <v>0</v>
      </c>
      <c r="GK635" s="4">
        <v>0</v>
      </c>
      <c r="GL635" s="4">
        <f t="shared" si="782"/>
        <v>0</v>
      </c>
      <c r="GM635" s="4">
        <f t="shared" si="783"/>
        <v>227268.66</v>
      </c>
      <c r="GN635" s="4">
        <f t="shared" si="784"/>
        <v>0</v>
      </c>
      <c r="GO635" s="4">
        <f t="shared" si="785"/>
        <v>0</v>
      </c>
      <c r="GP635" s="4">
        <f t="shared" si="786"/>
        <v>0</v>
      </c>
      <c r="GR635" s="4">
        <v>1</v>
      </c>
      <c r="GS635" s="4">
        <v>1</v>
      </c>
      <c r="GT635" s="4">
        <v>0</v>
      </c>
      <c r="GU635" s="4" t="s">
        <v>3</v>
      </c>
      <c r="GV635" s="4">
        <f t="shared" si="787"/>
        <v>0</v>
      </c>
      <c r="GW635" s="4">
        <v>1</v>
      </c>
      <c r="GX635" s="4">
        <f t="shared" si="788"/>
        <v>0</v>
      </c>
      <c r="HA635" s="4">
        <v>0</v>
      </c>
      <c r="HB635" s="4">
        <v>0</v>
      </c>
      <c r="HC635" s="4">
        <f t="shared" si="789"/>
        <v>0</v>
      </c>
      <c r="HE635" s="4" t="s">
        <v>34</v>
      </c>
      <c r="HF635" s="4" t="s">
        <v>639</v>
      </c>
      <c r="HM635" s="4" t="s">
        <v>42</v>
      </c>
      <c r="HN635" s="4" t="s">
        <v>3</v>
      </c>
      <c r="HO635" s="4" t="s">
        <v>3</v>
      </c>
      <c r="HP635" s="4" t="s">
        <v>3</v>
      </c>
      <c r="HQ635" s="4" t="s">
        <v>3</v>
      </c>
      <c r="HS635" s="4">
        <v>0</v>
      </c>
      <c r="IK635" s="4">
        <v>0</v>
      </c>
    </row>
    <row r="636" spans="1:255" x14ac:dyDescent="0.2">
      <c r="A636" s="2">
        <v>17</v>
      </c>
      <c r="B636" s="2">
        <v>1</v>
      </c>
      <c r="C636" s="2">
        <f>ROW(SmtRes!A1160)</f>
        <v>1160</v>
      </c>
      <c r="D636" s="2">
        <f>ROW(EtalonRes!A1136)</f>
        <v>1136</v>
      </c>
      <c r="E636" s="2" t="s">
        <v>649</v>
      </c>
      <c r="F636" s="2" t="s">
        <v>650</v>
      </c>
      <c r="G636" s="2" t="s">
        <v>651</v>
      </c>
      <c r="H636" s="2" t="s">
        <v>643</v>
      </c>
      <c r="I636" s="2">
        <f>ROUND(5,9)</f>
        <v>5</v>
      </c>
      <c r="J636" s="2">
        <v>0</v>
      </c>
      <c r="K636" s="2">
        <f>ROUND(5,9)</f>
        <v>5</v>
      </c>
      <c r="L636" s="2"/>
      <c r="M636" s="2"/>
      <c r="N636" s="2"/>
      <c r="O636" s="2">
        <f t="shared" si="767"/>
        <v>362.16</v>
      </c>
      <c r="P636" s="2">
        <f>ROUND((ROUND((AC636*AW636*I636),2)*BC636),2)</f>
        <v>155.05000000000001</v>
      </c>
      <c r="Q636" s="2">
        <f>(ROUND((ROUND(((((ET636*1.25)*1.2))*AV636*I636),2)*BB636),2)+ROUND((ROUND(((AE636-(((EU636*1.25)*1.2)))*AV636*I636),2)*BS636),2))</f>
        <v>20.329999999999998</v>
      </c>
      <c r="R636" s="2">
        <f>(ROUND((ROUND(((((EU636*1.25)*1.2))*AV636*I636),2)*BS636),2)+ROUND((ROUND(((AE636-(((EU636*1.25)*1.2)))*AV636*I636),2)*BS636),2))</f>
        <v>2.3199999999999998</v>
      </c>
      <c r="S636" s="2">
        <f t="shared" si="768"/>
        <v>186.78</v>
      </c>
      <c r="T636" s="2">
        <f t="shared" si="769"/>
        <v>0</v>
      </c>
      <c r="U636" s="2">
        <f t="shared" si="770"/>
        <v>14.798222999999997</v>
      </c>
      <c r="V636" s="2">
        <f t="shared" si="771"/>
        <v>0</v>
      </c>
      <c r="W636" s="2">
        <f t="shared" si="772"/>
        <v>0</v>
      </c>
      <c r="X636" s="2">
        <f>(ROUND((((S636+ROUND((ROUND(((((EU636*1.25)*1.2))*AV636*I636),2)*BS636),2))*AT636)/100),2)+ROUND(((ROUND((ROUND(((AE636-(((EU636*1.25)*1.2)))*AV636*I636),2)*BS636),2)*AT636)/100),2))</f>
        <v>206.12</v>
      </c>
      <c r="Y636" s="2">
        <f>(ROUND((((S636+ROUND((ROUND(((((EU636*1.25)*1.2))*AV636*I636),2)*BS636),2))*AU636)/100),2)+ROUND(((ROUND((ROUND(((AE636-(((EU636*1.25)*1.2)))*AV636*I636),2)*BS636),2)*AU636)/100),2))</f>
        <v>115.35</v>
      </c>
      <c r="Z636" s="2"/>
      <c r="AA636" s="2">
        <v>85736471</v>
      </c>
      <c r="AB636" s="2">
        <f t="shared" si="773"/>
        <v>69.830600000000004</v>
      </c>
      <c r="AC636" s="2">
        <f>ROUND((((ES636*1)*1)),6)</f>
        <v>31.01</v>
      </c>
      <c r="AD636" s="2">
        <f>ROUND((((((ET636*1.25)*1.2))-(((EU636*1.25)*1.2)))+AE636),6)</f>
        <v>3.81</v>
      </c>
      <c r="AE636" s="2">
        <f>ROUND((((EU636*1.25)*1.2)),6)</f>
        <v>0.435</v>
      </c>
      <c r="AF636" s="2">
        <f>ROUND((((EV636*1.15)*1.2)),6)</f>
        <v>35.010599999999997</v>
      </c>
      <c r="AG636" s="2">
        <f t="shared" si="774"/>
        <v>0</v>
      </c>
      <c r="AH636" s="2">
        <f>(((EW636*1.15)*1.2))</f>
        <v>2.7737999999999996</v>
      </c>
      <c r="AI636" s="2">
        <f>(((EX636*1.25)*1.2))</f>
        <v>0</v>
      </c>
      <c r="AJ636" s="2">
        <f t="shared" si="775"/>
        <v>0</v>
      </c>
      <c r="AK636" s="2">
        <v>58.92</v>
      </c>
      <c r="AL636" s="2">
        <v>31.01</v>
      </c>
      <c r="AM636" s="2">
        <v>2.54</v>
      </c>
      <c r="AN636" s="2">
        <v>0.28999999999999998</v>
      </c>
      <c r="AO636" s="2">
        <v>25.37</v>
      </c>
      <c r="AP636" s="2">
        <v>0</v>
      </c>
      <c r="AQ636" s="2">
        <v>2.0099999999999998</v>
      </c>
      <c r="AR636" s="2">
        <v>0</v>
      </c>
      <c r="AS636" s="2">
        <v>0</v>
      </c>
      <c r="AT636" s="2">
        <v>109</v>
      </c>
      <c r="AU636" s="2">
        <v>61</v>
      </c>
      <c r="AV636" s="2">
        <v>1.0669999999999999</v>
      </c>
      <c r="AW636" s="2">
        <v>1</v>
      </c>
      <c r="AX636" s="2"/>
      <c r="AY636" s="2"/>
      <c r="AZ636" s="2">
        <v>1</v>
      </c>
      <c r="BA636" s="2">
        <v>1</v>
      </c>
      <c r="BB636" s="2">
        <v>1</v>
      </c>
      <c r="BC636" s="2">
        <v>1</v>
      </c>
      <c r="BD636" s="2" t="s">
        <v>3</v>
      </c>
      <c r="BE636" s="2" t="s">
        <v>3</v>
      </c>
      <c r="BF636" s="2" t="s">
        <v>3</v>
      </c>
      <c r="BG636" s="2" t="s">
        <v>3</v>
      </c>
      <c r="BH636" s="2">
        <v>0</v>
      </c>
      <c r="BI636" s="2">
        <v>1</v>
      </c>
      <c r="BJ636" s="2" t="s">
        <v>652</v>
      </c>
      <c r="BK636" s="2"/>
      <c r="BL636" s="2"/>
      <c r="BM636" s="2">
        <v>22</v>
      </c>
      <c r="BN636" s="2">
        <v>0</v>
      </c>
      <c r="BO636" s="2" t="s">
        <v>650</v>
      </c>
      <c r="BP636" s="2">
        <v>1</v>
      </c>
      <c r="BQ636" s="2">
        <v>30</v>
      </c>
      <c r="BR636" s="2">
        <v>0</v>
      </c>
      <c r="BS636" s="2">
        <v>1</v>
      </c>
      <c r="BT636" s="2">
        <v>1</v>
      </c>
      <c r="BU636" s="2">
        <v>1</v>
      </c>
      <c r="BV636" s="2">
        <v>1</v>
      </c>
      <c r="BW636" s="2">
        <v>1</v>
      </c>
      <c r="BX636" s="2">
        <v>1</v>
      </c>
      <c r="BY636" s="2" t="s">
        <v>3</v>
      </c>
      <c r="BZ636" s="2">
        <v>109</v>
      </c>
      <c r="CA636" s="2">
        <v>61</v>
      </c>
      <c r="CB636" s="2" t="s">
        <v>3</v>
      </c>
      <c r="CC636" s="2"/>
      <c r="CD636" s="2"/>
      <c r="CE636" s="2">
        <v>1566</v>
      </c>
      <c r="CF636" s="2">
        <v>0</v>
      </c>
      <c r="CG636" s="2">
        <v>0</v>
      </c>
      <c r="CH636" s="2"/>
      <c r="CI636" s="2"/>
      <c r="CJ636" s="2"/>
      <c r="CK636" s="2"/>
      <c r="CL636" s="2"/>
      <c r="CM636" s="2">
        <v>0</v>
      </c>
      <c r="CN636" s="2" t="s">
        <v>907</v>
      </c>
      <c r="CO636" s="2">
        <v>0</v>
      </c>
      <c r="CP636" s="2">
        <f t="shared" si="776"/>
        <v>362.15999999999997</v>
      </c>
      <c r="CQ636" s="2">
        <f>ROUND((ROUND((AC636*AW636*1),2)*BC636),2)</f>
        <v>31.01</v>
      </c>
      <c r="CR636" s="2">
        <f>(ROUND((ROUND(((((ET636*1.25)*1.2))*AV636*1),2)*BB636),2)+ROUND((ROUND(((AE636-(((EU636*1.25)*1.2)))*AV636*1),2)*BS636),2))</f>
        <v>4.07</v>
      </c>
      <c r="CS636" s="2">
        <f>(ROUND((ROUND(((((EU636*1.25)*1.2))*AV636*1),2)*BS636),2)+ROUND((ROUND(((AE636-(((EU636*1.25)*1.2)))*AV636*1),2)*BS636),2))</f>
        <v>0.46</v>
      </c>
      <c r="CT636" s="2">
        <f t="shared" si="777"/>
        <v>37.36</v>
      </c>
      <c r="CU636" s="2">
        <f t="shared" si="778"/>
        <v>0</v>
      </c>
      <c r="CV636" s="2">
        <f t="shared" si="779"/>
        <v>2.9596445999999994</v>
      </c>
      <c r="CW636" s="2">
        <f t="shared" si="780"/>
        <v>0</v>
      </c>
      <c r="CX636" s="2">
        <f t="shared" si="781"/>
        <v>0</v>
      </c>
      <c r="CY636" s="2">
        <f>(ROUND((((S636+ROUND((ROUND(((((EU636*1.25)*1.2))*AV636*1),2)*BS636),2))*AT636)/100),2)+ROUND(((ROUND((ROUND(((AE636-(((EU636*1.25)*1.2)))*AV636*1),2)*BS636),2)*AT636)/100),2))</f>
        <v>204.09</v>
      </c>
      <c r="CZ636" s="2">
        <f>(ROUND((((S636+ROUND((ROUND(((((EU636*1.25)*1.2))*AV636*1),2)*BS636),2))*AU636)/100),2)+ROUND(((ROUND((ROUND(((AE636-(((EU636*1.25)*1.2)))*AV636*1),2)*BS636),2)*AU636)/100),2))</f>
        <v>114.22</v>
      </c>
      <c r="DA636" s="2"/>
      <c r="DB636" s="2">
        <v>227</v>
      </c>
      <c r="DC636" s="2" t="s">
        <v>3</v>
      </c>
      <c r="DD636" s="2" t="s">
        <v>42</v>
      </c>
      <c r="DE636" s="2" t="s">
        <v>140</v>
      </c>
      <c r="DF636" s="2" t="s">
        <v>140</v>
      </c>
      <c r="DG636" s="2" t="s">
        <v>141</v>
      </c>
      <c r="DH636" s="2" t="s">
        <v>3</v>
      </c>
      <c r="DI636" s="2" t="s">
        <v>141</v>
      </c>
      <c r="DJ636" s="2" t="s">
        <v>140</v>
      </c>
      <c r="DK636" s="2" t="s">
        <v>3</v>
      </c>
      <c r="DL636" s="2" t="s">
        <v>3</v>
      </c>
      <c r="DM636" s="2" t="s">
        <v>3</v>
      </c>
      <c r="DN636" s="2">
        <v>0</v>
      </c>
      <c r="DO636" s="2">
        <v>0</v>
      </c>
      <c r="DP636" s="2">
        <v>1</v>
      </c>
      <c r="DQ636" s="2">
        <v>1</v>
      </c>
      <c r="DR636" s="2"/>
      <c r="DS636" s="2"/>
      <c r="DT636" s="2"/>
      <c r="DU636" s="2">
        <v>1013</v>
      </c>
      <c r="DV636" s="2" t="s">
        <v>643</v>
      </c>
      <c r="DW636" s="2" t="s">
        <v>643</v>
      </c>
      <c r="DX636" s="2">
        <v>1</v>
      </c>
      <c r="DY636" s="2"/>
      <c r="DZ636" s="2" t="s">
        <v>3</v>
      </c>
      <c r="EA636" s="2" t="s">
        <v>3</v>
      </c>
      <c r="EB636" s="2" t="s">
        <v>3</v>
      </c>
      <c r="EC636" s="2" t="s">
        <v>3</v>
      </c>
      <c r="ED636" s="2"/>
      <c r="EE636" s="2">
        <v>85133642</v>
      </c>
      <c r="EF636" s="2">
        <v>30</v>
      </c>
      <c r="EG636" s="2" t="s">
        <v>52</v>
      </c>
      <c r="EH636" s="2">
        <v>0</v>
      </c>
      <c r="EI636" s="2" t="s">
        <v>3</v>
      </c>
      <c r="EJ636" s="2">
        <v>1</v>
      </c>
      <c r="EK636" s="2">
        <v>22</v>
      </c>
      <c r="EL636" s="2" t="s">
        <v>573</v>
      </c>
      <c r="EM636" s="2" t="s">
        <v>574</v>
      </c>
      <c r="EN636" s="2"/>
      <c r="EO636" s="2" t="s">
        <v>142</v>
      </c>
      <c r="EP636" s="2"/>
      <c r="EQ636" s="2">
        <v>0</v>
      </c>
      <c r="ER636" s="2">
        <v>58.92</v>
      </c>
      <c r="ES636" s="2">
        <v>31.01</v>
      </c>
      <c r="ET636" s="2">
        <v>2.54</v>
      </c>
      <c r="EU636" s="2">
        <v>0.28999999999999998</v>
      </c>
      <c r="EV636" s="2">
        <v>25.37</v>
      </c>
      <c r="EW636" s="2">
        <v>2.0099999999999998</v>
      </c>
      <c r="EX636" s="2">
        <v>0</v>
      </c>
      <c r="EY636" s="2">
        <v>0</v>
      </c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>
        <v>0</v>
      </c>
      <c r="FR636" s="2">
        <v>0</v>
      </c>
      <c r="FS636" s="2">
        <v>0</v>
      </c>
      <c r="FT636" s="2"/>
      <c r="FU636" s="2"/>
      <c r="FV636" s="2"/>
      <c r="FW636" s="2"/>
      <c r="FX636" s="2">
        <v>109</v>
      </c>
      <c r="FY636" s="2">
        <v>61</v>
      </c>
      <c r="FZ636" s="2"/>
      <c r="GA636" s="2" t="s">
        <v>3</v>
      </c>
      <c r="GB636" s="2"/>
      <c r="GC636" s="2"/>
      <c r="GD636" s="2">
        <v>1</v>
      </c>
      <c r="GE636" s="2"/>
      <c r="GF636" s="2">
        <v>-2009126874</v>
      </c>
      <c r="GG636" s="2">
        <v>2</v>
      </c>
      <c r="GH636" s="2">
        <v>1</v>
      </c>
      <c r="GI636" s="2">
        <v>2</v>
      </c>
      <c r="GJ636" s="2">
        <v>0</v>
      </c>
      <c r="GK636" s="2">
        <v>0</v>
      </c>
      <c r="GL636" s="2">
        <f t="shared" si="782"/>
        <v>0</v>
      </c>
      <c r="GM636" s="2">
        <f t="shared" si="783"/>
        <v>683.63</v>
      </c>
      <c r="GN636" s="2">
        <f t="shared" si="784"/>
        <v>683.63</v>
      </c>
      <c r="GO636" s="2">
        <f t="shared" si="785"/>
        <v>0</v>
      </c>
      <c r="GP636" s="2">
        <f t="shared" si="786"/>
        <v>0</v>
      </c>
      <c r="GQ636" s="2"/>
      <c r="GR636" s="2">
        <v>0</v>
      </c>
      <c r="GS636" s="2">
        <v>3</v>
      </c>
      <c r="GT636" s="2">
        <v>0</v>
      </c>
      <c r="GU636" s="2" t="s">
        <v>3</v>
      </c>
      <c r="GV636" s="2">
        <f t="shared" si="787"/>
        <v>0</v>
      </c>
      <c r="GW636" s="2">
        <v>1</v>
      </c>
      <c r="GX636" s="2">
        <f t="shared" si="788"/>
        <v>0</v>
      </c>
      <c r="GY636" s="2"/>
      <c r="GZ636" s="2"/>
      <c r="HA636" s="2">
        <v>0</v>
      </c>
      <c r="HB636" s="2">
        <v>0</v>
      </c>
      <c r="HC636" s="2">
        <f t="shared" si="789"/>
        <v>0</v>
      </c>
      <c r="HD636" s="2"/>
      <c r="HE636" s="2" t="s">
        <v>3</v>
      </c>
      <c r="HF636" s="2" t="s">
        <v>3</v>
      </c>
      <c r="HG636" s="2"/>
      <c r="HH636" s="2"/>
      <c r="HI636" s="2"/>
      <c r="HJ636" s="2"/>
      <c r="HK636" s="2"/>
      <c r="HL636" s="2"/>
      <c r="HM636" s="2" t="s">
        <v>3</v>
      </c>
      <c r="HN636" s="2" t="s">
        <v>3</v>
      </c>
      <c r="HO636" s="2" t="s">
        <v>3</v>
      </c>
      <c r="HP636" s="2" t="s">
        <v>3</v>
      </c>
      <c r="HQ636" s="2" t="s">
        <v>3</v>
      </c>
      <c r="HR636" s="2"/>
      <c r="HS636" s="2">
        <v>0</v>
      </c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>
        <v>0</v>
      </c>
      <c r="IL636" s="2"/>
      <c r="IM636" s="2"/>
      <c r="IN636" s="2"/>
      <c r="IO636" s="2"/>
      <c r="IP636" s="2"/>
      <c r="IQ636" s="2"/>
      <c r="IR636" s="2"/>
      <c r="IS636" s="2"/>
      <c r="IT636" s="2"/>
      <c r="IU636" s="2"/>
    </row>
    <row r="637" spans="1:255" x14ac:dyDescent="0.2">
      <c r="A637" s="4">
        <v>17</v>
      </c>
      <c r="B637" s="4">
        <v>1</v>
      </c>
      <c r="C637" s="4">
        <f>ROW(SmtRes!A1172)</f>
        <v>1172</v>
      </c>
      <c r="D637" s="4">
        <f>ROW(EtalonRes!A1148)</f>
        <v>1148</v>
      </c>
      <c r="E637" s="4" t="s">
        <v>649</v>
      </c>
      <c r="F637" s="4" t="s">
        <v>650</v>
      </c>
      <c r="G637" s="4" t="s">
        <v>651</v>
      </c>
      <c r="H637" s="4" t="s">
        <v>643</v>
      </c>
      <c r="I637" s="4">
        <f>ROUND(5,9)</f>
        <v>5</v>
      </c>
      <c r="J637" s="4">
        <v>0</v>
      </c>
      <c r="K637" s="4">
        <f>ROUND(5,9)</f>
        <v>5</v>
      </c>
      <c r="O637" s="4">
        <f t="shared" si="767"/>
        <v>12218.82</v>
      </c>
      <c r="P637" s="4">
        <f>ROUND((ROUND((AC637*AW637*I637),2)*BC637),2)</f>
        <v>1381.5</v>
      </c>
      <c r="Q637" s="4">
        <f>(ROUND((ROUND(((((ET637*1.25)*1.2))*AV637*I637),2)*BB637),2)+ROUND((ROUND(((AE637-(((EU637*1.25)*1.2)))*AV637*I637),2)*BS637),2))</f>
        <v>312.27</v>
      </c>
      <c r="R637" s="4">
        <f>(ROUND((ROUND(((((EU637*1.25)*1.2))*AV637*I637),2)*BS637),2)+ROUND((ROUND(((AE637-(((EU637*1.25)*1.2)))*AV637*I637),2)*BS637),2))</f>
        <v>130.72999999999999</v>
      </c>
      <c r="S637" s="4">
        <f t="shared" si="768"/>
        <v>10525.05</v>
      </c>
      <c r="T637" s="4">
        <f t="shared" si="769"/>
        <v>0</v>
      </c>
      <c r="U637" s="4">
        <f t="shared" si="770"/>
        <v>14.798222999999997</v>
      </c>
      <c r="V637" s="4">
        <f t="shared" si="771"/>
        <v>0</v>
      </c>
      <c r="W637" s="4">
        <f t="shared" si="772"/>
        <v>0</v>
      </c>
      <c r="X637" s="4">
        <f>(ROUND((((S637+ROUND((ROUND(((((EU637*1.25)*1.2))*AV637*I637),2)*BS637),2))*AT637)/100),2)+ROUND(((ROUND((ROUND(((AE637-(((EU637*1.25)*1.2)))*AV637*I637),2)*BS637),2)*AT637)/100),2))</f>
        <v>11614.8</v>
      </c>
      <c r="Y637" s="4">
        <f>(ROUND((((S637+ROUND((ROUND(((((EU637*1.25)*1.2))*AV637*I637),2)*BS637),2))*AU637)/100),2)+ROUND(((ROUND((ROUND(((AE637-(((EU637*1.25)*1.2)))*AV637*I637),2)*BS637),2)*AU637)/100),2))</f>
        <v>6500.03</v>
      </c>
      <c r="AA637" s="4">
        <v>85736473</v>
      </c>
      <c r="AB637" s="4">
        <f t="shared" si="773"/>
        <v>69.830600000000004</v>
      </c>
      <c r="AC637" s="4">
        <f>ROUND((((ES637*1)*1)),6)</f>
        <v>31.01</v>
      </c>
      <c r="AD637" s="4">
        <f>ROUND((((((ET637*1.25)*1.2))-(((EU637*1.25)*1.2)))+AE637),6)</f>
        <v>3.81</v>
      </c>
      <c r="AE637" s="4">
        <f>ROUND((((EU637*1.25)*1.2)),6)</f>
        <v>0.435</v>
      </c>
      <c r="AF637" s="4">
        <f>ROUND((((EV637*1.15)*1.2)),6)</f>
        <v>35.010599999999997</v>
      </c>
      <c r="AG637" s="4">
        <f t="shared" si="774"/>
        <v>0</v>
      </c>
      <c r="AH637" s="4">
        <f>(((EW637*1.15)*1.2))</f>
        <v>2.7737999999999996</v>
      </c>
      <c r="AI637" s="4">
        <f>(((EX637*1.25)*1.2))</f>
        <v>0</v>
      </c>
      <c r="AJ637" s="4">
        <f t="shared" si="775"/>
        <v>0</v>
      </c>
      <c r="AK637" s="4">
        <v>58.92</v>
      </c>
      <c r="AL637" s="4">
        <v>31.01</v>
      </c>
      <c r="AM637" s="4">
        <v>2.54</v>
      </c>
      <c r="AN637" s="4">
        <v>0.28999999999999998</v>
      </c>
      <c r="AO637" s="4">
        <v>25.37</v>
      </c>
      <c r="AP637" s="4">
        <v>0</v>
      </c>
      <c r="AQ637" s="4">
        <v>2.0099999999999998</v>
      </c>
      <c r="AR637" s="4">
        <v>0</v>
      </c>
      <c r="AS637" s="4">
        <v>0</v>
      </c>
      <c r="AT637" s="4">
        <v>109</v>
      </c>
      <c r="AU637" s="4">
        <v>61</v>
      </c>
      <c r="AV637" s="4">
        <v>1.0669999999999999</v>
      </c>
      <c r="AW637" s="4">
        <v>1</v>
      </c>
      <c r="AZ637" s="4">
        <v>1</v>
      </c>
      <c r="BA637" s="4">
        <v>56.35</v>
      </c>
      <c r="BB637" s="4">
        <v>15.36</v>
      </c>
      <c r="BC637" s="4">
        <v>8.91</v>
      </c>
      <c r="BD637" s="4" t="s">
        <v>3</v>
      </c>
      <c r="BE637" s="4" t="s">
        <v>3</v>
      </c>
      <c r="BF637" s="4" t="s">
        <v>3</v>
      </c>
      <c r="BG637" s="4" t="s">
        <v>3</v>
      </c>
      <c r="BH637" s="4">
        <v>0</v>
      </c>
      <c r="BI637" s="4">
        <v>1</v>
      </c>
      <c r="BJ637" s="4" t="s">
        <v>652</v>
      </c>
      <c r="BM637" s="4">
        <v>22</v>
      </c>
      <c r="BN637" s="4">
        <v>0</v>
      </c>
      <c r="BO637" s="4" t="s">
        <v>650</v>
      </c>
      <c r="BP637" s="4">
        <v>1</v>
      </c>
      <c r="BQ637" s="4">
        <v>30</v>
      </c>
      <c r="BR637" s="4">
        <v>0</v>
      </c>
      <c r="BS637" s="4">
        <v>56.35</v>
      </c>
      <c r="BT637" s="4">
        <v>1</v>
      </c>
      <c r="BU637" s="4">
        <v>1</v>
      </c>
      <c r="BV637" s="4">
        <v>1</v>
      </c>
      <c r="BW637" s="4">
        <v>1</v>
      </c>
      <c r="BX637" s="4">
        <v>1</v>
      </c>
      <c r="BY637" s="4" t="s">
        <v>3</v>
      </c>
      <c r="BZ637" s="4">
        <v>109</v>
      </c>
      <c r="CA637" s="4">
        <v>61</v>
      </c>
      <c r="CB637" s="4" t="s">
        <v>3</v>
      </c>
      <c r="CE637" s="4">
        <v>1566</v>
      </c>
      <c r="CF637" s="4">
        <v>0</v>
      </c>
      <c r="CG637" s="4">
        <v>0</v>
      </c>
      <c r="CM637" s="4">
        <v>0</v>
      </c>
      <c r="CN637" s="4" t="s">
        <v>907</v>
      </c>
      <c r="CO637" s="4">
        <v>0</v>
      </c>
      <c r="CP637" s="4">
        <f t="shared" si="776"/>
        <v>12218.82</v>
      </c>
      <c r="CQ637" s="4">
        <f>ROUND((ROUND((AC637*AW637*1),2)*BC637),2)</f>
        <v>276.3</v>
      </c>
      <c r="CR637" s="4">
        <f>(ROUND((ROUND(((((ET637*1.25)*1.2))*AV637*1),2)*BB637),2)+ROUND((ROUND(((AE637-(((EU637*1.25)*1.2)))*AV637*1),2)*BS637),2))</f>
        <v>62.52</v>
      </c>
      <c r="CS637" s="4">
        <f>(ROUND((ROUND(((((EU637*1.25)*1.2))*AV637*1),2)*BS637),2)+ROUND((ROUND(((AE637-(((EU637*1.25)*1.2)))*AV637*1),2)*BS637),2))</f>
        <v>25.92</v>
      </c>
      <c r="CT637" s="4">
        <f t="shared" si="777"/>
        <v>2105.2399999999998</v>
      </c>
      <c r="CU637" s="4">
        <f t="shared" si="778"/>
        <v>0</v>
      </c>
      <c r="CV637" s="4">
        <f t="shared" si="779"/>
        <v>2.9596445999999994</v>
      </c>
      <c r="CW637" s="4">
        <f t="shared" si="780"/>
        <v>0</v>
      </c>
      <c r="CX637" s="4">
        <f t="shared" si="781"/>
        <v>0</v>
      </c>
      <c r="CY637" s="4">
        <f>(ROUND((((S637+ROUND((ROUND(((((EU637*1.25)*1.2))*AV637*1),2)*BS637),2))*AT637)/100),2)+ROUND(((ROUND((ROUND(((AE637-(((EU637*1.25)*1.2)))*AV637*1),2)*BS637),2)*AT637)/100),2))</f>
        <v>11500.56</v>
      </c>
      <c r="CZ637" s="4">
        <f>(ROUND((((S637+ROUND((ROUND(((((EU637*1.25)*1.2))*AV637*1),2)*BS637),2))*AU637)/100),2)+ROUND(((ROUND((ROUND(((AE637-(((EU637*1.25)*1.2)))*AV637*1),2)*BS637),2)*AU637)/100),2))</f>
        <v>6436.09</v>
      </c>
      <c r="DB637" s="4">
        <v>229</v>
      </c>
      <c r="DC637" s="4" t="s">
        <v>3</v>
      </c>
      <c r="DD637" s="4" t="s">
        <v>42</v>
      </c>
      <c r="DE637" s="4" t="s">
        <v>140</v>
      </c>
      <c r="DF637" s="4" t="s">
        <v>140</v>
      </c>
      <c r="DG637" s="4" t="s">
        <v>141</v>
      </c>
      <c r="DH637" s="4" t="s">
        <v>3</v>
      </c>
      <c r="DI637" s="4" t="s">
        <v>141</v>
      </c>
      <c r="DJ637" s="4" t="s">
        <v>140</v>
      </c>
      <c r="DK637" s="4" t="s">
        <v>3</v>
      </c>
      <c r="DL637" s="4" t="s">
        <v>3</v>
      </c>
      <c r="DM637" s="4" t="s">
        <v>3</v>
      </c>
      <c r="DN637" s="4">
        <v>0</v>
      </c>
      <c r="DO637" s="4">
        <v>0</v>
      </c>
      <c r="DP637" s="4">
        <v>1</v>
      </c>
      <c r="DQ637" s="4">
        <v>1</v>
      </c>
      <c r="DU637" s="4">
        <v>1013</v>
      </c>
      <c r="DV637" s="4" t="s">
        <v>643</v>
      </c>
      <c r="DW637" s="4" t="s">
        <v>643</v>
      </c>
      <c r="DX637" s="4">
        <v>1</v>
      </c>
      <c r="DZ637" s="4" t="s">
        <v>3</v>
      </c>
      <c r="EA637" s="4" t="s">
        <v>3</v>
      </c>
      <c r="EB637" s="4" t="s">
        <v>3</v>
      </c>
      <c r="EC637" s="4" t="s">
        <v>3</v>
      </c>
      <c r="EE637" s="4">
        <v>85133642</v>
      </c>
      <c r="EF637" s="4">
        <v>30</v>
      </c>
      <c r="EG637" s="4" t="s">
        <v>52</v>
      </c>
      <c r="EH637" s="4">
        <v>0</v>
      </c>
      <c r="EI637" s="4" t="s">
        <v>3</v>
      </c>
      <c r="EJ637" s="4">
        <v>1</v>
      </c>
      <c r="EK637" s="4">
        <v>22</v>
      </c>
      <c r="EL637" s="4" t="s">
        <v>573</v>
      </c>
      <c r="EM637" s="4" t="s">
        <v>574</v>
      </c>
      <c r="EO637" s="4" t="s">
        <v>142</v>
      </c>
      <c r="EQ637" s="4">
        <v>0</v>
      </c>
      <c r="ER637" s="4">
        <v>58.92</v>
      </c>
      <c r="ES637" s="4">
        <v>31.01</v>
      </c>
      <c r="ET637" s="4">
        <v>2.54</v>
      </c>
      <c r="EU637" s="4">
        <v>0.28999999999999998</v>
      </c>
      <c r="EV637" s="4">
        <v>25.37</v>
      </c>
      <c r="EW637" s="4">
        <v>2.0099999999999998</v>
      </c>
      <c r="EX637" s="4">
        <v>0</v>
      </c>
      <c r="EY637" s="4">
        <v>0</v>
      </c>
      <c r="FQ637" s="4">
        <v>0</v>
      </c>
      <c r="FR637" s="4">
        <v>0</v>
      </c>
      <c r="FS637" s="4">
        <v>0</v>
      </c>
      <c r="FX637" s="4">
        <v>109</v>
      </c>
      <c r="FY637" s="4">
        <v>61</v>
      </c>
      <c r="GA637" s="4" t="s">
        <v>3</v>
      </c>
      <c r="GD637" s="4">
        <v>1</v>
      </c>
      <c r="GF637" s="4">
        <v>-2009126874</v>
      </c>
      <c r="GG637" s="4">
        <v>2</v>
      </c>
      <c r="GH637" s="4">
        <v>1</v>
      </c>
      <c r="GI637" s="4">
        <v>2</v>
      </c>
      <c r="GJ637" s="4">
        <v>0</v>
      </c>
      <c r="GK637" s="4">
        <v>0</v>
      </c>
      <c r="GL637" s="4">
        <f t="shared" si="782"/>
        <v>0</v>
      </c>
      <c r="GM637" s="4">
        <f t="shared" si="783"/>
        <v>30333.65</v>
      </c>
      <c r="GN637" s="4">
        <f t="shared" si="784"/>
        <v>30333.65</v>
      </c>
      <c r="GO637" s="4">
        <f t="shared" si="785"/>
        <v>0</v>
      </c>
      <c r="GP637" s="4">
        <f t="shared" si="786"/>
        <v>0</v>
      </c>
      <c r="GR637" s="4">
        <v>0</v>
      </c>
      <c r="GS637" s="4">
        <v>3</v>
      </c>
      <c r="GT637" s="4">
        <v>0</v>
      </c>
      <c r="GU637" s="4" t="s">
        <v>3</v>
      </c>
      <c r="GV637" s="4">
        <f t="shared" si="787"/>
        <v>0</v>
      </c>
      <c r="GW637" s="4">
        <v>1</v>
      </c>
      <c r="GX637" s="4">
        <f t="shared" si="788"/>
        <v>0</v>
      </c>
      <c r="HA637" s="4">
        <v>0</v>
      </c>
      <c r="HB637" s="4">
        <v>0</v>
      </c>
      <c r="HC637" s="4">
        <f t="shared" si="789"/>
        <v>0</v>
      </c>
      <c r="HE637" s="4" t="s">
        <v>3</v>
      </c>
      <c r="HF637" s="4" t="s">
        <v>3</v>
      </c>
      <c r="HM637" s="4" t="s">
        <v>3</v>
      </c>
      <c r="HN637" s="4" t="s">
        <v>3</v>
      </c>
      <c r="HO637" s="4" t="s">
        <v>3</v>
      </c>
      <c r="HP637" s="4" t="s">
        <v>3</v>
      </c>
      <c r="HQ637" s="4" t="s">
        <v>3</v>
      </c>
      <c r="HS637" s="4">
        <v>0</v>
      </c>
      <c r="IK637" s="4">
        <v>0</v>
      </c>
    </row>
    <row r="638" spans="1:255" x14ac:dyDescent="0.2">
      <c r="A638" s="2">
        <v>18</v>
      </c>
      <c r="B638" s="2">
        <v>1</v>
      </c>
      <c r="C638" s="2">
        <v>1160</v>
      </c>
      <c r="D638" s="2"/>
      <c r="E638" s="2" t="s">
        <v>653</v>
      </c>
      <c r="F638" s="2" t="s">
        <v>654</v>
      </c>
      <c r="G638" s="2" t="s">
        <v>655</v>
      </c>
      <c r="H638" s="2" t="s">
        <v>229</v>
      </c>
      <c r="I638" s="2">
        <f>I636*J638</f>
        <v>5</v>
      </c>
      <c r="J638" s="2">
        <v>1</v>
      </c>
      <c r="K638" s="2">
        <v>1</v>
      </c>
      <c r="L638" s="2"/>
      <c r="M638" s="2"/>
      <c r="N638" s="2"/>
      <c r="O638" s="2">
        <f t="shared" si="767"/>
        <v>12048.85</v>
      </c>
      <c r="P638" s="2">
        <f>ROUND((ROUND((AC638*AW638*I638),2)*BC638),2)</f>
        <v>12048.85</v>
      </c>
      <c r="Q638" s="2">
        <f>(ROUND((ROUND(((ET638)*AV638*I638),2)*BB638),2)+ROUND((ROUND(((AE638-(EU638))*AV638*I638),2)*BS638),2))</f>
        <v>0</v>
      </c>
      <c r="R638" s="2">
        <f>(ROUND((ROUND(((EU638)*AV638*I638),2)*BS638),2)+ROUND((ROUND(((AE638-(EU638))*AV638*I638),2)*BS638),2))</f>
        <v>0</v>
      </c>
      <c r="S638" s="2">
        <f t="shared" si="768"/>
        <v>0</v>
      </c>
      <c r="T638" s="2">
        <f t="shared" si="769"/>
        <v>0</v>
      </c>
      <c r="U638" s="2">
        <f t="shared" si="770"/>
        <v>0</v>
      </c>
      <c r="V638" s="2">
        <f t="shared" si="771"/>
        <v>0</v>
      </c>
      <c r="W638" s="2">
        <f t="shared" si="772"/>
        <v>0</v>
      </c>
      <c r="X638" s="2">
        <f>(ROUND((((S638+ROUND((ROUND(((EU638)*AV638*I638),2)*BS638),2))*AT638)/100),2)+ROUND(((ROUND((ROUND(((AE638-(EU638))*AV638*I638),2)*BS638),2)*AT638)/100),2))</f>
        <v>0</v>
      </c>
      <c r="Y638" s="2">
        <f>(ROUND((((S638+ROUND((ROUND(((EU638)*AV638*I638),2)*BS638),2))*AU638)/100),2)+ROUND(((ROUND((ROUND(((AE638-(EU638))*AV638*I638),2)*BS638),2)*AU638)/100),2))</f>
        <v>0</v>
      </c>
      <c r="Z638" s="2"/>
      <c r="AA638" s="2">
        <v>85736471</v>
      </c>
      <c r="AB638" s="2">
        <f t="shared" si="773"/>
        <v>2409.77</v>
      </c>
      <c r="AC638" s="2">
        <f>ROUND((ES638),6)</f>
        <v>2409.77</v>
      </c>
      <c r="AD638" s="2">
        <f>ROUND((((ET638)-(EU638))+AE638),6)</f>
        <v>0</v>
      </c>
      <c r="AE638" s="2">
        <f>ROUND((EU638),6)</f>
        <v>0</v>
      </c>
      <c r="AF638" s="2">
        <f>ROUND((EV638),6)</f>
        <v>0</v>
      </c>
      <c r="AG638" s="2">
        <f t="shared" si="774"/>
        <v>0</v>
      </c>
      <c r="AH638" s="2">
        <f>(EW638)</f>
        <v>0</v>
      </c>
      <c r="AI638" s="2">
        <f>(EX638)</f>
        <v>0</v>
      </c>
      <c r="AJ638" s="2">
        <f t="shared" si="775"/>
        <v>0</v>
      </c>
      <c r="AK638" s="2">
        <v>2409.77</v>
      </c>
      <c r="AL638" s="2">
        <v>2409.77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109</v>
      </c>
      <c r="AU638" s="2">
        <v>61</v>
      </c>
      <c r="AV638" s="2">
        <v>1</v>
      </c>
      <c r="AW638" s="2">
        <v>1</v>
      </c>
      <c r="AX638" s="2"/>
      <c r="AY638" s="2"/>
      <c r="AZ638" s="2">
        <v>1</v>
      </c>
      <c r="BA638" s="2">
        <v>1</v>
      </c>
      <c r="BB638" s="2">
        <v>1</v>
      </c>
      <c r="BC638" s="2">
        <v>1</v>
      </c>
      <c r="BD638" s="2" t="s">
        <v>3</v>
      </c>
      <c r="BE638" s="2" t="s">
        <v>3</v>
      </c>
      <c r="BF638" s="2" t="s">
        <v>3</v>
      </c>
      <c r="BG638" s="2" t="s">
        <v>3</v>
      </c>
      <c r="BH638" s="2">
        <v>3</v>
      </c>
      <c r="BI638" s="2">
        <v>1</v>
      </c>
      <c r="BJ638" s="2" t="s">
        <v>656</v>
      </c>
      <c r="BK638" s="2"/>
      <c r="BL638" s="2"/>
      <c r="BM638" s="2">
        <v>22</v>
      </c>
      <c r="BN638" s="2">
        <v>0</v>
      </c>
      <c r="BO638" s="2" t="s">
        <v>3</v>
      </c>
      <c r="BP638" s="2">
        <v>0</v>
      </c>
      <c r="BQ638" s="2">
        <v>30</v>
      </c>
      <c r="BR638" s="2">
        <v>0</v>
      </c>
      <c r="BS638" s="2">
        <v>1</v>
      </c>
      <c r="BT638" s="2">
        <v>1</v>
      </c>
      <c r="BU638" s="2">
        <v>1</v>
      </c>
      <c r="BV638" s="2">
        <v>1</v>
      </c>
      <c r="BW638" s="2">
        <v>1</v>
      </c>
      <c r="BX638" s="2">
        <v>1</v>
      </c>
      <c r="BY638" s="2" t="s">
        <v>3</v>
      </c>
      <c r="BZ638" s="2">
        <v>109</v>
      </c>
      <c r="CA638" s="2">
        <v>61</v>
      </c>
      <c r="CB638" s="2" t="s">
        <v>3</v>
      </c>
      <c r="CC638" s="2"/>
      <c r="CD638" s="2"/>
      <c r="CE638" s="2">
        <v>1566</v>
      </c>
      <c r="CF638" s="2">
        <v>0</v>
      </c>
      <c r="CG638" s="2">
        <v>0</v>
      </c>
      <c r="CH638" s="2"/>
      <c r="CI638" s="2"/>
      <c r="CJ638" s="2"/>
      <c r="CK638" s="2"/>
      <c r="CL638" s="2"/>
      <c r="CM638" s="2">
        <v>0</v>
      </c>
      <c r="CN638" s="2" t="s">
        <v>908</v>
      </c>
      <c r="CO638" s="2">
        <v>0</v>
      </c>
      <c r="CP638" s="2">
        <f t="shared" si="776"/>
        <v>12048.85</v>
      </c>
      <c r="CQ638" s="2">
        <f>ROUND((ROUND((AC638*AW638*1),2)*BC638),2)</f>
        <v>2409.77</v>
      </c>
      <c r="CR638" s="2">
        <f>(ROUND((ROUND(((ET638)*AV638*1),2)*BB638),2)+ROUND((ROUND(((AE638-(EU638))*AV638*1),2)*BS638),2))</f>
        <v>0</v>
      </c>
      <c r="CS638" s="2">
        <f>(ROUND((ROUND(((EU638)*AV638*1),2)*BS638),2)+ROUND((ROUND(((AE638-(EU638))*AV638*1),2)*BS638),2))</f>
        <v>0</v>
      </c>
      <c r="CT638" s="2">
        <f t="shared" si="777"/>
        <v>0</v>
      </c>
      <c r="CU638" s="2">
        <f t="shared" si="778"/>
        <v>0</v>
      </c>
      <c r="CV638" s="2">
        <f t="shared" si="779"/>
        <v>0</v>
      </c>
      <c r="CW638" s="2">
        <f t="shared" si="780"/>
        <v>0</v>
      </c>
      <c r="CX638" s="2">
        <f t="shared" si="781"/>
        <v>0</v>
      </c>
      <c r="CY638" s="2">
        <f>(ROUND((((S638+ROUND((ROUND(((EU638)*AV638*1),2)*BS638),2))*AT638)/100),2)+ROUND(((ROUND((ROUND(((AE638-(EU638))*AV638*1),2)*BS638),2)*AT638)/100),2))</f>
        <v>0</v>
      </c>
      <c r="CZ638" s="2">
        <f>(ROUND((((S638+ROUND((ROUND(((EU638)*AV638*1),2)*BS638),2))*AU638)/100),2)+ROUND(((ROUND((ROUND(((AE638-(EU638))*AV638*1),2)*BS638),2)*AU638)/100),2))</f>
        <v>0</v>
      </c>
      <c r="DA638" s="2"/>
      <c r="DB638" s="2"/>
      <c r="DC638" s="2" t="s">
        <v>3</v>
      </c>
      <c r="DD638" s="2" t="s">
        <v>3</v>
      </c>
      <c r="DE638" s="2" t="s">
        <v>3</v>
      </c>
      <c r="DF638" s="2" t="s">
        <v>3</v>
      </c>
      <c r="DG638" s="2" t="s">
        <v>3</v>
      </c>
      <c r="DH638" s="2" t="s">
        <v>3</v>
      </c>
      <c r="DI638" s="2" t="s">
        <v>3</v>
      </c>
      <c r="DJ638" s="2" t="s">
        <v>3</v>
      </c>
      <c r="DK638" s="2" t="s">
        <v>3</v>
      </c>
      <c r="DL638" s="2" t="s">
        <v>3</v>
      </c>
      <c r="DM638" s="2" t="s">
        <v>3</v>
      </c>
      <c r="DN638" s="2">
        <v>0</v>
      </c>
      <c r="DO638" s="2">
        <v>0</v>
      </c>
      <c r="DP638" s="2">
        <v>1</v>
      </c>
      <c r="DQ638" s="2">
        <v>1</v>
      </c>
      <c r="DR638" s="2"/>
      <c r="DS638" s="2"/>
      <c r="DT638" s="2"/>
      <c r="DU638" s="2">
        <v>1013</v>
      </c>
      <c r="DV638" s="2" t="s">
        <v>229</v>
      </c>
      <c r="DW638" s="2" t="s">
        <v>229</v>
      </c>
      <c r="DX638" s="2">
        <v>1</v>
      </c>
      <c r="DY638" s="2"/>
      <c r="DZ638" s="2" t="s">
        <v>3</v>
      </c>
      <c r="EA638" s="2" t="s">
        <v>3</v>
      </c>
      <c r="EB638" s="2" t="s">
        <v>3</v>
      </c>
      <c r="EC638" s="2" t="s">
        <v>3</v>
      </c>
      <c r="ED638" s="2"/>
      <c r="EE638" s="2">
        <v>85133642</v>
      </c>
      <c r="EF638" s="2">
        <v>30</v>
      </c>
      <c r="EG638" s="2" t="s">
        <v>52</v>
      </c>
      <c r="EH638" s="2">
        <v>0</v>
      </c>
      <c r="EI638" s="2" t="s">
        <v>3</v>
      </c>
      <c r="EJ638" s="2">
        <v>1</v>
      </c>
      <c r="EK638" s="2">
        <v>22</v>
      </c>
      <c r="EL638" s="2" t="s">
        <v>573</v>
      </c>
      <c r="EM638" s="2" t="s">
        <v>574</v>
      </c>
      <c r="EN638" s="2"/>
      <c r="EO638" s="2" t="s">
        <v>148</v>
      </c>
      <c r="EP638" s="2"/>
      <c r="EQ638" s="2">
        <v>0</v>
      </c>
      <c r="ER638" s="2">
        <v>2409.77</v>
      </c>
      <c r="ES638" s="2">
        <v>2409.77</v>
      </c>
      <c r="ET638" s="2">
        <v>0</v>
      </c>
      <c r="EU638" s="2">
        <v>0</v>
      </c>
      <c r="EV638" s="2">
        <v>0</v>
      </c>
      <c r="EW638" s="2">
        <v>0</v>
      </c>
      <c r="EX638" s="2">
        <v>0</v>
      </c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>
        <v>0</v>
      </c>
      <c r="FR638" s="2">
        <v>0</v>
      </c>
      <c r="FS638" s="2">
        <v>0</v>
      </c>
      <c r="FT638" s="2"/>
      <c r="FU638" s="2"/>
      <c r="FV638" s="2"/>
      <c r="FW638" s="2"/>
      <c r="FX638" s="2">
        <v>109</v>
      </c>
      <c r="FY638" s="2">
        <v>61</v>
      </c>
      <c r="FZ638" s="2"/>
      <c r="GA638" s="2" t="s">
        <v>3</v>
      </c>
      <c r="GB638" s="2"/>
      <c r="GC638" s="2"/>
      <c r="GD638" s="2">
        <v>1</v>
      </c>
      <c r="GE638" s="2"/>
      <c r="GF638" s="2">
        <v>-1473418313</v>
      </c>
      <c r="GG638" s="2">
        <v>2</v>
      </c>
      <c r="GH638" s="2">
        <v>1</v>
      </c>
      <c r="GI638" s="2">
        <v>-2</v>
      </c>
      <c r="GJ638" s="2">
        <v>0</v>
      </c>
      <c r="GK638" s="2">
        <v>0</v>
      </c>
      <c r="GL638" s="2">
        <f t="shared" si="782"/>
        <v>0</v>
      </c>
      <c r="GM638" s="2">
        <f t="shared" si="783"/>
        <v>12048.85</v>
      </c>
      <c r="GN638" s="2">
        <f t="shared" si="784"/>
        <v>12048.85</v>
      </c>
      <c r="GO638" s="2">
        <f t="shared" si="785"/>
        <v>0</v>
      </c>
      <c r="GP638" s="2">
        <f t="shared" si="786"/>
        <v>0</v>
      </c>
      <c r="GQ638" s="2"/>
      <c r="GR638" s="2">
        <v>0</v>
      </c>
      <c r="GS638" s="2">
        <v>3</v>
      </c>
      <c r="GT638" s="2">
        <v>0</v>
      </c>
      <c r="GU638" s="2" t="s">
        <v>3</v>
      </c>
      <c r="GV638" s="2">
        <f t="shared" si="787"/>
        <v>0</v>
      </c>
      <c r="GW638" s="2">
        <v>1</v>
      </c>
      <c r="GX638" s="2">
        <f t="shared" si="788"/>
        <v>0</v>
      </c>
      <c r="GY638" s="2"/>
      <c r="GZ638" s="2"/>
      <c r="HA638" s="2">
        <v>0</v>
      </c>
      <c r="HB638" s="2">
        <v>0</v>
      </c>
      <c r="HC638" s="2">
        <f t="shared" si="789"/>
        <v>0</v>
      </c>
      <c r="HD638" s="2"/>
      <c r="HE638" s="2" t="s">
        <v>3</v>
      </c>
      <c r="HF638" s="2" t="s">
        <v>3</v>
      </c>
      <c r="HG638" s="2"/>
      <c r="HH638" s="2"/>
      <c r="HI638" s="2"/>
      <c r="HJ638" s="2"/>
      <c r="HK638" s="2"/>
      <c r="HL638" s="2"/>
      <c r="HM638" s="2" t="s">
        <v>42</v>
      </c>
      <c r="HN638" s="2" t="s">
        <v>3</v>
      </c>
      <c r="HO638" s="2" t="s">
        <v>3</v>
      </c>
      <c r="HP638" s="2" t="s">
        <v>3</v>
      </c>
      <c r="HQ638" s="2" t="s">
        <v>3</v>
      </c>
      <c r="HR638" s="2"/>
      <c r="HS638" s="2">
        <v>0</v>
      </c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>
        <v>0</v>
      </c>
      <c r="IL638" s="2"/>
      <c r="IM638" s="2"/>
      <c r="IN638" s="2"/>
      <c r="IO638" s="2"/>
      <c r="IP638" s="2"/>
      <c r="IQ638" s="2"/>
      <c r="IR638" s="2"/>
      <c r="IS638" s="2"/>
      <c r="IT638" s="2"/>
      <c r="IU638" s="2"/>
    </row>
    <row r="639" spans="1:255" x14ac:dyDescent="0.2">
      <c r="A639" s="4">
        <v>18</v>
      </c>
      <c r="B639" s="4">
        <v>1</v>
      </c>
      <c r="C639" s="4">
        <v>1172</v>
      </c>
      <c r="E639" s="4" t="s">
        <v>653</v>
      </c>
      <c r="F639" s="4" t="s">
        <v>654</v>
      </c>
      <c r="G639" s="4" t="s">
        <v>655</v>
      </c>
      <c r="H639" s="4" t="s">
        <v>229</v>
      </c>
      <c r="I639" s="4">
        <f>I637*J639</f>
        <v>5</v>
      </c>
      <c r="J639" s="4">
        <v>1</v>
      </c>
      <c r="K639" s="4">
        <v>1</v>
      </c>
      <c r="O639" s="4">
        <f t="shared" si="767"/>
        <v>58195.95</v>
      </c>
      <c r="P639" s="4">
        <f>ROUND((ROUND((AC639*AW639*I639),2)*BC639),2)</f>
        <v>58195.95</v>
      </c>
      <c r="Q639" s="4">
        <f>(ROUND((ROUND(((ET639)*AV639*I639),2)*BB639),2)+ROUND((ROUND(((AE639-(EU639))*AV639*I639),2)*BS639),2))</f>
        <v>0</v>
      </c>
      <c r="R639" s="4">
        <f>(ROUND((ROUND(((EU639)*AV639*I639),2)*BS639),2)+ROUND((ROUND(((AE639-(EU639))*AV639*I639),2)*BS639),2))</f>
        <v>0</v>
      </c>
      <c r="S639" s="4">
        <f t="shared" si="768"/>
        <v>0</v>
      </c>
      <c r="T639" s="4">
        <f t="shared" si="769"/>
        <v>0</v>
      </c>
      <c r="U639" s="4">
        <f t="shared" si="770"/>
        <v>0</v>
      </c>
      <c r="V639" s="4">
        <f t="shared" si="771"/>
        <v>0</v>
      </c>
      <c r="W639" s="4">
        <f t="shared" si="772"/>
        <v>0</v>
      </c>
      <c r="X639" s="4">
        <f>(ROUND((((S639+ROUND((ROUND(((EU639)*AV639*I639),2)*BS639),2))*AT639)/100),2)+ROUND(((ROUND((ROUND(((AE639-(EU639))*AV639*I639),2)*BS639),2)*AT639)/100),2))</f>
        <v>0</v>
      </c>
      <c r="Y639" s="4">
        <f>(ROUND((((S639+ROUND((ROUND(((EU639)*AV639*I639),2)*BS639),2))*AU639)/100),2)+ROUND(((ROUND((ROUND(((AE639-(EU639))*AV639*I639),2)*BS639),2)*AU639)/100),2))</f>
        <v>0</v>
      </c>
      <c r="AA639" s="4">
        <v>85736473</v>
      </c>
      <c r="AB639" s="4">
        <f t="shared" si="773"/>
        <v>2409.77</v>
      </c>
      <c r="AC639" s="4">
        <f>ROUND((ES639),6)</f>
        <v>2409.77</v>
      </c>
      <c r="AD639" s="4">
        <f>ROUND((((ET639)-(EU639))+AE639),6)</f>
        <v>0</v>
      </c>
      <c r="AE639" s="4">
        <f>ROUND((EU639),6)</f>
        <v>0</v>
      </c>
      <c r="AF639" s="4">
        <f>ROUND((EV639),6)</f>
        <v>0</v>
      </c>
      <c r="AG639" s="4">
        <f t="shared" si="774"/>
        <v>0</v>
      </c>
      <c r="AH639" s="4">
        <f>(EW639)</f>
        <v>0</v>
      </c>
      <c r="AI639" s="4">
        <f>(EX639)</f>
        <v>0</v>
      </c>
      <c r="AJ639" s="4">
        <f t="shared" si="775"/>
        <v>0</v>
      </c>
      <c r="AK639" s="4">
        <v>2409.77</v>
      </c>
      <c r="AL639" s="4">
        <v>2409.77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109</v>
      </c>
      <c r="AU639" s="4">
        <v>61</v>
      </c>
      <c r="AV639" s="4">
        <v>1</v>
      </c>
      <c r="AW639" s="4">
        <v>1</v>
      </c>
      <c r="AZ639" s="4">
        <v>1</v>
      </c>
      <c r="BA639" s="4">
        <v>1</v>
      </c>
      <c r="BB639" s="4">
        <v>1</v>
      </c>
      <c r="BC639" s="4">
        <v>4.83</v>
      </c>
      <c r="BD639" s="4" t="s">
        <v>3</v>
      </c>
      <c r="BE639" s="4" t="s">
        <v>3</v>
      </c>
      <c r="BF639" s="4" t="s">
        <v>3</v>
      </c>
      <c r="BG639" s="4" t="s">
        <v>3</v>
      </c>
      <c r="BH639" s="4">
        <v>3</v>
      </c>
      <c r="BI639" s="4">
        <v>1</v>
      </c>
      <c r="BJ639" s="4" t="s">
        <v>656</v>
      </c>
      <c r="BM639" s="4">
        <v>22</v>
      </c>
      <c r="BN639" s="4">
        <v>0</v>
      </c>
      <c r="BO639" s="4" t="s">
        <v>654</v>
      </c>
      <c r="BP639" s="4">
        <v>1</v>
      </c>
      <c r="BQ639" s="4">
        <v>30</v>
      </c>
      <c r="BR639" s="4">
        <v>0</v>
      </c>
      <c r="BS639" s="4">
        <v>1</v>
      </c>
      <c r="BT639" s="4">
        <v>1</v>
      </c>
      <c r="BU639" s="4">
        <v>1</v>
      </c>
      <c r="BV639" s="4">
        <v>1</v>
      </c>
      <c r="BW639" s="4">
        <v>1</v>
      </c>
      <c r="BX639" s="4">
        <v>1</v>
      </c>
      <c r="BY639" s="4" t="s">
        <v>3</v>
      </c>
      <c r="BZ639" s="4">
        <v>109</v>
      </c>
      <c r="CA639" s="4">
        <v>61</v>
      </c>
      <c r="CB639" s="4" t="s">
        <v>3</v>
      </c>
      <c r="CE639" s="4">
        <v>1566</v>
      </c>
      <c r="CF639" s="4">
        <v>0</v>
      </c>
      <c r="CG639" s="4">
        <v>0</v>
      </c>
      <c r="CM639" s="4">
        <v>0</v>
      </c>
      <c r="CN639" s="4" t="s">
        <v>908</v>
      </c>
      <c r="CO639" s="4">
        <v>0</v>
      </c>
      <c r="CP639" s="4">
        <f t="shared" si="776"/>
        <v>58195.95</v>
      </c>
      <c r="CQ639" s="4">
        <f>ROUND((ROUND((AC639*AW639*1),2)*BC639),2)</f>
        <v>11639.19</v>
      </c>
      <c r="CR639" s="4">
        <f>(ROUND((ROUND(((ET639)*AV639*1),2)*BB639),2)+ROUND((ROUND(((AE639-(EU639))*AV639*1),2)*BS639),2))</f>
        <v>0</v>
      </c>
      <c r="CS639" s="4">
        <f>(ROUND((ROUND(((EU639)*AV639*1),2)*BS639),2)+ROUND((ROUND(((AE639-(EU639))*AV639*1),2)*BS639),2))</f>
        <v>0</v>
      </c>
      <c r="CT639" s="4">
        <f t="shared" si="777"/>
        <v>0</v>
      </c>
      <c r="CU639" s="4">
        <f t="shared" si="778"/>
        <v>0</v>
      </c>
      <c r="CV639" s="4">
        <f t="shared" si="779"/>
        <v>0</v>
      </c>
      <c r="CW639" s="4">
        <f t="shared" si="780"/>
        <v>0</v>
      </c>
      <c r="CX639" s="4">
        <f t="shared" si="781"/>
        <v>0</v>
      </c>
      <c r="CY639" s="4">
        <f>(ROUND((((S639+ROUND((ROUND(((EU639)*AV639*1),2)*BS639),2))*AT639)/100),2)+ROUND(((ROUND((ROUND(((AE639-(EU639))*AV639*1),2)*BS639),2)*AT639)/100),2))</f>
        <v>0</v>
      </c>
      <c r="CZ639" s="4">
        <f>(ROUND((((S639+ROUND((ROUND(((EU639)*AV639*1),2)*BS639),2))*AU639)/100),2)+ROUND(((ROUND((ROUND(((AE639-(EU639))*AV639*1),2)*BS639),2)*AU639)/100),2))</f>
        <v>0</v>
      </c>
      <c r="DC639" s="4" t="s">
        <v>3</v>
      </c>
      <c r="DD639" s="4" t="s">
        <v>3</v>
      </c>
      <c r="DE639" s="4" t="s">
        <v>3</v>
      </c>
      <c r="DF639" s="4" t="s">
        <v>3</v>
      </c>
      <c r="DG639" s="4" t="s">
        <v>3</v>
      </c>
      <c r="DH639" s="4" t="s">
        <v>3</v>
      </c>
      <c r="DI639" s="4" t="s">
        <v>3</v>
      </c>
      <c r="DJ639" s="4" t="s">
        <v>3</v>
      </c>
      <c r="DK639" s="4" t="s">
        <v>3</v>
      </c>
      <c r="DL639" s="4" t="s">
        <v>3</v>
      </c>
      <c r="DM639" s="4" t="s">
        <v>3</v>
      </c>
      <c r="DN639" s="4">
        <v>0</v>
      </c>
      <c r="DO639" s="4">
        <v>0</v>
      </c>
      <c r="DP639" s="4">
        <v>1</v>
      </c>
      <c r="DQ639" s="4">
        <v>1</v>
      </c>
      <c r="DU639" s="4">
        <v>1013</v>
      </c>
      <c r="DV639" s="4" t="s">
        <v>229</v>
      </c>
      <c r="DW639" s="4" t="s">
        <v>229</v>
      </c>
      <c r="DX639" s="4">
        <v>1</v>
      </c>
      <c r="DZ639" s="4" t="s">
        <v>3</v>
      </c>
      <c r="EA639" s="4" t="s">
        <v>3</v>
      </c>
      <c r="EB639" s="4" t="s">
        <v>3</v>
      </c>
      <c r="EC639" s="4" t="s">
        <v>3</v>
      </c>
      <c r="EE639" s="4">
        <v>85133642</v>
      </c>
      <c r="EF639" s="4">
        <v>30</v>
      </c>
      <c r="EG639" s="4" t="s">
        <v>52</v>
      </c>
      <c r="EH639" s="4">
        <v>0</v>
      </c>
      <c r="EI639" s="4" t="s">
        <v>3</v>
      </c>
      <c r="EJ639" s="4">
        <v>1</v>
      </c>
      <c r="EK639" s="4">
        <v>22</v>
      </c>
      <c r="EL639" s="4" t="s">
        <v>573</v>
      </c>
      <c r="EM639" s="4" t="s">
        <v>574</v>
      </c>
      <c r="EO639" s="4" t="s">
        <v>148</v>
      </c>
      <c r="EQ639" s="4">
        <v>0</v>
      </c>
      <c r="ER639" s="4">
        <v>2409.77</v>
      </c>
      <c r="ES639" s="4">
        <v>2409.77</v>
      </c>
      <c r="ET639" s="4">
        <v>0</v>
      </c>
      <c r="EU639" s="4">
        <v>0</v>
      </c>
      <c r="EV639" s="4">
        <v>0</v>
      </c>
      <c r="EW639" s="4">
        <v>0</v>
      </c>
      <c r="EX639" s="4">
        <v>0</v>
      </c>
      <c r="FQ639" s="4">
        <v>0</v>
      </c>
      <c r="FR639" s="4">
        <v>0</v>
      </c>
      <c r="FS639" s="4">
        <v>0</v>
      </c>
      <c r="FX639" s="4">
        <v>109</v>
      </c>
      <c r="FY639" s="4">
        <v>61</v>
      </c>
      <c r="GA639" s="4" t="s">
        <v>3</v>
      </c>
      <c r="GD639" s="4">
        <v>1</v>
      </c>
      <c r="GF639" s="4">
        <v>-1473418313</v>
      </c>
      <c r="GG639" s="4">
        <v>2</v>
      </c>
      <c r="GH639" s="4">
        <v>1</v>
      </c>
      <c r="GI639" s="4">
        <v>2</v>
      </c>
      <c r="GJ639" s="4">
        <v>0</v>
      </c>
      <c r="GK639" s="4">
        <v>0</v>
      </c>
      <c r="GL639" s="4">
        <f t="shared" si="782"/>
        <v>0</v>
      </c>
      <c r="GM639" s="4">
        <f t="shared" si="783"/>
        <v>58195.95</v>
      </c>
      <c r="GN639" s="4">
        <f t="shared" si="784"/>
        <v>58195.95</v>
      </c>
      <c r="GO639" s="4">
        <f t="shared" si="785"/>
        <v>0</v>
      </c>
      <c r="GP639" s="4">
        <f t="shared" si="786"/>
        <v>0</v>
      </c>
      <c r="GR639" s="4">
        <v>0</v>
      </c>
      <c r="GS639" s="4">
        <v>3</v>
      </c>
      <c r="GT639" s="4">
        <v>0</v>
      </c>
      <c r="GU639" s="4" t="s">
        <v>3</v>
      </c>
      <c r="GV639" s="4">
        <f t="shared" si="787"/>
        <v>0</v>
      </c>
      <c r="GW639" s="4">
        <v>1</v>
      </c>
      <c r="GX639" s="4">
        <f t="shared" si="788"/>
        <v>0</v>
      </c>
      <c r="HA639" s="4">
        <v>0</v>
      </c>
      <c r="HB639" s="4">
        <v>0</v>
      </c>
      <c r="HC639" s="4">
        <f t="shared" si="789"/>
        <v>0</v>
      </c>
      <c r="HE639" s="4" t="s">
        <v>3</v>
      </c>
      <c r="HF639" s="4" t="s">
        <v>3</v>
      </c>
      <c r="HM639" s="4" t="s">
        <v>42</v>
      </c>
      <c r="HN639" s="4" t="s">
        <v>3</v>
      </c>
      <c r="HO639" s="4" t="s">
        <v>3</v>
      </c>
      <c r="HP639" s="4" t="s">
        <v>3</v>
      </c>
      <c r="HQ639" s="4" t="s">
        <v>3</v>
      </c>
      <c r="HS639" s="4">
        <v>0</v>
      </c>
      <c r="IK639" s="4">
        <v>0</v>
      </c>
    </row>
    <row r="641" spans="1:206" x14ac:dyDescent="0.2">
      <c r="A641" s="12">
        <v>51</v>
      </c>
      <c r="B641" s="12">
        <f>B624</f>
        <v>1</v>
      </c>
      <c r="C641" s="12">
        <f>A624</f>
        <v>4</v>
      </c>
      <c r="D641" s="12">
        <f>ROW(A624)</f>
        <v>624</v>
      </c>
      <c r="E641" s="12"/>
      <c r="F641" s="12" t="str">
        <f>IF(F624&lt;&gt;"",F624,"")</f>
        <v>Новый раздел</v>
      </c>
      <c r="G641" s="12" t="str">
        <f>IF(G624&lt;&gt;"",G624,"")</f>
        <v>Оборудование.</v>
      </c>
      <c r="H641" s="12">
        <v>0</v>
      </c>
      <c r="I641" s="12"/>
      <c r="J641" s="12"/>
      <c r="K641" s="12"/>
      <c r="L641" s="12"/>
      <c r="M641" s="12"/>
      <c r="N641" s="12"/>
      <c r="O641" s="12">
        <f t="shared" ref="O641:T641" si="790">ROUND(AB641,2)</f>
        <v>45846.87</v>
      </c>
      <c r="P641" s="12">
        <f t="shared" si="790"/>
        <v>44395.78</v>
      </c>
      <c r="Q641" s="12">
        <f t="shared" si="790"/>
        <v>211.71</v>
      </c>
      <c r="R641" s="12">
        <f t="shared" si="790"/>
        <v>21.05</v>
      </c>
      <c r="S641" s="12">
        <f t="shared" si="790"/>
        <v>1239.3800000000001</v>
      </c>
      <c r="T641" s="12">
        <f t="shared" si="790"/>
        <v>0</v>
      </c>
      <c r="U641" s="12">
        <f>AH641</f>
        <v>100.61319179999998</v>
      </c>
      <c r="V641" s="12">
        <f>AI641</f>
        <v>0</v>
      </c>
      <c r="W641" s="12">
        <f>ROUND(AJ641,2)</f>
        <v>0</v>
      </c>
      <c r="X641" s="12">
        <f>ROUND(AK641,2)</f>
        <v>1373.87</v>
      </c>
      <c r="Y641" s="12">
        <f>ROUND(AL641,2)</f>
        <v>768.86</v>
      </c>
      <c r="Z641" s="12"/>
      <c r="AA641" s="12"/>
      <c r="AB641" s="12">
        <f>ROUND(SUMIF(AA628:AA639,"=85736471",O628:O639),2)</f>
        <v>45846.87</v>
      </c>
      <c r="AC641" s="12">
        <f>ROUND(SUMIF(AA628:AA639,"=85736471",P628:P639),2)</f>
        <v>44395.78</v>
      </c>
      <c r="AD641" s="12">
        <f>ROUND(SUMIF(AA628:AA639,"=85736471",Q628:Q639),2)</f>
        <v>211.71</v>
      </c>
      <c r="AE641" s="12">
        <f>ROUND(SUMIF(AA628:AA639,"=85736471",R628:R639),2)</f>
        <v>21.05</v>
      </c>
      <c r="AF641" s="12">
        <f>ROUND(SUMIF(AA628:AA639,"=85736471",S628:S639),2)</f>
        <v>1239.3800000000001</v>
      </c>
      <c r="AG641" s="12">
        <f>ROUND(SUMIF(AA628:AA639,"=85736471",T628:T639),2)</f>
        <v>0</v>
      </c>
      <c r="AH641" s="12">
        <f>SUMIF(AA628:AA639,"=85736471",U628:U639)</f>
        <v>100.61319179999998</v>
      </c>
      <c r="AI641" s="12">
        <f>SUMIF(AA628:AA639,"=85736471",V628:V639)</f>
        <v>0</v>
      </c>
      <c r="AJ641" s="12">
        <f>ROUND(SUMIF(AA628:AA639,"=85736471",W628:W639),2)</f>
        <v>0</v>
      </c>
      <c r="AK641" s="12">
        <f>ROUND(SUMIF(AA628:AA639,"=85736471",X628:X639),2)</f>
        <v>1373.87</v>
      </c>
      <c r="AL641" s="12">
        <f>ROUND(SUMIF(AA628:AA639,"=85736471",Y628:Y639),2)</f>
        <v>768.86</v>
      </c>
      <c r="AM641" s="12"/>
      <c r="AN641" s="12"/>
      <c r="AO641" s="12">
        <f t="shared" ref="AO641:BD641" si="791">ROUND(BX641,2)</f>
        <v>0</v>
      </c>
      <c r="AP641" s="12">
        <f t="shared" si="791"/>
        <v>31603.48</v>
      </c>
      <c r="AQ641" s="12">
        <f t="shared" si="791"/>
        <v>0</v>
      </c>
      <c r="AR641" s="12">
        <f t="shared" si="791"/>
        <v>47989.599999999999</v>
      </c>
      <c r="AS641" s="12">
        <f t="shared" si="791"/>
        <v>16386.12</v>
      </c>
      <c r="AT641" s="12">
        <f t="shared" si="791"/>
        <v>0</v>
      </c>
      <c r="AU641" s="12">
        <f t="shared" si="791"/>
        <v>0</v>
      </c>
      <c r="AV641" s="12">
        <f t="shared" si="791"/>
        <v>44395.78</v>
      </c>
      <c r="AW641" s="12">
        <f t="shared" si="791"/>
        <v>12792.3</v>
      </c>
      <c r="AX641" s="12">
        <f t="shared" si="791"/>
        <v>0</v>
      </c>
      <c r="AY641" s="12">
        <f t="shared" si="791"/>
        <v>12792.3</v>
      </c>
      <c r="AZ641" s="12">
        <f t="shared" si="791"/>
        <v>31603.48</v>
      </c>
      <c r="BA641" s="12">
        <f t="shared" si="791"/>
        <v>0</v>
      </c>
      <c r="BB641" s="12">
        <f t="shared" si="791"/>
        <v>0</v>
      </c>
      <c r="BC641" s="12">
        <f t="shared" si="791"/>
        <v>0</v>
      </c>
      <c r="BD641" s="12">
        <f t="shared" si="791"/>
        <v>0</v>
      </c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>
        <f>ROUND(SUMIF(AA628:AA639,"=85736471",FQ628:FQ639),2)</f>
        <v>0</v>
      </c>
      <c r="BY641" s="12">
        <f>ROUND(SUMIF(AA628:AA639,"=85736471",FR628:FR639),2)</f>
        <v>31603.48</v>
      </c>
      <c r="BZ641" s="12">
        <f>ROUND(SUMIF(AA628:AA639,"=85736471",GL628:GL639),2)</f>
        <v>0</v>
      </c>
      <c r="CA641" s="12">
        <f>ROUND(SUMIF(AA628:AA639,"=85736471",GM628:GM639),2)</f>
        <v>47989.599999999999</v>
      </c>
      <c r="CB641" s="12">
        <f>ROUND(SUMIF(AA628:AA639,"=85736471",GN628:GN639),2)</f>
        <v>16386.12</v>
      </c>
      <c r="CC641" s="12">
        <f>ROUND(SUMIF(AA628:AA639,"=85736471",GO628:GO639),2)</f>
        <v>0</v>
      </c>
      <c r="CD641" s="12">
        <f>ROUND(SUMIF(AA628:AA639,"=85736471",GP628:GP639),2)</f>
        <v>0</v>
      </c>
      <c r="CE641" s="12">
        <f>AC641-BX641</f>
        <v>44395.78</v>
      </c>
      <c r="CF641" s="12">
        <f>AC641-BY641</f>
        <v>12792.3</v>
      </c>
      <c r="CG641" s="12">
        <f>BX641-BZ641</f>
        <v>0</v>
      </c>
      <c r="CH641" s="12">
        <f>AC641-BX641-BY641+BZ641</f>
        <v>12792.3</v>
      </c>
      <c r="CI641" s="12">
        <f>BY641-BZ641</f>
        <v>31603.48</v>
      </c>
      <c r="CJ641" s="12">
        <f>ROUND(SUMIF(AA628:AA639,"=85736471",GX628:GX639),2)</f>
        <v>0</v>
      </c>
      <c r="CK641" s="12">
        <f>ROUND(SUMIF(AA628:AA639,"=85736471",GY628:GY639),2)</f>
        <v>0</v>
      </c>
      <c r="CL641" s="12">
        <f>ROUND(SUMIF(AA628:AA639,"=85736471",GZ628:GZ639),2)</f>
        <v>0</v>
      </c>
      <c r="CM641" s="12">
        <f>ROUND(SUMIF(AA628:AA639,"=85736471",HD628:HD639),2)</f>
        <v>0</v>
      </c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3">
        <f t="shared" ref="DG641:DL641" si="792">ROUND(DT641,2)</f>
        <v>376598.03</v>
      </c>
      <c r="DH641" s="13">
        <f t="shared" si="792"/>
        <v>303563.27</v>
      </c>
      <c r="DI641" s="13">
        <f t="shared" si="792"/>
        <v>3195.7</v>
      </c>
      <c r="DJ641" s="13">
        <f t="shared" si="792"/>
        <v>1186.1600000000001</v>
      </c>
      <c r="DK641" s="13">
        <f t="shared" si="792"/>
        <v>69839.06</v>
      </c>
      <c r="DL641" s="13">
        <f t="shared" si="792"/>
        <v>0</v>
      </c>
      <c r="DM641" s="13">
        <f>DZ641</f>
        <v>100.61319179999998</v>
      </c>
      <c r="DN641" s="13">
        <f>EA641</f>
        <v>0</v>
      </c>
      <c r="DO641" s="13">
        <f>ROUND(EB641,2)</f>
        <v>0</v>
      </c>
      <c r="DP641" s="13">
        <f>ROUND(EC641,2)</f>
        <v>77417.490000000005</v>
      </c>
      <c r="DQ641" s="13">
        <f>ROUND(ED641,2)</f>
        <v>43325.38</v>
      </c>
      <c r="DR641" s="13"/>
      <c r="DS641" s="13"/>
      <c r="DT641" s="13">
        <f>ROUND(SUMIF(AA628:AA639,"=85736473",O628:O639),2)</f>
        <v>376598.03</v>
      </c>
      <c r="DU641" s="13">
        <f>ROUND(SUMIF(AA628:AA639,"=85736473",P628:P639),2)</f>
        <v>303563.27</v>
      </c>
      <c r="DV641" s="13">
        <f>ROUND(SUMIF(AA628:AA639,"=85736473",Q628:Q639),2)</f>
        <v>3195.7</v>
      </c>
      <c r="DW641" s="13">
        <f>ROUND(SUMIF(AA628:AA639,"=85736473",R628:R639),2)</f>
        <v>1186.1600000000001</v>
      </c>
      <c r="DX641" s="13">
        <f>ROUND(SUMIF(AA628:AA639,"=85736473",S628:S639),2)</f>
        <v>69839.06</v>
      </c>
      <c r="DY641" s="13">
        <f>ROUND(SUMIF(AA628:AA639,"=85736473",T628:T639),2)</f>
        <v>0</v>
      </c>
      <c r="DZ641" s="13">
        <f>SUMIF(AA628:AA639,"=85736473",U628:U639)</f>
        <v>100.61319179999998</v>
      </c>
      <c r="EA641" s="13">
        <f>SUMIF(AA628:AA639,"=85736473",V628:V639)</f>
        <v>0</v>
      </c>
      <c r="EB641" s="13">
        <f>ROUND(SUMIF(AA628:AA639,"=85736473",W628:W639),2)</f>
        <v>0</v>
      </c>
      <c r="EC641" s="13">
        <f>ROUND(SUMIF(AA628:AA639,"=85736473",X628:X639),2)</f>
        <v>77417.490000000005</v>
      </c>
      <c r="ED641" s="13">
        <f>ROUND(SUMIF(AA628:AA639,"=85736473",Y628:Y639),2)</f>
        <v>43325.38</v>
      </c>
      <c r="EE641" s="13"/>
      <c r="EF641" s="13"/>
      <c r="EG641" s="13">
        <f t="shared" ref="EG641:EV641" si="793">ROUND(FP641,2)</f>
        <v>0</v>
      </c>
      <c r="EH641" s="13">
        <f t="shared" si="793"/>
        <v>239238.34</v>
      </c>
      <c r="EI641" s="13">
        <f t="shared" si="793"/>
        <v>0</v>
      </c>
      <c r="EJ641" s="13">
        <f t="shared" si="793"/>
        <v>497340.9</v>
      </c>
      <c r="EK641" s="13">
        <f t="shared" si="793"/>
        <v>258102.56</v>
      </c>
      <c r="EL641" s="13">
        <f t="shared" si="793"/>
        <v>0</v>
      </c>
      <c r="EM641" s="13">
        <f t="shared" si="793"/>
        <v>0</v>
      </c>
      <c r="EN641" s="13">
        <f t="shared" si="793"/>
        <v>303563.27</v>
      </c>
      <c r="EO641" s="13">
        <f t="shared" si="793"/>
        <v>64324.93</v>
      </c>
      <c r="EP641" s="13">
        <f t="shared" si="793"/>
        <v>0</v>
      </c>
      <c r="EQ641" s="13">
        <f t="shared" si="793"/>
        <v>64324.93</v>
      </c>
      <c r="ER641" s="13">
        <f t="shared" si="793"/>
        <v>239238.34</v>
      </c>
      <c r="ES641" s="13">
        <f t="shared" si="793"/>
        <v>0</v>
      </c>
      <c r="ET641" s="13">
        <f t="shared" si="793"/>
        <v>0</v>
      </c>
      <c r="EU641" s="13">
        <f t="shared" si="793"/>
        <v>0</v>
      </c>
      <c r="EV641" s="13">
        <f t="shared" si="793"/>
        <v>0</v>
      </c>
      <c r="EW641" s="13"/>
      <c r="EX641" s="13"/>
      <c r="EY641" s="13"/>
      <c r="EZ641" s="13"/>
      <c r="FA641" s="13"/>
      <c r="FB641" s="13"/>
      <c r="FC641" s="13"/>
      <c r="FD641" s="13"/>
      <c r="FE641" s="13"/>
      <c r="FF641" s="13"/>
      <c r="FG641" s="13"/>
      <c r="FH641" s="13"/>
      <c r="FI641" s="13"/>
      <c r="FJ641" s="13"/>
      <c r="FK641" s="13"/>
      <c r="FL641" s="13"/>
      <c r="FM641" s="13"/>
      <c r="FN641" s="13"/>
      <c r="FO641" s="13"/>
      <c r="FP641" s="13">
        <f>ROUND(SUMIF(AA628:AA639,"=85736473",FQ628:FQ639),2)</f>
        <v>0</v>
      </c>
      <c r="FQ641" s="13">
        <f>ROUND(SUMIF(AA628:AA639,"=85736473",FR628:FR639),2)</f>
        <v>239238.34</v>
      </c>
      <c r="FR641" s="13">
        <f>ROUND(SUMIF(AA628:AA639,"=85736473",GL628:GL639),2)</f>
        <v>0</v>
      </c>
      <c r="FS641" s="13">
        <f>ROUND(SUMIF(AA628:AA639,"=85736473",GM628:GM639),2)</f>
        <v>497340.9</v>
      </c>
      <c r="FT641" s="13">
        <f>ROUND(SUMIF(AA628:AA639,"=85736473",GN628:GN639),2)</f>
        <v>258102.56</v>
      </c>
      <c r="FU641" s="13">
        <f>ROUND(SUMIF(AA628:AA639,"=85736473",GO628:GO639),2)</f>
        <v>0</v>
      </c>
      <c r="FV641" s="13">
        <f>ROUND(SUMIF(AA628:AA639,"=85736473",GP628:GP639),2)</f>
        <v>0</v>
      </c>
      <c r="FW641" s="13">
        <f>DU641-FP641</f>
        <v>303563.27</v>
      </c>
      <c r="FX641" s="13">
        <f>DU641-FQ641</f>
        <v>64324.930000000022</v>
      </c>
      <c r="FY641" s="13">
        <f>FP641-FR641</f>
        <v>0</v>
      </c>
      <c r="FZ641" s="13">
        <f>DU641-FP641-FQ641+FR641</f>
        <v>64324.930000000022</v>
      </c>
      <c r="GA641" s="13">
        <f>FQ641-FR641</f>
        <v>239238.34</v>
      </c>
      <c r="GB641" s="13">
        <f>ROUND(SUMIF(AA628:AA639,"=85736473",GX628:GX639),2)</f>
        <v>0</v>
      </c>
      <c r="GC641" s="13">
        <f>ROUND(SUMIF(AA628:AA639,"=85736473",GY628:GY639),2)</f>
        <v>0</v>
      </c>
      <c r="GD641" s="13">
        <f>ROUND(SUMIF(AA628:AA639,"=85736473",GZ628:GZ639),2)</f>
        <v>0</v>
      </c>
      <c r="GE641" s="13">
        <f>ROUND(SUMIF(AA628:AA639,"=85736473",HD628:HD639),2)</f>
        <v>0</v>
      </c>
      <c r="GF641" s="13"/>
      <c r="GG641" s="13"/>
      <c r="GH641" s="13"/>
      <c r="GI641" s="13"/>
      <c r="GJ641" s="13"/>
      <c r="GK641" s="13"/>
      <c r="GL641" s="13"/>
      <c r="GM641" s="13"/>
      <c r="GN641" s="13"/>
      <c r="GO641" s="13"/>
      <c r="GP641" s="13"/>
      <c r="GQ641" s="13"/>
      <c r="GR641" s="13"/>
      <c r="GS641" s="13"/>
      <c r="GT641" s="13"/>
      <c r="GU641" s="13"/>
      <c r="GV641" s="13"/>
      <c r="GW641" s="13"/>
      <c r="GX641" s="13">
        <v>0</v>
      </c>
    </row>
    <row r="643" spans="1:206" x14ac:dyDescent="0.2">
      <c r="A643" s="14">
        <v>50</v>
      </c>
      <c r="B643" s="14">
        <v>0</v>
      </c>
      <c r="C643" s="14">
        <v>0</v>
      </c>
      <c r="D643" s="14">
        <v>1</v>
      </c>
      <c r="E643" s="14">
        <v>201</v>
      </c>
      <c r="F643" s="14">
        <f>ROUND(Source!O641,O643)</f>
        <v>45846.87</v>
      </c>
      <c r="G643" s="14" t="s">
        <v>80</v>
      </c>
      <c r="H643" s="14" t="s">
        <v>81</v>
      </c>
      <c r="I643" s="14"/>
      <c r="J643" s="14"/>
      <c r="K643" s="14">
        <v>201</v>
      </c>
      <c r="L643" s="14">
        <v>1</v>
      </c>
      <c r="M643" s="14">
        <v>3</v>
      </c>
      <c r="N643" s="14" t="s">
        <v>3</v>
      </c>
      <c r="O643" s="14">
        <v>2</v>
      </c>
      <c r="P643" s="14">
        <f>ROUND(Source!DG641,O643)</f>
        <v>376598.03</v>
      </c>
      <c r="Q643" s="14"/>
      <c r="R643" s="14"/>
      <c r="S643" s="14"/>
      <c r="T643" s="14"/>
      <c r="U643" s="14"/>
      <c r="V643" s="14"/>
      <c r="W643" s="14">
        <v>45846.87</v>
      </c>
      <c r="X643" s="14">
        <v>1</v>
      </c>
      <c r="Y643" s="14">
        <v>45846.87</v>
      </c>
      <c r="Z643" s="14">
        <v>376598.03</v>
      </c>
      <c r="AA643" s="14">
        <v>1</v>
      </c>
      <c r="AB643" s="14">
        <v>376598.03</v>
      </c>
    </row>
    <row r="644" spans="1:206" x14ac:dyDescent="0.2">
      <c r="A644" s="14">
        <v>50</v>
      </c>
      <c r="B644" s="14">
        <v>0</v>
      </c>
      <c r="C644" s="14">
        <v>0</v>
      </c>
      <c r="D644" s="14">
        <v>1</v>
      </c>
      <c r="E644" s="14">
        <v>202</v>
      </c>
      <c r="F644" s="14">
        <f>ROUND(Source!P641,O644)</f>
        <v>44395.78</v>
      </c>
      <c r="G644" s="14" t="s">
        <v>82</v>
      </c>
      <c r="H644" s="14" t="s">
        <v>83</v>
      </c>
      <c r="I644" s="14"/>
      <c r="J644" s="14"/>
      <c r="K644" s="14">
        <v>202</v>
      </c>
      <c r="L644" s="14">
        <v>2</v>
      </c>
      <c r="M644" s="14">
        <v>3</v>
      </c>
      <c r="N644" s="14" t="s">
        <v>3</v>
      </c>
      <c r="O644" s="14">
        <v>2</v>
      </c>
      <c r="P644" s="14">
        <f>ROUND(Source!DH641,O644)</f>
        <v>303563.27</v>
      </c>
      <c r="Q644" s="14"/>
      <c r="R644" s="14"/>
      <c r="S644" s="14"/>
      <c r="T644" s="14"/>
      <c r="U644" s="14"/>
      <c r="V644" s="14"/>
      <c r="W644" s="14">
        <v>44395.78</v>
      </c>
      <c r="X644" s="14">
        <v>1</v>
      </c>
      <c r="Y644" s="14">
        <v>44395.78</v>
      </c>
      <c r="Z644" s="14">
        <v>303563.27</v>
      </c>
      <c r="AA644" s="14">
        <v>1</v>
      </c>
      <c r="AB644" s="14">
        <v>303563.27</v>
      </c>
    </row>
    <row r="645" spans="1:206" x14ac:dyDescent="0.2">
      <c r="A645" s="14">
        <v>50</v>
      </c>
      <c r="B645" s="14">
        <v>0</v>
      </c>
      <c r="C645" s="14">
        <v>0</v>
      </c>
      <c r="D645" s="14">
        <v>1</v>
      </c>
      <c r="E645" s="14">
        <v>222</v>
      </c>
      <c r="F645" s="14">
        <f>ROUND(Source!AO641,O645)</f>
        <v>0</v>
      </c>
      <c r="G645" s="14" t="s">
        <v>84</v>
      </c>
      <c r="H645" s="14" t="s">
        <v>85</v>
      </c>
      <c r="I645" s="14"/>
      <c r="J645" s="14"/>
      <c r="K645" s="14">
        <v>222</v>
      </c>
      <c r="L645" s="14">
        <v>3</v>
      </c>
      <c r="M645" s="14">
        <v>3</v>
      </c>
      <c r="N645" s="14" t="s">
        <v>3</v>
      </c>
      <c r="O645" s="14">
        <v>2</v>
      </c>
      <c r="P645" s="14">
        <f>ROUND(Source!EG641,O645)</f>
        <v>0</v>
      </c>
      <c r="Q645" s="14"/>
      <c r="R645" s="14"/>
      <c r="S645" s="14"/>
      <c r="T645" s="14"/>
      <c r="U645" s="14"/>
      <c r="V645" s="14"/>
      <c r="W645" s="14">
        <v>0</v>
      </c>
      <c r="X645" s="14">
        <v>1</v>
      </c>
      <c r="Y645" s="14">
        <v>0</v>
      </c>
      <c r="Z645" s="14">
        <v>0</v>
      </c>
      <c r="AA645" s="14">
        <v>1</v>
      </c>
      <c r="AB645" s="14">
        <v>0</v>
      </c>
    </row>
    <row r="646" spans="1:206" x14ac:dyDescent="0.2">
      <c r="A646" s="14">
        <v>50</v>
      </c>
      <c r="B646" s="14">
        <v>0</v>
      </c>
      <c r="C646" s="14">
        <v>0</v>
      </c>
      <c r="D646" s="14">
        <v>1</v>
      </c>
      <c r="E646" s="14">
        <v>225</v>
      </c>
      <c r="F646" s="14">
        <f>ROUND(Source!AV641,O646)</f>
        <v>44395.78</v>
      </c>
      <c r="G646" s="14" t="s">
        <v>86</v>
      </c>
      <c r="H646" s="14" t="s">
        <v>87</v>
      </c>
      <c r="I646" s="14"/>
      <c r="J646" s="14"/>
      <c r="K646" s="14">
        <v>225</v>
      </c>
      <c r="L646" s="14">
        <v>4</v>
      </c>
      <c r="M646" s="14">
        <v>3</v>
      </c>
      <c r="N646" s="14" t="s">
        <v>3</v>
      </c>
      <c r="O646" s="14">
        <v>2</v>
      </c>
      <c r="P646" s="14">
        <f>ROUND(Source!EN641,O646)</f>
        <v>303563.27</v>
      </c>
      <c r="Q646" s="14"/>
      <c r="R646" s="14"/>
      <c r="S646" s="14"/>
      <c r="T646" s="14"/>
      <c r="U646" s="14"/>
      <c r="V646" s="14"/>
      <c r="W646" s="14">
        <v>44395.78</v>
      </c>
      <c r="X646" s="14">
        <v>1</v>
      </c>
      <c r="Y646" s="14">
        <v>44395.78</v>
      </c>
      <c r="Z646" s="14">
        <v>303563.27</v>
      </c>
      <c r="AA646" s="14">
        <v>1</v>
      </c>
      <c r="AB646" s="14">
        <v>303563.27</v>
      </c>
    </row>
    <row r="647" spans="1:206" x14ac:dyDescent="0.2">
      <c r="A647" s="14">
        <v>50</v>
      </c>
      <c r="B647" s="14">
        <v>0</v>
      </c>
      <c r="C647" s="14">
        <v>0</v>
      </c>
      <c r="D647" s="14">
        <v>1</v>
      </c>
      <c r="E647" s="14">
        <v>226</v>
      </c>
      <c r="F647" s="14">
        <f>ROUND(Source!AW641,O647)</f>
        <v>12792.3</v>
      </c>
      <c r="G647" s="14" t="s">
        <v>88</v>
      </c>
      <c r="H647" s="14" t="s">
        <v>89</v>
      </c>
      <c r="I647" s="14"/>
      <c r="J647" s="14"/>
      <c r="K647" s="14">
        <v>226</v>
      </c>
      <c r="L647" s="14">
        <v>5</v>
      </c>
      <c r="M647" s="14">
        <v>3</v>
      </c>
      <c r="N647" s="14" t="s">
        <v>3</v>
      </c>
      <c r="O647" s="14">
        <v>2</v>
      </c>
      <c r="P647" s="14">
        <f>ROUND(Source!EO641,O647)</f>
        <v>64324.93</v>
      </c>
      <c r="Q647" s="14"/>
      <c r="R647" s="14"/>
      <c r="S647" s="14"/>
      <c r="T647" s="14"/>
      <c r="U647" s="14"/>
      <c r="V647" s="14"/>
      <c r="W647" s="14">
        <v>12792.3</v>
      </c>
      <c r="X647" s="14">
        <v>1</v>
      </c>
      <c r="Y647" s="14">
        <v>12792.3</v>
      </c>
      <c r="Z647" s="14">
        <v>64324.93</v>
      </c>
      <c r="AA647" s="14">
        <v>1</v>
      </c>
      <c r="AB647" s="14">
        <v>64324.93</v>
      </c>
    </row>
    <row r="648" spans="1:206" x14ac:dyDescent="0.2">
      <c r="A648" s="14">
        <v>50</v>
      </c>
      <c r="B648" s="14">
        <v>0</v>
      </c>
      <c r="C648" s="14">
        <v>0</v>
      </c>
      <c r="D648" s="14">
        <v>1</v>
      </c>
      <c r="E648" s="14">
        <v>227</v>
      </c>
      <c r="F648" s="14">
        <f>ROUND(Source!AX641,O648)</f>
        <v>0</v>
      </c>
      <c r="G648" s="14" t="s">
        <v>90</v>
      </c>
      <c r="H648" s="14" t="s">
        <v>91</v>
      </c>
      <c r="I648" s="14"/>
      <c r="J648" s="14"/>
      <c r="K648" s="14">
        <v>227</v>
      </c>
      <c r="L648" s="14">
        <v>6</v>
      </c>
      <c r="M648" s="14">
        <v>3</v>
      </c>
      <c r="N648" s="14" t="s">
        <v>3</v>
      </c>
      <c r="O648" s="14">
        <v>2</v>
      </c>
      <c r="P648" s="14">
        <f>ROUND(Source!EP641,O648)</f>
        <v>0</v>
      </c>
      <c r="Q648" s="14"/>
      <c r="R648" s="14"/>
      <c r="S648" s="14"/>
      <c r="T648" s="14"/>
      <c r="U648" s="14"/>
      <c r="V648" s="14"/>
      <c r="W648" s="14">
        <v>0</v>
      </c>
      <c r="X648" s="14">
        <v>1</v>
      </c>
      <c r="Y648" s="14">
        <v>0</v>
      </c>
      <c r="Z648" s="14">
        <v>0</v>
      </c>
      <c r="AA648" s="14">
        <v>1</v>
      </c>
      <c r="AB648" s="14">
        <v>0</v>
      </c>
    </row>
    <row r="649" spans="1:206" x14ac:dyDescent="0.2">
      <c r="A649" s="14">
        <v>50</v>
      </c>
      <c r="B649" s="14">
        <v>0</v>
      </c>
      <c r="C649" s="14">
        <v>0</v>
      </c>
      <c r="D649" s="14">
        <v>1</v>
      </c>
      <c r="E649" s="14">
        <v>228</v>
      </c>
      <c r="F649" s="14">
        <f>ROUND(Source!AY641,O649)</f>
        <v>12792.3</v>
      </c>
      <c r="G649" s="14" t="s">
        <v>92</v>
      </c>
      <c r="H649" s="14" t="s">
        <v>93</v>
      </c>
      <c r="I649" s="14"/>
      <c r="J649" s="14"/>
      <c r="K649" s="14">
        <v>228</v>
      </c>
      <c r="L649" s="14">
        <v>7</v>
      </c>
      <c r="M649" s="14">
        <v>3</v>
      </c>
      <c r="N649" s="14" t="s">
        <v>3</v>
      </c>
      <c r="O649" s="14">
        <v>2</v>
      </c>
      <c r="P649" s="14">
        <f>ROUND(Source!EQ641,O649)</f>
        <v>64324.93</v>
      </c>
      <c r="Q649" s="14"/>
      <c r="R649" s="14"/>
      <c r="S649" s="14"/>
      <c r="T649" s="14"/>
      <c r="U649" s="14"/>
      <c r="V649" s="14"/>
      <c r="W649" s="14">
        <v>12792.3</v>
      </c>
      <c r="X649" s="14">
        <v>1</v>
      </c>
      <c r="Y649" s="14">
        <v>12792.3</v>
      </c>
      <c r="Z649" s="14">
        <v>64324.93</v>
      </c>
      <c r="AA649" s="14">
        <v>1</v>
      </c>
      <c r="AB649" s="14">
        <v>64324.93</v>
      </c>
    </row>
    <row r="650" spans="1:206" x14ac:dyDescent="0.2">
      <c r="A650" s="14">
        <v>50</v>
      </c>
      <c r="B650" s="14">
        <v>0</v>
      </c>
      <c r="C650" s="14">
        <v>0</v>
      </c>
      <c r="D650" s="14">
        <v>1</v>
      </c>
      <c r="E650" s="14">
        <v>216</v>
      </c>
      <c r="F650" s="14">
        <f>ROUND(Source!AP641,O650)</f>
        <v>31603.48</v>
      </c>
      <c r="G650" s="14" t="s">
        <v>94</v>
      </c>
      <c r="H650" s="14" t="s">
        <v>95</v>
      </c>
      <c r="I650" s="14"/>
      <c r="J650" s="14"/>
      <c r="K650" s="14">
        <v>216</v>
      </c>
      <c r="L650" s="14">
        <v>8</v>
      </c>
      <c r="M650" s="14">
        <v>3</v>
      </c>
      <c r="N650" s="14" t="s">
        <v>3</v>
      </c>
      <c r="O650" s="14">
        <v>2</v>
      </c>
      <c r="P650" s="14">
        <f>ROUND(Source!EH641,O650)</f>
        <v>239238.34</v>
      </c>
      <c r="Q650" s="14"/>
      <c r="R650" s="14"/>
      <c r="S650" s="14"/>
      <c r="T650" s="14"/>
      <c r="U650" s="14"/>
      <c r="V650" s="14"/>
      <c r="W650" s="14">
        <v>31603.48</v>
      </c>
      <c r="X650" s="14">
        <v>1</v>
      </c>
      <c r="Y650" s="14">
        <v>31603.48</v>
      </c>
      <c r="Z650" s="14">
        <v>239238.34</v>
      </c>
      <c r="AA650" s="14">
        <v>1</v>
      </c>
      <c r="AB650" s="14">
        <v>239238.34</v>
      </c>
    </row>
    <row r="651" spans="1:206" x14ac:dyDescent="0.2">
      <c r="A651" s="14">
        <v>50</v>
      </c>
      <c r="B651" s="14">
        <v>0</v>
      </c>
      <c r="C651" s="14">
        <v>0</v>
      </c>
      <c r="D651" s="14">
        <v>1</v>
      </c>
      <c r="E651" s="14">
        <v>223</v>
      </c>
      <c r="F651" s="14">
        <f>ROUND(Source!AQ641,O651)</f>
        <v>0</v>
      </c>
      <c r="G651" s="14" t="s">
        <v>96</v>
      </c>
      <c r="H651" s="14" t="s">
        <v>97</v>
      </c>
      <c r="I651" s="14"/>
      <c r="J651" s="14"/>
      <c r="K651" s="14">
        <v>223</v>
      </c>
      <c r="L651" s="14">
        <v>9</v>
      </c>
      <c r="M651" s="14">
        <v>3</v>
      </c>
      <c r="N651" s="14" t="s">
        <v>3</v>
      </c>
      <c r="O651" s="14">
        <v>2</v>
      </c>
      <c r="P651" s="14">
        <f>ROUND(Source!EI641,O651)</f>
        <v>0</v>
      </c>
      <c r="Q651" s="14"/>
      <c r="R651" s="14"/>
      <c r="S651" s="14"/>
      <c r="T651" s="14"/>
      <c r="U651" s="14"/>
      <c r="V651" s="14"/>
      <c r="W651" s="14">
        <v>0</v>
      </c>
      <c r="X651" s="14">
        <v>1</v>
      </c>
      <c r="Y651" s="14">
        <v>0</v>
      </c>
      <c r="Z651" s="14">
        <v>0</v>
      </c>
      <c r="AA651" s="14">
        <v>1</v>
      </c>
      <c r="AB651" s="14">
        <v>0</v>
      </c>
    </row>
    <row r="652" spans="1:206" x14ac:dyDescent="0.2">
      <c r="A652" s="14">
        <v>50</v>
      </c>
      <c r="B652" s="14">
        <v>0</v>
      </c>
      <c r="C652" s="14">
        <v>0</v>
      </c>
      <c r="D652" s="14">
        <v>1</v>
      </c>
      <c r="E652" s="14">
        <v>229</v>
      </c>
      <c r="F652" s="14">
        <f>ROUND(Source!AZ641,O652)</f>
        <v>31603.48</v>
      </c>
      <c r="G652" s="14" t="s">
        <v>98</v>
      </c>
      <c r="H652" s="14" t="s">
        <v>99</v>
      </c>
      <c r="I652" s="14"/>
      <c r="J652" s="14"/>
      <c r="K652" s="14">
        <v>229</v>
      </c>
      <c r="L652" s="14">
        <v>10</v>
      </c>
      <c r="M652" s="14">
        <v>3</v>
      </c>
      <c r="N652" s="14" t="s">
        <v>3</v>
      </c>
      <c r="O652" s="14">
        <v>2</v>
      </c>
      <c r="P652" s="14">
        <f>ROUND(Source!ER641,O652)</f>
        <v>239238.34</v>
      </c>
      <c r="Q652" s="14"/>
      <c r="R652" s="14"/>
      <c r="S652" s="14"/>
      <c r="T652" s="14"/>
      <c r="U652" s="14"/>
      <c r="V652" s="14"/>
      <c r="W652" s="14">
        <v>31603.48</v>
      </c>
      <c r="X652" s="14">
        <v>1</v>
      </c>
      <c r="Y652" s="14">
        <v>31603.48</v>
      </c>
      <c r="Z652" s="14">
        <v>239238.34</v>
      </c>
      <c r="AA652" s="14">
        <v>1</v>
      </c>
      <c r="AB652" s="14">
        <v>239238.34</v>
      </c>
    </row>
    <row r="653" spans="1:206" x14ac:dyDescent="0.2">
      <c r="A653" s="14">
        <v>50</v>
      </c>
      <c r="B653" s="14">
        <v>0</v>
      </c>
      <c r="C653" s="14">
        <v>0</v>
      </c>
      <c r="D653" s="14">
        <v>1</v>
      </c>
      <c r="E653" s="14">
        <v>203</v>
      </c>
      <c r="F653" s="14">
        <f>ROUND(Source!Q641,O653)</f>
        <v>211.71</v>
      </c>
      <c r="G653" s="14" t="s">
        <v>100</v>
      </c>
      <c r="H653" s="14" t="s">
        <v>101</v>
      </c>
      <c r="I653" s="14"/>
      <c r="J653" s="14"/>
      <c r="K653" s="14">
        <v>203</v>
      </c>
      <c r="L653" s="14">
        <v>11</v>
      </c>
      <c r="M653" s="14">
        <v>3</v>
      </c>
      <c r="N653" s="14" t="s">
        <v>3</v>
      </c>
      <c r="O653" s="14">
        <v>2</v>
      </c>
      <c r="P653" s="14">
        <f>ROUND(Source!DI641,O653)</f>
        <v>3195.7</v>
      </c>
      <c r="Q653" s="14"/>
      <c r="R653" s="14"/>
      <c r="S653" s="14"/>
      <c r="T653" s="14"/>
      <c r="U653" s="14"/>
      <c r="V653" s="14"/>
      <c r="W653" s="14">
        <v>211.71</v>
      </c>
      <c r="X653" s="14">
        <v>1</v>
      </c>
      <c r="Y653" s="14">
        <v>211.71</v>
      </c>
      <c r="Z653" s="14">
        <v>3195.7</v>
      </c>
      <c r="AA653" s="14">
        <v>1</v>
      </c>
      <c r="AB653" s="14">
        <v>3195.7</v>
      </c>
    </row>
    <row r="654" spans="1:206" x14ac:dyDescent="0.2">
      <c r="A654" s="14">
        <v>50</v>
      </c>
      <c r="B654" s="14">
        <v>0</v>
      </c>
      <c r="C654" s="14">
        <v>0</v>
      </c>
      <c r="D654" s="14">
        <v>1</v>
      </c>
      <c r="E654" s="14">
        <v>231</v>
      </c>
      <c r="F654" s="14">
        <f>ROUND(Source!BB641,O654)</f>
        <v>0</v>
      </c>
      <c r="G654" s="14" t="s">
        <v>102</v>
      </c>
      <c r="H654" s="14" t="s">
        <v>103</v>
      </c>
      <c r="I654" s="14"/>
      <c r="J654" s="14"/>
      <c r="K654" s="14">
        <v>231</v>
      </c>
      <c r="L654" s="14">
        <v>12</v>
      </c>
      <c r="M654" s="14">
        <v>3</v>
      </c>
      <c r="N654" s="14" t="s">
        <v>3</v>
      </c>
      <c r="O654" s="14">
        <v>2</v>
      </c>
      <c r="P654" s="14">
        <f>ROUND(Source!ET641,O654)</f>
        <v>0</v>
      </c>
      <c r="Q654" s="14"/>
      <c r="R654" s="14"/>
      <c r="S654" s="14"/>
      <c r="T654" s="14"/>
      <c r="U654" s="14"/>
      <c r="V654" s="14"/>
      <c r="W654" s="14">
        <v>0</v>
      </c>
      <c r="X654" s="14">
        <v>1</v>
      </c>
      <c r="Y654" s="14">
        <v>0</v>
      </c>
      <c r="Z654" s="14">
        <v>0</v>
      </c>
      <c r="AA654" s="14">
        <v>1</v>
      </c>
      <c r="AB654" s="14">
        <v>0</v>
      </c>
    </row>
    <row r="655" spans="1:206" x14ac:dyDescent="0.2">
      <c r="A655" s="14">
        <v>50</v>
      </c>
      <c r="B655" s="14">
        <v>0</v>
      </c>
      <c r="C655" s="14">
        <v>0</v>
      </c>
      <c r="D655" s="14">
        <v>1</v>
      </c>
      <c r="E655" s="14">
        <v>204</v>
      </c>
      <c r="F655" s="14">
        <f>ROUND(Source!R641,O655)</f>
        <v>21.05</v>
      </c>
      <c r="G655" s="14" t="s">
        <v>104</v>
      </c>
      <c r="H655" s="14" t="s">
        <v>105</v>
      </c>
      <c r="I655" s="14"/>
      <c r="J655" s="14"/>
      <c r="K655" s="14">
        <v>204</v>
      </c>
      <c r="L655" s="14">
        <v>13</v>
      </c>
      <c r="M655" s="14">
        <v>3</v>
      </c>
      <c r="N655" s="14" t="s">
        <v>3</v>
      </c>
      <c r="O655" s="14">
        <v>2</v>
      </c>
      <c r="P655" s="14">
        <f>ROUND(Source!DJ641,O655)</f>
        <v>1186.1600000000001</v>
      </c>
      <c r="Q655" s="14"/>
      <c r="R655" s="14"/>
      <c r="S655" s="14"/>
      <c r="T655" s="14"/>
      <c r="U655" s="14"/>
      <c r="V655" s="14"/>
      <c r="W655" s="14">
        <v>21.05</v>
      </c>
      <c r="X655" s="14">
        <v>1</v>
      </c>
      <c r="Y655" s="14">
        <v>21.05</v>
      </c>
      <c r="Z655" s="14">
        <v>1186.1600000000001</v>
      </c>
      <c r="AA655" s="14">
        <v>1</v>
      </c>
      <c r="AB655" s="14">
        <v>1186.1600000000001</v>
      </c>
    </row>
    <row r="656" spans="1:206" x14ac:dyDescent="0.2">
      <c r="A656" s="14">
        <v>50</v>
      </c>
      <c r="B656" s="14">
        <v>0</v>
      </c>
      <c r="C656" s="14">
        <v>0</v>
      </c>
      <c r="D656" s="14">
        <v>1</v>
      </c>
      <c r="E656" s="14">
        <v>205</v>
      </c>
      <c r="F656" s="14">
        <f>ROUND(Source!S641,O656)</f>
        <v>1239.3800000000001</v>
      </c>
      <c r="G656" s="14" t="s">
        <v>106</v>
      </c>
      <c r="H656" s="14" t="s">
        <v>107</v>
      </c>
      <c r="I656" s="14"/>
      <c r="J656" s="14"/>
      <c r="K656" s="14">
        <v>205</v>
      </c>
      <c r="L656" s="14">
        <v>14</v>
      </c>
      <c r="M656" s="14">
        <v>3</v>
      </c>
      <c r="N656" s="14" t="s">
        <v>3</v>
      </c>
      <c r="O656" s="14">
        <v>2</v>
      </c>
      <c r="P656" s="14">
        <f>ROUND(Source!DK641,O656)</f>
        <v>69839.06</v>
      </c>
      <c r="Q656" s="14"/>
      <c r="R656" s="14"/>
      <c r="S656" s="14"/>
      <c r="T656" s="14"/>
      <c r="U656" s="14"/>
      <c r="V656" s="14"/>
      <c r="W656" s="14">
        <v>1239.3800000000001</v>
      </c>
      <c r="X656" s="14">
        <v>1</v>
      </c>
      <c r="Y656" s="14">
        <v>1239.3800000000001</v>
      </c>
      <c r="Z656" s="14">
        <v>69839.06</v>
      </c>
      <c r="AA656" s="14">
        <v>1</v>
      </c>
      <c r="AB656" s="14">
        <v>69839.06</v>
      </c>
    </row>
    <row r="657" spans="1:206" x14ac:dyDescent="0.2">
      <c r="A657" s="14">
        <v>50</v>
      </c>
      <c r="B657" s="14">
        <v>0</v>
      </c>
      <c r="C657" s="14">
        <v>0</v>
      </c>
      <c r="D657" s="14">
        <v>1</v>
      </c>
      <c r="E657" s="14">
        <v>232</v>
      </c>
      <c r="F657" s="14">
        <f>ROUND(Source!BC641,O657)</f>
        <v>0</v>
      </c>
      <c r="G657" s="14" t="s">
        <v>108</v>
      </c>
      <c r="H657" s="14" t="s">
        <v>109</v>
      </c>
      <c r="I657" s="14"/>
      <c r="J657" s="14"/>
      <c r="K657" s="14">
        <v>232</v>
      </c>
      <c r="L657" s="14">
        <v>15</v>
      </c>
      <c r="M657" s="14">
        <v>3</v>
      </c>
      <c r="N657" s="14" t="s">
        <v>3</v>
      </c>
      <c r="O657" s="14">
        <v>2</v>
      </c>
      <c r="P657" s="14">
        <f>ROUND(Source!EU641,O657)</f>
        <v>0</v>
      </c>
      <c r="Q657" s="14"/>
      <c r="R657" s="14"/>
      <c r="S657" s="14"/>
      <c r="T657" s="14"/>
      <c r="U657" s="14"/>
      <c r="V657" s="14"/>
      <c r="W657" s="14">
        <v>0</v>
      </c>
      <c r="X657" s="14">
        <v>1</v>
      </c>
      <c r="Y657" s="14">
        <v>0</v>
      </c>
      <c r="Z657" s="14">
        <v>0</v>
      </c>
      <c r="AA657" s="14">
        <v>1</v>
      </c>
      <c r="AB657" s="14">
        <v>0</v>
      </c>
    </row>
    <row r="658" spans="1:206" x14ac:dyDescent="0.2">
      <c r="A658" s="14">
        <v>50</v>
      </c>
      <c r="B658" s="14">
        <v>0</v>
      </c>
      <c r="C658" s="14">
        <v>0</v>
      </c>
      <c r="D658" s="14">
        <v>1</v>
      </c>
      <c r="E658" s="14">
        <v>214</v>
      </c>
      <c r="F658" s="14">
        <f>ROUND(Source!AS641,O658)</f>
        <v>16386.12</v>
      </c>
      <c r="G658" s="14" t="s">
        <v>110</v>
      </c>
      <c r="H658" s="14" t="s">
        <v>111</v>
      </c>
      <c r="I658" s="14"/>
      <c r="J658" s="14"/>
      <c r="K658" s="14">
        <v>214</v>
      </c>
      <c r="L658" s="14">
        <v>16</v>
      </c>
      <c r="M658" s="14">
        <v>3</v>
      </c>
      <c r="N658" s="14" t="s">
        <v>3</v>
      </c>
      <c r="O658" s="14">
        <v>2</v>
      </c>
      <c r="P658" s="14">
        <f>ROUND(Source!EK641,O658)</f>
        <v>258102.56</v>
      </c>
      <c r="Q658" s="14"/>
      <c r="R658" s="14"/>
      <c r="S658" s="14"/>
      <c r="T658" s="14"/>
      <c r="U658" s="14"/>
      <c r="V658" s="14"/>
      <c r="W658" s="14">
        <v>16386.12</v>
      </c>
      <c r="X658" s="14">
        <v>1</v>
      </c>
      <c r="Y658" s="14">
        <v>16386.12</v>
      </c>
      <c r="Z658" s="14">
        <v>258102.56</v>
      </c>
      <c r="AA658" s="14">
        <v>1</v>
      </c>
      <c r="AB658" s="14">
        <v>258102.56</v>
      </c>
    </row>
    <row r="659" spans="1:206" x14ac:dyDescent="0.2">
      <c r="A659" s="14">
        <v>50</v>
      </c>
      <c r="B659" s="14">
        <v>0</v>
      </c>
      <c r="C659" s="14">
        <v>0</v>
      </c>
      <c r="D659" s="14">
        <v>1</v>
      </c>
      <c r="E659" s="14">
        <v>215</v>
      </c>
      <c r="F659" s="14">
        <f>ROUND(Source!AT641,O659)</f>
        <v>0</v>
      </c>
      <c r="G659" s="14" t="s">
        <v>112</v>
      </c>
      <c r="H659" s="14" t="s">
        <v>113</v>
      </c>
      <c r="I659" s="14"/>
      <c r="J659" s="14"/>
      <c r="K659" s="14">
        <v>215</v>
      </c>
      <c r="L659" s="14">
        <v>17</v>
      </c>
      <c r="M659" s="14">
        <v>3</v>
      </c>
      <c r="N659" s="14" t="s">
        <v>3</v>
      </c>
      <c r="O659" s="14">
        <v>2</v>
      </c>
      <c r="P659" s="14">
        <f>ROUND(Source!EL641,O659)</f>
        <v>0</v>
      </c>
      <c r="Q659" s="14"/>
      <c r="R659" s="14"/>
      <c r="S659" s="14"/>
      <c r="T659" s="14"/>
      <c r="U659" s="14"/>
      <c r="V659" s="14"/>
      <c r="W659" s="14">
        <v>0</v>
      </c>
      <c r="X659" s="14">
        <v>1</v>
      </c>
      <c r="Y659" s="14">
        <v>0</v>
      </c>
      <c r="Z659" s="14">
        <v>0</v>
      </c>
      <c r="AA659" s="14">
        <v>1</v>
      </c>
      <c r="AB659" s="14">
        <v>0</v>
      </c>
    </row>
    <row r="660" spans="1:206" x14ac:dyDescent="0.2">
      <c r="A660" s="14">
        <v>50</v>
      </c>
      <c r="B660" s="14">
        <v>0</v>
      </c>
      <c r="C660" s="14">
        <v>0</v>
      </c>
      <c r="D660" s="14">
        <v>1</v>
      </c>
      <c r="E660" s="14">
        <v>217</v>
      </c>
      <c r="F660" s="14">
        <f>ROUND(Source!AU641,O660)</f>
        <v>0</v>
      </c>
      <c r="G660" s="14" t="s">
        <v>114</v>
      </c>
      <c r="H660" s="14" t="s">
        <v>115</v>
      </c>
      <c r="I660" s="14"/>
      <c r="J660" s="14"/>
      <c r="K660" s="14">
        <v>217</v>
      </c>
      <c r="L660" s="14">
        <v>18</v>
      </c>
      <c r="M660" s="14">
        <v>3</v>
      </c>
      <c r="N660" s="14" t="s">
        <v>3</v>
      </c>
      <c r="O660" s="14">
        <v>2</v>
      </c>
      <c r="P660" s="14">
        <f>ROUND(Source!EM641,O660)</f>
        <v>0</v>
      </c>
      <c r="Q660" s="14"/>
      <c r="R660" s="14"/>
      <c r="S660" s="14"/>
      <c r="T660" s="14"/>
      <c r="U660" s="14"/>
      <c r="V660" s="14"/>
      <c r="W660" s="14">
        <v>0</v>
      </c>
      <c r="X660" s="14">
        <v>1</v>
      </c>
      <c r="Y660" s="14">
        <v>0</v>
      </c>
      <c r="Z660" s="14">
        <v>0</v>
      </c>
      <c r="AA660" s="14">
        <v>1</v>
      </c>
      <c r="AB660" s="14">
        <v>0</v>
      </c>
    </row>
    <row r="661" spans="1:206" x14ac:dyDescent="0.2">
      <c r="A661" s="14">
        <v>50</v>
      </c>
      <c r="B661" s="14">
        <v>0</v>
      </c>
      <c r="C661" s="14">
        <v>0</v>
      </c>
      <c r="D661" s="14">
        <v>1</v>
      </c>
      <c r="E661" s="14">
        <v>230</v>
      </c>
      <c r="F661" s="14">
        <f>ROUND(Source!BA641,O661)</f>
        <v>0</v>
      </c>
      <c r="G661" s="14" t="s">
        <v>116</v>
      </c>
      <c r="H661" s="14" t="s">
        <v>117</v>
      </c>
      <c r="I661" s="14"/>
      <c r="J661" s="14"/>
      <c r="K661" s="14">
        <v>230</v>
      </c>
      <c r="L661" s="14">
        <v>19</v>
      </c>
      <c r="M661" s="14">
        <v>3</v>
      </c>
      <c r="N661" s="14" t="s">
        <v>3</v>
      </c>
      <c r="O661" s="14">
        <v>2</v>
      </c>
      <c r="P661" s="14">
        <f>ROUND(Source!ES641,O661)</f>
        <v>0</v>
      </c>
      <c r="Q661" s="14"/>
      <c r="R661" s="14"/>
      <c r="S661" s="14"/>
      <c r="T661" s="14"/>
      <c r="U661" s="14"/>
      <c r="V661" s="14"/>
      <c r="W661" s="14">
        <v>0</v>
      </c>
      <c r="X661" s="14">
        <v>1</v>
      </c>
      <c r="Y661" s="14">
        <v>0</v>
      </c>
      <c r="Z661" s="14">
        <v>0</v>
      </c>
      <c r="AA661" s="14">
        <v>1</v>
      </c>
      <c r="AB661" s="14">
        <v>0</v>
      </c>
    </row>
    <row r="662" spans="1:206" x14ac:dyDescent="0.2">
      <c r="A662" s="14">
        <v>50</v>
      </c>
      <c r="B662" s="14">
        <v>0</v>
      </c>
      <c r="C662" s="14">
        <v>0</v>
      </c>
      <c r="D662" s="14">
        <v>1</v>
      </c>
      <c r="E662" s="14">
        <v>206</v>
      </c>
      <c r="F662" s="14">
        <f>ROUND(Source!T641,O662)</f>
        <v>0</v>
      </c>
      <c r="G662" s="14" t="s">
        <v>118</v>
      </c>
      <c r="H662" s="14" t="s">
        <v>119</v>
      </c>
      <c r="I662" s="14"/>
      <c r="J662" s="14"/>
      <c r="K662" s="14">
        <v>206</v>
      </c>
      <c r="L662" s="14">
        <v>20</v>
      </c>
      <c r="M662" s="14">
        <v>3</v>
      </c>
      <c r="N662" s="14" t="s">
        <v>3</v>
      </c>
      <c r="O662" s="14">
        <v>2</v>
      </c>
      <c r="P662" s="14">
        <f>ROUND(Source!DL641,O662)</f>
        <v>0</v>
      </c>
      <c r="Q662" s="14"/>
      <c r="R662" s="14"/>
      <c r="S662" s="14"/>
      <c r="T662" s="14"/>
      <c r="U662" s="14"/>
      <c r="V662" s="14"/>
      <c r="W662" s="14">
        <v>0</v>
      </c>
      <c r="X662" s="14">
        <v>1</v>
      </c>
      <c r="Y662" s="14">
        <v>0</v>
      </c>
      <c r="Z662" s="14">
        <v>0</v>
      </c>
      <c r="AA662" s="14">
        <v>1</v>
      </c>
      <c r="AB662" s="14">
        <v>0</v>
      </c>
    </row>
    <row r="663" spans="1:206" x14ac:dyDescent="0.2">
      <c r="A663" s="14">
        <v>50</v>
      </c>
      <c r="B663" s="14">
        <v>0</v>
      </c>
      <c r="C663" s="14">
        <v>0</v>
      </c>
      <c r="D663" s="14">
        <v>1</v>
      </c>
      <c r="E663" s="14">
        <v>207</v>
      </c>
      <c r="F663" s="14">
        <f>Source!U641</f>
        <v>100.61319179999998</v>
      </c>
      <c r="G663" s="14" t="s">
        <v>120</v>
      </c>
      <c r="H663" s="14" t="s">
        <v>121</v>
      </c>
      <c r="I663" s="14"/>
      <c r="J663" s="14"/>
      <c r="K663" s="14">
        <v>207</v>
      </c>
      <c r="L663" s="14">
        <v>21</v>
      </c>
      <c r="M663" s="14">
        <v>3</v>
      </c>
      <c r="N663" s="14" t="s">
        <v>3</v>
      </c>
      <c r="O663" s="14">
        <v>-1</v>
      </c>
      <c r="P663" s="14">
        <f>Source!DM641</f>
        <v>100.61319179999998</v>
      </c>
      <c r="Q663" s="14"/>
      <c r="R663" s="14"/>
      <c r="S663" s="14"/>
      <c r="T663" s="14"/>
      <c r="U663" s="14"/>
      <c r="V663" s="14"/>
      <c r="W663" s="14">
        <v>100.61319180000001</v>
      </c>
      <c r="X663" s="14">
        <v>1</v>
      </c>
      <c r="Y663" s="14">
        <v>100.61319180000001</v>
      </c>
      <c r="Z663" s="14">
        <v>100.61319180000001</v>
      </c>
      <c r="AA663" s="14">
        <v>1</v>
      </c>
      <c r="AB663" s="14">
        <v>100.61319180000001</v>
      </c>
    </row>
    <row r="664" spans="1:206" x14ac:dyDescent="0.2">
      <c r="A664" s="14">
        <v>50</v>
      </c>
      <c r="B664" s="14">
        <v>0</v>
      </c>
      <c r="C664" s="14">
        <v>0</v>
      </c>
      <c r="D664" s="14">
        <v>1</v>
      </c>
      <c r="E664" s="14">
        <v>208</v>
      </c>
      <c r="F664" s="14">
        <f>Source!V641</f>
        <v>0</v>
      </c>
      <c r="G664" s="14" t="s">
        <v>122</v>
      </c>
      <c r="H664" s="14" t="s">
        <v>123</v>
      </c>
      <c r="I664" s="14"/>
      <c r="J664" s="14"/>
      <c r="K664" s="14">
        <v>208</v>
      </c>
      <c r="L664" s="14">
        <v>22</v>
      </c>
      <c r="M664" s="14">
        <v>3</v>
      </c>
      <c r="N664" s="14" t="s">
        <v>3</v>
      </c>
      <c r="O664" s="14">
        <v>-1</v>
      </c>
      <c r="P664" s="14">
        <f>Source!DN641</f>
        <v>0</v>
      </c>
      <c r="Q664" s="14"/>
      <c r="R664" s="14"/>
      <c r="S664" s="14"/>
      <c r="T664" s="14"/>
      <c r="U664" s="14"/>
      <c r="V664" s="14"/>
      <c r="W664" s="14">
        <v>0</v>
      </c>
      <c r="X664" s="14">
        <v>1</v>
      </c>
      <c r="Y664" s="14">
        <v>0</v>
      </c>
      <c r="Z664" s="14">
        <v>0</v>
      </c>
      <c r="AA664" s="14">
        <v>1</v>
      </c>
      <c r="AB664" s="14">
        <v>0</v>
      </c>
    </row>
    <row r="665" spans="1:206" x14ac:dyDescent="0.2">
      <c r="A665" s="14">
        <v>50</v>
      </c>
      <c r="B665" s="14">
        <v>0</v>
      </c>
      <c r="C665" s="14">
        <v>0</v>
      </c>
      <c r="D665" s="14">
        <v>1</v>
      </c>
      <c r="E665" s="14">
        <v>209</v>
      </c>
      <c r="F665" s="14">
        <f>ROUND(Source!W641,O665)</f>
        <v>0</v>
      </c>
      <c r="G665" s="14" t="s">
        <v>124</v>
      </c>
      <c r="H665" s="14" t="s">
        <v>125</v>
      </c>
      <c r="I665" s="14"/>
      <c r="J665" s="14"/>
      <c r="K665" s="14">
        <v>209</v>
      </c>
      <c r="L665" s="14">
        <v>23</v>
      </c>
      <c r="M665" s="14">
        <v>3</v>
      </c>
      <c r="N665" s="14" t="s">
        <v>3</v>
      </c>
      <c r="O665" s="14">
        <v>2</v>
      </c>
      <c r="P665" s="14">
        <f>ROUND(Source!DO641,O665)</f>
        <v>0</v>
      </c>
      <c r="Q665" s="14"/>
      <c r="R665" s="14"/>
      <c r="S665" s="14"/>
      <c r="T665" s="14"/>
      <c r="U665" s="14"/>
      <c r="V665" s="14"/>
      <c r="W665" s="14">
        <v>0</v>
      </c>
      <c r="X665" s="14">
        <v>1</v>
      </c>
      <c r="Y665" s="14">
        <v>0</v>
      </c>
      <c r="Z665" s="14">
        <v>0</v>
      </c>
      <c r="AA665" s="14">
        <v>1</v>
      </c>
      <c r="AB665" s="14">
        <v>0</v>
      </c>
    </row>
    <row r="666" spans="1:206" x14ac:dyDescent="0.2">
      <c r="A666" s="14">
        <v>50</v>
      </c>
      <c r="B666" s="14">
        <v>0</v>
      </c>
      <c r="C666" s="14">
        <v>0</v>
      </c>
      <c r="D666" s="14">
        <v>1</v>
      </c>
      <c r="E666" s="14">
        <v>233</v>
      </c>
      <c r="F666" s="14">
        <f>ROUND(Source!BD641,O666)</f>
        <v>0</v>
      </c>
      <c r="G666" s="14" t="s">
        <v>126</v>
      </c>
      <c r="H666" s="14" t="s">
        <v>127</v>
      </c>
      <c r="I666" s="14"/>
      <c r="J666" s="14"/>
      <c r="K666" s="14">
        <v>233</v>
      </c>
      <c r="L666" s="14">
        <v>24</v>
      </c>
      <c r="M666" s="14">
        <v>3</v>
      </c>
      <c r="N666" s="14" t="s">
        <v>3</v>
      </c>
      <c r="O666" s="14">
        <v>2</v>
      </c>
      <c r="P666" s="14">
        <f>ROUND(Source!EV641,O666)</f>
        <v>0</v>
      </c>
      <c r="Q666" s="14"/>
      <c r="R666" s="14"/>
      <c r="S666" s="14"/>
      <c r="T666" s="14"/>
      <c r="U666" s="14"/>
      <c r="V666" s="14"/>
      <c r="W666" s="14">
        <v>0</v>
      </c>
      <c r="X666" s="14">
        <v>1</v>
      </c>
      <c r="Y666" s="14">
        <v>0</v>
      </c>
      <c r="Z666" s="14">
        <v>0</v>
      </c>
      <c r="AA666" s="14">
        <v>1</v>
      </c>
      <c r="AB666" s="14">
        <v>0</v>
      </c>
    </row>
    <row r="667" spans="1:206" x14ac:dyDescent="0.2">
      <c r="A667" s="14">
        <v>50</v>
      </c>
      <c r="B667" s="14">
        <v>0</v>
      </c>
      <c r="C667" s="14">
        <v>0</v>
      </c>
      <c r="D667" s="14">
        <v>1</v>
      </c>
      <c r="E667" s="14">
        <v>210</v>
      </c>
      <c r="F667" s="14">
        <f>ROUND(Source!X641,O667)</f>
        <v>1373.87</v>
      </c>
      <c r="G667" s="14" t="s">
        <v>128</v>
      </c>
      <c r="H667" s="14" t="s">
        <v>129</v>
      </c>
      <c r="I667" s="14"/>
      <c r="J667" s="14"/>
      <c r="K667" s="14">
        <v>210</v>
      </c>
      <c r="L667" s="14">
        <v>25</v>
      </c>
      <c r="M667" s="14">
        <v>3</v>
      </c>
      <c r="N667" s="14" t="s">
        <v>3</v>
      </c>
      <c r="O667" s="14">
        <v>2</v>
      </c>
      <c r="P667" s="14">
        <f>ROUND(Source!DP641,O667)</f>
        <v>77417.490000000005</v>
      </c>
      <c r="Q667" s="14"/>
      <c r="R667" s="14"/>
      <c r="S667" s="14"/>
      <c r="T667" s="14"/>
      <c r="U667" s="14"/>
      <c r="V667" s="14"/>
      <c r="W667" s="14">
        <v>1373.87</v>
      </c>
      <c r="X667" s="14">
        <v>1</v>
      </c>
      <c r="Y667" s="14">
        <v>1373.87</v>
      </c>
      <c r="Z667" s="14">
        <v>77417.490000000005</v>
      </c>
      <c r="AA667" s="14">
        <v>1</v>
      </c>
      <c r="AB667" s="14">
        <v>77417.490000000005</v>
      </c>
    </row>
    <row r="668" spans="1:206" x14ac:dyDescent="0.2">
      <c r="A668" s="14">
        <v>50</v>
      </c>
      <c r="B668" s="14">
        <v>0</v>
      </c>
      <c r="C668" s="14">
        <v>0</v>
      </c>
      <c r="D668" s="14">
        <v>1</v>
      </c>
      <c r="E668" s="14">
        <v>211</v>
      </c>
      <c r="F668" s="14">
        <f>ROUND(Source!Y641,O668)</f>
        <v>768.86</v>
      </c>
      <c r="G668" s="14" t="s">
        <v>130</v>
      </c>
      <c r="H668" s="14" t="s">
        <v>131</v>
      </c>
      <c r="I668" s="14"/>
      <c r="J668" s="14"/>
      <c r="K668" s="14">
        <v>211</v>
      </c>
      <c r="L668" s="14">
        <v>26</v>
      </c>
      <c r="M668" s="14">
        <v>3</v>
      </c>
      <c r="N668" s="14" t="s">
        <v>3</v>
      </c>
      <c r="O668" s="14">
        <v>2</v>
      </c>
      <c r="P668" s="14">
        <f>ROUND(Source!DQ641,O668)</f>
        <v>43325.38</v>
      </c>
      <c r="Q668" s="14"/>
      <c r="R668" s="14"/>
      <c r="S668" s="14"/>
      <c r="T668" s="14"/>
      <c r="U668" s="14"/>
      <c r="V668" s="14"/>
      <c r="W668" s="14">
        <v>768.86</v>
      </c>
      <c r="X668" s="14">
        <v>1</v>
      </c>
      <c r="Y668" s="14">
        <v>768.86</v>
      </c>
      <c r="Z668" s="14">
        <v>43325.38</v>
      </c>
      <c r="AA668" s="14">
        <v>1</v>
      </c>
      <c r="AB668" s="14">
        <v>43325.38</v>
      </c>
    </row>
    <row r="669" spans="1:206" x14ac:dyDescent="0.2">
      <c r="A669" s="14">
        <v>50</v>
      </c>
      <c r="B669" s="14">
        <v>0</v>
      </c>
      <c r="C669" s="14">
        <v>0</v>
      </c>
      <c r="D669" s="14">
        <v>1</v>
      </c>
      <c r="E669" s="14">
        <v>224</v>
      </c>
      <c r="F669" s="14">
        <f>ROUND(Source!AR641,O669)</f>
        <v>47989.599999999999</v>
      </c>
      <c r="G669" s="14" t="s">
        <v>132</v>
      </c>
      <c r="H669" s="14" t="s">
        <v>133</v>
      </c>
      <c r="I669" s="14"/>
      <c r="J669" s="14"/>
      <c r="K669" s="14">
        <v>224</v>
      </c>
      <c r="L669" s="14">
        <v>27</v>
      </c>
      <c r="M669" s="14">
        <v>3</v>
      </c>
      <c r="N669" s="14" t="s">
        <v>3</v>
      </c>
      <c r="O669" s="14">
        <v>2</v>
      </c>
      <c r="P669" s="14">
        <f>ROUND(Source!EJ641,O669)</f>
        <v>497340.9</v>
      </c>
      <c r="Q669" s="14"/>
      <c r="R669" s="14"/>
      <c r="S669" s="14"/>
      <c r="T669" s="14"/>
      <c r="U669" s="14"/>
      <c r="V669" s="14"/>
      <c r="W669" s="14">
        <v>47989.599999999999</v>
      </c>
      <c r="X669" s="14">
        <v>1</v>
      </c>
      <c r="Y669" s="14">
        <v>47989.599999999999</v>
      </c>
      <c r="Z669" s="14">
        <v>497340.9</v>
      </c>
      <c r="AA669" s="14">
        <v>1</v>
      </c>
      <c r="AB669" s="14">
        <v>497340.9</v>
      </c>
    </row>
    <row r="671" spans="1:206" x14ac:dyDescent="0.2">
      <c r="A671" s="12">
        <v>51</v>
      </c>
      <c r="B671" s="12">
        <f>B20</f>
        <v>1</v>
      </c>
      <c r="C671" s="12">
        <f>A20</f>
        <v>3</v>
      </c>
      <c r="D671" s="12">
        <f>ROW(A20)</f>
        <v>20</v>
      </c>
      <c r="E671" s="12"/>
      <c r="F671" s="12" t="str">
        <f>IF(F20&lt;&gt;"",F20,"")</f>
        <v>02-01-04</v>
      </c>
      <c r="G671" s="12" t="str">
        <f>IF(G20&lt;&gt;"",G20,"")</f>
        <v>Система  водоснабжения.</v>
      </c>
      <c r="H671" s="12">
        <v>0</v>
      </c>
      <c r="I671" s="12"/>
      <c r="J671" s="12"/>
      <c r="K671" s="12"/>
      <c r="L671" s="12"/>
      <c r="M671" s="12"/>
      <c r="N671" s="12"/>
      <c r="O671" s="12">
        <f t="shared" ref="O671:T671" si="794">ROUND(O49+O200+O319+O404+O531+O594+O641+AB671,2)</f>
        <v>296424.21000000002</v>
      </c>
      <c r="P671" s="12">
        <f t="shared" si="794"/>
        <v>268991.59999999998</v>
      </c>
      <c r="Q671" s="12">
        <f t="shared" si="794"/>
        <v>1680.25</v>
      </c>
      <c r="R671" s="12">
        <f t="shared" si="794"/>
        <v>190.22</v>
      </c>
      <c r="S671" s="12">
        <f t="shared" si="794"/>
        <v>25752.36</v>
      </c>
      <c r="T671" s="12">
        <f t="shared" si="794"/>
        <v>0</v>
      </c>
      <c r="U671" s="12">
        <f>U49+U200+U319+U404+U531+U594+U641+AH671</f>
        <v>2104.7976956148004</v>
      </c>
      <c r="V671" s="12">
        <f>V49+V200+V319+V404+V531+V594+V641+AI671</f>
        <v>0</v>
      </c>
      <c r="W671" s="12">
        <f>ROUND(W49+W200+W319+W404+W531+W594+W641+AJ671,2)</f>
        <v>0</v>
      </c>
      <c r="X671" s="12">
        <f>ROUND(X49+X200+X319+X404+X531+X594+X641+AK671,2)</f>
        <v>25410</v>
      </c>
      <c r="Y671" s="12">
        <f>ROUND(Y49+Y200+Y319+Y404+Y531+Y594+Y641+AL671,2)</f>
        <v>13725.23</v>
      </c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>
        <f t="shared" ref="AO671:BD671" si="795">ROUND(AO49+AO200+AO319+AO404+AO531+AO594+AO641+BX671,2)</f>
        <v>0</v>
      </c>
      <c r="AP671" s="12">
        <f t="shared" si="795"/>
        <v>31603.48</v>
      </c>
      <c r="AQ671" s="12">
        <f t="shared" si="795"/>
        <v>0</v>
      </c>
      <c r="AR671" s="12">
        <f t="shared" si="795"/>
        <v>335559.44</v>
      </c>
      <c r="AS671" s="12">
        <f t="shared" si="795"/>
        <v>303955.96000000002</v>
      </c>
      <c r="AT671" s="12">
        <f t="shared" si="795"/>
        <v>0</v>
      </c>
      <c r="AU671" s="12">
        <f t="shared" si="795"/>
        <v>0</v>
      </c>
      <c r="AV671" s="12">
        <f t="shared" si="795"/>
        <v>268991.59999999998</v>
      </c>
      <c r="AW671" s="12">
        <f t="shared" si="795"/>
        <v>237388.12</v>
      </c>
      <c r="AX671" s="12">
        <f t="shared" si="795"/>
        <v>0</v>
      </c>
      <c r="AY671" s="12">
        <f t="shared" si="795"/>
        <v>237388.12</v>
      </c>
      <c r="AZ671" s="12">
        <f t="shared" si="795"/>
        <v>31603.48</v>
      </c>
      <c r="BA671" s="12">
        <f t="shared" si="795"/>
        <v>0</v>
      </c>
      <c r="BB671" s="12">
        <f t="shared" si="795"/>
        <v>0</v>
      </c>
      <c r="BC671" s="12">
        <f t="shared" si="795"/>
        <v>0</v>
      </c>
      <c r="BD671" s="12">
        <f t="shared" si="795"/>
        <v>0</v>
      </c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3">
        <f t="shared" ref="DG671:DL671" si="796">ROUND(DG49+DG200+DG319+DG404+DG531+DG594+DG641+DT671,2)</f>
        <v>4070136.72</v>
      </c>
      <c r="DH671" s="13">
        <f t="shared" si="796"/>
        <v>2592589.46</v>
      </c>
      <c r="DI671" s="13">
        <f t="shared" si="796"/>
        <v>26401.74</v>
      </c>
      <c r="DJ671" s="13">
        <f t="shared" si="796"/>
        <v>10718.91</v>
      </c>
      <c r="DK671" s="13">
        <f t="shared" si="796"/>
        <v>1451145.52</v>
      </c>
      <c r="DL671" s="13">
        <f t="shared" si="796"/>
        <v>0</v>
      </c>
      <c r="DM671" s="13">
        <f>DM49+DM200+DM319+DM404+DM531+DM594+DM641+DZ671</f>
        <v>2104.7976956148004</v>
      </c>
      <c r="DN671" s="13">
        <f>DN49+DN200+DN319+DN404+DN531+DN594+DN641+EA671</f>
        <v>0</v>
      </c>
      <c r="DO671" s="13">
        <f>ROUND(DO49+DO200+DO319+DO404+DO531+DO594+DO641+EB671,2)</f>
        <v>0</v>
      </c>
      <c r="DP671" s="13">
        <f>ROUND(DP49+DP200+DP319+DP404+DP531+DP594+DP641+EC671,2)</f>
        <v>1431854.14</v>
      </c>
      <c r="DQ671" s="13">
        <f>ROUND(DQ49+DQ200+DQ319+DQ404+DQ531+DQ594+DQ641+ED671,2)</f>
        <v>773417.4</v>
      </c>
      <c r="DR671" s="13"/>
      <c r="DS671" s="13"/>
      <c r="DT671" s="13"/>
      <c r="DU671" s="13"/>
      <c r="DV671" s="13"/>
      <c r="DW671" s="13"/>
      <c r="DX671" s="13"/>
      <c r="DY671" s="13"/>
      <c r="DZ671" s="13"/>
      <c r="EA671" s="13"/>
      <c r="EB671" s="13"/>
      <c r="EC671" s="13"/>
      <c r="ED671" s="13"/>
      <c r="EE671" s="13"/>
      <c r="EF671" s="13"/>
      <c r="EG671" s="13">
        <f t="shared" ref="EG671:EV671" si="797">ROUND(EG49+EG200+EG319+EG404+EG531+EG594+EG641+FP671,2)</f>
        <v>0</v>
      </c>
      <c r="EH671" s="13">
        <f t="shared" si="797"/>
        <v>239238.34</v>
      </c>
      <c r="EI671" s="13">
        <f t="shared" si="797"/>
        <v>0</v>
      </c>
      <c r="EJ671" s="13">
        <f t="shared" si="797"/>
        <v>6275408.2599999998</v>
      </c>
      <c r="EK671" s="13">
        <f t="shared" si="797"/>
        <v>6036169.9199999999</v>
      </c>
      <c r="EL671" s="13">
        <f t="shared" si="797"/>
        <v>0</v>
      </c>
      <c r="EM671" s="13">
        <f t="shared" si="797"/>
        <v>0</v>
      </c>
      <c r="EN671" s="13">
        <f t="shared" si="797"/>
        <v>2592589.46</v>
      </c>
      <c r="EO671" s="13">
        <f t="shared" si="797"/>
        <v>2353351.12</v>
      </c>
      <c r="EP671" s="13">
        <f t="shared" si="797"/>
        <v>0</v>
      </c>
      <c r="EQ671" s="13">
        <f t="shared" si="797"/>
        <v>2353351.12</v>
      </c>
      <c r="ER671" s="13">
        <f t="shared" si="797"/>
        <v>239238.34</v>
      </c>
      <c r="ES671" s="13">
        <f t="shared" si="797"/>
        <v>0</v>
      </c>
      <c r="ET671" s="13">
        <f t="shared" si="797"/>
        <v>0</v>
      </c>
      <c r="EU671" s="13">
        <f t="shared" si="797"/>
        <v>0</v>
      </c>
      <c r="EV671" s="13">
        <f t="shared" si="797"/>
        <v>0</v>
      </c>
      <c r="EW671" s="13"/>
      <c r="EX671" s="13"/>
      <c r="EY671" s="13"/>
      <c r="EZ671" s="13"/>
      <c r="FA671" s="13"/>
      <c r="FB671" s="13"/>
      <c r="FC671" s="13"/>
      <c r="FD671" s="13"/>
      <c r="FE671" s="13"/>
      <c r="FF671" s="13"/>
      <c r="FG671" s="13"/>
      <c r="FH671" s="13"/>
      <c r="FI671" s="13"/>
      <c r="FJ671" s="13"/>
      <c r="FK671" s="13"/>
      <c r="FL671" s="13"/>
      <c r="FM671" s="13"/>
      <c r="FN671" s="13"/>
      <c r="FO671" s="13"/>
      <c r="FP671" s="13"/>
      <c r="FQ671" s="13"/>
      <c r="FR671" s="13"/>
      <c r="FS671" s="13"/>
      <c r="FT671" s="13"/>
      <c r="FU671" s="13"/>
      <c r="FV671" s="13"/>
      <c r="FW671" s="13"/>
      <c r="FX671" s="13"/>
      <c r="FY671" s="13"/>
      <c r="FZ671" s="13"/>
      <c r="GA671" s="13"/>
      <c r="GB671" s="13"/>
      <c r="GC671" s="13"/>
      <c r="GD671" s="13"/>
      <c r="GE671" s="13"/>
      <c r="GF671" s="13"/>
      <c r="GG671" s="13"/>
      <c r="GH671" s="13"/>
      <c r="GI671" s="13"/>
      <c r="GJ671" s="13"/>
      <c r="GK671" s="13"/>
      <c r="GL671" s="13"/>
      <c r="GM671" s="13"/>
      <c r="GN671" s="13"/>
      <c r="GO671" s="13"/>
      <c r="GP671" s="13"/>
      <c r="GQ671" s="13"/>
      <c r="GR671" s="13"/>
      <c r="GS671" s="13"/>
      <c r="GT671" s="13"/>
      <c r="GU671" s="13"/>
      <c r="GV671" s="13"/>
      <c r="GW671" s="13"/>
      <c r="GX671" s="13">
        <v>0</v>
      </c>
    </row>
    <row r="673" spans="1:28" x14ac:dyDescent="0.2">
      <c r="A673" s="14">
        <v>50</v>
      </c>
      <c r="B673" s="14">
        <v>0</v>
      </c>
      <c r="C673" s="14">
        <v>0</v>
      </c>
      <c r="D673" s="14">
        <v>1</v>
      </c>
      <c r="E673" s="14">
        <v>201</v>
      </c>
      <c r="F673" s="14">
        <f>ROUND(Source!O671,O673)</f>
        <v>296424.21000000002</v>
      </c>
      <c r="G673" s="14" t="s">
        <v>80</v>
      </c>
      <c r="H673" s="14" t="s">
        <v>81</v>
      </c>
      <c r="I673" s="14"/>
      <c r="J673" s="14"/>
      <c r="K673" s="14">
        <v>201</v>
      </c>
      <c r="L673" s="14">
        <v>1</v>
      </c>
      <c r="M673" s="14">
        <v>3</v>
      </c>
      <c r="N673" s="14" t="s">
        <v>3</v>
      </c>
      <c r="O673" s="14">
        <v>2</v>
      </c>
      <c r="P673" s="14">
        <f>ROUND(Source!DG671,O673)</f>
        <v>4070136.72</v>
      </c>
      <c r="Q673" s="14"/>
      <c r="R673" s="14"/>
      <c r="S673" s="14"/>
      <c r="T673" s="14"/>
      <c r="U673" s="14"/>
      <c r="V673" s="14"/>
      <c r="W673" s="14">
        <v>296424.21000000002</v>
      </c>
      <c r="X673" s="14">
        <v>1</v>
      </c>
      <c r="Y673" s="14">
        <v>296424.21000000002</v>
      </c>
      <c r="Z673" s="14">
        <v>4070136.72</v>
      </c>
      <c r="AA673" s="14">
        <v>1</v>
      </c>
      <c r="AB673" s="14">
        <v>4070136.72</v>
      </c>
    </row>
    <row r="674" spans="1:28" x14ac:dyDescent="0.2">
      <c r="A674" s="14">
        <v>50</v>
      </c>
      <c r="B674" s="14">
        <v>0</v>
      </c>
      <c r="C674" s="14">
        <v>0</v>
      </c>
      <c r="D674" s="14">
        <v>1</v>
      </c>
      <c r="E674" s="14">
        <v>202</v>
      </c>
      <c r="F674" s="14">
        <f>ROUND(Source!P671,O674)</f>
        <v>268991.59999999998</v>
      </c>
      <c r="G674" s="14" t="s">
        <v>82</v>
      </c>
      <c r="H674" s="14" t="s">
        <v>83</v>
      </c>
      <c r="I674" s="14"/>
      <c r="J674" s="14"/>
      <c r="K674" s="14">
        <v>202</v>
      </c>
      <c r="L674" s="14">
        <v>2</v>
      </c>
      <c r="M674" s="14">
        <v>3</v>
      </c>
      <c r="N674" s="14" t="s">
        <v>3</v>
      </c>
      <c r="O674" s="14">
        <v>2</v>
      </c>
      <c r="P674" s="14">
        <f>ROUND(Source!DH671,O674)</f>
        <v>2592589.46</v>
      </c>
      <c r="Q674" s="14"/>
      <c r="R674" s="14"/>
      <c r="S674" s="14"/>
      <c r="T674" s="14"/>
      <c r="U674" s="14"/>
      <c r="V674" s="14"/>
      <c r="W674" s="14">
        <v>268991.59999999998</v>
      </c>
      <c r="X674" s="14">
        <v>1</v>
      </c>
      <c r="Y674" s="14">
        <v>268991.59999999998</v>
      </c>
      <c r="Z674" s="14">
        <v>2592589.46</v>
      </c>
      <c r="AA674" s="14">
        <v>1</v>
      </c>
      <c r="AB674" s="14">
        <v>2592589.46</v>
      </c>
    </row>
    <row r="675" spans="1:28" x14ac:dyDescent="0.2">
      <c r="A675" s="14">
        <v>50</v>
      </c>
      <c r="B675" s="14">
        <v>0</v>
      </c>
      <c r="C675" s="14">
        <v>0</v>
      </c>
      <c r="D675" s="14">
        <v>1</v>
      </c>
      <c r="E675" s="14">
        <v>222</v>
      </c>
      <c r="F675" s="14">
        <f>ROUND(Source!AO671,O675)</f>
        <v>0</v>
      </c>
      <c r="G675" s="14" t="s">
        <v>84</v>
      </c>
      <c r="H675" s="14" t="s">
        <v>85</v>
      </c>
      <c r="I675" s="14"/>
      <c r="J675" s="14"/>
      <c r="K675" s="14">
        <v>222</v>
      </c>
      <c r="L675" s="14">
        <v>3</v>
      </c>
      <c r="M675" s="14">
        <v>3</v>
      </c>
      <c r="N675" s="14" t="s">
        <v>3</v>
      </c>
      <c r="O675" s="14">
        <v>2</v>
      </c>
      <c r="P675" s="14">
        <f>ROUND(Source!EG671,O675)</f>
        <v>0</v>
      </c>
      <c r="Q675" s="14"/>
      <c r="R675" s="14"/>
      <c r="S675" s="14"/>
      <c r="T675" s="14"/>
      <c r="U675" s="14"/>
      <c r="V675" s="14"/>
      <c r="W675" s="14">
        <v>0</v>
      </c>
      <c r="X675" s="14">
        <v>1</v>
      </c>
      <c r="Y675" s="14">
        <v>0</v>
      </c>
      <c r="Z675" s="14">
        <v>0</v>
      </c>
      <c r="AA675" s="14">
        <v>1</v>
      </c>
      <c r="AB675" s="14">
        <v>0</v>
      </c>
    </row>
    <row r="676" spans="1:28" x14ac:dyDescent="0.2">
      <c r="A676" s="14">
        <v>50</v>
      </c>
      <c r="B676" s="14">
        <v>0</v>
      </c>
      <c r="C676" s="14">
        <v>0</v>
      </c>
      <c r="D676" s="14">
        <v>1</v>
      </c>
      <c r="E676" s="14">
        <v>225</v>
      </c>
      <c r="F676" s="14">
        <f>ROUND(Source!AV671,O676)</f>
        <v>268991.59999999998</v>
      </c>
      <c r="G676" s="14" t="s">
        <v>86</v>
      </c>
      <c r="H676" s="14" t="s">
        <v>87</v>
      </c>
      <c r="I676" s="14"/>
      <c r="J676" s="14"/>
      <c r="K676" s="14">
        <v>225</v>
      </c>
      <c r="L676" s="14">
        <v>4</v>
      </c>
      <c r="M676" s="14">
        <v>3</v>
      </c>
      <c r="N676" s="14" t="s">
        <v>3</v>
      </c>
      <c r="O676" s="14">
        <v>2</v>
      </c>
      <c r="P676" s="14">
        <f>ROUND(Source!EN671,O676)</f>
        <v>2592589.46</v>
      </c>
      <c r="Q676" s="14"/>
      <c r="R676" s="14"/>
      <c r="S676" s="14"/>
      <c r="T676" s="14"/>
      <c r="U676" s="14"/>
      <c r="V676" s="14"/>
      <c r="W676" s="14">
        <v>268991.59999999998</v>
      </c>
      <c r="X676" s="14">
        <v>1</v>
      </c>
      <c r="Y676" s="14">
        <v>268991.59999999998</v>
      </c>
      <c r="Z676" s="14">
        <v>2592589.46</v>
      </c>
      <c r="AA676" s="14">
        <v>1</v>
      </c>
      <c r="AB676" s="14">
        <v>2592589.46</v>
      </c>
    </row>
    <row r="677" spans="1:28" x14ac:dyDescent="0.2">
      <c r="A677" s="14">
        <v>50</v>
      </c>
      <c r="B677" s="14">
        <v>0</v>
      </c>
      <c r="C677" s="14">
        <v>0</v>
      </c>
      <c r="D677" s="14">
        <v>1</v>
      </c>
      <c r="E677" s="14">
        <v>226</v>
      </c>
      <c r="F677" s="14">
        <f>ROUND(Source!AW671,O677)</f>
        <v>237388.12</v>
      </c>
      <c r="G677" s="14" t="s">
        <v>88</v>
      </c>
      <c r="H677" s="14" t="s">
        <v>89</v>
      </c>
      <c r="I677" s="14"/>
      <c r="J677" s="14"/>
      <c r="K677" s="14">
        <v>226</v>
      </c>
      <c r="L677" s="14">
        <v>5</v>
      </c>
      <c r="M677" s="14">
        <v>3</v>
      </c>
      <c r="N677" s="14" t="s">
        <v>3</v>
      </c>
      <c r="O677" s="14">
        <v>2</v>
      </c>
      <c r="P677" s="14">
        <f>ROUND(Source!EO671,O677)</f>
        <v>2353351.12</v>
      </c>
      <c r="Q677" s="14"/>
      <c r="R677" s="14"/>
      <c r="S677" s="14"/>
      <c r="T677" s="14"/>
      <c r="U677" s="14"/>
      <c r="V677" s="14"/>
      <c r="W677" s="14">
        <v>237388.12</v>
      </c>
      <c r="X677" s="14">
        <v>1</v>
      </c>
      <c r="Y677" s="14">
        <v>237388.12</v>
      </c>
      <c r="Z677" s="14">
        <v>2353351.12</v>
      </c>
      <c r="AA677" s="14">
        <v>1</v>
      </c>
      <c r="AB677" s="14">
        <v>2353351.12</v>
      </c>
    </row>
    <row r="678" spans="1:28" x14ac:dyDescent="0.2">
      <c r="A678" s="14">
        <v>50</v>
      </c>
      <c r="B678" s="14">
        <v>0</v>
      </c>
      <c r="C678" s="14">
        <v>0</v>
      </c>
      <c r="D678" s="14">
        <v>1</v>
      </c>
      <c r="E678" s="14">
        <v>227</v>
      </c>
      <c r="F678" s="14">
        <f>ROUND(Source!AX671,O678)</f>
        <v>0</v>
      </c>
      <c r="G678" s="14" t="s">
        <v>90</v>
      </c>
      <c r="H678" s="14" t="s">
        <v>91</v>
      </c>
      <c r="I678" s="14"/>
      <c r="J678" s="14"/>
      <c r="K678" s="14">
        <v>227</v>
      </c>
      <c r="L678" s="14">
        <v>6</v>
      </c>
      <c r="M678" s="14">
        <v>3</v>
      </c>
      <c r="N678" s="14" t="s">
        <v>3</v>
      </c>
      <c r="O678" s="14">
        <v>2</v>
      </c>
      <c r="P678" s="14">
        <f>ROUND(Source!EP671,O678)</f>
        <v>0</v>
      </c>
      <c r="Q678" s="14"/>
      <c r="R678" s="14"/>
      <c r="S678" s="14"/>
      <c r="T678" s="14"/>
      <c r="U678" s="14"/>
      <c r="V678" s="14"/>
      <c r="W678" s="14">
        <v>0</v>
      </c>
      <c r="X678" s="14">
        <v>1</v>
      </c>
      <c r="Y678" s="14">
        <v>0</v>
      </c>
      <c r="Z678" s="14">
        <v>0</v>
      </c>
      <c r="AA678" s="14">
        <v>1</v>
      </c>
      <c r="AB678" s="14">
        <v>0</v>
      </c>
    </row>
    <row r="679" spans="1:28" x14ac:dyDescent="0.2">
      <c r="A679" s="14">
        <v>50</v>
      </c>
      <c r="B679" s="14">
        <v>0</v>
      </c>
      <c r="C679" s="14">
        <v>0</v>
      </c>
      <c r="D679" s="14">
        <v>1</v>
      </c>
      <c r="E679" s="14">
        <v>228</v>
      </c>
      <c r="F679" s="14">
        <f>ROUND(Source!AY671,O679)</f>
        <v>237388.12</v>
      </c>
      <c r="G679" s="14" t="s">
        <v>92</v>
      </c>
      <c r="H679" s="14" t="s">
        <v>93</v>
      </c>
      <c r="I679" s="14"/>
      <c r="J679" s="14"/>
      <c r="K679" s="14">
        <v>228</v>
      </c>
      <c r="L679" s="14">
        <v>7</v>
      </c>
      <c r="M679" s="14">
        <v>3</v>
      </c>
      <c r="N679" s="14" t="s">
        <v>3</v>
      </c>
      <c r="O679" s="14">
        <v>2</v>
      </c>
      <c r="P679" s="14">
        <f>ROUND(Source!EQ671,O679)</f>
        <v>2353351.12</v>
      </c>
      <c r="Q679" s="14"/>
      <c r="R679" s="14"/>
      <c r="S679" s="14"/>
      <c r="T679" s="14"/>
      <c r="U679" s="14"/>
      <c r="V679" s="14"/>
      <c r="W679" s="14">
        <v>237388.12</v>
      </c>
      <c r="X679" s="14">
        <v>1</v>
      </c>
      <c r="Y679" s="14">
        <v>237388.12</v>
      </c>
      <c r="Z679" s="14">
        <v>2353351.12</v>
      </c>
      <c r="AA679" s="14">
        <v>1</v>
      </c>
      <c r="AB679" s="14">
        <v>2353351.12</v>
      </c>
    </row>
    <row r="680" spans="1:28" x14ac:dyDescent="0.2">
      <c r="A680" s="14">
        <v>50</v>
      </c>
      <c r="B680" s="14">
        <v>0</v>
      </c>
      <c r="C680" s="14">
        <v>0</v>
      </c>
      <c r="D680" s="14">
        <v>1</v>
      </c>
      <c r="E680" s="14">
        <v>216</v>
      </c>
      <c r="F680" s="14">
        <f>ROUND(Source!AP671,O680)</f>
        <v>31603.48</v>
      </c>
      <c r="G680" s="14" t="s">
        <v>94</v>
      </c>
      <c r="H680" s="14" t="s">
        <v>95</v>
      </c>
      <c r="I680" s="14"/>
      <c r="J680" s="14"/>
      <c r="K680" s="14">
        <v>216</v>
      </c>
      <c r="L680" s="14">
        <v>8</v>
      </c>
      <c r="M680" s="14">
        <v>3</v>
      </c>
      <c r="N680" s="14" t="s">
        <v>3</v>
      </c>
      <c r="O680" s="14">
        <v>2</v>
      </c>
      <c r="P680" s="14">
        <f>ROUND(Source!EH671,O680)</f>
        <v>239238.34</v>
      </c>
      <c r="Q680" s="14"/>
      <c r="R680" s="14"/>
      <c r="S680" s="14"/>
      <c r="T680" s="14"/>
      <c r="U680" s="14"/>
      <c r="V680" s="14"/>
      <c r="W680" s="14">
        <v>31603.48</v>
      </c>
      <c r="X680" s="14">
        <v>1</v>
      </c>
      <c r="Y680" s="14">
        <v>31603.48</v>
      </c>
      <c r="Z680" s="14">
        <v>239238.34</v>
      </c>
      <c r="AA680" s="14">
        <v>1</v>
      </c>
      <c r="AB680" s="14">
        <v>239238.34</v>
      </c>
    </row>
    <row r="681" spans="1:28" x14ac:dyDescent="0.2">
      <c r="A681" s="14">
        <v>50</v>
      </c>
      <c r="B681" s="14">
        <v>0</v>
      </c>
      <c r="C681" s="14">
        <v>0</v>
      </c>
      <c r="D681" s="14">
        <v>1</v>
      </c>
      <c r="E681" s="14">
        <v>223</v>
      </c>
      <c r="F681" s="14">
        <f>ROUND(Source!AQ671,O681)</f>
        <v>0</v>
      </c>
      <c r="G681" s="14" t="s">
        <v>96</v>
      </c>
      <c r="H681" s="14" t="s">
        <v>97</v>
      </c>
      <c r="I681" s="14"/>
      <c r="J681" s="14"/>
      <c r="K681" s="14">
        <v>223</v>
      </c>
      <c r="L681" s="14">
        <v>9</v>
      </c>
      <c r="M681" s="14">
        <v>3</v>
      </c>
      <c r="N681" s="14" t="s">
        <v>3</v>
      </c>
      <c r="O681" s="14">
        <v>2</v>
      </c>
      <c r="P681" s="14">
        <f>ROUND(Source!EI671,O681)</f>
        <v>0</v>
      </c>
      <c r="Q681" s="14"/>
      <c r="R681" s="14"/>
      <c r="S681" s="14"/>
      <c r="T681" s="14"/>
      <c r="U681" s="14"/>
      <c r="V681" s="14"/>
      <c r="W681" s="14">
        <v>0</v>
      </c>
      <c r="X681" s="14">
        <v>1</v>
      </c>
      <c r="Y681" s="14">
        <v>0</v>
      </c>
      <c r="Z681" s="14">
        <v>0</v>
      </c>
      <c r="AA681" s="14">
        <v>1</v>
      </c>
      <c r="AB681" s="14">
        <v>0</v>
      </c>
    </row>
    <row r="682" spans="1:28" x14ac:dyDescent="0.2">
      <c r="A682" s="14">
        <v>50</v>
      </c>
      <c r="B682" s="14">
        <v>0</v>
      </c>
      <c r="C682" s="14">
        <v>0</v>
      </c>
      <c r="D682" s="14">
        <v>1</v>
      </c>
      <c r="E682" s="14">
        <v>229</v>
      </c>
      <c r="F682" s="14">
        <f>ROUND(Source!AZ671,O682)</f>
        <v>31603.48</v>
      </c>
      <c r="G682" s="14" t="s">
        <v>98</v>
      </c>
      <c r="H682" s="14" t="s">
        <v>99</v>
      </c>
      <c r="I682" s="14"/>
      <c r="J682" s="14"/>
      <c r="K682" s="14">
        <v>229</v>
      </c>
      <c r="L682" s="14">
        <v>10</v>
      </c>
      <c r="M682" s="14">
        <v>3</v>
      </c>
      <c r="N682" s="14" t="s">
        <v>3</v>
      </c>
      <c r="O682" s="14">
        <v>2</v>
      </c>
      <c r="P682" s="14">
        <f>ROUND(Source!ER671,O682)</f>
        <v>239238.34</v>
      </c>
      <c r="Q682" s="14"/>
      <c r="R682" s="14"/>
      <c r="S682" s="14"/>
      <c r="T682" s="14"/>
      <c r="U682" s="14"/>
      <c r="V682" s="14"/>
      <c r="W682" s="14">
        <v>31603.48</v>
      </c>
      <c r="X682" s="14">
        <v>1</v>
      </c>
      <c r="Y682" s="14">
        <v>31603.48</v>
      </c>
      <c r="Z682" s="14">
        <v>239238.34</v>
      </c>
      <c r="AA682" s="14">
        <v>1</v>
      </c>
      <c r="AB682" s="14">
        <v>239238.34</v>
      </c>
    </row>
    <row r="683" spans="1:28" x14ac:dyDescent="0.2">
      <c r="A683" s="14">
        <v>50</v>
      </c>
      <c r="B683" s="14">
        <v>0</v>
      </c>
      <c r="C683" s="14">
        <v>0</v>
      </c>
      <c r="D683" s="14">
        <v>1</v>
      </c>
      <c r="E683" s="14">
        <v>203</v>
      </c>
      <c r="F683" s="14">
        <f>ROUND(Source!Q671,O683)</f>
        <v>1680.25</v>
      </c>
      <c r="G683" s="14" t="s">
        <v>100</v>
      </c>
      <c r="H683" s="14" t="s">
        <v>101</v>
      </c>
      <c r="I683" s="14"/>
      <c r="J683" s="14"/>
      <c r="K683" s="14">
        <v>203</v>
      </c>
      <c r="L683" s="14">
        <v>11</v>
      </c>
      <c r="M683" s="14">
        <v>3</v>
      </c>
      <c r="N683" s="14" t="s">
        <v>3</v>
      </c>
      <c r="O683" s="14">
        <v>2</v>
      </c>
      <c r="P683" s="14">
        <f>ROUND(Source!DI671,O683)</f>
        <v>26401.74</v>
      </c>
      <c r="Q683" s="14"/>
      <c r="R683" s="14"/>
      <c r="S683" s="14"/>
      <c r="T683" s="14"/>
      <c r="U683" s="14"/>
      <c r="V683" s="14"/>
      <c r="W683" s="14">
        <v>1680.25</v>
      </c>
      <c r="X683" s="14">
        <v>1</v>
      </c>
      <c r="Y683" s="14">
        <v>1680.25</v>
      </c>
      <c r="Z683" s="14">
        <v>26401.74</v>
      </c>
      <c r="AA683" s="14">
        <v>1</v>
      </c>
      <c r="AB683" s="14">
        <v>26401.74</v>
      </c>
    </row>
    <row r="684" spans="1:28" x14ac:dyDescent="0.2">
      <c r="A684" s="14">
        <v>50</v>
      </c>
      <c r="B684" s="14">
        <v>0</v>
      </c>
      <c r="C684" s="14">
        <v>0</v>
      </c>
      <c r="D684" s="14">
        <v>1</v>
      </c>
      <c r="E684" s="14">
        <v>231</v>
      </c>
      <c r="F684" s="14">
        <f>ROUND(Source!BB671,O684)</f>
        <v>0</v>
      </c>
      <c r="G684" s="14" t="s">
        <v>102</v>
      </c>
      <c r="H684" s="14" t="s">
        <v>103</v>
      </c>
      <c r="I684" s="14"/>
      <c r="J684" s="14"/>
      <c r="K684" s="14">
        <v>231</v>
      </c>
      <c r="L684" s="14">
        <v>12</v>
      </c>
      <c r="M684" s="14">
        <v>3</v>
      </c>
      <c r="N684" s="14" t="s">
        <v>3</v>
      </c>
      <c r="O684" s="14">
        <v>2</v>
      </c>
      <c r="P684" s="14">
        <f>ROUND(Source!ET671,O684)</f>
        <v>0</v>
      </c>
      <c r="Q684" s="14"/>
      <c r="R684" s="14"/>
      <c r="S684" s="14"/>
      <c r="T684" s="14"/>
      <c r="U684" s="14"/>
      <c r="V684" s="14"/>
      <c r="W684" s="14">
        <v>0</v>
      </c>
      <c r="X684" s="14">
        <v>1</v>
      </c>
      <c r="Y684" s="14">
        <v>0</v>
      </c>
      <c r="Z684" s="14">
        <v>0</v>
      </c>
      <c r="AA684" s="14">
        <v>1</v>
      </c>
      <c r="AB684" s="14">
        <v>0</v>
      </c>
    </row>
    <row r="685" spans="1:28" x14ac:dyDescent="0.2">
      <c r="A685" s="14">
        <v>50</v>
      </c>
      <c r="B685" s="14">
        <v>0</v>
      </c>
      <c r="C685" s="14">
        <v>0</v>
      </c>
      <c r="D685" s="14">
        <v>1</v>
      </c>
      <c r="E685" s="14">
        <v>204</v>
      </c>
      <c r="F685" s="14">
        <f>ROUND(Source!R671,O685)</f>
        <v>190.22</v>
      </c>
      <c r="G685" s="14" t="s">
        <v>104</v>
      </c>
      <c r="H685" s="14" t="s">
        <v>105</v>
      </c>
      <c r="I685" s="14"/>
      <c r="J685" s="14"/>
      <c r="K685" s="14">
        <v>204</v>
      </c>
      <c r="L685" s="14">
        <v>13</v>
      </c>
      <c r="M685" s="14">
        <v>3</v>
      </c>
      <c r="N685" s="14" t="s">
        <v>3</v>
      </c>
      <c r="O685" s="14">
        <v>2</v>
      </c>
      <c r="P685" s="14">
        <f>ROUND(Source!DJ671,O685)</f>
        <v>10718.91</v>
      </c>
      <c r="Q685" s="14"/>
      <c r="R685" s="14"/>
      <c r="S685" s="14"/>
      <c r="T685" s="14"/>
      <c r="U685" s="14"/>
      <c r="V685" s="14"/>
      <c r="W685" s="14">
        <v>190.22</v>
      </c>
      <c r="X685" s="14">
        <v>1</v>
      </c>
      <c r="Y685" s="14">
        <v>190.22</v>
      </c>
      <c r="Z685" s="14">
        <v>10718.91</v>
      </c>
      <c r="AA685" s="14">
        <v>1</v>
      </c>
      <c r="AB685" s="14">
        <v>10718.91</v>
      </c>
    </row>
    <row r="686" spans="1:28" x14ac:dyDescent="0.2">
      <c r="A686" s="14">
        <v>50</v>
      </c>
      <c r="B686" s="14">
        <v>0</v>
      </c>
      <c r="C686" s="14">
        <v>0</v>
      </c>
      <c r="D686" s="14">
        <v>1</v>
      </c>
      <c r="E686" s="14">
        <v>205</v>
      </c>
      <c r="F686" s="14">
        <f>ROUND(Source!S671,O686)</f>
        <v>25752.36</v>
      </c>
      <c r="G686" s="14" t="s">
        <v>106</v>
      </c>
      <c r="H686" s="14" t="s">
        <v>107</v>
      </c>
      <c r="I686" s="14"/>
      <c r="J686" s="14"/>
      <c r="K686" s="14">
        <v>205</v>
      </c>
      <c r="L686" s="14">
        <v>14</v>
      </c>
      <c r="M686" s="14">
        <v>3</v>
      </c>
      <c r="N686" s="14" t="s">
        <v>3</v>
      </c>
      <c r="O686" s="14">
        <v>2</v>
      </c>
      <c r="P686" s="14">
        <f>ROUND(Source!DK671,O686)</f>
        <v>1451145.52</v>
      </c>
      <c r="Q686" s="14"/>
      <c r="R686" s="14"/>
      <c r="S686" s="14"/>
      <c r="T686" s="14"/>
      <c r="U686" s="14"/>
      <c r="V686" s="14"/>
      <c r="W686" s="14">
        <v>25752.36</v>
      </c>
      <c r="X686" s="14">
        <v>1</v>
      </c>
      <c r="Y686" s="14">
        <v>25752.36</v>
      </c>
      <c r="Z686" s="14">
        <v>1451145.52</v>
      </c>
      <c r="AA686" s="14">
        <v>1</v>
      </c>
      <c r="AB686" s="14">
        <v>1451145.52</v>
      </c>
    </row>
    <row r="687" spans="1:28" x14ac:dyDescent="0.2">
      <c r="A687" s="14">
        <v>50</v>
      </c>
      <c r="B687" s="14">
        <v>0</v>
      </c>
      <c r="C687" s="14">
        <v>0</v>
      </c>
      <c r="D687" s="14">
        <v>1</v>
      </c>
      <c r="E687" s="14">
        <v>232</v>
      </c>
      <c r="F687" s="14">
        <f>ROUND(Source!BC671,O687)</f>
        <v>0</v>
      </c>
      <c r="G687" s="14" t="s">
        <v>108</v>
      </c>
      <c r="H687" s="14" t="s">
        <v>109</v>
      </c>
      <c r="I687" s="14"/>
      <c r="J687" s="14"/>
      <c r="K687" s="14">
        <v>232</v>
      </c>
      <c r="L687" s="14">
        <v>15</v>
      </c>
      <c r="M687" s="14">
        <v>3</v>
      </c>
      <c r="N687" s="14" t="s">
        <v>3</v>
      </c>
      <c r="O687" s="14">
        <v>2</v>
      </c>
      <c r="P687" s="14">
        <f>ROUND(Source!EU671,O687)</f>
        <v>0</v>
      </c>
      <c r="Q687" s="14"/>
      <c r="R687" s="14"/>
      <c r="S687" s="14"/>
      <c r="T687" s="14"/>
      <c r="U687" s="14"/>
      <c r="V687" s="14"/>
      <c r="W687" s="14">
        <v>0</v>
      </c>
      <c r="X687" s="14">
        <v>1</v>
      </c>
      <c r="Y687" s="14">
        <v>0</v>
      </c>
      <c r="Z687" s="14">
        <v>0</v>
      </c>
      <c r="AA687" s="14">
        <v>1</v>
      </c>
      <c r="AB687" s="14">
        <v>0</v>
      </c>
    </row>
    <row r="688" spans="1:28" x14ac:dyDescent="0.2">
      <c r="A688" s="14">
        <v>50</v>
      </c>
      <c r="B688" s="14">
        <v>0</v>
      </c>
      <c r="C688" s="14">
        <v>0</v>
      </c>
      <c r="D688" s="14">
        <v>1</v>
      </c>
      <c r="E688" s="14">
        <v>214</v>
      </c>
      <c r="F688" s="14">
        <f>ROUND(Source!AS671,O688)</f>
        <v>303955.96000000002</v>
      </c>
      <c r="G688" s="14" t="s">
        <v>110</v>
      </c>
      <c r="H688" s="14" t="s">
        <v>111</v>
      </c>
      <c r="I688" s="14"/>
      <c r="J688" s="14"/>
      <c r="K688" s="14">
        <v>214</v>
      </c>
      <c r="L688" s="14">
        <v>16</v>
      </c>
      <c r="M688" s="14">
        <v>3</v>
      </c>
      <c r="N688" s="14" t="s">
        <v>3</v>
      </c>
      <c r="O688" s="14">
        <v>2</v>
      </c>
      <c r="P688" s="14">
        <f>ROUND(Source!EK671,O688)</f>
        <v>6036169.9199999999</v>
      </c>
      <c r="Q688" s="14"/>
      <c r="R688" s="14"/>
      <c r="S688" s="14"/>
      <c r="T688" s="14"/>
      <c r="U688" s="14"/>
      <c r="V688" s="14"/>
      <c r="W688" s="14">
        <v>303955.96000000002</v>
      </c>
      <c r="X688" s="14">
        <v>1</v>
      </c>
      <c r="Y688" s="14">
        <v>303955.96000000002</v>
      </c>
      <c r="Z688" s="14">
        <v>6036169.9199999999</v>
      </c>
      <c r="AA688" s="14">
        <v>1</v>
      </c>
      <c r="AB688" s="14">
        <v>6036169.9199999999</v>
      </c>
    </row>
    <row r="689" spans="1:206" x14ac:dyDescent="0.2">
      <c r="A689" s="14">
        <v>50</v>
      </c>
      <c r="B689" s="14">
        <v>0</v>
      </c>
      <c r="C689" s="14">
        <v>0</v>
      </c>
      <c r="D689" s="14">
        <v>1</v>
      </c>
      <c r="E689" s="14">
        <v>215</v>
      </c>
      <c r="F689" s="14">
        <f>ROUND(Source!AT671,O689)</f>
        <v>0</v>
      </c>
      <c r="G689" s="14" t="s">
        <v>112</v>
      </c>
      <c r="H689" s="14" t="s">
        <v>113</v>
      </c>
      <c r="I689" s="14"/>
      <c r="J689" s="14"/>
      <c r="K689" s="14">
        <v>215</v>
      </c>
      <c r="L689" s="14">
        <v>17</v>
      </c>
      <c r="M689" s="14">
        <v>3</v>
      </c>
      <c r="N689" s="14" t="s">
        <v>3</v>
      </c>
      <c r="O689" s="14">
        <v>2</v>
      </c>
      <c r="P689" s="14">
        <f>ROUND(Source!EL671,O689)</f>
        <v>0</v>
      </c>
      <c r="Q689" s="14"/>
      <c r="R689" s="14"/>
      <c r="S689" s="14"/>
      <c r="T689" s="14"/>
      <c r="U689" s="14"/>
      <c r="V689" s="14"/>
      <c r="W689" s="14">
        <v>0</v>
      </c>
      <c r="X689" s="14">
        <v>1</v>
      </c>
      <c r="Y689" s="14">
        <v>0</v>
      </c>
      <c r="Z689" s="14">
        <v>0</v>
      </c>
      <c r="AA689" s="14">
        <v>1</v>
      </c>
      <c r="AB689" s="14">
        <v>0</v>
      </c>
    </row>
    <row r="690" spans="1:206" x14ac:dyDescent="0.2">
      <c r="A690" s="14">
        <v>50</v>
      </c>
      <c r="B690" s="14">
        <v>0</v>
      </c>
      <c r="C690" s="14">
        <v>0</v>
      </c>
      <c r="D690" s="14">
        <v>1</v>
      </c>
      <c r="E690" s="14">
        <v>217</v>
      </c>
      <c r="F690" s="14">
        <f>ROUND(Source!AU671,O690)</f>
        <v>0</v>
      </c>
      <c r="G690" s="14" t="s">
        <v>114</v>
      </c>
      <c r="H690" s="14" t="s">
        <v>115</v>
      </c>
      <c r="I690" s="14"/>
      <c r="J690" s="14"/>
      <c r="K690" s="14">
        <v>217</v>
      </c>
      <c r="L690" s="14">
        <v>18</v>
      </c>
      <c r="M690" s="14">
        <v>3</v>
      </c>
      <c r="N690" s="14" t="s">
        <v>3</v>
      </c>
      <c r="O690" s="14">
        <v>2</v>
      </c>
      <c r="P690" s="14">
        <f>ROUND(Source!EM671,O690)</f>
        <v>0</v>
      </c>
      <c r="Q690" s="14"/>
      <c r="R690" s="14"/>
      <c r="S690" s="14"/>
      <c r="T690" s="14"/>
      <c r="U690" s="14"/>
      <c r="V690" s="14"/>
      <c r="W690" s="14">
        <v>0</v>
      </c>
      <c r="X690" s="14">
        <v>1</v>
      </c>
      <c r="Y690" s="14">
        <v>0</v>
      </c>
      <c r="Z690" s="14">
        <v>0</v>
      </c>
      <c r="AA690" s="14">
        <v>1</v>
      </c>
      <c r="AB690" s="14">
        <v>0</v>
      </c>
    </row>
    <row r="691" spans="1:206" x14ac:dyDescent="0.2">
      <c r="A691" s="14">
        <v>50</v>
      </c>
      <c r="B691" s="14">
        <v>0</v>
      </c>
      <c r="C691" s="14">
        <v>0</v>
      </c>
      <c r="D691" s="14">
        <v>1</v>
      </c>
      <c r="E691" s="14">
        <v>230</v>
      </c>
      <c r="F691" s="14">
        <f>ROUND(Source!BA671,O691)</f>
        <v>0</v>
      </c>
      <c r="G691" s="14" t="s">
        <v>116</v>
      </c>
      <c r="H691" s="14" t="s">
        <v>117</v>
      </c>
      <c r="I691" s="14"/>
      <c r="J691" s="14"/>
      <c r="K691" s="14">
        <v>230</v>
      </c>
      <c r="L691" s="14">
        <v>19</v>
      </c>
      <c r="M691" s="14">
        <v>3</v>
      </c>
      <c r="N691" s="14" t="s">
        <v>3</v>
      </c>
      <c r="O691" s="14">
        <v>2</v>
      </c>
      <c r="P691" s="14">
        <f>ROUND(Source!ES671,O691)</f>
        <v>0</v>
      </c>
      <c r="Q691" s="14"/>
      <c r="R691" s="14"/>
      <c r="S691" s="14"/>
      <c r="T691" s="14"/>
      <c r="U691" s="14"/>
      <c r="V691" s="14"/>
      <c r="W691" s="14">
        <v>0</v>
      </c>
      <c r="X691" s="14">
        <v>1</v>
      </c>
      <c r="Y691" s="14">
        <v>0</v>
      </c>
      <c r="Z691" s="14">
        <v>0</v>
      </c>
      <c r="AA691" s="14">
        <v>1</v>
      </c>
      <c r="AB691" s="14">
        <v>0</v>
      </c>
    </row>
    <row r="692" spans="1:206" x14ac:dyDescent="0.2">
      <c r="A692" s="14">
        <v>50</v>
      </c>
      <c r="B692" s="14">
        <v>0</v>
      </c>
      <c r="C692" s="14">
        <v>0</v>
      </c>
      <c r="D692" s="14">
        <v>1</v>
      </c>
      <c r="E692" s="14">
        <v>206</v>
      </c>
      <c r="F692" s="14">
        <f>ROUND(Source!T671,O692)</f>
        <v>0</v>
      </c>
      <c r="G692" s="14" t="s">
        <v>118</v>
      </c>
      <c r="H692" s="14" t="s">
        <v>119</v>
      </c>
      <c r="I692" s="14"/>
      <c r="J692" s="14"/>
      <c r="K692" s="14">
        <v>206</v>
      </c>
      <c r="L692" s="14">
        <v>20</v>
      </c>
      <c r="M692" s="14">
        <v>3</v>
      </c>
      <c r="N692" s="14" t="s">
        <v>3</v>
      </c>
      <c r="O692" s="14">
        <v>2</v>
      </c>
      <c r="P692" s="14">
        <f>ROUND(Source!DL671,O692)</f>
        <v>0</v>
      </c>
      <c r="Q692" s="14"/>
      <c r="R692" s="14"/>
      <c r="S692" s="14"/>
      <c r="T692" s="14"/>
      <c r="U692" s="14"/>
      <c r="V692" s="14"/>
      <c r="W692" s="14">
        <v>0</v>
      </c>
      <c r="X692" s="14">
        <v>1</v>
      </c>
      <c r="Y692" s="14">
        <v>0</v>
      </c>
      <c r="Z692" s="14">
        <v>0</v>
      </c>
      <c r="AA692" s="14">
        <v>1</v>
      </c>
      <c r="AB692" s="14">
        <v>0</v>
      </c>
    </row>
    <row r="693" spans="1:206" x14ac:dyDescent="0.2">
      <c r="A693" s="14">
        <v>50</v>
      </c>
      <c r="B693" s="14">
        <v>0</v>
      </c>
      <c r="C693" s="14">
        <v>0</v>
      </c>
      <c r="D693" s="14">
        <v>1</v>
      </c>
      <c r="E693" s="14">
        <v>207</v>
      </c>
      <c r="F693" s="14">
        <f>Source!U671</f>
        <v>2104.7976956148004</v>
      </c>
      <c r="G693" s="14" t="s">
        <v>120</v>
      </c>
      <c r="H693" s="14" t="s">
        <v>121</v>
      </c>
      <c r="I693" s="14"/>
      <c r="J693" s="14"/>
      <c r="K693" s="14">
        <v>207</v>
      </c>
      <c r="L693" s="14">
        <v>21</v>
      </c>
      <c r="M693" s="14">
        <v>3</v>
      </c>
      <c r="N693" s="14" t="s">
        <v>3</v>
      </c>
      <c r="O693" s="14">
        <v>-1</v>
      </c>
      <c r="P693" s="14">
        <f>Source!DM671</f>
        <v>2104.7976956148004</v>
      </c>
      <c r="Q693" s="14"/>
      <c r="R693" s="14"/>
      <c r="S693" s="14"/>
      <c r="T693" s="14"/>
      <c r="U693" s="14"/>
      <c r="V693" s="14"/>
      <c r="W693" s="14">
        <v>2104.7976956147991</v>
      </c>
      <c r="X693" s="14">
        <v>1</v>
      </c>
      <c r="Y693" s="14">
        <v>2104.7976956147991</v>
      </c>
      <c r="Z693" s="14">
        <v>2104.7976956147991</v>
      </c>
      <c r="AA693" s="14">
        <v>1</v>
      </c>
      <c r="AB693" s="14">
        <v>2104.7976956147991</v>
      </c>
    </row>
    <row r="694" spans="1:206" x14ac:dyDescent="0.2">
      <c r="A694" s="14">
        <v>50</v>
      </c>
      <c r="B694" s="14">
        <v>0</v>
      </c>
      <c r="C694" s="14">
        <v>0</v>
      </c>
      <c r="D694" s="14">
        <v>1</v>
      </c>
      <c r="E694" s="14">
        <v>208</v>
      </c>
      <c r="F694" s="14">
        <f>Source!V671</f>
        <v>0</v>
      </c>
      <c r="G694" s="14" t="s">
        <v>122</v>
      </c>
      <c r="H694" s="14" t="s">
        <v>123</v>
      </c>
      <c r="I694" s="14"/>
      <c r="J694" s="14"/>
      <c r="K694" s="14">
        <v>208</v>
      </c>
      <c r="L694" s="14">
        <v>22</v>
      </c>
      <c r="M694" s="14">
        <v>3</v>
      </c>
      <c r="N694" s="14" t="s">
        <v>3</v>
      </c>
      <c r="O694" s="14">
        <v>-1</v>
      </c>
      <c r="P694" s="14">
        <f>Source!DN671</f>
        <v>0</v>
      </c>
      <c r="Q694" s="14"/>
      <c r="R694" s="14"/>
      <c r="S694" s="14"/>
      <c r="T694" s="14"/>
      <c r="U694" s="14"/>
      <c r="V694" s="14"/>
      <c r="W694" s="14">
        <v>0</v>
      </c>
      <c r="X694" s="14">
        <v>1</v>
      </c>
      <c r="Y694" s="14">
        <v>0</v>
      </c>
      <c r="Z694" s="14">
        <v>0</v>
      </c>
      <c r="AA694" s="14">
        <v>1</v>
      </c>
      <c r="AB694" s="14">
        <v>0</v>
      </c>
    </row>
    <row r="695" spans="1:206" x14ac:dyDescent="0.2">
      <c r="A695" s="14">
        <v>50</v>
      </c>
      <c r="B695" s="14">
        <v>0</v>
      </c>
      <c r="C695" s="14">
        <v>0</v>
      </c>
      <c r="D695" s="14">
        <v>1</v>
      </c>
      <c r="E695" s="14">
        <v>209</v>
      </c>
      <c r="F695" s="14">
        <f>ROUND(Source!W671,O695)</f>
        <v>0</v>
      </c>
      <c r="G695" s="14" t="s">
        <v>124</v>
      </c>
      <c r="H695" s="14" t="s">
        <v>125</v>
      </c>
      <c r="I695" s="14"/>
      <c r="J695" s="14"/>
      <c r="K695" s="14">
        <v>209</v>
      </c>
      <c r="L695" s="14">
        <v>23</v>
      </c>
      <c r="M695" s="14">
        <v>3</v>
      </c>
      <c r="N695" s="14" t="s">
        <v>3</v>
      </c>
      <c r="O695" s="14">
        <v>2</v>
      </c>
      <c r="P695" s="14">
        <f>ROUND(Source!DO671,O695)</f>
        <v>0</v>
      </c>
      <c r="Q695" s="14"/>
      <c r="R695" s="14"/>
      <c r="S695" s="14"/>
      <c r="T695" s="14"/>
      <c r="U695" s="14"/>
      <c r="V695" s="14"/>
      <c r="W695" s="14">
        <v>0</v>
      </c>
      <c r="X695" s="14">
        <v>1</v>
      </c>
      <c r="Y695" s="14">
        <v>0</v>
      </c>
      <c r="Z695" s="14">
        <v>0</v>
      </c>
      <c r="AA695" s="14">
        <v>1</v>
      </c>
      <c r="AB695" s="14">
        <v>0</v>
      </c>
    </row>
    <row r="696" spans="1:206" x14ac:dyDescent="0.2">
      <c r="A696" s="14">
        <v>50</v>
      </c>
      <c r="B696" s="14">
        <v>0</v>
      </c>
      <c r="C696" s="14">
        <v>0</v>
      </c>
      <c r="D696" s="14">
        <v>1</v>
      </c>
      <c r="E696" s="14">
        <v>233</v>
      </c>
      <c r="F696" s="14">
        <f>ROUND(Source!BD671,O696)</f>
        <v>0</v>
      </c>
      <c r="G696" s="14" t="s">
        <v>126</v>
      </c>
      <c r="H696" s="14" t="s">
        <v>127</v>
      </c>
      <c r="I696" s="14"/>
      <c r="J696" s="14"/>
      <c r="K696" s="14">
        <v>233</v>
      </c>
      <c r="L696" s="14">
        <v>24</v>
      </c>
      <c r="M696" s="14">
        <v>3</v>
      </c>
      <c r="N696" s="14" t="s">
        <v>3</v>
      </c>
      <c r="O696" s="14">
        <v>2</v>
      </c>
      <c r="P696" s="14">
        <f>ROUND(Source!EV671,O696)</f>
        <v>0</v>
      </c>
      <c r="Q696" s="14"/>
      <c r="R696" s="14"/>
      <c r="S696" s="14"/>
      <c r="T696" s="14"/>
      <c r="U696" s="14"/>
      <c r="V696" s="14"/>
      <c r="W696" s="14">
        <v>0</v>
      </c>
      <c r="X696" s="14">
        <v>1</v>
      </c>
      <c r="Y696" s="14">
        <v>0</v>
      </c>
      <c r="Z696" s="14">
        <v>0</v>
      </c>
      <c r="AA696" s="14">
        <v>1</v>
      </c>
      <c r="AB696" s="14">
        <v>0</v>
      </c>
    </row>
    <row r="697" spans="1:206" x14ac:dyDescent="0.2">
      <c r="A697" s="14">
        <v>50</v>
      </c>
      <c r="B697" s="14">
        <v>0</v>
      </c>
      <c r="C697" s="14">
        <v>0</v>
      </c>
      <c r="D697" s="14">
        <v>1</v>
      </c>
      <c r="E697" s="14">
        <v>210</v>
      </c>
      <c r="F697" s="14">
        <f>ROUND(Source!X671,O697)</f>
        <v>25410</v>
      </c>
      <c r="G697" s="14" t="s">
        <v>128</v>
      </c>
      <c r="H697" s="14" t="s">
        <v>129</v>
      </c>
      <c r="I697" s="14"/>
      <c r="J697" s="14"/>
      <c r="K697" s="14">
        <v>210</v>
      </c>
      <c r="L697" s="14">
        <v>25</v>
      </c>
      <c r="M697" s="14">
        <v>3</v>
      </c>
      <c r="N697" s="14" t="s">
        <v>3</v>
      </c>
      <c r="O697" s="14">
        <v>2</v>
      </c>
      <c r="P697" s="14">
        <f>ROUND(Source!DP671,O697)</f>
        <v>1431854.14</v>
      </c>
      <c r="Q697" s="14"/>
      <c r="R697" s="14"/>
      <c r="S697" s="14"/>
      <c r="T697" s="14"/>
      <c r="U697" s="14"/>
      <c r="V697" s="14"/>
      <c r="W697" s="14">
        <v>25410</v>
      </c>
      <c r="X697" s="14">
        <v>1</v>
      </c>
      <c r="Y697" s="14">
        <v>25410</v>
      </c>
      <c r="Z697" s="14">
        <v>1431854.14</v>
      </c>
      <c r="AA697" s="14">
        <v>1</v>
      </c>
      <c r="AB697" s="14">
        <v>1431854.14</v>
      </c>
    </row>
    <row r="698" spans="1:206" x14ac:dyDescent="0.2">
      <c r="A698" s="14">
        <v>50</v>
      </c>
      <c r="B698" s="14">
        <v>0</v>
      </c>
      <c r="C698" s="14">
        <v>0</v>
      </c>
      <c r="D698" s="14">
        <v>1</v>
      </c>
      <c r="E698" s="14">
        <v>211</v>
      </c>
      <c r="F698" s="14">
        <f>ROUND(Source!Y671,O698)</f>
        <v>13725.23</v>
      </c>
      <c r="G698" s="14" t="s">
        <v>130</v>
      </c>
      <c r="H698" s="14" t="s">
        <v>131</v>
      </c>
      <c r="I698" s="14"/>
      <c r="J698" s="14"/>
      <c r="K698" s="14">
        <v>211</v>
      </c>
      <c r="L698" s="14">
        <v>26</v>
      </c>
      <c r="M698" s="14">
        <v>3</v>
      </c>
      <c r="N698" s="14" t="s">
        <v>3</v>
      </c>
      <c r="O698" s="14">
        <v>2</v>
      </c>
      <c r="P698" s="14">
        <f>ROUND(Source!DQ671,O698)</f>
        <v>773417.4</v>
      </c>
      <c r="Q698" s="14"/>
      <c r="R698" s="14"/>
      <c r="S698" s="14"/>
      <c r="T698" s="14"/>
      <c r="U698" s="14"/>
      <c r="V698" s="14"/>
      <c r="W698" s="14">
        <v>13725.23</v>
      </c>
      <c r="X698" s="14">
        <v>1</v>
      </c>
      <c r="Y698" s="14">
        <v>13725.23</v>
      </c>
      <c r="Z698" s="14">
        <v>773417.4</v>
      </c>
      <c r="AA698" s="14">
        <v>1</v>
      </c>
      <c r="AB698" s="14">
        <v>773417.4</v>
      </c>
    </row>
    <row r="699" spans="1:206" x14ac:dyDescent="0.2">
      <c r="A699" s="14">
        <v>50</v>
      </c>
      <c r="B699" s="14">
        <v>0</v>
      </c>
      <c r="C699" s="14">
        <v>0</v>
      </c>
      <c r="D699" s="14">
        <v>1</v>
      </c>
      <c r="E699" s="14">
        <v>224</v>
      </c>
      <c r="F699" s="14">
        <f>ROUND(Source!AR671,O699)</f>
        <v>335559.44</v>
      </c>
      <c r="G699" s="14" t="s">
        <v>132</v>
      </c>
      <c r="H699" s="14" t="s">
        <v>133</v>
      </c>
      <c r="I699" s="14"/>
      <c r="J699" s="14"/>
      <c r="K699" s="14">
        <v>224</v>
      </c>
      <c r="L699" s="14">
        <v>27</v>
      </c>
      <c r="M699" s="14">
        <v>3</v>
      </c>
      <c r="N699" s="14" t="s">
        <v>3</v>
      </c>
      <c r="O699" s="14">
        <v>2</v>
      </c>
      <c r="P699" s="14">
        <f>ROUND(Source!EJ671,O699)</f>
        <v>6275408.2599999998</v>
      </c>
      <c r="Q699" s="14"/>
      <c r="R699" s="14"/>
      <c r="S699" s="14"/>
      <c r="T699" s="14"/>
      <c r="U699" s="14"/>
      <c r="V699" s="14"/>
      <c r="W699" s="14">
        <v>335559.44</v>
      </c>
      <c r="X699" s="14">
        <v>1</v>
      </c>
      <c r="Y699" s="14">
        <v>335559.44</v>
      </c>
      <c r="Z699" s="14">
        <v>6275408.2599999998</v>
      </c>
      <c r="AA699" s="14">
        <v>1</v>
      </c>
      <c r="AB699" s="14">
        <v>6275408.2599999998</v>
      </c>
    </row>
    <row r="700" spans="1:206" x14ac:dyDescent="0.2">
      <c r="A700" s="14">
        <v>50</v>
      </c>
      <c r="B700" s="14">
        <v>1</v>
      </c>
      <c r="C700" s="14">
        <v>0</v>
      </c>
      <c r="D700" s="14">
        <v>2</v>
      </c>
      <c r="E700" s="14">
        <v>0</v>
      </c>
      <c r="F700" s="14">
        <f>ROUND(F699,O700)</f>
        <v>335559.44</v>
      </c>
      <c r="G700" s="14" t="s">
        <v>657</v>
      </c>
      <c r="H700" s="14" t="s">
        <v>658</v>
      </c>
      <c r="I700" s="14"/>
      <c r="J700" s="14"/>
      <c r="K700" s="14">
        <v>212</v>
      </c>
      <c r="L700" s="14">
        <v>28</v>
      </c>
      <c r="M700" s="14">
        <v>0</v>
      </c>
      <c r="N700" s="14" t="s">
        <v>3</v>
      </c>
      <c r="O700" s="14">
        <v>2</v>
      </c>
      <c r="P700" s="14">
        <f>ROUND(P699,O700)</f>
        <v>6275408.2599999998</v>
      </c>
      <c r="Q700" s="14"/>
      <c r="R700" s="14"/>
      <c r="S700" s="14"/>
      <c r="T700" s="14"/>
      <c r="U700" s="14"/>
      <c r="V700" s="14"/>
      <c r="W700" s="14">
        <v>335559.44</v>
      </c>
      <c r="X700" s="14">
        <v>1</v>
      </c>
      <c r="Y700" s="14">
        <v>335559.44</v>
      </c>
      <c r="Z700" s="14">
        <v>6275408.2599999998</v>
      </c>
      <c r="AA700" s="14">
        <v>1</v>
      </c>
      <c r="AB700" s="14">
        <v>6275408.2599999998</v>
      </c>
    </row>
    <row r="701" spans="1:206" x14ac:dyDescent="0.2">
      <c r="A701" s="14">
        <v>50</v>
      </c>
      <c r="B701" s="14">
        <v>1</v>
      </c>
      <c r="C701" s="14">
        <v>0</v>
      </c>
      <c r="D701" s="14">
        <v>2</v>
      </c>
      <c r="E701" s="14">
        <v>0</v>
      </c>
      <c r="F701" s="14">
        <f>ROUND(F700*0.2,O701)</f>
        <v>67111.89</v>
      </c>
      <c r="G701" s="14" t="s">
        <v>659</v>
      </c>
      <c r="H701" s="14" t="s">
        <v>660</v>
      </c>
      <c r="I701" s="14"/>
      <c r="J701" s="14"/>
      <c r="K701" s="14">
        <v>212</v>
      </c>
      <c r="L701" s="14">
        <v>29</v>
      </c>
      <c r="M701" s="14">
        <v>0</v>
      </c>
      <c r="N701" s="14" t="s">
        <v>3</v>
      </c>
      <c r="O701" s="14">
        <v>2</v>
      </c>
      <c r="P701" s="14">
        <f>ROUND(P700*0.2,O701)</f>
        <v>1255081.6499999999</v>
      </c>
      <c r="Q701" s="14"/>
      <c r="R701" s="14"/>
      <c r="S701" s="14"/>
      <c r="T701" s="14"/>
      <c r="U701" s="14"/>
      <c r="V701" s="14"/>
      <c r="W701" s="14">
        <v>67111.89</v>
      </c>
      <c r="X701" s="14">
        <v>1</v>
      </c>
      <c r="Y701" s="14">
        <v>67111.89</v>
      </c>
      <c r="Z701" s="14">
        <v>1255081.6499999999</v>
      </c>
      <c r="AA701" s="14">
        <v>1</v>
      </c>
      <c r="AB701" s="14">
        <v>1255081.6499999999</v>
      </c>
    </row>
    <row r="702" spans="1:206" x14ac:dyDescent="0.2">
      <c r="A702" s="14">
        <v>50</v>
      </c>
      <c r="B702" s="14">
        <v>1</v>
      </c>
      <c r="C702" s="14">
        <v>0</v>
      </c>
      <c r="D702" s="14">
        <v>2</v>
      </c>
      <c r="E702" s="14">
        <v>213</v>
      </c>
      <c r="F702" s="14">
        <f>ROUND(F700+F701,O702)</f>
        <v>402671.33</v>
      </c>
      <c r="G702" s="14" t="s">
        <v>661</v>
      </c>
      <c r="H702" s="14" t="s">
        <v>132</v>
      </c>
      <c r="I702" s="14"/>
      <c r="J702" s="14"/>
      <c r="K702" s="14">
        <v>212</v>
      </c>
      <c r="L702" s="14">
        <v>30</v>
      </c>
      <c r="M702" s="14">
        <v>0</v>
      </c>
      <c r="N702" s="14" t="s">
        <v>3</v>
      </c>
      <c r="O702" s="14">
        <v>2</v>
      </c>
      <c r="P702" s="14">
        <f>ROUND(P700+P701,O702)</f>
        <v>7530489.9100000001</v>
      </c>
      <c r="Q702" s="14"/>
      <c r="R702" s="14"/>
      <c r="S702" s="14"/>
      <c r="T702" s="14"/>
      <c r="U702" s="14"/>
      <c r="V702" s="14"/>
      <c r="W702" s="14">
        <v>402671.33</v>
      </c>
      <c r="X702" s="14">
        <v>1</v>
      </c>
      <c r="Y702" s="14">
        <v>402671.33</v>
      </c>
      <c r="Z702" s="14">
        <v>7530489.9100000001</v>
      </c>
      <c r="AA702" s="14">
        <v>1</v>
      </c>
      <c r="AB702" s="14">
        <v>7530489.9100000001</v>
      </c>
    </row>
    <row r="704" spans="1:206" x14ac:dyDescent="0.2">
      <c r="A704" s="12">
        <v>51</v>
      </c>
      <c r="B704" s="12">
        <f>B12</f>
        <v>748</v>
      </c>
      <c r="C704" s="12">
        <f>A12</f>
        <v>1</v>
      </c>
      <c r="D704" s="12">
        <f>ROW(A12)</f>
        <v>12</v>
      </c>
      <c r="E704" s="12"/>
      <c r="F704" s="12" t="str">
        <f>IF(F12&lt;&gt;"",F12,"")</f>
        <v>02-01-04</v>
      </c>
      <c r="G704" s="12" t="str">
        <f>IF(G12&lt;&gt;"",G12,"")</f>
        <v>Водоснабжение.</v>
      </c>
      <c r="H704" s="12">
        <v>0</v>
      </c>
      <c r="I704" s="12"/>
      <c r="J704" s="12"/>
      <c r="K704" s="12"/>
      <c r="L704" s="12"/>
      <c r="M704" s="12"/>
      <c r="N704" s="12"/>
      <c r="O704" s="12">
        <f t="shared" ref="O704:T704" si="798">ROUND(O671,2)</f>
        <v>296424.21000000002</v>
      </c>
      <c r="P704" s="12">
        <f t="shared" si="798"/>
        <v>268991.59999999998</v>
      </c>
      <c r="Q704" s="12">
        <f t="shared" si="798"/>
        <v>1680.25</v>
      </c>
      <c r="R704" s="12">
        <f t="shared" si="798"/>
        <v>190.22</v>
      </c>
      <c r="S704" s="12">
        <f t="shared" si="798"/>
        <v>25752.36</v>
      </c>
      <c r="T704" s="12">
        <f t="shared" si="798"/>
        <v>0</v>
      </c>
      <c r="U704" s="12">
        <f>U671</f>
        <v>2104.7976956148004</v>
      </c>
      <c r="V704" s="12">
        <f>V671</f>
        <v>0</v>
      </c>
      <c r="W704" s="12">
        <f>ROUND(W671,2)</f>
        <v>0</v>
      </c>
      <c r="X704" s="12">
        <f>ROUND(X671,2)</f>
        <v>25410</v>
      </c>
      <c r="Y704" s="12">
        <f>ROUND(Y671,2)</f>
        <v>13725.23</v>
      </c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>
        <f t="shared" ref="AO704:BD704" si="799">ROUND(AO671,2)</f>
        <v>0</v>
      </c>
      <c r="AP704" s="12">
        <f t="shared" si="799"/>
        <v>31603.48</v>
      </c>
      <c r="AQ704" s="12">
        <f t="shared" si="799"/>
        <v>0</v>
      </c>
      <c r="AR704" s="12">
        <f t="shared" si="799"/>
        <v>335559.44</v>
      </c>
      <c r="AS704" s="12">
        <f t="shared" si="799"/>
        <v>303955.96000000002</v>
      </c>
      <c r="AT704" s="12">
        <f t="shared" si="799"/>
        <v>0</v>
      </c>
      <c r="AU704" s="12">
        <f t="shared" si="799"/>
        <v>0</v>
      </c>
      <c r="AV704" s="12">
        <f t="shared" si="799"/>
        <v>268991.59999999998</v>
      </c>
      <c r="AW704" s="12">
        <f t="shared" si="799"/>
        <v>237388.12</v>
      </c>
      <c r="AX704" s="12">
        <f t="shared" si="799"/>
        <v>0</v>
      </c>
      <c r="AY704" s="12">
        <f t="shared" si="799"/>
        <v>237388.12</v>
      </c>
      <c r="AZ704" s="12">
        <f t="shared" si="799"/>
        <v>31603.48</v>
      </c>
      <c r="BA704" s="12">
        <f t="shared" si="799"/>
        <v>0</v>
      </c>
      <c r="BB704" s="12">
        <f t="shared" si="799"/>
        <v>0</v>
      </c>
      <c r="BC704" s="12">
        <f t="shared" si="799"/>
        <v>0</v>
      </c>
      <c r="BD704" s="12">
        <f t="shared" si="799"/>
        <v>0</v>
      </c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  <c r="DC704" s="12"/>
      <c r="DD704" s="12"/>
      <c r="DE704" s="12"/>
      <c r="DF704" s="12"/>
      <c r="DG704" s="13">
        <f t="shared" ref="DG704:DL704" si="800">ROUND(DG671,2)</f>
        <v>4070136.72</v>
      </c>
      <c r="DH704" s="13">
        <f t="shared" si="800"/>
        <v>2592589.46</v>
      </c>
      <c r="DI704" s="13">
        <f t="shared" si="800"/>
        <v>26401.74</v>
      </c>
      <c r="DJ704" s="13">
        <f t="shared" si="800"/>
        <v>10718.91</v>
      </c>
      <c r="DK704" s="13">
        <f t="shared" si="800"/>
        <v>1451145.52</v>
      </c>
      <c r="DL704" s="13">
        <f t="shared" si="800"/>
        <v>0</v>
      </c>
      <c r="DM704" s="13">
        <f>DM671</f>
        <v>2104.7976956148004</v>
      </c>
      <c r="DN704" s="13">
        <f>DN671</f>
        <v>0</v>
      </c>
      <c r="DO704" s="13">
        <f>ROUND(DO671,2)</f>
        <v>0</v>
      </c>
      <c r="DP704" s="13">
        <f>ROUND(DP671,2)</f>
        <v>1431854.14</v>
      </c>
      <c r="DQ704" s="13">
        <f>ROUND(DQ671,2)</f>
        <v>773417.4</v>
      </c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3"/>
      <c r="ED704" s="13"/>
      <c r="EE704" s="13"/>
      <c r="EF704" s="13"/>
      <c r="EG704" s="13">
        <f t="shared" ref="EG704:EV704" si="801">ROUND(EG671,2)</f>
        <v>0</v>
      </c>
      <c r="EH704" s="13">
        <f t="shared" si="801"/>
        <v>239238.34</v>
      </c>
      <c r="EI704" s="13">
        <f t="shared" si="801"/>
        <v>0</v>
      </c>
      <c r="EJ704" s="13">
        <f t="shared" si="801"/>
        <v>6275408.2599999998</v>
      </c>
      <c r="EK704" s="13">
        <f t="shared" si="801"/>
        <v>6036169.9199999999</v>
      </c>
      <c r="EL704" s="13">
        <f t="shared" si="801"/>
        <v>0</v>
      </c>
      <c r="EM704" s="13">
        <f t="shared" si="801"/>
        <v>0</v>
      </c>
      <c r="EN704" s="13">
        <f t="shared" si="801"/>
        <v>2592589.46</v>
      </c>
      <c r="EO704" s="13">
        <f t="shared" si="801"/>
        <v>2353351.12</v>
      </c>
      <c r="EP704" s="13">
        <f t="shared" si="801"/>
        <v>0</v>
      </c>
      <c r="EQ704" s="13">
        <f t="shared" si="801"/>
        <v>2353351.12</v>
      </c>
      <c r="ER704" s="13">
        <f t="shared" si="801"/>
        <v>239238.34</v>
      </c>
      <c r="ES704" s="13">
        <f t="shared" si="801"/>
        <v>0</v>
      </c>
      <c r="ET704" s="13">
        <f t="shared" si="801"/>
        <v>0</v>
      </c>
      <c r="EU704" s="13">
        <f t="shared" si="801"/>
        <v>0</v>
      </c>
      <c r="EV704" s="13">
        <f t="shared" si="801"/>
        <v>0</v>
      </c>
      <c r="EW704" s="13"/>
      <c r="EX704" s="13"/>
      <c r="EY704" s="13"/>
      <c r="EZ704" s="13"/>
      <c r="FA704" s="13"/>
      <c r="FB704" s="13"/>
      <c r="FC704" s="13"/>
      <c r="FD704" s="13"/>
      <c r="FE704" s="13"/>
      <c r="FF704" s="13"/>
      <c r="FG704" s="13"/>
      <c r="FH704" s="13"/>
      <c r="FI704" s="13"/>
      <c r="FJ704" s="13"/>
      <c r="FK704" s="13"/>
      <c r="FL704" s="13"/>
      <c r="FM704" s="13"/>
      <c r="FN704" s="13"/>
      <c r="FO704" s="13"/>
      <c r="FP704" s="13"/>
      <c r="FQ704" s="13"/>
      <c r="FR704" s="13"/>
      <c r="FS704" s="13"/>
      <c r="FT704" s="13"/>
      <c r="FU704" s="13"/>
      <c r="FV704" s="13"/>
      <c r="FW704" s="13"/>
      <c r="FX704" s="13"/>
      <c r="FY704" s="13"/>
      <c r="FZ704" s="13"/>
      <c r="GA704" s="13"/>
      <c r="GB704" s="13"/>
      <c r="GC704" s="13"/>
      <c r="GD704" s="13"/>
      <c r="GE704" s="13"/>
      <c r="GF704" s="13"/>
      <c r="GG704" s="13"/>
      <c r="GH704" s="13"/>
      <c r="GI704" s="13"/>
      <c r="GJ704" s="13"/>
      <c r="GK704" s="13"/>
      <c r="GL704" s="13"/>
      <c r="GM704" s="13"/>
      <c r="GN704" s="13"/>
      <c r="GO704" s="13"/>
      <c r="GP704" s="13"/>
      <c r="GQ704" s="13"/>
      <c r="GR704" s="13"/>
      <c r="GS704" s="13"/>
      <c r="GT704" s="13"/>
      <c r="GU704" s="13"/>
      <c r="GV704" s="13"/>
      <c r="GW704" s="13"/>
      <c r="GX704" s="13">
        <v>0</v>
      </c>
    </row>
    <row r="706" spans="1:28" x14ac:dyDescent="0.2">
      <c r="A706" s="14">
        <v>50</v>
      </c>
      <c r="B706" s="14">
        <v>0</v>
      </c>
      <c r="C706" s="14">
        <v>0</v>
      </c>
      <c r="D706" s="14">
        <v>1</v>
      </c>
      <c r="E706" s="14">
        <v>201</v>
      </c>
      <c r="F706" s="14">
        <f>ROUND(Source!O704,O706)</f>
        <v>296424.21000000002</v>
      </c>
      <c r="G706" s="14" t="s">
        <v>80</v>
      </c>
      <c r="H706" s="14" t="s">
        <v>81</v>
      </c>
      <c r="I706" s="14"/>
      <c r="J706" s="14"/>
      <c r="K706" s="14">
        <v>201</v>
      </c>
      <c r="L706" s="14">
        <v>1</v>
      </c>
      <c r="M706" s="14">
        <v>3</v>
      </c>
      <c r="N706" s="14" t="s">
        <v>3</v>
      </c>
      <c r="O706" s="14">
        <v>2</v>
      </c>
      <c r="P706" s="14">
        <f>ROUND(Source!DG704,O706)</f>
        <v>4070136.72</v>
      </c>
      <c r="Q706" s="14"/>
      <c r="R706" s="14"/>
      <c r="S706" s="14"/>
      <c r="T706" s="14"/>
      <c r="U706" s="14"/>
      <c r="V706" s="14"/>
      <c r="W706" s="14">
        <v>296424.21000000002</v>
      </c>
      <c r="X706" s="14">
        <v>1</v>
      </c>
      <c r="Y706" s="14">
        <v>296424.21000000002</v>
      </c>
      <c r="Z706" s="14">
        <v>4070136.72</v>
      </c>
      <c r="AA706" s="14">
        <v>1</v>
      </c>
      <c r="AB706" s="14">
        <v>4070136.72</v>
      </c>
    </row>
    <row r="707" spans="1:28" x14ac:dyDescent="0.2">
      <c r="A707" s="14">
        <v>50</v>
      </c>
      <c r="B707" s="14">
        <v>0</v>
      </c>
      <c r="C707" s="14">
        <v>0</v>
      </c>
      <c r="D707" s="14">
        <v>1</v>
      </c>
      <c r="E707" s="14">
        <v>202</v>
      </c>
      <c r="F707" s="14">
        <f>ROUND(Source!P704,O707)</f>
        <v>268991.59999999998</v>
      </c>
      <c r="G707" s="14" t="s">
        <v>82</v>
      </c>
      <c r="H707" s="14" t="s">
        <v>83</v>
      </c>
      <c r="I707" s="14"/>
      <c r="J707" s="14"/>
      <c r="K707" s="14">
        <v>202</v>
      </c>
      <c r="L707" s="14">
        <v>2</v>
      </c>
      <c r="M707" s="14">
        <v>3</v>
      </c>
      <c r="N707" s="14" t="s">
        <v>3</v>
      </c>
      <c r="O707" s="14">
        <v>2</v>
      </c>
      <c r="P707" s="14">
        <f>ROUND(Source!DH704,O707)</f>
        <v>2592589.46</v>
      </c>
      <c r="Q707" s="14"/>
      <c r="R707" s="14"/>
      <c r="S707" s="14"/>
      <c r="T707" s="14"/>
      <c r="U707" s="14"/>
      <c r="V707" s="14"/>
      <c r="W707" s="14">
        <v>268991.59999999998</v>
      </c>
      <c r="X707" s="14">
        <v>1</v>
      </c>
      <c r="Y707" s="14">
        <v>268991.59999999998</v>
      </c>
      <c r="Z707" s="14">
        <v>2592589.46</v>
      </c>
      <c r="AA707" s="14">
        <v>1</v>
      </c>
      <c r="AB707" s="14">
        <v>2592589.46</v>
      </c>
    </row>
    <row r="708" spans="1:28" x14ac:dyDescent="0.2">
      <c r="A708" s="14">
        <v>50</v>
      </c>
      <c r="B708" s="14">
        <v>0</v>
      </c>
      <c r="C708" s="14">
        <v>0</v>
      </c>
      <c r="D708" s="14">
        <v>1</v>
      </c>
      <c r="E708" s="14">
        <v>222</v>
      </c>
      <c r="F708" s="14">
        <f>ROUND(Source!AO704,O708)</f>
        <v>0</v>
      </c>
      <c r="G708" s="14" t="s">
        <v>84</v>
      </c>
      <c r="H708" s="14" t="s">
        <v>85</v>
      </c>
      <c r="I708" s="14"/>
      <c r="J708" s="14"/>
      <c r="K708" s="14">
        <v>222</v>
      </c>
      <c r="L708" s="14">
        <v>3</v>
      </c>
      <c r="M708" s="14">
        <v>3</v>
      </c>
      <c r="N708" s="14" t="s">
        <v>3</v>
      </c>
      <c r="O708" s="14">
        <v>2</v>
      </c>
      <c r="P708" s="14">
        <f>ROUND(Source!EG704,O708)</f>
        <v>0</v>
      </c>
      <c r="Q708" s="14"/>
      <c r="R708" s="14"/>
      <c r="S708" s="14"/>
      <c r="T708" s="14"/>
      <c r="U708" s="14"/>
      <c r="V708" s="14"/>
      <c r="W708" s="14">
        <v>0</v>
      </c>
      <c r="X708" s="14">
        <v>1</v>
      </c>
      <c r="Y708" s="14">
        <v>0</v>
      </c>
      <c r="Z708" s="14">
        <v>0</v>
      </c>
      <c r="AA708" s="14">
        <v>1</v>
      </c>
      <c r="AB708" s="14">
        <v>0</v>
      </c>
    </row>
    <row r="709" spans="1:28" x14ac:dyDescent="0.2">
      <c r="A709" s="14">
        <v>50</v>
      </c>
      <c r="B709" s="14">
        <v>0</v>
      </c>
      <c r="C709" s="14">
        <v>0</v>
      </c>
      <c r="D709" s="14">
        <v>1</v>
      </c>
      <c r="E709" s="14">
        <v>225</v>
      </c>
      <c r="F709" s="14">
        <f>ROUND(Source!AV704,O709)</f>
        <v>268991.59999999998</v>
      </c>
      <c r="G709" s="14" t="s">
        <v>86</v>
      </c>
      <c r="H709" s="14" t="s">
        <v>87</v>
      </c>
      <c r="I709" s="14"/>
      <c r="J709" s="14"/>
      <c r="K709" s="14">
        <v>225</v>
      </c>
      <c r="L709" s="14">
        <v>4</v>
      </c>
      <c r="M709" s="14">
        <v>3</v>
      </c>
      <c r="N709" s="14" t="s">
        <v>3</v>
      </c>
      <c r="O709" s="14">
        <v>2</v>
      </c>
      <c r="P709" s="14">
        <f>ROUND(Source!EN704,O709)</f>
        <v>2592589.46</v>
      </c>
      <c r="Q709" s="14"/>
      <c r="R709" s="14"/>
      <c r="S709" s="14"/>
      <c r="T709" s="14"/>
      <c r="U709" s="14"/>
      <c r="V709" s="14"/>
      <c r="W709" s="14">
        <v>268991.59999999998</v>
      </c>
      <c r="X709" s="14">
        <v>1</v>
      </c>
      <c r="Y709" s="14">
        <v>268991.59999999998</v>
      </c>
      <c r="Z709" s="14">
        <v>2592589.46</v>
      </c>
      <c r="AA709" s="14">
        <v>1</v>
      </c>
      <c r="AB709" s="14">
        <v>2592589.46</v>
      </c>
    </row>
    <row r="710" spans="1:28" x14ac:dyDescent="0.2">
      <c r="A710" s="14">
        <v>50</v>
      </c>
      <c r="B710" s="14">
        <v>0</v>
      </c>
      <c r="C710" s="14">
        <v>0</v>
      </c>
      <c r="D710" s="14">
        <v>1</v>
      </c>
      <c r="E710" s="14">
        <v>226</v>
      </c>
      <c r="F710" s="14">
        <f>ROUND(Source!AW704,O710)</f>
        <v>237388.12</v>
      </c>
      <c r="G710" s="14" t="s">
        <v>88</v>
      </c>
      <c r="H710" s="14" t="s">
        <v>89</v>
      </c>
      <c r="I710" s="14"/>
      <c r="J710" s="14"/>
      <c r="K710" s="14">
        <v>226</v>
      </c>
      <c r="L710" s="14">
        <v>5</v>
      </c>
      <c r="M710" s="14">
        <v>3</v>
      </c>
      <c r="N710" s="14" t="s">
        <v>3</v>
      </c>
      <c r="O710" s="14">
        <v>2</v>
      </c>
      <c r="P710" s="14">
        <f>ROUND(Source!EO704,O710)</f>
        <v>2353351.12</v>
      </c>
      <c r="Q710" s="14"/>
      <c r="R710" s="14"/>
      <c r="S710" s="14"/>
      <c r="T710" s="14"/>
      <c r="U710" s="14"/>
      <c r="V710" s="14"/>
      <c r="W710" s="14">
        <v>237388.12</v>
      </c>
      <c r="X710" s="14">
        <v>1</v>
      </c>
      <c r="Y710" s="14">
        <v>237388.12</v>
      </c>
      <c r="Z710" s="14">
        <v>2353351.12</v>
      </c>
      <c r="AA710" s="14">
        <v>1</v>
      </c>
      <c r="AB710" s="14">
        <v>2353351.12</v>
      </c>
    </row>
    <row r="711" spans="1:28" x14ac:dyDescent="0.2">
      <c r="A711" s="14">
        <v>50</v>
      </c>
      <c r="B711" s="14">
        <v>0</v>
      </c>
      <c r="C711" s="14">
        <v>0</v>
      </c>
      <c r="D711" s="14">
        <v>1</v>
      </c>
      <c r="E711" s="14">
        <v>227</v>
      </c>
      <c r="F711" s="14">
        <f>ROUND(Source!AX704,O711)</f>
        <v>0</v>
      </c>
      <c r="G711" s="14" t="s">
        <v>90</v>
      </c>
      <c r="H711" s="14" t="s">
        <v>91</v>
      </c>
      <c r="I711" s="14"/>
      <c r="J711" s="14"/>
      <c r="K711" s="14">
        <v>227</v>
      </c>
      <c r="L711" s="14">
        <v>6</v>
      </c>
      <c r="M711" s="14">
        <v>3</v>
      </c>
      <c r="N711" s="14" t="s">
        <v>3</v>
      </c>
      <c r="O711" s="14">
        <v>2</v>
      </c>
      <c r="P711" s="14">
        <f>ROUND(Source!EP704,O711)</f>
        <v>0</v>
      </c>
      <c r="Q711" s="14"/>
      <c r="R711" s="14"/>
      <c r="S711" s="14"/>
      <c r="T711" s="14"/>
      <c r="U711" s="14"/>
      <c r="V711" s="14"/>
      <c r="W711" s="14">
        <v>0</v>
      </c>
      <c r="X711" s="14">
        <v>1</v>
      </c>
      <c r="Y711" s="14">
        <v>0</v>
      </c>
      <c r="Z711" s="14">
        <v>0</v>
      </c>
      <c r="AA711" s="14">
        <v>1</v>
      </c>
      <c r="AB711" s="14">
        <v>0</v>
      </c>
    </row>
    <row r="712" spans="1:28" x14ac:dyDescent="0.2">
      <c r="A712" s="14">
        <v>50</v>
      </c>
      <c r="B712" s="14">
        <v>0</v>
      </c>
      <c r="C712" s="14">
        <v>0</v>
      </c>
      <c r="D712" s="14">
        <v>1</v>
      </c>
      <c r="E712" s="14">
        <v>228</v>
      </c>
      <c r="F712" s="14">
        <f>ROUND(Source!AY704,O712)</f>
        <v>237388.12</v>
      </c>
      <c r="G712" s="14" t="s">
        <v>92</v>
      </c>
      <c r="H712" s="14" t="s">
        <v>93</v>
      </c>
      <c r="I712" s="14"/>
      <c r="J712" s="14"/>
      <c r="K712" s="14">
        <v>228</v>
      </c>
      <c r="L712" s="14">
        <v>7</v>
      </c>
      <c r="M712" s="14">
        <v>3</v>
      </c>
      <c r="N712" s="14" t="s">
        <v>3</v>
      </c>
      <c r="O712" s="14">
        <v>2</v>
      </c>
      <c r="P712" s="14">
        <f>ROUND(Source!EQ704,O712)</f>
        <v>2353351.12</v>
      </c>
      <c r="Q712" s="14"/>
      <c r="R712" s="14"/>
      <c r="S712" s="14"/>
      <c r="T712" s="14"/>
      <c r="U712" s="14"/>
      <c r="V712" s="14"/>
      <c r="W712" s="14">
        <v>237388.12</v>
      </c>
      <c r="X712" s="14">
        <v>1</v>
      </c>
      <c r="Y712" s="14">
        <v>237388.12</v>
      </c>
      <c r="Z712" s="14">
        <v>2353351.12</v>
      </c>
      <c r="AA712" s="14">
        <v>1</v>
      </c>
      <c r="AB712" s="14">
        <v>2353351.12</v>
      </c>
    </row>
    <row r="713" spans="1:28" x14ac:dyDescent="0.2">
      <c r="A713" s="14">
        <v>50</v>
      </c>
      <c r="B713" s="14">
        <v>0</v>
      </c>
      <c r="C713" s="14">
        <v>0</v>
      </c>
      <c r="D713" s="14">
        <v>1</v>
      </c>
      <c r="E713" s="14">
        <v>216</v>
      </c>
      <c r="F713" s="14">
        <f>ROUND(Source!AP704,O713)</f>
        <v>31603.48</v>
      </c>
      <c r="G713" s="14" t="s">
        <v>94</v>
      </c>
      <c r="H713" s="14" t="s">
        <v>95</v>
      </c>
      <c r="I713" s="14"/>
      <c r="J713" s="14"/>
      <c r="K713" s="14">
        <v>216</v>
      </c>
      <c r="L713" s="14">
        <v>8</v>
      </c>
      <c r="M713" s="14">
        <v>3</v>
      </c>
      <c r="N713" s="14" t="s">
        <v>3</v>
      </c>
      <c r="O713" s="14">
        <v>2</v>
      </c>
      <c r="P713" s="14">
        <f>ROUND(Source!EH704,O713)</f>
        <v>239238.34</v>
      </c>
      <c r="Q713" s="14"/>
      <c r="R713" s="14"/>
      <c r="S713" s="14"/>
      <c r="T713" s="14"/>
      <c r="U713" s="14"/>
      <c r="V713" s="14"/>
      <c r="W713" s="14">
        <v>31603.48</v>
      </c>
      <c r="X713" s="14">
        <v>1</v>
      </c>
      <c r="Y713" s="14">
        <v>31603.48</v>
      </c>
      <c r="Z713" s="14">
        <v>239238.34</v>
      </c>
      <c r="AA713" s="14">
        <v>1</v>
      </c>
      <c r="AB713" s="14">
        <v>239238.34</v>
      </c>
    </row>
    <row r="714" spans="1:28" x14ac:dyDescent="0.2">
      <c r="A714" s="14">
        <v>50</v>
      </c>
      <c r="B714" s="14">
        <v>0</v>
      </c>
      <c r="C714" s="14">
        <v>0</v>
      </c>
      <c r="D714" s="14">
        <v>1</v>
      </c>
      <c r="E714" s="14">
        <v>223</v>
      </c>
      <c r="F714" s="14">
        <f>ROUND(Source!AQ704,O714)</f>
        <v>0</v>
      </c>
      <c r="G714" s="14" t="s">
        <v>96</v>
      </c>
      <c r="H714" s="14" t="s">
        <v>97</v>
      </c>
      <c r="I714" s="14"/>
      <c r="J714" s="14"/>
      <c r="K714" s="14">
        <v>223</v>
      </c>
      <c r="L714" s="14">
        <v>9</v>
      </c>
      <c r="M714" s="14">
        <v>3</v>
      </c>
      <c r="N714" s="14" t="s">
        <v>3</v>
      </c>
      <c r="O714" s="14">
        <v>2</v>
      </c>
      <c r="P714" s="14">
        <f>ROUND(Source!EI704,O714)</f>
        <v>0</v>
      </c>
      <c r="Q714" s="14"/>
      <c r="R714" s="14"/>
      <c r="S714" s="14"/>
      <c r="T714" s="14"/>
      <c r="U714" s="14"/>
      <c r="V714" s="14"/>
      <c r="W714" s="14">
        <v>0</v>
      </c>
      <c r="X714" s="14">
        <v>1</v>
      </c>
      <c r="Y714" s="14">
        <v>0</v>
      </c>
      <c r="Z714" s="14">
        <v>0</v>
      </c>
      <c r="AA714" s="14">
        <v>1</v>
      </c>
      <c r="AB714" s="14">
        <v>0</v>
      </c>
    </row>
    <row r="715" spans="1:28" x14ac:dyDescent="0.2">
      <c r="A715" s="14">
        <v>50</v>
      </c>
      <c r="B715" s="14">
        <v>0</v>
      </c>
      <c r="C715" s="14">
        <v>0</v>
      </c>
      <c r="D715" s="14">
        <v>1</v>
      </c>
      <c r="E715" s="14">
        <v>229</v>
      </c>
      <c r="F715" s="14">
        <f>ROUND(Source!AZ704,O715)</f>
        <v>31603.48</v>
      </c>
      <c r="G715" s="14" t="s">
        <v>98</v>
      </c>
      <c r="H715" s="14" t="s">
        <v>99</v>
      </c>
      <c r="I715" s="14"/>
      <c r="J715" s="14"/>
      <c r="K715" s="14">
        <v>229</v>
      </c>
      <c r="L715" s="14">
        <v>10</v>
      </c>
      <c r="M715" s="14">
        <v>3</v>
      </c>
      <c r="N715" s="14" t="s">
        <v>3</v>
      </c>
      <c r="O715" s="14">
        <v>2</v>
      </c>
      <c r="P715" s="14">
        <f>ROUND(Source!ER704,O715)</f>
        <v>239238.34</v>
      </c>
      <c r="Q715" s="14"/>
      <c r="R715" s="14"/>
      <c r="S715" s="14"/>
      <c r="T715" s="14"/>
      <c r="U715" s="14"/>
      <c r="V715" s="14"/>
      <c r="W715" s="14">
        <v>31603.48</v>
      </c>
      <c r="X715" s="14">
        <v>1</v>
      </c>
      <c r="Y715" s="14">
        <v>31603.48</v>
      </c>
      <c r="Z715" s="14">
        <v>239238.34</v>
      </c>
      <c r="AA715" s="14">
        <v>1</v>
      </c>
      <c r="AB715" s="14">
        <v>239238.34</v>
      </c>
    </row>
    <row r="716" spans="1:28" x14ac:dyDescent="0.2">
      <c r="A716" s="14">
        <v>50</v>
      </c>
      <c r="B716" s="14">
        <v>0</v>
      </c>
      <c r="C716" s="14">
        <v>0</v>
      </c>
      <c r="D716" s="14">
        <v>1</v>
      </c>
      <c r="E716" s="14">
        <v>203</v>
      </c>
      <c r="F716" s="14">
        <f>ROUND(Source!Q704,O716)</f>
        <v>1680.25</v>
      </c>
      <c r="G716" s="14" t="s">
        <v>100</v>
      </c>
      <c r="H716" s="14" t="s">
        <v>101</v>
      </c>
      <c r="I716" s="14"/>
      <c r="J716" s="14"/>
      <c r="K716" s="14">
        <v>203</v>
      </c>
      <c r="L716" s="14">
        <v>11</v>
      </c>
      <c r="M716" s="14">
        <v>3</v>
      </c>
      <c r="N716" s="14" t="s">
        <v>3</v>
      </c>
      <c r="O716" s="14">
        <v>2</v>
      </c>
      <c r="P716" s="14">
        <f>ROUND(Source!DI704,O716)</f>
        <v>26401.74</v>
      </c>
      <c r="Q716" s="14"/>
      <c r="R716" s="14"/>
      <c r="S716" s="14"/>
      <c r="T716" s="14"/>
      <c r="U716" s="14"/>
      <c r="V716" s="14"/>
      <c r="W716" s="14">
        <v>1680.25</v>
      </c>
      <c r="X716" s="14">
        <v>1</v>
      </c>
      <c r="Y716" s="14">
        <v>1680.25</v>
      </c>
      <c r="Z716" s="14">
        <v>26401.74</v>
      </c>
      <c r="AA716" s="14">
        <v>1</v>
      </c>
      <c r="AB716" s="14">
        <v>26401.74</v>
      </c>
    </row>
    <row r="717" spans="1:28" x14ac:dyDescent="0.2">
      <c r="A717" s="14">
        <v>50</v>
      </c>
      <c r="B717" s="14">
        <v>0</v>
      </c>
      <c r="C717" s="14">
        <v>0</v>
      </c>
      <c r="D717" s="14">
        <v>1</v>
      </c>
      <c r="E717" s="14">
        <v>231</v>
      </c>
      <c r="F717" s="14">
        <f>ROUND(Source!BB704,O717)</f>
        <v>0</v>
      </c>
      <c r="G717" s="14" t="s">
        <v>102</v>
      </c>
      <c r="H717" s="14" t="s">
        <v>103</v>
      </c>
      <c r="I717" s="14"/>
      <c r="J717" s="14"/>
      <c r="K717" s="14">
        <v>231</v>
      </c>
      <c r="L717" s="14">
        <v>12</v>
      </c>
      <c r="M717" s="14">
        <v>3</v>
      </c>
      <c r="N717" s="14" t="s">
        <v>3</v>
      </c>
      <c r="O717" s="14">
        <v>2</v>
      </c>
      <c r="P717" s="14">
        <f>ROUND(Source!ET704,O717)</f>
        <v>0</v>
      </c>
      <c r="Q717" s="14"/>
      <c r="R717" s="14"/>
      <c r="S717" s="14"/>
      <c r="T717" s="14"/>
      <c r="U717" s="14"/>
      <c r="V717" s="14"/>
      <c r="W717" s="14">
        <v>0</v>
      </c>
      <c r="X717" s="14">
        <v>1</v>
      </c>
      <c r="Y717" s="14">
        <v>0</v>
      </c>
      <c r="Z717" s="14">
        <v>0</v>
      </c>
      <c r="AA717" s="14">
        <v>1</v>
      </c>
      <c r="AB717" s="14">
        <v>0</v>
      </c>
    </row>
    <row r="718" spans="1:28" x14ac:dyDescent="0.2">
      <c r="A718" s="14">
        <v>50</v>
      </c>
      <c r="B718" s="14">
        <v>0</v>
      </c>
      <c r="C718" s="14">
        <v>0</v>
      </c>
      <c r="D718" s="14">
        <v>1</v>
      </c>
      <c r="E718" s="14">
        <v>204</v>
      </c>
      <c r="F718" s="14">
        <f>ROUND(Source!R704,O718)</f>
        <v>190.22</v>
      </c>
      <c r="G718" s="14" t="s">
        <v>104</v>
      </c>
      <c r="H718" s="14" t="s">
        <v>105</v>
      </c>
      <c r="I718" s="14"/>
      <c r="J718" s="14"/>
      <c r="K718" s="14">
        <v>204</v>
      </c>
      <c r="L718" s="14">
        <v>13</v>
      </c>
      <c r="M718" s="14">
        <v>3</v>
      </c>
      <c r="N718" s="14" t="s">
        <v>3</v>
      </c>
      <c r="O718" s="14">
        <v>2</v>
      </c>
      <c r="P718" s="14">
        <f>ROUND(Source!DJ704,O718)</f>
        <v>10718.91</v>
      </c>
      <c r="Q718" s="14"/>
      <c r="R718" s="14"/>
      <c r="S718" s="14"/>
      <c r="T718" s="14"/>
      <c r="U718" s="14"/>
      <c r="V718" s="14"/>
      <c r="W718" s="14">
        <v>190.22</v>
      </c>
      <c r="X718" s="14">
        <v>1</v>
      </c>
      <c r="Y718" s="14">
        <v>190.22</v>
      </c>
      <c r="Z718" s="14">
        <v>10718.91</v>
      </c>
      <c r="AA718" s="14">
        <v>1</v>
      </c>
      <c r="AB718" s="14">
        <v>10718.91</v>
      </c>
    </row>
    <row r="719" spans="1:28" x14ac:dyDescent="0.2">
      <c r="A719" s="14">
        <v>50</v>
      </c>
      <c r="B719" s="14">
        <v>0</v>
      </c>
      <c r="C719" s="14">
        <v>0</v>
      </c>
      <c r="D719" s="14">
        <v>1</v>
      </c>
      <c r="E719" s="14">
        <v>205</v>
      </c>
      <c r="F719" s="14">
        <f>ROUND(Source!S704,O719)</f>
        <v>25752.36</v>
      </c>
      <c r="G719" s="14" t="s">
        <v>106</v>
      </c>
      <c r="H719" s="14" t="s">
        <v>107</v>
      </c>
      <c r="I719" s="14"/>
      <c r="J719" s="14"/>
      <c r="K719" s="14">
        <v>205</v>
      </c>
      <c r="L719" s="14">
        <v>14</v>
      </c>
      <c r="M719" s="14">
        <v>3</v>
      </c>
      <c r="N719" s="14" t="s">
        <v>3</v>
      </c>
      <c r="O719" s="14">
        <v>2</v>
      </c>
      <c r="P719" s="14">
        <f>ROUND(Source!DK704,O719)</f>
        <v>1451145.52</v>
      </c>
      <c r="Q719" s="14"/>
      <c r="R719" s="14"/>
      <c r="S719" s="14"/>
      <c r="T719" s="14"/>
      <c r="U719" s="14"/>
      <c r="V719" s="14"/>
      <c r="W719" s="14">
        <v>25752.36</v>
      </c>
      <c r="X719" s="14">
        <v>1</v>
      </c>
      <c r="Y719" s="14">
        <v>25752.36</v>
      </c>
      <c r="Z719" s="14">
        <v>1451145.52</v>
      </c>
      <c r="AA719" s="14">
        <v>1</v>
      </c>
      <c r="AB719" s="14">
        <v>1451145.52</v>
      </c>
    </row>
    <row r="720" spans="1:28" x14ac:dyDescent="0.2">
      <c r="A720" s="14">
        <v>50</v>
      </c>
      <c r="B720" s="14">
        <v>0</v>
      </c>
      <c r="C720" s="14">
        <v>0</v>
      </c>
      <c r="D720" s="14">
        <v>1</v>
      </c>
      <c r="E720" s="14">
        <v>232</v>
      </c>
      <c r="F720" s="14">
        <f>ROUND(Source!BC704,O720)</f>
        <v>0</v>
      </c>
      <c r="G720" s="14" t="s">
        <v>108</v>
      </c>
      <c r="H720" s="14" t="s">
        <v>109</v>
      </c>
      <c r="I720" s="14"/>
      <c r="J720" s="14"/>
      <c r="K720" s="14">
        <v>232</v>
      </c>
      <c r="L720" s="14">
        <v>15</v>
      </c>
      <c r="M720" s="14">
        <v>3</v>
      </c>
      <c r="N720" s="14" t="s">
        <v>3</v>
      </c>
      <c r="O720" s="14">
        <v>2</v>
      </c>
      <c r="P720" s="14">
        <f>ROUND(Source!EU704,O720)</f>
        <v>0</v>
      </c>
      <c r="Q720" s="14"/>
      <c r="R720" s="14"/>
      <c r="S720" s="14"/>
      <c r="T720" s="14"/>
      <c r="U720" s="14"/>
      <c r="V720" s="14"/>
      <c r="W720" s="14">
        <v>0</v>
      </c>
      <c r="X720" s="14">
        <v>1</v>
      </c>
      <c r="Y720" s="14">
        <v>0</v>
      </c>
      <c r="Z720" s="14">
        <v>0</v>
      </c>
      <c r="AA720" s="14">
        <v>1</v>
      </c>
      <c r="AB720" s="14">
        <v>0</v>
      </c>
    </row>
    <row r="721" spans="1:28" x14ac:dyDescent="0.2">
      <c r="A721" s="14">
        <v>50</v>
      </c>
      <c r="B721" s="14">
        <v>0</v>
      </c>
      <c r="C721" s="14">
        <v>0</v>
      </c>
      <c r="D721" s="14">
        <v>1</v>
      </c>
      <c r="E721" s="14">
        <v>214</v>
      </c>
      <c r="F721" s="14">
        <f>ROUND(Source!AS704,O721)</f>
        <v>303955.96000000002</v>
      </c>
      <c r="G721" s="14" t="s">
        <v>110</v>
      </c>
      <c r="H721" s="14" t="s">
        <v>111</v>
      </c>
      <c r="I721" s="14"/>
      <c r="J721" s="14"/>
      <c r="K721" s="14">
        <v>214</v>
      </c>
      <c r="L721" s="14">
        <v>16</v>
      </c>
      <c r="M721" s="14">
        <v>3</v>
      </c>
      <c r="N721" s="14" t="s">
        <v>3</v>
      </c>
      <c r="O721" s="14">
        <v>2</v>
      </c>
      <c r="P721" s="14">
        <f>ROUND(Source!EK704,O721)</f>
        <v>6036169.9199999999</v>
      </c>
      <c r="Q721" s="14"/>
      <c r="R721" s="14"/>
      <c r="S721" s="14"/>
      <c r="T721" s="14"/>
      <c r="U721" s="14"/>
      <c r="V721" s="14"/>
      <c r="W721" s="14">
        <v>303955.96000000002</v>
      </c>
      <c r="X721" s="14">
        <v>1</v>
      </c>
      <c r="Y721" s="14">
        <v>303955.96000000002</v>
      </c>
      <c r="Z721" s="14">
        <v>6036169.9199999999</v>
      </c>
      <c r="AA721" s="14">
        <v>1</v>
      </c>
      <c r="AB721" s="14">
        <v>6036169.9199999999</v>
      </c>
    </row>
    <row r="722" spans="1:28" x14ac:dyDescent="0.2">
      <c r="A722" s="14">
        <v>50</v>
      </c>
      <c r="B722" s="14">
        <v>0</v>
      </c>
      <c r="C722" s="14">
        <v>0</v>
      </c>
      <c r="D722" s="14">
        <v>1</v>
      </c>
      <c r="E722" s="14">
        <v>215</v>
      </c>
      <c r="F722" s="14">
        <f>ROUND(Source!AT704,O722)</f>
        <v>0</v>
      </c>
      <c r="G722" s="14" t="s">
        <v>112</v>
      </c>
      <c r="H722" s="14" t="s">
        <v>113</v>
      </c>
      <c r="I722" s="14"/>
      <c r="J722" s="14"/>
      <c r="K722" s="14">
        <v>215</v>
      </c>
      <c r="L722" s="14">
        <v>17</v>
      </c>
      <c r="M722" s="14">
        <v>3</v>
      </c>
      <c r="N722" s="14" t="s">
        <v>3</v>
      </c>
      <c r="O722" s="14">
        <v>2</v>
      </c>
      <c r="P722" s="14">
        <f>ROUND(Source!EL704,O722)</f>
        <v>0</v>
      </c>
      <c r="Q722" s="14"/>
      <c r="R722" s="14"/>
      <c r="S722" s="14"/>
      <c r="T722" s="14"/>
      <c r="U722" s="14"/>
      <c r="V722" s="14"/>
      <c r="W722" s="14">
        <v>0</v>
      </c>
      <c r="X722" s="14">
        <v>1</v>
      </c>
      <c r="Y722" s="14">
        <v>0</v>
      </c>
      <c r="Z722" s="14">
        <v>0</v>
      </c>
      <c r="AA722" s="14">
        <v>1</v>
      </c>
      <c r="AB722" s="14">
        <v>0</v>
      </c>
    </row>
    <row r="723" spans="1:28" x14ac:dyDescent="0.2">
      <c r="A723" s="14">
        <v>50</v>
      </c>
      <c r="B723" s="14">
        <v>0</v>
      </c>
      <c r="C723" s="14">
        <v>0</v>
      </c>
      <c r="D723" s="14">
        <v>1</v>
      </c>
      <c r="E723" s="14">
        <v>217</v>
      </c>
      <c r="F723" s="14">
        <f>ROUND(Source!AU704,O723)</f>
        <v>0</v>
      </c>
      <c r="G723" s="14" t="s">
        <v>114</v>
      </c>
      <c r="H723" s="14" t="s">
        <v>115</v>
      </c>
      <c r="I723" s="14"/>
      <c r="J723" s="14"/>
      <c r="K723" s="14">
        <v>217</v>
      </c>
      <c r="L723" s="14">
        <v>18</v>
      </c>
      <c r="M723" s="14">
        <v>3</v>
      </c>
      <c r="N723" s="14" t="s">
        <v>3</v>
      </c>
      <c r="O723" s="14">
        <v>2</v>
      </c>
      <c r="P723" s="14">
        <f>ROUND(Source!EM704,O723)</f>
        <v>0</v>
      </c>
      <c r="Q723" s="14"/>
      <c r="R723" s="14"/>
      <c r="S723" s="14"/>
      <c r="T723" s="14"/>
      <c r="U723" s="14"/>
      <c r="V723" s="14"/>
      <c r="W723" s="14">
        <v>0</v>
      </c>
      <c r="X723" s="14">
        <v>1</v>
      </c>
      <c r="Y723" s="14">
        <v>0</v>
      </c>
      <c r="Z723" s="14">
        <v>0</v>
      </c>
      <c r="AA723" s="14">
        <v>1</v>
      </c>
      <c r="AB723" s="14">
        <v>0</v>
      </c>
    </row>
    <row r="724" spans="1:28" x14ac:dyDescent="0.2">
      <c r="A724" s="14">
        <v>50</v>
      </c>
      <c r="B724" s="14">
        <v>0</v>
      </c>
      <c r="C724" s="14">
        <v>0</v>
      </c>
      <c r="D724" s="14">
        <v>1</v>
      </c>
      <c r="E724" s="14">
        <v>230</v>
      </c>
      <c r="F724" s="14">
        <f>ROUND(Source!BA704,O724)</f>
        <v>0</v>
      </c>
      <c r="G724" s="14" t="s">
        <v>116</v>
      </c>
      <c r="H724" s="14" t="s">
        <v>117</v>
      </c>
      <c r="I724" s="14"/>
      <c r="J724" s="14"/>
      <c r="K724" s="14">
        <v>230</v>
      </c>
      <c r="L724" s="14">
        <v>19</v>
      </c>
      <c r="M724" s="14">
        <v>3</v>
      </c>
      <c r="N724" s="14" t="s">
        <v>3</v>
      </c>
      <c r="O724" s="14">
        <v>2</v>
      </c>
      <c r="P724" s="14">
        <f>ROUND(Source!ES704,O724)</f>
        <v>0</v>
      </c>
      <c r="Q724" s="14"/>
      <c r="R724" s="14"/>
      <c r="S724" s="14"/>
      <c r="T724" s="14"/>
      <c r="U724" s="14"/>
      <c r="V724" s="14"/>
      <c r="W724" s="14">
        <v>0</v>
      </c>
      <c r="X724" s="14">
        <v>1</v>
      </c>
      <c r="Y724" s="14">
        <v>0</v>
      </c>
      <c r="Z724" s="14">
        <v>0</v>
      </c>
      <c r="AA724" s="14">
        <v>1</v>
      </c>
      <c r="AB724" s="14">
        <v>0</v>
      </c>
    </row>
    <row r="725" spans="1:28" x14ac:dyDescent="0.2">
      <c r="A725" s="14">
        <v>50</v>
      </c>
      <c r="B725" s="14">
        <v>0</v>
      </c>
      <c r="C725" s="14">
        <v>0</v>
      </c>
      <c r="D725" s="14">
        <v>1</v>
      </c>
      <c r="E725" s="14">
        <v>206</v>
      </c>
      <c r="F725" s="14">
        <f>ROUND(Source!T704,O725)</f>
        <v>0</v>
      </c>
      <c r="G725" s="14" t="s">
        <v>118</v>
      </c>
      <c r="H725" s="14" t="s">
        <v>119</v>
      </c>
      <c r="I725" s="14"/>
      <c r="J725" s="14"/>
      <c r="K725" s="14">
        <v>206</v>
      </c>
      <c r="L725" s="14">
        <v>20</v>
      </c>
      <c r="M725" s="14">
        <v>3</v>
      </c>
      <c r="N725" s="14" t="s">
        <v>3</v>
      </c>
      <c r="O725" s="14">
        <v>2</v>
      </c>
      <c r="P725" s="14">
        <f>ROUND(Source!DL704,O725)</f>
        <v>0</v>
      </c>
      <c r="Q725" s="14"/>
      <c r="R725" s="14"/>
      <c r="S725" s="14"/>
      <c r="T725" s="14"/>
      <c r="U725" s="14"/>
      <c r="V725" s="14"/>
      <c r="W725" s="14">
        <v>0</v>
      </c>
      <c r="X725" s="14">
        <v>1</v>
      </c>
      <c r="Y725" s="14">
        <v>0</v>
      </c>
      <c r="Z725" s="14">
        <v>0</v>
      </c>
      <c r="AA725" s="14">
        <v>1</v>
      </c>
      <c r="AB725" s="14">
        <v>0</v>
      </c>
    </row>
    <row r="726" spans="1:28" x14ac:dyDescent="0.2">
      <c r="A726" s="14">
        <v>50</v>
      </c>
      <c r="B726" s="14">
        <v>0</v>
      </c>
      <c r="C726" s="14">
        <v>0</v>
      </c>
      <c r="D726" s="14">
        <v>1</v>
      </c>
      <c r="E726" s="14">
        <v>207</v>
      </c>
      <c r="F726" s="14">
        <f>Source!U704</f>
        <v>2104.7976956148004</v>
      </c>
      <c r="G726" s="14" t="s">
        <v>120</v>
      </c>
      <c r="H726" s="14" t="s">
        <v>121</v>
      </c>
      <c r="I726" s="14"/>
      <c r="J726" s="14"/>
      <c r="K726" s="14">
        <v>207</v>
      </c>
      <c r="L726" s="14">
        <v>21</v>
      </c>
      <c r="M726" s="14">
        <v>3</v>
      </c>
      <c r="N726" s="14" t="s">
        <v>3</v>
      </c>
      <c r="O726" s="14">
        <v>-1</v>
      </c>
      <c r="P726" s="14">
        <f>Source!DM704</f>
        <v>2104.7976956148004</v>
      </c>
      <c r="Q726" s="14"/>
      <c r="R726" s="14"/>
      <c r="S726" s="14"/>
      <c r="T726" s="14"/>
      <c r="U726" s="14"/>
      <c r="V726" s="14"/>
      <c r="W726" s="14">
        <v>2104.7976956147991</v>
      </c>
      <c r="X726" s="14">
        <v>1</v>
      </c>
      <c r="Y726" s="14">
        <v>2104.7976956147991</v>
      </c>
      <c r="Z726" s="14">
        <v>2104.7976956147991</v>
      </c>
      <c r="AA726" s="14">
        <v>1</v>
      </c>
      <c r="AB726" s="14">
        <v>2104.7976956147991</v>
      </c>
    </row>
    <row r="727" spans="1:28" x14ac:dyDescent="0.2">
      <c r="A727" s="14">
        <v>50</v>
      </c>
      <c r="B727" s="14">
        <v>0</v>
      </c>
      <c r="C727" s="14">
        <v>0</v>
      </c>
      <c r="D727" s="14">
        <v>1</v>
      </c>
      <c r="E727" s="14">
        <v>208</v>
      </c>
      <c r="F727" s="14">
        <f>Source!V704</f>
        <v>0</v>
      </c>
      <c r="G727" s="14" t="s">
        <v>122</v>
      </c>
      <c r="H727" s="14" t="s">
        <v>123</v>
      </c>
      <c r="I727" s="14"/>
      <c r="J727" s="14"/>
      <c r="K727" s="14">
        <v>208</v>
      </c>
      <c r="L727" s="14">
        <v>22</v>
      </c>
      <c r="M727" s="14">
        <v>3</v>
      </c>
      <c r="N727" s="14" t="s">
        <v>3</v>
      </c>
      <c r="O727" s="14">
        <v>-1</v>
      </c>
      <c r="P727" s="14">
        <f>Source!DN704</f>
        <v>0</v>
      </c>
      <c r="Q727" s="14"/>
      <c r="R727" s="14"/>
      <c r="S727" s="14"/>
      <c r="T727" s="14"/>
      <c r="U727" s="14"/>
      <c r="V727" s="14"/>
      <c r="W727" s="14">
        <v>0</v>
      </c>
      <c r="X727" s="14">
        <v>1</v>
      </c>
      <c r="Y727" s="14">
        <v>0</v>
      </c>
      <c r="Z727" s="14">
        <v>0</v>
      </c>
      <c r="AA727" s="14">
        <v>1</v>
      </c>
      <c r="AB727" s="14">
        <v>0</v>
      </c>
    </row>
    <row r="728" spans="1:28" x14ac:dyDescent="0.2">
      <c r="A728" s="14">
        <v>50</v>
      </c>
      <c r="B728" s="14">
        <v>0</v>
      </c>
      <c r="C728" s="14">
        <v>0</v>
      </c>
      <c r="D728" s="14">
        <v>1</v>
      </c>
      <c r="E728" s="14">
        <v>209</v>
      </c>
      <c r="F728" s="14">
        <f>ROUND(Source!W704,O728)</f>
        <v>0</v>
      </c>
      <c r="G728" s="14" t="s">
        <v>124</v>
      </c>
      <c r="H728" s="14" t="s">
        <v>125</v>
      </c>
      <c r="I728" s="14"/>
      <c r="J728" s="14"/>
      <c r="K728" s="14">
        <v>209</v>
      </c>
      <c r="L728" s="14">
        <v>23</v>
      </c>
      <c r="M728" s="14">
        <v>3</v>
      </c>
      <c r="N728" s="14" t="s">
        <v>3</v>
      </c>
      <c r="O728" s="14">
        <v>2</v>
      </c>
      <c r="P728" s="14">
        <f>ROUND(Source!DO704,O728)</f>
        <v>0</v>
      </c>
      <c r="Q728" s="14"/>
      <c r="R728" s="14"/>
      <c r="S728" s="14"/>
      <c r="T728" s="14"/>
      <c r="U728" s="14"/>
      <c r="V728" s="14"/>
      <c r="W728" s="14">
        <v>0</v>
      </c>
      <c r="X728" s="14">
        <v>1</v>
      </c>
      <c r="Y728" s="14">
        <v>0</v>
      </c>
      <c r="Z728" s="14">
        <v>0</v>
      </c>
      <c r="AA728" s="14">
        <v>1</v>
      </c>
      <c r="AB728" s="14">
        <v>0</v>
      </c>
    </row>
    <row r="729" spans="1:28" x14ac:dyDescent="0.2">
      <c r="A729" s="14">
        <v>50</v>
      </c>
      <c r="B729" s="14">
        <v>0</v>
      </c>
      <c r="C729" s="14">
        <v>0</v>
      </c>
      <c r="D729" s="14">
        <v>1</v>
      </c>
      <c r="E729" s="14">
        <v>233</v>
      </c>
      <c r="F729" s="14">
        <f>ROUND(Source!BD704,O729)</f>
        <v>0</v>
      </c>
      <c r="G729" s="14" t="s">
        <v>126</v>
      </c>
      <c r="H729" s="14" t="s">
        <v>127</v>
      </c>
      <c r="I729" s="14"/>
      <c r="J729" s="14"/>
      <c r="K729" s="14">
        <v>233</v>
      </c>
      <c r="L729" s="14">
        <v>24</v>
      </c>
      <c r="M729" s="14">
        <v>3</v>
      </c>
      <c r="N729" s="14" t="s">
        <v>3</v>
      </c>
      <c r="O729" s="14">
        <v>2</v>
      </c>
      <c r="P729" s="14">
        <f>ROUND(Source!EV704,O729)</f>
        <v>0</v>
      </c>
      <c r="Q729" s="14"/>
      <c r="R729" s="14"/>
      <c r="S729" s="14"/>
      <c r="T729" s="14"/>
      <c r="U729" s="14"/>
      <c r="V729" s="14"/>
      <c r="W729" s="14">
        <v>0</v>
      </c>
      <c r="X729" s="14">
        <v>1</v>
      </c>
      <c r="Y729" s="14">
        <v>0</v>
      </c>
      <c r="Z729" s="14">
        <v>0</v>
      </c>
      <c r="AA729" s="14">
        <v>1</v>
      </c>
      <c r="AB729" s="14">
        <v>0</v>
      </c>
    </row>
    <row r="730" spans="1:28" x14ac:dyDescent="0.2">
      <c r="A730" s="14">
        <v>50</v>
      </c>
      <c r="B730" s="14">
        <v>0</v>
      </c>
      <c r="C730" s="14">
        <v>0</v>
      </c>
      <c r="D730" s="14">
        <v>1</v>
      </c>
      <c r="E730" s="14">
        <v>210</v>
      </c>
      <c r="F730" s="14">
        <f>ROUND(Source!X704,O730)</f>
        <v>25410</v>
      </c>
      <c r="G730" s="14" t="s">
        <v>128</v>
      </c>
      <c r="H730" s="14" t="s">
        <v>129</v>
      </c>
      <c r="I730" s="14"/>
      <c r="J730" s="14"/>
      <c r="K730" s="14">
        <v>210</v>
      </c>
      <c r="L730" s="14">
        <v>25</v>
      </c>
      <c r="M730" s="14">
        <v>3</v>
      </c>
      <c r="N730" s="14" t="s">
        <v>3</v>
      </c>
      <c r="O730" s="14">
        <v>2</v>
      </c>
      <c r="P730" s="14">
        <f>ROUND(Source!DP704,O730)</f>
        <v>1431854.14</v>
      </c>
      <c r="Q730" s="14"/>
      <c r="R730" s="14"/>
      <c r="S730" s="14"/>
      <c r="T730" s="14"/>
      <c r="U730" s="14"/>
      <c r="V730" s="14"/>
      <c r="W730" s="14">
        <v>25410</v>
      </c>
      <c r="X730" s="14">
        <v>1</v>
      </c>
      <c r="Y730" s="14">
        <v>25410</v>
      </c>
      <c r="Z730" s="14">
        <v>1431854.14</v>
      </c>
      <c r="AA730" s="14">
        <v>1</v>
      </c>
      <c r="AB730" s="14">
        <v>1431854.14</v>
      </c>
    </row>
    <row r="731" spans="1:28" x14ac:dyDescent="0.2">
      <c r="A731" s="14">
        <v>50</v>
      </c>
      <c r="B731" s="14">
        <v>0</v>
      </c>
      <c r="C731" s="14">
        <v>0</v>
      </c>
      <c r="D731" s="14">
        <v>1</v>
      </c>
      <c r="E731" s="14">
        <v>211</v>
      </c>
      <c r="F731" s="14">
        <f>ROUND(Source!Y704,O731)</f>
        <v>13725.23</v>
      </c>
      <c r="G731" s="14" t="s">
        <v>130</v>
      </c>
      <c r="H731" s="14" t="s">
        <v>131</v>
      </c>
      <c r="I731" s="14"/>
      <c r="J731" s="14"/>
      <c r="K731" s="14">
        <v>211</v>
      </c>
      <c r="L731" s="14">
        <v>26</v>
      </c>
      <c r="M731" s="14">
        <v>3</v>
      </c>
      <c r="N731" s="14" t="s">
        <v>3</v>
      </c>
      <c r="O731" s="14">
        <v>2</v>
      </c>
      <c r="P731" s="14">
        <f>ROUND(Source!DQ704,O731)</f>
        <v>773417.4</v>
      </c>
      <c r="Q731" s="14"/>
      <c r="R731" s="14"/>
      <c r="S731" s="14"/>
      <c r="T731" s="14"/>
      <c r="U731" s="14"/>
      <c r="V731" s="14"/>
      <c r="W731" s="14">
        <v>13725.23</v>
      </c>
      <c r="X731" s="14">
        <v>1</v>
      </c>
      <c r="Y731" s="14">
        <v>13725.23</v>
      </c>
      <c r="Z731" s="14">
        <v>773417.4</v>
      </c>
      <c r="AA731" s="14">
        <v>1</v>
      </c>
      <c r="AB731" s="14">
        <v>773417.4</v>
      </c>
    </row>
    <row r="732" spans="1:28" x14ac:dyDescent="0.2">
      <c r="A732" s="14">
        <v>50</v>
      </c>
      <c r="B732" s="14">
        <v>0</v>
      </c>
      <c r="C732" s="14">
        <v>0</v>
      </c>
      <c r="D732" s="14">
        <v>1</v>
      </c>
      <c r="E732" s="14">
        <v>224</v>
      </c>
      <c r="F732" s="14">
        <f>ROUND(Source!AR704,O732)</f>
        <v>335559.44</v>
      </c>
      <c r="G732" s="14" t="s">
        <v>132</v>
      </c>
      <c r="H732" s="14" t="s">
        <v>133</v>
      </c>
      <c r="I732" s="14"/>
      <c r="J732" s="14"/>
      <c r="K732" s="14">
        <v>224</v>
      </c>
      <c r="L732" s="14">
        <v>27</v>
      </c>
      <c r="M732" s="14">
        <v>3</v>
      </c>
      <c r="N732" s="14" t="s">
        <v>3</v>
      </c>
      <c r="O732" s="14">
        <v>2</v>
      </c>
      <c r="P732" s="14">
        <f>ROUND(Source!EJ704,O732)</f>
        <v>6275408.2599999998</v>
      </c>
      <c r="Q732" s="14"/>
      <c r="R732" s="14"/>
      <c r="S732" s="14"/>
      <c r="T732" s="14"/>
      <c r="U732" s="14"/>
      <c r="V732" s="14"/>
      <c r="W732" s="14">
        <v>335559.44</v>
      </c>
      <c r="X732" s="14">
        <v>1</v>
      </c>
      <c r="Y732" s="14">
        <v>335559.44</v>
      </c>
      <c r="Z732" s="14">
        <v>6275408.2599999998</v>
      </c>
      <c r="AA732" s="14">
        <v>1</v>
      </c>
      <c r="AB732" s="14">
        <v>6275408.2599999998</v>
      </c>
    </row>
    <row r="733" spans="1:28" x14ac:dyDescent="0.2">
      <c r="A733" s="14">
        <v>50</v>
      </c>
      <c r="B733" s="14">
        <v>1</v>
      </c>
      <c r="C733" s="14">
        <v>0</v>
      </c>
      <c r="D733" s="14">
        <v>2</v>
      </c>
      <c r="E733" s="14">
        <v>0</v>
      </c>
      <c r="F733" s="14">
        <f>ROUND(F732,O733)</f>
        <v>335559.44</v>
      </c>
      <c r="G733" s="14" t="s">
        <v>657</v>
      </c>
      <c r="H733" s="14" t="s">
        <v>658</v>
      </c>
      <c r="I733" s="14"/>
      <c r="J733" s="14"/>
      <c r="K733" s="14">
        <v>212</v>
      </c>
      <c r="L733" s="14">
        <v>28</v>
      </c>
      <c r="M733" s="14">
        <v>0</v>
      </c>
      <c r="N733" s="14" t="s">
        <v>3</v>
      </c>
      <c r="O733" s="14">
        <v>2</v>
      </c>
      <c r="P733" s="14">
        <f>ROUND(P732,O733)</f>
        <v>6275408.2599999998</v>
      </c>
      <c r="Q733" s="14"/>
      <c r="R733" s="14"/>
      <c r="S733" s="14"/>
      <c r="T733" s="14"/>
      <c r="U733" s="14"/>
      <c r="V733" s="14"/>
      <c r="W733" s="14">
        <v>335559.44</v>
      </c>
      <c r="X733" s="14">
        <v>1</v>
      </c>
      <c r="Y733" s="14">
        <v>335559.44</v>
      </c>
      <c r="Z733" s="14">
        <v>6275408.2599999998</v>
      </c>
      <c r="AA733" s="14">
        <v>1</v>
      </c>
      <c r="AB733" s="14">
        <v>6275408.2599999998</v>
      </c>
    </row>
    <row r="734" spans="1:28" x14ac:dyDescent="0.2">
      <c r="A734" s="14">
        <v>50</v>
      </c>
      <c r="B734" s="14">
        <v>1</v>
      </c>
      <c r="C734" s="14">
        <v>0</v>
      </c>
      <c r="D734" s="14">
        <v>2</v>
      </c>
      <c r="E734" s="14">
        <v>0</v>
      </c>
      <c r="F734" s="14">
        <f>ROUND(F733*0.2,O734)</f>
        <v>67111.89</v>
      </c>
      <c r="G734" s="14" t="s">
        <v>659</v>
      </c>
      <c r="H734" s="14" t="s">
        <v>660</v>
      </c>
      <c r="I734" s="14"/>
      <c r="J734" s="14"/>
      <c r="K734" s="14">
        <v>212</v>
      </c>
      <c r="L734" s="14">
        <v>29</v>
      </c>
      <c r="M734" s="14">
        <v>0</v>
      </c>
      <c r="N734" s="14" t="s">
        <v>3</v>
      </c>
      <c r="O734" s="14">
        <v>2</v>
      </c>
      <c r="P734" s="14">
        <f>ROUND(P733*0.2,O734)</f>
        <v>1255081.6499999999</v>
      </c>
      <c r="Q734" s="14"/>
      <c r="R734" s="14"/>
      <c r="S734" s="14"/>
      <c r="T734" s="14"/>
      <c r="U734" s="14"/>
      <c r="V734" s="14"/>
      <c r="W734" s="14">
        <v>67111.89</v>
      </c>
      <c r="X734" s="14">
        <v>1</v>
      </c>
      <c r="Y734" s="14">
        <v>67111.89</v>
      </c>
      <c r="Z734" s="14">
        <v>1255081.6499999999</v>
      </c>
      <c r="AA734" s="14">
        <v>1</v>
      </c>
      <c r="AB734" s="14">
        <v>1255081.6499999999</v>
      </c>
    </row>
    <row r="735" spans="1:28" x14ac:dyDescent="0.2">
      <c r="A735" s="14">
        <v>50</v>
      </c>
      <c r="B735" s="14">
        <v>1</v>
      </c>
      <c r="C735" s="14">
        <v>0</v>
      </c>
      <c r="D735" s="14">
        <v>2</v>
      </c>
      <c r="E735" s="14">
        <v>213</v>
      </c>
      <c r="F735" s="14">
        <f>ROUND(F733+F734,O735)</f>
        <v>402671.33</v>
      </c>
      <c r="G735" s="14" t="s">
        <v>661</v>
      </c>
      <c r="H735" s="14" t="s">
        <v>132</v>
      </c>
      <c r="I735" s="14"/>
      <c r="J735" s="14"/>
      <c r="K735" s="14">
        <v>212</v>
      </c>
      <c r="L735" s="14">
        <v>30</v>
      </c>
      <c r="M735" s="14">
        <v>0</v>
      </c>
      <c r="N735" s="14" t="s">
        <v>3</v>
      </c>
      <c r="O735" s="14">
        <v>2</v>
      </c>
      <c r="P735" s="14">
        <f>ROUND(P733+P734,O735)</f>
        <v>7530489.9100000001</v>
      </c>
      <c r="Q735" s="14"/>
      <c r="R735" s="14"/>
      <c r="S735" s="14"/>
      <c r="T735" s="14"/>
      <c r="U735" s="14"/>
      <c r="V735" s="14"/>
      <c r="W735" s="14">
        <v>402671.33</v>
      </c>
      <c r="X735" s="14">
        <v>1</v>
      </c>
      <c r="Y735" s="14">
        <v>402671.33</v>
      </c>
      <c r="Z735" s="14">
        <v>7530489.9100000001</v>
      </c>
      <c r="AA735" s="14">
        <v>1</v>
      </c>
      <c r="AB735" s="14">
        <v>7530489.9100000001</v>
      </c>
    </row>
    <row r="738" spans="1:50" x14ac:dyDescent="0.2">
      <c r="A738" s="4">
        <v>70</v>
      </c>
      <c r="B738" s="4">
        <v>1</v>
      </c>
      <c r="D738" s="4">
        <v>1</v>
      </c>
      <c r="E738" s="4" t="s">
        <v>662</v>
      </c>
      <c r="F738" s="4" t="s">
        <v>663</v>
      </c>
      <c r="G738" s="4">
        <v>0</v>
      </c>
      <c r="H738" s="4">
        <v>0</v>
      </c>
      <c r="I738" s="4" t="s">
        <v>3</v>
      </c>
      <c r="J738" s="4">
        <v>1</v>
      </c>
      <c r="K738" s="4">
        <v>0</v>
      </c>
      <c r="L738" s="4" t="s">
        <v>3</v>
      </c>
      <c r="M738" s="4" t="s">
        <v>3</v>
      </c>
      <c r="N738" s="4">
        <v>0</v>
      </c>
      <c r="O738" s="4">
        <v>0</v>
      </c>
      <c r="P738" s="4" t="s">
        <v>3</v>
      </c>
    </row>
    <row r="739" spans="1:50" x14ac:dyDescent="0.2">
      <c r="A739" s="4">
        <v>70</v>
      </c>
      <c r="B739" s="4">
        <v>1</v>
      </c>
      <c r="D739" s="4">
        <v>2</v>
      </c>
      <c r="E739" s="4" t="s">
        <v>664</v>
      </c>
      <c r="F739" s="4" t="s">
        <v>665</v>
      </c>
      <c r="G739" s="4">
        <v>1</v>
      </c>
      <c r="H739" s="4">
        <v>0</v>
      </c>
      <c r="I739" s="4" t="s">
        <v>3</v>
      </c>
      <c r="J739" s="4">
        <v>1</v>
      </c>
      <c r="K739" s="4">
        <v>0</v>
      </c>
      <c r="L739" s="4" t="s">
        <v>3</v>
      </c>
      <c r="M739" s="4" t="s">
        <v>3</v>
      </c>
      <c r="N739" s="4">
        <v>0</v>
      </c>
      <c r="O739" s="4">
        <v>1</v>
      </c>
      <c r="P739" s="4" t="s">
        <v>3</v>
      </c>
    </row>
    <row r="740" spans="1:50" x14ac:dyDescent="0.2">
      <c r="A740" s="4">
        <v>70</v>
      </c>
      <c r="B740" s="4">
        <v>1</v>
      </c>
      <c r="D740" s="4">
        <v>3</v>
      </c>
      <c r="E740" s="4" t="s">
        <v>666</v>
      </c>
      <c r="F740" s="4" t="s">
        <v>667</v>
      </c>
      <c r="G740" s="4">
        <v>0</v>
      </c>
      <c r="H740" s="4">
        <v>0</v>
      </c>
      <c r="I740" s="4" t="s">
        <v>3</v>
      </c>
      <c r="J740" s="4">
        <v>0</v>
      </c>
      <c r="K740" s="4">
        <v>0</v>
      </c>
      <c r="L740" s="4" t="s">
        <v>3</v>
      </c>
      <c r="M740" s="4" t="s">
        <v>3</v>
      </c>
      <c r="N740" s="4">
        <v>0</v>
      </c>
      <c r="O740" s="4">
        <v>0</v>
      </c>
      <c r="P740" s="4" t="s">
        <v>3</v>
      </c>
    </row>
    <row r="741" spans="1:50" x14ac:dyDescent="0.2">
      <c r="A741" s="4">
        <v>70</v>
      </c>
      <c r="B741" s="4">
        <v>1</v>
      </c>
      <c r="D741" s="4">
        <v>4</v>
      </c>
      <c r="E741" s="4" t="s">
        <v>668</v>
      </c>
      <c r="F741" s="4" t="s">
        <v>669</v>
      </c>
      <c r="G741" s="4">
        <v>1</v>
      </c>
      <c r="H741" s="4">
        <v>0</v>
      </c>
      <c r="I741" s="4" t="s">
        <v>3</v>
      </c>
      <c r="J741" s="4">
        <v>0</v>
      </c>
      <c r="K741" s="4">
        <v>0</v>
      </c>
      <c r="L741" s="4" t="s">
        <v>3</v>
      </c>
      <c r="M741" s="4" t="s">
        <v>3</v>
      </c>
      <c r="N741" s="4">
        <v>0</v>
      </c>
      <c r="O741" s="4">
        <v>1</v>
      </c>
      <c r="P741" s="4" t="s">
        <v>3</v>
      </c>
    </row>
    <row r="742" spans="1:50" x14ac:dyDescent="0.2">
      <c r="A742" s="4">
        <v>70</v>
      </c>
      <c r="B742" s="4">
        <v>1</v>
      </c>
      <c r="D742" s="4">
        <v>5</v>
      </c>
      <c r="E742" s="4" t="s">
        <v>670</v>
      </c>
      <c r="F742" s="4" t="s">
        <v>671</v>
      </c>
      <c r="G742" s="4">
        <v>1</v>
      </c>
      <c r="H742" s="4">
        <v>0</v>
      </c>
      <c r="I742" s="4" t="s">
        <v>3</v>
      </c>
      <c r="J742" s="4">
        <v>0</v>
      </c>
      <c r="K742" s="4">
        <v>0</v>
      </c>
      <c r="L742" s="4" t="s">
        <v>3</v>
      </c>
      <c r="M742" s="4" t="s">
        <v>3</v>
      </c>
      <c r="N742" s="4">
        <v>0</v>
      </c>
      <c r="O742" s="4">
        <v>1</v>
      </c>
      <c r="P742" s="4" t="s">
        <v>3</v>
      </c>
    </row>
    <row r="743" spans="1:50" x14ac:dyDescent="0.2">
      <c r="A743" s="4">
        <v>70</v>
      </c>
      <c r="B743" s="4">
        <v>1</v>
      </c>
      <c r="D743" s="4">
        <v>6</v>
      </c>
      <c r="E743" s="4" t="s">
        <v>672</v>
      </c>
      <c r="F743" s="4" t="s">
        <v>673</v>
      </c>
      <c r="G743" s="4">
        <v>0</v>
      </c>
      <c r="H743" s="4">
        <v>0</v>
      </c>
      <c r="I743" s="4" t="s">
        <v>3</v>
      </c>
      <c r="J743" s="4">
        <v>0</v>
      </c>
      <c r="K743" s="4">
        <v>0</v>
      </c>
      <c r="L743" s="4" t="s">
        <v>3</v>
      </c>
      <c r="M743" s="4" t="s">
        <v>3</v>
      </c>
      <c r="N743" s="4">
        <v>0</v>
      </c>
      <c r="O743" s="4">
        <v>0</v>
      </c>
      <c r="P743" s="4" t="s">
        <v>3</v>
      </c>
    </row>
    <row r="744" spans="1:50" x14ac:dyDescent="0.2">
      <c r="A744" s="4">
        <v>70</v>
      </c>
      <c r="B744" s="4">
        <v>1</v>
      </c>
      <c r="D744" s="4">
        <v>7</v>
      </c>
      <c r="E744" s="4" t="s">
        <v>674</v>
      </c>
      <c r="F744" s="4" t="s">
        <v>675</v>
      </c>
      <c r="G744" s="4">
        <v>0</v>
      </c>
      <c r="H744" s="4">
        <v>0</v>
      </c>
      <c r="I744" s="4" t="s">
        <v>3</v>
      </c>
      <c r="J744" s="4">
        <v>0</v>
      </c>
      <c r="K744" s="4">
        <v>0</v>
      </c>
      <c r="L744" s="4" t="s">
        <v>3</v>
      </c>
      <c r="M744" s="4" t="s">
        <v>3</v>
      </c>
      <c r="N744" s="4">
        <v>0</v>
      </c>
      <c r="O744" s="4">
        <v>0</v>
      </c>
      <c r="P744" s="4" t="s">
        <v>3</v>
      </c>
    </row>
    <row r="746" spans="1:50" x14ac:dyDescent="0.2">
      <c r="A746" s="4">
        <v>-1</v>
      </c>
    </row>
    <row r="748" spans="1:50" x14ac:dyDescent="0.2">
      <c r="A748" s="13">
        <v>75</v>
      </c>
      <c r="B748" s="13" t="s">
        <v>676</v>
      </c>
      <c r="C748" s="13">
        <v>2026</v>
      </c>
      <c r="D748" s="13">
        <v>1</v>
      </c>
      <c r="E748" s="13">
        <v>0</v>
      </c>
      <c r="F748" s="13"/>
      <c r="G748" s="13">
        <v>0</v>
      </c>
      <c r="H748" s="13">
        <v>1</v>
      </c>
      <c r="I748" s="13">
        <v>1</v>
      </c>
      <c r="J748" s="13">
        <v>1</v>
      </c>
      <c r="K748" s="13">
        <v>0</v>
      </c>
      <c r="L748" s="13">
        <v>0</v>
      </c>
      <c r="M748" s="13">
        <v>1</v>
      </c>
      <c r="N748" s="13">
        <v>85736473</v>
      </c>
      <c r="O748" s="13">
        <v>1</v>
      </c>
    </row>
    <row r="749" spans="1:50" x14ac:dyDescent="0.2">
      <c r="A749" s="15">
        <v>1</v>
      </c>
      <c r="B749" s="15" t="s">
        <v>677</v>
      </c>
      <c r="C749" s="15" t="s">
        <v>678</v>
      </c>
      <c r="D749" s="15">
        <v>2026</v>
      </c>
      <c r="E749" s="15">
        <v>1</v>
      </c>
      <c r="F749" s="15">
        <v>1</v>
      </c>
      <c r="G749" s="15">
        <v>1</v>
      </c>
      <c r="H749" s="15">
        <v>0</v>
      </c>
      <c r="I749" s="15">
        <v>2</v>
      </c>
      <c r="J749" s="15">
        <v>1</v>
      </c>
      <c r="K749" s="15">
        <v>9.84</v>
      </c>
      <c r="L749" s="15">
        <v>7.57</v>
      </c>
      <c r="M749" s="15">
        <v>1</v>
      </c>
      <c r="N749" s="15">
        <v>1</v>
      </c>
      <c r="O749" s="15">
        <v>9.84</v>
      </c>
      <c r="P749" s="15">
        <v>7.57</v>
      </c>
      <c r="Q749" s="15">
        <v>1</v>
      </c>
      <c r="R749" s="15" t="s">
        <v>3</v>
      </c>
      <c r="S749" s="15" t="s">
        <v>3</v>
      </c>
      <c r="T749" s="15" t="s">
        <v>3</v>
      </c>
      <c r="U749" s="15" t="s">
        <v>3</v>
      </c>
      <c r="V749" s="15" t="s">
        <v>3</v>
      </c>
      <c r="W749" s="15" t="s">
        <v>3</v>
      </c>
      <c r="X749" s="15" t="s">
        <v>3</v>
      </c>
      <c r="Y749" s="15" t="s">
        <v>3</v>
      </c>
      <c r="Z749" s="15" t="s">
        <v>3</v>
      </c>
      <c r="AA749" s="15" t="s">
        <v>679</v>
      </c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>
        <v>85736474</v>
      </c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</row>
    <row r="750" spans="1:50" x14ac:dyDescent="0.2">
      <c r="A750" s="15">
        <v>1</v>
      </c>
      <c r="B750" s="15" t="s">
        <v>677</v>
      </c>
      <c r="C750" s="15" t="s">
        <v>680</v>
      </c>
      <c r="D750" s="15">
        <v>2026</v>
      </c>
      <c r="E750" s="15">
        <v>1</v>
      </c>
      <c r="F750" s="15">
        <v>1</v>
      </c>
      <c r="G750" s="15">
        <v>1</v>
      </c>
      <c r="H750" s="15">
        <v>0</v>
      </c>
      <c r="I750" s="15">
        <v>2</v>
      </c>
      <c r="J750" s="15">
        <v>1</v>
      </c>
      <c r="K750" s="15">
        <v>1</v>
      </c>
      <c r="L750" s="15">
        <v>1</v>
      </c>
      <c r="M750" s="15">
        <v>1</v>
      </c>
      <c r="N750" s="15">
        <v>1</v>
      </c>
      <c r="O750" s="15">
        <v>1</v>
      </c>
      <c r="P750" s="15">
        <v>1</v>
      </c>
      <c r="Q750" s="15">
        <v>1</v>
      </c>
      <c r="R750" s="15" t="s">
        <v>3</v>
      </c>
      <c r="S750" s="15" t="s">
        <v>3</v>
      </c>
      <c r="T750" s="15" t="s">
        <v>3</v>
      </c>
      <c r="U750" s="15" t="s">
        <v>3</v>
      </c>
      <c r="V750" s="15" t="s">
        <v>3</v>
      </c>
      <c r="W750" s="15" t="s">
        <v>3</v>
      </c>
      <c r="X750" s="15" t="s">
        <v>3</v>
      </c>
      <c r="Y750" s="15" t="s">
        <v>3</v>
      </c>
      <c r="Z750" s="15" t="s">
        <v>3</v>
      </c>
      <c r="AA750" s="15" t="s">
        <v>681</v>
      </c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>
        <v>85736475</v>
      </c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</row>
    <row r="751" spans="1:50" x14ac:dyDescent="0.2">
      <c r="A751" s="13">
        <v>75</v>
      </c>
      <c r="B751" s="13" t="s">
        <v>682</v>
      </c>
      <c r="C751" s="13">
        <v>2000</v>
      </c>
      <c r="D751" s="13">
        <v>0</v>
      </c>
      <c r="E751" s="13">
        <v>1</v>
      </c>
      <c r="F751" s="13">
        <v>0</v>
      </c>
      <c r="G751" s="13">
        <v>0</v>
      </c>
      <c r="H751" s="13">
        <v>1</v>
      </c>
      <c r="I751" s="13">
        <v>1</v>
      </c>
      <c r="J751" s="13">
        <v>3</v>
      </c>
      <c r="K751" s="13">
        <v>0</v>
      </c>
      <c r="L751" s="13">
        <v>0</v>
      </c>
      <c r="M751" s="13">
        <v>0</v>
      </c>
      <c r="N751" s="13">
        <v>85736471</v>
      </c>
      <c r="O751" s="13">
        <v>2</v>
      </c>
    </row>
    <row r="752" spans="1:50" x14ac:dyDescent="0.2">
      <c r="A752" s="15">
        <v>1</v>
      </c>
      <c r="B752" s="15" t="s">
        <v>677</v>
      </c>
      <c r="C752" s="15" t="s">
        <v>678</v>
      </c>
      <c r="D752" s="15">
        <v>2000</v>
      </c>
      <c r="E752" s="15">
        <v>1</v>
      </c>
      <c r="F752" s="15">
        <v>1</v>
      </c>
      <c r="G752" s="15">
        <v>1</v>
      </c>
      <c r="H752" s="15">
        <v>0</v>
      </c>
      <c r="I752" s="15">
        <v>2</v>
      </c>
      <c r="J752" s="15">
        <v>1</v>
      </c>
      <c r="K752" s="15">
        <v>1</v>
      </c>
      <c r="L752" s="15">
        <v>1</v>
      </c>
      <c r="M752" s="15">
        <v>1</v>
      </c>
      <c r="N752" s="15">
        <v>1</v>
      </c>
      <c r="O752" s="15">
        <v>1</v>
      </c>
      <c r="P752" s="15">
        <v>1</v>
      </c>
      <c r="Q752" s="15">
        <v>1</v>
      </c>
      <c r="R752" s="15" t="s">
        <v>3</v>
      </c>
      <c r="S752" s="15" t="s">
        <v>3</v>
      </c>
      <c r="T752" s="15" t="s">
        <v>3</v>
      </c>
      <c r="U752" s="15" t="s">
        <v>3</v>
      </c>
      <c r="V752" s="15" t="s">
        <v>3</v>
      </c>
      <c r="W752" s="15" t="s">
        <v>3</v>
      </c>
      <c r="X752" s="15" t="s">
        <v>3</v>
      </c>
      <c r="Y752" s="15" t="s">
        <v>3</v>
      </c>
      <c r="Z752" s="15" t="s">
        <v>3</v>
      </c>
      <c r="AA752" s="15" t="s">
        <v>235</v>
      </c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>
        <v>85736472</v>
      </c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</row>
    <row r="756" spans="1:5" x14ac:dyDescent="0.2">
      <c r="A756" s="4">
        <v>65</v>
      </c>
      <c r="C756" s="4">
        <v>1</v>
      </c>
      <c r="D756" s="4">
        <v>0</v>
      </c>
      <c r="E756" s="4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683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74600</v>
      </c>
      <c r="M1">
        <v>10</v>
      </c>
      <c r="N1">
        <v>12</v>
      </c>
      <c r="O1">
        <v>1</v>
      </c>
      <c r="P1">
        <v>0</v>
      </c>
      <c r="Q1">
        <v>1</v>
      </c>
    </row>
    <row r="4" spans="1:133" x14ac:dyDescent="0.2">
      <c r="A4" s="1">
        <v>8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54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8</v>
      </c>
      <c r="BI12" s="1" t="s">
        <v>9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10</v>
      </c>
      <c r="BZ12" s="1" t="s">
        <v>11</v>
      </c>
      <c r="CA12" s="1" t="s">
        <v>12</v>
      </c>
      <c r="CB12" s="1" t="s">
        <v>12</v>
      </c>
      <c r="CC12" s="1" t="s">
        <v>12</v>
      </c>
      <c r="CD12" s="1" t="s">
        <v>12</v>
      </c>
      <c r="CE12" s="1" t="s">
        <v>13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14</v>
      </c>
      <c r="CR12" s="1" t="s">
        <v>15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85736473</v>
      </c>
      <c r="E14" s="1">
        <v>85736471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8">
        <v>3</v>
      </c>
      <c r="B16" s="8">
        <v>1</v>
      </c>
      <c r="C16" s="8" t="s">
        <v>5</v>
      </c>
      <c r="D16" s="8" t="s">
        <v>16</v>
      </c>
      <c r="E16" s="9">
        <f>ROUND((Source!P688)/1000,2)</f>
        <v>6036.17</v>
      </c>
      <c r="F16" s="9">
        <f>ROUND((Source!P689)/1000,2)</f>
        <v>0</v>
      </c>
      <c r="G16" s="9">
        <f>ROUND((Source!P680)/1000,2)</f>
        <v>239.24</v>
      </c>
      <c r="H16" s="9">
        <f>ROUND((Source!P690)/1000+(Source!P691)/1000,2)</f>
        <v>0</v>
      </c>
      <c r="I16" s="9">
        <f>E16+F16+G16+H16</f>
        <v>6275.41</v>
      </c>
      <c r="J16" s="9">
        <f>ROUND((Source!P686+Source!P685)/1000,2)</f>
        <v>1461.86</v>
      </c>
      <c r="K16" s="9">
        <v>6662.73</v>
      </c>
      <c r="L16" s="9">
        <v>0</v>
      </c>
      <c r="M16" s="9">
        <v>0</v>
      </c>
      <c r="N16" s="9">
        <f>I16+L16+M16</f>
        <v>6275.41</v>
      </c>
      <c r="T16" s="10">
        <f>ROUND((Source!F688)/1000,2)</f>
        <v>303.95999999999998</v>
      </c>
      <c r="U16" s="10">
        <f>ROUND((Source!F689)/1000,2)</f>
        <v>0</v>
      </c>
      <c r="V16" s="10">
        <f>ROUND((Source!F680)/1000,2)</f>
        <v>31.6</v>
      </c>
      <c r="W16" s="10">
        <f>ROUND((Source!F690)/1000+(Source!F691)/1000,2)</f>
        <v>0</v>
      </c>
      <c r="X16" s="10">
        <f>T16+U16+V16+W16</f>
        <v>335.56</v>
      </c>
      <c r="Y16" s="10">
        <f>ROUND((Source!F686+Source!F685)/1000,2)</f>
        <v>25.94</v>
      </c>
      <c r="Z16" s="10">
        <v>565.41999999999996</v>
      </c>
      <c r="AA16" s="10">
        <v>0</v>
      </c>
      <c r="AB16" s="10">
        <v>0</v>
      </c>
      <c r="AC16" s="10">
        <f>X16+AA16+AB16</f>
        <v>335.56</v>
      </c>
      <c r="AI16" s="8">
        <v>0</v>
      </c>
      <c r="AJ16" s="8">
        <v>-1</v>
      </c>
      <c r="AK16" s="8" t="s">
        <v>3</v>
      </c>
      <c r="AL16" s="8" t="s">
        <v>3</v>
      </c>
      <c r="AM16" s="8" t="s">
        <v>3</v>
      </c>
      <c r="AN16" s="8">
        <v>0</v>
      </c>
      <c r="AO16" s="8" t="s">
        <v>3</v>
      </c>
      <c r="AP16" s="8" t="s">
        <v>3</v>
      </c>
      <c r="AT16" s="9">
        <v>4070136.72</v>
      </c>
      <c r="AU16" s="9">
        <v>2592589.46</v>
      </c>
      <c r="AV16" s="9">
        <v>0</v>
      </c>
      <c r="AW16" s="9">
        <v>239238.34</v>
      </c>
      <c r="AX16" s="9">
        <v>0</v>
      </c>
      <c r="AY16" s="9">
        <v>26401.74</v>
      </c>
      <c r="AZ16" s="9">
        <v>10718.91</v>
      </c>
      <c r="BA16" s="9">
        <v>1451145.52</v>
      </c>
      <c r="BB16" s="9">
        <v>6036169.9199999999</v>
      </c>
      <c r="BC16" s="9">
        <v>0</v>
      </c>
      <c r="BD16" s="9">
        <v>0</v>
      </c>
      <c r="BE16" s="9">
        <v>0</v>
      </c>
      <c r="BF16" s="9">
        <v>2104.7976956147991</v>
      </c>
      <c r="BG16" s="9">
        <v>0</v>
      </c>
      <c r="BH16" s="9">
        <v>0</v>
      </c>
      <c r="BI16" s="9">
        <v>1431854.14</v>
      </c>
      <c r="BJ16" s="9">
        <v>773417.4</v>
      </c>
      <c r="BK16" s="9">
        <v>6275408.2599999998</v>
      </c>
      <c r="BR16" s="10">
        <v>296424.21000000002</v>
      </c>
      <c r="BS16" s="10">
        <v>268991.59999999998</v>
      </c>
      <c r="BT16" s="10">
        <v>0</v>
      </c>
      <c r="BU16" s="10">
        <v>31603.48</v>
      </c>
      <c r="BV16" s="10">
        <v>0</v>
      </c>
      <c r="BW16" s="10">
        <v>1680.25</v>
      </c>
      <c r="BX16" s="10">
        <v>190.22</v>
      </c>
      <c r="BY16" s="10">
        <v>25752.36</v>
      </c>
      <c r="BZ16" s="10">
        <v>303955.96000000002</v>
      </c>
      <c r="CA16" s="10">
        <v>0</v>
      </c>
      <c r="CB16" s="10">
        <v>0</v>
      </c>
      <c r="CC16" s="10">
        <v>0</v>
      </c>
      <c r="CD16" s="10">
        <v>2104.7976956147991</v>
      </c>
      <c r="CE16" s="10">
        <v>0</v>
      </c>
      <c r="CF16" s="10">
        <v>0</v>
      </c>
      <c r="CG16" s="10">
        <v>25410</v>
      </c>
      <c r="CH16" s="10">
        <v>13725.23</v>
      </c>
      <c r="CI16" s="10">
        <v>335559.44</v>
      </c>
    </row>
    <row r="18" spans="1:29" x14ac:dyDescent="0.2">
      <c r="A18">
        <v>51</v>
      </c>
      <c r="E18">
        <v>6036.17</v>
      </c>
      <c r="F18">
        <v>0</v>
      </c>
      <c r="G18">
        <v>239.24</v>
      </c>
      <c r="H18">
        <v>0</v>
      </c>
      <c r="I18">
        <v>6275.41</v>
      </c>
      <c r="J18">
        <v>1461.86</v>
      </c>
      <c r="K18">
        <v>6662.73</v>
      </c>
      <c r="L18">
        <v>0</v>
      </c>
      <c r="M18">
        <v>0</v>
      </c>
      <c r="N18">
        <v>6275.41</v>
      </c>
      <c r="T18">
        <v>303.95999999999998</v>
      </c>
      <c r="U18">
        <v>0</v>
      </c>
      <c r="V18">
        <v>31.6</v>
      </c>
      <c r="W18">
        <v>0</v>
      </c>
      <c r="X18">
        <v>335.56</v>
      </c>
      <c r="Y18">
        <v>25.94</v>
      </c>
      <c r="Z18">
        <v>565.41999999999996</v>
      </c>
      <c r="AA18">
        <v>0</v>
      </c>
      <c r="AB18">
        <v>0</v>
      </c>
      <c r="AC18">
        <v>335.56</v>
      </c>
    </row>
    <row r="20" spans="1:29" x14ac:dyDescent="0.2">
      <c r="A20" s="6">
        <v>50</v>
      </c>
      <c r="B20" s="6">
        <v>0</v>
      </c>
      <c r="C20" s="6">
        <v>0</v>
      </c>
      <c r="D20" s="6">
        <v>1</v>
      </c>
      <c r="E20" s="6">
        <v>201</v>
      </c>
      <c r="F20" s="6">
        <v>4070136.72</v>
      </c>
      <c r="G20" s="6" t="s">
        <v>80</v>
      </c>
      <c r="H20" s="6" t="s">
        <v>81</v>
      </c>
      <c r="I20" s="6"/>
      <c r="J20" s="6"/>
      <c r="K20" s="6">
        <v>201</v>
      </c>
      <c r="L20" s="6">
        <v>1</v>
      </c>
      <c r="M20" s="6">
        <v>3</v>
      </c>
      <c r="N20" s="6" t="s">
        <v>3</v>
      </c>
      <c r="O20" s="6">
        <v>2</v>
      </c>
      <c r="P20" s="6">
        <v>296424.21000000002</v>
      </c>
    </row>
    <row r="21" spans="1:29" x14ac:dyDescent="0.2">
      <c r="A21" s="6">
        <v>50</v>
      </c>
      <c r="B21" s="6">
        <v>0</v>
      </c>
      <c r="C21" s="6">
        <v>0</v>
      </c>
      <c r="D21" s="6">
        <v>1</v>
      </c>
      <c r="E21" s="6">
        <v>202</v>
      </c>
      <c r="F21" s="6">
        <v>2592589.46</v>
      </c>
      <c r="G21" s="6" t="s">
        <v>82</v>
      </c>
      <c r="H21" s="6" t="s">
        <v>83</v>
      </c>
      <c r="I21" s="6"/>
      <c r="J21" s="6"/>
      <c r="K21" s="6">
        <v>202</v>
      </c>
      <c r="L21" s="6">
        <v>2</v>
      </c>
      <c r="M21" s="6">
        <v>3</v>
      </c>
      <c r="N21" s="6" t="s">
        <v>3</v>
      </c>
      <c r="O21" s="6">
        <v>2</v>
      </c>
      <c r="P21" s="6">
        <v>268991.59999999998</v>
      </c>
    </row>
    <row r="22" spans="1:29" x14ac:dyDescent="0.2">
      <c r="A22" s="6">
        <v>50</v>
      </c>
      <c r="B22" s="6">
        <v>0</v>
      </c>
      <c r="C22" s="6">
        <v>0</v>
      </c>
      <c r="D22" s="6">
        <v>1</v>
      </c>
      <c r="E22" s="6">
        <v>222</v>
      </c>
      <c r="F22" s="6">
        <v>0</v>
      </c>
      <c r="G22" s="6" t="s">
        <v>84</v>
      </c>
      <c r="H22" s="6" t="s">
        <v>85</v>
      </c>
      <c r="I22" s="6"/>
      <c r="J22" s="6"/>
      <c r="K22" s="6">
        <v>222</v>
      </c>
      <c r="L22" s="6">
        <v>3</v>
      </c>
      <c r="M22" s="6">
        <v>3</v>
      </c>
      <c r="N22" s="6" t="s">
        <v>3</v>
      </c>
      <c r="O22" s="6">
        <v>2</v>
      </c>
      <c r="P22" s="6">
        <v>0</v>
      </c>
    </row>
    <row r="23" spans="1:29" x14ac:dyDescent="0.2">
      <c r="A23" s="6">
        <v>50</v>
      </c>
      <c r="B23" s="6">
        <v>0</v>
      </c>
      <c r="C23" s="6">
        <v>0</v>
      </c>
      <c r="D23" s="6">
        <v>1</v>
      </c>
      <c r="E23" s="6">
        <v>225</v>
      </c>
      <c r="F23" s="6">
        <v>2592589.46</v>
      </c>
      <c r="G23" s="6" t="s">
        <v>86</v>
      </c>
      <c r="H23" s="6" t="s">
        <v>87</v>
      </c>
      <c r="I23" s="6"/>
      <c r="J23" s="6"/>
      <c r="K23" s="6">
        <v>225</v>
      </c>
      <c r="L23" s="6">
        <v>4</v>
      </c>
      <c r="M23" s="6">
        <v>3</v>
      </c>
      <c r="N23" s="6" t="s">
        <v>3</v>
      </c>
      <c r="O23" s="6">
        <v>2</v>
      </c>
      <c r="P23" s="6">
        <v>268991.59999999998</v>
      </c>
    </row>
    <row r="24" spans="1:29" x14ac:dyDescent="0.2">
      <c r="A24" s="6">
        <v>50</v>
      </c>
      <c r="B24" s="6">
        <v>0</v>
      </c>
      <c r="C24" s="6">
        <v>0</v>
      </c>
      <c r="D24" s="6">
        <v>1</v>
      </c>
      <c r="E24" s="6">
        <v>226</v>
      </c>
      <c r="F24" s="6">
        <v>2353351.12</v>
      </c>
      <c r="G24" s="6" t="s">
        <v>88</v>
      </c>
      <c r="H24" s="6" t="s">
        <v>89</v>
      </c>
      <c r="I24" s="6"/>
      <c r="J24" s="6"/>
      <c r="K24" s="6">
        <v>226</v>
      </c>
      <c r="L24" s="6">
        <v>5</v>
      </c>
      <c r="M24" s="6">
        <v>3</v>
      </c>
      <c r="N24" s="6" t="s">
        <v>3</v>
      </c>
      <c r="O24" s="6">
        <v>2</v>
      </c>
      <c r="P24" s="6">
        <v>237388.12</v>
      </c>
    </row>
    <row r="25" spans="1:29" x14ac:dyDescent="0.2">
      <c r="A25" s="6">
        <v>50</v>
      </c>
      <c r="B25" s="6">
        <v>0</v>
      </c>
      <c r="C25" s="6">
        <v>0</v>
      </c>
      <c r="D25" s="6">
        <v>1</v>
      </c>
      <c r="E25" s="6">
        <v>227</v>
      </c>
      <c r="F25" s="6">
        <v>0</v>
      </c>
      <c r="G25" s="6" t="s">
        <v>90</v>
      </c>
      <c r="H25" s="6" t="s">
        <v>91</v>
      </c>
      <c r="I25" s="6"/>
      <c r="J25" s="6"/>
      <c r="K25" s="6">
        <v>227</v>
      </c>
      <c r="L25" s="6">
        <v>6</v>
      </c>
      <c r="M25" s="6">
        <v>3</v>
      </c>
      <c r="N25" s="6" t="s">
        <v>3</v>
      </c>
      <c r="O25" s="6">
        <v>2</v>
      </c>
      <c r="P25" s="6">
        <v>0</v>
      </c>
    </row>
    <row r="26" spans="1:29" x14ac:dyDescent="0.2">
      <c r="A26" s="6">
        <v>50</v>
      </c>
      <c r="B26" s="6">
        <v>0</v>
      </c>
      <c r="C26" s="6">
        <v>0</v>
      </c>
      <c r="D26" s="6">
        <v>1</v>
      </c>
      <c r="E26" s="6">
        <v>228</v>
      </c>
      <c r="F26" s="6">
        <v>2353351.12</v>
      </c>
      <c r="G26" s="6" t="s">
        <v>92</v>
      </c>
      <c r="H26" s="6" t="s">
        <v>93</v>
      </c>
      <c r="I26" s="6"/>
      <c r="J26" s="6"/>
      <c r="K26" s="6">
        <v>228</v>
      </c>
      <c r="L26" s="6">
        <v>7</v>
      </c>
      <c r="M26" s="6">
        <v>3</v>
      </c>
      <c r="N26" s="6" t="s">
        <v>3</v>
      </c>
      <c r="O26" s="6">
        <v>2</v>
      </c>
      <c r="P26" s="6">
        <v>237388.12</v>
      </c>
    </row>
    <row r="27" spans="1:29" x14ac:dyDescent="0.2">
      <c r="A27" s="6">
        <v>50</v>
      </c>
      <c r="B27" s="6">
        <v>0</v>
      </c>
      <c r="C27" s="6">
        <v>0</v>
      </c>
      <c r="D27" s="6">
        <v>1</v>
      </c>
      <c r="E27" s="6">
        <v>216</v>
      </c>
      <c r="F27" s="6">
        <v>239238.34</v>
      </c>
      <c r="G27" s="6" t="s">
        <v>94</v>
      </c>
      <c r="H27" s="6" t="s">
        <v>95</v>
      </c>
      <c r="I27" s="6"/>
      <c r="J27" s="6"/>
      <c r="K27" s="6">
        <v>216</v>
      </c>
      <c r="L27" s="6">
        <v>8</v>
      </c>
      <c r="M27" s="6">
        <v>3</v>
      </c>
      <c r="N27" s="6" t="s">
        <v>3</v>
      </c>
      <c r="O27" s="6">
        <v>2</v>
      </c>
      <c r="P27" s="6">
        <v>31603.48</v>
      </c>
    </row>
    <row r="28" spans="1:29" x14ac:dyDescent="0.2">
      <c r="A28" s="6">
        <v>50</v>
      </c>
      <c r="B28" s="6">
        <v>0</v>
      </c>
      <c r="C28" s="6">
        <v>0</v>
      </c>
      <c r="D28" s="6">
        <v>1</v>
      </c>
      <c r="E28" s="6">
        <v>223</v>
      </c>
      <c r="F28" s="6">
        <v>0</v>
      </c>
      <c r="G28" s="6" t="s">
        <v>96</v>
      </c>
      <c r="H28" s="6" t="s">
        <v>97</v>
      </c>
      <c r="I28" s="6"/>
      <c r="J28" s="6"/>
      <c r="K28" s="6">
        <v>223</v>
      </c>
      <c r="L28" s="6">
        <v>9</v>
      </c>
      <c r="M28" s="6">
        <v>3</v>
      </c>
      <c r="N28" s="6" t="s">
        <v>3</v>
      </c>
      <c r="O28" s="6">
        <v>2</v>
      </c>
      <c r="P28" s="6">
        <v>0</v>
      </c>
    </row>
    <row r="29" spans="1:29" x14ac:dyDescent="0.2">
      <c r="A29" s="6">
        <v>50</v>
      </c>
      <c r="B29" s="6">
        <v>0</v>
      </c>
      <c r="C29" s="6">
        <v>0</v>
      </c>
      <c r="D29" s="6">
        <v>1</v>
      </c>
      <c r="E29" s="6">
        <v>229</v>
      </c>
      <c r="F29" s="6">
        <v>239238.34</v>
      </c>
      <c r="G29" s="6" t="s">
        <v>98</v>
      </c>
      <c r="H29" s="6" t="s">
        <v>99</v>
      </c>
      <c r="I29" s="6"/>
      <c r="J29" s="6"/>
      <c r="K29" s="6">
        <v>229</v>
      </c>
      <c r="L29" s="6">
        <v>10</v>
      </c>
      <c r="M29" s="6">
        <v>3</v>
      </c>
      <c r="N29" s="6" t="s">
        <v>3</v>
      </c>
      <c r="O29" s="6">
        <v>2</v>
      </c>
      <c r="P29" s="6">
        <v>31603.48</v>
      </c>
    </row>
    <row r="30" spans="1:29" x14ac:dyDescent="0.2">
      <c r="A30" s="6">
        <v>50</v>
      </c>
      <c r="B30" s="6">
        <v>0</v>
      </c>
      <c r="C30" s="6">
        <v>0</v>
      </c>
      <c r="D30" s="6">
        <v>1</v>
      </c>
      <c r="E30" s="6">
        <v>203</v>
      </c>
      <c r="F30" s="6">
        <v>26401.74</v>
      </c>
      <c r="G30" s="6" t="s">
        <v>100</v>
      </c>
      <c r="H30" s="6" t="s">
        <v>101</v>
      </c>
      <c r="I30" s="6"/>
      <c r="J30" s="6"/>
      <c r="K30" s="6">
        <v>203</v>
      </c>
      <c r="L30" s="6">
        <v>11</v>
      </c>
      <c r="M30" s="6">
        <v>3</v>
      </c>
      <c r="N30" s="6" t="s">
        <v>3</v>
      </c>
      <c r="O30" s="6">
        <v>2</v>
      </c>
      <c r="P30" s="6">
        <v>1680.25</v>
      </c>
    </row>
    <row r="31" spans="1:29" x14ac:dyDescent="0.2">
      <c r="A31" s="6">
        <v>50</v>
      </c>
      <c r="B31" s="6">
        <v>0</v>
      </c>
      <c r="C31" s="6">
        <v>0</v>
      </c>
      <c r="D31" s="6">
        <v>1</v>
      </c>
      <c r="E31" s="6">
        <v>231</v>
      </c>
      <c r="F31" s="6">
        <v>0</v>
      </c>
      <c r="G31" s="6" t="s">
        <v>102</v>
      </c>
      <c r="H31" s="6" t="s">
        <v>103</v>
      </c>
      <c r="I31" s="6"/>
      <c r="J31" s="6"/>
      <c r="K31" s="6">
        <v>231</v>
      </c>
      <c r="L31" s="6">
        <v>12</v>
      </c>
      <c r="M31" s="6">
        <v>3</v>
      </c>
      <c r="N31" s="6" t="s">
        <v>3</v>
      </c>
      <c r="O31" s="6">
        <v>2</v>
      </c>
      <c r="P31" s="6">
        <v>0</v>
      </c>
    </row>
    <row r="32" spans="1:29" x14ac:dyDescent="0.2">
      <c r="A32" s="6">
        <v>50</v>
      </c>
      <c r="B32" s="6">
        <v>0</v>
      </c>
      <c r="C32" s="6">
        <v>0</v>
      </c>
      <c r="D32" s="6">
        <v>1</v>
      </c>
      <c r="E32" s="6">
        <v>204</v>
      </c>
      <c r="F32" s="6">
        <v>10718.91</v>
      </c>
      <c r="G32" s="6" t="s">
        <v>104</v>
      </c>
      <c r="H32" s="6" t="s">
        <v>105</v>
      </c>
      <c r="I32" s="6"/>
      <c r="J32" s="6"/>
      <c r="K32" s="6">
        <v>204</v>
      </c>
      <c r="L32" s="6">
        <v>13</v>
      </c>
      <c r="M32" s="6">
        <v>3</v>
      </c>
      <c r="N32" s="6" t="s">
        <v>3</v>
      </c>
      <c r="O32" s="6">
        <v>2</v>
      </c>
      <c r="P32" s="6">
        <v>190.22</v>
      </c>
    </row>
    <row r="33" spans="1:16" x14ac:dyDescent="0.2">
      <c r="A33" s="6">
        <v>50</v>
      </c>
      <c r="B33" s="6">
        <v>0</v>
      </c>
      <c r="C33" s="6">
        <v>0</v>
      </c>
      <c r="D33" s="6">
        <v>1</v>
      </c>
      <c r="E33" s="6">
        <v>205</v>
      </c>
      <c r="F33" s="6">
        <v>1451145.52</v>
      </c>
      <c r="G33" s="6" t="s">
        <v>106</v>
      </c>
      <c r="H33" s="6" t="s">
        <v>107</v>
      </c>
      <c r="I33" s="6"/>
      <c r="J33" s="6"/>
      <c r="K33" s="6">
        <v>205</v>
      </c>
      <c r="L33" s="6">
        <v>14</v>
      </c>
      <c r="M33" s="6">
        <v>3</v>
      </c>
      <c r="N33" s="6" t="s">
        <v>3</v>
      </c>
      <c r="O33" s="6">
        <v>2</v>
      </c>
      <c r="P33" s="6">
        <v>25752.36</v>
      </c>
    </row>
    <row r="34" spans="1:16" x14ac:dyDescent="0.2">
      <c r="A34" s="6">
        <v>50</v>
      </c>
      <c r="B34" s="6">
        <v>0</v>
      </c>
      <c r="C34" s="6">
        <v>0</v>
      </c>
      <c r="D34" s="6">
        <v>1</v>
      </c>
      <c r="E34" s="6">
        <v>232</v>
      </c>
      <c r="F34" s="6">
        <v>0</v>
      </c>
      <c r="G34" s="6" t="s">
        <v>108</v>
      </c>
      <c r="H34" s="6" t="s">
        <v>109</v>
      </c>
      <c r="I34" s="6"/>
      <c r="J34" s="6"/>
      <c r="K34" s="6">
        <v>232</v>
      </c>
      <c r="L34" s="6">
        <v>15</v>
      </c>
      <c r="M34" s="6">
        <v>3</v>
      </c>
      <c r="N34" s="6" t="s">
        <v>3</v>
      </c>
      <c r="O34" s="6">
        <v>2</v>
      </c>
      <c r="P34" s="6">
        <v>0</v>
      </c>
    </row>
    <row r="35" spans="1:16" x14ac:dyDescent="0.2">
      <c r="A35" s="6">
        <v>50</v>
      </c>
      <c r="B35" s="6">
        <v>0</v>
      </c>
      <c r="C35" s="6">
        <v>0</v>
      </c>
      <c r="D35" s="6">
        <v>1</v>
      </c>
      <c r="E35" s="6">
        <v>214</v>
      </c>
      <c r="F35" s="6">
        <v>6036169.9199999999</v>
      </c>
      <c r="G35" s="6" t="s">
        <v>110</v>
      </c>
      <c r="H35" s="6" t="s">
        <v>111</v>
      </c>
      <c r="I35" s="6"/>
      <c r="J35" s="6"/>
      <c r="K35" s="6">
        <v>214</v>
      </c>
      <c r="L35" s="6">
        <v>16</v>
      </c>
      <c r="M35" s="6">
        <v>3</v>
      </c>
      <c r="N35" s="6" t="s">
        <v>3</v>
      </c>
      <c r="O35" s="6">
        <v>2</v>
      </c>
      <c r="P35" s="6">
        <v>303955.96000000002</v>
      </c>
    </row>
    <row r="36" spans="1:16" x14ac:dyDescent="0.2">
      <c r="A36" s="6">
        <v>50</v>
      </c>
      <c r="B36" s="6">
        <v>0</v>
      </c>
      <c r="C36" s="6">
        <v>0</v>
      </c>
      <c r="D36" s="6">
        <v>1</v>
      </c>
      <c r="E36" s="6">
        <v>215</v>
      </c>
      <c r="F36" s="6">
        <v>0</v>
      </c>
      <c r="G36" s="6" t="s">
        <v>112</v>
      </c>
      <c r="H36" s="6" t="s">
        <v>113</v>
      </c>
      <c r="I36" s="6"/>
      <c r="J36" s="6"/>
      <c r="K36" s="6">
        <v>215</v>
      </c>
      <c r="L36" s="6">
        <v>17</v>
      </c>
      <c r="M36" s="6">
        <v>3</v>
      </c>
      <c r="N36" s="6" t="s">
        <v>3</v>
      </c>
      <c r="O36" s="6">
        <v>2</v>
      </c>
      <c r="P36" s="6">
        <v>0</v>
      </c>
    </row>
    <row r="37" spans="1:16" x14ac:dyDescent="0.2">
      <c r="A37" s="6">
        <v>50</v>
      </c>
      <c r="B37" s="6">
        <v>0</v>
      </c>
      <c r="C37" s="6">
        <v>0</v>
      </c>
      <c r="D37" s="6">
        <v>1</v>
      </c>
      <c r="E37" s="6">
        <v>217</v>
      </c>
      <c r="F37" s="6">
        <v>0</v>
      </c>
      <c r="G37" s="6" t="s">
        <v>114</v>
      </c>
      <c r="H37" s="6" t="s">
        <v>115</v>
      </c>
      <c r="I37" s="6"/>
      <c r="J37" s="6"/>
      <c r="K37" s="6">
        <v>217</v>
      </c>
      <c r="L37" s="6">
        <v>18</v>
      </c>
      <c r="M37" s="6">
        <v>3</v>
      </c>
      <c r="N37" s="6" t="s">
        <v>3</v>
      </c>
      <c r="O37" s="6">
        <v>2</v>
      </c>
      <c r="P37" s="6">
        <v>0</v>
      </c>
    </row>
    <row r="38" spans="1:16" x14ac:dyDescent="0.2">
      <c r="A38" s="6">
        <v>50</v>
      </c>
      <c r="B38" s="6">
        <v>0</v>
      </c>
      <c r="C38" s="6">
        <v>0</v>
      </c>
      <c r="D38" s="6">
        <v>1</v>
      </c>
      <c r="E38" s="6">
        <v>230</v>
      </c>
      <c r="F38" s="6">
        <v>0</v>
      </c>
      <c r="G38" s="6" t="s">
        <v>116</v>
      </c>
      <c r="H38" s="6" t="s">
        <v>117</v>
      </c>
      <c r="I38" s="6"/>
      <c r="J38" s="6"/>
      <c r="K38" s="6">
        <v>230</v>
      </c>
      <c r="L38" s="6">
        <v>19</v>
      </c>
      <c r="M38" s="6">
        <v>3</v>
      </c>
      <c r="N38" s="6" t="s">
        <v>3</v>
      </c>
      <c r="O38" s="6">
        <v>2</v>
      </c>
      <c r="P38" s="6">
        <v>0</v>
      </c>
    </row>
    <row r="39" spans="1:16" x14ac:dyDescent="0.2">
      <c r="A39" s="6">
        <v>50</v>
      </c>
      <c r="B39" s="6">
        <v>0</v>
      </c>
      <c r="C39" s="6">
        <v>0</v>
      </c>
      <c r="D39" s="6">
        <v>1</v>
      </c>
      <c r="E39" s="6">
        <v>206</v>
      </c>
      <c r="F39" s="6">
        <v>0</v>
      </c>
      <c r="G39" s="6" t="s">
        <v>118</v>
      </c>
      <c r="H39" s="6" t="s">
        <v>119</v>
      </c>
      <c r="I39" s="6"/>
      <c r="J39" s="6"/>
      <c r="K39" s="6">
        <v>206</v>
      </c>
      <c r="L39" s="6">
        <v>20</v>
      </c>
      <c r="M39" s="6">
        <v>3</v>
      </c>
      <c r="N39" s="6" t="s">
        <v>3</v>
      </c>
      <c r="O39" s="6">
        <v>2</v>
      </c>
      <c r="P39" s="6">
        <v>0</v>
      </c>
    </row>
    <row r="40" spans="1:16" x14ac:dyDescent="0.2">
      <c r="A40" s="6">
        <v>50</v>
      </c>
      <c r="B40" s="6">
        <v>0</v>
      </c>
      <c r="C40" s="6">
        <v>0</v>
      </c>
      <c r="D40" s="6">
        <v>1</v>
      </c>
      <c r="E40" s="6">
        <v>207</v>
      </c>
      <c r="F40" s="6">
        <v>2104.7976956147991</v>
      </c>
      <c r="G40" s="6" t="s">
        <v>120</v>
      </c>
      <c r="H40" s="6" t="s">
        <v>121</v>
      </c>
      <c r="I40" s="6"/>
      <c r="J40" s="6"/>
      <c r="K40" s="6">
        <v>207</v>
      </c>
      <c r="L40" s="6">
        <v>21</v>
      </c>
      <c r="M40" s="6">
        <v>3</v>
      </c>
      <c r="N40" s="6" t="s">
        <v>3</v>
      </c>
      <c r="O40" s="6">
        <v>-1</v>
      </c>
      <c r="P40" s="6">
        <v>2104.7976956147991</v>
      </c>
    </row>
    <row r="41" spans="1:16" x14ac:dyDescent="0.2">
      <c r="A41" s="6">
        <v>50</v>
      </c>
      <c r="B41" s="6">
        <v>0</v>
      </c>
      <c r="C41" s="6">
        <v>0</v>
      </c>
      <c r="D41" s="6">
        <v>1</v>
      </c>
      <c r="E41" s="6">
        <v>208</v>
      </c>
      <c r="F41" s="6">
        <v>0</v>
      </c>
      <c r="G41" s="6" t="s">
        <v>122</v>
      </c>
      <c r="H41" s="6" t="s">
        <v>123</v>
      </c>
      <c r="I41" s="6"/>
      <c r="J41" s="6"/>
      <c r="K41" s="6">
        <v>208</v>
      </c>
      <c r="L41" s="6">
        <v>22</v>
      </c>
      <c r="M41" s="6">
        <v>3</v>
      </c>
      <c r="N41" s="6" t="s">
        <v>3</v>
      </c>
      <c r="O41" s="6">
        <v>-1</v>
      </c>
      <c r="P41" s="6">
        <v>0</v>
      </c>
    </row>
    <row r="42" spans="1:16" x14ac:dyDescent="0.2">
      <c r="A42" s="6">
        <v>50</v>
      </c>
      <c r="B42" s="6">
        <v>0</v>
      </c>
      <c r="C42" s="6">
        <v>0</v>
      </c>
      <c r="D42" s="6">
        <v>1</v>
      </c>
      <c r="E42" s="6">
        <v>209</v>
      </c>
      <c r="F42" s="6">
        <v>0</v>
      </c>
      <c r="G42" s="6" t="s">
        <v>124</v>
      </c>
      <c r="H42" s="6" t="s">
        <v>125</v>
      </c>
      <c r="I42" s="6"/>
      <c r="J42" s="6"/>
      <c r="K42" s="6">
        <v>209</v>
      </c>
      <c r="L42" s="6">
        <v>23</v>
      </c>
      <c r="M42" s="6">
        <v>3</v>
      </c>
      <c r="N42" s="6" t="s">
        <v>3</v>
      </c>
      <c r="O42" s="6">
        <v>2</v>
      </c>
      <c r="P42" s="6">
        <v>0</v>
      </c>
    </row>
    <row r="43" spans="1:16" x14ac:dyDescent="0.2">
      <c r="A43" s="6">
        <v>50</v>
      </c>
      <c r="B43" s="6">
        <v>0</v>
      </c>
      <c r="C43" s="6">
        <v>0</v>
      </c>
      <c r="D43" s="6">
        <v>1</v>
      </c>
      <c r="E43" s="6">
        <v>233</v>
      </c>
      <c r="F43" s="6">
        <v>0</v>
      </c>
      <c r="G43" s="6" t="s">
        <v>126</v>
      </c>
      <c r="H43" s="6" t="s">
        <v>127</v>
      </c>
      <c r="I43" s="6"/>
      <c r="J43" s="6"/>
      <c r="K43" s="6">
        <v>233</v>
      </c>
      <c r="L43" s="6">
        <v>24</v>
      </c>
      <c r="M43" s="6">
        <v>3</v>
      </c>
      <c r="N43" s="6" t="s">
        <v>3</v>
      </c>
      <c r="O43" s="6">
        <v>2</v>
      </c>
      <c r="P43" s="6">
        <v>0</v>
      </c>
    </row>
    <row r="44" spans="1:16" x14ac:dyDescent="0.2">
      <c r="A44" s="6">
        <v>50</v>
      </c>
      <c r="B44" s="6">
        <v>0</v>
      </c>
      <c r="C44" s="6">
        <v>0</v>
      </c>
      <c r="D44" s="6">
        <v>1</v>
      </c>
      <c r="E44" s="6">
        <v>210</v>
      </c>
      <c r="F44" s="6">
        <v>1431854.14</v>
      </c>
      <c r="G44" s="6" t="s">
        <v>128</v>
      </c>
      <c r="H44" s="6" t="s">
        <v>129</v>
      </c>
      <c r="I44" s="6"/>
      <c r="J44" s="6"/>
      <c r="K44" s="6">
        <v>210</v>
      </c>
      <c r="L44" s="6">
        <v>25</v>
      </c>
      <c r="M44" s="6">
        <v>3</v>
      </c>
      <c r="N44" s="6" t="s">
        <v>3</v>
      </c>
      <c r="O44" s="6">
        <v>2</v>
      </c>
      <c r="P44" s="6">
        <v>25410</v>
      </c>
    </row>
    <row r="45" spans="1:16" x14ac:dyDescent="0.2">
      <c r="A45" s="6">
        <v>50</v>
      </c>
      <c r="B45" s="6">
        <v>0</v>
      </c>
      <c r="C45" s="6">
        <v>0</v>
      </c>
      <c r="D45" s="6">
        <v>1</v>
      </c>
      <c r="E45" s="6">
        <v>211</v>
      </c>
      <c r="F45" s="6">
        <v>773417.4</v>
      </c>
      <c r="G45" s="6" t="s">
        <v>130</v>
      </c>
      <c r="H45" s="6" t="s">
        <v>131</v>
      </c>
      <c r="I45" s="6"/>
      <c r="J45" s="6"/>
      <c r="K45" s="6">
        <v>211</v>
      </c>
      <c r="L45" s="6">
        <v>26</v>
      </c>
      <c r="M45" s="6">
        <v>3</v>
      </c>
      <c r="N45" s="6" t="s">
        <v>3</v>
      </c>
      <c r="O45" s="6">
        <v>2</v>
      </c>
      <c r="P45" s="6">
        <v>13725.23</v>
      </c>
    </row>
    <row r="46" spans="1:16" x14ac:dyDescent="0.2">
      <c r="A46" s="6">
        <v>50</v>
      </c>
      <c r="B46" s="6">
        <v>0</v>
      </c>
      <c r="C46" s="6">
        <v>0</v>
      </c>
      <c r="D46" s="6">
        <v>1</v>
      </c>
      <c r="E46" s="6">
        <v>224</v>
      </c>
      <c r="F46" s="6">
        <v>6275408.2599999998</v>
      </c>
      <c r="G46" s="6" t="s">
        <v>132</v>
      </c>
      <c r="H46" s="6" t="s">
        <v>133</v>
      </c>
      <c r="I46" s="6"/>
      <c r="J46" s="6"/>
      <c r="K46" s="6">
        <v>224</v>
      </c>
      <c r="L46" s="6">
        <v>27</v>
      </c>
      <c r="M46" s="6">
        <v>3</v>
      </c>
      <c r="N46" s="6" t="s">
        <v>3</v>
      </c>
      <c r="O46" s="6">
        <v>2</v>
      </c>
      <c r="P46" s="6">
        <v>335559.44</v>
      </c>
    </row>
    <row r="47" spans="1:16" x14ac:dyDescent="0.2">
      <c r="A47" s="6">
        <v>50</v>
      </c>
      <c r="B47" s="6">
        <v>1</v>
      </c>
      <c r="C47" s="6">
        <v>0</v>
      </c>
      <c r="D47" s="6">
        <v>2</v>
      </c>
      <c r="E47" s="6">
        <v>0</v>
      </c>
      <c r="F47" s="6">
        <v>6275408.2599999998</v>
      </c>
      <c r="G47" s="6" t="s">
        <v>657</v>
      </c>
      <c r="H47" s="6" t="s">
        <v>658</v>
      </c>
      <c r="I47" s="6"/>
      <c r="J47" s="6"/>
      <c r="K47" s="6">
        <v>212</v>
      </c>
      <c r="L47" s="6">
        <v>28</v>
      </c>
      <c r="M47" s="6">
        <v>0</v>
      </c>
      <c r="N47" s="6" t="s">
        <v>3</v>
      </c>
      <c r="O47" s="6">
        <v>2</v>
      </c>
      <c r="P47" s="6">
        <v>335559.44</v>
      </c>
    </row>
    <row r="48" spans="1:16" x14ac:dyDescent="0.2">
      <c r="A48" s="6">
        <v>50</v>
      </c>
      <c r="B48" s="6">
        <v>1</v>
      </c>
      <c r="C48" s="6">
        <v>0</v>
      </c>
      <c r="D48" s="6">
        <v>2</v>
      </c>
      <c r="E48" s="6">
        <v>0</v>
      </c>
      <c r="F48" s="6">
        <v>1255081.6499999999</v>
      </c>
      <c r="G48" s="6" t="s">
        <v>659</v>
      </c>
      <c r="H48" s="6" t="s">
        <v>660</v>
      </c>
      <c r="I48" s="6"/>
      <c r="J48" s="6"/>
      <c r="K48" s="6">
        <v>212</v>
      </c>
      <c r="L48" s="6">
        <v>29</v>
      </c>
      <c r="M48" s="6">
        <v>0</v>
      </c>
      <c r="N48" s="6" t="s">
        <v>3</v>
      </c>
      <c r="O48" s="6">
        <v>2</v>
      </c>
      <c r="P48" s="6">
        <v>67111.89</v>
      </c>
    </row>
    <row r="49" spans="1:50" x14ac:dyDescent="0.2">
      <c r="A49" s="6">
        <v>50</v>
      </c>
      <c r="B49" s="6">
        <v>1</v>
      </c>
      <c r="C49" s="6">
        <v>0</v>
      </c>
      <c r="D49" s="6">
        <v>2</v>
      </c>
      <c r="E49" s="6">
        <v>213</v>
      </c>
      <c r="F49" s="6">
        <v>7530489.9100000001</v>
      </c>
      <c r="G49" s="6" t="s">
        <v>661</v>
      </c>
      <c r="H49" s="6" t="s">
        <v>132</v>
      </c>
      <c r="I49" s="6"/>
      <c r="J49" s="6"/>
      <c r="K49" s="6">
        <v>212</v>
      </c>
      <c r="L49" s="6">
        <v>30</v>
      </c>
      <c r="M49" s="6">
        <v>0</v>
      </c>
      <c r="N49" s="6" t="s">
        <v>3</v>
      </c>
      <c r="O49" s="6">
        <v>2</v>
      </c>
      <c r="P49" s="6">
        <v>402671.33</v>
      </c>
    </row>
    <row r="51" spans="1:50" x14ac:dyDescent="0.2">
      <c r="A51">
        <v>-1</v>
      </c>
    </row>
    <row r="54" spans="1:50" x14ac:dyDescent="0.2">
      <c r="A54" s="5">
        <v>75</v>
      </c>
      <c r="B54" s="5" t="s">
        <v>676</v>
      </c>
      <c r="C54" s="5">
        <v>2026</v>
      </c>
      <c r="D54" s="5">
        <v>1</v>
      </c>
      <c r="E54" s="5">
        <v>0</v>
      </c>
      <c r="F54" s="5"/>
      <c r="G54" s="5">
        <v>0</v>
      </c>
      <c r="H54" s="5">
        <v>1</v>
      </c>
      <c r="I54" s="5">
        <v>1</v>
      </c>
      <c r="J54" s="5">
        <v>1</v>
      </c>
      <c r="K54" s="5">
        <v>0</v>
      </c>
      <c r="L54" s="5">
        <v>0</v>
      </c>
      <c r="M54" s="5">
        <v>1</v>
      </c>
      <c r="N54" s="5">
        <v>85736473</v>
      </c>
      <c r="O54" s="5">
        <v>1</v>
      </c>
    </row>
    <row r="55" spans="1:50" x14ac:dyDescent="0.2">
      <c r="A55" s="7">
        <v>1</v>
      </c>
      <c r="B55" s="7" t="s">
        <v>677</v>
      </c>
      <c r="C55" s="7" t="s">
        <v>678</v>
      </c>
      <c r="D55" s="7">
        <v>2026</v>
      </c>
      <c r="E55" s="7">
        <v>1</v>
      </c>
      <c r="F55" s="7">
        <v>1</v>
      </c>
      <c r="G55" s="7">
        <v>1</v>
      </c>
      <c r="H55" s="7">
        <v>0</v>
      </c>
      <c r="I55" s="7">
        <v>2</v>
      </c>
      <c r="J55" s="7">
        <v>1</v>
      </c>
      <c r="K55" s="7">
        <v>9.84</v>
      </c>
      <c r="L55" s="7">
        <v>7.57</v>
      </c>
      <c r="M55" s="7">
        <v>1</v>
      </c>
      <c r="N55" s="7">
        <v>1</v>
      </c>
      <c r="O55" s="7">
        <v>9.84</v>
      </c>
      <c r="P55" s="7">
        <v>7.57</v>
      </c>
      <c r="Q55" s="7">
        <v>1</v>
      </c>
      <c r="R55" s="7" t="s">
        <v>3</v>
      </c>
      <c r="S55" s="7" t="s">
        <v>3</v>
      </c>
      <c r="T55" s="7" t="s">
        <v>3</v>
      </c>
      <c r="U55" s="7" t="s">
        <v>3</v>
      </c>
      <c r="V55" s="7" t="s">
        <v>3</v>
      </c>
      <c r="W55" s="7" t="s">
        <v>3</v>
      </c>
      <c r="X55" s="7" t="s">
        <v>3</v>
      </c>
      <c r="Y55" s="7" t="s">
        <v>3</v>
      </c>
      <c r="Z55" s="7" t="s">
        <v>3</v>
      </c>
      <c r="AA55" s="7" t="s">
        <v>679</v>
      </c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>
        <v>85736474</v>
      </c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x14ac:dyDescent="0.2">
      <c r="A56" s="7">
        <v>1</v>
      </c>
      <c r="B56" s="7" t="s">
        <v>677</v>
      </c>
      <c r="C56" s="7" t="s">
        <v>680</v>
      </c>
      <c r="D56" s="7">
        <v>2026</v>
      </c>
      <c r="E56" s="7">
        <v>1</v>
      </c>
      <c r="F56" s="7">
        <v>1</v>
      </c>
      <c r="G56" s="7">
        <v>1</v>
      </c>
      <c r="H56" s="7">
        <v>0</v>
      </c>
      <c r="I56" s="7">
        <v>2</v>
      </c>
      <c r="J56" s="7">
        <v>1</v>
      </c>
      <c r="K56" s="7">
        <v>1</v>
      </c>
      <c r="L56" s="7">
        <v>1</v>
      </c>
      <c r="M56" s="7">
        <v>1</v>
      </c>
      <c r="N56" s="7">
        <v>1</v>
      </c>
      <c r="O56" s="7">
        <v>1</v>
      </c>
      <c r="P56" s="7">
        <v>1</v>
      </c>
      <c r="Q56" s="7">
        <v>1</v>
      </c>
      <c r="R56" s="7" t="s">
        <v>3</v>
      </c>
      <c r="S56" s="7" t="s">
        <v>3</v>
      </c>
      <c r="T56" s="7" t="s">
        <v>3</v>
      </c>
      <c r="U56" s="7" t="s">
        <v>3</v>
      </c>
      <c r="V56" s="7" t="s">
        <v>3</v>
      </c>
      <c r="W56" s="7" t="s">
        <v>3</v>
      </c>
      <c r="X56" s="7" t="s">
        <v>3</v>
      </c>
      <c r="Y56" s="7" t="s">
        <v>3</v>
      </c>
      <c r="Z56" s="7" t="s">
        <v>3</v>
      </c>
      <c r="AA56" s="7" t="s">
        <v>681</v>
      </c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>
        <v>85736475</v>
      </c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x14ac:dyDescent="0.2">
      <c r="A57" s="5">
        <v>75</v>
      </c>
      <c r="B57" s="5" t="s">
        <v>682</v>
      </c>
      <c r="C57" s="5">
        <v>2000</v>
      </c>
      <c r="D57" s="5">
        <v>0</v>
      </c>
      <c r="E57" s="5">
        <v>1</v>
      </c>
      <c r="F57" s="5">
        <v>0</v>
      </c>
      <c r="G57" s="5">
        <v>0</v>
      </c>
      <c r="H57" s="5">
        <v>1</v>
      </c>
      <c r="I57" s="5">
        <v>1</v>
      </c>
      <c r="J57" s="5">
        <v>3</v>
      </c>
      <c r="K57" s="5">
        <v>0</v>
      </c>
      <c r="L57" s="5">
        <v>0</v>
      </c>
      <c r="M57" s="5">
        <v>0</v>
      </c>
      <c r="N57" s="5">
        <v>85736471</v>
      </c>
      <c r="O57" s="5">
        <v>2</v>
      </c>
    </row>
    <row r="58" spans="1:50" x14ac:dyDescent="0.2">
      <c r="A58" s="7">
        <v>1</v>
      </c>
      <c r="B58" s="7" t="s">
        <v>677</v>
      </c>
      <c r="C58" s="7" t="s">
        <v>678</v>
      </c>
      <c r="D58" s="7">
        <v>2000</v>
      </c>
      <c r="E58" s="7">
        <v>1</v>
      </c>
      <c r="F58" s="7">
        <v>1</v>
      </c>
      <c r="G58" s="7">
        <v>1</v>
      </c>
      <c r="H58" s="7">
        <v>0</v>
      </c>
      <c r="I58" s="7">
        <v>2</v>
      </c>
      <c r="J58" s="7">
        <v>1</v>
      </c>
      <c r="K58" s="7">
        <v>1</v>
      </c>
      <c r="L58" s="7">
        <v>1</v>
      </c>
      <c r="M58" s="7">
        <v>1</v>
      </c>
      <c r="N58" s="7">
        <v>1</v>
      </c>
      <c r="O58" s="7">
        <v>1</v>
      </c>
      <c r="P58" s="7">
        <v>1</v>
      </c>
      <c r="Q58" s="7">
        <v>1</v>
      </c>
      <c r="R58" s="7" t="s">
        <v>3</v>
      </c>
      <c r="S58" s="7" t="s">
        <v>3</v>
      </c>
      <c r="T58" s="7" t="s">
        <v>3</v>
      </c>
      <c r="U58" s="7" t="s">
        <v>3</v>
      </c>
      <c r="V58" s="7" t="s">
        <v>3</v>
      </c>
      <c r="W58" s="7" t="s">
        <v>3</v>
      </c>
      <c r="X58" s="7" t="s">
        <v>3</v>
      </c>
      <c r="Y58" s="7" t="s">
        <v>3</v>
      </c>
      <c r="Z58" s="7" t="s">
        <v>3</v>
      </c>
      <c r="AA58" s="7" t="s">
        <v>235</v>
      </c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>
        <v>85736472</v>
      </c>
      <c r="AO58" s="7"/>
      <c r="AP58" s="7"/>
      <c r="AQ58" s="7"/>
      <c r="AR58" s="7"/>
      <c r="AS58" s="7"/>
      <c r="AT58" s="7"/>
      <c r="AU58" s="7"/>
      <c r="AV58" s="7"/>
      <c r="AW58" s="7"/>
      <c r="AX58" s="7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117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85736471</v>
      </c>
      <c r="C1">
        <v>85737053</v>
      </c>
      <c r="D1">
        <v>85164021</v>
      </c>
      <c r="E1">
        <v>1081</v>
      </c>
      <c r="F1">
        <v>1</v>
      </c>
      <c r="G1">
        <v>1081</v>
      </c>
      <c r="H1">
        <v>1</v>
      </c>
      <c r="I1" t="s">
        <v>684</v>
      </c>
      <c r="J1" t="s">
        <v>3</v>
      </c>
      <c r="K1" t="s">
        <v>685</v>
      </c>
      <c r="L1">
        <v>1191</v>
      </c>
      <c r="N1">
        <v>1013</v>
      </c>
      <c r="O1" t="s">
        <v>686</v>
      </c>
      <c r="P1" t="s">
        <v>686</v>
      </c>
      <c r="Q1">
        <v>1</v>
      </c>
      <c r="W1">
        <v>0</v>
      </c>
      <c r="X1">
        <v>476480486</v>
      </c>
      <c r="Y1">
        <f>(AT1*1.2)</f>
        <v>31.871999999999996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26.56</v>
      </c>
      <c r="AU1" t="s">
        <v>25</v>
      </c>
      <c r="AV1">
        <v>1</v>
      </c>
      <c r="AW1">
        <v>2</v>
      </c>
      <c r="AX1">
        <v>85737060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234.89663999999999</v>
      </c>
      <c r="CW1">
        <v>0</v>
      </c>
      <c r="CX1">
        <f>ROUND(Y1*Source!I28,9)</f>
        <v>234.89663999999999</v>
      </c>
      <c r="CY1">
        <f>AD1</f>
        <v>0</v>
      </c>
      <c r="CZ1">
        <f>AH1</f>
        <v>0</v>
      </c>
      <c r="DA1">
        <f>AL1</f>
        <v>1</v>
      </c>
      <c r="DB1">
        <f>ROUND((ROUND(AT1*CZ1,2)*1.2),6)</f>
        <v>0</v>
      </c>
      <c r="DC1">
        <f>ROUND((ROUND(AT1*AG1,2)*1.2),6)</f>
        <v>0</v>
      </c>
      <c r="DD1" t="s">
        <v>3</v>
      </c>
      <c r="DE1" t="s">
        <v>3</v>
      </c>
      <c r="DF1">
        <f t="shared" ref="DF1:DF7" si="0">ROUND(ROUND(AE1,2)*CX1,2)</f>
        <v>0</v>
      </c>
      <c r="DG1">
        <f t="shared" ref="DG1:DG6" si="1">ROUND(ROUND(AF1,2)*CX1,2)</f>
        <v>0</v>
      </c>
      <c r="DH1">
        <f t="shared" ref="DH1:DH32" si="2">ROUND(ROUND(AG1,2)*CX1,2)</f>
        <v>0</v>
      </c>
      <c r="DI1">
        <f t="shared" ref="DI1:DI64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ROW(Source!A28)</f>
        <v>28</v>
      </c>
      <c r="B2">
        <v>85736471</v>
      </c>
      <c r="C2">
        <v>85737053</v>
      </c>
      <c r="D2">
        <v>85229635</v>
      </c>
      <c r="E2">
        <v>1</v>
      </c>
      <c r="F2">
        <v>1</v>
      </c>
      <c r="G2">
        <v>1081</v>
      </c>
      <c r="H2">
        <v>2</v>
      </c>
      <c r="I2" t="s">
        <v>687</v>
      </c>
      <c r="J2" t="s">
        <v>688</v>
      </c>
      <c r="K2" t="s">
        <v>689</v>
      </c>
      <c r="L2">
        <v>1368</v>
      </c>
      <c r="N2">
        <v>1011</v>
      </c>
      <c r="O2" t="s">
        <v>690</v>
      </c>
      <c r="P2" t="s">
        <v>690</v>
      </c>
      <c r="Q2">
        <v>1</v>
      </c>
      <c r="W2">
        <v>0</v>
      </c>
      <c r="X2">
        <v>-49672420</v>
      </c>
      <c r="Y2">
        <f>(AT2*1.2)</f>
        <v>3</v>
      </c>
      <c r="AA2">
        <v>0</v>
      </c>
      <c r="AB2">
        <v>0.28999999999999998</v>
      </c>
      <c r="AC2">
        <v>0</v>
      </c>
      <c r="AD2">
        <v>0</v>
      </c>
      <c r="AE2">
        <v>0</v>
      </c>
      <c r="AF2">
        <v>0.28000000000000003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2.5</v>
      </c>
      <c r="AU2" t="s">
        <v>25</v>
      </c>
      <c r="AV2">
        <v>0</v>
      </c>
      <c r="AW2">
        <v>2</v>
      </c>
      <c r="AX2">
        <v>85737061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0</v>
      </c>
      <c r="CX2">
        <f>ROUND(Y2*Source!I28,9)</f>
        <v>22.11</v>
      </c>
      <c r="CY2">
        <f>AB2</f>
        <v>0.28999999999999998</v>
      </c>
      <c r="CZ2">
        <f>AF2</f>
        <v>0.28000000000000003</v>
      </c>
      <c r="DA2">
        <f>AJ2</f>
        <v>1</v>
      </c>
      <c r="DB2">
        <f>ROUND((ROUND(AT2*CZ2,2)*1.2),6)</f>
        <v>0.84</v>
      </c>
      <c r="DC2">
        <f>ROUND((ROUND(AT2*AG2,2)*1.2),6)</f>
        <v>0</v>
      </c>
      <c r="DD2" t="s">
        <v>3</v>
      </c>
      <c r="DE2" t="s">
        <v>3</v>
      </c>
      <c r="DF2">
        <f t="shared" si="0"/>
        <v>0</v>
      </c>
      <c r="DG2">
        <f t="shared" si="1"/>
        <v>6.19</v>
      </c>
      <c r="DH2">
        <f t="shared" si="2"/>
        <v>0</v>
      </c>
      <c r="DI2">
        <f t="shared" si="3"/>
        <v>0</v>
      </c>
      <c r="DJ2">
        <f>DG2</f>
        <v>6.19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ROW(Source!A28)</f>
        <v>28</v>
      </c>
      <c r="B3">
        <v>85736471</v>
      </c>
      <c r="C3">
        <v>85737053</v>
      </c>
      <c r="D3">
        <v>85198892</v>
      </c>
      <c r="E3">
        <v>1</v>
      </c>
      <c r="F3">
        <v>1</v>
      </c>
      <c r="G3">
        <v>1081</v>
      </c>
      <c r="H3">
        <v>3</v>
      </c>
      <c r="I3" t="s">
        <v>691</v>
      </c>
      <c r="J3" t="s">
        <v>692</v>
      </c>
      <c r="K3" t="s">
        <v>693</v>
      </c>
      <c r="L3">
        <v>1339</v>
      </c>
      <c r="N3">
        <v>1007</v>
      </c>
      <c r="O3" t="s">
        <v>694</v>
      </c>
      <c r="P3" t="s">
        <v>694</v>
      </c>
      <c r="Q3">
        <v>1</v>
      </c>
      <c r="W3">
        <v>0</v>
      </c>
      <c r="X3">
        <v>-676034668</v>
      </c>
      <c r="Y3">
        <f>(AT3*1)</f>
        <v>0.36</v>
      </c>
      <c r="AA3">
        <v>53.42</v>
      </c>
      <c r="AB3">
        <v>0</v>
      </c>
      <c r="AC3">
        <v>0</v>
      </c>
      <c r="AD3">
        <v>0</v>
      </c>
      <c r="AE3">
        <v>53.42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0.36</v>
      </c>
      <c r="AU3" t="s">
        <v>24</v>
      </c>
      <c r="AV3">
        <v>0</v>
      </c>
      <c r="AW3">
        <v>2</v>
      </c>
      <c r="AX3">
        <v>85737062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v>0</v>
      </c>
      <c r="CX3">
        <f>ROUND(Y3*Source!I28,9)</f>
        <v>2.6532</v>
      </c>
      <c r="CY3">
        <f>AA3</f>
        <v>53.42</v>
      </c>
      <c r="CZ3">
        <f>AE3</f>
        <v>53.42</v>
      </c>
      <c r="DA3">
        <f>AI3</f>
        <v>1</v>
      </c>
      <c r="DB3">
        <f>ROUND((ROUND(AT3*CZ3,2)*1),6)</f>
        <v>19.23</v>
      </c>
      <c r="DC3">
        <f>ROUND((ROUND(AT3*AG3,2)*1),6)</f>
        <v>0</v>
      </c>
      <c r="DD3" t="s">
        <v>3</v>
      </c>
      <c r="DE3" t="s">
        <v>3</v>
      </c>
      <c r="DF3">
        <f t="shared" si="0"/>
        <v>141.72999999999999</v>
      </c>
      <c r="DG3">
        <f t="shared" si="1"/>
        <v>0</v>
      </c>
      <c r="DH3">
        <f t="shared" si="2"/>
        <v>0</v>
      </c>
      <c r="DI3">
        <f t="shared" si="3"/>
        <v>0</v>
      </c>
      <c r="DJ3">
        <f>DF3</f>
        <v>141.72999999999999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ROW(Source!A28)</f>
        <v>28</v>
      </c>
      <c r="B4">
        <v>85736471</v>
      </c>
      <c r="C4">
        <v>85737053</v>
      </c>
      <c r="D4">
        <v>85199158</v>
      </c>
      <c r="E4">
        <v>1</v>
      </c>
      <c r="F4">
        <v>1</v>
      </c>
      <c r="G4">
        <v>1081</v>
      </c>
      <c r="H4">
        <v>3</v>
      </c>
      <c r="I4" t="s">
        <v>695</v>
      </c>
      <c r="J4" t="s">
        <v>696</v>
      </c>
      <c r="K4" t="s">
        <v>697</v>
      </c>
      <c r="L4">
        <v>1339</v>
      </c>
      <c r="N4">
        <v>1007</v>
      </c>
      <c r="O4" t="s">
        <v>694</v>
      </c>
      <c r="P4" t="s">
        <v>694</v>
      </c>
      <c r="Q4">
        <v>1</v>
      </c>
      <c r="W4">
        <v>0</v>
      </c>
      <c r="X4">
        <v>-1235260082</v>
      </c>
      <c r="Y4">
        <f>(AT4*1)</f>
        <v>2.29</v>
      </c>
      <c r="AA4">
        <v>5.82</v>
      </c>
      <c r="AB4">
        <v>0</v>
      </c>
      <c r="AC4">
        <v>0</v>
      </c>
      <c r="AD4">
        <v>0</v>
      </c>
      <c r="AE4">
        <v>5.82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2.29</v>
      </c>
      <c r="AU4" t="s">
        <v>24</v>
      </c>
      <c r="AV4">
        <v>0</v>
      </c>
      <c r="AW4">
        <v>2</v>
      </c>
      <c r="AX4">
        <v>85737063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ROUND(Y4*Source!I28,9)</f>
        <v>16.877300000000002</v>
      </c>
      <c r="CY4">
        <f>AA4</f>
        <v>5.82</v>
      </c>
      <c r="CZ4">
        <f>AE4</f>
        <v>5.82</v>
      </c>
      <c r="DA4">
        <f>AI4</f>
        <v>1</v>
      </c>
      <c r="DB4">
        <f>ROUND((ROUND(AT4*CZ4,2)*1),6)</f>
        <v>13.33</v>
      </c>
      <c r="DC4">
        <f>ROUND((ROUND(AT4*AG4,2)*1),6)</f>
        <v>0</v>
      </c>
      <c r="DD4" t="s">
        <v>3</v>
      </c>
      <c r="DE4" t="s">
        <v>3</v>
      </c>
      <c r="DF4">
        <f t="shared" si="0"/>
        <v>98.23</v>
      </c>
      <c r="DG4">
        <f t="shared" si="1"/>
        <v>0</v>
      </c>
      <c r="DH4">
        <f t="shared" si="2"/>
        <v>0</v>
      </c>
      <c r="DI4">
        <f t="shared" si="3"/>
        <v>0</v>
      </c>
      <c r="DJ4">
        <f>DF4</f>
        <v>98.23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ROW(Source!A28)</f>
        <v>28</v>
      </c>
      <c r="B5">
        <v>85736471</v>
      </c>
      <c r="C5">
        <v>85737053</v>
      </c>
      <c r="D5">
        <v>85164005</v>
      </c>
      <c r="E5">
        <v>1081</v>
      </c>
      <c r="F5">
        <v>1</v>
      </c>
      <c r="G5">
        <v>1081</v>
      </c>
      <c r="H5">
        <v>3</v>
      </c>
      <c r="I5" t="s">
        <v>698</v>
      </c>
      <c r="J5" t="s">
        <v>3</v>
      </c>
      <c r="K5" t="s">
        <v>699</v>
      </c>
      <c r="L5">
        <v>1348</v>
      </c>
      <c r="N5">
        <v>1009</v>
      </c>
      <c r="O5" t="s">
        <v>700</v>
      </c>
      <c r="P5" t="s">
        <v>700</v>
      </c>
      <c r="Q5">
        <v>1000</v>
      </c>
      <c r="W5">
        <v>0</v>
      </c>
      <c r="X5">
        <v>1489638031</v>
      </c>
      <c r="Y5">
        <f>(AT5*1)</f>
        <v>0.21199999999999999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0.21199999999999999</v>
      </c>
      <c r="AU5" t="s">
        <v>24</v>
      </c>
      <c r="AV5">
        <v>0</v>
      </c>
      <c r="AW5">
        <v>2</v>
      </c>
      <c r="AX5">
        <v>85737064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ROUND(Y5*Source!I28,9)</f>
        <v>1.5624400000000001</v>
      </c>
      <c r="CY5">
        <f>AA5</f>
        <v>0</v>
      </c>
      <c r="CZ5">
        <f>AE5</f>
        <v>0</v>
      </c>
      <c r="DA5">
        <f>AI5</f>
        <v>1</v>
      </c>
      <c r="DB5">
        <f>ROUND((ROUND(AT5*CZ5,2)*1),6)</f>
        <v>0</v>
      </c>
      <c r="DC5">
        <f>ROUND((ROUND(AT5*AG5,2)*1),6)</f>
        <v>0</v>
      </c>
      <c r="DD5" t="s">
        <v>3</v>
      </c>
      <c r="DE5" t="s">
        <v>3</v>
      </c>
      <c r="DF5">
        <f t="shared" si="0"/>
        <v>0</v>
      </c>
      <c r="DG5">
        <f t="shared" si="1"/>
        <v>0</v>
      </c>
      <c r="DH5">
        <f t="shared" si="2"/>
        <v>0</v>
      </c>
      <c r="DI5">
        <f t="shared" si="3"/>
        <v>0</v>
      </c>
      <c r="DJ5">
        <f>DF5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ROW(Source!A29)</f>
        <v>29</v>
      </c>
      <c r="B6">
        <v>85736473</v>
      </c>
      <c r="C6">
        <v>85737053</v>
      </c>
      <c r="D6">
        <v>85164021</v>
      </c>
      <c r="E6">
        <v>1081</v>
      </c>
      <c r="F6">
        <v>1</v>
      </c>
      <c r="G6">
        <v>1081</v>
      </c>
      <c r="H6">
        <v>1</v>
      </c>
      <c r="I6" t="s">
        <v>684</v>
      </c>
      <c r="J6" t="s">
        <v>3</v>
      </c>
      <c r="K6" t="s">
        <v>685</v>
      </c>
      <c r="L6">
        <v>1191</v>
      </c>
      <c r="N6">
        <v>1013</v>
      </c>
      <c r="O6" t="s">
        <v>686</v>
      </c>
      <c r="P6" t="s">
        <v>686</v>
      </c>
      <c r="Q6">
        <v>1</v>
      </c>
      <c r="W6">
        <v>0</v>
      </c>
      <c r="X6">
        <v>476480486</v>
      </c>
      <c r="Y6">
        <f>(AT6*1.2)</f>
        <v>31.871999999999996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5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26.56</v>
      </c>
      <c r="AU6" t="s">
        <v>25</v>
      </c>
      <c r="AV6">
        <v>1</v>
      </c>
      <c r="AW6">
        <v>2</v>
      </c>
      <c r="AX6">
        <v>85737060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U6">
        <f>ROUND(AT6*Source!I29*AH6*AL6,2)</f>
        <v>0</v>
      </c>
      <c r="CV6">
        <f>ROUND(Y6*Source!I29,9)</f>
        <v>234.89663999999999</v>
      </c>
      <c r="CW6">
        <v>0</v>
      </c>
      <c r="CX6">
        <f>ROUND(Y6*Source!I29,9)</f>
        <v>234.89663999999999</v>
      </c>
      <c r="CY6">
        <f>AD6</f>
        <v>0</v>
      </c>
      <c r="CZ6">
        <f>AH6</f>
        <v>0</v>
      </c>
      <c r="DA6">
        <f>AL6</f>
        <v>1</v>
      </c>
      <c r="DB6">
        <f>ROUND((ROUND(AT6*CZ6,2)*1.2),6)</f>
        <v>0</v>
      </c>
      <c r="DC6">
        <f>ROUND((ROUND(AT6*AG6,2)*1.2),6)</f>
        <v>0</v>
      </c>
      <c r="DD6" t="s">
        <v>3</v>
      </c>
      <c r="DE6" t="s">
        <v>3</v>
      </c>
      <c r="DF6">
        <f t="shared" si="0"/>
        <v>0</v>
      </c>
      <c r="DG6">
        <f t="shared" si="1"/>
        <v>0</v>
      </c>
      <c r="DH6">
        <f t="shared" si="2"/>
        <v>0</v>
      </c>
      <c r="DI6">
        <f t="shared" si="3"/>
        <v>0</v>
      </c>
      <c r="DJ6">
        <f>DI6</f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ROW(Source!A29)</f>
        <v>29</v>
      </c>
      <c r="B7">
        <v>85736473</v>
      </c>
      <c r="C7">
        <v>85737053</v>
      </c>
      <c r="D7">
        <v>85229635</v>
      </c>
      <c r="E7">
        <v>1</v>
      </c>
      <c r="F7">
        <v>1</v>
      </c>
      <c r="G7">
        <v>1081</v>
      </c>
      <c r="H7">
        <v>2</v>
      </c>
      <c r="I7" t="s">
        <v>687</v>
      </c>
      <c r="J7" t="s">
        <v>688</v>
      </c>
      <c r="K7" t="s">
        <v>689</v>
      </c>
      <c r="L7">
        <v>1368</v>
      </c>
      <c r="N7">
        <v>1011</v>
      </c>
      <c r="O7" t="s">
        <v>690</v>
      </c>
      <c r="P7" t="s">
        <v>690</v>
      </c>
      <c r="Q7">
        <v>1</v>
      </c>
      <c r="W7">
        <v>0</v>
      </c>
      <c r="X7">
        <v>-49672420</v>
      </c>
      <c r="Y7">
        <f>(AT7*1.2)</f>
        <v>3</v>
      </c>
      <c r="AA7">
        <v>0</v>
      </c>
      <c r="AB7">
        <v>2.72</v>
      </c>
      <c r="AC7">
        <v>0</v>
      </c>
      <c r="AD7">
        <v>0</v>
      </c>
      <c r="AE7">
        <v>0</v>
      </c>
      <c r="AF7">
        <v>0.28000000000000003</v>
      </c>
      <c r="AG7">
        <v>0</v>
      </c>
      <c r="AH7">
        <v>0</v>
      </c>
      <c r="AI7">
        <v>1</v>
      </c>
      <c r="AJ7">
        <v>9.2899999999999991</v>
      </c>
      <c r="AK7">
        <v>1</v>
      </c>
      <c r="AL7">
        <v>1</v>
      </c>
      <c r="AM7">
        <v>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2.5</v>
      </c>
      <c r="AU7" t="s">
        <v>25</v>
      </c>
      <c r="AV7">
        <v>0</v>
      </c>
      <c r="AW7">
        <v>2</v>
      </c>
      <c r="AX7">
        <v>85737061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f>ROUND(Y7*Source!I29*DO7,9)</f>
        <v>0</v>
      </c>
      <c r="CX7">
        <f>ROUND(Y7*Source!I29,9)</f>
        <v>22.11</v>
      </c>
      <c r="CY7">
        <f>AB7</f>
        <v>2.72</v>
      </c>
      <c r="CZ7">
        <f>AF7</f>
        <v>0.28000000000000003</v>
      </c>
      <c r="DA7">
        <f>AJ7</f>
        <v>9.2899999999999991</v>
      </c>
      <c r="DB7">
        <f>ROUND((ROUND(AT7*CZ7,2)*1.2),6)</f>
        <v>0.84</v>
      </c>
      <c r="DC7">
        <f>ROUND((ROUND(AT7*AG7,2)*1.2),6)</f>
        <v>0</v>
      </c>
      <c r="DD7" t="s">
        <v>3</v>
      </c>
      <c r="DE7" t="s">
        <v>3</v>
      </c>
      <c r="DF7">
        <f t="shared" si="0"/>
        <v>0</v>
      </c>
      <c r="DG7">
        <f>ROUND(ROUND(AF7*AJ7,2)*CX7,2)</f>
        <v>57.49</v>
      </c>
      <c r="DH7">
        <f t="shared" si="2"/>
        <v>0</v>
      </c>
      <c r="DI7">
        <f t="shared" si="3"/>
        <v>0</v>
      </c>
      <c r="DJ7">
        <f>DG7</f>
        <v>57.49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ROW(Source!A29)</f>
        <v>29</v>
      </c>
      <c r="B8">
        <v>85736473</v>
      </c>
      <c r="C8">
        <v>85737053</v>
      </c>
      <c r="D8">
        <v>85198892</v>
      </c>
      <c r="E8">
        <v>1</v>
      </c>
      <c r="F8">
        <v>1</v>
      </c>
      <c r="G8">
        <v>1081</v>
      </c>
      <c r="H8">
        <v>3</v>
      </c>
      <c r="I8" t="s">
        <v>691</v>
      </c>
      <c r="J8" t="s">
        <v>692</v>
      </c>
      <c r="K8" t="s">
        <v>693</v>
      </c>
      <c r="L8">
        <v>1339</v>
      </c>
      <c r="N8">
        <v>1007</v>
      </c>
      <c r="O8" t="s">
        <v>694</v>
      </c>
      <c r="P8" t="s">
        <v>694</v>
      </c>
      <c r="Q8">
        <v>1</v>
      </c>
      <c r="W8">
        <v>0</v>
      </c>
      <c r="X8">
        <v>-676034668</v>
      </c>
      <c r="Y8">
        <f>(AT8*1)</f>
        <v>0.36</v>
      </c>
      <c r="AA8">
        <v>760.17</v>
      </c>
      <c r="AB8">
        <v>0</v>
      </c>
      <c r="AC8">
        <v>0</v>
      </c>
      <c r="AD8">
        <v>0</v>
      </c>
      <c r="AE8">
        <v>53.42</v>
      </c>
      <c r="AF8">
        <v>0</v>
      </c>
      <c r="AG8">
        <v>0</v>
      </c>
      <c r="AH8">
        <v>0</v>
      </c>
      <c r="AI8">
        <v>14.23</v>
      </c>
      <c r="AJ8">
        <v>1</v>
      </c>
      <c r="AK8">
        <v>1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0.36</v>
      </c>
      <c r="AU8" t="s">
        <v>24</v>
      </c>
      <c r="AV8">
        <v>0</v>
      </c>
      <c r="AW8">
        <v>2</v>
      </c>
      <c r="AX8">
        <v>85737062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ROUND(Y8*Source!I29,9)</f>
        <v>2.6532</v>
      </c>
      <c r="CY8">
        <f>AA8</f>
        <v>760.17</v>
      </c>
      <c r="CZ8">
        <f>AE8</f>
        <v>53.42</v>
      </c>
      <c r="DA8">
        <f>AI8</f>
        <v>14.23</v>
      </c>
      <c r="DB8">
        <f>ROUND((ROUND(AT8*CZ8,2)*1),6)</f>
        <v>19.23</v>
      </c>
      <c r="DC8">
        <f>ROUND((ROUND(AT8*AG8,2)*1),6)</f>
        <v>0</v>
      </c>
      <c r="DD8" t="s">
        <v>3</v>
      </c>
      <c r="DE8" t="s">
        <v>3</v>
      </c>
      <c r="DF8">
        <f>ROUND(ROUND(AE8*AI8,2)*CX8,2)</f>
        <v>2016.88</v>
      </c>
      <c r="DG8">
        <f t="shared" ref="DG8:DG16" si="4">ROUND(ROUND(AF8,2)*CX8,2)</f>
        <v>0</v>
      </c>
      <c r="DH8">
        <f t="shared" si="2"/>
        <v>0</v>
      </c>
      <c r="DI8">
        <f t="shared" si="3"/>
        <v>0</v>
      </c>
      <c r="DJ8">
        <f>DF8</f>
        <v>2016.88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ROW(Source!A29)</f>
        <v>29</v>
      </c>
      <c r="B9">
        <v>85736473</v>
      </c>
      <c r="C9">
        <v>85737053</v>
      </c>
      <c r="D9">
        <v>85199158</v>
      </c>
      <c r="E9">
        <v>1</v>
      </c>
      <c r="F9">
        <v>1</v>
      </c>
      <c r="G9">
        <v>1081</v>
      </c>
      <c r="H9">
        <v>3</v>
      </c>
      <c r="I9" t="s">
        <v>695</v>
      </c>
      <c r="J9" t="s">
        <v>696</v>
      </c>
      <c r="K9" t="s">
        <v>697</v>
      </c>
      <c r="L9">
        <v>1339</v>
      </c>
      <c r="N9">
        <v>1007</v>
      </c>
      <c r="O9" t="s">
        <v>694</v>
      </c>
      <c r="P9" t="s">
        <v>694</v>
      </c>
      <c r="Q9">
        <v>1</v>
      </c>
      <c r="W9">
        <v>0</v>
      </c>
      <c r="X9">
        <v>-1235260082</v>
      </c>
      <c r="Y9">
        <f>(AT9*1)</f>
        <v>2.29</v>
      </c>
      <c r="AA9">
        <v>101.33</v>
      </c>
      <c r="AB9">
        <v>0</v>
      </c>
      <c r="AC9">
        <v>0</v>
      </c>
      <c r="AD9">
        <v>0</v>
      </c>
      <c r="AE9">
        <v>5.82</v>
      </c>
      <c r="AF9">
        <v>0</v>
      </c>
      <c r="AG9">
        <v>0</v>
      </c>
      <c r="AH9">
        <v>0</v>
      </c>
      <c r="AI9">
        <v>17.41</v>
      </c>
      <c r="AJ9">
        <v>1</v>
      </c>
      <c r="AK9">
        <v>1</v>
      </c>
      <c r="AL9">
        <v>1</v>
      </c>
      <c r="AM9">
        <v>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2.29</v>
      </c>
      <c r="AU9" t="s">
        <v>24</v>
      </c>
      <c r="AV9">
        <v>0</v>
      </c>
      <c r="AW9">
        <v>2</v>
      </c>
      <c r="AX9">
        <v>85737063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ROUND(Y9*Source!I29,9)</f>
        <v>16.877300000000002</v>
      </c>
      <c r="CY9">
        <f>AA9</f>
        <v>101.33</v>
      </c>
      <c r="CZ9">
        <f>AE9</f>
        <v>5.82</v>
      </c>
      <c r="DA9">
        <f>AI9</f>
        <v>17.41</v>
      </c>
      <c r="DB9">
        <f>ROUND((ROUND(AT9*CZ9,2)*1),6)</f>
        <v>13.33</v>
      </c>
      <c r="DC9">
        <f>ROUND((ROUND(AT9*AG9,2)*1),6)</f>
        <v>0</v>
      </c>
      <c r="DD9" t="s">
        <v>3</v>
      </c>
      <c r="DE9" t="s">
        <v>3</v>
      </c>
      <c r="DF9">
        <f>ROUND(ROUND(AE9*AI9,2)*CX9,2)</f>
        <v>1710.18</v>
      </c>
      <c r="DG9">
        <f t="shared" si="4"/>
        <v>0</v>
      </c>
      <c r="DH9">
        <f t="shared" si="2"/>
        <v>0</v>
      </c>
      <c r="DI9">
        <f t="shared" si="3"/>
        <v>0</v>
      </c>
      <c r="DJ9">
        <f>DF9</f>
        <v>1710.18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ROW(Source!A29)</f>
        <v>29</v>
      </c>
      <c r="B10">
        <v>85736473</v>
      </c>
      <c r="C10">
        <v>85737053</v>
      </c>
      <c r="D10">
        <v>85164005</v>
      </c>
      <c r="E10">
        <v>1081</v>
      </c>
      <c r="F10">
        <v>1</v>
      </c>
      <c r="G10">
        <v>1081</v>
      </c>
      <c r="H10">
        <v>3</v>
      </c>
      <c r="I10" t="s">
        <v>698</v>
      </c>
      <c r="J10" t="s">
        <v>3</v>
      </c>
      <c r="K10" t="s">
        <v>699</v>
      </c>
      <c r="L10">
        <v>1348</v>
      </c>
      <c r="N10">
        <v>1009</v>
      </c>
      <c r="O10" t="s">
        <v>700</v>
      </c>
      <c r="P10" t="s">
        <v>700</v>
      </c>
      <c r="Q10">
        <v>1000</v>
      </c>
      <c r="W10">
        <v>0</v>
      </c>
      <c r="X10">
        <v>1489638031</v>
      </c>
      <c r="Y10">
        <f>(AT10*1)</f>
        <v>0.21199999999999999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9.84</v>
      </c>
      <c r="AJ10">
        <v>1</v>
      </c>
      <c r="AK10">
        <v>1</v>
      </c>
      <c r="AL10">
        <v>1</v>
      </c>
      <c r="AM10">
        <v>5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0.21199999999999999</v>
      </c>
      <c r="AU10" t="s">
        <v>24</v>
      </c>
      <c r="AV10">
        <v>0</v>
      </c>
      <c r="AW10">
        <v>2</v>
      </c>
      <c r="AX10">
        <v>85737064</v>
      </c>
      <c r="AY10">
        <v>1</v>
      </c>
      <c r="AZ10">
        <v>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ROUND(Y10*Source!I29,9)</f>
        <v>1.5624400000000001</v>
      </c>
      <c r="CY10">
        <f>AA10</f>
        <v>0</v>
      </c>
      <c r="CZ10">
        <f>AE10</f>
        <v>0</v>
      </c>
      <c r="DA10">
        <f>AI10</f>
        <v>9.84</v>
      </c>
      <c r="DB10">
        <f>ROUND((ROUND(AT10*CZ10,2)*1),6)</f>
        <v>0</v>
      </c>
      <c r="DC10">
        <f>ROUND((ROUND(AT10*AG10,2)*1),6)</f>
        <v>0</v>
      </c>
      <c r="DD10" t="s">
        <v>3</v>
      </c>
      <c r="DE10" t="s">
        <v>3</v>
      </c>
      <c r="DF10">
        <f>ROUND(ROUND(AE10*AI10,2)*CX10,2)</f>
        <v>0</v>
      </c>
      <c r="DG10">
        <f t="shared" si="4"/>
        <v>0</v>
      </c>
      <c r="DH10">
        <f t="shared" si="2"/>
        <v>0</v>
      </c>
      <c r="DI10">
        <f t="shared" si="3"/>
        <v>0</v>
      </c>
      <c r="DJ10">
        <f>DF10</f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ROW(Source!A30)</f>
        <v>30</v>
      </c>
      <c r="B11">
        <v>85736471</v>
      </c>
      <c r="C11">
        <v>85737054</v>
      </c>
      <c r="D11">
        <v>85164021</v>
      </c>
      <c r="E11">
        <v>1081</v>
      </c>
      <c r="F11">
        <v>1</v>
      </c>
      <c r="G11">
        <v>1081</v>
      </c>
      <c r="H11">
        <v>1</v>
      </c>
      <c r="I11" t="s">
        <v>684</v>
      </c>
      <c r="J11" t="s">
        <v>3</v>
      </c>
      <c r="K11" t="s">
        <v>685</v>
      </c>
      <c r="L11">
        <v>1191</v>
      </c>
      <c r="N11">
        <v>1013</v>
      </c>
      <c r="O11" t="s">
        <v>686</v>
      </c>
      <c r="P11" t="s">
        <v>686</v>
      </c>
      <c r="Q11">
        <v>1</v>
      </c>
      <c r="W11">
        <v>0</v>
      </c>
      <c r="X11">
        <v>476480486</v>
      </c>
      <c r="Y11">
        <f>(AT11*1.2)</f>
        <v>54.624000000000002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45.52</v>
      </c>
      <c r="AU11" t="s">
        <v>25</v>
      </c>
      <c r="AV11">
        <v>1</v>
      </c>
      <c r="AW11">
        <v>2</v>
      </c>
      <c r="AX11">
        <v>85737065</v>
      </c>
      <c r="AY11">
        <v>1</v>
      </c>
      <c r="AZ11">
        <v>0</v>
      </c>
      <c r="BA11">
        <v>11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U11">
        <f>ROUND(AT11*Source!I30*AH11*AL11,2)</f>
        <v>0</v>
      </c>
      <c r="CV11">
        <f>ROUND(Y11*Source!I30,9)</f>
        <v>180.80544</v>
      </c>
      <c r="CW11">
        <v>0</v>
      </c>
      <c r="CX11">
        <f>ROUND(Y11*Source!I30,9)</f>
        <v>180.80544</v>
      </c>
      <c r="CY11">
        <f>AD11</f>
        <v>0</v>
      </c>
      <c r="CZ11">
        <f>AH11</f>
        <v>0</v>
      </c>
      <c r="DA11">
        <f>AL11</f>
        <v>1</v>
      </c>
      <c r="DB11">
        <f>ROUND((ROUND(AT11*CZ11,2)*1.2),6)</f>
        <v>0</v>
      </c>
      <c r="DC11">
        <f>ROUND((ROUND(AT11*AG11,2)*1.2),6)</f>
        <v>0</v>
      </c>
      <c r="DD11" t="s">
        <v>3</v>
      </c>
      <c r="DE11" t="s">
        <v>3</v>
      </c>
      <c r="DF11">
        <f t="shared" ref="DF11:DF17" si="5">ROUND(ROUND(AE11,2)*CX11,2)</f>
        <v>0</v>
      </c>
      <c r="DG11">
        <f t="shared" si="4"/>
        <v>0</v>
      </c>
      <c r="DH11">
        <f t="shared" si="2"/>
        <v>0</v>
      </c>
      <c r="DI11">
        <f t="shared" si="3"/>
        <v>0</v>
      </c>
      <c r="DJ11">
        <f>DI11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ROW(Source!A30)</f>
        <v>30</v>
      </c>
      <c r="B12">
        <v>85736471</v>
      </c>
      <c r="C12">
        <v>85737054</v>
      </c>
      <c r="D12">
        <v>85229635</v>
      </c>
      <c r="E12">
        <v>1</v>
      </c>
      <c r="F12">
        <v>1</v>
      </c>
      <c r="G12">
        <v>1081</v>
      </c>
      <c r="H12">
        <v>2</v>
      </c>
      <c r="I12" t="s">
        <v>687</v>
      </c>
      <c r="J12" t="s">
        <v>688</v>
      </c>
      <c r="K12" t="s">
        <v>689</v>
      </c>
      <c r="L12">
        <v>1368</v>
      </c>
      <c r="N12">
        <v>1011</v>
      </c>
      <c r="O12" t="s">
        <v>690</v>
      </c>
      <c r="P12" t="s">
        <v>690</v>
      </c>
      <c r="Q12">
        <v>1</v>
      </c>
      <c r="W12">
        <v>0</v>
      </c>
      <c r="X12">
        <v>-49672420</v>
      </c>
      <c r="Y12">
        <f>(AT12*1.2)</f>
        <v>5.3999999999999995</v>
      </c>
      <c r="AA12">
        <v>0</v>
      </c>
      <c r="AB12">
        <v>0.28999999999999998</v>
      </c>
      <c r="AC12">
        <v>0</v>
      </c>
      <c r="AD12">
        <v>0</v>
      </c>
      <c r="AE12">
        <v>0</v>
      </c>
      <c r="AF12">
        <v>0.28000000000000003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4.5</v>
      </c>
      <c r="AU12" t="s">
        <v>25</v>
      </c>
      <c r="AV12">
        <v>0</v>
      </c>
      <c r="AW12">
        <v>2</v>
      </c>
      <c r="AX12">
        <v>85737066</v>
      </c>
      <c r="AY12">
        <v>1</v>
      </c>
      <c r="AZ12">
        <v>0</v>
      </c>
      <c r="BA12">
        <v>12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f>ROUND(Y12*Source!I30*DO12,9)</f>
        <v>0</v>
      </c>
      <c r="CX12">
        <f>ROUND(Y12*Source!I30,9)</f>
        <v>17.873999999999999</v>
      </c>
      <c r="CY12">
        <f>AB12</f>
        <v>0.28999999999999998</v>
      </c>
      <c r="CZ12">
        <f>AF12</f>
        <v>0.28000000000000003</v>
      </c>
      <c r="DA12">
        <f>AJ12</f>
        <v>1</v>
      </c>
      <c r="DB12">
        <f>ROUND((ROUND(AT12*CZ12,2)*1.2),6)</f>
        <v>1.512</v>
      </c>
      <c r="DC12">
        <f>ROUND((ROUND(AT12*AG12,2)*1.2),6)</f>
        <v>0</v>
      </c>
      <c r="DD12" t="s">
        <v>3</v>
      </c>
      <c r="DE12" t="s">
        <v>3</v>
      </c>
      <c r="DF12">
        <f t="shared" si="5"/>
        <v>0</v>
      </c>
      <c r="DG12">
        <f t="shared" si="4"/>
        <v>5</v>
      </c>
      <c r="DH12">
        <f t="shared" si="2"/>
        <v>0</v>
      </c>
      <c r="DI12">
        <f t="shared" si="3"/>
        <v>0</v>
      </c>
      <c r="DJ12">
        <f>DG12</f>
        <v>5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ROW(Source!A30)</f>
        <v>30</v>
      </c>
      <c r="B13">
        <v>85736471</v>
      </c>
      <c r="C13">
        <v>85737054</v>
      </c>
      <c r="D13">
        <v>85198892</v>
      </c>
      <c r="E13">
        <v>1</v>
      </c>
      <c r="F13">
        <v>1</v>
      </c>
      <c r="G13">
        <v>1081</v>
      </c>
      <c r="H13">
        <v>3</v>
      </c>
      <c r="I13" t="s">
        <v>691</v>
      </c>
      <c r="J13" t="s">
        <v>692</v>
      </c>
      <c r="K13" t="s">
        <v>693</v>
      </c>
      <c r="L13">
        <v>1339</v>
      </c>
      <c r="N13">
        <v>1007</v>
      </c>
      <c r="O13" t="s">
        <v>694</v>
      </c>
      <c r="P13" t="s">
        <v>694</v>
      </c>
      <c r="Q13">
        <v>1</v>
      </c>
      <c r="W13">
        <v>0</v>
      </c>
      <c r="X13">
        <v>-676034668</v>
      </c>
      <c r="Y13">
        <f>(AT13*1)</f>
        <v>0.51</v>
      </c>
      <c r="AA13">
        <v>53.42</v>
      </c>
      <c r="AB13">
        <v>0</v>
      </c>
      <c r="AC13">
        <v>0</v>
      </c>
      <c r="AD13">
        <v>0</v>
      </c>
      <c r="AE13">
        <v>53.42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0.51</v>
      </c>
      <c r="AU13" t="s">
        <v>24</v>
      </c>
      <c r="AV13">
        <v>0</v>
      </c>
      <c r="AW13">
        <v>2</v>
      </c>
      <c r="AX13">
        <v>85737067</v>
      </c>
      <c r="AY13">
        <v>1</v>
      </c>
      <c r="AZ13">
        <v>0</v>
      </c>
      <c r="BA13">
        <v>13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ROUND(Y13*Source!I30,9)</f>
        <v>1.6880999999999999</v>
      </c>
      <c r="CY13">
        <f>AA13</f>
        <v>53.42</v>
      </c>
      <c r="CZ13">
        <f>AE13</f>
        <v>53.42</v>
      </c>
      <c r="DA13">
        <f>AI13</f>
        <v>1</v>
      </c>
      <c r="DB13">
        <f>ROUND((ROUND(AT13*CZ13,2)*1),6)</f>
        <v>27.24</v>
      </c>
      <c r="DC13">
        <f>ROUND((ROUND(AT13*AG13,2)*1),6)</f>
        <v>0</v>
      </c>
      <c r="DD13" t="s">
        <v>3</v>
      </c>
      <c r="DE13" t="s">
        <v>3</v>
      </c>
      <c r="DF13">
        <f t="shared" si="5"/>
        <v>90.18</v>
      </c>
      <c r="DG13">
        <f t="shared" si="4"/>
        <v>0</v>
      </c>
      <c r="DH13">
        <f t="shared" si="2"/>
        <v>0</v>
      </c>
      <c r="DI13">
        <f t="shared" si="3"/>
        <v>0</v>
      </c>
      <c r="DJ13">
        <f>DF13</f>
        <v>90.18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ROW(Source!A30)</f>
        <v>30</v>
      </c>
      <c r="B14">
        <v>85736471</v>
      </c>
      <c r="C14">
        <v>85737054</v>
      </c>
      <c r="D14">
        <v>85199158</v>
      </c>
      <c r="E14">
        <v>1</v>
      </c>
      <c r="F14">
        <v>1</v>
      </c>
      <c r="G14">
        <v>1081</v>
      </c>
      <c r="H14">
        <v>3</v>
      </c>
      <c r="I14" t="s">
        <v>695</v>
      </c>
      <c r="J14" t="s">
        <v>696</v>
      </c>
      <c r="K14" t="s">
        <v>697</v>
      </c>
      <c r="L14">
        <v>1339</v>
      </c>
      <c r="N14">
        <v>1007</v>
      </c>
      <c r="O14" t="s">
        <v>694</v>
      </c>
      <c r="P14" t="s">
        <v>694</v>
      </c>
      <c r="Q14">
        <v>1</v>
      </c>
      <c r="W14">
        <v>0</v>
      </c>
      <c r="X14">
        <v>-1235260082</v>
      </c>
      <c r="Y14">
        <f>(AT14*1)</f>
        <v>3.25</v>
      </c>
      <c r="AA14">
        <v>5.82</v>
      </c>
      <c r="AB14">
        <v>0</v>
      </c>
      <c r="AC14">
        <v>0</v>
      </c>
      <c r="AD14">
        <v>0</v>
      </c>
      <c r="AE14">
        <v>5.82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-2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3.25</v>
      </c>
      <c r="AU14" t="s">
        <v>24</v>
      </c>
      <c r="AV14">
        <v>0</v>
      </c>
      <c r="AW14">
        <v>2</v>
      </c>
      <c r="AX14">
        <v>85737068</v>
      </c>
      <c r="AY14">
        <v>1</v>
      </c>
      <c r="AZ14">
        <v>0</v>
      </c>
      <c r="BA14">
        <v>14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ROUND(Y14*Source!I30,9)</f>
        <v>10.7575</v>
      </c>
      <c r="CY14">
        <f>AA14</f>
        <v>5.82</v>
      </c>
      <c r="CZ14">
        <f>AE14</f>
        <v>5.82</v>
      </c>
      <c r="DA14">
        <f>AI14</f>
        <v>1</v>
      </c>
      <c r="DB14">
        <f>ROUND((ROUND(AT14*CZ14,2)*1),6)</f>
        <v>18.920000000000002</v>
      </c>
      <c r="DC14">
        <f>ROUND((ROUND(AT14*AG14,2)*1),6)</f>
        <v>0</v>
      </c>
      <c r="DD14" t="s">
        <v>3</v>
      </c>
      <c r="DE14" t="s">
        <v>3</v>
      </c>
      <c r="DF14">
        <f t="shared" si="5"/>
        <v>62.61</v>
      </c>
      <c r="DG14">
        <f t="shared" si="4"/>
        <v>0</v>
      </c>
      <c r="DH14">
        <f t="shared" si="2"/>
        <v>0</v>
      </c>
      <c r="DI14">
        <f t="shared" si="3"/>
        <v>0</v>
      </c>
      <c r="DJ14">
        <f>DF14</f>
        <v>62.61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ROW(Source!A30)</f>
        <v>30</v>
      </c>
      <c r="B15">
        <v>85736471</v>
      </c>
      <c r="C15">
        <v>85737054</v>
      </c>
      <c r="D15">
        <v>85164005</v>
      </c>
      <c r="E15">
        <v>1081</v>
      </c>
      <c r="F15">
        <v>1</v>
      </c>
      <c r="G15">
        <v>1081</v>
      </c>
      <c r="H15">
        <v>3</v>
      </c>
      <c r="I15" t="s">
        <v>698</v>
      </c>
      <c r="J15" t="s">
        <v>3</v>
      </c>
      <c r="K15" t="s">
        <v>699</v>
      </c>
      <c r="L15">
        <v>1348</v>
      </c>
      <c r="N15">
        <v>1009</v>
      </c>
      <c r="O15" t="s">
        <v>700</v>
      </c>
      <c r="P15" t="s">
        <v>700</v>
      </c>
      <c r="Q15">
        <v>1000</v>
      </c>
      <c r="W15">
        <v>0</v>
      </c>
      <c r="X15">
        <v>1489638031</v>
      </c>
      <c r="Y15">
        <f>(AT15*1)</f>
        <v>0.33300000000000002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0.33300000000000002</v>
      </c>
      <c r="AU15" t="s">
        <v>24</v>
      </c>
      <c r="AV15">
        <v>0</v>
      </c>
      <c r="AW15">
        <v>2</v>
      </c>
      <c r="AX15">
        <v>85737069</v>
      </c>
      <c r="AY15">
        <v>1</v>
      </c>
      <c r="AZ15">
        <v>0</v>
      </c>
      <c r="BA15">
        <v>15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ROUND(Y15*Source!I30,9)</f>
        <v>1.10223</v>
      </c>
      <c r="CY15">
        <f>AA15</f>
        <v>0</v>
      </c>
      <c r="CZ15">
        <f>AE15</f>
        <v>0</v>
      </c>
      <c r="DA15">
        <f>AI15</f>
        <v>1</v>
      </c>
      <c r="DB15">
        <f>ROUND((ROUND(AT15*CZ15,2)*1),6)</f>
        <v>0</v>
      </c>
      <c r="DC15">
        <f>ROUND((ROUND(AT15*AG15,2)*1),6)</f>
        <v>0</v>
      </c>
      <c r="DD15" t="s">
        <v>3</v>
      </c>
      <c r="DE15" t="s">
        <v>3</v>
      </c>
      <c r="DF15">
        <f t="shared" si="5"/>
        <v>0</v>
      </c>
      <c r="DG15">
        <f t="shared" si="4"/>
        <v>0</v>
      </c>
      <c r="DH15">
        <f t="shared" si="2"/>
        <v>0</v>
      </c>
      <c r="DI15">
        <f t="shared" si="3"/>
        <v>0</v>
      </c>
      <c r="DJ15">
        <f>DF15</f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ROW(Source!A31)</f>
        <v>31</v>
      </c>
      <c r="B16">
        <v>85736473</v>
      </c>
      <c r="C16">
        <v>85737054</v>
      </c>
      <c r="D16">
        <v>85164021</v>
      </c>
      <c r="E16">
        <v>1081</v>
      </c>
      <c r="F16">
        <v>1</v>
      </c>
      <c r="G16">
        <v>1081</v>
      </c>
      <c r="H16">
        <v>1</v>
      </c>
      <c r="I16" t="s">
        <v>684</v>
      </c>
      <c r="J16" t="s">
        <v>3</v>
      </c>
      <c r="K16" t="s">
        <v>685</v>
      </c>
      <c r="L16">
        <v>1191</v>
      </c>
      <c r="N16">
        <v>1013</v>
      </c>
      <c r="O16" t="s">
        <v>686</v>
      </c>
      <c r="P16" t="s">
        <v>686</v>
      </c>
      <c r="Q16">
        <v>1</v>
      </c>
      <c r="W16">
        <v>0</v>
      </c>
      <c r="X16">
        <v>476480486</v>
      </c>
      <c r="Y16">
        <f>(AT16*1.2)</f>
        <v>54.624000000000002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5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45.52</v>
      </c>
      <c r="AU16" t="s">
        <v>25</v>
      </c>
      <c r="AV16">
        <v>1</v>
      </c>
      <c r="AW16">
        <v>2</v>
      </c>
      <c r="AX16">
        <v>85737065</v>
      </c>
      <c r="AY16">
        <v>1</v>
      </c>
      <c r="AZ16">
        <v>0</v>
      </c>
      <c r="BA16">
        <v>16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U16">
        <f>ROUND(AT16*Source!I31*AH16*AL16,2)</f>
        <v>0</v>
      </c>
      <c r="CV16">
        <f>ROUND(Y16*Source!I31,9)</f>
        <v>180.80544</v>
      </c>
      <c r="CW16">
        <v>0</v>
      </c>
      <c r="CX16">
        <f>ROUND(Y16*Source!I31,9)</f>
        <v>180.80544</v>
      </c>
      <c r="CY16">
        <f>AD16</f>
        <v>0</v>
      </c>
      <c r="CZ16">
        <f>AH16</f>
        <v>0</v>
      </c>
      <c r="DA16">
        <f>AL16</f>
        <v>1</v>
      </c>
      <c r="DB16">
        <f>ROUND((ROUND(AT16*CZ16,2)*1.2),6)</f>
        <v>0</v>
      </c>
      <c r="DC16">
        <f>ROUND((ROUND(AT16*AG16,2)*1.2),6)</f>
        <v>0</v>
      </c>
      <c r="DD16" t="s">
        <v>3</v>
      </c>
      <c r="DE16" t="s">
        <v>3</v>
      </c>
      <c r="DF16">
        <f t="shared" si="5"/>
        <v>0</v>
      </c>
      <c r="DG16">
        <f t="shared" si="4"/>
        <v>0</v>
      </c>
      <c r="DH16">
        <f t="shared" si="2"/>
        <v>0</v>
      </c>
      <c r="DI16">
        <f t="shared" si="3"/>
        <v>0</v>
      </c>
      <c r="DJ16">
        <f>DI16</f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ROW(Source!A31)</f>
        <v>31</v>
      </c>
      <c r="B17">
        <v>85736473</v>
      </c>
      <c r="C17">
        <v>85737054</v>
      </c>
      <c r="D17">
        <v>85229635</v>
      </c>
      <c r="E17">
        <v>1</v>
      </c>
      <c r="F17">
        <v>1</v>
      </c>
      <c r="G17">
        <v>1081</v>
      </c>
      <c r="H17">
        <v>2</v>
      </c>
      <c r="I17" t="s">
        <v>687</v>
      </c>
      <c r="J17" t="s">
        <v>688</v>
      </c>
      <c r="K17" t="s">
        <v>689</v>
      </c>
      <c r="L17">
        <v>1368</v>
      </c>
      <c r="N17">
        <v>1011</v>
      </c>
      <c r="O17" t="s">
        <v>690</v>
      </c>
      <c r="P17" t="s">
        <v>690</v>
      </c>
      <c r="Q17">
        <v>1</v>
      </c>
      <c r="W17">
        <v>0</v>
      </c>
      <c r="X17">
        <v>-49672420</v>
      </c>
      <c r="Y17">
        <f>(AT17*1.2)</f>
        <v>5.3999999999999995</v>
      </c>
      <c r="AA17">
        <v>0</v>
      </c>
      <c r="AB17">
        <v>2.72</v>
      </c>
      <c r="AC17">
        <v>0</v>
      </c>
      <c r="AD17">
        <v>0</v>
      </c>
      <c r="AE17">
        <v>0</v>
      </c>
      <c r="AF17">
        <v>0.28000000000000003</v>
      </c>
      <c r="AG17">
        <v>0</v>
      </c>
      <c r="AH17">
        <v>0</v>
      </c>
      <c r="AI17">
        <v>1</v>
      </c>
      <c r="AJ17">
        <v>9.2899999999999991</v>
      </c>
      <c r="AK17">
        <v>1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4.5</v>
      </c>
      <c r="AU17" t="s">
        <v>25</v>
      </c>
      <c r="AV17">
        <v>0</v>
      </c>
      <c r="AW17">
        <v>2</v>
      </c>
      <c r="AX17">
        <v>85737066</v>
      </c>
      <c r="AY17">
        <v>1</v>
      </c>
      <c r="AZ17">
        <v>0</v>
      </c>
      <c r="BA17">
        <v>17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f>ROUND(Y17*Source!I31*DO17,9)</f>
        <v>0</v>
      </c>
      <c r="CX17">
        <f>ROUND(Y17*Source!I31,9)</f>
        <v>17.873999999999999</v>
      </c>
      <c r="CY17">
        <f>AB17</f>
        <v>2.72</v>
      </c>
      <c r="CZ17">
        <f>AF17</f>
        <v>0.28000000000000003</v>
      </c>
      <c r="DA17">
        <f>AJ17</f>
        <v>9.2899999999999991</v>
      </c>
      <c r="DB17">
        <f>ROUND((ROUND(AT17*CZ17,2)*1.2),6)</f>
        <v>1.512</v>
      </c>
      <c r="DC17">
        <f>ROUND((ROUND(AT17*AG17,2)*1.2),6)</f>
        <v>0</v>
      </c>
      <c r="DD17" t="s">
        <v>3</v>
      </c>
      <c r="DE17" t="s">
        <v>3</v>
      </c>
      <c r="DF17">
        <f t="shared" si="5"/>
        <v>0</v>
      </c>
      <c r="DG17">
        <f>ROUND(ROUND(AF17*AJ17,2)*CX17,2)</f>
        <v>46.47</v>
      </c>
      <c r="DH17">
        <f t="shared" si="2"/>
        <v>0</v>
      </c>
      <c r="DI17">
        <f t="shared" si="3"/>
        <v>0</v>
      </c>
      <c r="DJ17">
        <f>DG17</f>
        <v>46.47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ROW(Source!A31)</f>
        <v>31</v>
      </c>
      <c r="B18">
        <v>85736473</v>
      </c>
      <c r="C18">
        <v>85737054</v>
      </c>
      <c r="D18">
        <v>85198892</v>
      </c>
      <c r="E18">
        <v>1</v>
      </c>
      <c r="F18">
        <v>1</v>
      </c>
      <c r="G18">
        <v>1081</v>
      </c>
      <c r="H18">
        <v>3</v>
      </c>
      <c r="I18" t="s">
        <v>691</v>
      </c>
      <c r="J18" t="s">
        <v>692</v>
      </c>
      <c r="K18" t="s">
        <v>693</v>
      </c>
      <c r="L18">
        <v>1339</v>
      </c>
      <c r="N18">
        <v>1007</v>
      </c>
      <c r="O18" t="s">
        <v>694</v>
      </c>
      <c r="P18" t="s">
        <v>694</v>
      </c>
      <c r="Q18">
        <v>1</v>
      </c>
      <c r="W18">
        <v>0</v>
      </c>
      <c r="X18">
        <v>-676034668</v>
      </c>
      <c r="Y18">
        <f>(AT18*1)</f>
        <v>0.51</v>
      </c>
      <c r="AA18">
        <v>760.17</v>
      </c>
      <c r="AB18">
        <v>0</v>
      </c>
      <c r="AC18">
        <v>0</v>
      </c>
      <c r="AD18">
        <v>0</v>
      </c>
      <c r="AE18">
        <v>53.42</v>
      </c>
      <c r="AF18">
        <v>0</v>
      </c>
      <c r="AG18">
        <v>0</v>
      </c>
      <c r="AH18">
        <v>0</v>
      </c>
      <c r="AI18">
        <v>14.23</v>
      </c>
      <c r="AJ18">
        <v>1</v>
      </c>
      <c r="AK18">
        <v>1</v>
      </c>
      <c r="AL18">
        <v>1</v>
      </c>
      <c r="AM18">
        <v>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0.51</v>
      </c>
      <c r="AU18" t="s">
        <v>24</v>
      </c>
      <c r="AV18">
        <v>0</v>
      </c>
      <c r="AW18">
        <v>2</v>
      </c>
      <c r="AX18">
        <v>85737067</v>
      </c>
      <c r="AY18">
        <v>1</v>
      </c>
      <c r="AZ18">
        <v>0</v>
      </c>
      <c r="BA18">
        <v>18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ROUND(Y18*Source!I31,9)</f>
        <v>1.6880999999999999</v>
      </c>
      <c r="CY18">
        <f>AA18</f>
        <v>760.17</v>
      </c>
      <c r="CZ18">
        <f>AE18</f>
        <v>53.42</v>
      </c>
      <c r="DA18">
        <f>AI18</f>
        <v>14.23</v>
      </c>
      <c r="DB18">
        <f>ROUND((ROUND(AT18*CZ18,2)*1),6)</f>
        <v>27.24</v>
      </c>
      <c r="DC18">
        <f>ROUND((ROUND(AT18*AG18,2)*1),6)</f>
        <v>0</v>
      </c>
      <c r="DD18" t="s">
        <v>3</v>
      </c>
      <c r="DE18" t="s">
        <v>3</v>
      </c>
      <c r="DF18">
        <f>ROUND(ROUND(AE18*AI18,2)*CX18,2)</f>
        <v>1283.24</v>
      </c>
      <c r="DG18">
        <f t="shared" ref="DG18:DG26" si="6">ROUND(ROUND(AF18,2)*CX18,2)</f>
        <v>0</v>
      </c>
      <c r="DH18">
        <f t="shared" si="2"/>
        <v>0</v>
      </c>
      <c r="DI18">
        <f t="shared" si="3"/>
        <v>0</v>
      </c>
      <c r="DJ18">
        <f>DF18</f>
        <v>1283.24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ROW(Source!A31)</f>
        <v>31</v>
      </c>
      <c r="B19">
        <v>85736473</v>
      </c>
      <c r="C19">
        <v>85737054</v>
      </c>
      <c r="D19">
        <v>85199158</v>
      </c>
      <c r="E19">
        <v>1</v>
      </c>
      <c r="F19">
        <v>1</v>
      </c>
      <c r="G19">
        <v>1081</v>
      </c>
      <c r="H19">
        <v>3</v>
      </c>
      <c r="I19" t="s">
        <v>695</v>
      </c>
      <c r="J19" t="s">
        <v>696</v>
      </c>
      <c r="K19" t="s">
        <v>697</v>
      </c>
      <c r="L19">
        <v>1339</v>
      </c>
      <c r="N19">
        <v>1007</v>
      </c>
      <c r="O19" t="s">
        <v>694</v>
      </c>
      <c r="P19" t="s">
        <v>694</v>
      </c>
      <c r="Q19">
        <v>1</v>
      </c>
      <c r="W19">
        <v>0</v>
      </c>
      <c r="X19">
        <v>-1235260082</v>
      </c>
      <c r="Y19">
        <f>(AT19*1)</f>
        <v>3.25</v>
      </c>
      <c r="AA19">
        <v>101.33</v>
      </c>
      <c r="AB19">
        <v>0</v>
      </c>
      <c r="AC19">
        <v>0</v>
      </c>
      <c r="AD19">
        <v>0</v>
      </c>
      <c r="AE19">
        <v>5.82</v>
      </c>
      <c r="AF19">
        <v>0</v>
      </c>
      <c r="AG19">
        <v>0</v>
      </c>
      <c r="AH19">
        <v>0</v>
      </c>
      <c r="AI19">
        <v>17.41</v>
      </c>
      <c r="AJ19">
        <v>1</v>
      </c>
      <c r="AK19">
        <v>1</v>
      </c>
      <c r="AL19">
        <v>1</v>
      </c>
      <c r="AM19">
        <v>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3.25</v>
      </c>
      <c r="AU19" t="s">
        <v>24</v>
      </c>
      <c r="AV19">
        <v>0</v>
      </c>
      <c r="AW19">
        <v>2</v>
      </c>
      <c r="AX19">
        <v>85737068</v>
      </c>
      <c r="AY19">
        <v>1</v>
      </c>
      <c r="AZ19">
        <v>0</v>
      </c>
      <c r="BA19">
        <v>19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ROUND(Y19*Source!I31,9)</f>
        <v>10.7575</v>
      </c>
      <c r="CY19">
        <f>AA19</f>
        <v>101.33</v>
      </c>
      <c r="CZ19">
        <f>AE19</f>
        <v>5.82</v>
      </c>
      <c r="DA19">
        <f>AI19</f>
        <v>17.41</v>
      </c>
      <c r="DB19">
        <f>ROUND((ROUND(AT19*CZ19,2)*1),6)</f>
        <v>18.920000000000002</v>
      </c>
      <c r="DC19">
        <f>ROUND((ROUND(AT19*AG19,2)*1),6)</f>
        <v>0</v>
      </c>
      <c r="DD19" t="s">
        <v>3</v>
      </c>
      <c r="DE19" t="s">
        <v>3</v>
      </c>
      <c r="DF19">
        <f>ROUND(ROUND(AE19*AI19,2)*CX19,2)</f>
        <v>1090.06</v>
      </c>
      <c r="DG19">
        <f t="shared" si="6"/>
        <v>0</v>
      </c>
      <c r="DH19">
        <f t="shared" si="2"/>
        <v>0</v>
      </c>
      <c r="DI19">
        <f t="shared" si="3"/>
        <v>0</v>
      </c>
      <c r="DJ19">
        <f>DF19</f>
        <v>1090.06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ROW(Source!A31)</f>
        <v>31</v>
      </c>
      <c r="B20">
        <v>85736473</v>
      </c>
      <c r="C20">
        <v>85737054</v>
      </c>
      <c r="D20">
        <v>85164005</v>
      </c>
      <c r="E20">
        <v>1081</v>
      </c>
      <c r="F20">
        <v>1</v>
      </c>
      <c r="G20">
        <v>1081</v>
      </c>
      <c r="H20">
        <v>3</v>
      </c>
      <c r="I20" t="s">
        <v>698</v>
      </c>
      <c r="J20" t="s">
        <v>3</v>
      </c>
      <c r="K20" t="s">
        <v>699</v>
      </c>
      <c r="L20">
        <v>1348</v>
      </c>
      <c r="N20">
        <v>1009</v>
      </c>
      <c r="O20" t="s">
        <v>700</v>
      </c>
      <c r="P20" t="s">
        <v>700</v>
      </c>
      <c r="Q20">
        <v>1000</v>
      </c>
      <c r="W20">
        <v>0</v>
      </c>
      <c r="X20">
        <v>1489638031</v>
      </c>
      <c r="Y20">
        <f>(AT20*1)</f>
        <v>0.33300000000000002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9.84</v>
      </c>
      <c r="AJ20">
        <v>1</v>
      </c>
      <c r="AK20">
        <v>1</v>
      </c>
      <c r="AL20">
        <v>1</v>
      </c>
      <c r="AM20">
        <v>5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0.33300000000000002</v>
      </c>
      <c r="AU20" t="s">
        <v>24</v>
      </c>
      <c r="AV20">
        <v>0</v>
      </c>
      <c r="AW20">
        <v>2</v>
      </c>
      <c r="AX20">
        <v>85737069</v>
      </c>
      <c r="AY20">
        <v>1</v>
      </c>
      <c r="AZ20">
        <v>0</v>
      </c>
      <c r="BA20">
        <v>20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ROUND(Y20*Source!I31,9)</f>
        <v>1.10223</v>
      </c>
      <c r="CY20">
        <f>AA20</f>
        <v>0</v>
      </c>
      <c r="CZ20">
        <f>AE20</f>
        <v>0</v>
      </c>
      <c r="DA20">
        <f>AI20</f>
        <v>9.84</v>
      </c>
      <c r="DB20">
        <f>ROUND((ROUND(AT20*CZ20,2)*1),6)</f>
        <v>0</v>
      </c>
      <c r="DC20">
        <f>ROUND((ROUND(AT20*AG20,2)*1),6)</f>
        <v>0</v>
      </c>
      <c r="DD20" t="s">
        <v>3</v>
      </c>
      <c r="DE20" t="s">
        <v>3</v>
      </c>
      <c r="DF20">
        <f>ROUND(ROUND(AE20*AI20,2)*CX20,2)</f>
        <v>0</v>
      </c>
      <c r="DG20">
        <f t="shared" si="6"/>
        <v>0</v>
      </c>
      <c r="DH20">
        <f t="shared" si="2"/>
        <v>0</v>
      </c>
      <c r="DI20">
        <f t="shared" si="3"/>
        <v>0</v>
      </c>
      <c r="DJ20">
        <f>DF20</f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ROW(Source!A32)</f>
        <v>32</v>
      </c>
      <c r="B21">
        <v>85736471</v>
      </c>
      <c r="C21">
        <v>85737055</v>
      </c>
      <c r="D21">
        <v>85164021</v>
      </c>
      <c r="E21">
        <v>1081</v>
      </c>
      <c r="F21">
        <v>1</v>
      </c>
      <c r="G21">
        <v>1081</v>
      </c>
      <c r="H21">
        <v>1</v>
      </c>
      <c r="I21" t="s">
        <v>684</v>
      </c>
      <c r="J21" t="s">
        <v>3</v>
      </c>
      <c r="K21" t="s">
        <v>685</v>
      </c>
      <c r="L21">
        <v>1191</v>
      </c>
      <c r="N21">
        <v>1013</v>
      </c>
      <c r="O21" t="s">
        <v>686</v>
      </c>
      <c r="P21" t="s">
        <v>686</v>
      </c>
      <c r="Q21">
        <v>1</v>
      </c>
      <c r="W21">
        <v>0</v>
      </c>
      <c r="X21">
        <v>476480486</v>
      </c>
      <c r="Y21">
        <f>(AT21*1.2)</f>
        <v>72.384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60.32</v>
      </c>
      <c r="AU21" t="s">
        <v>25</v>
      </c>
      <c r="AV21">
        <v>1</v>
      </c>
      <c r="AW21">
        <v>2</v>
      </c>
      <c r="AX21">
        <v>85737070</v>
      </c>
      <c r="AY21">
        <v>1</v>
      </c>
      <c r="AZ21">
        <v>0</v>
      </c>
      <c r="BA21">
        <v>21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U21">
        <f>ROUND(AT21*Source!I32*AH21*AL21,2)</f>
        <v>0</v>
      </c>
      <c r="CV21">
        <f>ROUND(Y21*Source!I32,9)</f>
        <v>88.308480000000003</v>
      </c>
      <c r="CW21">
        <v>0</v>
      </c>
      <c r="CX21">
        <f>ROUND(Y21*Source!I32,9)</f>
        <v>88.308480000000003</v>
      </c>
      <c r="CY21">
        <f>AD21</f>
        <v>0</v>
      </c>
      <c r="CZ21">
        <f>AH21</f>
        <v>0</v>
      </c>
      <c r="DA21">
        <f>AL21</f>
        <v>1</v>
      </c>
      <c r="DB21">
        <f>ROUND((ROUND(AT21*CZ21,2)*1.2),6)</f>
        <v>0</v>
      </c>
      <c r="DC21">
        <f>ROUND((ROUND(AT21*AG21,2)*1.2),6)</f>
        <v>0</v>
      </c>
      <c r="DD21" t="s">
        <v>3</v>
      </c>
      <c r="DE21" t="s">
        <v>3</v>
      </c>
      <c r="DF21">
        <f t="shared" ref="DF21:DF27" si="7">ROUND(ROUND(AE21,2)*CX21,2)</f>
        <v>0</v>
      </c>
      <c r="DG21">
        <f t="shared" si="6"/>
        <v>0</v>
      </c>
      <c r="DH21">
        <f t="shared" si="2"/>
        <v>0</v>
      </c>
      <c r="DI21">
        <f t="shared" si="3"/>
        <v>0</v>
      </c>
      <c r="DJ21">
        <f>DI21</f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ROW(Source!A32)</f>
        <v>32</v>
      </c>
      <c r="B22">
        <v>85736471</v>
      </c>
      <c r="C22">
        <v>85737055</v>
      </c>
      <c r="D22">
        <v>85229635</v>
      </c>
      <c r="E22">
        <v>1</v>
      </c>
      <c r="F22">
        <v>1</v>
      </c>
      <c r="G22">
        <v>1081</v>
      </c>
      <c r="H22">
        <v>2</v>
      </c>
      <c r="I22" t="s">
        <v>687</v>
      </c>
      <c r="J22" t="s">
        <v>688</v>
      </c>
      <c r="K22" t="s">
        <v>689</v>
      </c>
      <c r="L22">
        <v>1368</v>
      </c>
      <c r="N22">
        <v>1011</v>
      </c>
      <c r="O22" t="s">
        <v>690</v>
      </c>
      <c r="P22" t="s">
        <v>690</v>
      </c>
      <c r="Q22">
        <v>1</v>
      </c>
      <c r="W22">
        <v>0</v>
      </c>
      <c r="X22">
        <v>-49672420</v>
      </c>
      <c r="Y22">
        <f>(AT22*1.2)</f>
        <v>5.88</v>
      </c>
      <c r="AA22">
        <v>0</v>
      </c>
      <c r="AB22">
        <v>0.28999999999999998</v>
      </c>
      <c r="AC22">
        <v>0</v>
      </c>
      <c r="AD22">
        <v>0</v>
      </c>
      <c r="AE22">
        <v>0</v>
      </c>
      <c r="AF22">
        <v>0.28000000000000003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-2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4.9000000000000004</v>
      </c>
      <c r="AU22" t="s">
        <v>25</v>
      </c>
      <c r="AV22">
        <v>0</v>
      </c>
      <c r="AW22">
        <v>2</v>
      </c>
      <c r="AX22">
        <v>85737071</v>
      </c>
      <c r="AY22">
        <v>1</v>
      </c>
      <c r="AZ22">
        <v>0</v>
      </c>
      <c r="BA22">
        <v>22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f>ROUND(Y22*Source!I32*DO22,9)</f>
        <v>0</v>
      </c>
      <c r="CX22">
        <f>ROUND(Y22*Source!I32,9)</f>
        <v>7.1736000000000004</v>
      </c>
      <c r="CY22">
        <f>AB22</f>
        <v>0.28999999999999998</v>
      </c>
      <c r="CZ22">
        <f>AF22</f>
        <v>0.28000000000000003</v>
      </c>
      <c r="DA22">
        <f>AJ22</f>
        <v>1</v>
      </c>
      <c r="DB22">
        <f>ROUND((ROUND(AT22*CZ22,2)*1.2),6)</f>
        <v>1.6439999999999999</v>
      </c>
      <c r="DC22">
        <f>ROUND((ROUND(AT22*AG22,2)*1.2),6)</f>
        <v>0</v>
      </c>
      <c r="DD22" t="s">
        <v>3</v>
      </c>
      <c r="DE22" t="s">
        <v>3</v>
      </c>
      <c r="DF22">
        <f t="shared" si="7"/>
        <v>0</v>
      </c>
      <c r="DG22">
        <f t="shared" si="6"/>
        <v>2.0099999999999998</v>
      </c>
      <c r="DH22">
        <f t="shared" si="2"/>
        <v>0</v>
      </c>
      <c r="DI22">
        <f t="shared" si="3"/>
        <v>0</v>
      </c>
      <c r="DJ22">
        <f>DG22</f>
        <v>2.0099999999999998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ROW(Source!A32)</f>
        <v>32</v>
      </c>
      <c r="B23">
        <v>85736471</v>
      </c>
      <c r="C23">
        <v>85737055</v>
      </c>
      <c r="D23">
        <v>85198892</v>
      </c>
      <c r="E23">
        <v>1</v>
      </c>
      <c r="F23">
        <v>1</v>
      </c>
      <c r="G23">
        <v>1081</v>
      </c>
      <c r="H23">
        <v>3</v>
      </c>
      <c r="I23" t="s">
        <v>691</v>
      </c>
      <c r="J23" t="s">
        <v>692</v>
      </c>
      <c r="K23" t="s">
        <v>693</v>
      </c>
      <c r="L23">
        <v>1339</v>
      </c>
      <c r="N23">
        <v>1007</v>
      </c>
      <c r="O23" t="s">
        <v>694</v>
      </c>
      <c r="P23" t="s">
        <v>694</v>
      </c>
      <c r="Q23">
        <v>1</v>
      </c>
      <c r="W23">
        <v>0</v>
      </c>
      <c r="X23">
        <v>-676034668</v>
      </c>
      <c r="Y23">
        <f>(AT23*1)</f>
        <v>0.61</v>
      </c>
      <c r="AA23">
        <v>53.42</v>
      </c>
      <c r="AB23">
        <v>0</v>
      </c>
      <c r="AC23">
        <v>0</v>
      </c>
      <c r="AD23">
        <v>0</v>
      </c>
      <c r="AE23">
        <v>53.42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0.61</v>
      </c>
      <c r="AU23" t="s">
        <v>24</v>
      </c>
      <c r="AV23">
        <v>0</v>
      </c>
      <c r="AW23">
        <v>2</v>
      </c>
      <c r="AX23">
        <v>85737072</v>
      </c>
      <c r="AY23">
        <v>1</v>
      </c>
      <c r="AZ23">
        <v>0</v>
      </c>
      <c r="BA23">
        <v>23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v>0</v>
      </c>
      <c r="CX23">
        <f>ROUND(Y23*Source!I32,9)</f>
        <v>0.74419999999999997</v>
      </c>
      <c r="CY23">
        <f>AA23</f>
        <v>53.42</v>
      </c>
      <c r="CZ23">
        <f>AE23</f>
        <v>53.42</v>
      </c>
      <c r="DA23">
        <f>AI23</f>
        <v>1</v>
      </c>
      <c r="DB23">
        <f>ROUND((ROUND(AT23*CZ23,2)*1),6)</f>
        <v>32.590000000000003</v>
      </c>
      <c r="DC23">
        <f>ROUND((ROUND(AT23*AG23,2)*1),6)</f>
        <v>0</v>
      </c>
      <c r="DD23" t="s">
        <v>3</v>
      </c>
      <c r="DE23" t="s">
        <v>3</v>
      </c>
      <c r="DF23">
        <f t="shared" si="7"/>
        <v>39.76</v>
      </c>
      <c r="DG23">
        <f t="shared" si="6"/>
        <v>0</v>
      </c>
      <c r="DH23">
        <f t="shared" si="2"/>
        <v>0</v>
      </c>
      <c r="DI23">
        <f t="shared" si="3"/>
        <v>0</v>
      </c>
      <c r="DJ23">
        <f>DF23</f>
        <v>39.76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ROW(Source!A32)</f>
        <v>32</v>
      </c>
      <c r="B24">
        <v>85736471</v>
      </c>
      <c r="C24">
        <v>85737055</v>
      </c>
      <c r="D24">
        <v>85199158</v>
      </c>
      <c r="E24">
        <v>1</v>
      </c>
      <c r="F24">
        <v>1</v>
      </c>
      <c r="G24">
        <v>1081</v>
      </c>
      <c r="H24">
        <v>3</v>
      </c>
      <c r="I24" t="s">
        <v>695</v>
      </c>
      <c r="J24" t="s">
        <v>696</v>
      </c>
      <c r="K24" t="s">
        <v>697</v>
      </c>
      <c r="L24">
        <v>1339</v>
      </c>
      <c r="N24">
        <v>1007</v>
      </c>
      <c r="O24" t="s">
        <v>694</v>
      </c>
      <c r="P24" t="s">
        <v>694</v>
      </c>
      <c r="Q24">
        <v>1</v>
      </c>
      <c r="W24">
        <v>0</v>
      </c>
      <c r="X24">
        <v>-1235260082</v>
      </c>
      <c r="Y24">
        <f>(AT24*1)</f>
        <v>3.9</v>
      </c>
      <c r="AA24">
        <v>5.82</v>
      </c>
      <c r="AB24">
        <v>0</v>
      </c>
      <c r="AC24">
        <v>0</v>
      </c>
      <c r="AD24">
        <v>0</v>
      </c>
      <c r="AE24">
        <v>5.82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3.9</v>
      </c>
      <c r="AU24" t="s">
        <v>24</v>
      </c>
      <c r="AV24">
        <v>0</v>
      </c>
      <c r="AW24">
        <v>2</v>
      </c>
      <c r="AX24">
        <v>85737073</v>
      </c>
      <c r="AY24">
        <v>1</v>
      </c>
      <c r="AZ24">
        <v>0</v>
      </c>
      <c r="BA24">
        <v>24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ROUND(Y24*Source!I32,9)</f>
        <v>4.758</v>
      </c>
      <c r="CY24">
        <f>AA24</f>
        <v>5.82</v>
      </c>
      <c r="CZ24">
        <f>AE24</f>
        <v>5.82</v>
      </c>
      <c r="DA24">
        <f>AI24</f>
        <v>1</v>
      </c>
      <c r="DB24">
        <f>ROUND((ROUND(AT24*CZ24,2)*1),6)</f>
        <v>22.7</v>
      </c>
      <c r="DC24">
        <f>ROUND((ROUND(AT24*AG24,2)*1),6)</f>
        <v>0</v>
      </c>
      <c r="DD24" t="s">
        <v>3</v>
      </c>
      <c r="DE24" t="s">
        <v>3</v>
      </c>
      <c r="DF24">
        <f t="shared" si="7"/>
        <v>27.69</v>
      </c>
      <c r="DG24">
        <f t="shared" si="6"/>
        <v>0</v>
      </c>
      <c r="DH24">
        <f t="shared" si="2"/>
        <v>0</v>
      </c>
      <c r="DI24">
        <f t="shared" si="3"/>
        <v>0</v>
      </c>
      <c r="DJ24">
        <f>DF24</f>
        <v>27.69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ROW(Source!A32)</f>
        <v>32</v>
      </c>
      <c r="B25">
        <v>85736471</v>
      </c>
      <c r="C25">
        <v>85737055</v>
      </c>
      <c r="D25">
        <v>85164005</v>
      </c>
      <c r="E25">
        <v>1081</v>
      </c>
      <c r="F25">
        <v>1</v>
      </c>
      <c r="G25">
        <v>1081</v>
      </c>
      <c r="H25">
        <v>3</v>
      </c>
      <c r="I25" t="s">
        <v>698</v>
      </c>
      <c r="J25" t="s">
        <v>3</v>
      </c>
      <c r="K25" t="s">
        <v>699</v>
      </c>
      <c r="L25">
        <v>1348</v>
      </c>
      <c r="N25">
        <v>1009</v>
      </c>
      <c r="O25" t="s">
        <v>700</v>
      </c>
      <c r="P25" t="s">
        <v>700</v>
      </c>
      <c r="Q25">
        <v>1000</v>
      </c>
      <c r="W25">
        <v>0</v>
      </c>
      <c r="X25">
        <v>1489638031</v>
      </c>
      <c r="Y25">
        <f>(AT25*1)</f>
        <v>0.42199999999999999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0.42199999999999999</v>
      </c>
      <c r="AU25" t="s">
        <v>24</v>
      </c>
      <c r="AV25">
        <v>0</v>
      </c>
      <c r="AW25">
        <v>2</v>
      </c>
      <c r="AX25">
        <v>85737074</v>
      </c>
      <c r="AY25">
        <v>1</v>
      </c>
      <c r="AZ25">
        <v>0</v>
      </c>
      <c r="BA25">
        <v>25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v>0</v>
      </c>
      <c r="CX25">
        <f>ROUND(Y25*Source!I32,9)</f>
        <v>0.51483999999999996</v>
      </c>
      <c r="CY25">
        <f>AA25</f>
        <v>0</v>
      </c>
      <c r="CZ25">
        <f>AE25</f>
        <v>0</v>
      </c>
      <c r="DA25">
        <f>AI25</f>
        <v>1</v>
      </c>
      <c r="DB25">
        <f>ROUND((ROUND(AT25*CZ25,2)*1),6)</f>
        <v>0</v>
      </c>
      <c r="DC25">
        <f>ROUND((ROUND(AT25*AG25,2)*1),6)</f>
        <v>0</v>
      </c>
      <c r="DD25" t="s">
        <v>3</v>
      </c>
      <c r="DE25" t="s">
        <v>3</v>
      </c>
      <c r="DF25">
        <f t="shared" si="7"/>
        <v>0</v>
      </c>
      <c r="DG25">
        <f t="shared" si="6"/>
        <v>0</v>
      </c>
      <c r="DH25">
        <f t="shared" si="2"/>
        <v>0</v>
      </c>
      <c r="DI25">
        <f t="shared" si="3"/>
        <v>0</v>
      </c>
      <c r="DJ25">
        <f>DF25</f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ROW(Source!A33)</f>
        <v>33</v>
      </c>
      <c r="B26">
        <v>85736473</v>
      </c>
      <c r="C26">
        <v>85737055</v>
      </c>
      <c r="D26">
        <v>85164021</v>
      </c>
      <c r="E26">
        <v>1081</v>
      </c>
      <c r="F26">
        <v>1</v>
      </c>
      <c r="G26">
        <v>1081</v>
      </c>
      <c r="H26">
        <v>1</v>
      </c>
      <c r="I26" t="s">
        <v>684</v>
      </c>
      <c r="J26" t="s">
        <v>3</v>
      </c>
      <c r="K26" t="s">
        <v>685</v>
      </c>
      <c r="L26">
        <v>1191</v>
      </c>
      <c r="N26">
        <v>1013</v>
      </c>
      <c r="O26" t="s">
        <v>686</v>
      </c>
      <c r="P26" t="s">
        <v>686</v>
      </c>
      <c r="Q26">
        <v>1</v>
      </c>
      <c r="W26">
        <v>0</v>
      </c>
      <c r="X26">
        <v>476480486</v>
      </c>
      <c r="Y26">
        <f>(AT26*1.2)</f>
        <v>72.384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5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60.32</v>
      </c>
      <c r="AU26" t="s">
        <v>25</v>
      </c>
      <c r="AV26">
        <v>1</v>
      </c>
      <c r="AW26">
        <v>2</v>
      </c>
      <c r="AX26">
        <v>85737070</v>
      </c>
      <c r="AY26">
        <v>1</v>
      </c>
      <c r="AZ26">
        <v>0</v>
      </c>
      <c r="BA26">
        <v>26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U26">
        <f>ROUND(AT26*Source!I33*AH26*AL26,2)</f>
        <v>0</v>
      </c>
      <c r="CV26">
        <f>ROUND(Y26*Source!I33,9)</f>
        <v>88.308480000000003</v>
      </c>
      <c r="CW26">
        <v>0</v>
      </c>
      <c r="CX26">
        <f>ROUND(Y26*Source!I33,9)</f>
        <v>88.308480000000003</v>
      </c>
      <c r="CY26">
        <f>AD26</f>
        <v>0</v>
      </c>
      <c r="CZ26">
        <f>AH26</f>
        <v>0</v>
      </c>
      <c r="DA26">
        <f>AL26</f>
        <v>1</v>
      </c>
      <c r="DB26">
        <f>ROUND((ROUND(AT26*CZ26,2)*1.2),6)</f>
        <v>0</v>
      </c>
      <c r="DC26">
        <f>ROUND((ROUND(AT26*AG26,2)*1.2),6)</f>
        <v>0</v>
      </c>
      <c r="DD26" t="s">
        <v>3</v>
      </c>
      <c r="DE26" t="s">
        <v>3</v>
      </c>
      <c r="DF26">
        <f t="shared" si="7"/>
        <v>0</v>
      </c>
      <c r="DG26">
        <f t="shared" si="6"/>
        <v>0</v>
      </c>
      <c r="DH26">
        <f t="shared" si="2"/>
        <v>0</v>
      </c>
      <c r="DI26">
        <f t="shared" si="3"/>
        <v>0</v>
      </c>
      <c r="DJ26">
        <f>DI26</f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ROW(Source!A33)</f>
        <v>33</v>
      </c>
      <c r="B27">
        <v>85736473</v>
      </c>
      <c r="C27">
        <v>85737055</v>
      </c>
      <c r="D27">
        <v>85229635</v>
      </c>
      <c r="E27">
        <v>1</v>
      </c>
      <c r="F27">
        <v>1</v>
      </c>
      <c r="G27">
        <v>1081</v>
      </c>
      <c r="H27">
        <v>2</v>
      </c>
      <c r="I27" t="s">
        <v>687</v>
      </c>
      <c r="J27" t="s">
        <v>688</v>
      </c>
      <c r="K27" t="s">
        <v>689</v>
      </c>
      <c r="L27">
        <v>1368</v>
      </c>
      <c r="N27">
        <v>1011</v>
      </c>
      <c r="O27" t="s">
        <v>690</v>
      </c>
      <c r="P27" t="s">
        <v>690</v>
      </c>
      <c r="Q27">
        <v>1</v>
      </c>
      <c r="W27">
        <v>0</v>
      </c>
      <c r="X27">
        <v>-49672420</v>
      </c>
      <c r="Y27">
        <f>(AT27*1.2)</f>
        <v>5.88</v>
      </c>
      <c r="AA27">
        <v>0</v>
      </c>
      <c r="AB27">
        <v>2.72</v>
      </c>
      <c r="AC27">
        <v>0</v>
      </c>
      <c r="AD27">
        <v>0</v>
      </c>
      <c r="AE27">
        <v>0</v>
      </c>
      <c r="AF27">
        <v>0.28000000000000003</v>
      </c>
      <c r="AG27">
        <v>0</v>
      </c>
      <c r="AH27">
        <v>0</v>
      </c>
      <c r="AI27">
        <v>1</v>
      </c>
      <c r="AJ27">
        <v>9.2899999999999991</v>
      </c>
      <c r="AK27">
        <v>1</v>
      </c>
      <c r="AL27">
        <v>1</v>
      </c>
      <c r="AM27">
        <v>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4.9000000000000004</v>
      </c>
      <c r="AU27" t="s">
        <v>25</v>
      </c>
      <c r="AV27">
        <v>0</v>
      </c>
      <c r="AW27">
        <v>2</v>
      </c>
      <c r="AX27">
        <v>85737071</v>
      </c>
      <c r="AY27">
        <v>1</v>
      </c>
      <c r="AZ27">
        <v>0</v>
      </c>
      <c r="BA27">
        <v>27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f>ROUND(Y27*Source!I33*DO27,9)</f>
        <v>0</v>
      </c>
      <c r="CX27">
        <f>ROUND(Y27*Source!I33,9)</f>
        <v>7.1736000000000004</v>
      </c>
      <c r="CY27">
        <f>AB27</f>
        <v>2.72</v>
      </c>
      <c r="CZ27">
        <f>AF27</f>
        <v>0.28000000000000003</v>
      </c>
      <c r="DA27">
        <f>AJ27</f>
        <v>9.2899999999999991</v>
      </c>
      <c r="DB27">
        <f>ROUND((ROUND(AT27*CZ27,2)*1.2),6)</f>
        <v>1.6439999999999999</v>
      </c>
      <c r="DC27">
        <f>ROUND((ROUND(AT27*AG27,2)*1.2),6)</f>
        <v>0</v>
      </c>
      <c r="DD27" t="s">
        <v>3</v>
      </c>
      <c r="DE27" t="s">
        <v>3</v>
      </c>
      <c r="DF27">
        <f t="shared" si="7"/>
        <v>0</v>
      </c>
      <c r="DG27">
        <f>ROUND(ROUND(AF27*AJ27,2)*CX27,2)</f>
        <v>18.649999999999999</v>
      </c>
      <c r="DH27">
        <f t="shared" si="2"/>
        <v>0</v>
      </c>
      <c r="DI27">
        <f t="shared" si="3"/>
        <v>0</v>
      </c>
      <c r="DJ27">
        <f>DG27</f>
        <v>18.649999999999999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ROW(Source!A33)</f>
        <v>33</v>
      </c>
      <c r="B28">
        <v>85736473</v>
      </c>
      <c r="C28">
        <v>85737055</v>
      </c>
      <c r="D28">
        <v>85198892</v>
      </c>
      <c r="E28">
        <v>1</v>
      </c>
      <c r="F28">
        <v>1</v>
      </c>
      <c r="G28">
        <v>1081</v>
      </c>
      <c r="H28">
        <v>3</v>
      </c>
      <c r="I28" t="s">
        <v>691</v>
      </c>
      <c r="J28" t="s">
        <v>692</v>
      </c>
      <c r="K28" t="s">
        <v>693</v>
      </c>
      <c r="L28">
        <v>1339</v>
      </c>
      <c r="N28">
        <v>1007</v>
      </c>
      <c r="O28" t="s">
        <v>694</v>
      </c>
      <c r="P28" t="s">
        <v>694</v>
      </c>
      <c r="Q28">
        <v>1</v>
      </c>
      <c r="W28">
        <v>0</v>
      </c>
      <c r="X28">
        <v>-676034668</v>
      </c>
      <c r="Y28">
        <f>(AT28*1)</f>
        <v>0.61</v>
      </c>
      <c r="AA28">
        <v>760.17</v>
      </c>
      <c r="AB28">
        <v>0</v>
      </c>
      <c r="AC28">
        <v>0</v>
      </c>
      <c r="AD28">
        <v>0</v>
      </c>
      <c r="AE28">
        <v>53.42</v>
      </c>
      <c r="AF28">
        <v>0</v>
      </c>
      <c r="AG28">
        <v>0</v>
      </c>
      <c r="AH28">
        <v>0</v>
      </c>
      <c r="AI28">
        <v>14.23</v>
      </c>
      <c r="AJ28">
        <v>1</v>
      </c>
      <c r="AK28">
        <v>1</v>
      </c>
      <c r="AL28">
        <v>1</v>
      </c>
      <c r="AM28">
        <v>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0.61</v>
      </c>
      <c r="AU28" t="s">
        <v>24</v>
      </c>
      <c r="AV28">
        <v>0</v>
      </c>
      <c r="AW28">
        <v>2</v>
      </c>
      <c r="AX28">
        <v>85737072</v>
      </c>
      <c r="AY28">
        <v>1</v>
      </c>
      <c r="AZ28">
        <v>0</v>
      </c>
      <c r="BA28">
        <v>28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ROUND(Y28*Source!I33,9)</f>
        <v>0.74419999999999997</v>
      </c>
      <c r="CY28">
        <f>AA28</f>
        <v>760.17</v>
      </c>
      <c r="CZ28">
        <f>AE28</f>
        <v>53.42</v>
      </c>
      <c r="DA28">
        <f>AI28</f>
        <v>14.23</v>
      </c>
      <c r="DB28">
        <f>ROUND((ROUND(AT28*CZ28,2)*1),6)</f>
        <v>32.590000000000003</v>
      </c>
      <c r="DC28">
        <f>ROUND((ROUND(AT28*AG28,2)*1),6)</f>
        <v>0</v>
      </c>
      <c r="DD28" t="s">
        <v>3</v>
      </c>
      <c r="DE28" t="s">
        <v>3</v>
      </c>
      <c r="DF28">
        <f>ROUND(ROUND(AE28*AI28,2)*CX28,2)</f>
        <v>565.72</v>
      </c>
      <c r="DG28">
        <f t="shared" ref="DG28:DG36" si="8">ROUND(ROUND(AF28,2)*CX28,2)</f>
        <v>0</v>
      </c>
      <c r="DH28">
        <f t="shared" si="2"/>
        <v>0</v>
      </c>
      <c r="DI28">
        <f t="shared" si="3"/>
        <v>0</v>
      </c>
      <c r="DJ28">
        <f>DF28</f>
        <v>565.72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ROW(Source!A33)</f>
        <v>33</v>
      </c>
      <c r="B29">
        <v>85736473</v>
      </c>
      <c r="C29">
        <v>85737055</v>
      </c>
      <c r="D29">
        <v>85199158</v>
      </c>
      <c r="E29">
        <v>1</v>
      </c>
      <c r="F29">
        <v>1</v>
      </c>
      <c r="G29">
        <v>1081</v>
      </c>
      <c r="H29">
        <v>3</v>
      </c>
      <c r="I29" t="s">
        <v>695</v>
      </c>
      <c r="J29" t="s">
        <v>696</v>
      </c>
      <c r="K29" t="s">
        <v>697</v>
      </c>
      <c r="L29">
        <v>1339</v>
      </c>
      <c r="N29">
        <v>1007</v>
      </c>
      <c r="O29" t="s">
        <v>694</v>
      </c>
      <c r="P29" t="s">
        <v>694</v>
      </c>
      <c r="Q29">
        <v>1</v>
      </c>
      <c r="W29">
        <v>0</v>
      </c>
      <c r="X29">
        <v>-1235260082</v>
      </c>
      <c r="Y29">
        <f>(AT29*1)</f>
        <v>3.9</v>
      </c>
      <c r="AA29">
        <v>101.33</v>
      </c>
      <c r="AB29">
        <v>0</v>
      </c>
      <c r="AC29">
        <v>0</v>
      </c>
      <c r="AD29">
        <v>0</v>
      </c>
      <c r="AE29">
        <v>5.82</v>
      </c>
      <c r="AF29">
        <v>0</v>
      </c>
      <c r="AG29">
        <v>0</v>
      </c>
      <c r="AH29">
        <v>0</v>
      </c>
      <c r="AI29">
        <v>17.41</v>
      </c>
      <c r="AJ29">
        <v>1</v>
      </c>
      <c r="AK29">
        <v>1</v>
      </c>
      <c r="AL29">
        <v>1</v>
      </c>
      <c r="AM29">
        <v>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3.9</v>
      </c>
      <c r="AU29" t="s">
        <v>24</v>
      </c>
      <c r="AV29">
        <v>0</v>
      </c>
      <c r="AW29">
        <v>2</v>
      </c>
      <c r="AX29">
        <v>85737073</v>
      </c>
      <c r="AY29">
        <v>1</v>
      </c>
      <c r="AZ29">
        <v>0</v>
      </c>
      <c r="BA29">
        <v>29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v>0</v>
      </c>
      <c r="CX29">
        <f>ROUND(Y29*Source!I33,9)</f>
        <v>4.758</v>
      </c>
      <c r="CY29">
        <f>AA29</f>
        <v>101.33</v>
      </c>
      <c r="CZ29">
        <f>AE29</f>
        <v>5.82</v>
      </c>
      <c r="DA29">
        <f>AI29</f>
        <v>17.41</v>
      </c>
      <c r="DB29">
        <f>ROUND((ROUND(AT29*CZ29,2)*1),6)</f>
        <v>22.7</v>
      </c>
      <c r="DC29">
        <f>ROUND((ROUND(AT29*AG29,2)*1),6)</f>
        <v>0</v>
      </c>
      <c r="DD29" t="s">
        <v>3</v>
      </c>
      <c r="DE29" t="s">
        <v>3</v>
      </c>
      <c r="DF29">
        <f>ROUND(ROUND(AE29*AI29,2)*CX29,2)</f>
        <v>482.13</v>
      </c>
      <c r="DG29">
        <f t="shared" si="8"/>
        <v>0</v>
      </c>
      <c r="DH29">
        <f t="shared" si="2"/>
        <v>0</v>
      </c>
      <c r="DI29">
        <f t="shared" si="3"/>
        <v>0</v>
      </c>
      <c r="DJ29">
        <f>DF29</f>
        <v>482.13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ROW(Source!A33)</f>
        <v>33</v>
      </c>
      <c r="B30">
        <v>85736473</v>
      </c>
      <c r="C30">
        <v>85737055</v>
      </c>
      <c r="D30">
        <v>85164005</v>
      </c>
      <c r="E30">
        <v>1081</v>
      </c>
      <c r="F30">
        <v>1</v>
      </c>
      <c r="G30">
        <v>1081</v>
      </c>
      <c r="H30">
        <v>3</v>
      </c>
      <c r="I30" t="s">
        <v>698</v>
      </c>
      <c r="J30" t="s">
        <v>3</v>
      </c>
      <c r="K30" t="s">
        <v>699</v>
      </c>
      <c r="L30">
        <v>1348</v>
      </c>
      <c r="N30">
        <v>1009</v>
      </c>
      <c r="O30" t="s">
        <v>700</v>
      </c>
      <c r="P30" t="s">
        <v>700</v>
      </c>
      <c r="Q30">
        <v>1000</v>
      </c>
      <c r="W30">
        <v>0</v>
      </c>
      <c r="X30">
        <v>1489638031</v>
      </c>
      <c r="Y30">
        <f>(AT30*1)</f>
        <v>0.42199999999999999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9.84</v>
      </c>
      <c r="AJ30">
        <v>1</v>
      </c>
      <c r="AK30">
        <v>1</v>
      </c>
      <c r="AL30">
        <v>1</v>
      </c>
      <c r="AM30">
        <v>5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0.42199999999999999</v>
      </c>
      <c r="AU30" t="s">
        <v>24</v>
      </c>
      <c r="AV30">
        <v>0</v>
      </c>
      <c r="AW30">
        <v>2</v>
      </c>
      <c r="AX30">
        <v>85737074</v>
      </c>
      <c r="AY30">
        <v>1</v>
      </c>
      <c r="AZ30">
        <v>0</v>
      </c>
      <c r="BA30">
        <v>30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ROUND(Y30*Source!I33,9)</f>
        <v>0.51483999999999996</v>
      </c>
      <c r="CY30">
        <f>AA30</f>
        <v>0</v>
      </c>
      <c r="CZ30">
        <f>AE30</f>
        <v>0</v>
      </c>
      <c r="DA30">
        <f>AI30</f>
        <v>9.84</v>
      </c>
      <c r="DB30">
        <f>ROUND((ROUND(AT30*CZ30,2)*1),6)</f>
        <v>0</v>
      </c>
      <c r="DC30">
        <f>ROUND((ROUND(AT30*AG30,2)*1),6)</f>
        <v>0</v>
      </c>
      <c r="DD30" t="s">
        <v>3</v>
      </c>
      <c r="DE30" t="s">
        <v>3</v>
      </c>
      <c r="DF30">
        <f>ROUND(ROUND(AE30*AI30,2)*CX30,2)</f>
        <v>0</v>
      </c>
      <c r="DG30">
        <f t="shared" si="8"/>
        <v>0</v>
      </c>
      <c r="DH30">
        <f t="shared" si="2"/>
        <v>0</v>
      </c>
      <c r="DI30">
        <f t="shared" si="3"/>
        <v>0</v>
      </c>
      <c r="DJ30">
        <f>DF30</f>
        <v>0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ROW(Source!A34)</f>
        <v>34</v>
      </c>
      <c r="B31">
        <v>85736471</v>
      </c>
      <c r="C31">
        <v>85742070</v>
      </c>
      <c r="D31">
        <v>85164021</v>
      </c>
      <c r="E31">
        <v>1081</v>
      </c>
      <c r="F31">
        <v>1</v>
      </c>
      <c r="G31">
        <v>1081</v>
      </c>
      <c r="H31">
        <v>1</v>
      </c>
      <c r="I31" t="s">
        <v>684</v>
      </c>
      <c r="J31" t="s">
        <v>3</v>
      </c>
      <c r="K31" t="s">
        <v>685</v>
      </c>
      <c r="L31">
        <v>1191</v>
      </c>
      <c r="N31">
        <v>1013</v>
      </c>
      <c r="O31" t="s">
        <v>686</v>
      </c>
      <c r="P31" t="s">
        <v>686</v>
      </c>
      <c r="Q31">
        <v>1</v>
      </c>
      <c r="W31">
        <v>0</v>
      </c>
      <c r="X31">
        <v>476480486</v>
      </c>
      <c r="Y31">
        <f>((AT31*0.82)*1.2)</f>
        <v>73.337519999999998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74.53</v>
      </c>
      <c r="AU31" t="s">
        <v>44</v>
      </c>
      <c r="AV31">
        <v>1</v>
      </c>
      <c r="AW31">
        <v>2</v>
      </c>
      <c r="AX31">
        <v>85742076</v>
      </c>
      <c r="AY31">
        <v>1</v>
      </c>
      <c r="AZ31">
        <v>0</v>
      </c>
      <c r="BA31">
        <v>31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U31">
        <f>ROUND(AT31*Source!I34*AH31*AL31,2)</f>
        <v>0</v>
      </c>
      <c r="CV31">
        <f>ROUND(Y31*Source!I34,9)</f>
        <v>23.4680064</v>
      </c>
      <c r="CW31">
        <v>0</v>
      </c>
      <c r="CX31">
        <f>ROUND(Y31*Source!I34,9)</f>
        <v>23.4680064</v>
      </c>
      <c r="CY31">
        <f>AD31</f>
        <v>0</v>
      </c>
      <c r="CZ31">
        <f>AH31</f>
        <v>0</v>
      </c>
      <c r="DA31">
        <f>AL31</f>
        <v>1</v>
      </c>
      <c r="DB31">
        <f>ROUND(((ROUND(AT31*CZ31,2)*0.82)*1.2),6)</f>
        <v>0</v>
      </c>
      <c r="DC31">
        <f>ROUND(((ROUND(AT31*AG31,2)*0.82)*1.2),6)</f>
        <v>0</v>
      </c>
      <c r="DD31" t="s">
        <v>3</v>
      </c>
      <c r="DE31" t="s">
        <v>3</v>
      </c>
      <c r="DF31">
        <f t="shared" ref="DF31:DF37" si="9">ROUND(ROUND(AE31,2)*CX31,2)</f>
        <v>0</v>
      </c>
      <c r="DG31">
        <f t="shared" si="8"/>
        <v>0</v>
      </c>
      <c r="DH31">
        <f t="shared" si="2"/>
        <v>0</v>
      </c>
      <c r="DI31">
        <f t="shared" si="3"/>
        <v>0</v>
      </c>
      <c r="DJ31">
        <f>DI31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ROW(Source!A34)</f>
        <v>34</v>
      </c>
      <c r="B32">
        <v>85736471</v>
      </c>
      <c r="C32">
        <v>85742070</v>
      </c>
      <c r="D32">
        <v>85229635</v>
      </c>
      <c r="E32">
        <v>1</v>
      </c>
      <c r="F32">
        <v>1</v>
      </c>
      <c r="G32">
        <v>1081</v>
      </c>
      <c r="H32">
        <v>2</v>
      </c>
      <c r="I32" t="s">
        <v>687</v>
      </c>
      <c r="J32" t="s">
        <v>688</v>
      </c>
      <c r="K32" t="s">
        <v>689</v>
      </c>
      <c r="L32">
        <v>1368</v>
      </c>
      <c r="N32">
        <v>1011</v>
      </c>
      <c r="O32" t="s">
        <v>690</v>
      </c>
      <c r="P32" t="s">
        <v>690</v>
      </c>
      <c r="Q32">
        <v>1</v>
      </c>
      <c r="W32">
        <v>0</v>
      </c>
      <c r="X32">
        <v>-49672420</v>
      </c>
      <c r="Y32">
        <f>((AT32*1)*1.2)</f>
        <v>7.8</v>
      </c>
      <c r="AA32">
        <v>0</v>
      </c>
      <c r="AB32">
        <v>0.28999999999999998</v>
      </c>
      <c r="AC32">
        <v>0</v>
      </c>
      <c r="AD32">
        <v>0</v>
      </c>
      <c r="AE32">
        <v>0</v>
      </c>
      <c r="AF32">
        <v>0.28000000000000003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6.5</v>
      </c>
      <c r="AU32" t="s">
        <v>43</v>
      </c>
      <c r="AV32">
        <v>0</v>
      </c>
      <c r="AW32">
        <v>2</v>
      </c>
      <c r="AX32">
        <v>85742077</v>
      </c>
      <c r="AY32">
        <v>1</v>
      </c>
      <c r="AZ32">
        <v>0</v>
      </c>
      <c r="BA32">
        <v>32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f>ROUND(Y32*Source!I34*DO32,9)</f>
        <v>0</v>
      </c>
      <c r="CX32">
        <f>ROUND(Y32*Source!I34,9)</f>
        <v>2.496</v>
      </c>
      <c r="CY32">
        <f>AB32</f>
        <v>0.28999999999999998</v>
      </c>
      <c r="CZ32">
        <f>AF32</f>
        <v>0.28000000000000003</v>
      </c>
      <c r="DA32">
        <f>AJ32</f>
        <v>1</v>
      </c>
      <c r="DB32">
        <f>ROUND(((ROUND(AT32*CZ32,2)*1)*1.2),6)</f>
        <v>2.1840000000000002</v>
      </c>
      <c r="DC32">
        <f>ROUND(((ROUND(AT32*AG32,2)*1)*1.2),6)</f>
        <v>0</v>
      </c>
      <c r="DD32" t="s">
        <v>3</v>
      </c>
      <c r="DE32" t="s">
        <v>3</v>
      </c>
      <c r="DF32">
        <f t="shared" si="9"/>
        <v>0</v>
      </c>
      <c r="DG32">
        <f t="shared" si="8"/>
        <v>0.7</v>
      </c>
      <c r="DH32">
        <f t="shared" si="2"/>
        <v>0</v>
      </c>
      <c r="DI32">
        <f t="shared" si="3"/>
        <v>0</v>
      </c>
      <c r="DJ32">
        <f>DG32</f>
        <v>0.7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ROW(Source!A34)</f>
        <v>34</v>
      </c>
      <c r="B33">
        <v>85736471</v>
      </c>
      <c r="C33">
        <v>85742070</v>
      </c>
      <c r="D33">
        <v>85198892</v>
      </c>
      <c r="E33">
        <v>1</v>
      </c>
      <c r="F33">
        <v>1</v>
      </c>
      <c r="G33">
        <v>1081</v>
      </c>
      <c r="H33">
        <v>3</v>
      </c>
      <c r="I33" t="s">
        <v>691</v>
      </c>
      <c r="J33" t="s">
        <v>692</v>
      </c>
      <c r="K33" t="s">
        <v>693</v>
      </c>
      <c r="L33">
        <v>1339</v>
      </c>
      <c r="N33">
        <v>1007</v>
      </c>
      <c r="O33" t="s">
        <v>694</v>
      </c>
      <c r="P33" t="s">
        <v>694</v>
      </c>
      <c r="Q33">
        <v>1</v>
      </c>
      <c r="W33">
        <v>0</v>
      </c>
      <c r="X33">
        <v>-676034668</v>
      </c>
      <c r="Y33">
        <f>((AT33*1)*1)</f>
        <v>0.85</v>
      </c>
      <c r="AA33">
        <v>53.42</v>
      </c>
      <c r="AB33">
        <v>0</v>
      </c>
      <c r="AC33">
        <v>0</v>
      </c>
      <c r="AD33">
        <v>0</v>
      </c>
      <c r="AE33">
        <v>53.42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0.85</v>
      </c>
      <c r="AU33" t="s">
        <v>42</v>
      </c>
      <c r="AV33">
        <v>0</v>
      </c>
      <c r="AW33">
        <v>2</v>
      </c>
      <c r="AX33">
        <v>85742078</v>
      </c>
      <c r="AY33">
        <v>1</v>
      </c>
      <c r="AZ33">
        <v>0</v>
      </c>
      <c r="BA33">
        <v>33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ROUND(Y33*Source!I34,9)</f>
        <v>0.27200000000000002</v>
      </c>
      <c r="CY33">
        <f>AA33</f>
        <v>53.42</v>
      </c>
      <c r="CZ33">
        <f>AE33</f>
        <v>53.42</v>
      </c>
      <c r="DA33">
        <f>AI33</f>
        <v>1</v>
      </c>
      <c r="DB33">
        <f>ROUND(((ROUND(AT33*CZ33,2)*1)*1),6)</f>
        <v>45.41</v>
      </c>
      <c r="DC33">
        <f>ROUND(((ROUND(AT33*AG33,2)*1)*1),6)</f>
        <v>0</v>
      </c>
      <c r="DD33" t="s">
        <v>3</v>
      </c>
      <c r="DE33" t="s">
        <v>3</v>
      </c>
      <c r="DF33">
        <f t="shared" si="9"/>
        <v>14.53</v>
      </c>
      <c r="DG33">
        <f t="shared" si="8"/>
        <v>0</v>
      </c>
      <c r="DH33">
        <f t="shared" ref="DH33:DH50" si="10">ROUND(ROUND(AG33,2)*CX33,2)</f>
        <v>0</v>
      </c>
      <c r="DI33">
        <f t="shared" si="3"/>
        <v>0</v>
      </c>
      <c r="DJ33">
        <f>DF33</f>
        <v>14.53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ROW(Source!A34)</f>
        <v>34</v>
      </c>
      <c r="B34">
        <v>85736471</v>
      </c>
      <c r="C34">
        <v>85742070</v>
      </c>
      <c r="D34">
        <v>85199158</v>
      </c>
      <c r="E34">
        <v>1</v>
      </c>
      <c r="F34">
        <v>1</v>
      </c>
      <c r="G34">
        <v>1081</v>
      </c>
      <c r="H34">
        <v>3</v>
      </c>
      <c r="I34" t="s">
        <v>695</v>
      </c>
      <c r="J34" t="s">
        <v>696</v>
      </c>
      <c r="K34" t="s">
        <v>697</v>
      </c>
      <c r="L34">
        <v>1339</v>
      </c>
      <c r="N34">
        <v>1007</v>
      </c>
      <c r="O34" t="s">
        <v>694</v>
      </c>
      <c r="P34" t="s">
        <v>694</v>
      </c>
      <c r="Q34">
        <v>1</v>
      </c>
      <c r="W34">
        <v>0</v>
      </c>
      <c r="X34">
        <v>-1235260082</v>
      </c>
      <c r="Y34">
        <f>((AT34*1)*1)</f>
        <v>5.4</v>
      </c>
      <c r="AA34">
        <v>5.82</v>
      </c>
      <c r="AB34">
        <v>0</v>
      </c>
      <c r="AC34">
        <v>0</v>
      </c>
      <c r="AD34">
        <v>0</v>
      </c>
      <c r="AE34">
        <v>5.82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-2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5.4</v>
      </c>
      <c r="AU34" t="s">
        <v>42</v>
      </c>
      <c r="AV34">
        <v>0</v>
      </c>
      <c r="AW34">
        <v>2</v>
      </c>
      <c r="AX34">
        <v>85742079</v>
      </c>
      <c r="AY34">
        <v>1</v>
      </c>
      <c r="AZ34">
        <v>0</v>
      </c>
      <c r="BA34">
        <v>34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ROUND(Y34*Source!I34,9)</f>
        <v>1.728</v>
      </c>
      <c r="CY34">
        <f>AA34</f>
        <v>5.82</v>
      </c>
      <c r="CZ34">
        <f>AE34</f>
        <v>5.82</v>
      </c>
      <c r="DA34">
        <f>AI34</f>
        <v>1</v>
      </c>
      <c r="DB34">
        <f>ROUND(((ROUND(AT34*CZ34,2)*1)*1),6)</f>
        <v>31.43</v>
      </c>
      <c r="DC34">
        <f>ROUND(((ROUND(AT34*AG34,2)*1)*1),6)</f>
        <v>0</v>
      </c>
      <c r="DD34" t="s">
        <v>3</v>
      </c>
      <c r="DE34" t="s">
        <v>3</v>
      </c>
      <c r="DF34">
        <f t="shared" si="9"/>
        <v>10.06</v>
      </c>
      <c r="DG34">
        <f t="shared" si="8"/>
        <v>0</v>
      </c>
      <c r="DH34">
        <f t="shared" si="10"/>
        <v>0</v>
      </c>
      <c r="DI34">
        <f t="shared" si="3"/>
        <v>0</v>
      </c>
      <c r="DJ34">
        <f>DF34</f>
        <v>10.06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ROW(Source!A34)</f>
        <v>34</v>
      </c>
      <c r="B35">
        <v>85736471</v>
      </c>
      <c r="C35">
        <v>85742070</v>
      </c>
      <c r="D35">
        <v>85164005</v>
      </c>
      <c r="E35">
        <v>1081</v>
      </c>
      <c r="F35">
        <v>1</v>
      </c>
      <c r="G35">
        <v>1081</v>
      </c>
      <c r="H35">
        <v>3</v>
      </c>
      <c r="I35" t="s">
        <v>698</v>
      </c>
      <c r="J35" t="s">
        <v>3</v>
      </c>
      <c r="K35" t="s">
        <v>699</v>
      </c>
      <c r="L35">
        <v>1348</v>
      </c>
      <c r="N35">
        <v>1009</v>
      </c>
      <c r="O35" t="s">
        <v>700</v>
      </c>
      <c r="P35" t="s">
        <v>700</v>
      </c>
      <c r="Q35">
        <v>1000</v>
      </c>
      <c r="W35">
        <v>0</v>
      </c>
      <c r="X35">
        <v>1489638031</v>
      </c>
      <c r="Y35">
        <f>((AT35*1)*1)</f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</v>
      </c>
      <c r="AU35" t="s">
        <v>42</v>
      </c>
      <c r="AV35">
        <v>0</v>
      </c>
      <c r="AW35">
        <v>2</v>
      </c>
      <c r="AX35">
        <v>85742080</v>
      </c>
      <c r="AY35">
        <v>1</v>
      </c>
      <c r="AZ35">
        <v>0</v>
      </c>
      <c r="BA35">
        <v>35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ROUND(Y35*Source!I34,9)</f>
        <v>0.32</v>
      </c>
      <c r="CY35">
        <f>AA35</f>
        <v>0</v>
      </c>
      <c r="CZ35">
        <f>AE35</f>
        <v>0</v>
      </c>
      <c r="DA35">
        <f>AI35</f>
        <v>1</v>
      </c>
      <c r="DB35">
        <f>ROUND(((ROUND(AT35*CZ35,2)*1)*1),6)</f>
        <v>0</v>
      </c>
      <c r="DC35">
        <f>ROUND(((ROUND(AT35*AG35,2)*1)*1),6)</f>
        <v>0</v>
      </c>
      <c r="DD35" t="s">
        <v>3</v>
      </c>
      <c r="DE35" t="s">
        <v>3</v>
      </c>
      <c r="DF35">
        <f t="shared" si="9"/>
        <v>0</v>
      </c>
      <c r="DG35">
        <f t="shared" si="8"/>
        <v>0</v>
      </c>
      <c r="DH35">
        <f t="shared" si="10"/>
        <v>0</v>
      </c>
      <c r="DI35">
        <f t="shared" si="3"/>
        <v>0</v>
      </c>
      <c r="DJ35">
        <f>DF35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ROW(Source!A35)</f>
        <v>35</v>
      </c>
      <c r="B36">
        <v>85736473</v>
      </c>
      <c r="C36">
        <v>85742070</v>
      </c>
      <c r="D36">
        <v>85164021</v>
      </c>
      <c r="E36">
        <v>1081</v>
      </c>
      <c r="F36">
        <v>1</v>
      </c>
      <c r="G36">
        <v>1081</v>
      </c>
      <c r="H36">
        <v>1</v>
      </c>
      <c r="I36" t="s">
        <v>684</v>
      </c>
      <c r="J36" t="s">
        <v>3</v>
      </c>
      <c r="K36" t="s">
        <v>685</v>
      </c>
      <c r="L36">
        <v>1191</v>
      </c>
      <c r="N36">
        <v>1013</v>
      </c>
      <c r="O36" t="s">
        <v>686</v>
      </c>
      <c r="P36" t="s">
        <v>686</v>
      </c>
      <c r="Q36">
        <v>1</v>
      </c>
      <c r="W36">
        <v>0</v>
      </c>
      <c r="X36">
        <v>476480486</v>
      </c>
      <c r="Y36">
        <f>((AT36*0.82)*1.2)</f>
        <v>73.337519999999998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5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74.53</v>
      </c>
      <c r="AU36" t="s">
        <v>44</v>
      </c>
      <c r="AV36">
        <v>1</v>
      </c>
      <c r="AW36">
        <v>2</v>
      </c>
      <c r="AX36">
        <v>85742076</v>
      </c>
      <c r="AY36">
        <v>1</v>
      </c>
      <c r="AZ36">
        <v>0</v>
      </c>
      <c r="BA36">
        <v>36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U36">
        <f>ROUND(AT36*Source!I35*AH36*AL36,2)</f>
        <v>0</v>
      </c>
      <c r="CV36">
        <f>ROUND(Y36*Source!I35,9)</f>
        <v>23.4680064</v>
      </c>
      <c r="CW36">
        <v>0</v>
      </c>
      <c r="CX36">
        <f>ROUND(Y36*Source!I35,9)</f>
        <v>23.4680064</v>
      </c>
      <c r="CY36">
        <f>AD36</f>
        <v>0</v>
      </c>
      <c r="CZ36">
        <f>AH36</f>
        <v>0</v>
      </c>
      <c r="DA36">
        <f>AL36</f>
        <v>1</v>
      </c>
      <c r="DB36">
        <f>ROUND(((ROUND(AT36*CZ36,2)*0.82)*1.2),6)</f>
        <v>0</v>
      </c>
      <c r="DC36">
        <f>ROUND(((ROUND(AT36*AG36,2)*0.82)*1.2),6)</f>
        <v>0</v>
      </c>
      <c r="DD36" t="s">
        <v>3</v>
      </c>
      <c r="DE36" t="s">
        <v>3</v>
      </c>
      <c r="DF36">
        <f t="shared" si="9"/>
        <v>0</v>
      </c>
      <c r="DG36">
        <f t="shared" si="8"/>
        <v>0</v>
      </c>
      <c r="DH36">
        <f t="shared" si="10"/>
        <v>0</v>
      </c>
      <c r="DI36">
        <f t="shared" si="3"/>
        <v>0</v>
      </c>
      <c r="DJ36">
        <f>DI36</f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ROW(Source!A35)</f>
        <v>35</v>
      </c>
      <c r="B37">
        <v>85736473</v>
      </c>
      <c r="C37">
        <v>85742070</v>
      </c>
      <c r="D37">
        <v>85229635</v>
      </c>
      <c r="E37">
        <v>1</v>
      </c>
      <c r="F37">
        <v>1</v>
      </c>
      <c r="G37">
        <v>1081</v>
      </c>
      <c r="H37">
        <v>2</v>
      </c>
      <c r="I37" t="s">
        <v>687</v>
      </c>
      <c r="J37" t="s">
        <v>688</v>
      </c>
      <c r="K37" t="s">
        <v>689</v>
      </c>
      <c r="L37">
        <v>1368</v>
      </c>
      <c r="N37">
        <v>1011</v>
      </c>
      <c r="O37" t="s">
        <v>690</v>
      </c>
      <c r="P37" t="s">
        <v>690</v>
      </c>
      <c r="Q37">
        <v>1</v>
      </c>
      <c r="W37">
        <v>0</v>
      </c>
      <c r="X37">
        <v>-49672420</v>
      </c>
      <c r="Y37">
        <f>((AT37*1)*1.2)</f>
        <v>7.8</v>
      </c>
      <c r="AA37">
        <v>0</v>
      </c>
      <c r="AB37">
        <v>2.72</v>
      </c>
      <c r="AC37">
        <v>0</v>
      </c>
      <c r="AD37">
        <v>0</v>
      </c>
      <c r="AE37">
        <v>0</v>
      </c>
      <c r="AF37">
        <v>0.28000000000000003</v>
      </c>
      <c r="AG37">
        <v>0</v>
      </c>
      <c r="AH37">
        <v>0</v>
      </c>
      <c r="AI37">
        <v>1</v>
      </c>
      <c r="AJ37">
        <v>9.2899999999999991</v>
      </c>
      <c r="AK37">
        <v>1</v>
      </c>
      <c r="AL37">
        <v>1</v>
      </c>
      <c r="AM37">
        <v>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6.5</v>
      </c>
      <c r="AU37" t="s">
        <v>43</v>
      </c>
      <c r="AV37">
        <v>0</v>
      </c>
      <c r="AW37">
        <v>2</v>
      </c>
      <c r="AX37">
        <v>85742077</v>
      </c>
      <c r="AY37">
        <v>1</v>
      </c>
      <c r="AZ37">
        <v>0</v>
      </c>
      <c r="BA37">
        <v>37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f>ROUND(Y37*Source!I35*DO37,9)</f>
        <v>0</v>
      </c>
      <c r="CX37">
        <f>ROUND(Y37*Source!I35,9)</f>
        <v>2.496</v>
      </c>
      <c r="CY37">
        <f>AB37</f>
        <v>2.72</v>
      </c>
      <c r="CZ37">
        <f>AF37</f>
        <v>0.28000000000000003</v>
      </c>
      <c r="DA37">
        <f>AJ37</f>
        <v>9.2899999999999991</v>
      </c>
      <c r="DB37">
        <f>ROUND(((ROUND(AT37*CZ37,2)*1)*1.2),6)</f>
        <v>2.1840000000000002</v>
      </c>
      <c r="DC37">
        <f>ROUND(((ROUND(AT37*AG37,2)*1)*1.2),6)</f>
        <v>0</v>
      </c>
      <c r="DD37" t="s">
        <v>3</v>
      </c>
      <c r="DE37" t="s">
        <v>3</v>
      </c>
      <c r="DF37">
        <f t="shared" si="9"/>
        <v>0</v>
      </c>
      <c r="DG37">
        <f>ROUND(ROUND(AF37*AJ37,2)*CX37,2)</f>
        <v>6.49</v>
      </c>
      <c r="DH37">
        <f t="shared" si="10"/>
        <v>0</v>
      </c>
      <c r="DI37">
        <f t="shared" si="3"/>
        <v>0</v>
      </c>
      <c r="DJ37">
        <f>DG37</f>
        <v>6.49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ROW(Source!A35)</f>
        <v>35</v>
      </c>
      <c r="B38">
        <v>85736473</v>
      </c>
      <c r="C38">
        <v>85742070</v>
      </c>
      <c r="D38">
        <v>85198892</v>
      </c>
      <c r="E38">
        <v>1</v>
      </c>
      <c r="F38">
        <v>1</v>
      </c>
      <c r="G38">
        <v>1081</v>
      </c>
      <c r="H38">
        <v>3</v>
      </c>
      <c r="I38" t="s">
        <v>691</v>
      </c>
      <c r="J38" t="s">
        <v>692</v>
      </c>
      <c r="K38" t="s">
        <v>693</v>
      </c>
      <c r="L38">
        <v>1339</v>
      </c>
      <c r="N38">
        <v>1007</v>
      </c>
      <c r="O38" t="s">
        <v>694</v>
      </c>
      <c r="P38" t="s">
        <v>694</v>
      </c>
      <c r="Q38">
        <v>1</v>
      </c>
      <c r="W38">
        <v>0</v>
      </c>
      <c r="X38">
        <v>-676034668</v>
      </c>
      <c r="Y38">
        <f>((AT38*1)*1)</f>
        <v>0.85</v>
      </c>
      <c r="AA38">
        <v>760.17</v>
      </c>
      <c r="AB38">
        <v>0</v>
      </c>
      <c r="AC38">
        <v>0</v>
      </c>
      <c r="AD38">
        <v>0</v>
      </c>
      <c r="AE38">
        <v>53.42</v>
      </c>
      <c r="AF38">
        <v>0</v>
      </c>
      <c r="AG38">
        <v>0</v>
      </c>
      <c r="AH38">
        <v>0</v>
      </c>
      <c r="AI38">
        <v>14.23</v>
      </c>
      <c r="AJ38">
        <v>1</v>
      </c>
      <c r="AK38">
        <v>1</v>
      </c>
      <c r="AL38">
        <v>1</v>
      </c>
      <c r="AM38">
        <v>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0.85</v>
      </c>
      <c r="AU38" t="s">
        <v>42</v>
      </c>
      <c r="AV38">
        <v>0</v>
      </c>
      <c r="AW38">
        <v>2</v>
      </c>
      <c r="AX38">
        <v>85742078</v>
      </c>
      <c r="AY38">
        <v>1</v>
      </c>
      <c r="AZ38">
        <v>0</v>
      </c>
      <c r="BA38">
        <v>38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ROUND(Y38*Source!I35,9)</f>
        <v>0.27200000000000002</v>
      </c>
      <c r="CY38">
        <f>AA38</f>
        <v>760.17</v>
      </c>
      <c r="CZ38">
        <f>AE38</f>
        <v>53.42</v>
      </c>
      <c r="DA38">
        <f>AI38</f>
        <v>14.23</v>
      </c>
      <c r="DB38">
        <f>ROUND(((ROUND(AT38*CZ38,2)*1)*1),6)</f>
        <v>45.41</v>
      </c>
      <c r="DC38">
        <f>ROUND(((ROUND(AT38*AG38,2)*1)*1),6)</f>
        <v>0</v>
      </c>
      <c r="DD38" t="s">
        <v>3</v>
      </c>
      <c r="DE38" t="s">
        <v>3</v>
      </c>
      <c r="DF38">
        <f>ROUND(ROUND(AE38*AI38,2)*CX38,2)</f>
        <v>206.77</v>
      </c>
      <c r="DG38">
        <f t="shared" ref="DG38:DG49" si="11">ROUND(ROUND(AF38,2)*CX38,2)</f>
        <v>0</v>
      </c>
      <c r="DH38">
        <f t="shared" si="10"/>
        <v>0</v>
      </c>
      <c r="DI38">
        <f t="shared" si="3"/>
        <v>0</v>
      </c>
      <c r="DJ38">
        <f>DF38</f>
        <v>206.77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ROW(Source!A35)</f>
        <v>35</v>
      </c>
      <c r="B39">
        <v>85736473</v>
      </c>
      <c r="C39">
        <v>85742070</v>
      </c>
      <c r="D39">
        <v>85199158</v>
      </c>
      <c r="E39">
        <v>1</v>
      </c>
      <c r="F39">
        <v>1</v>
      </c>
      <c r="G39">
        <v>1081</v>
      </c>
      <c r="H39">
        <v>3</v>
      </c>
      <c r="I39" t="s">
        <v>695</v>
      </c>
      <c r="J39" t="s">
        <v>696</v>
      </c>
      <c r="K39" t="s">
        <v>697</v>
      </c>
      <c r="L39">
        <v>1339</v>
      </c>
      <c r="N39">
        <v>1007</v>
      </c>
      <c r="O39" t="s">
        <v>694</v>
      </c>
      <c r="P39" t="s">
        <v>694</v>
      </c>
      <c r="Q39">
        <v>1</v>
      </c>
      <c r="W39">
        <v>0</v>
      </c>
      <c r="X39">
        <v>-1235260082</v>
      </c>
      <c r="Y39">
        <f>((AT39*1)*1)</f>
        <v>5.4</v>
      </c>
      <c r="AA39">
        <v>101.33</v>
      </c>
      <c r="AB39">
        <v>0</v>
      </c>
      <c r="AC39">
        <v>0</v>
      </c>
      <c r="AD39">
        <v>0</v>
      </c>
      <c r="AE39">
        <v>5.82</v>
      </c>
      <c r="AF39">
        <v>0</v>
      </c>
      <c r="AG39">
        <v>0</v>
      </c>
      <c r="AH39">
        <v>0</v>
      </c>
      <c r="AI39">
        <v>17.41</v>
      </c>
      <c r="AJ39">
        <v>1</v>
      </c>
      <c r="AK39">
        <v>1</v>
      </c>
      <c r="AL39">
        <v>1</v>
      </c>
      <c r="AM39">
        <v>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5.4</v>
      </c>
      <c r="AU39" t="s">
        <v>42</v>
      </c>
      <c r="AV39">
        <v>0</v>
      </c>
      <c r="AW39">
        <v>2</v>
      </c>
      <c r="AX39">
        <v>85742079</v>
      </c>
      <c r="AY39">
        <v>1</v>
      </c>
      <c r="AZ39">
        <v>0</v>
      </c>
      <c r="BA39">
        <v>39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ROUND(Y39*Source!I35,9)</f>
        <v>1.728</v>
      </c>
      <c r="CY39">
        <f>AA39</f>
        <v>101.33</v>
      </c>
      <c r="CZ39">
        <f>AE39</f>
        <v>5.82</v>
      </c>
      <c r="DA39">
        <f>AI39</f>
        <v>17.41</v>
      </c>
      <c r="DB39">
        <f>ROUND(((ROUND(AT39*CZ39,2)*1)*1),6)</f>
        <v>31.43</v>
      </c>
      <c r="DC39">
        <f>ROUND(((ROUND(AT39*AG39,2)*1)*1),6)</f>
        <v>0</v>
      </c>
      <c r="DD39" t="s">
        <v>3</v>
      </c>
      <c r="DE39" t="s">
        <v>3</v>
      </c>
      <c r="DF39">
        <f>ROUND(ROUND(AE39*AI39,2)*CX39,2)</f>
        <v>175.1</v>
      </c>
      <c r="DG39">
        <f t="shared" si="11"/>
        <v>0</v>
      </c>
      <c r="DH39">
        <f t="shared" si="10"/>
        <v>0</v>
      </c>
      <c r="DI39">
        <f t="shared" si="3"/>
        <v>0</v>
      </c>
      <c r="DJ39">
        <f>DF39</f>
        <v>175.1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ROW(Source!A35)</f>
        <v>35</v>
      </c>
      <c r="B40">
        <v>85736473</v>
      </c>
      <c r="C40">
        <v>85742070</v>
      </c>
      <c r="D40">
        <v>85164005</v>
      </c>
      <c r="E40">
        <v>1081</v>
      </c>
      <c r="F40">
        <v>1</v>
      </c>
      <c r="G40">
        <v>1081</v>
      </c>
      <c r="H40">
        <v>3</v>
      </c>
      <c r="I40" t="s">
        <v>698</v>
      </c>
      <c r="J40" t="s">
        <v>3</v>
      </c>
      <c r="K40" t="s">
        <v>699</v>
      </c>
      <c r="L40">
        <v>1348</v>
      </c>
      <c r="N40">
        <v>1009</v>
      </c>
      <c r="O40" t="s">
        <v>700</v>
      </c>
      <c r="P40" t="s">
        <v>700</v>
      </c>
      <c r="Q40">
        <v>1000</v>
      </c>
      <c r="W40">
        <v>0</v>
      </c>
      <c r="X40">
        <v>1489638031</v>
      </c>
      <c r="Y40">
        <f>((AT40*1)*1)</f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9.84</v>
      </c>
      <c r="AJ40">
        <v>1</v>
      </c>
      <c r="AK40">
        <v>1</v>
      </c>
      <c r="AL40">
        <v>1</v>
      </c>
      <c r="AM40">
        <v>5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1</v>
      </c>
      <c r="AU40" t="s">
        <v>42</v>
      </c>
      <c r="AV40">
        <v>0</v>
      </c>
      <c r="AW40">
        <v>2</v>
      </c>
      <c r="AX40">
        <v>85742080</v>
      </c>
      <c r="AY40">
        <v>1</v>
      </c>
      <c r="AZ40">
        <v>0</v>
      </c>
      <c r="BA40">
        <v>40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ROUND(Y40*Source!I35,9)</f>
        <v>0.32</v>
      </c>
      <c r="CY40">
        <f>AA40</f>
        <v>0</v>
      </c>
      <c r="CZ40">
        <f>AE40</f>
        <v>0</v>
      </c>
      <c r="DA40">
        <f>AI40</f>
        <v>9.84</v>
      </c>
      <c r="DB40">
        <f>ROUND(((ROUND(AT40*CZ40,2)*1)*1),6)</f>
        <v>0</v>
      </c>
      <c r="DC40">
        <f>ROUND(((ROUND(AT40*AG40,2)*1)*1),6)</f>
        <v>0</v>
      </c>
      <c r="DD40" t="s">
        <v>3</v>
      </c>
      <c r="DE40" t="s">
        <v>3</v>
      </c>
      <c r="DF40">
        <f>ROUND(ROUND(AE40*AI40,2)*CX40,2)</f>
        <v>0</v>
      </c>
      <c r="DG40">
        <f t="shared" si="11"/>
        <v>0</v>
      </c>
      <c r="DH40">
        <f t="shared" si="10"/>
        <v>0</v>
      </c>
      <c r="DI40">
        <f t="shared" si="3"/>
        <v>0</v>
      </c>
      <c r="DJ40">
        <f>DF40</f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ROW(Source!A36)</f>
        <v>36</v>
      </c>
      <c r="B41">
        <v>85736471</v>
      </c>
      <c r="C41">
        <v>85742032</v>
      </c>
      <c r="D41">
        <v>85164021</v>
      </c>
      <c r="E41">
        <v>1081</v>
      </c>
      <c r="F41">
        <v>1</v>
      </c>
      <c r="G41">
        <v>1081</v>
      </c>
      <c r="H41">
        <v>1</v>
      </c>
      <c r="I41" t="s">
        <v>684</v>
      </c>
      <c r="J41" t="s">
        <v>3</v>
      </c>
      <c r="K41" t="s">
        <v>685</v>
      </c>
      <c r="L41">
        <v>1191</v>
      </c>
      <c r="N41">
        <v>1013</v>
      </c>
      <c r="O41" t="s">
        <v>686</v>
      </c>
      <c r="P41" t="s">
        <v>686</v>
      </c>
      <c r="Q41">
        <v>1</v>
      </c>
      <c r="W41">
        <v>0</v>
      </c>
      <c r="X41">
        <v>476480486</v>
      </c>
      <c r="Y41">
        <f>((AT41*0.4)*1.2)</f>
        <v>6.9888000000000003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14.56</v>
      </c>
      <c r="AU41" t="s">
        <v>51</v>
      </c>
      <c r="AV41">
        <v>1</v>
      </c>
      <c r="AW41">
        <v>2</v>
      </c>
      <c r="AX41">
        <v>85742034</v>
      </c>
      <c r="AY41">
        <v>1</v>
      </c>
      <c r="AZ41">
        <v>0</v>
      </c>
      <c r="BA41">
        <v>41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U41">
        <f>ROUND(AT41*Source!I36*AH41*AL41,2)</f>
        <v>0</v>
      </c>
      <c r="CV41">
        <f>ROUND(Y41*Source!I36,9)</f>
        <v>5.1018239999999997</v>
      </c>
      <c r="CW41">
        <v>0</v>
      </c>
      <c r="CX41">
        <f>ROUND(Y41*Source!I36,9)</f>
        <v>5.1018239999999997</v>
      </c>
      <c r="CY41">
        <f>AD41</f>
        <v>0</v>
      </c>
      <c r="CZ41">
        <f>AH41</f>
        <v>0</v>
      </c>
      <c r="DA41">
        <f>AL41</f>
        <v>1</v>
      </c>
      <c r="DB41">
        <f>ROUND(((ROUND(AT41*CZ41,2)*0.4)*1.2),6)</f>
        <v>0</v>
      </c>
      <c r="DC41">
        <f>ROUND(((ROUND(AT41*AG41,2)*0.4)*1.2),6)</f>
        <v>0</v>
      </c>
      <c r="DD41" t="s">
        <v>3</v>
      </c>
      <c r="DE41" t="s">
        <v>3</v>
      </c>
      <c r="DF41">
        <f t="shared" ref="DF41:DF53" si="12">ROUND(ROUND(AE41,2)*CX41,2)</f>
        <v>0</v>
      </c>
      <c r="DG41">
        <f t="shared" si="11"/>
        <v>0</v>
      </c>
      <c r="DH41">
        <f t="shared" si="10"/>
        <v>0</v>
      </c>
      <c r="DI41">
        <f t="shared" si="3"/>
        <v>0</v>
      </c>
      <c r="DJ41">
        <f>DI41</f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ROW(Source!A36)</f>
        <v>36</v>
      </c>
      <c r="B42">
        <v>85736471</v>
      </c>
      <c r="C42">
        <v>85742032</v>
      </c>
      <c r="D42">
        <v>85229587</v>
      </c>
      <c r="E42">
        <v>1</v>
      </c>
      <c r="F42">
        <v>1</v>
      </c>
      <c r="G42">
        <v>1081</v>
      </c>
      <c r="H42">
        <v>2</v>
      </c>
      <c r="I42" t="s">
        <v>701</v>
      </c>
      <c r="J42" t="s">
        <v>702</v>
      </c>
      <c r="K42" t="s">
        <v>703</v>
      </c>
      <c r="L42">
        <v>1368</v>
      </c>
      <c r="N42">
        <v>1011</v>
      </c>
      <c r="O42" t="s">
        <v>690</v>
      </c>
      <c r="P42" t="s">
        <v>690</v>
      </c>
      <c r="Q42">
        <v>1</v>
      </c>
      <c r="W42">
        <v>0</v>
      </c>
      <c r="X42">
        <v>-286665822</v>
      </c>
      <c r="Y42">
        <f>((AT42*0.4)*1.2)</f>
        <v>0.98399999999999987</v>
      </c>
      <c r="AA42">
        <v>0</v>
      </c>
      <c r="AB42">
        <v>6.17</v>
      </c>
      <c r="AC42">
        <v>0</v>
      </c>
      <c r="AD42">
        <v>0</v>
      </c>
      <c r="AE42">
        <v>0</v>
      </c>
      <c r="AF42">
        <v>5.78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-2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2.0499999999999998</v>
      </c>
      <c r="AU42" t="s">
        <v>51</v>
      </c>
      <c r="AV42">
        <v>0</v>
      </c>
      <c r="AW42">
        <v>2</v>
      </c>
      <c r="AX42">
        <v>85742035</v>
      </c>
      <c r="AY42">
        <v>1</v>
      </c>
      <c r="AZ42">
        <v>0</v>
      </c>
      <c r="BA42">
        <v>42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f>ROUND(Y42*Source!I36*DO42,9)</f>
        <v>0</v>
      </c>
      <c r="CX42">
        <f>ROUND(Y42*Source!I36,9)</f>
        <v>0.71831999999999996</v>
      </c>
      <c r="CY42">
        <f>AB42</f>
        <v>6.17</v>
      </c>
      <c r="CZ42">
        <f>AF42</f>
        <v>5.78</v>
      </c>
      <c r="DA42">
        <f>AJ42</f>
        <v>1</v>
      </c>
      <c r="DB42">
        <f>ROUND(((ROUND(AT42*CZ42,2)*0.4)*1.2),6)</f>
        <v>5.6879999999999997</v>
      </c>
      <c r="DC42">
        <f>ROUND(((ROUND(AT42*AG42,2)*0.4)*1.2),6)</f>
        <v>0</v>
      </c>
      <c r="DD42" t="s">
        <v>3</v>
      </c>
      <c r="DE42" t="s">
        <v>3</v>
      </c>
      <c r="DF42">
        <f t="shared" si="12"/>
        <v>0</v>
      </c>
      <c r="DG42">
        <f t="shared" si="11"/>
        <v>4.1500000000000004</v>
      </c>
      <c r="DH42">
        <f t="shared" si="10"/>
        <v>0</v>
      </c>
      <c r="DI42">
        <f t="shared" si="3"/>
        <v>0</v>
      </c>
      <c r="DJ42">
        <f>DG42</f>
        <v>4.1500000000000004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ROW(Source!A36)</f>
        <v>36</v>
      </c>
      <c r="B43">
        <v>85736471</v>
      </c>
      <c r="C43">
        <v>85742032</v>
      </c>
      <c r="D43">
        <v>85229932</v>
      </c>
      <c r="E43">
        <v>1</v>
      </c>
      <c r="F43">
        <v>1</v>
      </c>
      <c r="G43">
        <v>1081</v>
      </c>
      <c r="H43">
        <v>2</v>
      </c>
      <c r="I43" t="s">
        <v>704</v>
      </c>
      <c r="J43" t="s">
        <v>705</v>
      </c>
      <c r="K43" t="s">
        <v>706</v>
      </c>
      <c r="L43">
        <v>1368</v>
      </c>
      <c r="N43">
        <v>1011</v>
      </c>
      <c r="O43" t="s">
        <v>690</v>
      </c>
      <c r="P43" t="s">
        <v>690</v>
      </c>
      <c r="Q43">
        <v>1</v>
      </c>
      <c r="W43">
        <v>0</v>
      </c>
      <c r="X43">
        <v>874612079</v>
      </c>
      <c r="Y43">
        <f>((AT43*0.4)*1.2)</f>
        <v>1.9199999999999998E-2</v>
      </c>
      <c r="AA43">
        <v>0</v>
      </c>
      <c r="AB43">
        <v>88.67</v>
      </c>
      <c r="AC43">
        <v>13.47</v>
      </c>
      <c r="AD43">
        <v>0</v>
      </c>
      <c r="AE43">
        <v>0</v>
      </c>
      <c r="AF43">
        <v>83.1</v>
      </c>
      <c r="AG43">
        <v>12.62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0.04</v>
      </c>
      <c r="AU43" t="s">
        <v>51</v>
      </c>
      <c r="AV43">
        <v>0</v>
      </c>
      <c r="AW43">
        <v>2</v>
      </c>
      <c r="AX43">
        <v>85742036</v>
      </c>
      <c r="AY43">
        <v>1</v>
      </c>
      <c r="AZ43">
        <v>0</v>
      </c>
      <c r="BA43">
        <v>43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f>ROUND(Y43*Source!I36*DO43,9)</f>
        <v>0.17688192</v>
      </c>
      <c r="CX43">
        <f>ROUND(Y43*Source!I36,9)</f>
        <v>1.4016000000000001E-2</v>
      </c>
      <c r="CY43">
        <f>AB43</f>
        <v>88.67</v>
      </c>
      <c r="CZ43">
        <f>AF43</f>
        <v>83.1</v>
      </c>
      <c r="DA43">
        <f>AJ43</f>
        <v>1</v>
      </c>
      <c r="DB43">
        <f>ROUND(((ROUND(AT43*CZ43,2)*0.4)*1.2),6)</f>
        <v>1.5935999999999999</v>
      </c>
      <c r="DC43">
        <f>ROUND(((ROUND(AT43*AG43,2)*0.4)*1.2),6)</f>
        <v>0.24</v>
      </c>
      <c r="DD43" t="s">
        <v>3</v>
      </c>
      <c r="DE43" t="s">
        <v>3</v>
      </c>
      <c r="DF43">
        <f t="shared" si="12"/>
        <v>0</v>
      </c>
      <c r="DG43">
        <f t="shared" si="11"/>
        <v>1.1599999999999999</v>
      </c>
      <c r="DH43">
        <f t="shared" si="10"/>
        <v>0.18</v>
      </c>
      <c r="DI43">
        <f t="shared" si="3"/>
        <v>0</v>
      </c>
      <c r="DJ43">
        <f>DG43</f>
        <v>1.1599999999999999</v>
      </c>
      <c r="DK43">
        <v>0</v>
      </c>
      <c r="DL43" t="s">
        <v>707</v>
      </c>
      <c r="DM43">
        <v>0</v>
      </c>
      <c r="DN43" t="s">
        <v>686</v>
      </c>
      <c r="DO43">
        <v>12.62</v>
      </c>
    </row>
    <row r="44" spans="1:119" x14ac:dyDescent="0.2">
      <c r="A44">
        <f>ROW(Source!A36)</f>
        <v>36</v>
      </c>
      <c r="B44">
        <v>85736471</v>
      </c>
      <c r="C44">
        <v>85742032</v>
      </c>
      <c r="D44">
        <v>85229986</v>
      </c>
      <c r="E44">
        <v>1</v>
      </c>
      <c r="F44">
        <v>1</v>
      </c>
      <c r="G44">
        <v>1081</v>
      </c>
      <c r="H44">
        <v>2</v>
      </c>
      <c r="I44" t="s">
        <v>708</v>
      </c>
      <c r="J44" t="s">
        <v>709</v>
      </c>
      <c r="K44" t="s">
        <v>710</v>
      </c>
      <c r="L44">
        <v>1368</v>
      </c>
      <c r="N44">
        <v>1011</v>
      </c>
      <c r="O44" t="s">
        <v>690</v>
      </c>
      <c r="P44" t="s">
        <v>690</v>
      </c>
      <c r="Q44">
        <v>1</v>
      </c>
      <c r="W44">
        <v>0</v>
      </c>
      <c r="X44">
        <v>-1895752648</v>
      </c>
      <c r="Y44">
        <f>((AT44*0.4)*1.2)</f>
        <v>1.3488</v>
      </c>
      <c r="AA44">
        <v>0</v>
      </c>
      <c r="AB44">
        <v>0.82</v>
      </c>
      <c r="AC44">
        <v>0</v>
      </c>
      <c r="AD44">
        <v>0</v>
      </c>
      <c r="AE44">
        <v>0</v>
      </c>
      <c r="AF44">
        <v>0.77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-2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2.81</v>
      </c>
      <c r="AU44" t="s">
        <v>51</v>
      </c>
      <c r="AV44">
        <v>0</v>
      </c>
      <c r="AW44">
        <v>2</v>
      </c>
      <c r="AX44">
        <v>85742037</v>
      </c>
      <c r="AY44">
        <v>1</v>
      </c>
      <c r="AZ44">
        <v>0</v>
      </c>
      <c r="BA44">
        <v>44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f>ROUND(Y44*Source!I36*DO44,9)</f>
        <v>0</v>
      </c>
      <c r="CX44">
        <f>ROUND(Y44*Source!I36,9)</f>
        <v>0.98462400000000005</v>
      </c>
      <c r="CY44">
        <f>AB44</f>
        <v>0.82</v>
      </c>
      <c r="CZ44">
        <f>AF44</f>
        <v>0.77</v>
      </c>
      <c r="DA44">
        <f>AJ44</f>
        <v>1</v>
      </c>
      <c r="DB44">
        <f>ROUND(((ROUND(AT44*CZ44,2)*0.4)*1.2),6)</f>
        <v>1.0367999999999999</v>
      </c>
      <c r="DC44">
        <f>ROUND(((ROUND(AT44*AG44,2)*0.4)*1.2),6)</f>
        <v>0</v>
      </c>
      <c r="DD44" t="s">
        <v>3</v>
      </c>
      <c r="DE44" t="s">
        <v>3</v>
      </c>
      <c r="DF44">
        <f t="shared" si="12"/>
        <v>0</v>
      </c>
      <c r="DG44">
        <f t="shared" si="11"/>
        <v>0.76</v>
      </c>
      <c r="DH44">
        <f t="shared" si="10"/>
        <v>0</v>
      </c>
      <c r="DI44">
        <f t="shared" si="3"/>
        <v>0</v>
      </c>
      <c r="DJ44">
        <f>DG44</f>
        <v>0.76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ROW(Source!A36)</f>
        <v>36</v>
      </c>
      <c r="B45">
        <v>85736471</v>
      </c>
      <c r="C45">
        <v>85742032</v>
      </c>
      <c r="D45">
        <v>85230019</v>
      </c>
      <c r="E45">
        <v>1</v>
      </c>
      <c r="F45">
        <v>1</v>
      </c>
      <c r="G45">
        <v>1081</v>
      </c>
      <c r="H45">
        <v>2</v>
      </c>
      <c r="I45" t="s">
        <v>711</v>
      </c>
      <c r="J45" t="s">
        <v>712</v>
      </c>
      <c r="K45" t="s">
        <v>713</v>
      </c>
      <c r="L45">
        <v>1368</v>
      </c>
      <c r="N45">
        <v>1011</v>
      </c>
      <c r="O45" t="s">
        <v>690</v>
      </c>
      <c r="P45" t="s">
        <v>690</v>
      </c>
      <c r="Q45">
        <v>1</v>
      </c>
      <c r="W45">
        <v>0</v>
      </c>
      <c r="X45">
        <v>-643591644</v>
      </c>
      <c r="Y45">
        <f>((AT45*0.4)*1.2)</f>
        <v>1.0608</v>
      </c>
      <c r="AA45">
        <v>0</v>
      </c>
      <c r="AB45">
        <v>0.5</v>
      </c>
      <c r="AC45">
        <v>0</v>
      </c>
      <c r="AD45">
        <v>0</v>
      </c>
      <c r="AE45">
        <v>0</v>
      </c>
      <c r="AF45">
        <v>0.47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2.21</v>
      </c>
      <c r="AU45" t="s">
        <v>51</v>
      </c>
      <c r="AV45">
        <v>0</v>
      </c>
      <c r="AW45">
        <v>2</v>
      </c>
      <c r="AX45">
        <v>85742038</v>
      </c>
      <c r="AY45">
        <v>1</v>
      </c>
      <c r="AZ45">
        <v>0</v>
      </c>
      <c r="BA45">
        <v>45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f>ROUND(Y45*Source!I36*DO45,9)</f>
        <v>0</v>
      </c>
      <c r="CX45">
        <f>ROUND(Y45*Source!I36,9)</f>
        <v>0.77438399999999996</v>
      </c>
      <c r="CY45">
        <f>AB45</f>
        <v>0.5</v>
      </c>
      <c r="CZ45">
        <f>AF45</f>
        <v>0.47</v>
      </c>
      <c r="DA45">
        <f>AJ45</f>
        <v>1</v>
      </c>
      <c r="DB45">
        <f>ROUND(((ROUND(AT45*CZ45,2)*0.4)*1.2),6)</f>
        <v>0.49919999999999998</v>
      </c>
      <c r="DC45">
        <f>ROUND(((ROUND(AT45*AG45,2)*0.4)*1.2),6)</f>
        <v>0</v>
      </c>
      <c r="DD45" t="s">
        <v>3</v>
      </c>
      <c r="DE45" t="s">
        <v>3</v>
      </c>
      <c r="DF45">
        <f t="shared" si="12"/>
        <v>0</v>
      </c>
      <c r="DG45">
        <f t="shared" si="11"/>
        <v>0.36</v>
      </c>
      <c r="DH45">
        <f t="shared" si="10"/>
        <v>0</v>
      </c>
      <c r="DI45">
        <f t="shared" si="3"/>
        <v>0</v>
      </c>
      <c r="DJ45">
        <f>DG45</f>
        <v>0.36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ROW(Source!A36)</f>
        <v>36</v>
      </c>
      <c r="B46">
        <v>85736471</v>
      </c>
      <c r="C46">
        <v>85742032</v>
      </c>
      <c r="D46">
        <v>85198960</v>
      </c>
      <c r="E46">
        <v>1</v>
      </c>
      <c r="F46">
        <v>1</v>
      </c>
      <c r="G46">
        <v>1081</v>
      </c>
      <c r="H46">
        <v>3</v>
      </c>
      <c r="I46" t="s">
        <v>714</v>
      </c>
      <c r="J46" t="s">
        <v>715</v>
      </c>
      <c r="K46" t="s">
        <v>716</v>
      </c>
      <c r="L46">
        <v>1339</v>
      </c>
      <c r="N46">
        <v>1007</v>
      </c>
      <c r="O46" t="s">
        <v>694</v>
      </c>
      <c r="P46" t="s">
        <v>694</v>
      </c>
      <c r="Q46">
        <v>1</v>
      </c>
      <c r="W46">
        <v>0</v>
      </c>
      <c r="X46">
        <v>-1622585150</v>
      </c>
      <c r="Y46">
        <f>((AT46*0)*1)</f>
        <v>0</v>
      </c>
      <c r="AA46">
        <v>7.07</v>
      </c>
      <c r="AB46">
        <v>0</v>
      </c>
      <c r="AC46">
        <v>0</v>
      </c>
      <c r="AD46">
        <v>0</v>
      </c>
      <c r="AE46">
        <v>7.07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0.7208</v>
      </c>
      <c r="AU46" t="s">
        <v>50</v>
      </c>
      <c r="AV46">
        <v>0</v>
      </c>
      <c r="AW46">
        <v>2</v>
      </c>
      <c r="AX46">
        <v>85742039</v>
      </c>
      <c r="AY46">
        <v>1</v>
      </c>
      <c r="AZ46">
        <v>0</v>
      </c>
      <c r="BA46">
        <v>46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v>0</v>
      </c>
      <c r="CX46">
        <f>ROUND(Y46*Source!I36,9)</f>
        <v>0</v>
      </c>
      <c r="CY46">
        <f>AA46</f>
        <v>7.07</v>
      </c>
      <c r="CZ46">
        <f>AE46</f>
        <v>7.07</v>
      </c>
      <c r="DA46">
        <f>AI46</f>
        <v>1</v>
      </c>
      <c r="DB46">
        <f>ROUND(((ROUND(AT46*CZ46,2)*0)*1),6)</f>
        <v>0</v>
      </c>
      <c r="DC46">
        <f>ROUND(((ROUND(AT46*AG46,2)*0)*1),6)</f>
        <v>0</v>
      </c>
      <c r="DD46" t="s">
        <v>3</v>
      </c>
      <c r="DE46" t="s">
        <v>3</v>
      </c>
      <c r="DF46">
        <f t="shared" si="12"/>
        <v>0</v>
      </c>
      <c r="DG46">
        <f t="shared" si="11"/>
        <v>0</v>
      </c>
      <c r="DH46">
        <f t="shared" si="10"/>
        <v>0</v>
      </c>
      <c r="DI46">
        <f t="shared" si="3"/>
        <v>0</v>
      </c>
      <c r="DJ46">
        <f>DF46</f>
        <v>0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">
      <c r="A47">
        <f>ROW(Source!A36)</f>
        <v>36</v>
      </c>
      <c r="B47">
        <v>85736471</v>
      </c>
      <c r="C47">
        <v>85742032</v>
      </c>
      <c r="D47">
        <v>85201473</v>
      </c>
      <c r="E47">
        <v>1</v>
      </c>
      <c r="F47">
        <v>1</v>
      </c>
      <c r="G47">
        <v>1081</v>
      </c>
      <c r="H47">
        <v>3</v>
      </c>
      <c r="I47" t="s">
        <v>717</v>
      </c>
      <c r="J47" t="s">
        <v>718</v>
      </c>
      <c r="K47" t="s">
        <v>719</v>
      </c>
      <c r="L47">
        <v>1355</v>
      </c>
      <c r="N47">
        <v>1010</v>
      </c>
      <c r="O47" t="s">
        <v>70</v>
      </c>
      <c r="P47" t="s">
        <v>70</v>
      </c>
      <c r="Q47">
        <v>100</v>
      </c>
      <c r="W47">
        <v>0</v>
      </c>
      <c r="X47">
        <v>-252588073</v>
      </c>
      <c r="Y47">
        <f>((AT47*0)*1)</f>
        <v>0</v>
      </c>
      <c r="AA47">
        <v>15.04</v>
      </c>
      <c r="AB47">
        <v>0</v>
      </c>
      <c r="AC47">
        <v>0</v>
      </c>
      <c r="AD47">
        <v>0</v>
      </c>
      <c r="AE47">
        <v>15.04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1.67</v>
      </c>
      <c r="AU47" t="s">
        <v>50</v>
      </c>
      <c r="AV47">
        <v>0</v>
      </c>
      <c r="AW47">
        <v>2</v>
      </c>
      <c r="AX47">
        <v>85742040</v>
      </c>
      <c r="AY47">
        <v>1</v>
      </c>
      <c r="AZ47">
        <v>0</v>
      </c>
      <c r="BA47">
        <v>47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ROUND(Y47*Source!I36,9)</f>
        <v>0</v>
      </c>
      <c r="CY47">
        <f>AA47</f>
        <v>15.04</v>
      </c>
      <c r="CZ47">
        <f>AE47</f>
        <v>15.04</v>
      </c>
      <c r="DA47">
        <f>AI47</f>
        <v>1</v>
      </c>
      <c r="DB47">
        <f>ROUND(((ROUND(AT47*CZ47,2)*0)*1),6)</f>
        <v>0</v>
      </c>
      <c r="DC47">
        <f>ROUND(((ROUND(AT47*AG47,2)*0)*1),6)</f>
        <v>0</v>
      </c>
      <c r="DD47" t="s">
        <v>3</v>
      </c>
      <c r="DE47" t="s">
        <v>3</v>
      </c>
      <c r="DF47">
        <f t="shared" si="12"/>
        <v>0</v>
      </c>
      <c r="DG47">
        <f t="shared" si="11"/>
        <v>0</v>
      </c>
      <c r="DH47">
        <f t="shared" si="10"/>
        <v>0</v>
      </c>
      <c r="DI47">
        <f t="shared" si="3"/>
        <v>0</v>
      </c>
      <c r="DJ47">
        <f>DF47</f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ROW(Source!A36)</f>
        <v>36</v>
      </c>
      <c r="B48">
        <v>85736471</v>
      </c>
      <c r="C48">
        <v>85742032</v>
      </c>
      <c r="D48">
        <v>85201707</v>
      </c>
      <c r="E48">
        <v>1</v>
      </c>
      <c r="F48">
        <v>1</v>
      </c>
      <c r="G48">
        <v>1081</v>
      </c>
      <c r="H48">
        <v>3</v>
      </c>
      <c r="I48" t="s">
        <v>720</v>
      </c>
      <c r="J48" t="s">
        <v>721</v>
      </c>
      <c r="K48" t="s">
        <v>722</v>
      </c>
      <c r="L48">
        <v>1346</v>
      </c>
      <c r="N48">
        <v>1009</v>
      </c>
      <c r="O48" t="s">
        <v>723</v>
      </c>
      <c r="P48" t="s">
        <v>723</v>
      </c>
      <c r="Q48">
        <v>1</v>
      </c>
      <c r="W48">
        <v>0</v>
      </c>
      <c r="X48">
        <v>-1236264219</v>
      </c>
      <c r="Y48">
        <f>((AT48*0)*1)</f>
        <v>0</v>
      </c>
      <c r="AA48">
        <v>38.729999999999997</v>
      </c>
      <c r="AB48">
        <v>0</v>
      </c>
      <c r="AC48">
        <v>0</v>
      </c>
      <c r="AD48">
        <v>0</v>
      </c>
      <c r="AE48">
        <v>38.729999999999997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3.173</v>
      </c>
      <c r="AU48" t="s">
        <v>50</v>
      </c>
      <c r="AV48">
        <v>0</v>
      </c>
      <c r="AW48">
        <v>2</v>
      </c>
      <c r="AX48">
        <v>85742041</v>
      </c>
      <c r="AY48">
        <v>1</v>
      </c>
      <c r="AZ48">
        <v>0</v>
      </c>
      <c r="BA48">
        <v>48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ROUND(Y48*Source!I36,9)</f>
        <v>0</v>
      </c>
      <c r="CY48">
        <f>AA48</f>
        <v>38.729999999999997</v>
      </c>
      <c r="CZ48">
        <f>AE48</f>
        <v>38.729999999999997</v>
      </c>
      <c r="DA48">
        <f>AI48</f>
        <v>1</v>
      </c>
      <c r="DB48">
        <f>ROUND(((ROUND(AT48*CZ48,2)*0)*1),6)</f>
        <v>0</v>
      </c>
      <c r="DC48">
        <f>ROUND(((ROUND(AT48*AG48,2)*0)*1),6)</f>
        <v>0</v>
      </c>
      <c r="DD48" t="s">
        <v>3</v>
      </c>
      <c r="DE48" t="s">
        <v>3</v>
      </c>
      <c r="DF48">
        <f t="shared" si="12"/>
        <v>0</v>
      </c>
      <c r="DG48">
        <f t="shared" si="11"/>
        <v>0</v>
      </c>
      <c r="DH48">
        <f t="shared" si="10"/>
        <v>0</v>
      </c>
      <c r="DI48">
        <f t="shared" si="3"/>
        <v>0</v>
      </c>
      <c r="DJ48">
        <f>DF48</f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ROW(Source!A37)</f>
        <v>37</v>
      </c>
      <c r="B49">
        <v>85736473</v>
      </c>
      <c r="C49">
        <v>85742032</v>
      </c>
      <c r="D49">
        <v>85164021</v>
      </c>
      <c r="E49">
        <v>1081</v>
      </c>
      <c r="F49">
        <v>1</v>
      </c>
      <c r="G49">
        <v>1081</v>
      </c>
      <c r="H49">
        <v>1</v>
      </c>
      <c r="I49" t="s">
        <v>684</v>
      </c>
      <c r="J49" t="s">
        <v>3</v>
      </c>
      <c r="K49" t="s">
        <v>685</v>
      </c>
      <c r="L49">
        <v>1191</v>
      </c>
      <c r="N49">
        <v>1013</v>
      </c>
      <c r="O49" t="s">
        <v>686</v>
      </c>
      <c r="P49" t="s">
        <v>686</v>
      </c>
      <c r="Q49">
        <v>1</v>
      </c>
      <c r="W49">
        <v>0</v>
      </c>
      <c r="X49">
        <v>476480486</v>
      </c>
      <c r="Y49">
        <f>((AT49*0.4)*1.2)</f>
        <v>6.9888000000000003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5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14.56</v>
      </c>
      <c r="AU49" t="s">
        <v>51</v>
      </c>
      <c r="AV49">
        <v>1</v>
      </c>
      <c r="AW49">
        <v>2</v>
      </c>
      <c r="AX49">
        <v>85742034</v>
      </c>
      <c r="AY49">
        <v>1</v>
      </c>
      <c r="AZ49">
        <v>0</v>
      </c>
      <c r="BA49">
        <v>54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U49">
        <f>ROUND(AT49*Source!I37*AH49*AL49,2)</f>
        <v>0</v>
      </c>
      <c r="CV49">
        <f>ROUND(Y49*Source!I37,9)</f>
        <v>5.1018239999999997</v>
      </c>
      <c r="CW49">
        <v>0</v>
      </c>
      <c r="CX49">
        <f>ROUND(Y49*Source!I37,9)</f>
        <v>5.1018239999999997</v>
      </c>
      <c r="CY49">
        <f>AD49</f>
        <v>0</v>
      </c>
      <c r="CZ49">
        <f>AH49</f>
        <v>0</v>
      </c>
      <c r="DA49">
        <f>AL49</f>
        <v>1</v>
      </c>
      <c r="DB49">
        <f>ROUND(((ROUND(AT49*CZ49,2)*0.4)*1.2),6)</f>
        <v>0</v>
      </c>
      <c r="DC49">
        <f>ROUND(((ROUND(AT49*AG49,2)*0.4)*1.2),6)</f>
        <v>0</v>
      </c>
      <c r="DD49" t="s">
        <v>3</v>
      </c>
      <c r="DE49" t="s">
        <v>3</v>
      </c>
      <c r="DF49">
        <f t="shared" si="12"/>
        <v>0</v>
      </c>
      <c r="DG49">
        <f t="shared" si="11"/>
        <v>0</v>
      </c>
      <c r="DH49">
        <f t="shared" si="10"/>
        <v>0</v>
      </c>
      <c r="DI49">
        <f t="shared" si="3"/>
        <v>0</v>
      </c>
      <c r="DJ49">
        <f>DI49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ROW(Source!A37)</f>
        <v>37</v>
      </c>
      <c r="B50">
        <v>85736473</v>
      </c>
      <c r="C50">
        <v>85742032</v>
      </c>
      <c r="D50">
        <v>85229587</v>
      </c>
      <c r="E50">
        <v>1</v>
      </c>
      <c r="F50">
        <v>1</v>
      </c>
      <c r="G50">
        <v>1081</v>
      </c>
      <c r="H50">
        <v>2</v>
      </c>
      <c r="I50" t="s">
        <v>701</v>
      </c>
      <c r="J50" t="s">
        <v>702</v>
      </c>
      <c r="K50" t="s">
        <v>703</v>
      </c>
      <c r="L50">
        <v>1368</v>
      </c>
      <c r="N50">
        <v>1011</v>
      </c>
      <c r="O50" t="s">
        <v>690</v>
      </c>
      <c r="P50" t="s">
        <v>690</v>
      </c>
      <c r="Q50">
        <v>1</v>
      </c>
      <c r="W50">
        <v>0</v>
      </c>
      <c r="X50">
        <v>-286665822</v>
      </c>
      <c r="Y50">
        <f>((AT50*0.4)*1.2)</f>
        <v>0.98399999999999987</v>
      </c>
      <c r="AA50">
        <v>0</v>
      </c>
      <c r="AB50">
        <v>71.790000000000006</v>
      </c>
      <c r="AC50">
        <v>0</v>
      </c>
      <c r="AD50">
        <v>0</v>
      </c>
      <c r="AE50">
        <v>0</v>
      </c>
      <c r="AF50">
        <v>5.78</v>
      </c>
      <c r="AG50">
        <v>0</v>
      </c>
      <c r="AH50">
        <v>0</v>
      </c>
      <c r="AI50">
        <v>1</v>
      </c>
      <c r="AJ50">
        <v>11.64</v>
      </c>
      <c r="AK50">
        <v>1</v>
      </c>
      <c r="AL50">
        <v>1</v>
      </c>
      <c r="AM50">
        <v>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2.0499999999999998</v>
      </c>
      <c r="AU50" t="s">
        <v>51</v>
      </c>
      <c r="AV50">
        <v>0</v>
      </c>
      <c r="AW50">
        <v>2</v>
      </c>
      <c r="AX50">
        <v>85742035</v>
      </c>
      <c r="AY50">
        <v>1</v>
      </c>
      <c r="AZ50">
        <v>0</v>
      </c>
      <c r="BA50">
        <v>55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f>ROUND(Y50*Source!I37*DO50,9)</f>
        <v>0</v>
      </c>
      <c r="CX50">
        <f>ROUND(Y50*Source!I37,9)</f>
        <v>0.71831999999999996</v>
      </c>
      <c r="CY50">
        <f>AB50</f>
        <v>71.790000000000006</v>
      </c>
      <c r="CZ50">
        <f>AF50</f>
        <v>5.78</v>
      </c>
      <c r="DA50">
        <f>AJ50</f>
        <v>11.64</v>
      </c>
      <c r="DB50">
        <f>ROUND(((ROUND(AT50*CZ50,2)*0.4)*1.2),6)</f>
        <v>5.6879999999999997</v>
      </c>
      <c r="DC50">
        <f>ROUND(((ROUND(AT50*AG50,2)*0.4)*1.2),6)</f>
        <v>0</v>
      </c>
      <c r="DD50" t="s">
        <v>3</v>
      </c>
      <c r="DE50" t="s">
        <v>3</v>
      </c>
      <c r="DF50">
        <f t="shared" si="12"/>
        <v>0</v>
      </c>
      <c r="DG50">
        <f>ROUND(ROUND(AF50*AJ50,2)*CX50,2)</f>
        <v>48.33</v>
      </c>
      <c r="DH50">
        <f t="shared" si="10"/>
        <v>0</v>
      </c>
      <c r="DI50">
        <f t="shared" si="3"/>
        <v>0</v>
      </c>
      <c r="DJ50">
        <f>DG50</f>
        <v>48.33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ROW(Source!A37)</f>
        <v>37</v>
      </c>
      <c r="B51">
        <v>85736473</v>
      </c>
      <c r="C51">
        <v>85742032</v>
      </c>
      <c r="D51">
        <v>85229932</v>
      </c>
      <c r="E51">
        <v>1</v>
      </c>
      <c r="F51">
        <v>1</v>
      </c>
      <c r="G51">
        <v>1081</v>
      </c>
      <c r="H51">
        <v>2</v>
      </c>
      <c r="I51" t="s">
        <v>704</v>
      </c>
      <c r="J51" t="s">
        <v>705</v>
      </c>
      <c r="K51" t="s">
        <v>706</v>
      </c>
      <c r="L51">
        <v>1368</v>
      </c>
      <c r="N51">
        <v>1011</v>
      </c>
      <c r="O51" t="s">
        <v>690</v>
      </c>
      <c r="P51" t="s">
        <v>690</v>
      </c>
      <c r="Q51">
        <v>1</v>
      </c>
      <c r="W51">
        <v>0</v>
      </c>
      <c r="X51">
        <v>874612079</v>
      </c>
      <c r="Y51">
        <f>((AT51*0.4)*1.2)</f>
        <v>1.9199999999999998E-2</v>
      </c>
      <c r="AA51">
        <v>0</v>
      </c>
      <c r="AB51">
        <v>1513.56</v>
      </c>
      <c r="AC51">
        <v>758.78</v>
      </c>
      <c r="AD51">
        <v>0</v>
      </c>
      <c r="AE51">
        <v>0</v>
      </c>
      <c r="AF51">
        <v>83.1</v>
      </c>
      <c r="AG51">
        <v>12.62</v>
      </c>
      <c r="AH51">
        <v>0</v>
      </c>
      <c r="AI51">
        <v>1</v>
      </c>
      <c r="AJ51">
        <v>17.07</v>
      </c>
      <c r="AK51">
        <v>56.35</v>
      </c>
      <c r="AL51">
        <v>1</v>
      </c>
      <c r="AM51">
        <v>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0.04</v>
      </c>
      <c r="AU51" t="s">
        <v>51</v>
      </c>
      <c r="AV51">
        <v>0</v>
      </c>
      <c r="AW51">
        <v>2</v>
      </c>
      <c r="AX51">
        <v>85742036</v>
      </c>
      <c r="AY51">
        <v>1</v>
      </c>
      <c r="AZ51">
        <v>0</v>
      </c>
      <c r="BA51">
        <v>56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f>ROUND(Y51*Source!I37*DO51,9)</f>
        <v>0.17688192</v>
      </c>
      <c r="CX51">
        <f>ROUND(Y51*Source!I37,9)</f>
        <v>1.4016000000000001E-2</v>
      </c>
      <c r="CY51">
        <f>AB51</f>
        <v>1513.56</v>
      </c>
      <c r="CZ51">
        <f>AF51</f>
        <v>83.1</v>
      </c>
      <c r="DA51">
        <f>AJ51</f>
        <v>17.07</v>
      </c>
      <c r="DB51">
        <f>ROUND(((ROUND(AT51*CZ51,2)*0.4)*1.2),6)</f>
        <v>1.5935999999999999</v>
      </c>
      <c r="DC51">
        <f>ROUND(((ROUND(AT51*AG51,2)*0.4)*1.2),6)</f>
        <v>0.24</v>
      </c>
      <c r="DD51" t="s">
        <v>3</v>
      </c>
      <c r="DE51" t="s">
        <v>3</v>
      </c>
      <c r="DF51">
        <f t="shared" si="12"/>
        <v>0</v>
      </c>
      <c r="DG51">
        <f>ROUND(ROUND(AF51*AJ51,2)*CX51,2)</f>
        <v>19.88</v>
      </c>
      <c r="DH51">
        <f>ROUND(ROUND(AG51*AK51,2)*CX51,2)</f>
        <v>9.9700000000000006</v>
      </c>
      <c r="DI51">
        <f t="shared" si="3"/>
        <v>0</v>
      </c>
      <c r="DJ51">
        <f>DG51</f>
        <v>19.88</v>
      </c>
      <c r="DK51">
        <v>0</v>
      </c>
      <c r="DL51" t="s">
        <v>707</v>
      </c>
      <c r="DM51">
        <v>0</v>
      </c>
      <c r="DN51" t="s">
        <v>686</v>
      </c>
      <c r="DO51">
        <v>12.62</v>
      </c>
    </row>
    <row r="52" spans="1:119" x14ac:dyDescent="0.2">
      <c r="A52">
        <f>ROW(Source!A37)</f>
        <v>37</v>
      </c>
      <c r="B52">
        <v>85736473</v>
      </c>
      <c r="C52">
        <v>85742032</v>
      </c>
      <c r="D52">
        <v>85229986</v>
      </c>
      <c r="E52">
        <v>1</v>
      </c>
      <c r="F52">
        <v>1</v>
      </c>
      <c r="G52">
        <v>1081</v>
      </c>
      <c r="H52">
        <v>2</v>
      </c>
      <c r="I52" t="s">
        <v>708</v>
      </c>
      <c r="J52" t="s">
        <v>709</v>
      </c>
      <c r="K52" t="s">
        <v>710</v>
      </c>
      <c r="L52">
        <v>1368</v>
      </c>
      <c r="N52">
        <v>1011</v>
      </c>
      <c r="O52" t="s">
        <v>690</v>
      </c>
      <c r="P52" t="s">
        <v>690</v>
      </c>
      <c r="Q52">
        <v>1</v>
      </c>
      <c r="W52">
        <v>0</v>
      </c>
      <c r="X52">
        <v>-1895752648</v>
      </c>
      <c r="Y52">
        <f>((AT52*0.4)*1.2)</f>
        <v>1.3488</v>
      </c>
      <c r="AA52">
        <v>0</v>
      </c>
      <c r="AB52">
        <v>7.85</v>
      </c>
      <c r="AC52">
        <v>0</v>
      </c>
      <c r="AD52">
        <v>0</v>
      </c>
      <c r="AE52">
        <v>0</v>
      </c>
      <c r="AF52">
        <v>0.77</v>
      </c>
      <c r="AG52">
        <v>0</v>
      </c>
      <c r="AH52">
        <v>0</v>
      </c>
      <c r="AI52">
        <v>1</v>
      </c>
      <c r="AJ52">
        <v>9.56</v>
      </c>
      <c r="AK52">
        <v>1</v>
      </c>
      <c r="AL52">
        <v>1</v>
      </c>
      <c r="AM52">
        <v>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2.81</v>
      </c>
      <c r="AU52" t="s">
        <v>51</v>
      </c>
      <c r="AV52">
        <v>0</v>
      </c>
      <c r="AW52">
        <v>2</v>
      </c>
      <c r="AX52">
        <v>85742037</v>
      </c>
      <c r="AY52">
        <v>1</v>
      </c>
      <c r="AZ52">
        <v>0</v>
      </c>
      <c r="BA52">
        <v>57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f>ROUND(Y52*Source!I37*DO52,9)</f>
        <v>0</v>
      </c>
      <c r="CX52">
        <f>ROUND(Y52*Source!I37,9)</f>
        <v>0.98462400000000005</v>
      </c>
      <c r="CY52">
        <f>AB52</f>
        <v>7.85</v>
      </c>
      <c r="CZ52">
        <f>AF52</f>
        <v>0.77</v>
      </c>
      <c r="DA52">
        <f>AJ52</f>
        <v>9.56</v>
      </c>
      <c r="DB52">
        <f>ROUND(((ROUND(AT52*CZ52,2)*0.4)*1.2),6)</f>
        <v>1.0367999999999999</v>
      </c>
      <c r="DC52">
        <f>ROUND(((ROUND(AT52*AG52,2)*0.4)*1.2),6)</f>
        <v>0</v>
      </c>
      <c r="DD52" t="s">
        <v>3</v>
      </c>
      <c r="DE52" t="s">
        <v>3</v>
      </c>
      <c r="DF52">
        <f t="shared" si="12"/>
        <v>0</v>
      </c>
      <c r="DG52">
        <f>ROUND(ROUND(AF52*AJ52,2)*CX52,2)</f>
        <v>7.25</v>
      </c>
      <c r="DH52">
        <f t="shared" ref="DH52:DH66" si="13">ROUND(ROUND(AG52,2)*CX52,2)</f>
        <v>0</v>
      </c>
      <c r="DI52">
        <f t="shared" si="3"/>
        <v>0</v>
      </c>
      <c r="DJ52">
        <f>DG52</f>
        <v>7.25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">
      <c r="A53">
        <f>ROW(Source!A37)</f>
        <v>37</v>
      </c>
      <c r="B53">
        <v>85736473</v>
      </c>
      <c r="C53">
        <v>85742032</v>
      </c>
      <c r="D53">
        <v>85230019</v>
      </c>
      <c r="E53">
        <v>1</v>
      </c>
      <c r="F53">
        <v>1</v>
      </c>
      <c r="G53">
        <v>1081</v>
      </c>
      <c r="H53">
        <v>2</v>
      </c>
      <c r="I53" t="s">
        <v>711</v>
      </c>
      <c r="J53" t="s">
        <v>712</v>
      </c>
      <c r="K53" t="s">
        <v>713</v>
      </c>
      <c r="L53">
        <v>1368</v>
      </c>
      <c r="N53">
        <v>1011</v>
      </c>
      <c r="O53" t="s">
        <v>690</v>
      </c>
      <c r="P53" t="s">
        <v>690</v>
      </c>
      <c r="Q53">
        <v>1</v>
      </c>
      <c r="W53">
        <v>0</v>
      </c>
      <c r="X53">
        <v>-643591644</v>
      </c>
      <c r="Y53">
        <f>((AT53*0.4)*1.2)</f>
        <v>1.0608</v>
      </c>
      <c r="AA53">
        <v>0</v>
      </c>
      <c r="AB53">
        <v>4.84</v>
      </c>
      <c r="AC53">
        <v>0</v>
      </c>
      <c r="AD53">
        <v>0</v>
      </c>
      <c r="AE53">
        <v>0</v>
      </c>
      <c r="AF53">
        <v>0.47</v>
      </c>
      <c r="AG53">
        <v>0</v>
      </c>
      <c r="AH53">
        <v>0</v>
      </c>
      <c r="AI53">
        <v>1</v>
      </c>
      <c r="AJ53">
        <v>9.66</v>
      </c>
      <c r="AK53">
        <v>1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2.21</v>
      </c>
      <c r="AU53" t="s">
        <v>51</v>
      </c>
      <c r="AV53">
        <v>0</v>
      </c>
      <c r="AW53">
        <v>2</v>
      </c>
      <c r="AX53">
        <v>85742038</v>
      </c>
      <c r="AY53">
        <v>1</v>
      </c>
      <c r="AZ53">
        <v>0</v>
      </c>
      <c r="BA53">
        <v>58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f>ROUND(Y53*Source!I37*DO53,9)</f>
        <v>0</v>
      </c>
      <c r="CX53">
        <f>ROUND(Y53*Source!I37,9)</f>
        <v>0.77438399999999996</v>
      </c>
      <c r="CY53">
        <f>AB53</f>
        <v>4.84</v>
      </c>
      <c r="CZ53">
        <f>AF53</f>
        <v>0.47</v>
      </c>
      <c r="DA53">
        <f>AJ53</f>
        <v>9.66</v>
      </c>
      <c r="DB53">
        <f>ROUND(((ROUND(AT53*CZ53,2)*0.4)*1.2),6)</f>
        <v>0.49919999999999998</v>
      </c>
      <c r="DC53">
        <f>ROUND(((ROUND(AT53*AG53,2)*0.4)*1.2),6)</f>
        <v>0</v>
      </c>
      <c r="DD53" t="s">
        <v>3</v>
      </c>
      <c r="DE53" t="s">
        <v>3</v>
      </c>
      <c r="DF53">
        <f t="shared" si="12"/>
        <v>0</v>
      </c>
      <c r="DG53">
        <f>ROUND(ROUND(AF53*AJ53,2)*CX53,2)</f>
        <v>3.52</v>
      </c>
      <c r="DH53">
        <f t="shared" si="13"/>
        <v>0</v>
      </c>
      <c r="DI53">
        <f t="shared" si="3"/>
        <v>0</v>
      </c>
      <c r="DJ53">
        <f>DG53</f>
        <v>3.52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ROW(Source!A37)</f>
        <v>37</v>
      </c>
      <c r="B54">
        <v>85736473</v>
      </c>
      <c r="C54">
        <v>85742032</v>
      </c>
      <c r="D54">
        <v>85198960</v>
      </c>
      <c r="E54">
        <v>1</v>
      </c>
      <c r="F54">
        <v>1</v>
      </c>
      <c r="G54">
        <v>1081</v>
      </c>
      <c r="H54">
        <v>3</v>
      </c>
      <c r="I54" t="s">
        <v>714</v>
      </c>
      <c r="J54" t="s">
        <v>715</v>
      </c>
      <c r="K54" t="s">
        <v>716</v>
      </c>
      <c r="L54">
        <v>1339</v>
      </c>
      <c r="N54">
        <v>1007</v>
      </c>
      <c r="O54" t="s">
        <v>694</v>
      </c>
      <c r="P54" t="s">
        <v>694</v>
      </c>
      <c r="Q54">
        <v>1</v>
      </c>
      <c r="W54">
        <v>0</v>
      </c>
      <c r="X54">
        <v>-1622585150</v>
      </c>
      <c r="Y54">
        <f>((AT54*0)*1)</f>
        <v>0</v>
      </c>
      <c r="AA54">
        <v>54.79</v>
      </c>
      <c r="AB54">
        <v>0</v>
      </c>
      <c r="AC54">
        <v>0</v>
      </c>
      <c r="AD54">
        <v>0</v>
      </c>
      <c r="AE54">
        <v>7.07</v>
      </c>
      <c r="AF54">
        <v>0</v>
      </c>
      <c r="AG54">
        <v>0</v>
      </c>
      <c r="AH54">
        <v>0</v>
      </c>
      <c r="AI54">
        <v>7.75</v>
      </c>
      <c r="AJ54">
        <v>1</v>
      </c>
      <c r="AK54">
        <v>1</v>
      </c>
      <c r="AL54">
        <v>1</v>
      </c>
      <c r="AM54">
        <v>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0.7208</v>
      </c>
      <c r="AU54" t="s">
        <v>50</v>
      </c>
      <c r="AV54">
        <v>0</v>
      </c>
      <c r="AW54">
        <v>2</v>
      </c>
      <c r="AX54">
        <v>85742039</v>
      </c>
      <c r="AY54">
        <v>1</v>
      </c>
      <c r="AZ54">
        <v>0</v>
      </c>
      <c r="BA54">
        <v>59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ROUND(Y54*Source!I37,9)</f>
        <v>0</v>
      </c>
      <c r="CY54">
        <f>AA54</f>
        <v>54.79</v>
      </c>
      <c r="CZ54">
        <f>AE54</f>
        <v>7.07</v>
      </c>
      <c r="DA54">
        <f>AI54</f>
        <v>7.75</v>
      </c>
      <c r="DB54">
        <f>ROUND(((ROUND(AT54*CZ54,2)*0)*1),6)</f>
        <v>0</v>
      </c>
      <c r="DC54">
        <f>ROUND(((ROUND(AT54*AG54,2)*0)*1),6)</f>
        <v>0</v>
      </c>
      <c r="DD54" t="s">
        <v>3</v>
      </c>
      <c r="DE54" t="s">
        <v>3</v>
      </c>
      <c r="DF54">
        <f>ROUND(ROUND(AE54*AI54,2)*CX54,2)</f>
        <v>0</v>
      </c>
      <c r="DG54">
        <f t="shared" ref="DG54:DG65" si="14">ROUND(ROUND(AF54,2)*CX54,2)</f>
        <v>0</v>
      </c>
      <c r="DH54">
        <f t="shared" si="13"/>
        <v>0</v>
      </c>
      <c r="DI54">
        <f t="shared" si="3"/>
        <v>0</v>
      </c>
      <c r="DJ54">
        <f>DF54</f>
        <v>0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ROW(Source!A37)</f>
        <v>37</v>
      </c>
      <c r="B55">
        <v>85736473</v>
      </c>
      <c r="C55">
        <v>85742032</v>
      </c>
      <c r="D55">
        <v>85201473</v>
      </c>
      <c r="E55">
        <v>1</v>
      </c>
      <c r="F55">
        <v>1</v>
      </c>
      <c r="G55">
        <v>1081</v>
      </c>
      <c r="H55">
        <v>3</v>
      </c>
      <c r="I55" t="s">
        <v>717</v>
      </c>
      <c r="J55" t="s">
        <v>718</v>
      </c>
      <c r="K55" t="s">
        <v>719</v>
      </c>
      <c r="L55">
        <v>1355</v>
      </c>
      <c r="N55">
        <v>1010</v>
      </c>
      <c r="O55" t="s">
        <v>70</v>
      </c>
      <c r="P55" t="s">
        <v>70</v>
      </c>
      <c r="Q55">
        <v>100</v>
      </c>
      <c r="W55">
        <v>0</v>
      </c>
      <c r="X55">
        <v>-252588073</v>
      </c>
      <c r="Y55">
        <f>((AT55*0)*1)</f>
        <v>0</v>
      </c>
      <c r="AA55">
        <v>60.01</v>
      </c>
      <c r="AB55">
        <v>0</v>
      </c>
      <c r="AC55">
        <v>0</v>
      </c>
      <c r="AD55">
        <v>0</v>
      </c>
      <c r="AE55">
        <v>15.04</v>
      </c>
      <c r="AF55">
        <v>0</v>
      </c>
      <c r="AG55">
        <v>0</v>
      </c>
      <c r="AH55">
        <v>0</v>
      </c>
      <c r="AI55">
        <v>3.99</v>
      </c>
      <c r="AJ55">
        <v>1</v>
      </c>
      <c r="AK55">
        <v>1</v>
      </c>
      <c r="AL55">
        <v>1</v>
      </c>
      <c r="AM55">
        <v>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1.67</v>
      </c>
      <c r="AU55" t="s">
        <v>50</v>
      </c>
      <c r="AV55">
        <v>0</v>
      </c>
      <c r="AW55">
        <v>2</v>
      </c>
      <c r="AX55">
        <v>85742040</v>
      </c>
      <c r="AY55">
        <v>1</v>
      </c>
      <c r="AZ55">
        <v>0</v>
      </c>
      <c r="BA55">
        <v>60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ROUND(Y55*Source!I37,9)</f>
        <v>0</v>
      </c>
      <c r="CY55">
        <f>AA55</f>
        <v>60.01</v>
      </c>
      <c r="CZ55">
        <f>AE55</f>
        <v>15.04</v>
      </c>
      <c r="DA55">
        <f>AI55</f>
        <v>3.99</v>
      </c>
      <c r="DB55">
        <f>ROUND(((ROUND(AT55*CZ55,2)*0)*1),6)</f>
        <v>0</v>
      </c>
      <c r="DC55">
        <f>ROUND(((ROUND(AT55*AG55,2)*0)*1),6)</f>
        <v>0</v>
      </c>
      <c r="DD55" t="s">
        <v>3</v>
      </c>
      <c r="DE55" t="s">
        <v>3</v>
      </c>
      <c r="DF55">
        <f>ROUND(ROUND(AE55*AI55,2)*CX55,2)</f>
        <v>0</v>
      </c>
      <c r="DG55">
        <f t="shared" si="14"/>
        <v>0</v>
      </c>
      <c r="DH55">
        <f t="shared" si="13"/>
        <v>0</v>
      </c>
      <c r="DI55">
        <f t="shared" si="3"/>
        <v>0</v>
      </c>
      <c r="DJ55">
        <f>DF55</f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ROW(Source!A37)</f>
        <v>37</v>
      </c>
      <c r="B56">
        <v>85736473</v>
      </c>
      <c r="C56">
        <v>85742032</v>
      </c>
      <c r="D56">
        <v>85201707</v>
      </c>
      <c r="E56">
        <v>1</v>
      </c>
      <c r="F56">
        <v>1</v>
      </c>
      <c r="G56">
        <v>1081</v>
      </c>
      <c r="H56">
        <v>3</v>
      </c>
      <c r="I56" t="s">
        <v>720</v>
      </c>
      <c r="J56" t="s">
        <v>721</v>
      </c>
      <c r="K56" t="s">
        <v>722</v>
      </c>
      <c r="L56">
        <v>1346</v>
      </c>
      <c r="N56">
        <v>1009</v>
      </c>
      <c r="O56" t="s">
        <v>723</v>
      </c>
      <c r="P56" t="s">
        <v>723</v>
      </c>
      <c r="Q56">
        <v>1</v>
      </c>
      <c r="W56">
        <v>0</v>
      </c>
      <c r="X56">
        <v>-1236264219</v>
      </c>
      <c r="Y56">
        <f>((AT56*0)*1)</f>
        <v>0</v>
      </c>
      <c r="AA56">
        <v>51.51</v>
      </c>
      <c r="AB56">
        <v>0</v>
      </c>
      <c r="AC56">
        <v>0</v>
      </c>
      <c r="AD56">
        <v>0</v>
      </c>
      <c r="AE56">
        <v>38.729999999999997</v>
      </c>
      <c r="AF56">
        <v>0</v>
      </c>
      <c r="AG56">
        <v>0</v>
      </c>
      <c r="AH56">
        <v>0</v>
      </c>
      <c r="AI56">
        <v>1.33</v>
      </c>
      <c r="AJ56">
        <v>1</v>
      </c>
      <c r="AK56">
        <v>1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3.173</v>
      </c>
      <c r="AU56" t="s">
        <v>50</v>
      </c>
      <c r="AV56">
        <v>0</v>
      </c>
      <c r="AW56">
        <v>2</v>
      </c>
      <c r="AX56">
        <v>85742041</v>
      </c>
      <c r="AY56">
        <v>1</v>
      </c>
      <c r="AZ56">
        <v>0</v>
      </c>
      <c r="BA56">
        <v>61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ROUND(Y56*Source!I37,9)</f>
        <v>0</v>
      </c>
      <c r="CY56">
        <f>AA56</f>
        <v>51.51</v>
      </c>
      <c r="CZ56">
        <f>AE56</f>
        <v>38.729999999999997</v>
      </c>
      <c r="DA56">
        <f>AI56</f>
        <v>1.33</v>
      </c>
      <c r="DB56">
        <f>ROUND(((ROUND(AT56*CZ56,2)*0)*1),6)</f>
        <v>0</v>
      </c>
      <c r="DC56">
        <f>ROUND(((ROUND(AT56*AG56,2)*0)*1),6)</f>
        <v>0</v>
      </c>
      <c r="DD56" t="s">
        <v>3</v>
      </c>
      <c r="DE56" t="s">
        <v>3</v>
      </c>
      <c r="DF56">
        <f>ROUND(ROUND(AE56*AI56,2)*CX56,2)</f>
        <v>0</v>
      </c>
      <c r="DG56">
        <f t="shared" si="14"/>
        <v>0</v>
      </c>
      <c r="DH56">
        <f t="shared" si="13"/>
        <v>0</v>
      </c>
      <c r="DI56">
        <f t="shared" si="3"/>
        <v>0</v>
      </c>
      <c r="DJ56">
        <f>DF56</f>
        <v>0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ROW(Source!A38)</f>
        <v>38</v>
      </c>
      <c r="B57">
        <v>85736471</v>
      </c>
      <c r="C57">
        <v>85742033</v>
      </c>
      <c r="D57">
        <v>85164021</v>
      </c>
      <c r="E57">
        <v>1081</v>
      </c>
      <c r="F57">
        <v>1</v>
      </c>
      <c r="G57">
        <v>1081</v>
      </c>
      <c r="H57">
        <v>1</v>
      </c>
      <c r="I57" t="s">
        <v>684</v>
      </c>
      <c r="J57" t="s">
        <v>3</v>
      </c>
      <c r="K57" t="s">
        <v>685</v>
      </c>
      <c r="L57">
        <v>1191</v>
      </c>
      <c r="N57">
        <v>1013</v>
      </c>
      <c r="O57" t="s">
        <v>686</v>
      </c>
      <c r="P57" t="s">
        <v>686</v>
      </c>
      <c r="Q57">
        <v>1</v>
      </c>
      <c r="W57">
        <v>0</v>
      </c>
      <c r="X57">
        <v>476480486</v>
      </c>
      <c r="Y57">
        <f>((AT57*0.4)*1.2)</f>
        <v>6.7584000000000009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-2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14.08</v>
      </c>
      <c r="AU57" t="s">
        <v>51</v>
      </c>
      <c r="AV57">
        <v>1</v>
      </c>
      <c r="AW57">
        <v>2</v>
      </c>
      <c r="AX57">
        <v>85742052</v>
      </c>
      <c r="AY57">
        <v>1</v>
      </c>
      <c r="AZ57">
        <v>0</v>
      </c>
      <c r="BA57">
        <v>67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U57">
        <f>ROUND(AT57*Source!I38*AH57*AL57,2)</f>
        <v>0</v>
      </c>
      <c r="CV57">
        <f>ROUND(Y57*Source!I38,9)</f>
        <v>11.827199999999999</v>
      </c>
      <c r="CW57">
        <v>0</v>
      </c>
      <c r="CX57">
        <f>ROUND(Y57*Source!I38,9)</f>
        <v>11.827199999999999</v>
      </c>
      <c r="CY57">
        <f>AD57</f>
        <v>0</v>
      </c>
      <c r="CZ57">
        <f>AH57</f>
        <v>0</v>
      </c>
      <c r="DA57">
        <f>AL57</f>
        <v>1</v>
      </c>
      <c r="DB57">
        <f>ROUND(((ROUND(AT57*CZ57,2)*0.4)*1.2),6)</f>
        <v>0</v>
      </c>
      <c r="DC57">
        <f>ROUND(((ROUND(AT57*AG57,2)*0.4)*1.2),6)</f>
        <v>0</v>
      </c>
      <c r="DD57" t="s">
        <v>3</v>
      </c>
      <c r="DE57" t="s">
        <v>3</v>
      </c>
      <c r="DF57">
        <f t="shared" ref="DF57:DF69" si="15">ROUND(ROUND(AE57,2)*CX57,2)</f>
        <v>0</v>
      </c>
      <c r="DG57">
        <f t="shared" si="14"/>
        <v>0</v>
      </c>
      <c r="DH57">
        <f t="shared" si="13"/>
        <v>0</v>
      </c>
      <c r="DI57">
        <f t="shared" si="3"/>
        <v>0</v>
      </c>
      <c r="DJ57">
        <f>DI57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ROW(Source!A38)</f>
        <v>38</v>
      </c>
      <c r="B58">
        <v>85736471</v>
      </c>
      <c r="C58">
        <v>85742033</v>
      </c>
      <c r="D58">
        <v>85229587</v>
      </c>
      <c r="E58">
        <v>1</v>
      </c>
      <c r="F58">
        <v>1</v>
      </c>
      <c r="G58">
        <v>1081</v>
      </c>
      <c r="H58">
        <v>2</v>
      </c>
      <c r="I58" t="s">
        <v>701</v>
      </c>
      <c r="J58" t="s">
        <v>702</v>
      </c>
      <c r="K58" t="s">
        <v>703</v>
      </c>
      <c r="L58">
        <v>1368</v>
      </c>
      <c r="N58">
        <v>1011</v>
      </c>
      <c r="O58" t="s">
        <v>690</v>
      </c>
      <c r="P58" t="s">
        <v>690</v>
      </c>
      <c r="Q58">
        <v>1</v>
      </c>
      <c r="W58">
        <v>0</v>
      </c>
      <c r="X58">
        <v>-286665822</v>
      </c>
      <c r="Y58">
        <f>((AT58*0.4)*1.2)</f>
        <v>0.98399999999999987</v>
      </c>
      <c r="AA58">
        <v>0</v>
      </c>
      <c r="AB58">
        <v>6.17</v>
      </c>
      <c r="AC58">
        <v>0</v>
      </c>
      <c r="AD58">
        <v>0</v>
      </c>
      <c r="AE58">
        <v>0</v>
      </c>
      <c r="AF58">
        <v>5.78</v>
      </c>
      <c r="AG58">
        <v>0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-2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2.0499999999999998</v>
      </c>
      <c r="AU58" t="s">
        <v>51</v>
      </c>
      <c r="AV58">
        <v>0</v>
      </c>
      <c r="AW58">
        <v>2</v>
      </c>
      <c r="AX58">
        <v>85742053</v>
      </c>
      <c r="AY58">
        <v>1</v>
      </c>
      <c r="AZ58">
        <v>0</v>
      </c>
      <c r="BA58">
        <v>68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f>ROUND(Y58*Source!I38*DO58,9)</f>
        <v>0</v>
      </c>
      <c r="CX58">
        <f>ROUND(Y58*Source!I38,9)</f>
        <v>1.722</v>
      </c>
      <c r="CY58">
        <f>AB58</f>
        <v>6.17</v>
      </c>
      <c r="CZ58">
        <f>AF58</f>
        <v>5.78</v>
      </c>
      <c r="DA58">
        <f>AJ58</f>
        <v>1</v>
      </c>
      <c r="DB58">
        <f>ROUND(((ROUND(AT58*CZ58,2)*0.4)*1.2),6)</f>
        <v>5.6879999999999997</v>
      </c>
      <c r="DC58">
        <f>ROUND(((ROUND(AT58*AG58,2)*0.4)*1.2),6)</f>
        <v>0</v>
      </c>
      <c r="DD58" t="s">
        <v>3</v>
      </c>
      <c r="DE58" t="s">
        <v>3</v>
      </c>
      <c r="DF58">
        <f t="shared" si="15"/>
        <v>0</v>
      </c>
      <c r="DG58">
        <f t="shared" si="14"/>
        <v>9.9499999999999993</v>
      </c>
      <c r="DH58">
        <f t="shared" si="13"/>
        <v>0</v>
      </c>
      <c r="DI58">
        <f t="shared" si="3"/>
        <v>0</v>
      </c>
      <c r="DJ58">
        <f>DG58</f>
        <v>9.9499999999999993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">
      <c r="A59">
        <f>ROW(Source!A38)</f>
        <v>38</v>
      </c>
      <c r="B59">
        <v>85736471</v>
      </c>
      <c r="C59">
        <v>85742033</v>
      </c>
      <c r="D59">
        <v>85229932</v>
      </c>
      <c r="E59">
        <v>1</v>
      </c>
      <c r="F59">
        <v>1</v>
      </c>
      <c r="G59">
        <v>1081</v>
      </c>
      <c r="H59">
        <v>2</v>
      </c>
      <c r="I59" t="s">
        <v>704</v>
      </c>
      <c r="J59" t="s">
        <v>705</v>
      </c>
      <c r="K59" t="s">
        <v>706</v>
      </c>
      <c r="L59">
        <v>1368</v>
      </c>
      <c r="N59">
        <v>1011</v>
      </c>
      <c r="O59" t="s">
        <v>690</v>
      </c>
      <c r="P59" t="s">
        <v>690</v>
      </c>
      <c r="Q59">
        <v>1</v>
      </c>
      <c r="W59">
        <v>0</v>
      </c>
      <c r="X59">
        <v>874612079</v>
      </c>
      <c r="Y59">
        <f>((AT59*0.4)*1.2)</f>
        <v>2.8799999999999999E-2</v>
      </c>
      <c r="AA59">
        <v>0</v>
      </c>
      <c r="AB59">
        <v>88.67</v>
      </c>
      <c r="AC59">
        <v>13.47</v>
      </c>
      <c r="AD59">
        <v>0</v>
      </c>
      <c r="AE59">
        <v>0</v>
      </c>
      <c r="AF59">
        <v>83.1</v>
      </c>
      <c r="AG59">
        <v>12.62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-2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0.06</v>
      </c>
      <c r="AU59" t="s">
        <v>51</v>
      </c>
      <c r="AV59">
        <v>0</v>
      </c>
      <c r="AW59">
        <v>2</v>
      </c>
      <c r="AX59">
        <v>85742054</v>
      </c>
      <c r="AY59">
        <v>1</v>
      </c>
      <c r="AZ59">
        <v>0</v>
      </c>
      <c r="BA59">
        <v>69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f>ROUND(Y59*Source!I38*DO59,9)</f>
        <v>0.63604799999999995</v>
      </c>
      <c r="CX59">
        <f>ROUND(Y59*Source!I38,9)</f>
        <v>5.04E-2</v>
      </c>
      <c r="CY59">
        <f>AB59</f>
        <v>88.67</v>
      </c>
      <c r="CZ59">
        <f>AF59</f>
        <v>83.1</v>
      </c>
      <c r="DA59">
        <f>AJ59</f>
        <v>1</v>
      </c>
      <c r="DB59">
        <f>ROUND(((ROUND(AT59*CZ59,2)*0.4)*1.2),6)</f>
        <v>2.3952</v>
      </c>
      <c r="DC59">
        <f>ROUND(((ROUND(AT59*AG59,2)*0.4)*1.2),6)</f>
        <v>0.36480000000000001</v>
      </c>
      <c r="DD59" t="s">
        <v>3</v>
      </c>
      <c r="DE59" t="s">
        <v>3</v>
      </c>
      <c r="DF59">
        <f t="shared" si="15"/>
        <v>0</v>
      </c>
      <c r="DG59">
        <f t="shared" si="14"/>
        <v>4.1900000000000004</v>
      </c>
      <c r="DH59">
        <f t="shared" si="13"/>
        <v>0.64</v>
      </c>
      <c r="DI59">
        <f t="shared" si="3"/>
        <v>0</v>
      </c>
      <c r="DJ59">
        <f>DG59</f>
        <v>4.1900000000000004</v>
      </c>
      <c r="DK59">
        <v>0</v>
      </c>
      <c r="DL59" t="s">
        <v>707</v>
      </c>
      <c r="DM59">
        <v>0</v>
      </c>
      <c r="DN59" t="s">
        <v>686</v>
      </c>
      <c r="DO59">
        <v>12.62</v>
      </c>
    </row>
    <row r="60" spans="1:119" x14ac:dyDescent="0.2">
      <c r="A60">
        <f>ROW(Source!A38)</f>
        <v>38</v>
      </c>
      <c r="B60">
        <v>85736471</v>
      </c>
      <c r="C60">
        <v>85742033</v>
      </c>
      <c r="D60">
        <v>85229986</v>
      </c>
      <c r="E60">
        <v>1</v>
      </c>
      <c r="F60">
        <v>1</v>
      </c>
      <c r="G60">
        <v>1081</v>
      </c>
      <c r="H60">
        <v>2</v>
      </c>
      <c r="I60" t="s">
        <v>708</v>
      </c>
      <c r="J60" t="s">
        <v>709</v>
      </c>
      <c r="K60" t="s">
        <v>710</v>
      </c>
      <c r="L60">
        <v>1368</v>
      </c>
      <c r="N60">
        <v>1011</v>
      </c>
      <c r="O60" t="s">
        <v>690</v>
      </c>
      <c r="P60" t="s">
        <v>690</v>
      </c>
      <c r="Q60">
        <v>1</v>
      </c>
      <c r="W60">
        <v>0</v>
      </c>
      <c r="X60">
        <v>-1895752648</v>
      </c>
      <c r="Y60">
        <f>((AT60*0.4)*1.2)</f>
        <v>1.1519999999999999</v>
      </c>
      <c r="AA60">
        <v>0</v>
      </c>
      <c r="AB60">
        <v>0.82</v>
      </c>
      <c r="AC60">
        <v>0</v>
      </c>
      <c r="AD60">
        <v>0</v>
      </c>
      <c r="AE60">
        <v>0</v>
      </c>
      <c r="AF60">
        <v>0.77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-2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2.4</v>
      </c>
      <c r="AU60" t="s">
        <v>51</v>
      </c>
      <c r="AV60">
        <v>0</v>
      </c>
      <c r="AW60">
        <v>2</v>
      </c>
      <c r="AX60">
        <v>85742055</v>
      </c>
      <c r="AY60">
        <v>1</v>
      </c>
      <c r="AZ60">
        <v>0</v>
      </c>
      <c r="BA60">
        <v>70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f>ROUND(Y60*Source!I38*DO60,9)</f>
        <v>0</v>
      </c>
      <c r="CX60">
        <f>ROUND(Y60*Source!I38,9)</f>
        <v>2.016</v>
      </c>
      <c r="CY60">
        <f>AB60</f>
        <v>0.82</v>
      </c>
      <c r="CZ60">
        <f>AF60</f>
        <v>0.77</v>
      </c>
      <c r="DA60">
        <f>AJ60</f>
        <v>1</v>
      </c>
      <c r="DB60">
        <f>ROUND(((ROUND(AT60*CZ60,2)*0.4)*1.2),6)</f>
        <v>0.88800000000000001</v>
      </c>
      <c r="DC60">
        <f>ROUND(((ROUND(AT60*AG60,2)*0.4)*1.2),6)</f>
        <v>0</v>
      </c>
      <c r="DD60" t="s">
        <v>3</v>
      </c>
      <c r="DE60" t="s">
        <v>3</v>
      </c>
      <c r="DF60">
        <f t="shared" si="15"/>
        <v>0</v>
      </c>
      <c r="DG60">
        <f t="shared" si="14"/>
        <v>1.55</v>
      </c>
      <c r="DH60">
        <f t="shared" si="13"/>
        <v>0</v>
      </c>
      <c r="DI60">
        <f t="shared" si="3"/>
        <v>0</v>
      </c>
      <c r="DJ60">
        <f>DG60</f>
        <v>1.55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ROW(Source!A38)</f>
        <v>38</v>
      </c>
      <c r="B61">
        <v>85736471</v>
      </c>
      <c r="C61">
        <v>85742033</v>
      </c>
      <c r="D61">
        <v>85230019</v>
      </c>
      <c r="E61">
        <v>1</v>
      </c>
      <c r="F61">
        <v>1</v>
      </c>
      <c r="G61">
        <v>1081</v>
      </c>
      <c r="H61">
        <v>2</v>
      </c>
      <c r="I61" t="s">
        <v>711</v>
      </c>
      <c r="J61" t="s">
        <v>712</v>
      </c>
      <c r="K61" t="s">
        <v>713</v>
      </c>
      <c r="L61">
        <v>1368</v>
      </c>
      <c r="N61">
        <v>1011</v>
      </c>
      <c r="O61" t="s">
        <v>690</v>
      </c>
      <c r="P61" t="s">
        <v>690</v>
      </c>
      <c r="Q61">
        <v>1</v>
      </c>
      <c r="W61">
        <v>0</v>
      </c>
      <c r="X61">
        <v>-643591644</v>
      </c>
      <c r="Y61">
        <f>((AT61*0.4)*1.2)</f>
        <v>1.008</v>
      </c>
      <c r="AA61">
        <v>0</v>
      </c>
      <c r="AB61">
        <v>0.5</v>
      </c>
      <c r="AC61">
        <v>0</v>
      </c>
      <c r="AD61">
        <v>0</v>
      </c>
      <c r="AE61">
        <v>0</v>
      </c>
      <c r="AF61">
        <v>0.47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2.1</v>
      </c>
      <c r="AU61" t="s">
        <v>51</v>
      </c>
      <c r="AV61">
        <v>0</v>
      </c>
      <c r="AW61">
        <v>2</v>
      </c>
      <c r="AX61">
        <v>85742056</v>
      </c>
      <c r="AY61">
        <v>1</v>
      </c>
      <c r="AZ61">
        <v>0</v>
      </c>
      <c r="BA61">
        <v>71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f>ROUND(Y61*Source!I38*DO61,9)</f>
        <v>0</v>
      </c>
      <c r="CX61">
        <f>ROUND(Y61*Source!I38,9)</f>
        <v>1.764</v>
      </c>
      <c r="CY61">
        <f>AB61</f>
        <v>0.5</v>
      </c>
      <c r="CZ61">
        <f>AF61</f>
        <v>0.47</v>
      </c>
      <c r="DA61">
        <f>AJ61</f>
        <v>1</v>
      </c>
      <c r="DB61">
        <f>ROUND(((ROUND(AT61*CZ61,2)*0.4)*1.2),6)</f>
        <v>0.47520000000000001</v>
      </c>
      <c r="DC61">
        <f>ROUND(((ROUND(AT61*AG61,2)*0.4)*1.2),6)</f>
        <v>0</v>
      </c>
      <c r="DD61" t="s">
        <v>3</v>
      </c>
      <c r="DE61" t="s">
        <v>3</v>
      </c>
      <c r="DF61">
        <f t="shared" si="15"/>
        <v>0</v>
      </c>
      <c r="DG61">
        <f t="shared" si="14"/>
        <v>0.83</v>
      </c>
      <c r="DH61">
        <f t="shared" si="13"/>
        <v>0</v>
      </c>
      <c r="DI61">
        <f t="shared" si="3"/>
        <v>0</v>
      </c>
      <c r="DJ61">
        <f>DG61</f>
        <v>0.83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ROW(Source!A38)</f>
        <v>38</v>
      </c>
      <c r="B62">
        <v>85736471</v>
      </c>
      <c r="C62">
        <v>85742033</v>
      </c>
      <c r="D62">
        <v>85198960</v>
      </c>
      <c r="E62">
        <v>1</v>
      </c>
      <c r="F62">
        <v>1</v>
      </c>
      <c r="G62">
        <v>1081</v>
      </c>
      <c r="H62">
        <v>3</v>
      </c>
      <c r="I62" t="s">
        <v>714</v>
      </c>
      <c r="J62" t="s">
        <v>715</v>
      </c>
      <c r="K62" t="s">
        <v>716</v>
      </c>
      <c r="L62">
        <v>1339</v>
      </c>
      <c r="N62">
        <v>1007</v>
      </c>
      <c r="O62" t="s">
        <v>694</v>
      </c>
      <c r="P62" t="s">
        <v>694</v>
      </c>
      <c r="Q62">
        <v>1</v>
      </c>
      <c r="W62">
        <v>0</v>
      </c>
      <c r="X62">
        <v>-1622585150</v>
      </c>
      <c r="Y62">
        <f>((AT62*0)*1)</f>
        <v>0</v>
      </c>
      <c r="AA62">
        <v>7.07</v>
      </c>
      <c r="AB62">
        <v>0</v>
      </c>
      <c r="AC62">
        <v>0</v>
      </c>
      <c r="AD62">
        <v>0</v>
      </c>
      <c r="AE62">
        <v>7.07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-2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1.1262000000000001</v>
      </c>
      <c r="AU62" t="s">
        <v>50</v>
      </c>
      <c r="AV62">
        <v>0</v>
      </c>
      <c r="AW62">
        <v>2</v>
      </c>
      <c r="AX62">
        <v>85742057</v>
      </c>
      <c r="AY62">
        <v>1</v>
      </c>
      <c r="AZ62">
        <v>0</v>
      </c>
      <c r="BA62">
        <v>72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ROUND(Y62*Source!I38,9)</f>
        <v>0</v>
      </c>
      <c r="CY62">
        <f>AA62</f>
        <v>7.07</v>
      </c>
      <c r="CZ62">
        <f>AE62</f>
        <v>7.07</v>
      </c>
      <c r="DA62">
        <f>AI62</f>
        <v>1</v>
      </c>
      <c r="DB62">
        <f>ROUND(((ROUND(AT62*CZ62,2)*0)*1),6)</f>
        <v>0</v>
      </c>
      <c r="DC62">
        <f>ROUND(((ROUND(AT62*AG62,2)*0)*1),6)</f>
        <v>0</v>
      </c>
      <c r="DD62" t="s">
        <v>3</v>
      </c>
      <c r="DE62" t="s">
        <v>3</v>
      </c>
      <c r="DF62">
        <f t="shared" si="15"/>
        <v>0</v>
      </c>
      <c r="DG62">
        <f t="shared" si="14"/>
        <v>0</v>
      </c>
      <c r="DH62">
        <f t="shared" si="13"/>
        <v>0</v>
      </c>
      <c r="DI62">
        <f t="shared" si="3"/>
        <v>0</v>
      </c>
      <c r="DJ62">
        <f>DF62</f>
        <v>0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ROW(Source!A38)</f>
        <v>38</v>
      </c>
      <c r="B63">
        <v>85736471</v>
      </c>
      <c r="C63">
        <v>85742033</v>
      </c>
      <c r="D63">
        <v>85201473</v>
      </c>
      <c r="E63">
        <v>1</v>
      </c>
      <c r="F63">
        <v>1</v>
      </c>
      <c r="G63">
        <v>1081</v>
      </c>
      <c r="H63">
        <v>3</v>
      </c>
      <c r="I63" t="s">
        <v>717</v>
      </c>
      <c r="J63" t="s">
        <v>718</v>
      </c>
      <c r="K63" t="s">
        <v>719</v>
      </c>
      <c r="L63">
        <v>1355</v>
      </c>
      <c r="N63">
        <v>1010</v>
      </c>
      <c r="O63" t="s">
        <v>70</v>
      </c>
      <c r="P63" t="s">
        <v>70</v>
      </c>
      <c r="Q63">
        <v>100</v>
      </c>
      <c r="W63">
        <v>0</v>
      </c>
      <c r="X63">
        <v>-252588073</v>
      </c>
      <c r="Y63">
        <f>((AT63*0)*1)</f>
        <v>0</v>
      </c>
      <c r="AA63">
        <v>15.04</v>
      </c>
      <c r="AB63">
        <v>0</v>
      </c>
      <c r="AC63">
        <v>0</v>
      </c>
      <c r="AD63">
        <v>0</v>
      </c>
      <c r="AE63">
        <v>15.04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-2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1.43</v>
      </c>
      <c r="AU63" t="s">
        <v>50</v>
      </c>
      <c r="AV63">
        <v>0</v>
      </c>
      <c r="AW63">
        <v>2</v>
      </c>
      <c r="AX63">
        <v>85742058</v>
      </c>
      <c r="AY63">
        <v>1</v>
      </c>
      <c r="AZ63">
        <v>0</v>
      </c>
      <c r="BA63">
        <v>73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ROUND(Y63*Source!I38,9)</f>
        <v>0</v>
      </c>
      <c r="CY63">
        <f>AA63</f>
        <v>15.04</v>
      </c>
      <c r="CZ63">
        <f>AE63</f>
        <v>15.04</v>
      </c>
      <c r="DA63">
        <f>AI63</f>
        <v>1</v>
      </c>
      <c r="DB63">
        <f>ROUND(((ROUND(AT63*CZ63,2)*0)*1),6)</f>
        <v>0</v>
      </c>
      <c r="DC63">
        <f>ROUND(((ROUND(AT63*AG63,2)*0)*1),6)</f>
        <v>0</v>
      </c>
      <c r="DD63" t="s">
        <v>3</v>
      </c>
      <c r="DE63" t="s">
        <v>3</v>
      </c>
      <c r="DF63">
        <f t="shared" si="15"/>
        <v>0</v>
      </c>
      <c r="DG63">
        <f t="shared" si="14"/>
        <v>0</v>
      </c>
      <c r="DH63">
        <f t="shared" si="13"/>
        <v>0</v>
      </c>
      <c r="DI63">
        <f t="shared" si="3"/>
        <v>0</v>
      </c>
      <c r="DJ63">
        <f>DF63</f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ROW(Source!A38)</f>
        <v>38</v>
      </c>
      <c r="B64">
        <v>85736471</v>
      </c>
      <c r="C64">
        <v>85742033</v>
      </c>
      <c r="D64">
        <v>85201707</v>
      </c>
      <c r="E64">
        <v>1</v>
      </c>
      <c r="F64">
        <v>1</v>
      </c>
      <c r="G64">
        <v>1081</v>
      </c>
      <c r="H64">
        <v>3</v>
      </c>
      <c r="I64" t="s">
        <v>720</v>
      </c>
      <c r="J64" t="s">
        <v>721</v>
      </c>
      <c r="K64" t="s">
        <v>722</v>
      </c>
      <c r="L64">
        <v>1346</v>
      </c>
      <c r="N64">
        <v>1009</v>
      </c>
      <c r="O64" t="s">
        <v>723</v>
      </c>
      <c r="P64" t="s">
        <v>723</v>
      </c>
      <c r="Q64">
        <v>1</v>
      </c>
      <c r="W64">
        <v>0</v>
      </c>
      <c r="X64">
        <v>-1236264219</v>
      </c>
      <c r="Y64">
        <f>((AT64*0)*1)</f>
        <v>0</v>
      </c>
      <c r="AA64">
        <v>38.729999999999997</v>
      </c>
      <c r="AB64">
        <v>0</v>
      </c>
      <c r="AC64">
        <v>0</v>
      </c>
      <c r="AD64">
        <v>0</v>
      </c>
      <c r="AE64">
        <v>38.729999999999997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-2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2.7170000000000001</v>
      </c>
      <c r="AU64" t="s">
        <v>50</v>
      </c>
      <c r="AV64">
        <v>0</v>
      </c>
      <c r="AW64">
        <v>2</v>
      </c>
      <c r="AX64">
        <v>85742059</v>
      </c>
      <c r="AY64">
        <v>1</v>
      </c>
      <c r="AZ64">
        <v>0</v>
      </c>
      <c r="BA64">
        <v>74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ROUND(Y64*Source!I38,9)</f>
        <v>0</v>
      </c>
      <c r="CY64">
        <f>AA64</f>
        <v>38.729999999999997</v>
      </c>
      <c r="CZ64">
        <f>AE64</f>
        <v>38.729999999999997</v>
      </c>
      <c r="DA64">
        <f>AI64</f>
        <v>1</v>
      </c>
      <c r="DB64">
        <f>ROUND(((ROUND(AT64*CZ64,2)*0)*1),6)</f>
        <v>0</v>
      </c>
      <c r="DC64">
        <f>ROUND(((ROUND(AT64*AG64,2)*0)*1),6)</f>
        <v>0</v>
      </c>
      <c r="DD64" t="s">
        <v>3</v>
      </c>
      <c r="DE64" t="s">
        <v>3</v>
      </c>
      <c r="DF64">
        <f t="shared" si="15"/>
        <v>0</v>
      </c>
      <c r="DG64">
        <f t="shared" si="14"/>
        <v>0</v>
      </c>
      <c r="DH64">
        <f t="shared" si="13"/>
        <v>0</v>
      </c>
      <c r="DI64">
        <f t="shared" si="3"/>
        <v>0</v>
      </c>
      <c r="DJ64">
        <f>DF64</f>
        <v>0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ROW(Source!A39)</f>
        <v>39</v>
      </c>
      <c r="B65">
        <v>85736473</v>
      </c>
      <c r="C65">
        <v>85742033</v>
      </c>
      <c r="D65">
        <v>85164021</v>
      </c>
      <c r="E65">
        <v>1081</v>
      </c>
      <c r="F65">
        <v>1</v>
      </c>
      <c r="G65">
        <v>1081</v>
      </c>
      <c r="H65">
        <v>1</v>
      </c>
      <c r="I65" t="s">
        <v>684</v>
      </c>
      <c r="J65" t="s">
        <v>3</v>
      </c>
      <c r="K65" t="s">
        <v>685</v>
      </c>
      <c r="L65">
        <v>1191</v>
      </c>
      <c r="N65">
        <v>1013</v>
      </c>
      <c r="O65" t="s">
        <v>686</v>
      </c>
      <c r="P65" t="s">
        <v>686</v>
      </c>
      <c r="Q65">
        <v>1</v>
      </c>
      <c r="W65">
        <v>0</v>
      </c>
      <c r="X65">
        <v>476480486</v>
      </c>
      <c r="Y65">
        <f>((AT65*0.4)*1.2)</f>
        <v>6.7584000000000009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5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14.08</v>
      </c>
      <c r="AU65" t="s">
        <v>51</v>
      </c>
      <c r="AV65">
        <v>1</v>
      </c>
      <c r="AW65">
        <v>2</v>
      </c>
      <c r="AX65">
        <v>85742052</v>
      </c>
      <c r="AY65">
        <v>1</v>
      </c>
      <c r="AZ65">
        <v>0</v>
      </c>
      <c r="BA65">
        <v>80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U65">
        <f>ROUND(AT65*Source!I39*AH65*AL65,2)</f>
        <v>0</v>
      </c>
      <c r="CV65">
        <f>ROUND(Y65*Source!I39,9)</f>
        <v>11.827199999999999</v>
      </c>
      <c r="CW65">
        <v>0</v>
      </c>
      <c r="CX65">
        <f>ROUND(Y65*Source!I39,9)</f>
        <v>11.827199999999999</v>
      </c>
      <c r="CY65">
        <f>AD65</f>
        <v>0</v>
      </c>
      <c r="CZ65">
        <f>AH65</f>
        <v>0</v>
      </c>
      <c r="DA65">
        <f>AL65</f>
        <v>1</v>
      </c>
      <c r="DB65">
        <f>ROUND(((ROUND(AT65*CZ65,2)*0.4)*1.2),6)</f>
        <v>0</v>
      </c>
      <c r="DC65">
        <f>ROUND(((ROUND(AT65*AG65,2)*0.4)*1.2),6)</f>
        <v>0</v>
      </c>
      <c r="DD65" t="s">
        <v>3</v>
      </c>
      <c r="DE65" t="s">
        <v>3</v>
      </c>
      <c r="DF65">
        <f t="shared" si="15"/>
        <v>0</v>
      </c>
      <c r="DG65">
        <f t="shared" si="14"/>
        <v>0</v>
      </c>
      <c r="DH65">
        <f t="shared" si="13"/>
        <v>0</v>
      </c>
      <c r="DI65">
        <f t="shared" ref="DI65:DI128" si="16">ROUND(ROUND(AH65,2)*CX65,2)</f>
        <v>0</v>
      </c>
      <c r="DJ65">
        <f>DI65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ROW(Source!A39)</f>
        <v>39</v>
      </c>
      <c r="B66">
        <v>85736473</v>
      </c>
      <c r="C66">
        <v>85742033</v>
      </c>
      <c r="D66">
        <v>85229587</v>
      </c>
      <c r="E66">
        <v>1</v>
      </c>
      <c r="F66">
        <v>1</v>
      </c>
      <c r="G66">
        <v>1081</v>
      </c>
      <c r="H66">
        <v>2</v>
      </c>
      <c r="I66" t="s">
        <v>701</v>
      </c>
      <c r="J66" t="s">
        <v>702</v>
      </c>
      <c r="K66" t="s">
        <v>703</v>
      </c>
      <c r="L66">
        <v>1368</v>
      </c>
      <c r="N66">
        <v>1011</v>
      </c>
      <c r="O66" t="s">
        <v>690</v>
      </c>
      <c r="P66" t="s">
        <v>690</v>
      </c>
      <c r="Q66">
        <v>1</v>
      </c>
      <c r="W66">
        <v>0</v>
      </c>
      <c r="X66">
        <v>-286665822</v>
      </c>
      <c r="Y66">
        <f>((AT66*0.4)*1.2)</f>
        <v>0.98399999999999987</v>
      </c>
      <c r="AA66">
        <v>0</v>
      </c>
      <c r="AB66">
        <v>71.790000000000006</v>
      </c>
      <c r="AC66">
        <v>0</v>
      </c>
      <c r="AD66">
        <v>0</v>
      </c>
      <c r="AE66">
        <v>0</v>
      </c>
      <c r="AF66">
        <v>5.78</v>
      </c>
      <c r="AG66">
        <v>0</v>
      </c>
      <c r="AH66">
        <v>0</v>
      </c>
      <c r="AI66">
        <v>1</v>
      </c>
      <c r="AJ66">
        <v>11.64</v>
      </c>
      <c r="AK66">
        <v>1</v>
      </c>
      <c r="AL66">
        <v>1</v>
      </c>
      <c r="AM66">
        <v>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2.0499999999999998</v>
      </c>
      <c r="AU66" t="s">
        <v>51</v>
      </c>
      <c r="AV66">
        <v>0</v>
      </c>
      <c r="AW66">
        <v>2</v>
      </c>
      <c r="AX66">
        <v>85742053</v>
      </c>
      <c r="AY66">
        <v>1</v>
      </c>
      <c r="AZ66">
        <v>0</v>
      </c>
      <c r="BA66">
        <v>81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f>ROUND(Y66*Source!I39*DO66,9)</f>
        <v>0</v>
      </c>
      <c r="CX66">
        <f>ROUND(Y66*Source!I39,9)</f>
        <v>1.722</v>
      </c>
      <c r="CY66">
        <f>AB66</f>
        <v>71.790000000000006</v>
      </c>
      <c r="CZ66">
        <f>AF66</f>
        <v>5.78</v>
      </c>
      <c r="DA66">
        <f>AJ66</f>
        <v>11.64</v>
      </c>
      <c r="DB66">
        <f>ROUND(((ROUND(AT66*CZ66,2)*0.4)*1.2),6)</f>
        <v>5.6879999999999997</v>
      </c>
      <c r="DC66">
        <f>ROUND(((ROUND(AT66*AG66,2)*0.4)*1.2),6)</f>
        <v>0</v>
      </c>
      <c r="DD66" t="s">
        <v>3</v>
      </c>
      <c r="DE66" t="s">
        <v>3</v>
      </c>
      <c r="DF66">
        <f t="shared" si="15"/>
        <v>0</v>
      </c>
      <c r="DG66">
        <f>ROUND(ROUND(AF66*AJ66,2)*CX66,2)</f>
        <v>115.86</v>
      </c>
      <c r="DH66">
        <f t="shared" si="13"/>
        <v>0</v>
      </c>
      <c r="DI66">
        <f t="shared" si="16"/>
        <v>0</v>
      </c>
      <c r="DJ66">
        <f>DG66</f>
        <v>115.86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ROW(Source!A39)</f>
        <v>39</v>
      </c>
      <c r="B67">
        <v>85736473</v>
      </c>
      <c r="C67">
        <v>85742033</v>
      </c>
      <c r="D67">
        <v>85229932</v>
      </c>
      <c r="E67">
        <v>1</v>
      </c>
      <c r="F67">
        <v>1</v>
      </c>
      <c r="G67">
        <v>1081</v>
      </c>
      <c r="H67">
        <v>2</v>
      </c>
      <c r="I67" t="s">
        <v>704</v>
      </c>
      <c r="J67" t="s">
        <v>705</v>
      </c>
      <c r="K67" t="s">
        <v>706</v>
      </c>
      <c r="L67">
        <v>1368</v>
      </c>
      <c r="N67">
        <v>1011</v>
      </c>
      <c r="O67" t="s">
        <v>690</v>
      </c>
      <c r="P67" t="s">
        <v>690</v>
      </c>
      <c r="Q67">
        <v>1</v>
      </c>
      <c r="W67">
        <v>0</v>
      </c>
      <c r="X67">
        <v>874612079</v>
      </c>
      <c r="Y67">
        <f>((AT67*0.4)*1.2)</f>
        <v>2.8799999999999999E-2</v>
      </c>
      <c r="AA67">
        <v>0</v>
      </c>
      <c r="AB67">
        <v>1513.56</v>
      </c>
      <c r="AC67">
        <v>758.78</v>
      </c>
      <c r="AD67">
        <v>0</v>
      </c>
      <c r="AE67">
        <v>0</v>
      </c>
      <c r="AF67">
        <v>83.1</v>
      </c>
      <c r="AG67">
        <v>12.62</v>
      </c>
      <c r="AH67">
        <v>0</v>
      </c>
      <c r="AI67">
        <v>1</v>
      </c>
      <c r="AJ67">
        <v>17.07</v>
      </c>
      <c r="AK67">
        <v>56.35</v>
      </c>
      <c r="AL67">
        <v>1</v>
      </c>
      <c r="AM67">
        <v>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0.06</v>
      </c>
      <c r="AU67" t="s">
        <v>51</v>
      </c>
      <c r="AV67">
        <v>0</v>
      </c>
      <c r="AW67">
        <v>2</v>
      </c>
      <c r="AX67">
        <v>85742054</v>
      </c>
      <c r="AY67">
        <v>1</v>
      </c>
      <c r="AZ67">
        <v>0</v>
      </c>
      <c r="BA67">
        <v>82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V67">
        <v>0</v>
      </c>
      <c r="CW67">
        <f>ROUND(Y67*Source!I39*DO67,9)</f>
        <v>0.63604799999999995</v>
      </c>
      <c r="CX67">
        <f>ROUND(Y67*Source!I39,9)</f>
        <v>5.04E-2</v>
      </c>
      <c r="CY67">
        <f>AB67</f>
        <v>1513.56</v>
      </c>
      <c r="CZ67">
        <f>AF67</f>
        <v>83.1</v>
      </c>
      <c r="DA67">
        <f>AJ67</f>
        <v>17.07</v>
      </c>
      <c r="DB67">
        <f>ROUND(((ROUND(AT67*CZ67,2)*0.4)*1.2),6)</f>
        <v>2.3952</v>
      </c>
      <c r="DC67">
        <f>ROUND(((ROUND(AT67*AG67,2)*0.4)*1.2),6)</f>
        <v>0.36480000000000001</v>
      </c>
      <c r="DD67" t="s">
        <v>3</v>
      </c>
      <c r="DE67" t="s">
        <v>3</v>
      </c>
      <c r="DF67">
        <f t="shared" si="15"/>
        <v>0</v>
      </c>
      <c r="DG67">
        <f>ROUND(ROUND(AF67*AJ67,2)*CX67,2)</f>
        <v>71.489999999999995</v>
      </c>
      <c r="DH67">
        <f>ROUND(ROUND(AG67*AK67,2)*CX67,2)</f>
        <v>35.840000000000003</v>
      </c>
      <c r="DI67">
        <f t="shared" si="16"/>
        <v>0</v>
      </c>
      <c r="DJ67">
        <f>DG67</f>
        <v>71.489999999999995</v>
      </c>
      <c r="DK67">
        <v>0</v>
      </c>
      <c r="DL67" t="s">
        <v>707</v>
      </c>
      <c r="DM67">
        <v>0</v>
      </c>
      <c r="DN67" t="s">
        <v>686</v>
      </c>
      <c r="DO67">
        <v>12.62</v>
      </c>
    </row>
    <row r="68" spans="1:119" x14ac:dyDescent="0.2">
      <c r="A68">
        <f>ROW(Source!A39)</f>
        <v>39</v>
      </c>
      <c r="B68">
        <v>85736473</v>
      </c>
      <c r="C68">
        <v>85742033</v>
      </c>
      <c r="D68">
        <v>85229986</v>
      </c>
      <c r="E68">
        <v>1</v>
      </c>
      <c r="F68">
        <v>1</v>
      </c>
      <c r="G68">
        <v>1081</v>
      </c>
      <c r="H68">
        <v>2</v>
      </c>
      <c r="I68" t="s">
        <v>708</v>
      </c>
      <c r="J68" t="s">
        <v>709</v>
      </c>
      <c r="K68" t="s">
        <v>710</v>
      </c>
      <c r="L68">
        <v>1368</v>
      </c>
      <c r="N68">
        <v>1011</v>
      </c>
      <c r="O68" t="s">
        <v>690</v>
      </c>
      <c r="P68" t="s">
        <v>690</v>
      </c>
      <c r="Q68">
        <v>1</v>
      </c>
      <c r="W68">
        <v>0</v>
      </c>
      <c r="X68">
        <v>-1895752648</v>
      </c>
      <c r="Y68">
        <f>((AT68*0.4)*1.2)</f>
        <v>1.1519999999999999</v>
      </c>
      <c r="AA68">
        <v>0</v>
      </c>
      <c r="AB68">
        <v>7.85</v>
      </c>
      <c r="AC68">
        <v>0</v>
      </c>
      <c r="AD68">
        <v>0</v>
      </c>
      <c r="AE68">
        <v>0</v>
      </c>
      <c r="AF68">
        <v>0.77</v>
      </c>
      <c r="AG68">
        <v>0</v>
      </c>
      <c r="AH68">
        <v>0</v>
      </c>
      <c r="AI68">
        <v>1</v>
      </c>
      <c r="AJ68">
        <v>9.56</v>
      </c>
      <c r="AK68">
        <v>1</v>
      </c>
      <c r="AL68">
        <v>1</v>
      </c>
      <c r="AM68">
        <v>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2.4</v>
      </c>
      <c r="AU68" t="s">
        <v>51</v>
      </c>
      <c r="AV68">
        <v>0</v>
      </c>
      <c r="AW68">
        <v>2</v>
      </c>
      <c r="AX68">
        <v>85742055</v>
      </c>
      <c r="AY68">
        <v>1</v>
      </c>
      <c r="AZ68">
        <v>0</v>
      </c>
      <c r="BA68">
        <v>83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f>ROUND(Y68*Source!I39*DO68,9)</f>
        <v>0</v>
      </c>
      <c r="CX68">
        <f>ROUND(Y68*Source!I39,9)</f>
        <v>2.016</v>
      </c>
      <c r="CY68">
        <f>AB68</f>
        <v>7.85</v>
      </c>
      <c r="CZ68">
        <f>AF68</f>
        <v>0.77</v>
      </c>
      <c r="DA68">
        <f>AJ68</f>
        <v>9.56</v>
      </c>
      <c r="DB68">
        <f>ROUND(((ROUND(AT68*CZ68,2)*0.4)*1.2),6)</f>
        <v>0.88800000000000001</v>
      </c>
      <c r="DC68">
        <f>ROUND(((ROUND(AT68*AG68,2)*0.4)*1.2),6)</f>
        <v>0</v>
      </c>
      <c r="DD68" t="s">
        <v>3</v>
      </c>
      <c r="DE68" t="s">
        <v>3</v>
      </c>
      <c r="DF68">
        <f t="shared" si="15"/>
        <v>0</v>
      </c>
      <c r="DG68">
        <f>ROUND(ROUND(AF68*AJ68,2)*CX68,2)</f>
        <v>14.84</v>
      </c>
      <c r="DH68">
        <f t="shared" ref="DH68:DH103" si="17">ROUND(ROUND(AG68,2)*CX68,2)</f>
        <v>0</v>
      </c>
      <c r="DI68">
        <f t="shared" si="16"/>
        <v>0</v>
      </c>
      <c r="DJ68">
        <f>DG68</f>
        <v>14.84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ROW(Source!A39)</f>
        <v>39</v>
      </c>
      <c r="B69">
        <v>85736473</v>
      </c>
      <c r="C69">
        <v>85742033</v>
      </c>
      <c r="D69">
        <v>85230019</v>
      </c>
      <c r="E69">
        <v>1</v>
      </c>
      <c r="F69">
        <v>1</v>
      </c>
      <c r="G69">
        <v>1081</v>
      </c>
      <c r="H69">
        <v>2</v>
      </c>
      <c r="I69" t="s">
        <v>711</v>
      </c>
      <c r="J69" t="s">
        <v>712</v>
      </c>
      <c r="K69" t="s">
        <v>713</v>
      </c>
      <c r="L69">
        <v>1368</v>
      </c>
      <c r="N69">
        <v>1011</v>
      </c>
      <c r="O69" t="s">
        <v>690</v>
      </c>
      <c r="P69" t="s">
        <v>690</v>
      </c>
      <c r="Q69">
        <v>1</v>
      </c>
      <c r="W69">
        <v>0</v>
      </c>
      <c r="X69">
        <v>-643591644</v>
      </c>
      <c r="Y69">
        <f>((AT69*0.4)*1.2)</f>
        <v>1.008</v>
      </c>
      <c r="AA69">
        <v>0</v>
      </c>
      <c r="AB69">
        <v>4.84</v>
      </c>
      <c r="AC69">
        <v>0</v>
      </c>
      <c r="AD69">
        <v>0</v>
      </c>
      <c r="AE69">
        <v>0</v>
      </c>
      <c r="AF69">
        <v>0.47</v>
      </c>
      <c r="AG69">
        <v>0</v>
      </c>
      <c r="AH69">
        <v>0</v>
      </c>
      <c r="AI69">
        <v>1</v>
      </c>
      <c r="AJ69">
        <v>9.66</v>
      </c>
      <c r="AK69">
        <v>1</v>
      </c>
      <c r="AL69">
        <v>1</v>
      </c>
      <c r="AM69">
        <v>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2.1</v>
      </c>
      <c r="AU69" t="s">
        <v>51</v>
      </c>
      <c r="AV69">
        <v>0</v>
      </c>
      <c r="AW69">
        <v>2</v>
      </c>
      <c r="AX69">
        <v>85742056</v>
      </c>
      <c r="AY69">
        <v>1</v>
      </c>
      <c r="AZ69">
        <v>0</v>
      </c>
      <c r="BA69">
        <v>84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f>ROUND(Y69*Source!I39*DO69,9)</f>
        <v>0</v>
      </c>
      <c r="CX69">
        <f>ROUND(Y69*Source!I39,9)</f>
        <v>1.764</v>
      </c>
      <c r="CY69">
        <f>AB69</f>
        <v>4.84</v>
      </c>
      <c r="CZ69">
        <f>AF69</f>
        <v>0.47</v>
      </c>
      <c r="DA69">
        <f>AJ69</f>
        <v>9.66</v>
      </c>
      <c r="DB69">
        <f>ROUND(((ROUND(AT69*CZ69,2)*0.4)*1.2),6)</f>
        <v>0.47520000000000001</v>
      </c>
      <c r="DC69">
        <f>ROUND(((ROUND(AT69*AG69,2)*0.4)*1.2),6)</f>
        <v>0</v>
      </c>
      <c r="DD69" t="s">
        <v>3</v>
      </c>
      <c r="DE69" t="s">
        <v>3</v>
      </c>
      <c r="DF69">
        <f t="shared" si="15"/>
        <v>0</v>
      </c>
      <c r="DG69">
        <f>ROUND(ROUND(AF69*AJ69,2)*CX69,2)</f>
        <v>8.01</v>
      </c>
      <c r="DH69">
        <f t="shared" si="17"/>
        <v>0</v>
      </c>
      <c r="DI69">
        <f t="shared" si="16"/>
        <v>0</v>
      </c>
      <c r="DJ69">
        <f>DG69</f>
        <v>8.01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ROW(Source!A39)</f>
        <v>39</v>
      </c>
      <c r="B70">
        <v>85736473</v>
      </c>
      <c r="C70">
        <v>85742033</v>
      </c>
      <c r="D70">
        <v>85198960</v>
      </c>
      <c r="E70">
        <v>1</v>
      </c>
      <c r="F70">
        <v>1</v>
      </c>
      <c r="G70">
        <v>1081</v>
      </c>
      <c r="H70">
        <v>3</v>
      </c>
      <c r="I70" t="s">
        <v>714</v>
      </c>
      <c r="J70" t="s">
        <v>715</v>
      </c>
      <c r="K70" t="s">
        <v>716</v>
      </c>
      <c r="L70">
        <v>1339</v>
      </c>
      <c r="N70">
        <v>1007</v>
      </c>
      <c r="O70" t="s">
        <v>694</v>
      </c>
      <c r="P70" t="s">
        <v>694</v>
      </c>
      <c r="Q70">
        <v>1</v>
      </c>
      <c r="W70">
        <v>0</v>
      </c>
      <c r="X70">
        <v>-1622585150</v>
      </c>
      <c r="Y70">
        <f>((AT70*0)*1)</f>
        <v>0</v>
      </c>
      <c r="AA70">
        <v>54.79</v>
      </c>
      <c r="AB70">
        <v>0</v>
      </c>
      <c r="AC70">
        <v>0</v>
      </c>
      <c r="AD70">
        <v>0</v>
      </c>
      <c r="AE70">
        <v>7.07</v>
      </c>
      <c r="AF70">
        <v>0</v>
      </c>
      <c r="AG70">
        <v>0</v>
      </c>
      <c r="AH70">
        <v>0</v>
      </c>
      <c r="AI70">
        <v>7.75</v>
      </c>
      <c r="AJ70">
        <v>1</v>
      </c>
      <c r="AK70">
        <v>1</v>
      </c>
      <c r="AL70">
        <v>1</v>
      </c>
      <c r="AM70">
        <v>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1.1262000000000001</v>
      </c>
      <c r="AU70" t="s">
        <v>50</v>
      </c>
      <c r="AV70">
        <v>0</v>
      </c>
      <c r="AW70">
        <v>2</v>
      </c>
      <c r="AX70">
        <v>85742057</v>
      </c>
      <c r="AY70">
        <v>1</v>
      </c>
      <c r="AZ70">
        <v>0</v>
      </c>
      <c r="BA70">
        <v>85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ROUND(Y70*Source!I39,9)</f>
        <v>0</v>
      </c>
      <c r="CY70">
        <f>AA70</f>
        <v>54.79</v>
      </c>
      <c r="CZ70">
        <f>AE70</f>
        <v>7.07</v>
      </c>
      <c r="DA70">
        <f>AI70</f>
        <v>7.75</v>
      </c>
      <c r="DB70">
        <f>ROUND(((ROUND(AT70*CZ70,2)*0)*1),6)</f>
        <v>0</v>
      </c>
      <c r="DC70">
        <f>ROUND(((ROUND(AT70*AG70,2)*0)*1),6)</f>
        <v>0</v>
      </c>
      <c r="DD70" t="s">
        <v>3</v>
      </c>
      <c r="DE70" t="s">
        <v>3</v>
      </c>
      <c r="DF70">
        <f>ROUND(ROUND(AE70*AI70,2)*CX70,2)</f>
        <v>0</v>
      </c>
      <c r="DG70">
        <f t="shared" ref="DG70:DG102" si="18">ROUND(ROUND(AF70,2)*CX70,2)</f>
        <v>0</v>
      </c>
      <c r="DH70">
        <f t="shared" si="17"/>
        <v>0</v>
      </c>
      <c r="DI70">
        <f t="shared" si="16"/>
        <v>0</v>
      </c>
      <c r="DJ70">
        <f>DF70</f>
        <v>0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ROW(Source!A39)</f>
        <v>39</v>
      </c>
      <c r="B71">
        <v>85736473</v>
      </c>
      <c r="C71">
        <v>85742033</v>
      </c>
      <c r="D71">
        <v>85201473</v>
      </c>
      <c r="E71">
        <v>1</v>
      </c>
      <c r="F71">
        <v>1</v>
      </c>
      <c r="G71">
        <v>1081</v>
      </c>
      <c r="H71">
        <v>3</v>
      </c>
      <c r="I71" t="s">
        <v>717</v>
      </c>
      <c r="J71" t="s">
        <v>718</v>
      </c>
      <c r="K71" t="s">
        <v>719</v>
      </c>
      <c r="L71">
        <v>1355</v>
      </c>
      <c r="N71">
        <v>1010</v>
      </c>
      <c r="O71" t="s">
        <v>70</v>
      </c>
      <c r="P71" t="s">
        <v>70</v>
      </c>
      <c r="Q71">
        <v>100</v>
      </c>
      <c r="W71">
        <v>0</v>
      </c>
      <c r="X71">
        <v>-252588073</v>
      </c>
      <c r="Y71">
        <f>((AT71*0)*1)</f>
        <v>0</v>
      </c>
      <c r="AA71">
        <v>60.01</v>
      </c>
      <c r="AB71">
        <v>0</v>
      </c>
      <c r="AC71">
        <v>0</v>
      </c>
      <c r="AD71">
        <v>0</v>
      </c>
      <c r="AE71">
        <v>15.04</v>
      </c>
      <c r="AF71">
        <v>0</v>
      </c>
      <c r="AG71">
        <v>0</v>
      </c>
      <c r="AH71">
        <v>0</v>
      </c>
      <c r="AI71">
        <v>3.99</v>
      </c>
      <c r="AJ71">
        <v>1</v>
      </c>
      <c r="AK71">
        <v>1</v>
      </c>
      <c r="AL71">
        <v>1</v>
      </c>
      <c r="AM71">
        <v>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1.43</v>
      </c>
      <c r="AU71" t="s">
        <v>50</v>
      </c>
      <c r="AV71">
        <v>0</v>
      </c>
      <c r="AW71">
        <v>2</v>
      </c>
      <c r="AX71">
        <v>85742058</v>
      </c>
      <c r="AY71">
        <v>1</v>
      </c>
      <c r="AZ71">
        <v>0</v>
      </c>
      <c r="BA71">
        <v>86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v>0</v>
      </c>
      <c r="CX71">
        <f>ROUND(Y71*Source!I39,9)</f>
        <v>0</v>
      </c>
      <c r="CY71">
        <f>AA71</f>
        <v>60.01</v>
      </c>
      <c r="CZ71">
        <f>AE71</f>
        <v>15.04</v>
      </c>
      <c r="DA71">
        <f>AI71</f>
        <v>3.99</v>
      </c>
      <c r="DB71">
        <f>ROUND(((ROUND(AT71*CZ71,2)*0)*1),6)</f>
        <v>0</v>
      </c>
      <c r="DC71">
        <f>ROUND(((ROUND(AT71*AG71,2)*0)*1),6)</f>
        <v>0</v>
      </c>
      <c r="DD71" t="s">
        <v>3</v>
      </c>
      <c r="DE71" t="s">
        <v>3</v>
      </c>
      <c r="DF71">
        <f>ROUND(ROUND(AE71*AI71,2)*CX71,2)</f>
        <v>0</v>
      </c>
      <c r="DG71">
        <f t="shared" si="18"/>
        <v>0</v>
      </c>
      <c r="DH71">
        <f t="shared" si="17"/>
        <v>0</v>
      </c>
      <c r="DI71">
        <f t="shared" si="16"/>
        <v>0</v>
      </c>
      <c r="DJ71">
        <f>DF71</f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ROW(Source!A39)</f>
        <v>39</v>
      </c>
      <c r="B72">
        <v>85736473</v>
      </c>
      <c r="C72">
        <v>85742033</v>
      </c>
      <c r="D72">
        <v>85201707</v>
      </c>
      <c r="E72">
        <v>1</v>
      </c>
      <c r="F72">
        <v>1</v>
      </c>
      <c r="G72">
        <v>1081</v>
      </c>
      <c r="H72">
        <v>3</v>
      </c>
      <c r="I72" t="s">
        <v>720</v>
      </c>
      <c r="J72" t="s">
        <v>721</v>
      </c>
      <c r="K72" t="s">
        <v>722</v>
      </c>
      <c r="L72">
        <v>1346</v>
      </c>
      <c r="N72">
        <v>1009</v>
      </c>
      <c r="O72" t="s">
        <v>723</v>
      </c>
      <c r="P72" t="s">
        <v>723</v>
      </c>
      <c r="Q72">
        <v>1</v>
      </c>
      <c r="W72">
        <v>0</v>
      </c>
      <c r="X72">
        <v>-1236264219</v>
      </c>
      <c r="Y72">
        <f>((AT72*0)*1)</f>
        <v>0</v>
      </c>
      <c r="AA72">
        <v>51.51</v>
      </c>
      <c r="AB72">
        <v>0</v>
      </c>
      <c r="AC72">
        <v>0</v>
      </c>
      <c r="AD72">
        <v>0</v>
      </c>
      <c r="AE72">
        <v>38.729999999999997</v>
      </c>
      <c r="AF72">
        <v>0</v>
      </c>
      <c r="AG72">
        <v>0</v>
      </c>
      <c r="AH72">
        <v>0</v>
      </c>
      <c r="AI72">
        <v>1.33</v>
      </c>
      <c r="AJ72">
        <v>1</v>
      </c>
      <c r="AK72">
        <v>1</v>
      </c>
      <c r="AL72">
        <v>1</v>
      </c>
      <c r="AM72">
        <v>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2.7170000000000001</v>
      </c>
      <c r="AU72" t="s">
        <v>50</v>
      </c>
      <c r="AV72">
        <v>0</v>
      </c>
      <c r="AW72">
        <v>2</v>
      </c>
      <c r="AX72">
        <v>85742059</v>
      </c>
      <c r="AY72">
        <v>1</v>
      </c>
      <c r="AZ72">
        <v>0</v>
      </c>
      <c r="BA72">
        <v>87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ROUND(Y72*Source!I39,9)</f>
        <v>0</v>
      </c>
      <c r="CY72">
        <f>AA72</f>
        <v>51.51</v>
      </c>
      <c r="CZ72">
        <f>AE72</f>
        <v>38.729999999999997</v>
      </c>
      <c r="DA72">
        <f>AI72</f>
        <v>1.33</v>
      </c>
      <c r="DB72">
        <f>ROUND(((ROUND(AT72*CZ72,2)*0)*1),6)</f>
        <v>0</v>
      </c>
      <c r="DC72">
        <f>ROUND(((ROUND(AT72*AG72,2)*0)*1),6)</f>
        <v>0</v>
      </c>
      <c r="DD72" t="s">
        <v>3</v>
      </c>
      <c r="DE72" t="s">
        <v>3</v>
      </c>
      <c r="DF72">
        <f>ROUND(ROUND(AE72*AI72,2)*CX72,2)</f>
        <v>0</v>
      </c>
      <c r="DG72">
        <f t="shared" si="18"/>
        <v>0</v>
      </c>
      <c r="DH72">
        <f t="shared" si="17"/>
        <v>0</v>
      </c>
      <c r="DI72">
        <f t="shared" si="16"/>
        <v>0</v>
      </c>
      <c r="DJ72">
        <f>DF72</f>
        <v>0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ROW(Source!A40)</f>
        <v>40</v>
      </c>
      <c r="B73">
        <v>85736471</v>
      </c>
      <c r="C73">
        <v>85742096</v>
      </c>
      <c r="D73">
        <v>85164021</v>
      </c>
      <c r="E73">
        <v>1081</v>
      </c>
      <c r="F73">
        <v>1</v>
      </c>
      <c r="G73">
        <v>1081</v>
      </c>
      <c r="H73">
        <v>1</v>
      </c>
      <c r="I73" t="s">
        <v>684</v>
      </c>
      <c r="J73" t="s">
        <v>3</v>
      </c>
      <c r="K73" t="s">
        <v>685</v>
      </c>
      <c r="L73">
        <v>1191</v>
      </c>
      <c r="N73">
        <v>1013</v>
      </c>
      <c r="O73" t="s">
        <v>686</v>
      </c>
      <c r="P73" t="s">
        <v>686</v>
      </c>
      <c r="Q73">
        <v>1</v>
      </c>
      <c r="W73">
        <v>0</v>
      </c>
      <c r="X73">
        <v>476480486</v>
      </c>
      <c r="Y73">
        <f>(AT73*1.2)</f>
        <v>15.96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13.3</v>
      </c>
      <c r="AU73" t="s">
        <v>25</v>
      </c>
      <c r="AV73">
        <v>1</v>
      </c>
      <c r="AW73">
        <v>2</v>
      </c>
      <c r="AX73">
        <v>85742100</v>
      </c>
      <c r="AY73">
        <v>1</v>
      </c>
      <c r="AZ73">
        <v>0</v>
      </c>
      <c r="BA73">
        <v>93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U73">
        <f>ROUND(AT73*Source!I40*AH73*AL73,2)</f>
        <v>0</v>
      </c>
      <c r="CV73">
        <f>ROUND(Y73*Source!I40,9)</f>
        <v>25.654104</v>
      </c>
      <c r="CW73">
        <v>0</v>
      </c>
      <c r="CX73">
        <f>ROUND(Y73*Source!I40,9)</f>
        <v>25.654104</v>
      </c>
      <c r="CY73">
        <f>AD73</f>
        <v>0</v>
      </c>
      <c r="CZ73">
        <f>AH73</f>
        <v>0</v>
      </c>
      <c r="DA73">
        <f>AL73</f>
        <v>1</v>
      </c>
      <c r="DB73">
        <f>ROUND((ROUND(AT73*CZ73,2)*1.2),6)</f>
        <v>0</v>
      </c>
      <c r="DC73">
        <f>ROUND((ROUND(AT73*AG73,2)*1.2),6)</f>
        <v>0</v>
      </c>
      <c r="DD73" t="s">
        <v>3</v>
      </c>
      <c r="DE73" t="s">
        <v>3</v>
      </c>
      <c r="DF73">
        <f>ROUND(ROUND(AE73,2)*CX73,2)</f>
        <v>0</v>
      </c>
      <c r="DG73">
        <f t="shared" si="18"/>
        <v>0</v>
      </c>
      <c r="DH73">
        <f t="shared" si="17"/>
        <v>0</v>
      </c>
      <c r="DI73">
        <f t="shared" si="16"/>
        <v>0</v>
      </c>
      <c r="DJ73">
        <f>DI73</f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ROW(Source!A41)</f>
        <v>41</v>
      </c>
      <c r="B74">
        <v>85736473</v>
      </c>
      <c r="C74">
        <v>85742096</v>
      </c>
      <c r="D74">
        <v>85164021</v>
      </c>
      <c r="E74">
        <v>1081</v>
      </c>
      <c r="F74">
        <v>1</v>
      </c>
      <c r="G74">
        <v>1081</v>
      </c>
      <c r="H74">
        <v>1</v>
      </c>
      <c r="I74" t="s">
        <v>684</v>
      </c>
      <c r="J74" t="s">
        <v>3</v>
      </c>
      <c r="K74" t="s">
        <v>685</v>
      </c>
      <c r="L74">
        <v>1191</v>
      </c>
      <c r="N74">
        <v>1013</v>
      </c>
      <c r="O74" t="s">
        <v>686</v>
      </c>
      <c r="P74" t="s">
        <v>686</v>
      </c>
      <c r="Q74">
        <v>1</v>
      </c>
      <c r="W74">
        <v>0</v>
      </c>
      <c r="X74">
        <v>476480486</v>
      </c>
      <c r="Y74">
        <f>(AT74*1.2)</f>
        <v>15.96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5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13.3</v>
      </c>
      <c r="AU74" t="s">
        <v>25</v>
      </c>
      <c r="AV74">
        <v>1</v>
      </c>
      <c r="AW74">
        <v>2</v>
      </c>
      <c r="AX74">
        <v>85742100</v>
      </c>
      <c r="AY74">
        <v>1</v>
      </c>
      <c r="AZ74">
        <v>0</v>
      </c>
      <c r="BA74">
        <v>94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U74">
        <f>ROUND(AT74*Source!I41*AH74*AL74,2)</f>
        <v>0</v>
      </c>
      <c r="CV74">
        <f>ROUND(Y74*Source!I41,9)</f>
        <v>25.654104</v>
      </c>
      <c r="CW74">
        <v>0</v>
      </c>
      <c r="CX74">
        <f>ROUND(Y74*Source!I41,9)</f>
        <v>25.654104</v>
      </c>
      <c r="CY74">
        <f>AD74</f>
        <v>0</v>
      </c>
      <c r="CZ74">
        <f>AH74</f>
        <v>0</v>
      </c>
      <c r="DA74">
        <f>AL74</f>
        <v>1</v>
      </c>
      <c r="DB74">
        <f>ROUND((ROUND(AT74*CZ74,2)*1.2),6)</f>
        <v>0</v>
      </c>
      <c r="DC74">
        <f>ROUND((ROUND(AT74*AG74,2)*1.2),6)</f>
        <v>0</v>
      </c>
      <c r="DD74" t="s">
        <v>3</v>
      </c>
      <c r="DE74" t="s">
        <v>3</v>
      </c>
      <c r="DF74">
        <f>ROUND(ROUND(AE74,2)*CX74,2)</f>
        <v>0</v>
      </c>
      <c r="DG74">
        <f t="shared" si="18"/>
        <v>0</v>
      </c>
      <c r="DH74">
        <f t="shared" si="17"/>
        <v>0</v>
      </c>
      <c r="DI74">
        <f t="shared" si="16"/>
        <v>0</v>
      </c>
      <c r="DJ74">
        <f>DI74</f>
        <v>0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ROW(Source!A42)</f>
        <v>42</v>
      </c>
      <c r="B75">
        <v>85736471</v>
      </c>
      <c r="C75">
        <v>85742083</v>
      </c>
      <c r="D75">
        <v>85164021</v>
      </c>
      <c r="E75">
        <v>1081</v>
      </c>
      <c r="F75">
        <v>1</v>
      </c>
      <c r="G75">
        <v>1081</v>
      </c>
      <c r="H75">
        <v>1</v>
      </c>
      <c r="I75" t="s">
        <v>684</v>
      </c>
      <c r="J75" t="s">
        <v>3</v>
      </c>
      <c r="K75" t="s">
        <v>685</v>
      </c>
      <c r="L75">
        <v>1191</v>
      </c>
      <c r="N75">
        <v>1013</v>
      </c>
      <c r="O75" t="s">
        <v>686</v>
      </c>
      <c r="P75" t="s">
        <v>686</v>
      </c>
      <c r="Q75">
        <v>1</v>
      </c>
      <c r="W75">
        <v>0</v>
      </c>
      <c r="X75">
        <v>476480486</v>
      </c>
      <c r="Y75">
        <f>(AT75*1.2)</f>
        <v>229.2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-2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191</v>
      </c>
      <c r="AU75" t="s">
        <v>25</v>
      </c>
      <c r="AV75">
        <v>1</v>
      </c>
      <c r="AW75">
        <v>2</v>
      </c>
      <c r="AX75">
        <v>85742086</v>
      </c>
      <c r="AY75">
        <v>1</v>
      </c>
      <c r="AZ75">
        <v>0</v>
      </c>
      <c r="BA75">
        <v>95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U75">
        <f>ROUND(AT75*Source!I42*AH75*AL75,2)</f>
        <v>0</v>
      </c>
      <c r="CV75">
        <f>ROUND(Y75*Source!I42,9)</f>
        <v>6.8760000000000003</v>
      </c>
      <c r="CW75">
        <v>0</v>
      </c>
      <c r="CX75">
        <f>ROUND(Y75*Source!I42,9)</f>
        <v>6.8760000000000003</v>
      </c>
      <c r="CY75">
        <f>AD75</f>
        <v>0</v>
      </c>
      <c r="CZ75">
        <f>AH75</f>
        <v>0</v>
      </c>
      <c r="DA75">
        <f>AL75</f>
        <v>1</v>
      </c>
      <c r="DB75">
        <f>ROUND((ROUND(AT75*CZ75,2)*1.2),6)</f>
        <v>0</v>
      </c>
      <c r="DC75">
        <f>ROUND((ROUND(AT75*AG75,2)*1.2),6)</f>
        <v>0</v>
      </c>
      <c r="DD75" t="s">
        <v>3</v>
      </c>
      <c r="DE75" t="s">
        <v>3</v>
      </c>
      <c r="DF75">
        <f>ROUND(ROUND(AE75,2)*CX75,2)</f>
        <v>0</v>
      </c>
      <c r="DG75">
        <f t="shared" si="18"/>
        <v>0</v>
      </c>
      <c r="DH75">
        <f t="shared" si="17"/>
        <v>0</v>
      </c>
      <c r="DI75">
        <f t="shared" si="16"/>
        <v>0</v>
      </c>
      <c r="DJ75">
        <f>DI75</f>
        <v>0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ROW(Source!A42)</f>
        <v>42</v>
      </c>
      <c r="B76">
        <v>85736471</v>
      </c>
      <c r="C76">
        <v>85742083</v>
      </c>
      <c r="D76">
        <v>85164005</v>
      </c>
      <c r="E76">
        <v>1081</v>
      </c>
      <c r="F76">
        <v>1</v>
      </c>
      <c r="G76">
        <v>1081</v>
      </c>
      <c r="H76">
        <v>3</v>
      </c>
      <c r="I76" t="s">
        <v>698</v>
      </c>
      <c r="J76" t="s">
        <v>3</v>
      </c>
      <c r="K76" t="s">
        <v>699</v>
      </c>
      <c r="L76">
        <v>1348</v>
      </c>
      <c r="N76">
        <v>1009</v>
      </c>
      <c r="O76" t="s">
        <v>700</v>
      </c>
      <c r="P76" t="s">
        <v>700</v>
      </c>
      <c r="Q76">
        <v>1000</v>
      </c>
      <c r="W76">
        <v>0</v>
      </c>
      <c r="X76">
        <v>1489638031</v>
      </c>
      <c r="Y76">
        <f>(AT76*1)</f>
        <v>3.98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-2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3.98</v>
      </c>
      <c r="AU76" t="s">
        <v>24</v>
      </c>
      <c r="AV76">
        <v>0</v>
      </c>
      <c r="AW76">
        <v>2</v>
      </c>
      <c r="AX76">
        <v>85742087</v>
      </c>
      <c r="AY76">
        <v>1</v>
      </c>
      <c r="AZ76">
        <v>0</v>
      </c>
      <c r="BA76">
        <v>96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ROUND(Y76*Source!I42,9)</f>
        <v>0.11940000000000001</v>
      </c>
      <c r="CY76">
        <f>AA76</f>
        <v>0</v>
      </c>
      <c r="CZ76">
        <f>AE76</f>
        <v>0</v>
      </c>
      <c r="DA76">
        <f>AI76</f>
        <v>1</v>
      </c>
      <c r="DB76">
        <f>ROUND((ROUND(AT76*CZ76,2)*1),6)</f>
        <v>0</v>
      </c>
      <c r="DC76">
        <f>ROUND((ROUND(AT76*AG76,2)*1),6)</f>
        <v>0</v>
      </c>
      <c r="DD76" t="s">
        <v>3</v>
      </c>
      <c r="DE76" t="s">
        <v>3</v>
      </c>
      <c r="DF76">
        <f>ROUND(ROUND(AE76,2)*CX76,2)</f>
        <v>0</v>
      </c>
      <c r="DG76">
        <f t="shared" si="18"/>
        <v>0</v>
      </c>
      <c r="DH76">
        <f t="shared" si="17"/>
        <v>0</v>
      </c>
      <c r="DI76">
        <f t="shared" si="16"/>
        <v>0</v>
      </c>
      <c r="DJ76">
        <f>DF76</f>
        <v>0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ROW(Source!A43)</f>
        <v>43</v>
      </c>
      <c r="B77">
        <v>85736473</v>
      </c>
      <c r="C77">
        <v>85742083</v>
      </c>
      <c r="D77">
        <v>85164021</v>
      </c>
      <c r="E77">
        <v>1081</v>
      </c>
      <c r="F77">
        <v>1</v>
      </c>
      <c r="G77">
        <v>1081</v>
      </c>
      <c r="H77">
        <v>1</v>
      </c>
      <c r="I77" t="s">
        <v>684</v>
      </c>
      <c r="J77" t="s">
        <v>3</v>
      </c>
      <c r="K77" t="s">
        <v>685</v>
      </c>
      <c r="L77">
        <v>1191</v>
      </c>
      <c r="N77">
        <v>1013</v>
      </c>
      <c r="O77" t="s">
        <v>686</v>
      </c>
      <c r="P77" t="s">
        <v>686</v>
      </c>
      <c r="Q77">
        <v>1</v>
      </c>
      <c r="W77">
        <v>0</v>
      </c>
      <c r="X77">
        <v>476480486</v>
      </c>
      <c r="Y77">
        <f>(AT77*1.2)</f>
        <v>229.2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5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191</v>
      </c>
      <c r="AU77" t="s">
        <v>25</v>
      </c>
      <c r="AV77">
        <v>1</v>
      </c>
      <c r="AW77">
        <v>2</v>
      </c>
      <c r="AX77">
        <v>85742086</v>
      </c>
      <c r="AY77">
        <v>1</v>
      </c>
      <c r="AZ77">
        <v>0</v>
      </c>
      <c r="BA77">
        <v>97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U77">
        <f>ROUND(AT77*Source!I43*AH77*AL77,2)</f>
        <v>0</v>
      </c>
      <c r="CV77">
        <f>ROUND(Y77*Source!I43,9)</f>
        <v>6.8760000000000003</v>
      </c>
      <c r="CW77">
        <v>0</v>
      </c>
      <c r="CX77">
        <f>ROUND(Y77*Source!I43,9)</f>
        <v>6.8760000000000003</v>
      </c>
      <c r="CY77">
        <f>AD77</f>
        <v>0</v>
      </c>
      <c r="CZ77">
        <f>AH77</f>
        <v>0</v>
      </c>
      <c r="DA77">
        <f>AL77</f>
        <v>1</v>
      </c>
      <c r="DB77">
        <f>ROUND((ROUND(AT77*CZ77,2)*1.2),6)</f>
        <v>0</v>
      </c>
      <c r="DC77">
        <f>ROUND((ROUND(AT77*AG77,2)*1.2),6)</f>
        <v>0</v>
      </c>
      <c r="DD77" t="s">
        <v>3</v>
      </c>
      <c r="DE77" t="s">
        <v>3</v>
      </c>
      <c r="DF77">
        <f>ROUND(ROUND(AE77,2)*CX77,2)</f>
        <v>0</v>
      </c>
      <c r="DG77">
        <f t="shared" si="18"/>
        <v>0</v>
      </c>
      <c r="DH77">
        <f t="shared" si="17"/>
        <v>0</v>
      </c>
      <c r="DI77">
        <f t="shared" si="16"/>
        <v>0</v>
      </c>
      <c r="DJ77">
        <f>DI77</f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ROW(Source!A43)</f>
        <v>43</v>
      </c>
      <c r="B78">
        <v>85736473</v>
      </c>
      <c r="C78">
        <v>85742083</v>
      </c>
      <c r="D78">
        <v>85164005</v>
      </c>
      <c r="E78">
        <v>1081</v>
      </c>
      <c r="F78">
        <v>1</v>
      </c>
      <c r="G78">
        <v>1081</v>
      </c>
      <c r="H78">
        <v>3</v>
      </c>
      <c r="I78" t="s">
        <v>698</v>
      </c>
      <c r="J78" t="s">
        <v>3</v>
      </c>
      <c r="K78" t="s">
        <v>699</v>
      </c>
      <c r="L78">
        <v>1348</v>
      </c>
      <c r="N78">
        <v>1009</v>
      </c>
      <c r="O78" t="s">
        <v>700</v>
      </c>
      <c r="P78" t="s">
        <v>700</v>
      </c>
      <c r="Q78">
        <v>1000</v>
      </c>
      <c r="W78">
        <v>0</v>
      </c>
      <c r="X78">
        <v>1489638031</v>
      </c>
      <c r="Y78">
        <f>(AT78*1)</f>
        <v>3.98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9.84</v>
      </c>
      <c r="AJ78">
        <v>1</v>
      </c>
      <c r="AK78">
        <v>1</v>
      </c>
      <c r="AL78">
        <v>1</v>
      </c>
      <c r="AM78">
        <v>5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3.98</v>
      </c>
      <c r="AU78" t="s">
        <v>24</v>
      </c>
      <c r="AV78">
        <v>0</v>
      </c>
      <c r="AW78">
        <v>2</v>
      </c>
      <c r="AX78">
        <v>85742087</v>
      </c>
      <c r="AY78">
        <v>1</v>
      </c>
      <c r="AZ78">
        <v>0</v>
      </c>
      <c r="BA78">
        <v>98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ROUND(Y78*Source!I43,9)</f>
        <v>0.11940000000000001</v>
      </c>
      <c r="CY78">
        <f>AA78</f>
        <v>0</v>
      </c>
      <c r="CZ78">
        <f>AE78</f>
        <v>0</v>
      </c>
      <c r="DA78">
        <f>AI78</f>
        <v>9.84</v>
      </c>
      <c r="DB78">
        <f>ROUND((ROUND(AT78*CZ78,2)*1),6)</f>
        <v>0</v>
      </c>
      <c r="DC78">
        <f>ROUND((ROUND(AT78*AG78,2)*1),6)</f>
        <v>0</v>
      </c>
      <c r="DD78" t="s">
        <v>3</v>
      </c>
      <c r="DE78" t="s">
        <v>3</v>
      </c>
      <c r="DF78">
        <f>ROUND(ROUND(AE78*AI78,2)*CX78,2)</f>
        <v>0</v>
      </c>
      <c r="DG78">
        <f t="shared" si="18"/>
        <v>0</v>
      </c>
      <c r="DH78">
        <f t="shared" si="17"/>
        <v>0</v>
      </c>
      <c r="DI78">
        <f t="shared" si="16"/>
        <v>0</v>
      </c>
      <c r="DJ78">
        <f>DF78</f>
        <v>0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ROW(Source!A44)</f>
        <v>44</v>
      </c>
      <c r="B79">
        <v>85736471</v>
      </c>
      <c r="C79">
        <v>85742084</v>
      </c>
      <c r="D79">
        <v>85164021</v>
      </c>
      <c r="E79">
        <v>1081</v>
      </c>
      <c r="F79">
        <v>1</v>
      </c>
      <c r="G79">
        <v>1081</v>
      </c>
      <c r="H79">
        <v>1</v>
      </c>
      <c r="I79" t="s">
        <v>684</v>
      </c>
      <c r="J79" t="s">
        <v>3</v>
      </c>
      <c r="K79" t="s">
        <v>685</v>
      </c>
      <c r="L79">
        <v>1191</v>
      </c>
      <c r="N79">
        <v>1013</v>
      </c>
      <c r="O79" t="s">
        <v>686</v>
      </c>
      <c r="P79" t="s">
        <v>686</v>
      </c>
      <c r="Q79">
        <v>1</v>
      </c>
      <c r="W79">
        <v>0</v>
      </c>
      <c r="X79">
        <v>476480486</v>
      </c>
      <c r="Y79">
        <f>(AT79*1.2)</f>
        <v>7.919999999999999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6.6</v>
      </c>
      <c r="AU79" t="s">
        <v>25</v>
      </c>
      <c r="AV79">
        <v>1</v>
      </c>
      <c r="AW79">
        <v>2</v>
      </c>
      <c r="AX79">
        <v>85742089</v>
      </c>
      <c r="AY79">
        <v>1</v>
      </c>
      <c r="AZ79">
        <v>0</v>
      </c>
      <c r="BA79">
        <v>99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U79">
        <f>ROUND(AT79*Source!I44*AH79*AL79,2)</f>
        <v>0</v>
      </c>
      <c r="CV79">
        <f>ROUND(Y79*Source!I44,9)</f>
        <v>26.6112</v>
      </c>
      <c r="CW79">
        <v>0</v>
      </c>
      <c r="CX79">
        <f>ROUND(Y79*Source!I44,9)</f>
        <v>26.6112</v>
      </c>
      <c r="CY79">
        <f>AD79</f>
        <v>0</v>
      </c>
      <c r="CZ79">
        <f>AH79</f>
        <v>0</v>
      </c>
      <c r="DA79">
        <f>AL79</f>
        <v>1</v>
      </c>
      <c r="DB79">
        <f>ROUND((ROUND(AT79*CZ79,2)*1.2),6)</f>
        <v>0</v>
      </c>
      <c r="DC79">
        <f>ROUND((ROUND(AT79*AG79,2)*1.2),6)</f>
        <v>0</v>
      </c>
      <c r="DD79" t="s">
        <v>3</v>
      </c>
      <c r="DE79" t="s">
        <v>3</v>
      </c>
      <c r="DF79">
        <f>ROUND(ROUND(AE79,2)*CX79,2)</f>
        <v>0</v>
      </c>
      <c r="DG79">
        <f t="shared" si="18"/>
        <v>0</v>
      </c>
      <c r="DH79">
        <f t="shared" si="17"/>
        <v>0</v>
      </c>
      <c r="DI79">
        <f t="shared" si="16"/>
        <v>0</v>
      </c>
      <c r="DJ79">
        <f>DI79</f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ROW(Source!A44)</f>
        <v>44</v>
      </c>
      <c r="B80">
        <v>85736471</v>
      </c>
      <c r="C80">
        <v>85742084</v>
      </c>
      <c r="D80">
        <v>85164005</v>
      </c>
      <c r="E80">
        <v>1081</v>
      </c>
      <c r="F80">
        <v>1</v>
      </c>
      <c r="G80">
        <v>1081</v>
      </c>
      <c r="H80">
        <v>3</v>
      </c>
      <c r="I80" t="s">
        <v>698</v>
      </c>
      <c r="J80" t="s">
        <v>3</v>
      </c>
      <c r="K80" t="s">
        <v>699</v>
      </c>
      <c r="L80">
        <v>1348</v>
      </c>
      <c r="N80">
        <v>1009</v>
      </c>
      <c r="O80" t="s">
        <v>700</v>
      </c>
      <c r="P80" t="s">
        <v>700</v>
      </c>
      <c r="Q80">
        <v>1000</v>
      </c>
      <c r="W80">
        <v>0</v>
      </c>
      <c r="X80">
        <v>1489638031</v>
      </c>
      <c r="Y80">
        <f>(AT80*1)</f>
        <v>4.4999999999999998E-2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-2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4.4999999999999998E-2</v>
      </c>
      <c r="AU80" t="s">
        <v>24</v>
      </c>
      <c r="AV80">
        <v>0</v>
      </c>
      <c r="AW80">
        <v>2</v>
      </c>
      <c r="AX80">
        <v>85742090</v>
      </c>
      <c r="AY80">
        <v>1</v>
      </c>
      <c r="AZ80">
        <v>0</v>
      </c>
      <c r="BA80">
        <v>100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ROUND(Y80*Source!I44,9)</f>
        <v>0.1512</v>
      </c>
      <c r="CY80">
        <f>AA80</f>
        <v>0</v>
      </c>
      <c r="CZ80">
        <f>AE80</f>
        <v>0</v>
      </c>
      <c r="DA80">
        <f>AI80</f>
        <v>1</v>
      </c>
      <c r="DB80">
        <f>ROUND((ROUND(AT80*CZ80,2)*1),6)</f>
        <v>0</v>
      </c>
      <c r="DC80">
        <f>ROUND((ROUND(AT80*AG80,2)*1),6)</f>
        <v>0</v>
      </c>
      <c r="DD80" t="s">
        <v>3</v>
      </c>
      <c r="DE80" t="s">
        <v>3</v>
      </c>
      <c r="DF80">
        <f>ROUND(ROUND(AE80,2)*CX80,2)</f>
        <v>0</v>
      </c>
      <c r="DG80">
        <f t="shared" si="18"/>
        <v>0</v>
      </c>
      <c r="DH80">
        <f t="shared" si="17"/>
        <v>0</v>
      </c>
      <c r="DI80">
        <f t="shared" si="16"/>
        <v>0</v>
      </c>
      <c r="DJ80">
        <f>DF80</f>
        <v>0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">
      <c r="A81">
        <f>ROW(Source!A45)</f>
        <v>45</v>
      </c>
      <c r="B81">
        <v>85736473</v>
      </c>
      <c r="C81">
        <v>85742084</v>
      </c>
      <c r="D81">
        <v>85164021</v>
      </c>
      <c r="E81">
        <v>1081</v>
      </c>
      <c r="F81">
        <v>1</v>
      </c>
      <c r="G81">
        <v>1081</v>
      </c>
      <c r="H81">
        <v>1</v>
      </c>
      <c r="I81" t="s">
        <v>684</v>
      </c>
      <c r="J81" t="s">
        <v>3</v>
      </c>
      <c r="K81" t="s">
        <v>685</v>
      </c>
      <c r="L81">
        <v>1191</v>
      </c>
      <c r="N81">
        <v>1013</v>
      </c>
      <c r="O81" t="s">
        <v>686</v>
      </c>
      <c r="P81" t="s">
        <v>686</v>
      </c>
      <c r="Q81">
        <v>1</v>
      </c>
      <c r="W81">
        <v>0</v>
      </c>
      <c r="X81">
        <v>476480486</v>
      </c>
      <c r="Y81">
        <f>(AT81*1.2)</f>
        <v>7.919999999999999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5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6.6</v>
      </c>
      <c r="AU81" t="s">
        <v>25</v>
      </c>
      <c r="AV81">
        <v>1</v>
      </c>
      <c r="AW81">
        <v>2</v>
      </c>
      <c r="AX81">
        <v>85742089</v>
      </c>
      <c r="AY81">
        <v>1</v>
      </c>
      <c r="AZ81">
        <v>0</v>
      </c>
      <c r="BA81">
        <v>101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U81">
        <f>ROUND(AT81*Source!I45*AH81*AL81,2)</f>
        <v>0</v>
      </c>
      <c r="CV81">
        <f>ROUND(Y81*Source!I45,9)</f>
        <v>26.6112</v>
      </c>
      <c r="CW81">
        <v>0</v>
      </c>
      <c r="CX81">
        <f>ROUND(Y81*Source!I45,9)</f>
        <v>26.6112</v>
      </c>
      <c r="CY81">
        <f>AD81</f>
        <v>0</v>
      </c>
      <c r="CZ81">
        <f>AH81</f>
        <v>0</v>
      </c>
      <c r="DA81">
        <f>AL81</f>
        <v>1</v>
      </c>
      <c r="DB81">
        <f>ROUND((ROUND(AT81*CZ81,2)*1.2),6)</f>
        <v>0</v>
      </c>
      <c r="DC81">
        <f>ROUND((ROUND(AT81*AG81,2)*1.2),6)</f>
        <v>0</v>
      </c>
      <c r="DD81" t="s">
        <v>3</v>
      </c>
      <c r="DE81" t="s">
        <v>3</v>
      </c>
      <c r="DF81">
        <f>ROUND(ROUND(AE81,2)*CX81,2)</f>
        <v>0</v>
      </c>
      <c r="DG81">
        <f t="shared" si="18"/>
        <v>0</v>
      </c>
      <c r="DH81">
        <f t="shared" si="17"/>
        <v>0</v>
      </c>
      <c r="DI81">
        <f t="shared" si="16"/>
        <v>0</v>
      </c>
      <c r="DJ81">
        <f>DI81</f>
        <v>0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ROW(Source!A45)</f>
        <v>45</v>
      </c>
      <c r="B82">
        <v>85736473</v>
      </c>
      <c r="C82">
        <v>85742084</v>
      </c>
      <c r="D82">
        <v>85164005</v>
      </c>
      <c r="E82">
        <v>1081</v>
      </c>
      <c r="F82">
        <v>1</v>
      </c>
      <c r="G82">
        <v>1081</v>
      </c>
      <c r="H82">
        <v>3</v>
      </c>
      <c r="I82" t="s">
        <v>698</v>
      </c>
      <c r="J82" t="s">
        <v>3</v>
      </c>
      <c r="K82" t="s">
        <v>699</v>
      </c>
      <c r="L82">
        <v>1348</v>
      </c>
      <c r="N82">
        <v>1009</v>
      </c>
      <c r="O82" t="s">
        <v>700</v>
      </c>
      <c r="P82" t="s">
        <v>700</v>
      </c>
      <c r="Q82">
        <v>1000</v>
      </c>
      <c r="W82">
        <v>0</v>
      </c>
      <c r="X82">
        <v>1489638031</v>
      </c>
      <c r="Y82">
        <f>(AT82*1)</f>
        <v>4.4999999999999998E-2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9.84</v>
      </c>
      <c r="AJ82">
        <v>1</v>
      </c>
      <c r="AK82">
        <v>1</v>
      </c>
      <c r="AL82">
        <v>1</v>
      </c>
      <c r="AM82">
        <v>5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4.4999999999999998E-2</v>
      </c>
      <c r="AU82" t="s">
        <v>24</v>
      </c>
      <c r="AV82">
        <v>0</v>
      </c>
      <c r="AW82">
        <v>2</v>
      </c>
      <c r="AX82">
        <v>85742090</v>
      </c>
      <c r="AY82">
        <v>1</v>
      </c>
      <c r="AZ82">
        <v>0</v>
      </c>
      <c r="BA82">
        <v>102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ROUND(Y82*Source!I45,9)</f>
        <v>0.1512</v>
      </c>
      <c r="CY82">
        <f>AA82</f>
        <v>0</v>
      </c>
      <c r="CZ82">
        <f>AE82</f>
        <v>0</v>
      </c>
      <c r="DA82">
        <f>AI82</f>
        <v>9.84</v>
      </c>
      <c r="DB82">
        <f>ROUND((ROUND(AT82*CZ82,2)*1),6)</f>
        <v>0</v>
      </c>
      <c r="DC82">
        <f>ROUND((ROUND(AT82*AG82,2)*1),6)</f>
        <v>0</v>
      </c>
      <c r="DD82" t="s">
        <v>3</v>
      </c>
      <c r="DE82" t="s">
        <v>3</v>
      </c>
      <c r="DF82">
        <f>ROUND(ROUND(AE82*AI82,2)*CX82,2)</f>
        <v>0</v>
      </c>
      <c r="DG82">
        <f t="shared" si="18"/>
        <v>0</v>
      </c>
      <c r="DH82">
        <f t="shared" si="17"/>
        <v>0</v>
      </c>
      <c r="DI82">
        <f t="shared" si="16"/>
        <v>0</v>
      </c>
      <c r="DJ82">
        <f>DF82</f>
        <v>0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">
      <c r="A83">
        <f>ROW(Source!A46)</f>
        <v>46</v>
      </c>
      <c r="B83">
        <v>85736471</v>
      </c>
      <c r="C83">
        <v>85742091</v>
      </c>
      <c r="D83">
        <v>85164021</v>
      </c>
      <c r="E83">
        <v>1081</v>
      </c>
      <c r="F83">
        <v>1</v>
      </c>
      <c r="G83">
        <v>1081</v>
      </c>
      <c r="H83">
        <v>1</v>
      </c>
      <c r="I83" t="s">
        <v>684</v>
      </c>
      <c r="J83" t="s">
        <v>3</v>
      </c>
      <c r="K83" t="s">
        <v>685</v>
      </c>
      <c r="L83">
        <v>1191</v>
      </c>
      <c r="N83">
        <v>1013</v>
      </c>
      <c r="O83" t="s">
        <v>686</v>
      </c>
      <c r="P83" t="s">
        <v>686</v>
      </c>
      <c r="Q83">
        <v>1</v>
      </c>
      <c r="W83">
        <v>0</v>
      </c>
      <c r="X83">
        <v>476480486</v>
      </c>
      <c r="Y83">
        <f>(AT83*1.2)</f>
        <v>199.2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166</v>
      </c>
      <c r="AU83" t="s">
        <v>25</v>
      </c>
      <c r="AV83">
        <v>1</v>
      </c>
      <c r="AW83">
        <v>2</v>
      </c>
      <c r="AX83">
        <v>85742094</v>
      </c>
      <c r="AY83">
        <v>1</v>
      </c>
      <c r="AZ83">
        <v>0</v>
      </c>
      <c r="BA83">
        <v>103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U83">
        <f>ROUND(AT83*Source!I46*AH83*AL83,2)</f>
        <v>0</v>
      </c>
      <c r="CV83">
        <f>ROUND(Y83*Source!I46,9)</f>
        <v>179.28</v>
      </c>
      <c r="CW83">
        <v>0</v>
      </c>
      <c r="CX83">
        <f>ROUND(Y83*Source!I46,9)</f>
        <v>179.28</v>
      </c>
      <c r="CY83">
        <f>AD83</f>
        <v>0</v>
      </c>
      <c r="CZ83">
        <f>AH83</f>
        <v>0</v>
      </c>
      <c r="DA83">
        <f>AL83</f>
        <v>1</v>
      </c>
      <c r="DB83">
        <f>ROUND((ROUND(AT83*CZ83,2)*1.2),6)</f>
        <v>0</v>
      </c>
      <c r="DC83">
        <f>ROUND((ROUND(AT83*AG83,2)*1.2),6)</f>
        <v>0</v>
      </c>
      <c r="DD83" t="s">
        <v>3</v>
      </c>
      <c r="DE83" t="s">
        <v>3</v>
      </c>
      <c r="DF83">
        <f>ROUND(ROUND(AE83,2)*CX83,2)</f>
        <v>0</v>
      </c>
      <c r="DG83">
        <f t="shared" si="18"/>
        <v>0</v>
      </c>
      <c r="DH83">
        <f t="shared" si="17"/>
        <v>0</v>
      </c>
      <c r="DI83">
        <f t="shared" si="16"/>
        <v>0</v>
      </c>
      <c r="DJ83">
        <f>DI83</f>
        <v>0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">
      <c r="A84">
        <f>ROW(Source!A46)</f>
        <v>46</v>
      </c>
      <c r="B84">
        <v>85736471</v>
      </c>
      <c r="C84">
        <v>85742091</v>
      </c>
      <c r="D84">
        <v>85164005</v>
      </c>
      <c r="E84">
        <v>1081</v>
      </c>
      <c r="F84">
        <v>1</v>
      </c>
      <c r="G84">
        <v>1081</v>
      </c>
      <c r="H84">
        <v>3</v>
      </c>
      <c r="I84" t="s">
        <v>698</v>
      </c>
      <c r="J84" t="s">
        <v>3</v>
      </c>
      <c r="K84" t="s">
        <v>699</v>
      </c>
      <c r="L84">
        <v>1348</v>
      </c>
      <c r="N84">
        <v>1009</v>
      </c>
      <c r="O84" t="s">
        <v>700</v>
      </c>
      <c r="P84" t="s">
        <v>700</v>
      </c>
      <c r="Q84">
        <v>1000</v>
      </c>
      <c r="W84">
        <v>0</v>
      </c>
      <c r="X84">
        <v>1489638031</v>
      </c>
      <c r="Y84">
        <f>(AT84*1)</f>
        <v>0.28499999999999998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-2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0.28499999999999998</v>
      </c>
      <c r="AU84" t="s">
        <v>24</v>
      </c>
      <c r="AV84">
        <v>0</v>
      </c>
      <c r="AW84">
        <v>2</v>
      </c>
      <c r="AX84">
        <v>85742095</v>
      </c>
      <c r="AY84">
        <v>1</v>
      </c>
      <c r="AZ84">
        <v>0</v>
      </c>
      <c r="BA84">
        <v>104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ROUND(Y84*Source!I46,9)</f>
        <v>0.25650000000000001</v>
      </c>
      <c r="CY84">
        <f>AA84</f>
        <v>0</v>
      </c>
      <c r="CZ84">
        <f>AE84</f>
        <v>0</v>
      </c>
      <c r="DA84">
        <f>AI84</f>
        <v>1</v>
      </c>
      <c r="DB84">
        <f>ROUND((ROUND(AT84*CZ84,2)*1),6)</f>
        <v>0</v>
      </c>
      <c r="DC84">
        <f>ROUND((ROUND(AT84*AG84,2)*1),6)</f>
        <v>0</v>
      </c>
      <c r="DD84" t="s">
        <v>3</v>
      </c>
      <c r="DE84" t="s">
        <v>3</v>
      </c>
      <c r="DF84">
        <f>ROUND(ROUND(AE84,2)*CX84,2)</f>
        <v>0</v>
      </c>
      <c r="DG84">
        <f t="shared" si="18"/>
        <v>0</v>
      </c>
      <c r="DH84">
        <f t="shared" si="17"/>
        <v>0</v>
      </c>
      <c r="DI84">
        <f t="shared" si="16"/>
        <v>0</v>
      </c>
      <c r="DJ84">
        <f>DF84</f>
        <v>0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">
      <c r="A85">
        <f>ROW(Source!A47)</f>
        <v>47</v>
      </c>
      <c r="B85">
        <v>85736473</v>
      </c>
      <c r="C85">
        <v>85742091</v>
      </c>
      <c r="D85">
        <v>85164021</v>
      </c>
      <c r="E85">
        <v>1081</v>
      </c>
      <c r="F85">
        <v>1</v>
      </c>
      <c r="G85">
        <v>1081</v>
      </c>
      <c r="H85">
        <v>1</v>
      </c>
      <c r="I85" t="s">
        <v>684</v>
      </c>
      <c r="J85" t="s">
        <v>3</v>
      </c>
      <c r="K85" t="s">
        <v>685</v>
      </c>
      <c r="L85">
        <v>1191</v>
      </c>
      <c r="N85">
        <v>1013</v>
      </c>
      <c r="O85" t="s">
        <v>686</v>
      </c>
      <c r="P85" t="s">
        <v>686</v>
      </c>
      <c r="Q85">
        <v>1</v>
      </c>
      <c r="W85">
        <v>0</v>
      </c>
      <c r="X85">
        <v>476480486</v>
      </c>
      <c r="Y85">
        <f>(AT85*1.2)</f>
        <v>199.2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5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166</v>
      </c>
      <c r="AU85" t="s">
        <v>25</v>
      </c>
      <c r="AV85">
        <v>1</v>
      </c>
      <c r="AW85">
        <v>2</v>
      </c>
      <c r="AX85">
        <v>85742094</v>
      </c>
      <c r="AY85">
        <v>1</v>
      </c>
      <c r="AZ85">
        <v>0</v>
      </c>
      <c r="BA85">
        <v>105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U85">
        <f>ROUND(AT85*Source!I47*AH85*AL85,2)</f>
        <v>0</v>
      </c>
      <c r="CV85">
        <f>ROUND(Y85*Source!I47,9)</f>
        <v>179.28</v>
      </c>
      <c r="CW85">
        <v>0</v>
      </c>
      <c r="CX85">
        <f>ROUND(Y85*Source!I47,9)</f>
        <v>179.28</v>
      </c>
      <c r="CY85">
        <f>AD85</f>
        <v>0</v>
      </c>
      <c r="CZ85">
        <f>AH85</f>
        <v>0</v>
      </c>
      <c r="DA85">
        <f>AL85</f>
        <v>1</v>
      </c>
      <c r="DB85">
        <f>ROUND((ROUND(AT85*CZ85,2)*1.2),6)</f>
        <v>0</v>
      </c>
      <c r="DC85">
        <f>ROUND((ROUND(AT85*AG85,2)*1.2),6)</f>
        <v>0</v>
      </c>
      <c r="DD85" t="s">
        <v>3</v>
      </c>
      <c r="DE85" t="s">
        <v>3</v>
      </c>
      <c r="DF85">
        <f>ROUND(ROUND(AE85,2)*CX85,2)</f>
        <v>0</v>
      </c>
      <c r="DG85">
        <f t="shared" si="18"/>
        <v>0</v>
      </c>
      <c r="DH85">
        <f t="shared" si="17"/>
        <v>0</v>
      </c>
      <c r="DI85">
        <f t="shared" si="16"/>
        <v>0</v>
      </c>
      <c r="DJ85">
        <f>DI85</f>
        <v>0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">
      <c r="A86">
        <f>ROW(Source!A47)</f>
        <v>47</v>
      </c>
      <c r="B86">
        <v>85736473</v>
      </c>
      <c r="C86">
        <v>85742091</v>
      </c>
      <c r="D86">
        <v>85164005</v>
      </c>
      <c r="E86">
        <v>1081</v>
      </c>
      <c r="F86">
        <v>1</v>
      </c>
      <c r="G86">
        <v>1081</v>
      </c>
      <c r="H86">
        <v>3</v>
      </c>
      <c r="I86" t="s">
        <v>698</v>
      </c>
      <c r="J86" t="s">
        <v>3</v>
      </c>
      <c r="K86" t="s">
        <v>699</v>
      </c>
      <c r="L86">
        <v>1348</v>
      </c>
      <c r="N86">
        <v>1009</v>
      </c>
      <c r="O86" t="s">
        <v>700</v>
      </c>
      <c r="P86" t="s">
        <v>700</v>
      </c>
      <c r="Q86">
        <v>1000</v>
      </c>
      <c r="W86">
        <v>0</v>
      </c>
      <c r="X86">
        <v>1489638031</v>
      </c>
      <c r="Y86">
        <f>(AT86*1)</f>
        <v>0.28499999999999998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9.84</v>
      </c>
      <c r="AJ86">
        <v>1</v>
      </c>
      <c r="AK86">
        <v>1</v>
      </c>
      <c r="AL86">
        <v>1</v>
      </c>
      <c r="AM86">
        <v>5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0.28499999999999998</v>
      </c>
      <c r="AU86" t="s">
        <v>24</v>
      </c>
      <c r="AV86">
        <v>0</v>
      </c>
      <c r="AW86">
        <v>2</v>
      </c>
      <c r="AX86">
        <v>85742095</v>
      </c>
      <c r="AY86">
        <v>1</v>
      </c>
      <c r="AZ86">
        <v>0</v>
      </c>
      <c r="BA86">
        <v>106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ROUND(Y86*Source!I47,9)</f>
        <v>0.25650000000000001</v>
      </c>
      <c r="CY86">
        <f>AA86</f>
        <v>0</v>
      </c>
      <c r="CZ86">
        <f>AE86</f>
        <v>0</v>
      </c>
      <c r="DA86">
        <f>AI86</f>
        <v>9.84</v>
      </c>
      <c r="DB86">
        <f>ROUND((ROUND(AT86*CZ86,2)*1),6)</f>
        <v>0</v>
      </c>
      <c r="DC86">
        <f>ROUND((ROUND(AT86*AG86,2)*1),6)</f>
        <v>0</v>
      </c>
      <c r="DD86" t="s">
        <v>3</v>
      </c>
      <c r="DE86" t="s">
        <v>3</v>
      </c>
      <c r="DF86">
        <f>ROUND(ROUND(AE86*AI86,2)*CX86,2)</f>
        <v>0</v>
      </c>
      <c r="DG86">
        <f t="shared" si="18"/>
        <v>0</v>
      </c>
      <c r="DH86">
        <f t="shared" si="17"/>
        <v>0</v>
      </c>
      <c r="DI86">
        <f t="shared" si="16"/>
        <v>0</v>
      </c>
      <c r="DJ86">
        <f>DF86</f>
        <v>0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ROW(Source!A83)</f>
        <v>83</v>
      </c>
      <c r="B87">
        <v>85736471</v>
      </c>
      <c r="C87">
        <v>85737086</v>
      </c>
      <c r="D87">
        <v>85164021</v>
      </c>
      <c r="E87">
        <v>1081</v>
      </c>
      <c r="F87">
        <v>1</v>
      </c>
      <c r="G87">
        <v>1081</v>
      </c>
      <c r="H87">
        <v>1</v>
      </c>
      <c r="I87" t="s">
        <v>684</v>
      </c>
      <c r="J87" t="s">
        <v>3</v>
      </c>
      <c r="K87" t="s">
        <v>685</v>
      </c>
      <c r="L87">
        <v>1191</v>
      </c>
      <c r="N87">
        <v>1013</v>
      </c>
      <c r="O87" t="s">
        <v>686</v>
      </c>
      <c r="P87" t="s">
        <v>686</v>
      </c>
      <c r="Q87">
        <v>1</v>
      </c>
      <c r="W87">
        <v>0</v>
      </c>
      <c r="X87">
        <v>476480486</v>
      </c>
      <c r="Y87">
        <f>((AT87*1.15)*1.2)</f>
        <v>46.506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-2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33.700000000000003</v>
      </c>
      <c r="AU87" t="s">
        <v>141</v>
      </c>
      <c r="AV87">
        <v>1</v>
      </c>
      <c r="AW87">
        <v>2</v>
      </c>
      <c r="AX87">
        <v>85737091</v>
      </c>
      <c r="AY87">
        <v>1</v>
      </c>
      <c r="AZ87">
        <v>0</v>
      </c>
      <c r="BA87">
        <v>107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U87">
        <f>ROUND(AT87*Source!I83*AH87*AL87,2)</f>
        <v>0</v>
      </c>
      <c r="CV87">
        <f>ROUND(Y87*Source!I83,9)</f>
        <v>13.02168</v>
      </c>
      <c r="CW87">
        <v>0</v>
      </c>
      <c r="CX87">
        <f>ROUND(Y87*Source!I83,9)</f>
        <v>13.02168</v>
      </c>
      <c r="CY87">
        <f>AD87</f>
        <v>0</v>
      </c>
      <c r="CZ87">
        <f>AH87</f>
        <v>0</v>
      </c>
      <c r="DA87">
        <f>AL87</f>
        <v>1</v>
      </c>
      <c r="DB87">
        <f>ROUND(((ROUND(AT87*CZ87,2)*1.15)*1.2),6)</f>
        <v>0</v>
      </c>
      <c r="DC87">
        <f>ROUND(((ROUND(AT87*AG87,2)*1.15)*1.2),6)</f>
        <v>0</v>
      </c>
      <c r="DD87" t="s">
        <v>3</v>
      </c>
      <c r="DE87" t="s">
        <v>3</v>
      </c>
      <c r="DF87">
        <f t="shared" ref="DF87:DF105" si="19">ROUND(ROUND(AE87,2)*CX87,2)</f>
        <v>0</v>
      </c>
      <c r="DG87">
        <f t="shared" si="18"/>
        <v>0</v>
      </c>
      <c r="DH87">
        <f t="shared" si="17"/>
        <v>0</v>
      </c>
      <c r="DI87">
        <f t="shared" si="16"/>
        <v>0</v>
      </c>
      <c r="DJ87">
        <f>DI87</f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ROW(Source!A83)</f>
        <v>83</v>
      </c>
      <c r="B88">
        <v>85736471</v>
      </c>
      <c r="C88">
        <v>85737086</v>
      </c>
      <c r="D88">
        <v>85229630</v>
      </c>
      <c r="E88">
        <v>1</v>
      </c>
      <c r="F88">
        <v>1</v>
      </c>
      <c r="G88">
        <v>1081</v>
      </c>
      <c r="H88">
        <v>2</v>
      </c>
      <c r="I88" t="s">
        <v>724</v>
      </c>
      <c r="J88" t="s">
        <v>725</v>
      </c>
      <c r="K88" t="s">
        <v>726</v>
      </c>
      <c r="L88">
        <v>1368</v>
      </c>
      <c r="N88">
        <v>1011</v>
      </c>
      <c r="O88" t="s">
        <v>690</v>
      </c>
      <c r="P88" t="s">
        <v>690</v>
      </c>
      <c r="Q88">
        <v>1</v>
      </c>
      <c r="W88">
        <v>0</v>
      </c>
      <c r="X88">
        <v>378609176</v>
      </c>
      <c r="Y88">
        <f>((AT88*1.25)*1.2)</f>
        <v>1.7849999999999997</v>
      </c>
      <c r="AA88">
        <v>0</v>
      </c>
      <c r="AB88">
        <v>3.39</v>
      </c>
      <c r="AC88">
        <v>0</v>
      </c>
      <c r="AD88">
        <v>0</v>
      </c>
      <c r="AE88">
        <v>0</v>
      </c>
      <c r="AF88">
        <v>3.18</v>
      </c>
      <c r="AG88">
        <v>0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-2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1.19</v>
      </c>
      <c r="AU88" t="s">
        <v>140</v>
      </c>
      <c r="AV88">
        <v>0</v>
      </c>
      <c r="AW88">
        <v>2</v>
      </c>
      <c r="AX88">
        <v>85737092</v>
      </c>
      <c r="AY88">
        <v>1</v>
      </c>
      <c r="AZ88">
        <v>0</v>
      </c>
      <c r="BA88">
        <v>108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f>ROUND(Y88*Source!I83*DO88,9)</f>
        <v>0</v>
      </c>
      <c r="CX88">
        <f>ROUND(Y88*Source!I83,9)</f>
        <v>0.49980000000000002</v>
      </c>
      <c r="CY88">
        <f>AB88</f>
        <v>3.39</v>
      </c>
      <c r="CZ88">
        <f>AF88</f>
        <v>3.18</v>
      </c>
      <c r="DA88">
        <f>AJ88</f>
        <v>1</v>
      </c>
      <c r="DB88">
        <f>ROUND(((ROUND(AT88*CZ88,2)*1.25)*1.2),6)</f>
        <v>5.67</v>
      </c>
      <c r="DC88">
        <f>ROUND(((ROUND(AT88*AG88,2)*1.25)*1.2),6)</f>
        <v>0</v>
      </c>
      <c r="DD88" t="s">
        <v>3</v>
      </c>
      <c r="DE88" t="s">
        <v>3</v>
      </c>
      <c r="DF88">
        <f t="shared" si="19"/>
        <v>0</v>
      </c>
      <c r="DG88">
        <f t="shared" si="18"/>
        <v>1.59</v>
      </c>
      <c r="DH88">
        <f t="shared" si="17"/>
        <v>0</v>
      </c>
      <c r="DI88">
        <f t="shared" si="16"/>
        <v>0</v>
      </c>
      <c r="DJ88">
        <f>DG88</f>
        <v>1.59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">
      <c r="A89">
        <f>ROW(Source!A83)</f>
        <v>83</v>
      </c>
      <c r="B89">
        <v>85736471</v>
      </c>
      <c r="C89">
        <v>85737086</v>
      </c>
      <c r="D89">
        <v>85229932</v>
      </c>
      <c r="E89">
        <v>1</v>
      </c>
      <c r="F89">
        <v>1</v>
      </c>
      <c r="G89">
        <v>1081</v>
      </c>
      <c r="H89">
        <v>2</v>
      </c>
      <c r="I89" t="s">
        <v>704</v>
      </c>
      <c r="J89" t="s">
        <v>705</v>
      </c>
      <c r="K89" t="s">
        <v>706</v>
      </c>
      <c r="L89">
        <v>1368</v>
      </c>
      <c r="N89">
        <v>1011</v>
      </c>
      <c r="O89" t="s">
        <v>690</v>
      </c>
      <c r="P89" t="s">
        <v>690</v>
      </c>
      <c r="Q89">
        <v>1</v>
      </c>
      <c r="W89">
        <v>0</v>
      </c>
      <c r="X89">
        <v>874612079</v>
      </c>
      <c r="Y89">
        <f>((AT89*1.25)*1.2)</f>
        <v>0.6</v>
      </c>
      <c r="AA89">
        <v>0</v>
      </c>
      <c r="AB89">
        <v>88.67</v>
      </c>
      <c r="AC89">
        <v>13.47</v>
      </c>
      <c r="AD89">
        <v>0</v>
      </c>
      <c r="AE89">
        <v>0</v>
      </c>
      <c r="AF89">
        <v>83.1</v>
      </c>
      <c r="AG89">
        <v>12.62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-2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0.4</v>
      </c>
      <c r="AU89" t="s">
        <v>140</v>
      </c>
      <c r="AV89">
        <v>0</v>
      </c>
      <c r="AW89">
        <v>2</v>
      </c>
      <c r="AX89">
        <v>85737093</v>
      </c>
      <c r="AY89">
        <v>1</v>
      </c>
      <c r="AZ89">
        <v>0</v>
      </c>
      <c r="BA89">
        <v>109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f>ROUND(Y89*Source!I83*DO89,9)</f>
        <v>2.1201599999999998</v>
      </c>
      <c r="CX89">
        <f>ROUND(Y89*Source!I83,9)</f>
        <v>0.16800000000000001</v>
      </c>
      <c r="CY89">
        <f>AB89</f>
        <v>88.67</v>
      </c>
      <c r="CZ89">
        <f>AF89</f>
        <v>83.1</v>
      </c>
      <c r="DA89">
        <f>AJ89</f>
        <v>1</v>
      </c>
      <c r="DB89">
        <f>ROUND(((ROUND(AT89*CZ89,2)*1.25)*1.2),6)</f>
        <v>49.86</v>
      </c>
      <c r="DC89">
        <f>ROUND(((ROUND(AT89*AG89,2)*1.25)*1.2),6)</f>
        <v>7.5750000000000002</v>
      </c>
      <c r="DD89" t="s">
        <v>3</v>
      </c>
      <c r="DE89" t="s">
        <v>3</v>
      </c>
      <c r="DF89">
        <f t="shared" si="19"/>
        <v>0</v>
      </c>
      <c r="DG89">
        <f t="shared" si="18"/>
        <v>13.96</v>
      </c>
      <c r="DH89">
        <f t="shared" si="17"/>
        <v>2.12</v>
      </c>
      <c r="DI89">
        <f t="shared" si="16"/>
        <v>0</v>
      </c>
      <c r="DJ89">
        <f>DG89</f>
        <v>13.96</v>
      </c>
      <c r="DK89">
        <v>0</v>
      </c>
      <c r="DL89" t="s">
        <v>707</v>
      </c>
      <c r="DM89">
        <v>0</v>
      </c>
      <c r="DN89" t="s">
        <v>686</v>
      </c>
      <c r="DO89">
        <v>12.62</v>
      </c>
    </row>
    <row r="90" spans="1:119" x14ac:dyDescent="0.2">
      <c r="A90">
        <f>ROW(Source!A83)</f>
        <v>83</v>
      </c>
      <c r="B90">
        <v>85736471</v>
      </c>
      <c r="C90">
        <v>85737086</v>
      </c>
      <c r="D90">
        <v>85229166</v>
      </c>
      <c r="E90">
        <v>1</v>
      </c>
      <c r="F90">
        <v>1</v>
      </c>
      <c r="G90">
        <v>1081</v>
      </c>
      <c r="H90">
        <v>2</v>
      </c>
      <c r="I90" t="s">
        <v>727</v>
      </c>
      <c r="J90" t="s">
        <v>728</v>
      </c>
      <c r="K90" t="s">
        <v>729</v>
      </c>
      <c r="L90">
        <v>1368</v>
      </c>
      <c r="N90">
        <v>1011</v>
      </c>
      <c r="O90" t="s">
        <v>690</v>
      </c>
      <c r="P90" t="s">
        <v>690</v>
      </c>
      <c r="Q90">
        <v>1</v>
      </c>
      <c r="W90">
        <v>0</v>
      </c>
      <c r="X90">
        <v>-44940208</v>
      </c>
      <c r="Y90">
        <f>((AT90*1.25)*1.2)</f>
        <v>0.09</v>
      </c>
      <c r="AA90">
        <v>0</v>
      </c>
      <c r="AB90">
        <v>191.17</v>
      </c>
      <c r="AC90">
        <v>18.059999999999999</v>
      </c>
      <c r="AD90">
        <v>0</v>
      </c>
      <c r="AE90">
        <v>0</v>
      </c>
      <c r="AF90">
        <v>179.17</v>
      </c>
      <c r="AG90">
        <v>16.93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-2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0.06</v>
      </c>
      <c r="AU90" t="s">
        <v>140</v>
      </c>
      <c r="AV90">
        <v>0</v>
      </c>
      <c r="AW90">
        <v>2</v>
      </c>
      <c r="AX90">
        <v>85737094</v>
      </c>
      <c r="AY90">
        <v>1</v>
      </c>
      <c r="AZ90">
        <v>0</v>
      </c>
      <c r="BA90">
        <v>110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f>ROUND(Y90*Source!I83*DO90,9)</f>
        <v>0.42663600000000002</v>
      </c>
      <c r="CX90">
        <f>ROUND(Y90*Source!I83,9)</f>
        <v>2.52E-2</v>
      </c>
      <c r="CY90">
        <f>AB90</f>
        <v>191.17</v>
      </c>
      <c r="CZ90">
        <f>AF90</f>
        <v>179.17</v>
      </c>
      <c r="DA90">
        <f>AJ90</f>
        <v>1</v>
      </c>
      <c r="DB90">
        <f>ROUND(((ROUND(AT90*CZ90,2)*1.25)*1.2),6)</f>
        <v>16.125</v>
      </c>
      <c r="DC90">
        <f>ROUND(((ROUND(AT90*AG90,2)*1.25)*1.2),6)</f>
        <v>1.53</v>
      </c>
      <c r="DD90" t="s">
        <v>3</v>
      </c>
      <c r="DE90" t="s">
        <v>3</v>
      </c>
      <c r="DF90">
        <f t="shared" si="19"/>
        <v>0</v>
      </c>
      <c r="DG90">
        <f t="shared" si="18"/>
        <v>4.5199999999999996</v>
      </c>
      <c r="DH90">
        <f t="shared" si="17"/>
        <v>0.43</v>
      </c>
      <c r="DI90">
        <f t="shared" si="16"/>
        <v>0</v>
      </c>
      <c r="DJ90">
        <f>DG90</f>
        <v>4.5199999999999996</v>
      </c>
      <c r="DK90">
        <v>0</v>
      </c>
      <c r="DL90" t="s">
        <v>707</v>
      </c>
      <c r="DM90">
        <v>0</v>
      </c>
      <c r="DN90" t="s">
        <v>686</v>
      </c>
      <c r="DO90">
        <v>16.93</v>
      </c>
    </row>
    <row r="91" spans="1:119" x14ac:dyDescent="0.2">
      <c r="A91">
        <f>ROW(Source!A83)</f>
        <v>83</v>
      </c>
      <c r="B91">
        <v>85736471</v>
      </c>
      <c r="C91">
        <v>85737086</v>
      </c>
      <c r="D91">
        <v>85198960</v>
      </c>
      <c r="E91">
        <v>1</v>
      </c>
      <c r="F91">
        <v>1</v>
      </c>
      <c r="G91">
        <v>1081</v>
      </c>
      <c r="H91">
        <v>3</v>
      </c>
      <c r="I91" t="s">
        <v>714</v>
      </c>
      <c r="J91" t="s">
        <v>715</v>
      </c>
      <c r="K91" t="s">
        <v>716</v>
      </c>
      <c r="L91">
        <v>1339</v>
      </c>
      <c r="N91">
        <v>1007</v>
      </c>
      <c r="O91" t="s">
        <v>694</v>
      </c>
      <c r="P91" t="s">
        <v>694</v>
      </c>
      <c r="Q91">
        <v>1</v>
      </c>
      <c r="W91">
        <v>0</v>
      </c>
      <c r="X91">
        <v>-1622585150</v>
      </c>
      <c r="Y91">
        <f t="shared" ref="Y91:Y101" si="20">((AT91*1)*1)</f>
        <v>3.3000000000000002E-2</v>
      </c>
      <c r="AA91">
        <v>7.07</v>
      </c>
      <c r="AB91">
        <v>0</v>
      </c>
      <c r="AC91">
        <v>0</v>
      </c>
      <c r="AD91">
        <v>0</v>
      </c>
      <c r="AE91">
        <v>7.07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-2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3.3000000000000002E-2</v>
      </c>
      <c r="AU91" t="s">
        <v>42</v>
      </c>
      <c r="AV91">
        <v>0</v>
      </c>
      <c r="AW91">
        <v>2</v>
      </c>
      <c r="AX91">
        <v>85737095</v>
      </c>
      <c r="AY91">
        <v>1</v>
      </c>
      <c r="AZ91">
        <v>0</v>
      </c>
      <c r="BA91">
        <v>111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v>0</v>
      </c>
      <c r="CX91">
        <f>ROUND(Y91*Source!I83,9)</f>
        <v>9.2399999999999999E-3</v>
      </c>
      <c r="CY91">
        <f t="shared" ref="CY91:CY101" si="21">AA91</f>
        <v>7.07</v>
      </c>
      <c r="CZ91">
        <f t="shared" ref="CZ91:CZ101" si="22">AE91</f>
        <v>7.07</v>
      </c>
      <c r="DA91">
        <f t="shared" ref="DA91:DA101" si="23">AI91</f>
        <v>1</v>
      </c>
      <c r="DB91">
        <f t="shared" ref="DB91:DB101" si="24">ROUND(((ROUND(AT91*CZ91,2)*1)*1),6)</f>
        <v>0.23</v>
      </c>
      <c r="DC91">
        <f t="shared" ref="DC91:DC101" si="25">ROUND(((ROUND(AT91*AG91,2)*1)*1),6)</f>
        <v>0</v>
      </c>
      <c r="DD91" t="s">
        <v>3</v>
      </c>
      <c r="DE91" t="s">
        <v>3</v>
      </c>
      <c r="DF91">
        <f t="shared" si="19"/>
        <v>7.0000000000000007E-2</v>
      </c>
      <c r="DG91">
        <f t="shared" si="18"/>
        <v>0</v>
      </c>
      <c r="DH91">
        <f t="shared" si="17"/>
        <v>0</v>
      </c>
      <c r="DI91">
        <f t="shared" si="16"/>
        <v>0</v>
      </c>
      <c r="DJ91">
        <f t="shared" ref="DJ91:DJ101" si="26">DF91</f>
        <v>7.0000000000000007E-2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ROW(Source!A83)</f>
        <v>83</v>
      </c>
      <c r="B92">
        <v>85736471</v>
      </c>
      <c r="C92">
        <v>85737086</v>
      </c>
      <c r="D92">
        <v>85200671</v>
      </c>
      <c r="E92">
        <v>1</v>
      </c>
      <c r="F92">
        <v>1</v>
      </c>
      <c r="G92">
        <v>1081</v>
      </c>
      <c r="H92">
        <v>3</v>
      </c>
      <c r="I92" t="s">
        <v>730</v>
      </c>
      <c r="J92" t="s">
        <v>731</v>
      </c>
      <c r="K92" t="s">
        <v>732</v>
      </c>
      <c r="L92">
        <v>1346</v>
      </c>
      <c r="N92">
        <v>1009</v>
      </c>
      <c r="O92" t="s">
        <v>723</v>
      </c>
      <c r="P92" t="s">
        <v>723</v>
      </c>
      <c r="Q92">
        <v>1</v>
      </c>
      <c r="W92">
        <v>0</v>
      </c>
      <c r="X92">
        <v>1021383118</v>
      </c>
      <c r="Y92">
        <f t="shared" si="20"/>
        <v>0.05</v>
      </c>
      <c r="AA92">
        <v>37.979999999999997</v>
      </c>
      <c r="AB92">
        <v>0</v>
      </c>
      <c r="AC92">
        <v>0</v>
      </c>
      <c r="AD92">
        <v>0</v>
      </c>
      <c r="AE92">
        <v>37.979999999999997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1</v>
      </c>
      <c r="AL92">
        <v>1</v>
      </c>
      <c r="AM92">
        <v>-2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0.05</v>
      </c>
      <c r="AU92" t="s">
        <v>42</v>
      </c>
      <c r="AV92">
        <v>0</v>
      </c>
      <c r="AW92">
        <v>2</v>
      </c>
      <c r="AX92">
        <v>85737096</v>
      </c>
      <c r="AY92">
        <v>1</v>
      </c>
      <c r="AZ92">
        <v>0</v>
      </c>
      <c r="BA92">
        <v>112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ROUND(Y92*Source!I83,9)</f>
        <v>1.4E-2</v>
      </c>
      <c r="CY92">
        <f t="shared" si="21"/>
        <v>37.979999999999997</v>
      </c>
      <c r="CZ92">
        <f t="shared" si="22"/>
        <v>37.979999999999997</v>
      </c>
      <c r="DA92">
        <f t="shared" si="23"/>
        <v>1</v>
      </c>
      <c r="DB92">
        <f t="shared" si="24"/>
        <v>1.9</v>
      </c>
      <c r="DC92">
        <f t="shared" si="25"/>
        <v>0</v>
      </c>
      <c r="DD92" t="s">
        <v>3</v>
      </c>
      <c r="DE92" t="s">
        <v>3</v>
      </c>
      <c r="DF92">
        <f t="shared" si="19"/>
        <v>0.53</v>
      </c>
      <c r="DG92">
        <f t="shared" si="18"/>
        <v>0</v>
      </c>
      <c r="DH92">
        <f t="shared" si="17"/>
        <v>0</v>
      </c>
      <c r="DI92">
        <f t="shared" si="16"/>
        <v>0</v>
      </c>
      <c r="DJ92">
        <f t="shared" si="26"/>
        <v>0.53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">
      <c r="A93">
        <f>ROW(Source!A83)</f>
        <v>83</v>
      </c>
      <c r="B93">
        <v>85736471</v>
      </c>
      <c r="C93">
        <v>85737086</v>
      </c>
      <c r="D93">
        <v>85199079</v>
      </c>
      <c r="E93">
        <v>1</v>
      </c>
      <c r="F93">
        <v>1</v>
      </c>
      <c r="G93">
        <v>1081</v>
      </c>
      <c r="H93">
        <v>3</v>
      </c>
      <c r="I93" t="s">
        <v>733</v>
      </c>
      <c r="J93" t="s">
        <v>734</v>
      </c>
      <c r="K93" t="s">
        <v>735</v>
      </c>
      <c r="L93">
        <v>1348</v>
      </c>
      <c r="N93">
        <v>1009</v>
      </c>
      <c r="O93" t="s">
        <v>700</v>
      </c>
      <c r="P93" t="s">
        <v>700</v>
      </c>
      <c r="Q93">
        <v>1000</v>
      </c>
      <c r="W93">
        <v>0</v>
      </c>
      <c r="X93">
        <v>-1462767551</v>
      </c>
      <c r="Y93">
        <f t="shared" si="20"/>
        <v>8.9999999999999996E-7</v>
      </c>
      <c r="AA93">
        <v>3234.81</v>
      </c>
      <c r="AB93">
        <v>0</v>
      </c>
      <c r="AC93">
        <v>0</v>
      </c>
      <c r="AD93">
        <v>0</v>
      </c>
      <c r="AE93">
        <v>3234.81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-2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8.9999999999999996E-7</v>
      </c>
      <c r="AU93" t="s">
        <v>42</v>
      </c>
      <c r="AV93">
        <v>0</v>
      </c>
      <c r="AW93">
        <v>2</v>
      </c>
      <c r="AX93">
        <v>85737097</v>
      </c>
      <c r="AY93">
        <v>1</v>
      </c>
      <c r="AZ93">
        <v>0</v>
      </c>
      <c r="BA93">
        <v>113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v>0</v>
      </c>
      <c r="CX93">
        <f>ROUND(Y93*Source!I83,9)</f>
        <v>2.5199999999999998E-7</v>
      </c>
      <c r="CY93">
        <f t="shared" si="21"/>
        <v>3234.81</v>
      </c>
      <c r="CZ93">
        <f t="shared" si="22"/>
        <v>3234.81</v>
      </c>
      <c r="DA93">
        <f t="shared" si="23"/>
        <v>1</v>
      </c>
      <c r="DB93">
        <f t="shared" si="24"/>
        <v>0</v>
      </c>
      <c r="DC93">
        <f t="shared" si="25"/>
        <v>0</v>
      </c>
      <c r="DD93" t="s">
        <v>3</v>
      </c>
      <c r="DE93" t="s">
        <v>3</v>
      </c>
      <c r="DF93">
        <f t="shared" si="19"/>
        <v>0</v>
      </c>
      <c r="DG93">
        <f t="shared" si="18"/>
        <v>0</v>
      </c>
      <c r="DH93">
        <f t="shared" si="17"/>
        <v>0</v>
      </c>
      <c r="DI93">
        <f t="shared" si="16"/>
        <v>0</v>
      </c>
      <c r="DJ93">
        <f t="shared" si="26"/>
        <v>0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">
      <c r="A94">
        <f>ROW(Source!A83)</f>
        <v>83</v>
      </c>
      <c r="B94">
        <v>85736471</v>
      </c>
      <c r="C94">
        <v>85737086</v>
      </c>
      <c r="D94">
        <v>85198892</v>
      </c>
      <c r="E94">
        <v>1</v>
      </c>
      <c r="F94">
        <v>1</v>
      </c>
      <c r="G94">
        <v>1081</v>
      </c>
      <c r="H94">
        <v>3</v>
      </c>
      <c r="I94" t="s">
        <v>691</v>
      </c>
      <c r="J94" t="s">
        <v>692</v>
      </c>
      <c r="K94" t="s">
        <v>693</v>
      </c>
      <c r="L94">
        <v>1339</v>
      </c>
      <c r="N94">
        <v>1007</v>
      </c>
      <c r="O94" t="s">
        <v>694</v>
      </c>
      <c r="P94" t="s">
        <v>694</v>
      </c>
      <c r="Q94">
        <v>1</v>
      </c>
      <c r="W94">
        <v>0</v>
      </c>
      <c r="X94">
        <v>-676034668</v>
      </c>
      <c r="Y94">
        <f t="shared" si="20"/>
        <v>0.19</v>
      </c>
      <c r="AA94">
        <v>53.42</v>
      </c>
      <c r="AB94">
        <v>0</v>
      </c>
      <c r="AC94">
        <v>0</v>
      </c>
      <c r="AD94">
        <v>0</v>
      </c>
      <c r="AE94">
        <v>53.42</v>
      </c>
      <c r="AF94">
        <v>0</v>
      </c>
      <c r="AG94">
        <v>0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-2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0.19</v>
      </c>
      <c r="AU94" t="s">
        <v>42</v>
      </c>
      <c r="AV94">
        <v>0</v>
      </c>
      <c r="AW94">
        <v>2</v>
      </c>
      <c r="AX94">
        <v>85737098</v>
      </c>
      <c r="AY94">
        <v>1</v>
      </c>
      <c r="AZ94">
        <v>0</v>
      </c>
      <c r="BA94">
        <v>114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ROUND(Y94*Source!I83,9)</f>
        <v>5.3199999999999997E-2</v>
      </c>
      <c r="CY94">
        <f t="shared" si="21"/>
        <v>53.42</v>
      </c>
      <c r="CZ94">
        <f t="shared" si="22"/>
        <v>53.42</v>
      </c>
      <c r="DA94">
        <f t="shared" si="23"/>
        <v>1</v>
      </c>
      <c r="DB94">
        <f t="shared" si="24"/>
        <v>10.15</v>
      </c>
      <c r="DC94">
        <f t="shared" si="25"/>
        <v>0</v>
      </c>
      <c r="DD94" t="s">
        <v>3</v>
      </c>
      <c r="DE94" t="s">
        <v>3</v>
      </c>
      <c r="DF94">
        <f t="shared" si="19"/>
        <v>2.84</v>
      </c>
      <c r="DG94">
        <f t="shared" si="18"/>
        <v>0</v>
      </c>
      <c r="DH94">
        <f t="shared" si="17"/>
        <v>0</v>
      </c>
      <c r="DI94">
        <f t="shared" si="16"/>
        <v>0</v>
      </c>
      <c r="DJ94">
        <f t="shared" si="26"/>
        <v>2.84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ROW(Source!A83)</f>
        <v>83</v>
      </c>
      <c r="B95">
        <v>85736471</v>
      </c>
      <c r="C95">
        <v>85737086</v>
      </c>
      <c r="D95">
        <v>85199158</v>
      </c>
      <c r="E95">
        <v>1</v>
      </c>
      <c r="F95">
        <v>1</v>
      </c>
      <c r="G95">
        <v>1081</v>
      </c>
      <c r="H95">
        <v>3</v>
      </c>
      <c r="I95" t="s">
        <v>695</v>
      </c>
      <c r="J95" t="s">
        <v>696</v>
      </c>
      <c r="K95" t="s">
        <v>697</v>
      </c>
      <c r="L95">
        <v>1339</v>
      </c>
      <c r="N95">
        <v>1007</v>
      </c>
      <c r="O95" t="s">
        <v>694</v>
      </c>
      <c r="P95" t="s">
        <v>694</v>
      </c>
      <c r="Q95">
        <v>1</v>
      </c>
      <c r="W95">
        <v>0</v>
      </c>
      <c r="X95">
        <v>-1235260082</v>
      </c>
      <c r="Y95">
        <f t="shared" si="20"/>
        <v>0.34200000000000003</v>
      </c>
      <c r="AA95">
        <v>5.82</v>
      </c>
      <c r="AB95">
        <v>0</v>
      </c>
      <c r="AC95">
        <v>0</v>
      </c>
      <c r="AD95">
        <v>0</v>
      </c>
      <c r="AE95">
        <v>5.82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0.34200000000000003</v>
      </c>
      <c r="AU95" t="s">
        <v>42</v>
      </c>
      <c r="AV95">
        <v>0</v>
      </c>
      <c r="AW95">
        <v>2</v>
      </c>
      <c r="AX95">
        <v>85737099</v>
      </c>
      <c r="AY95">
        <v>1</v>
      </c>
      <c r="AZ95">
        <v>0</v>
      </c>
      <c r="BA95">
        <v>115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v>0</v>
      </c>
      <c r="CX95">
        <f>ROUND(Y95*Source!I83,9)</f>
        <v>9.5759999999999998E-2</v>
      </c>
      <c r="CY95">
        <f t="shared" si="21"/>
        <v>5.82</v>
      </c>
      <c r="CZ95">
        <f t="shared" si="22"/>
        <v>5.82</v>
      </c>
      <c r="DA95">
        <f t="shared" si="23"/>
        <v>1</v>
      </c>
      <c r="DB95">
        <f t="shared" si="24"/>
        <v>1.99</v>
      </c>
      <c r="DC95">
        <f t="shared" si="25"/>
        <v>0</v>
      </c>
      <c r="DD95" t="s">
        <v>3</v>
      </c>
      <c r="DE95" t="s">
        <v>3</v>
      </c>
      <c r="DF95">
        <f t="shared" si="19"/>
        <v>0.56000000000000005</v>
      </c>
      <c r="DG95">
        <f t="shared" si="18"/>
        <v>0</v>
      </c>
      <c r="DH95">
        <f t="shared" si="17"/>
        <v>0</v>
      </c>
      <c r="DI95">
        <f t="shared" si="16"/>
        <v>0</v>
      </c>
      <c r="DJ95">
        <f t="shared" si="26"/>
        <v>0.56000000000000005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ROW(Source!A83)</f>
        <v>83</v>
      </c>
      <c r="B96">
        <v>85736471</v>
      </c>
      <c r="C96">
        <v>85737086</v>
      </c>
      <c r="D96">
        <v>85199230</v>
      </c>
      <c r="E96">
        <v>1</v>
      </c>
      <c r="F96">
        <v>1</v>
      </c>
      <c r="G96">
        <v>1081</v>
      </c>
      <c r="H96">
        <v>3</v>
      </c>
      <c r="I96" t="s">
        <v>736</v>
      </c>
      <c r="J96" t="s">
        <v>737</v>
      </c>
      <c r="K96" t="s">
        <v>738</v>
      </c>
      <c r="L96">
        <v>1348</v>
      </c>
      <c r="N96">
        <v>1009</v>
      </c>
      <c r="O96" t="s">
        <v>700</v>
      </c>
      <c r="P96" t="s">
        <v>700</v>
      </c>
      <c r="Q96">
        <v>1000</v>
      </c>
      <c r="W96">
        <v>0</v>
      </c>
      <c r="X96">
        <v>1270042986</v>
      </c>
      <c r="Y96">
        <f t="shared" si="20"/>
        <v>8.7000000000000001E-4</v>
      </c>
      <c r="AA96">
        <v>16214.84</v>
      </c>
      <c r="AB96">
        <v>0</v>
      </c>
      <c r="AC96">
        <v>0</v>
      </c>
      <c r="AD96">
        <v>0</v>
      </c>
      <c r="AE96">
        <v>16214.84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-2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8.7000000000000001E-4</v>
      </c>
      <c r="AU96" t="s">
        <v>42</v>
      </c>
      <c r="AV96">
        <v>0</v>
      </c>
      <c r="AW96">
        <v>2</v>
      </c>
      <c r="AX96">
        <v>85737100</v>
      </c>
      <c r="AY96">
        <v>1</v>
      </c>
      <c r="AZ96">
        <v>0</v>
      </c>
      <c r="BA96">
        <v>116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ROUND(Y96*Source!I83,9)</f>
        <v>2.4360000000000001E-4</v>
      </c>
      <c r="CY96">
        <f t="shared" si="21"/>
        <v>16214.84</v>
      </c>
      <c r="CZ96">
        <f t="shared" si="22"/>
        <v>16214.84</v>
      </c>
      <c r="DA96">
        <f t="shared" si="23"/>
        <v>1</v>
      </c>
      <c r="DB96">
        <f t="shared" si="24"/>
        <v>14.11</v>
      </c>
      <c r="DC96">
        <f t="shared" si="25"/>
        <v>0</v>
      </c>
      <c r="DD96" t="s">
        <v>3</v>
      </c>
      <c r="DE96" t="s">
        <v>3</v>
      </c>
      <c r="DF96">
        <f t="shared" si="19"/>
        <v>3.95</v>
      </c>
      <c r="DG96">
        <f t="shared" si="18"/>
        <v>0</v>
      </c>
      <c r="DH96">
        <f t="shared" si="17"/>
        <v>0</v>
      </c>
      <c r="DI96">
        <f t="shared" si="16"/>
        <v>0</v>
      </c>
      <c r="DJ96">
        <f t="shared" si="26"/>
        <v>3.95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">
      <c r="A97">
        <f>ROW(Source!A83)</f>
        <v>83</v>
      </c>
      <c r="B97">
        <v>85736471</v>
      </c>
      <c r="C97">
        <v>85737086</v>
      </c>
      <c r="D97">
        <v>85199398</v>
      </c>
      <c r="E97">
        <v>1</v>
      </c>
      <c r="F97">
        <v>1</v>
      </c>
      <c r="G97">
        <v>1081</v>
      </c>
      <c r="H97">
        <v>3</v>
      </c>
      <c r="I97" t="s">
        <v>739</v>
      </c>
      <c r="J97" t="s">
        <v>740</v>
      </c>
      <c r="K97" t="s">
        <v>741</v>
      </c>
      <c r="L97">
        <v>1346</v>
      </c>
      <c r="N97">
        <v>1009</v>
      </c>
      <c r="O97" t="s">
        <v>723</v>
      </c>
      <c r="P97" t="s">
        <v>723</v>
      </c>
      <c r="Q97">
        <v>1</v>
      </c>
      <c r="W97">
        <v>0</v>
      </c>
      <c r="X97">
        <v>488689173</v>
      </c>
      <c r="Y97">
        <f t="shared" si="20"/>
        <v>0.1</v>
      </c>
      <c r="AA97">
        <v>20.190000000000001</v>
      </c>
      <c r="AB97">
        <v>0</v>
      </c>
      <c r="AC97">
        <v>0</v>
      </c>
      <c r="AD97">
        <v>0</v>
      </c>
      <c r="AE97">
        <v>20.190000000000001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0.1</v>
      </c>
      <c r="AU97" t="s">
        <v>42</v>
      </c>
      <c r="AV97">
        <v>0</v>
      </c>
      <c r="AW97">
        <v>2</v>
      </c>
      <c r="AX97">
        <v>85737101</v>
      </c>
      <c r="AY97">
        <v>1</v>
      </c>
      <c r="AZ97">
        <v>0</v>
      </c>
      <c r="BA97">
        <v>117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v>0</v>
      </c>
      <c r="CX97">
        <f>ROUND(Y97*Source!I83,9)</f>
        <v>2.8000000000000001E-2</v>
      </c>
      <c r="CY97">
        <f t="shared" si="21"/>
        <v>20.190000000000001</v>
      </c>
      <c r="CZ97">
        <f t="shared" si="22"/>
        <v>20.190000000000001</v>
      </c>
      <c r="DA97">
        <f t="shared" si="23"/>
        <v>1</v>
      </c>
      <c r="DB97">
        <f t="shared" si="24"/>
        <v>2.02</v>
      </c>
      <c r="DC97">
        <f t="shared" si="25"/>
        <v>0</v>
      </c>
      <c r="DD97" t="s">
        <v>3</v>
      </c>
      <c r="DE97" t="s">
        <v>3</v>
      </c>
      <c r="DF97">
        <f t="shared" si="19"/>
        <v>0.56999999999999995</v>
      </c>
      <c r="DG97">
        <f t="shared" si="18"/>
        <v>0</v>
      </c>
      <c r="DH97">
        <f t="shared" si="17"/>
        <v>0</v>
      </c>
      <c r="DI97">
        <f t="shared" si="16"/>
        <v>0</v>
      </c>
      <c r="DJ97">
        <f t="shared" si="26"/>
        <v>0.56999999999999995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ROW(Source!A83)</f>
        <v>83</v>
      </c>
      <c r="B98">
        <v>85736471</v>
      </c>
      <c r="C98">
        <v>85737086</v>
      </c>
      <c r="D98">
        <v>85199540</v>
      </c>
      <c r="E98">
        <v>1</v>
      </c>
      <c r="F98">
        <v>1</v>
      </c>
      <c r="G98">
        <v>1081</v>
      </c>
      <c r="H98">
        <v>3</v>
      </c>
      <c r="I98" t="s">
        <v>742</v>
      </c>
      <c r="J98" t="s">
        <v>743</v>
      </c>
      <c r="K98" t="s">
        <v>744</v>
      </c>
      <c r="L98">
        <v>1348</v>
      </c>
      <c r="N98">
        <v>1009</v>
      </c>
      <c r="O98" t="s">
        <v>700</v>
      </c>
      <c r="P98" t="s">
        <v>700</v>
      </c>
      <c r="Q98">
        <v>1000</v>
      </c>
      <c r="W98">
        <v>0</v>
      </c>
      <c r="X98">
        <v>-1009884797</v>
      </c>
      <c r="Y98">
        <f t="shared" si="20"/>
        <v>4.0000000000000002E-4</v>
      </c>
      <c r="AA98">
        <v>35445.93</v>
      </c>
      <c r="AB98">
        <v>0</v>
      </c>
      <c r="AC98">
        <v>0</v>
      </c>
      <c r="AD98">
        <v>0</v>
      </c>
      <c r="AE98">
        <v>35445.93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4.0000000000000002E-4</v>
      </c>
      <c r="AU98" t="s">
        <v>42</v>
      </c>
      <c r="AV98">
        <v>0</v>
      </c>
      <c r="AW98">
        <v>2</v>
      </c>
      <c r="AX98">
        <v>85737102</v>
      </c>
      <c r="AY98">
        <v>1</v>
      </c>
      <c r="AZ98">
        <v>0</v>
      </c>
      <c r="BA98">
        <v>118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ROUND(Y98*Source!I83,9)</f>
        <v>1.12E-4</v>
      </c>
      <c r="CY98">
        <f t="shared" si="21"/>
        <v>35445.93</v>
      </c>
      <c r="CZ98">
        <f t="shared" si="22"/>
        <v>35445.93</v>
      </c>
      <c r="DA98">
        <f t="shared" si="23"/>
        <v>1</v>
      </c>
      <c r="DB98">
        <f t="shared" si="24"/>
        <v>14.18</v>
      </c>
      <c r="DC98">
        <f t="shared" si="25"/>
        <v>0</v>
      </c>
      <c r="DD98" t="s">
        <v>3</v>
      </c>
      <c r="DE98" t="s">
        <v>3</v>
      </c>
      <c r="DF98">
        <f t="shared" si="19"/>
        <v>3.97</v>
      </c>
      <c r="DG98">
        <f t="shared" si="18"/>
        <v>0</v>
      </c>
      <c r="DH98">
        <f t="shared" si="17"/>
        <v>0</v>
      </c>
      <c r="DI98">
        <f t="shared" si="16"/>
        <v>0</v>
      </c>
      <c r="DJ98">
        <f t="shared" si="26"/>
        <v>3.97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">
      <c r="A99">
        <f>ROW(Source!A83)</f>
        <v>83</v>
      </c>
      <c r="B99">
        <v>85736471</v>
      </c>
      <c r="C99">
        <v>85737086</v>
      </c>
      <c r="D99">
        <v>85211456</v>
      </c>
      <c r="E99">
        <v>1</v>
      </c>
      <c r="F99">
        <v>1</v>
      </c>
      <c r="G99">
        <v>1081</v>
      </c>
      <c r="H99">
        <v>3</v>
      </c>
      <c r="I99" t="s">
        <v>154</v>
      </c>
      <c r="J99" t="s">
        <v>157</v>
      </c>
      <c r="K99" t="s">
        <v>155</v>
      </c>
      <c r="L99">
        <v>1301</v>
      </c>
      <c r="N99">
        <v>1003</v>
      </c>
      <c r="O99" t="s">
        <v>156</v>
      </c>
      <c r="P99" t="s">
        <v>156</v>
      </c>
      <c r="Q99">
        <v>1</v>
      </c>
      <c r="W99">
        <v>0</v>
      </c>
      <c r="X99">
        <v>-367345504</v>
      </c>
      <c r="Y99">
        <f t="shared" si="20"/>
        <v>100</v>
      </c>
      <c r="AA99">
        <v>28.1</v>
      </c>
      <c r="AB99">
        <v>0</v>
      </c>
      <c r="AC99">
        <v>0</v>
      </c>
      <c r="AD99">
        <v>0</v>
      </c>
      <c r="AE99">
        <v>28.1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 t="s">
        <v>3</v>
      </c>
      <c r="AT99">
        <v>100</v>
      </c>
      <c r="AU99" t="s">
        <v>42</v>
      </c>
      <c r="AV99">
        <v>0</v>
      </c>
      <c r="AW99">
        <v>1</v>
      </c>
      <c r="AX99">
        <v>-1</v>
      </c>
      <c r="AY99">
        <v>0</v>
      </c>
      <c r="AZ99">
        <v>0</v>
      </c>
      <c r="BA99" t="s">
        <v>3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v>0</v>
      </c>
      <c r="CX99">
        <f>ROUND(Y99*Source!I83,9)</f>
        <v>28</v>
      </c>
      <c r="CY99">
        <f t="shared" si="21"/>
        <v>28.1</v>
      </c>
      <c r="CZ99">
        <f t="shared" si="22"/>
        <v>28.1</v>
      </c>
      <c r="DA99">
        <f t="shared" si="23"/>
        <v>1</v>
      </c>
      <c r="DB99">
        <f t="shared" si="24"/>
        <v>2810</v>
      </c>
      <c r="DC99">
        <f t="shared" si="25"/>
        <v>0</v>
      </c>
      <c r="DD99" t="s">
        <v>3</v>
      </c>
      <c r="DE99" t="s">
        <v>3</v>
      </c>
      <c r="DF99">
        <f t="shared" si="19"/>
        <v>786.8</v>
      </c>
      <c r="DG99">
        <f t="shared" si="18"/>
        <v>0</v>
      </c>
      <c r="DH99">
        <f t="shared" si="17"/>
        <v>0</v>
      </c>
      <c r="DI99">
        <f t="shared" si="16"/>
        <v>0</v>
      </c>
      <c r="DJ99">
        <f t="shared" si="26"/>
        <v>786.8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">
      <c r="A100">
        <f>ROW(Source!A83)</f>
        <v>83</v>
      </c>
      <c r="B100">
        <v>85736471</v>
      </c>
      <c r="C100">
        <v>85737086</v>
      </c>
      <c r="D100">
        <v>85216855</v>
      </c>
      <c r="E100">
        <v>1</v>
      </c>
      <c r="F100">
        <v>1</v>
      </c>
      <c r="G100">
        <v>1081</v>
      </c>
      <c r="H100">
        <v>3</v>
      </c>
      <c r="I100" t="s">
        <v>150</v>
      </c>
      <c r="J100" t="s">
        <v>152</v>
      </c>
      <c r="K100" t="s">
        <v>151</v>
      </c>
      <c r="L100">
        <v>1354</v>
      </c>
      <c r="N100">
        <v>1010</v>
      </c>
      <c r="O100" t="s">
        <v>146</v>
      </c>
      <c r="P100" t="s">
        <v>146</v>
      </c>
      <c r="Q100">
        <v>1</v>
      </c>
      <c r="W100">
        <v>0</v>
      </c>
      <c r="X100">
        <v>470324337</v>
      </c>
      <c r="Y100">
        <f t="shared" si="20"/>
        <v>82.142857000000006</v>
      </c>
      <c r="AA100">
        <v>24.61</v>
      </c>
      <c r="AB100">
        <v>0</v>
      </c>
      <c r="AC100">
        <v>0</v>
      </c>
      <c r="AD100">
        <v>0</v>
      </c>
      <c r="AE100">
        <v>24.61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 t="s">
        <v>3</v>
      </c>
      <c r="AT100">
        <v>82.142857000000006</v>
      </c>
      <c r="AU100" t="s">
        <v>42</v>
      </c>
      <c r="AV100">
        <v>0</v>
      </c>
      <c r="AW100">
        <v>1</v>
      </c>
      <c r="AX100">
        <v>-1</v>
      </c>
      <c r="AY100">
        <v>0</v>
      </c>
      <c r="AZ100">
        <v>0</v>
      </c>
      <c r="BA100" t="s">
        <v>3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ROUND(Y100*Source!I83,9)</f>
        <v>22.99999996</v>
      </c>
      <c r="CY100">
        <f t="shared" si="21"/>
        <v>24.61</v>
      </c>
      <c r="CZ100">
        <f t="shared" si="22"/>
        <v>24.61</v>
      </c>
      <c r="DA100">
        <f t="shared" si="23"/>
        <v>1</v>
      </c>
      <c r="DB100">
        <f t="shared" si="24"/>
        <v>2021.54</v>
      </c>
      <c r="DC100">
        <f t="shared" si="25"/>
        <v>0</v>
      </c>
      <c r="DD100" t="s">
        <v>3</v>
      </c>
      <c r="DE100" t="s">
        <v>3</v>
      </c>
      <c r="DF100">
        <f t="shared" si="19"/>
        <v>566.03</v>
      </c>
      <c r="DG100">
        <f t="shared" si="18"/>
        <v>0</v>
      </c>
      <c r="DH100">
        <f t="shared" si="17"/>
        <v>0</v>
      </c>
      <c r="DI100">
        <f t="shared" si="16"/>
        <v>0</v>
      </c>
      <c r="DJ100">
        <f t="shared" si="26"/>
        <v>566.03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">
      <c r="A101">
        <f>ROW(Source!A83)</f>
        <v>83</v>
      </c>
      <c r="B101">
        <v>85736471</v>
      </c>
      <c r="C101">
        <v>85737086</v>
      </c>
      <c r="D101">
        <v>85216790</v>
      </c>
      <c r="E101">
        <v>1</v>
      </c>
      <c r="F101">
        <v>1</v>
      </c>
      <c r="G101">
        <v>1081</v>
      </c>
      <c r="H101">
        <v>3</v>
      </c>
      <c r="I101" t="s">
        <v>144</v>
      </c>
      <c r="J101" t="s">
        <v>147</v>
      </c>
      <c r="K101" t="s">
        <v>145</v>
      </c>
      <c r="L101">
        <v>1354</v>
      </c>
      <c r="N101">
        <v>1010</v>
      </c>
      <c r="O101" t="s">
        <v>146</v>
      </c>
      <c r="P101" t="s">
        <v>146</v>
      </c>
      <c r="Q101">
        <v>1</v>
      </c>
      <c r="W101">
        <v>0</v>
      </c>
      <c r="X101">
        <v>-1344566016</v>
      </c>
      <c r="Y101">
        <f t="shared" si="20"/>
        <v>42.857143000000001</v>
      </c>
      <c r="AA101">
        <v>34.97</v>
      </c>
      <c r="AB101">
        <v>0</v>
      </c>
      <c r="AC101">
        <v>0</v>
      </c>
      <c r="AD101">
        <v>0</v>
      </c>
      <c r="AE101">
        <v>34.97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 t="s">
        <v>3</v>
      </c>
      <c r="AT101">
        <v>42.857143000000001</v>
      </c>
      <c r="AU101" t="s">
        <v>42</v>
      </c>
      <c r="AV101">
        <v>0</v>
      </c>
      <c r="AW101">
        <v>1</v>
      </c>
      <c r="AX101">
        <v>-1</v>
      </c>
      <c r="AY101">
        <v>0</v>
      </c>
      <c r="AZ101">
        <v>0</v>
      </c>
      <c r="BA101" t="s">
        <v>3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ROUND(Y101*Source!I83,9)</f>
        <v>12.00000004</v>
      </c>
      <c r="CY101">
        <f t="shared" si="21"/>
        <v>34.97</v>
      </c>
      <c r="CZ101">
        <f t="shared" si="22"/>
        <v>34.97</v>
      </c>
      <c r="DA101">
        <f t="shared" si="23"/>
        <v>1</v>
      </c>
      <c r="DB101">
        <f t="shared" si="24"/>
        <v>1498.71</v>
      </c>
      <c r="DC101">
        <f t="shared" si="25"/>
        <v>0</v>
      </c>
      <c r="DD101" t="s">
        <v>3</v>
      </c>
      <c r="DE101" t="s">
        <v>3</v>
      </c>
      <c r="DF101">
        <f t="shared" si="19"/>
        <v>419.64</v>
      </c>
      <c r="DG101">
        <f t="shared" si="18"/>
        <v>0</v>
      </c>
      <c r="DH101">
        <f t="shared" si="17"/>
        <v>0</v>
      </c>
      <c r="DI101">
        <f t="shared" si="16"/>
        <v>0</v>
      </c>
      <c r="DJ101">
        <f t="shared" si="26"/>
        <v>419.64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ROW(Source!A84)</f>
        <v>84</v>
      </c>
      <c r="B102">
        <v>85736473</v>
      </c>
      <c r="C102">
        <v>85737086</v>
      </c>
      <c r="D102">
        <v>85164021</v>
      </c>
      <c r="E102">
        <v>1081</v>
      </c>
      <c r="F102">
        <v>1</v>
      </c>
      <c r="G102">
        <v>1081</v>
      </c>
      <c r="H102">
        <v>1</v>
      </c>
      <c r="I102" t="s">
        <v>684</v>
      </c>
      <c r="J102" t="s">
        <v>3</v>
      </c>
      <c r="K102" t="s">
        <v>685</v>
      </c>
      <c r="L102">
        <v>1191</v>
      </c>
      <c r="N102">
        <v>1013</v>
      </c>
      <c r="O102" t="s">
        <v>686</v>
      </c>
      <c r="P102" t="s">
        <v>686</v>
      </c>
      <c r="Q102">
        <v>1</v>
      </c>
      <c r="W102">
        <v>0</v>
      </c>
      <c r="X102">
        <v>476480486</v>
      </c>
      <c r="Y102">
        <f>((AT102*1.15)*1.2)</f>
        <v>46.506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5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33.700000000000003</v>
      </c>
      <c r="AU102" t="s">
        <v>141</v>
      </c>
      <c r="AV102">
        <v>1</v>
      </c>
      <c r="AW102">
        <v>2</v>
      </c>
      <c r="AX102">
        <v>85737091</v>
      </c>
      <c r="AY102">
        <v>1</v>
      </c>
      <c r="AZ102">
        <v>0</v>
      </c>
      <c r="BA102">
        <v>122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U102">
        <f>ROUND(AT102*Source!I84*AH102*AL102,2)</f>
        <v>0</v>
      </c>
      <c r="CV102">
        <f>ROUND(Y102*Source!I84,9)</f>
        <v>13.02168</v>
      </c>
      <c r="CW102">
        <v>0</v>
      </c>
      <c r="CX102">
        <f>ROUND(Y102*Source!I84,9)</f>
        <v>13.02168</v>
      </c>
      <c r="CY102">
        <f>AD102</f>
        <v>0</v>
      </c>
      <c r="CZ102">
        <f>AH102</f>
        <v>0</v>
      </c>
      <c r="DA102">
        <f>AL102</f>
        <v>1</v>
      </c>
      <c r="DB102">
        <f>ROUND(((ROUND(AT102*CZ102,2)*1.15)*1.2),6)</f>
        <v>0</v>
      </c>
      <c r="DC102">
        <f>ROUND(((ROUND(AT102*AG102,2)*1.15)*1.2),6)</f>
        <v>0</v>
      </c>
      <c r="DD102" t="s">
        <v>3</v>
      </c>
      <c r="DE102" t="s">
        <v>3</v>
      </c>
      <c r="DF102">
        <f t="shared" si="19"/>
        <v>0</v>
      </c>
      <c r="DG102">
        <f t="shared" si="18"/>
        <v>0</v>
      </c>
      <c r="DH102">
        <f t="shared" si="17"/>
        <v>0</v>
      </c>
      <c r="DI102">
        <f t="shared" si="16"/>
        <v>0</v>
      </c>
      <c r="DJ102">
        <f>DI102</f>
        <v>0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ROW(Source!A84)</f>
        <v>84</v>
      </c>
      <c r="B103">
        <v>85736473</v>
      </c>
      <c r="C103">
        <v>85737086</v>
      </c>
      <c r="D103">
        <v>85229630</v>
      </c>
      <c r="E103">
        <v>1</v>
      </c>
      <c r="F103">
        <v>1</v>
      </c>
      <c r="G103">
        <v>1081</v>
      </c>
      <c r="H103">
        <v>2</v>
      </c>
      <c r="I103" t="s">
        <v>724</v>
      </c>
      <c r="J103" t="s">
        <v>725</v>
      </c>
      <c r="K103" t="s">
        <v>726</v>
      </c>
      <c r="L103">
        <v>1368</v>
      </c>
      <c r="N103">
        <v>1011</v>
      </c>
      <c r="O103" t="s">
        <v>690</v>
      </c>
      <c r="P103" t="s">
        <v>690</v>
      </c>
      <c r="Q103">
        <v>1</v>
      </c>
      <c r="W103">
        <v>0</v>
      </c>
      <c r="X103">
        <v>378609176</v>
      </c>
      <c r="Y103">
        <f>((AT103*1.25)*1.2)</f>
        <v>1.7849999999999997</v>
      </c>
      <c r="AA103">
        <v>0</v>
      </c>
      <c r="AB103">
        <v>46.59</v>
      </c>
      <c r="AC103">
        <v>0</v>
      </c>
      <c r="AD103">
        <v>0</v>
      </c>
      <c r="AE103">
        <v>0</v>
      </c>
      <c r="AF103">
        <v>3.18</v>
      </c>
      <c r="AG103">
        <v>0</v>
      </c>
      <c r="AH103">
        <v>0</v>
      </c>
      <c r="AI103">
        <v>1</v>
      </c>
      <c r="AJ103">
        <v>13.73</v>
      </c>
      <c r="AK103">
        <v>1</v>
      </c>
      <c r="AL103">
        <v>1</v>
      </c>
      <c r="AM103">
        <v>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1.19</v>
      </c>
      <c r="AU103" t="s">
        <v>140</v>
      </c>
      <c r="AV103">
        <v>0</v>
      </c>
      <c r="AW103">
        <v>2</v>
      </c>
      <c r="AX103">
        <v>85737092</v>
      </c>
      <c r="AY103">
        <v>1</v>
      </c>
      <c r="AZ103">
        <v>0</v>
      </c>
      <c r="BA103">
        <v>123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f>ROUND(Y103*Source!I84*DO103,9)</f>
        <v>0</v>
      </c>
      <c r="CX103">
        <f>ROUND(Y103*Source!I84,9)</f>
        <v>0.49980000000000002</v>
      </c>
      <c r="CY103">
        <f>AB103</f>
        <v>46.59</v>
      </c>
      <c r="CZ103">
        <f>AF103</f>
        <v>3.18</v>
      </c>
      <c r="DA103">
        <f>AJ103</f>
        <v>13.73</v>
      </c>
      <c r="DB103">
        <f>ROUND(((ROUND(AT103*CZ103,2)*1.25)*1.2),6)</f>
        <v>5.67</v>
      </c>
      <c r="DC103">
        <f>ROUND(((ROUND(AT103*AG103,2)*1.25)*1.2),6)</f>
        <v>0</v>
      </c>
      <c r="DD103" t="s">
        <v>3</v>
      </c>
      <c r="DE103" t="s">
        <v>3</v>
      </c>
      <c r="DF103">
        <f t="shared" si="19"/>
        <v>0</v>
      </c>
      <c r="DG103">
        <f>ROUND(ROUND(AF103*AJ103,2)*CX103,2)</f>
        <v>21.82</v>
      </c>
      <c r="DH103">
        <f t="shared" si="17"/>
        <v>0</v>
      </c>
      <c r="DI103">
        <f t="shared" si="16"/>
        <v>0</v>
      </c>
      <c r="DJ103">
        <f>DG103</f>
        <v>21.82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">
      <c r="A104">
        <f>ROW(Source!A84)</f>
        <v>84</v>
      </c>
      <c r="B104">
        <v>85736473</v>
      </c>
      <c r="C104">
        <v>85737086</v>
      </c>
      <c r="D104">
        <v>85229932</v>
      </c>
      <c r="E104">
        <v>1</v>
      </c>
      <c r="F104">
        <v>1</v>
      </c>
      <c r="G104">
        <v>1081</v>
      </c>
      <c r="H104">
        <v>2</v>
      </c>
      <c r="I104" t="s">
        <v>704</v>
      </c>
      <c r="J104" t="s">
        <v>705</v>
      </c>
      <c r="K104" t="s">
        <v>706</v>
      </c>
      <c r="L104">
        <v>1368</v>
      </c>
      <c r="N104">
        <v>1011</v>
      </c>
      <c r="O104" t="s">
        <v>690</v>
      </c>
      <c r="P104" t="s">
        <v>690</v>
      </c>
      <c r="Q104">
        <v>1</v>
      </c>
      <c r="W104">
        <v>0</v>
      </c>
      <c r="X104">
        <v>874612079</v>
      </c>
      <c r="Y104">
        <f>((AT104*1.25)*1.2)</f>
        <v>0.6</v>
      </c>
      <c r="AA104">
        <v>0</v>
      </c>
      <c r="AB104">
        <v>1513.56</v>
      </c>
      <c r="AC104">
        <v>758.78</v>
      </c>
      <c r="AD104">
        <v>0</v>
      </c>
      <c r="AE104">
        <v>0</v>
      </c>
      <c r="AF104">
        <v>83.1</v>
      </c>
      <c r="AG104">
        <v>12.62</v>
      </c>
      <c r="AH104">
        <v>0</v>
      </c>
      <c r="AI104">
        <v>1</v>
      </c>
      <c r="AJ104">
        <v>17.07</v>
      </c>
      <c r="AK104">
        <v>56.35</v>
      </c>
      <c r="AL104">
        <v>1</v>
      </c>
      <c r="AM104">
        <v>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0.4</v>
      </c>
      <c r="AU104" t="s">
        <v>140</v>
      </c>
      <c r="AV104">
        <v>0</v>
      </c>
      <c r="AW104">
        <v>2</v>
      </c>
      <c r="AX104">
        <v>85737093</v>
      </c>
      <c r="AY104">
        <v>1</v>
      </c>
      <c r="AZ104">
        <v>0</v>
      </c>
      <c r="BA104">
        <v>124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f>ROUND(Y104*Source!I84*DO104,9)</f>
        <v>2.1201599999999998</v>
      </c>
      <c r="CX104">
        <f>ROUND(Y104*Source!I84,9)</f>
        <v>0.16800000000000001</v>
      </c>
      <c r="CY104">
        <f>AB104</f>
        <v>1513.56</v>
      </c>
      <c r="CZ104">
        <f>AF104</f>
        <v>83.1</v>
      </c>
      <c r="DA104">
        <f>AJ104</f>
        <v>17.07</v>
      </c>
      <c r="DB104">
        <f>ROUND(((ROUND(AT104*CZ104,2)*1.25)*1.2),6)</f>
        <v>49.86</v>
      </c>
      <c r="DC104">
        <f>ROUND(((ROUND(AT104*AG104,2)*1.25)*1.2),6)</f>
        <v>7.5750000000000002</v>
      </c>
      <c r="DD104" t="s">
        <v>3</v>
      </c>
      <c r="DE104" t="s">
        <v>3</v>
      </c>
      <c r="DF104">
        <f t="shared" si="19"/>
        <v>0</v>
      </c>
      <c r="DG104">
        <f>ROUND(ROUND(AF104*AJ104,2)*CX104,2)</f>
        <v>238.31</v>
      </c>
      <c r="DH104">
        <f>ROUND(ROUND(AG104*AK104,2)*CX104,2)</f>
        <v>119.47</v>
      </c>
      <c r="DI104">
        <f t="shared" si="16"/>
        <v>0</v>
      </c>
      <c r="DJ104">
        <f>DG104</f>
        <v>238.31</v>
      </c>
      <c r="DK104">
        <v>0</v>
      </c>
      <c r="DL104" t="s">
        <v>707</v>
      </c>
      <c r="DM104">
        <v>0</v>
      </c>
      <c r="DN104" t="s">
        <v>686</v>
      </c>
      <c r="DO104">
        <v>12.62</v>
      </c>
    </row>
    <row r="105" spans="1:119" x14ac:dyDescent="0.2">
      <c r="A105">
        <f>ROW(Source!A84)</f>
        <v>84</v>
      </c>
      <c r="B105">
        <v>85736473</v>
      </c>
      <c r="C105">
        <v>85737086</v>
      </c>
      <c r="D105">
        <v>85229166</v>
      </c>
      <c r="E105">
        <v>1</v>
      </c>
      <c r="F105">
        <v>1</v>
      </c>
      <c r="G105">
        <v>1081</v>
      </c>
      <c r="H105">
        <v>2</v>
      </c>
      <c r="I105" t="s">
        <v>727</v>
      </c>
      <c r="J105" t="s">
        <v>728</v>
      </c>
      <c r="K105" t="s">
        <v>729</v>
      </c>
      <c r="L105">
        <v>1368</v>
      </c>
      <c r="N105">
        <v>1011</v>
      </c>
      <c r="O105" t="s">
        <v>690</v>
      </c>
      <c r="P105" t="s">
        <v>690</v>
      </c>
      <c r="Q105">
        <v>1</v>
      </c>
      <c r="W105">
        <v>0</v>
      </c>
      <c r="X105">
        <v>-44940208</v>
      </c>
      <c r="Y105">
        <f>((AT105*1.25)*1.2)</f>
        <v>0.09</v>
      </c>
      <c r="AA105">
        <v>0</v>
      </c>
      <c r="AB105">
        <v>2758.65</v>
      </c>
      <c r="AC105">
        <v>1017.92</v>
      </c>
      <c r="AD105">
        <v>0</v>
      </c>
      <c r="AE105">
        <v>0</v>
      </c>
      <c r="AF105">
        <v>179.17</v>
      </c>
      <c r="AG105">
        <v>16.93</v>
      </c>
      <c r="AH105">
        <v>0</v>
      </c>
      <c r="AI105">
        <v>1</v>
      </c>
      <c r="AJ105">
        <v>14.43</v>
      </c>
      <c r="AK105">
        <v>56.35</v>
      </c>
      <c r="AL105">
        <v>1</v>
      </c>
      <c r="AM105">
        <v>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0.06</v>
      </c>
      <c r="AU105" t="s">
        <v>140</v>
      </c>
      <c r="AV105">
        <v>0</v>
      </c>
      <c r="AW105">
        <v>2</v>
      </c>
      <c r="AX105">
        <v>85737094</v>
      </c>
      <c r="AY105">
        <v>1</v>
      </c>
      <c r="AZ105">
        <v>0</v>
      </c>
      <c r="BA105">
        <v>125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f>ROUND(Y105*Source!I84*DO105,9)</f>
        <v>0.42663600000000002</v>
      </c>
      <c r="CX105">
        <f>ROUND(Y105*Source!I84,9)</f>
        <v>2.52E-2</v>
      </c>
      <c r="CY105">
        <f>AB105</f>
        <v>2758.65</v>
      </c>
      <c r="CZ105">
        <f>AF105</f>
        <v>179.17</v>
      </c>
      <c r="DA105">
        <f>AJ105</f>
        <v>14.43</v>
      </c>
      <c r="DB105">
        <f>ROUND(((ROUND(AT105*CZ105,2)*1.25)*1.2),6)</f>
        <v>16.125</v>
      </c>
      <c r="DC105">
        <f>ROUND(((ROUND(AT105*AG105,2)*1.25)*1.2),6)</f>
        <v>1.53</v>
      </c>
      <c r="DD105" t="s">
        <v>3</v>
      </c>
      <c r="DE105" t="s">
        <v>3</v>
      </c>
      <c r="DF105">
        <f t="shared" si="19"/>
        <v>0</v>
      </c>
      <c r="DG105">
        <f>ROUND(ROUND(AF105*AJ105,2)*CX105,2)</f>
        <v>65.150000000000006</v>
      </c>
      <c r="DH105">
        <f>ROUND(ROUND(AG105*AK105,2)*CX105,2)</f>
        <v>24.04</v>
      </c>
      <c r="DI105">
        <f t="shared" si="16"/>
        <v>0</v>
      </c>
      <c r="DJ105">
        <f>DG105</f>
        <v>65.150000000000006</v>
      </c>
      <c r="DK105">
        <v>0</v>
      </c>
      <c r="DL105" t="s">
        <v>707</v>
      </c>
      <c r="DM105">
        <v>0</v>
      </c>
      <c r="DN105" t="s">
        <v>686</v>
      </c>
      <c r="DO105">
        <v>16.93</v>
      </c>
    </row>
    <row r="106" spans="1:119" x14ac:dyDescent="0.2">
      <c r="A106">
        <f>ROW(Source!A84)</f>
        <v>84</v>
      </c>
      <c r="B106">
        <v>85736473</v>
      </c>
      <c r="C106">
        <v>85737086</v>
      </c>
      <c r="D106">
        <v>85198960</v>
      </c>
      <c r="E106">
        <v>1</v>
      </c>
      <c r="F106">
        <v>1</v>
      </c>
      <c r="G106">
        <v>1081</v>
      </c>
      <c r="H106">
        <v>3</v>
      </c>
      <c r="I106" t="s">
        <v>714</v>
      </c>
      <c r="J106" t="s">
        <v>715</v>
      </c>
      <c r="K106" t="s">
        <v>716</v>
      </c>
      <c r="L106">
        <v>1339</v>
      </c>
      <c r="N106">
        <v>1007</v>
      </c>
      <c r="O106" t="s">
        <v>694</v>
      </c>
      <c r="P106" t="s">
        <v>694</v>
      </c>
      <c r="Q106">
        <v>1</v>
      </c>
      <c r="W106">
        <v>0</v>
      </c>
      <c r="X106">
        <v>-1622585150</v>
      </c>
      <c r="Y106">
        <f t="shared" ref="Y106:Y116" si="27">((AT106*1)*1)</f>
        <v>3.3000000000000002E-2</v>
      </c>
      <c r="AA106">
        <v>54.79</v>
      </c>
      <c r="AB106">
        <v>0</v>
      </c>
      <c r="AC106">
        <v>0</v>
      </c>
      <c r="AD106">
        <v>0</v>
      </c>
      <c r="AE106">
        <v>7.07</v>
      </c>
      <c r="AF106">
        <v>0</v>
      </c>
      <c r="AG106">
        <v>0</v>
      </c>
      <c r="AH106">
        <v>0</v>
      </c>
      <c r="AI106">
        <v>7.75</v>
      </c>
      <c r="AJ106">
        <v>1</v>
      </c>
      <c r="AK106">
        <v>1</v>
      </c>
      <c r="AL106">
        <v>1</v>
      </c>
      <c r="AM106">
        <v>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3.3000000000000002E-2</v>
      </c>
      <c r="AU106" t="s">
        <v>42</v>
      </c>
      <c r="AV106">
        <v>0</v>
      </c>
      <c r="AW106">
        <v>2</v>
      </c>
      <c r="AX106">
        <v>85737095</v>
      </c>
      <c r="AY106">
        <v>1</v>
      </c>
      <c r="AZ106">
        <v>0</v>
      </c>
      <c r="BA106">
        <v>126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ROUND(Y106*Source!I84,9)</f>
        <v>9.2399999999999999E-3</v>
      </c>
      <c r="CY106">
        <f t="shared" ref="CY106:CY116" si="28">AA106</f>
        <v>54.79</v>
      </c>
      <c r="CZ106">
        <f t="shared" ref="CZ106:CZ116" si="29">AE106</f>
        <v>7.07</v>
      </c>
      <c r="DA106">
        <f t="shared" ref="DA106:DA116" si="30">AI106</f>
        <v>7.75</v>
      </c>
      <c r="DB106">
        <f t="shared" ref="DB106:DB116" si="31">ROUND(((ROUND(AT106*CZ106,2)*1)*1),6)</f>
        <v>0.23</v>
      </c>
      <c r="DC106">
        <f t="shared" ref="DC106:DC116" si="32">ROUND(((ROUND(AT106*AG106,2)*1)*1),6)</f>
        <v>0</v>
      </c>
      <c r="DD106" t="s">
        <v>3</v>
      </c>
      <c r="DE106" t="s">
        <v>3</v>
      </c>
      <c r="DF106">
        <f t="shared" ref="DF106:DF116" si="33">ROUND(ROUND(AE106*AI106,2)*CX106,2)</f>
        <v>0.51</v>
      </c>
      <c r="DG106">
        <f t="shared" ref="DG106:DG131" si="34">ROUND(ROUND(AF106,2)*CX106,2)</f>
        <v>0</v>
      </c>
      <c r="DH106">
        <f t="shared" ref="DH106:DH132" si="35">ROUND(ROUND(AG106,2)*CX106,2)</f>
        <v>0</v>
      </c>
      <c r="DI106">
        <f t="shared" si="16"/>
        <v>0</v>
      </c>
      <c r="DJ106">
        <f t="shared" ref="DJ106:DJ116" si="36">DF106</f>
        <v>0.51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ROW(Source!A84)</f>
        <v>84</v>
      </c>
      <c r="B107">
        <v>85736473</v>
      </c>
      <c r="C107">
        <v>85737086</v>
      </c>
      <c r="D107">
        <v>85200671</v>
      </c>
      <c r="E107">
        <v>1</v>
      </c>
      <c r="F107">
        <v>1</v>
      </c>
      <c r="G107">
        <v>1081</v>
      </c>
      <c r="H107">
        <v>3</v>
      </c>
      <c r="I107" t="s">
        <v>730</v>
      </c>
      <c r="J107" t="s">
        <v>731</v>
      </c>
      <c r="K107" t="s">
        <v>732</v>
      </c>
      <c r="L107">
        <v>1346</v>
      </c>
      <c r="N107">
        <v>1009</v>
      </c>
      <c r="O107" t="s">
        <v>723</v>
      </c>
      <c r="P107" t="s">
        <v>723</v>
      </c>
      <c r="Q107">
        <v>1</v>
      </c>
      <c r="W107">
        <v>0</v>
      </c>
      <c r="X107">
        <v>1021383118</v>
      </c>
      <c r="Y107">
        <f t="shared" si="27"/>
        <v>0.05</v>
      </c>
      <c r="AA107">
        <v>315.23</v>
      </c>
      <c r="AB107">
        <v>0</v>
      </c>
      <c r="AC107">
        <v>0</v>
      </c>
      <c r="AD107">
        <v>0</v>
      </c>
      <c r="AE107">
        <v>37.979999999999997</v>
      </c>
      <c r="AF107">
        <v>0</v>
      </c>
      <c r="AG107">
        <v>0</v>
      </c>
      <c r="AH107">
        <v>0</v>
      </c>
      <c r="AI107">
        <v>8.3000000000000007</v>
      </c>
      <c r="AJ107">
        <v>1</v>
      </c>
      <c r="AK107">
        <v>1</v>
      </c>
      <c r="AL107">
        <v>1</v>
      </c>
      <c r="AM107">
        <v>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0.05</v>
      </c>
      <c r="AU107" t="s">
        <v>42</v>
      </c>
      <c r="AV107">
        <v>0</v>
      </c>
      <c r="AW107">
        <v>2</v>
      </c>
      <c r="AX107">
        <v>85737096</v>
      </c>
      <c r="AY107">
        <v>1</v>
      </c>
      <c r="AZ107">
        <v>0</v>
      </c>
      <c r="BA107">
        <v>127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ROUND(Y107*Source!I84,9)</f>
        <v>1.4E-2</v>
      </c>
      <c r="CY107">
        <f t="shared" si="28"/>
        <v>315.23</v>
      </c>
      <c r="CZ107">
        <f t="shared" si="29"/>
        <v>37.979999999999997</v>
      </c>
      <c r="DA107">
        <f t="shared" si="30"/>
        <v>8.3000000000000007</v>
      </c>
      <c r="DB107">
        <f t="shared" si="31"/>
        <v>1.9</v>
      </c>
      <c r="DC107">
        <f t="shared" si="32"/>
        <v>0</v>
      </c>
      <c r="DD107" t="s">
        <v>3</v>
      </c>
      <c r="DE107" t="s">
        <v>3</v>
      </c>
      <c r="DF107">
        <f t="shared" si="33"/>
        <v>4.41</v>
      </c>
      <c r="DG107">
        <f t="shared" si="34"/>
        <v>0</v>
      </c>
      <c r="DH107">
        <f t="shared" si="35"/>
        <v>0</v>
      </c>
      <c r="DI107">
        <f t="shared" si="16"/>
        <v>0</v>
      </c>
      <c r="DJ107">
        <f t="shared" si="36"/>
        <v>4.41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ROW(Source!A84)</f>
        <v>84</v>
      </c>
      <c r="B108">
        <v>85736473</v>
      </c>
      <c r="C108">
        <v>85737086</v>
      </c>
      <c r="D108">
        <v>85199079</v>
      </c>
      <c r="E108">
        <v>1</v>
      </c>
      <c r="F108">
        <v>1</v>
      </c>
      <c r="G108">
        <v>1081</v>
      </c>
      <c r="H108">
        <v>3</v>
      </c>
      <c r="I108" t="s">
        <v>733</v>
      </c>
      <c r="J108" t="s">
        <v>734</v>
      </c>
      <c r="K108" t="s">
        <v>735</v>
      </c>
      <c r="L108">
        <v>1348</v>
      </c>
      <c r="N108">
        <v>1009</v>
      </c>
      <c r="O108" t="s">
        <v>700</v>
      </c>
      <c r="P108" t="s">
        <v>700</v>
      </c>
      <c r="Q108">
        <v>1000</v>
      </c>
      <c r="W108">
        <v>0</v>
      </c>
      <c r="X108">
        <v>-1462767551</v>
      </c>
      <c r="Y108">
        <f t="shared" si="27"/>
        <v>8.9999999999999996E-7</v>
      </c>
      <c r="AA108">
        <v>65213.77</v>
      </c>
      <c r="AB108">
        <v>0</v>
      </c>
      <c r="AC108">
        <v>0</v>
      </c>
      <c r="AD108">
        <v>0</v>
      </c>
      <c r="AE108">
        <v>3234.81</v>
      </c>
      <c r="AF108">
        <v>0</v>
      </c>
      <c r="AG108">
        <v>0</v>
      </c>
      <c r="AH108">
        <v>0</v>
      </c>
      <c r="AI108">
        <v>20.16</v>
      </c>
      <c r="AJ108">
        <v>1</v>
      </c>
      <c r="AK108">
        <v>1</v>
      </c>
      <c r="AL108">
        <v>1</v>
      </c>
      <c r="AM108">
        <v>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8.9999999999999996E-7</v>
      </c>
      <c r="AU108" t="s">
        <v>42</v>
      </c>
      <c r="AV108">
        <v>0</v>
      </c>
      <c r="AW108">
        <v>2</v>
      </c>
      <c r="AX108">
        <v>85737097</v>
      </c>
      <c r="AY108">
        <v>1</v>
      </c>
      <c r="AZ108">
        <v>0</v>
      </c>
      <c r="BA108">
        <v>128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ROUND(Y108*Source!I84,9)</f>
        <v>2.5199999999999998E-7</v>
      </c>
      <c r="CY108">
        <f t="shared" si="28"/>
        <v>65213.77</v>
      </c>
      <c r="CZ108">
        <f t="shared" si="29"/>
        <v>3234.81</v>
      </c>
      <c r="DA108">
        <f t="shared" si="30"/>
        <v>20.16</v>
      </c>
      <c r="DB108">
        <f t="shared" si="31"/>
        <v>0</v>
      </c>
      <c r="DC108">
        <f t="shared" si="32"/>
        <v>0</v>
      </c>
      <c r="DD108" t="s">
        <v>3</v>
      </c>
      <c r="DE108" t="s">
        <v>3</v>
      </c>
      <c r="DF108">
        <f t="shared" si="33"/>
        <v>0.02</v>
      </c>
      <c r="DG108">
        <f t="shared" si="34"/>
        <v>0</v>
      </c>
      <c r="DH108">
        <f t="shared" si="35"/>
        <v>0</v>
      </c>
      <c r="DI108">
        <f t="shared" si="16"/>
        <v>0</v>
      </c>
      <c r="DJ108">
        <f t="shared" si="36"/>
        <v>0.02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">
      <c r="A109">
        <f>ROW(Source!A84)</f>
        <v>84</v>
      </c>
      <c r="B109">
        <v>85736473</v>
      </c>
      <c r="C109">
        <v>85737086</v>
      </c>
      <c r="D109">
        <v>85198892</v>
      </c>
      <c r="E109">
        <v>1</v>
      </c>
      <c r="F109">
        <v>1</v>
      </c>
      <c r="G109">
        <v>1081</v>
      </c>
      <c r="H109">
        <v>3</v>
      </c>
      <c r="I109" t="s">
        <v>691</v>
      </c>
      <c r="J109" t="s">
        <v>692</v>
      </c>
      <c r="K109" t="s">
        <v>693</v>
      </c>
      <c r="L109">
        <v>1339</v>
      </c>
      <c r="N109">
        <v>1007</v>
      </c>
      <c r="O109" t="s">
        <v>694</v>
      </c>
      <c r="P109" t="s">
        <v>694</v>
      </c>
      <c r="Q109">
        <v>1</v>
      </c>
      <c r="W109">
        <v>0</v>
      </c>
      <c r="X109">
        <v>-676034668</v>
      </c>
      <c r="Y109">
        <f t="shared" si="27"/>
        <v>0.19</v>
      </c>
      <c r="AA109">
        <v>760.17</v>
      </c>
      <c r="AB109">
        <v>0</v>
      </c>
      <c r="AC109">
        <v>0</v>
      </c>
      <c r="AD109">
        <v>0</v>
      </c>
      <c r="AE109">
        <v>53.42</v>
      </c>
      <c r="AF109">
        <v>0</v>
      </c>
      <c r="AG109">
        <v>0</v>
      </c>
      <c r="AH109">
        <v>0</v>
      </c>
      <c r="AI109">
        <v>14.23</v>
      </c>
      <c r="AJ109">
        <v>1</v>
      </c>
      <c r="AK109">
        <v>1</v>
      </c>
      <c r="AL109">
        <v>1</v>
      </c>
      <c r="AM109">
        <v>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0.19</v>
      </c>
      <c r="AU109" t="s">
        <v>42</v>
      </c>
      <c r="AV109">
        <v>0</v>
      </c>
      <c r="AW109">
        <v>2</v>
      </c>
      <c r="AX109">
        <v>85737098</v>
      </c>
      <c r="AY109">
        <v>1</v>
      </c>
      <c r="AZ109">
        <v>0</v>
      </c>
      <c r="BA109">
        <v>129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v>0</v>
      </c>
      <c r="CX109">
        <f>ROUND(Y109*Source!I84,9)</f>
        <v>5.3199999999999997E-2</v>
      </c>
      <c r="CY109">
        <f t="shared" si="28"/>
        <v>760.17</v>
      </c>
      <c r="CZ109">
        <f t="shared" si="29"/>
        <v>53.42</v>
      </c>
      <c r="DA109">
        <f t="shared" si="30"/>
        <v>14.23</v>
      </c>
      <c r="DB109">
        <f t="shared" si="31"/>
        <v>10.15</v>
      </c>
      <c r="DC109">
        <f t="shared" si="32"/>
        <v>0</v>
      </c>
      <c r="DD109" t="s">
        <v>3</v>
      </c>
      <c r="DE109" t="s">
        <v>3</v>
      </c>
      <c r="DF109">
        <f t="shared" si="33"/>
        <v>40.44</v>
      </c>
      <c r="DG109">
        <f t="shared" si="34"/>
        <v>0</v>
      </c>
      <c r="DH109">
        <f t="shared" si="35"/>
        <v>0</v>
      </c>
      <c r="DI109">
        <f t="shared" si="16"/>
        <v>0</v>
      </c>
      <c r="DJ109">
        <f t="shared" si="36"/>
        <v>40.44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">
      <c r="A110">
        <f>ROW(Source!A84)</f>
        <v>84</v>
      </c>
      <c r="B110">
        <v>85736473</v>
      </c>
      <c r="C110">
        <v>85737086</v>
      </c>
      <c r="D110">
        <v>85199158</v>
      </c>
      <c r="E110">
        <v>1</v>
      </c>
      <c r="F110">
        <v>1</v>
      </c>
      <c r="G110">
        <v>1081</v>
      </c>
      <c r="H110">
        <v>3</v>
      </c>
      <c r="I110" t="s">
        <v>695</v>
      </c>
      <c r="J110" t="s">
        <v>696</v>
      </c>
      <c r="K110" t="s">
        <v>697</v>
      </c>
      <c r="L110">
        <v>1339</v>
      </c>
      <c r="N110">
        <v>1007</v>
      </c>
      <c r="O110" t="s">
        <v>694</v>
      </c>
      <c r="P110" t="s">
        <v>694</v>
      </c>
      <c r="Q110">
        <v>1</v>
      </c>
      <c r="W110">
        <v>0</v>
      </c>
      <c r="X110">
        <v>-1235260082</v>
      </c>
      <c r="Y110">
        <f t="shared" si="27"/>
        <v>0.34200000000000003</v>
      </c>
      <c r="AA110">
        <v>101.33</v>
      </c>
      <c r="AB110">
        <v>0</v>
      </c>
      <c r="AC110">
        <v>0</v>
      </c>
      <c r="AD110">
        <v>0</v>
      </c>
      <c r="AE110">
        <v>5.82</v>
      </c>
      <c r="AF110">
        <v>0</v>
      </c>
      <c r="AG110">
        <v>0</v>
      </c>
      <c r="AH110">
        <v>0</v>
      </c>
      <c r="AI110">
        <v>17.41</v>
      </c>
      <c r="AJ110">
        <v>1</v>
      </c>
      <c r="AK110">
        <v>1</v>
      </c>
      <c r="AL110">
        <v>1</v>
      </c>
      <c r="AM110">
        <v>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0.34200000000000003</v>
      </c>
      <c r="AU110" t="s">
        <v>42</v>
      </c>
      <c r="AV110">
        <v>0</v>
      </c>
      <c r="AW110">
        <v>2</v>
      </c>
      <c r="AX110">
        <v>85737099</v>
      </c>
      <c r="AY110">
        <v>1</v>
      </c>
      <c r="AZ110">
        <v>0</v>
      </c>
      <c r="BA110">
        <v>130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v>0</v>
      </c>
      <c r="CX110">
        <f>ROUND(Y110*Source!I84,9)</f>
        <v>9.5759999999999998E-2</v>
      </c>
      <c r="CY110">
        <f t="shared" si="28"/>
        <v>101.33</v>
      </c>
      <c r="CZ110">
        <f t="shared" si="29"/>
        <v>5.82</v>
      </c>
      <c r="DA110">
        <f t="shared" si="30"/>
        <v>17.41</v>
      </c>
      <c r="DB110">
        <f t="shared" si="31"/>
        <v>1.99</v>
      </c>
      <c r="DC110">
        <f t="shared" si="32"/>
        <v>0</v>
      </c>
      <c r="DD110" t="s">
        <v>3</v>
      </c>
      <c r="DE110" t="s">
        <v>3</v>
      </c>
      <c r="DF110">
        <f t="shared" si="33"/>
        <v>9.6999999999999993</v>
      </c>
      <c r="DG110">
        <f t="shared" si="34"/>
        <v>0</v>
      </c>
      <c r="DH110">
        <f t="shared" si="35"/>
        <v>0</v>
      </c>
      <c r="DI110">
        <f t="shared" si="16"/>
        <v>0</v>
      </c>
      <c r="DJ110">
        <f t="shared" si="36"/>
        <v>9.6999999999999993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">
      <c r="A111">
        <f>ROW(Source!A84)</f>
        <v>84</v>
      </c>
      <c r="B111">
        <v>85736473</v>
      </c>
      <c r="C111">
        <v>85737086</v>
      </c>
      <c r="D111">
        <v>85199230</v>
      </c>
      <c r="E111">
        <v>1</v>
      </c>
      <c r="F111">
        <v>1</v>
      </c>
      <c r="G111">
        <v>1081</v>
      </c>
      <c r="H111">
        <v>3</v>
      </c>
      <c r="I111" t="s">
        <v>736</v>
      </c>
      <c r="J111" t="s">
        <v>737</v>
      </c>
      <c r="K111" t="s">
        <v>738</v>
      </c>
      <c r="L111">
        <v>1348</v>
      </c>
      <c r="N111">
        <v>1009</v>
      </c>
      <c r="O111" t="s">
        <v>700</v>
      </c>
      <c r="P111" t="s">
        <v>700</v>
      </c>
      <c r="Q111">
        <v>1000</v>
      </c>
      <c r="W111">
        <v>0</v>
      </c>
      <c r="X111">
        <v>1270042986</v>
      </c>
      <c r="Y111">
        <f t="shared" si="27"/>
        <v>8.7000000000000001E-4</v>
      </c>
      <c r="AA111">
        <v>55941.2</v>
      </c>
      <c r="AB111">
        <v>0</v>
      </c>
      <c r="AC111">
        <v>0</v>
      </c>
      <c r="AD111">
        <v>0</v>
      </c>
      <c r="AE111">
        <v>16214.84</v>
      </c>
      <c r="AF111">
        <v>0</v>
      </c>
      <c r="AG111">
        <v>0</v>
      </c>
      <c r="AH111">
        <v>0</v>
      </c>
      <c r="AI111">
        <v>3.45</v>
      </c>
      <c r="AJ111">
        <v>1</v>
      </c>
      <c r="AK111">
        <v>1</v>
      </c>
      <c r="AL111">
        <v>1</v>
      </c>
      <c r="AM111">
        <v>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8.7000000000000001E-4</v>
      </c>
      <c r="AU111" t="s">
        <v>42</v>
      </c>
      <c r="AV111">
        <v>0</v>
      </c>
      <c r="AW111">
        <v>2</v>
      </c>
      <c r="AX111">
        <v>85737100</v>
      </c>
      <c r="AY111">
        <v>1</v>
      </c>
      <c r="AZ111">
        <v>0</v>
      </c>
      <c r="BA111">
        <v>131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v>0</v>
      </c>
      <c r="CX111">
        <f>ROUND(Y111*Source!I84,9)</f>
        <v>2.4360000000000001E-4</v>
      </c>
      <c r="CY111">
        <f t="shared" si="28"/>
        <v>55941.2</v>
      </c>
      <c r="CZ111">
        <f t="shared" si="29"/>
        <v>16214.84</v>
      </c>
      <c r="DA111">
        <f t="shared" si="30"/>
        <v>3.45</v>
      </c>
      <c r="DB111">
        <f t="shared" si="31"/>
        <v>14.11</v>
      </c>
      <c r="DC111">
        <f t="shared" si="32"/>
        <v>0</v>
      </c>
      <c r="DD111" t="s">
        <v>3</v>
      </c>
      <c r="DE111" t="s">
        <v>3</v>
      </c>
      <c r="DF111">
        <f t="shared" si="33"/>
        <v>13.63</v>
      </c>
      <c r="DG111">
        <f t="shared" si="34"/>
        <v>0</v>
      </c>
      <c r="DH111">
        <f t="shared" si="35"/>
        <v>0</v>
      </c>
      <c r="DI111">
        <f t="shared" si="16"/>
        <v>0</v>
      </c>
      <c r="DJ111">
        <f t="shared" si="36"/>
        <v>13.63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">
      <c r="A112">
        <f>ROW(Source!A84)</f>
        <v>84</v>
      </c>
      <c r="B112">
        <v>85736473</v>
      </c>
      <c r="C112">
        <v>85737086</v>
      </c>
      <c r="D112">
        <v>85199398</v>
      </c>
      <c r="E112">
        <v>1</v>
      </c>
      <c r="F112">
        <v>1</v>
      </c>
      <c r="G112">
        <v>1081</v>
      </c>
      <c r="H112">
        <v>3</v>
      </c>
      <c r="I112" t="s">
        <v>739</v>
      </c>
      <c r="J112" t="s">
        <v>740</v>
      </c>
      <c r="K112" t="s">
        <v>741</v>
      </c>
      <c r="L112">
        <v>1346</v>
      </c>
      <c r="N112">
        <v>1009</v>
      </c>
      <c r="O112" t="s">
        <v>723</v>
      </c>
      <c r="P112" t="s">
        <v>723</v>
      </c>
      <c r="Q112">
        <v>1</v>
      </c>
      <c r="W112">
        <v>0</v>
      </c>
      <c r="X112">
        <v>488689173</v>
      </c>
      <c r="Y112">
        <f t="shared" si="27"/>
        <v>0.1</v>
      </c>
      <c r="AA112">
        <v>85.81</v>
      </c>
      <c r="AB112">
        <v>0</v>
      </c>
      <c r="AC112">
        <v>0</v>
      </c>
      <c r="AD112">
        <v>0</v>
      </c>
      <c r="AE112">
        <v>20.190000000000001</v>
      </c>
      <c r="AF112">
        <v>0</v>
      </c>
      <c r="AG112">
        <v>0</v>
      </c>
      <c r="AH112">
        <v>0</v>
      </c>
      <c r="AI112">
        <v>4.25</v>
      </c>
      <c r="AJ112">
        <v>1</v>
      </c>
      <c r="AK112">
        <v>1</v>
      </c>
      <c r="AL112">
        <v>1</v>
      </c>
      <c r="AM112">
        <v>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0.1</v>
      </c>
      <c r="AU112" t="s">
        <v>42</v>
      </c>
      <c r="AV112">
        <v>0</v>
      </c>
      <c r="AW112">
        <v>2</v>
      </c>
      <c r="AX112">
        <v>85737101</v>
      </c>
      <c r="AY112">
        <v>1</v>
      </c>
      <c r="AZ112">
        <v>0</v>
      </c>
      <c r="BA112">
        <v>132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v>0</v>
      </c>
      <c r="CX112">
        <f>ROUND(Y112*Source!I84,9)</f>
        <v>2.8000000000000001E-2</v>
      </c>
      <c r="CY112">
        <f t="shared" si="28"/>
        <v>85.81</v>
      </c>
      <c r="CZ112">
        <f t="shared" si="29"/>
        <v>20.190000000000001</v>
      </c>
      <c r="DA112">
        <f t="shared" si="30"/>
        <v>4.25</v>
      </c>
      <c r="DB112">
        <f t="shared" si="31"/>
        <v>2.02</v>
      </c>
      <c r="DC112">
        <f t="shared" si="32"/>
        <v>0</v>
      </c>
      <c r="DD112" t="s">
        <v>3</v>
      </c>
      <c r="DE112" t="s">
        <v>3</v>
      </c>
      <c r="DF112">
        <f t="shared" si="33"/>
        <v>2.4</v>
      </c>
      <c r="DG112">
        <f t="shared" si="34"/>
        <v>0</v>
      </c>
      <c r="DH112">
        <f t="shared" si="35"/>
        <v>0</v>
      </c>
      <c r="DI112">
        <f t="shared" si="16"/>
        <v>0</v>
      </c>
      <c r="DJ112">
        <f t="shared" si="36"/>
        <v>2.4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ROW(Source!A84)</f>
        <v>84</v>
      </c>
      <c r="B113">
        <v>85736473</v>
      </c>
      <c r="C113">
        <v>85737086</v>
      </c>
      <c r="D113">
        <v>85199540</v>
      </c>
      <c r="E113">
        <v>1</v>
      </c>
      <c r="F113">
        <v>1</v>
      </c>
      <c r="G113">
        <v>1081</v>
      </c>
      <c r="H113">
        <v>3</v>
      </c>
      <c r="I113" t="s">
        <v>742</v>
      </c>
      <c r="J113" t="s">
        <v>743</v>
      </c>
      <c r="K113" t="s">
        <v>744</v>
      </c>
      <c r="L113">
        <v>1348</v>
      </c>
      <c r="N113">
        <v>1009</v>
      </c>
      <c r="O113" t="s">
        <v>700</v>
      </c>
      <c r="P113" t="s">
        <v>700</v>
      </c>
      <c r="Q113">
        <v>1000</v>
      </c>
      <c r="W113">
        <v>0</v>
      </c>
      <c r="X113">
        <v>-1009884797</v>
      </c>
      <c r="Y113">
        <f t="shared" si="27"/>
        <v>4.0000000000000002E-4</v>
      </c>
      <c r="AA113">
        <v>64157.13</v>
      </c>
      <c r="AB113">
        <v>0</v>
      </c>
      <c r="AC113">
        <v>0</v>
      </c>
      <c r="AD113">
        <v>0</v>
      </c>
      <c r="AE113">
        <v>35445.93</v>
      </c>
      <c r="AF113">
        <v>0</v>
      </c>
      <c r="AG113">
        <v>0</v>
      </c>
      <c r="AH113">
        <v>0</v>
      </c>
      <c r="AI113">
        <v>1.81</v>
      </c>
      <c r="AJ113">
        <v>1</v>
      </c>
      <c r="AK113">
        <v>1</v>
      </c>
      <c r="AL113">
        <v>1</v>
      </c>
      <c r="AM113">
        <v>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4.0000000000000002E-4</v>
      </c>
      <c r="AU113" t="s">
        <v>42</v>
      </c>
      <c r="AV113">
        <v>0</v>
      </c>
      <c r="AW113">
        <v>2</v>
      </c>
      <c r="AX113">
        <v>85737102</v>
      </c>
      <c r="AY113">
        <v>1</v>
      </c>
      <c r="AZ113">
        <v>0</v>
      </c>
      <c r="BA113">
        <v>133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v>0</v>
      </c>
      <c r="CX113">
        <f>ROUND(Y113*Source!I84,9)</f>
        <v>1.12E-4</v>
      </c>
      <c r="CY113">
        <f t="shared" si="28"/>
        <v>64157.13</v>
      </c>
      <c r="CZ113">
        <f t="shared" si="29"/>
        <v>35445.93</v>
      </c>
      <c r="DA113">
        <f t="shared" si="30"/>
        <v>1.81</v>
      </c>
      <c r="DB113">
        <f t="shared" si="31"/>
        <v>14.18</v>
      </c>
      <c r="DC113">
        <f t="shared" si="32"/>
        <v>0</v>
      </c>
      <c r="DD113" t="s">
        <v>3</v>
      </c>
      <c r="DE113" t="s">
        <v>3</v>
      </c>
      <c r="DF113">
        <f t="shared" si="33"/>
        <v>7.19</v>
      </c>
      <c r="DG113">
        <f t="shared" si="34"/>
        <v>0</v>
      </c>
      <c r="DH113">
        <f t="shared" si="35"/>
        <v>0</v>
      </c>
      <c r="DI113">
        <f t="shared" si="16"/>
        <v>0</v>
      </c>
      <c r="DJ113">
        <f t="shared" si="36"/>
        <v>7.19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">
      <c r="A114">
        <f>ROW(Source!A84)</f>
        <v>84</v>
      </c>
      <c r="B114">
        <v>85736473</v>
      </c>
      <c r="C114">
        <v>85737086</v>
      </c>
      <c r="D114">
        <v>85211456</v>
      </c>
      <c r="E114">
        <v>1</v>
      </c>
      <c r="F114">
        <v>1</v>
      </c>
      <c r="G114">
        <v>1081</v>
      </c>
      <c r="H114">
        <v>3</v>
      </c>
      <c r="I114" t="s">
        <v>154</v>
      </c>
      <c r="J114" t="s">
        <v>157</v>
      </c>
      <c r="K114" t="s">
        <v>155</v>
      </c>
      <c r="L114">
        <v>1301</v>
      </c>
      <c r="N114">
        <v>1003</v>
      </c>
      <c r="O114" t="s">
        <v>156</v>
      </c>
      <c r="P114" t="s">
        <v>156</v>
      </c>
      <c r="Q114">
        <v>1</v>
      </c>
      <c r="W114">
        <v>0</v>
      </c>
      <c r="X114">
        <v>-367345504</v>
      </c>
      <c r="Y114">
        <f t="shared" si="27"/>
        <v>100</v>
      </c>
      <c r="AA114">
        <v>523.5</v>
      </c>
      <c r="AB114">
        <v>0</v>
      </c>
      <c r="AC114">
        <v>0</v>
      </c>
      <c r="AD114">
        <v>0</v>
      </c>
      <c r="AE114">
        <v>28.1</v>
      </c>
      <c r="AF114">
        <v>0</v>
      </c>
      <c r="AG114">
        <v>0</v>
      </c>
      <c r="AH114">
        <v>0</v>
      </c>
      <c r="AI114">
        <v>18.63</v>
      </c>
      <c r="AJ114">
        <v>1</v>
      </c>
      <c r="AK114">
        <v>1</v>
      </c>
      <c r="AL114">
        <v>1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 t="s">
        <v>3</v>
      </c>
      <c r="AT114">
        <v>100</v>
      </c>
      <c r="AU114" t="s">
        <v>42</v>
      </c>
      <c r="AV114">
        <v>0</v>
      </c>
      <c r="AW114">
        <v>1</v>
      </c>
      <c r="AX114">
        <v>-1</v>
      </c>
      <c r="AY114">
        <v>0</v>
      </c>
      <c r="AZ114">
        <v>0</v>
      </c>
      <c r="BA114" t="s">
        <v>3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ROUND(Y114*Source!I84,9)</f>
        <v>28</v>
      </c>
      <c r="CY114">
        <f t="shared" si="28"/>
        <v>523.5</v>
      </c>
      <c r="CZ114">
        <f t="shared" si="29"/>
        <v>28.1</v>
      </c>
      <c r="DA114">
        <f t="shared" si="30"/>
        <v>18.63</v>
      </c>
      <c r="DB114">
        <f t="shared" si="31"/>
        <v>2810</v>
      </c>
      <c r="DC114">
        <f t="shared" si="32"/>
        <v>0</v>
      </c>
      <c r="DD114" t="s">
        <v>3</v>
      </c>
      <c r="DE114" t="s">
        <v>3</v>
      </c>
      <c r="DF114">
        <f t="shared" si="33"/>
        <v>14658</v>
      </c>
      <c r="DG114">
        <f t="shared" si="34"/>
        <v>0</v>
      </c>
      <c r="DH114">
        <f t="shared" si="35"/>
        <v>0</v>
      </c>
      <c r="DI114">
        <f t="shared" si="16"/>
        <v>0</v>
      </c>
      <c r="DJ114">
        <f t="shared" si="36"/>
        <v>14658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">
      <c r="A115">
        <f>ROW(Source!A84)</f>
        <v>84</v>
      </c>
      <c r="B115">
        <v>85736473</v>
      </c>
      <c r="C115">
        <v>85737086</v>
      </c>
      <c r="D115">
        <v>85216855</v>
      </c>
      <c r="E115">
        <v>1</v>
      </c>
      <c r="F115">
        <v>1</v>
      </c>
      <c r="G115">
        <v>1081</v>
      </c>
      <c r="H115">
        <v>3</v>
      </c>
      <c r="I115" t="s">
        <v>150</v>
      </c>
      <c r="J115" t="s">
        <v>152</v>
      </c>
      <c r="K115" t="s">
        <v>151</v>
      </c>
      <c r="L115">
        <v>1354</v>
      </c>
      <c r="N115">
        <v>1010</v>
      </c>
      <c r="O115" t="s">
        <v>146</v>
      </c>
      <c r="P115" t="s">
        <v>146</v>
      </c>
      <c r="Q115">
        <v>1</v>
      </c>
      <c r="W115">
        <v>0</v>
      </c>
      <c r="X115">
        <v>470324337</v>
      </c>
      <c r="Y115">
        <f t="shared" si="27"/>
        <v>82.142857000000006</v>
      </c>
      <c r="AA115">
        <v>926.81</v>
      </c>
      <c r="AB115">
        <v>0</v>
      </c>
      <c r="AC115">
        <v>0</v>
      </c>
      <c r="AD115">
        <v>0</v>
      </c>
      <c r="AE115">
        <v>24.61</v>
      </c>
      <c r="AF115">
        <v>0</v>
      </c>
      <c r="AG115">
        <v>0</v>
      </c>
      <c r="AH115">
        <v>0</v>
      </c>
      <c r="AI115">
        <v>37.659999999999997</v>
      </c>
      <c r="AJ115">
        <v>1</v>
      </c>
      <c r="AK115">
        <v>1</v>
      </c>
      <c r="AL115">
        <v>1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 t="s">
        <v>3</v>
      </c>
      <c r="AT115">
        <v>82.142857000000006</v>
      </c>
      <c r="AU115" t="s">
        <v>42</v>
      </c>
      <c r="AV115">
        <v>0</v>
      </c>
      <c r="AW115">
        <v>1</v>
      </c>
      <c r="AX115">
        <v>-1</v>
      </c>
      <c r="AY115">
        <v>0</v>
      </c>
      <c r="AZ115">
        <v>0</v>
      </c>
      <c r="BA115" t="s">
        <v>3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v>0</v>
      </c>
      <c r="CX115">
        <f>ROUND(Y115*Source!I84,9)</f>
        <v>22.99999996</v>
      </c>
      <c r="CY115">
        <f t="shared" si="28"/>
        <v>926.81</v>
      </c>
      <c r="CZ115">
        <f t="shared" si="29"/>
        <v>24.61</v>
      </c>
      <c r="DA115">
        <f t="shared" si="30"/>
        <v>37.659999999999997</v>
      </c>
      <c r="DB115">
        <f t="shared" si="31"/>
        <v>2021.54</v>
      </c>
      <c r="DC115">
        <f t="shared" si="32"/>
        <v>0</v>
      </c>
      <c r="DD115" t="s">
        <v>3</v>
      </c>
      <c r="DE115" t="s">
        <v>3</v>
      </c>
      <c r="DF115">
        <f t="shared" si="33"/>
        <v>21316.63</v>
      </c>
      <c r="DG115">
        <f t="shared" si="34"/>
        <v>0</v>
      </c>
      <c r="DH115">
        <f t="shared" si="35"/>
        <v>0</v>
      </c>
      <c r="DI115">
        <f t="shared" si="16"/>
        <v>0</v>
      </c>
      <c r="DJ115">
        <f t="shared" si="36"/>
        <v>21316.63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ROW(Source!A84)</f>
        <v>84</v>
      </c>
      <c r="B116">
        <v>85736473</v>
      </c>
      <c r="C116">
        <v>85737086</v>
      </c>
      <c r="D116">
        <v>85216790</v>
      </c>
      <c r="E116">
        <v>1</v>
      </c>
      <c r="F116">
        <v>1</v>
      </c>
      <c r="G116">
        <v>1081</v>
      </c>
      <c r="H116">
        <v>3</v>
      </c>
      <c r="I116" t="s">
        <v>144</v>
      </c>
      <c r="J116" t="s">
        <v>147</v>
      </c>
      <c r="K116" t="s">
        <v>145</v>
      </c>
      <c r="L116">
        <v>1354</v>
      </c>
      <c r="N116">
        <v>1010</v>
      </c>
      <c r="O116" t="s">
        <v>146</v>
      </c>
      <c r="P116" t="s">
        <v>146</v>
      </c>
      <c r="Q116">
        <v>1</v>
      </c>
      <c r="W116">
        <v>0</v>
      </c>
      <c r="X116">
        <v>-1344566016</v>
      </c>
      <c r="Y116">
        <f t="shared" si="27"/>
        <v>42.857143000000001</v>
      </c>
      <c r="AA116">
        <v>680.17</v>
      </c>
      <c r="AB116">
        <v>0</v>
      </c>
      <c r="AC116">
        <v>0</v>
      </c>
      <c r="AD116">
        <v>0</v>
      </c>
      <c r="AE116">
        <v>34.97</v>
      </c>
      <c r="AF116">
        <v>0</v>
      </c>
      <c r="AG116">
        <v>0</v>
      </c>
      <c r="AH116">
        <v>0</v>
      </c>
      <c r="AI116">
        <v>19.45</v>
      </c>
      <c r="AJ116">
        <v>1</v>
      </c>
      <c r="AK116">
        <v>1</v>
      </c>
      <c r="AL116">
        <v>1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  <c r="AS116" t="s">
        <v>3</v>
      </c>
      <c r="AT116">
        <v>42.857143000000001</v>
      </c>
      <c r="AU116" t="s">
        <v>42</v>
      </c>
      <c r="AV116">
        <v>0</v>
      </c>
      <c r="AW116">
        <v>1</v>
      </c>
      <c r="AX116">
        <v>-1</v>
      </c>
      <c r="AY116">
        <v>0</v>
      </c>
      <c r="AZ116">
        <v>0</v>
      </c>
      <c r="BA116" t="s">
        <v>3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ROUND(Y116*Source!I84,9)</f>
        <v>12.00000004</v>
      </c>
      <c r="CY116">
        <f t="shared" si="28"/>
        <v>680.17</v>
      </c>
      <c r="CZ116">
        <f t="shared" si="29"/>
        <v>34.97</v>
      </c>
      <c r="DA116">
        <f t="shared" si="30"/>
        <v>19.45</v>
      </c>
      <c r="DB116">
        <f t="shared" si="31"/>
        <v>1498.71</v>
      </c>
      <c r="DC116">
        <f t="shared" si="32"/>
        <v>0</v>
      </c>
      <c r="DD116" t="s">
        <v>3</v>
      </c>
      <c r="DE116" t="s">
        <v>3</v>
      </c>
      <c r="DF116">
        <f t="shared" si="33"/>
        <v>8162.04</v>
      </c>
      <c r="DG116">
        <f t="shared" si="34"/>
        <v>0</v>
      </c>
      <c r="DH116">
        <f t="shared" si="35"/>
        <v>0</v>
      </c>
      <c r="DI116">
        <f t="shared" si="16"/>
        <v>0</v>
      </c>
      <c r="DJ116">
        <f t="shared" si="36"/>
        <v>8162.04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">
      <c r="A117">
        <f>ROW(Source!A91)</f>
        <v>91</v>
      </c>
      <c r="B117">
        <v>85736471</v>
      </c>
      <c r="C117">
        <v>85737087</v>
      </c>
      <c r="D117">
        <v>85164021</v>
      </c>
      <c r="E117">
        <v>1081</v>
      </c>
      <c r="F117">
        <v>1</v>
      </c>
      <c r="G117">
        <v>1081</v>
      </c>
      <c r="H117">
        <v>1</v>
      </c>
      <c r="I117" t="s">
        <v>684</v>
      </c>
      <c r="J117" t="s">
        <v>3</v>
      </c>
      <c r="K117" t="s">
        <v>685</v>
      </c>
      <c r="L117">
        <v>1191</v>
      </c>
      <c r="N117">
        <v>1013</v>
      </c>
      <c r="O117" t="s">
        <v>686</v>
      </c>
      <c r="P117" t="s">
        <v>686</v>
      </c>
      <c r="Q117">
        <v>1</v>
      </c>
      <c r="W117">
        <v>0</v>
      </c>
      <c r="X117">
        <v>476480486</v>
      </c>
      <c r="Y117">
        <f>((AT117*1.15)*1.2)</f>
        <v>46.506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33.700000000000003</v>
      </c>
      <c r="AU117" t="s">
        <v>141</v>
      </c>
      <c r="AV117">
        <v>1</v>
      </c>
      <c r="AW117">
        <v>2</v>
      </c>
      <c r="AX117">
        <v>85737127</v>
      </c>
      <c r="AY117">
        <v>1</v>
      </c>
      <c r="AZ117">
        <v>0</v>
      </c>
      <c r="BA117">
        <v>137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U117">
        <f>ROUND(AT117*Source!I91*AH117*AL117,2)</f>
        <v>0</v>
      </c>
      <c r="CV117">
        <f>ROUND(Y117*Source!I91,9)</f>
        <v>20.927700000000002</v>
      </c>
      <c r="CW117">
        <v>0</v>
      </c>
      <c r="CX117">
        <f>ROUND(Y117*Source!I91,9)</f>
        <v>20.927700000000002</v>
      </c>
      <c r="CY117">
        <f>AD117</f>
        <v>0</v>
      </c>
      <c r="CZ117">
        <f>AH117</f>
        <v>0</v>
      </c>
      <c r="DA117">
        <f>AL117</f>
        <v>1</v>
      </c>
      <c r="DB117">
        <f>ROUND(((ROUND(AT117*CZ117,2)*1.15)*1.2),6)</f>
        <v>0</v>
      </c>
      <c r="DC117">
        <f>ROUND(((ROUND(AT117*AG117,2)*1.15)*1.2),6)</f>
        <v>0</v>
      </c>
      <c r="DD117" t="s">
        <v>3</v>
      </c>
      <c r="DE117" t="s">
        <v>3</v>
      </c>
      <c r="DF117">
        <f t="shared" ref="DF117:DF134" si="37">ROUND(ROUND(AE117,2)*CX117,2)</f>
        <v>0</v>
      </c>
      <c r="DG117">
        <f t="shared" si="34"/>
        <v>0</v>
      </c>
      <c r="DH117">
        <f t="shared" si="35"/>
        <v>0</v>
      </c>
      <c r="DI117">
        <f t="shared" si="16"/>
        <v>0</v>
      </c>
      <c r="DJ117">
        <f>DI117</f>
        <v>0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">
      <c r="A118">
        <f>ROW(Source!A91)</f>
        <v>91</v>
      </c>
      <c r="B118">
        <v>85736471</v>
      </c>
      <c r="C118">
        <v>85737087</v>
      </c>
      <c r="D118">
        <v>85229630</v>
      </c>
      <c r="E118">
        <v>1</v>
      </c>
      <c r="F118">
        <v>1</v>
      </c>
      <c r="G118">
        <v>1081</v>
      </c>
      <c r="H118">
        <v>2</v>
      </c>
      <c r="I118" t="s">
        <v>724</v>
      </c>
      <c r="J118" t="s">
        <v>725</v>
      </c>
      <c r="K118" t="s">
        <v>726</v>
      </c>
      <c r="L118">
        <v>1368</v>
      </c>
      <c r="N118">
        <v>1011</v>
      </c>
      <c r="O118" t="s">
        <v>690</v>
      </c>
      <c r="P118" t="s">
        <v>690</v>
      </c>
      <c r="Q118">
        <v>1</v>
      </c>
      <c r="W118">
        <v>0</v>
      </c>
      <c r="X118">
        <v>378609176</v>
      </c>
      <c r="Y118">
        <f>((AT118*1.25)*1.2)</f>
        <v>1.7849999999999997</v>
      </c>
      <c r="AA118">
        <v>0</v>
      </c>
      <c r="AB118">
        <v>3.39</v>
      </c>
      <c r="AC118">
        <v>0</v>
      </c>
      <c r="AD118">
        <v>0</v>
      </c>
      <c r="AE118">
        <v>0</v>
      </c>
      <c r="AF118">
        <v>3.18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1.19</v>
      </c>
      <c r="AU118" t="s">
        <v>140</v>
      </c>
      <c r="AV118">
        <v>0</v>
      </c>
      <c r="AW118">
        <v>2</v>
      </c>
      <c r="AX118">
        <v>85737128</v>
      </c>
      <c r="AY118">
        <v>1</v>
      </c>
      <c r="AZ118">
        <v>0</v>
      </c>
      <c r="BA118">
        <v>138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f>ROUND(Y118*Source!I91*DO118,9)</f>
        <v>0</v>
      </c>
      <c r="CX118">
        <f>ROUND(Y118*Source!I91,9)</f>
        <v>0.80325000000000002</v>
      </c>
      <c r="CY118">
        <f>AB118</f>
        <v>3.39</v>
      </c>
      <c r="CZ118">
        <f>AF118</f>
        <v>3.18</v>
      </c>
      <c r="DA118">
        <f>AJ118</f>
        <v>1</v>
      </c>
      <c r="DB118">
        <f>ROUND(((ROUND(AT118*CZ118,2)*1.25)*1.2),6)</f>
        <v>5.67</v>
      </c>
      <c r="DC118">
        <f>ROUND(((ROUND(AT118*AG118,2)*1.25)*1.2),6)</f>
        <v>0</v>
      </c>
      <c r="DD118" t="s">
        <v>3</v>
      </c>
      <c r="DE118" t="s">
        <v>3</v>
      </c>
      <c r="DF118">
        <f t="shared" si="37"/>
        <v>0</v>
      </c>
      <c r="DG118">
        <f t="shared" si="34"/>
        <v>2.5499999999999998</v>
      </c>
      <c r="DH118">
        <f t="shared" si="35"/>
        <v>0</v>
      </c>
      <c r="DI118">
        <f t="shared" si="16"/>
        <v>0</v>
      </c>
      <c r="DJ118">
        <f>DG118</f>
        <v>2.5499999999999998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ROW(Source!A91)</f>
        <v>91</v>
      </c>
      <c r="B119">
        <v>85736471</v>
      </c>
      <c r="C119">
        <v>85737087</v>
      </c>
      <c r="D119">
        <v>85229932</v>
      </c>
      <c r="E119">
        <v>1</v>
      </c>
      <c r="F119">
        <v>1</v>
      </c>
      <c r="G119">
        <v>1081</v>
      </c>
      <c r="H119">
        <v>2</v>
      </c>
      <c r="I119" t="s">
        <v>704</v>
      </c>
      <c r="J119" t="s">
        <v>705</v>
      </c>
      <c r="K119" t="s">
        <v>706</v>
      </c>
      <c r="L119">
        <v>1368</v>
      </c>
      <c r="N119">
        <v>1011</v>
      </c>
      <c r="O119" t="s">
        <v>690</v>
      </c>
      <c r="P119" t="s">
        <v>690</v>
      </c>
      <c r="Q119">
        <v>1</v>
      </c>
      <c r="W119">
        <v>0</v>
      </c>
      <c r="X119">
        <v>874612079</v>
      </c>
      <c r="Y119">
        <f>((AT119*1.25)*1.2)</f>
        <v>0.6</v>
      </c>
      <c r="AA119">
        <v>0</v>
      </c>
      <c r="AB119">
        <v>88.67</v>
      </c>
      <c r="AC119">
        <v>13.47</v>
      </c>
      <c r="AD119">
        <v>0</v>
      </c>
      <c r="AE119">
        <v>0</v>
      </c>
      <c r="AF119">
        <v>83.1</v>
      </c>
      <c r="AG119">
        <v>12.62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-2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0.4</v>
      </c>
      <c r="AU119" t="s">
        <v>140</v>
      </c>
      <c r="AV119">
        <v>0</v>
      </c>
      <c r="AW119">
        <v>2</v>
      </c>
      <c r="AX119">
        <v>85737129</v>
      </c>
      <c r="AY119">
        <v>1</v>
      </c>
      <c r="AZ119">
        <v>0</v>
      </c>
      <c r="BA119">
        <v>139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f>ROUND(Y119*Source!I91*DO119,9)</f>
        <v>3.4074</v>
      </c>
      <c r="CX119">
        <f>ROUND(Y119*Source!I91,9)</f>
        <v>0.27</v>
      </c>
      <c r="CY119">
        <f>AB119</f>
        <v>88.67</v>
      </c>
      <c r="CZ119">
        <f>AF119</f>
        <v>83.1</v>
      </c>
      <c r="DA119">
        <f>AJ119</f>
        <v>1</v>
      </c>
      <c r="DB119">
        <f>ROUND(((ROUND(AT119*CZ119,2)*1.25)*1.2),6)</f>
        <v>49.86</v>
      </c>
      <c r="DC119">
        <f>ROUND(((ROUND(AT119*AG119,2)*1.25)*1.2),6)</f>
        <v>7.5750000000000002</v>
      </c>
      <c r="DD119" t="s">
        <v>3</v>
      </c>
      <c r="DE119" t="s">
        <v>3</v>
      </c>
      <c r="DF119">
        <f t="shared" si="37"/>
        <v>0</v>
      </c>
      <c r="DG119">
        <f t="shared" si="34"/>
        <v>22.44</v>
      </c>
      <c r="DH119">
        <f t="shared" si="35"/>
        <v>3.41</v>
      </c>
      <c r="DI119">
        <f t="shared" si="16"/>
        <v>0</v>
      </c>
      <c r="DJ119">
        <f>DG119</f>
        <v>22.44</v>
      </c>
      <c r="DK119">
        <v>0</v>
      </c>
      <c r="DL119" t="s">
        <v>707</v>
      </c>
      <c r="DM119">
        <v>0</v>
      </c>
      <c r="DN119" t="s">
        <v>686</v>
      </c>
      <c r="DO119">
        <v>12.62</v>
      </c>
    </row>
    <row r="120" spans="1:119" x14ac:dyDescent="0.2">
      <c r="A120">
        <f>ROW(Source!A91)</f>
        <v>91</v>
      </c>
      <c r="B120">
        <v>85736471</v>
      </c>
      <c r="C120">
        <v>85737087</v>
      </c>
      <c r="D120">
        <v>85229166</v>
      </c>
      <c r="E120">
        <v>1</v>
      </c>
      <c r="F120">
        <v>1</v>
      </c>
      <c r="G120">
        <v>1081</v>
      </c>
      <c r="H120">
        <v>2</v>
      </c>
      <c r="I120" t="s">
        <v>727</v>
      </c>
      <c r="J120" t="s">
        <v>728</v>
      </c>
      <c r="K120" t="s">
        <v>729</v>
      </c>
      <c r="L120">
        <v>1368</v>
      </c>
      <c r="N120">
        <v>1011</v>
      </c>
      <c r="O120" t="s">
        <v>690</v>
      </c>
      <c r="P120" t="s">
        <v>690</v>
      </c>
      <c r="Q120">
        <v>1</v>
      </c>
      <c r="W120">
        <v>0</v>
      </c>
      <c r="X120">
        <v>-44940208</v>
      </c>
      <c r="Y120">
        <f>((AT120*1.25)*1.2)</f>
        <v>0.09</v>
      </c>
      <c r="AA120">
        <v>0</v>
      </c>
      <c r="AB120">
        <v>191.17</v>
      </c>
      <c r="AC120">
        <v>18.059999999999999</v>
      </c>
      <c r="AD120">
        <v>0</v>
      </c>
      <c r="AE120">
        <v>0</v>
      </c>
      <c r="AF120">
        <v>179.17</v>
      </c>
      <c r="AG120">
        <v>16.93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-2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0.06</v>
      </c>
      <c r="AU120" t="s">
        <v>140</v>
      </c>
      <c r="AV120">
        <v>0</v>
      </c>
      <c r="AW120">
        <v>2</v>
      </c>
      <c r="AX120">
        <v>85737130</v>
      </c>
      <c r="AY120">
        <v>1</v>
      </c>
      <c r="AZ120">
        <v>0</v>
      </c>
      <c r="BA120">
        <v>140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f>ROUND(Y120*Source!I91*DO120,9)</f>
        <v>0.68566499999999997</v>
      </c>
      <c r="CX120">
        <f>ROUND(Y120*Source!I91,9)</f>
        <v>4.0500000000000001E-2</v>
      </c>
      <c r="CY120">
        <f>AB120</f>
        <v>191.17</v>
      </c>
      <c r="CZ120">
        <f>AF120</f>
        <v>179.17</v>
      </c>
      <c r="DA120">
        <f>AJ120</f>
        <v>1</v>
      </c>
      <c r="DB120">
        <f>ROUND(((ROUND(AT120*CZ120,2)*1.25)*1.2),6)</f>
        <v>16.125</v>
      </c>
      <c r="DC120">
        <f>ROUND(((ROUND(AT120*AG120,2)*1.25)*1.2),6)</f>
        <v>1.53</v>
      </c>
      <c r="DD120" t="s">
        <v>3</v>
      </c>
      <c r="DE120" t="s">
        <v>3</v>
      </c>
      <c r="DF120">
        <f t="shared" si="37"/>
        <v>0</v>
      </c>
      <c r="DG120">
        <f t="shared" si="34"/>
        <v>7.26</v>
      </c>
      <c r="DH120">
        <f t="shared" si="35"/>
        <v>0.69</v>
      </c>
      <c r="DI120">
        <f t="shared" si="16"/>
        <v>0</v>
      </c>
      <c r="DJ120">
        <f>DG120</f>
        <v>7.26</v>
      </c>
      <c r="DK120">
        <v>0</v>
      </c>
      <c r="DL120" t="s">
        <v>707</v>
      </c>
      <c r="DM120">
        <v>0</v>
      </c>
      <c r="DN120" t="s">
        <v>686</v>
      </c>
      <c r="DO120">
        <v>16.93</v>
      </c>
    </row>
    <row r="121" spans="1:119" x14ac:dyDescent="0.2">
      <c r="A121">
        <f>ROW(Source!A91)</f>
        <v>91</v>
      </c>
      <c r="B121">
        <v>85736471</v>
      </c>
      <c r="C121">
        <v>85737087</v>
      </c>
      <c r="D121">
        <v>85198960</v>
      </c>
      <c r="E121">
        <v>1</v>
      </c>
      <c r="F121">
        <v>1</v>
      </c>
      <c r="G121">
        <v>1081</v>
      </c>
      <c r="H121">
        <v>3</v>
      </c>
      <c r="I121" t="s">
        <v>714</v>
      </c>
      <c r="J121" t="s">
        <v>715</v>
      </c>
      <c r="K121" t="s">
        <v>716</v>
      </c>
      <c r="L121">
        <v>1339</v>
      </c>
      <c r="N121">
        <v>1007</v>
      </c>
      <c r="O121" t="s">
        <v>694</v>
      </c>
      <c r="P121" t="s">
        <v>694</v>
      </c>
      <c r="Q121">
        <v>1</v>
      </c>
      <c r="W121">
        <v>0</v>
      </c>
      <c r="X121">
        <v>-1622585150</v>
      </c>
      <c r="Y121">
        <f t="shared" ref="Y121:Y130" si="38">((AT121*1)*1)</f>
        <v>5.8659999999999997E-2</v>
      </c>
      <c r="AA121">
        <v>7.07</v>
      </c>
      <c r="AB121">
        <v>0</v>
      </c>
      <c r="AC121">
        <v>0</v>
      </c>
      <c r="AD121">
        <v>0</v>
      </c>
      <c r="AE121">
        <v>7.07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-2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5.8659999999999997E-2</v>
      </c>
      <c r="AU121" t="s">
        <v>42</v>
      </c>
      <c r="AV121">
        <v>0</v>
      </c>
      <c r="AW121">
        <v>2</v>
      </c>
      <c r="AX121">
        <v>85737131</v>
      </c>
      <c r="AY121">
        <v>1</v>
      </c>
      <c r="AZ121">
        <v>0</v>
      </c>
      <c r="BA121">
        <v>141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v>0</v>
      </c>
      <c r="CX121">
        <f>ROUND(Y121*Source!I91,9)</f>
        <v>2.6397E-2</v>
      </c>
      <c r="CY121">
        <f t="shared" ref="CY121:CY130" si="39">AA121</f>
        <v>7.07</v>
      </c>
      <c r="CZ121">
        <f t="shared" ref="CZ121:CZ130" si="40">AE121</f>
        <v>7.07</v>
      </c>
      <c r="DA121">
        <f t="shared" ref="DA121:DA130" si="41">AI121</f>
        <v>1</v>
      </c>
      <c r="DB121">
        <f t="shared" ref="DB121:DB130" si="42">ROUND(((ROUND(AT121*CZ121,2)*1)*1),6)</f>
        <v>0.41</v>
      </c>
      <c r="DC121">
        <f t="shared" ref="DC121:DC130" si="43">ROUND(((ROUND(AT121*AG121,2)*1)*1),6)</f>
        <v>0</v>
      </c>
      <c r="DD121" t="s">
        <v>3</v>
      </c>
      <c r="DE121" t="s">
        <v>3</v>
      </c>
      <c r="DF121">
        <f t="shared" si="37"/>
        <v>0.19</v>
      </c>
      <c r="DG121">
        <f t="shared" si="34"/>
        <v>0</v>
      </c>
      <c r="DH121">
        <f t="shared" si="35"/>
        <v>0</v>
      </c>
      <c r="DI121">
        <f t="shared" si="16"/>
        <v>0</v>
      </c>
      <c r="DJ121">
        <f t="shared" ref="DJ121:DJ130" si="44">DF121</f>
        <v>0.19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">
      <c r="A122">
        <f>ROW(Source!A91)</f>
        <v>91</v>
      </c>
      <c r="B122">
        <v>85736471</v>
      </c>
      <c r="C122">
        <v>85737087</v>
      </c>
      <c r="D122">
        <v>85200671</v>
      </c>
      <c r="E122">
        <v>1</v>
      </c>
      <c r="F122">
        <v>1</v>
      </c>
      <c r="G122">
        <v>1081</v>
      </c>
      <c r="H122">
        <v>3</v>
      </c>
      <c r="I122" t="s">
        <v>730</v>
      </c>
      <c r="J122" t="s">
        <v>731</v>
      </c>
      <c r="K122" t="s">
        <v>732</v>
      </c>
      <c r="L122">
        <v>1346</v>
      </c>
      <c r="N122">
        <v>1009</v>
      </c>
      <c r="O122" t="s">
        <v>723</v>
      </c>
      <c r="P122" t="s">
        <v>723</v>
      </c>
      <c r="Q122">
        <v>1</v>
      </c>
      <c r="W122">
        <v>0</v>
      </c>
      <c r="X122">
        <v>1021383118</v>
      </c>
      <c r="Y122">
        <f t="shared" si="38"/>
        <v>0.05</v>
      </c>
      <c r="AA122">
        <v>37.979999999999997</v>
      </c>
      <c r="AB122">
        <v>0</v>
      </c>
      <c r="AC122">
        <v>0</v>
      </c>
      <c r="AD122">
        <v>0</v>
      </c>
      <c r="AE122">
        <v>37.979999999999997</v>
      </c>
      <c r="AF122">
        <v>0</v>
      </c>
      <c r="AG122">
        <v>0</v>
      </c>
      <c r="AH122">
        <v>0</v>
      </c>
      <c r="AI122">
        <v>1</v>
      </c>
      <c r="AJ122">
        <v>1</v>
      </c>
      <c r="AK122">
        <v>1</v>
      </c>
      <c r="AL122">
        <v>1</v>
      </c>
      <c r="AM122">
        <v>-2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0.05</v>
      </c>
      <c r="AU122" t="s">
        <v>42</v>
      </c>
      <c r="AV122">
        <v>0</v>
      </c>
      <c r="AW122">
        <v>2</v>
      </c>
      <c r="AX122">
        <v>85737132</v>
      </c>
      <c r="AY122">
        <v>1</v>
      </c>
      <c r="AZ122">
        <v>0</v>
      </c>
      <c r="BA122">
        <v>142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v>0</v>
      </c>
      <c r="CX122">
        <f>ROUND(Y122*Source!I91,9)</f>
        <v>2.2499999999999999E-2</v>
      </c>
      <c r="CY122">
        <f t="shared" si="39"/>
        <v>37.979999999999997</v>
      </c>
      <c r="CZ122">
        <f t="shared" si="40"/>
        <v>37.979999999999997</v>
      </c>
      <c r="DA122">
        <f t="shared" si="41"/>
        <v>1</v>
      </c>
      <c r="DB122">
        <f t="shared" si="42"/>
        <v>1.9</v>
      </c>
      <c r="DC122">
        <f t="shared" si="43"/>
        <v>0</v>
      </c>
      <c r="DD122" t="s">
        <v>3</v>
      </c>
      <c r="DE122" t="s">
        <v>3</v>
      </c>
      <c r="DF122">
        <f t="shared" si="37"/>
        <v>0.85</v>
      </c>
      <c r="DG122">
        <f t="shared" si="34"/>
        <v>0</v>
      </c>
      <c r="DH122">
        <f t="shared" si="35"/>
        <v>0</v>
      </c>
      <c r="DI122">
        <f t="shared" si="16"/>
        <v>0</v>
      </c>
      <c r="DJ122">
        <f t="shared" si="44"/>
        <v>0.85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">
      <c r="A123">
        <f>ROW(Source!A91)</f>
        <v>91</v>
      </c>
      <c r="B123">
        <v>85736471</v>
      </c>
      <c r="C123">
        <v>85737087</v>
      </c>
      <c r="D123">
        <v>85199079</v>
      </c>
      <c r="E123">
        <v>1</v>
      </c>
      <c r="F123">
        <v>1</v>
      </c>
      <c r="G123">
        <v>1081</v>
      </c>
      <c r="H123">
        <v>3</v>
      </c>
      <c r="I123" t="s">
        <v>733</v>
      </c>
      <c r="J123" t="s">
        <v>734</v>
      </c>
      <c r="K123" t="s">
        <v>735</v>
      </c>
      <c r="L123">
        <v>1348</v>
      </c>
      <c r="N123">
        <v>1009</v>
      </c>
      <c r="O123" t="s">
        <v>700</v>
      </c>
      <c r="P123" t="s">
        <v>700</v>
      </c>
      <c r="Q123">
        <v>1000</v>
      </c>
      <c r="W123">
        <v>0</v>
      </c>
      <c r="X123">
        <v>-1462767551</v>
      </c>
      <c r="Y123">
        <f t="shared" si="38"/>
        <v>1.5999999999999999E-6</v>
      </c>
      <c r="AA123">
        <v>3234.81</v>
      </c>
      <c r="AB123">
        <v>0</v>
      </c>
      <c r="AC123">
        <v>0</v>
      </c>
      <c r="AD123">
        <v>0</v>
      </c>
      <c r="AE123">
        <v>3234.81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-2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1.5999999999999999E-6</v>
      </c>
      <c r="AU123" t="s">
        <v>42</v>
      </c>
      <c r="AV123">
        <v>0</v>
      </c>
      <c r="AW123">
        <v>2</v>
      </c>
      <c r="AX123">
        <v>85737133</v>
      </c>
      <c r="AY123">
        <v>1</v>
      </c>
      <c r="AZ123">
        <v>0</v>
      </c>
      <c r="BA123">
        <v>143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v>0</v>
      </c>
      <c r="CX123">
        <f>ROUND(Y123*Source!I91,9)</f>
        <v>7.1999999999999999E-7</v>
      </c>
      <c r="CY123">
        <f t="shared" si="39"/>
        <v>3234.81</v>
      </c>
      <c r="CZ123">
        <f t="shared" si="40"/>
        <v>3234.81</v>
      </c>
      <c r="DA123">
        <f t="shared" si="41"/>
        <v>1</v>
      </c>
      <c r="DB123">
        <f t="shared" si="42"/>
        <v>0.01</v>
      </c>
      <c r="DC123">
        <f t="shared" si="43"/>
        <v>0</v>
      </c>
      <c r="DD123" t="s">
        <v>3</v>
      </c>
      <c r="DE123" t="s">
        <v>3</v>
      </c>
      <c r="DF123">
        <f t="shared" si="37"/>
        <v>0</v>
      </c>
      <c r="DG123">
        <f t="shared" si="34"/>
        <v>0</v>
      </c>
      <c r="DH123">
        <f t="shared" si="35"/>
        <v>0</v>
      </c>
      <c r="DI123">
        <f t="shared" si="16"/>
        <v>0</v>
      </c>
      <c r="DJ123">
        <f t="shared" si="44"/>
        <v>0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">
      <c r="A124">
        <f>ROW(Source!A91)</f>
        <v>91</v>
      </c>
      <c r="B124">
        <v>85736471</v>
      </c>
      <c r="C124">
        <v>85737087</v>
      </c>
      <c r="D124">
        <v>85198892</v>
      </c>
      <c r="E124">
        <v>1</v>
      </c>
      <c r="F124">
        <v>1</v>
      </c>
      <c r="G124">
        <v>1081</v>
      </c>
      <c r="H124">
        <v>3</v>
      </c>
      <c r="I124" t="s">
        <v>691</v>
      </c>
      <c r="J124" t="s">
        <v>692</v>
      </c>
      <c r="K124" t="s">
        <v>693</v>
      </c>
      <c r="L124">
        <v>1339</v>
      </c>
      <c r="N124">
        <v>1007</v>
      </c>
      <c r="O124" t="s">
        <v>694</v>
      </c>
      <c r="P124" t="s">
        <v>694</v>
      </c>
      <c r="Q124">
        <v>1</v>
      </c>
      <c r="W124">
        <v>0</v>
      </c>
      <c r="X124">
        <v>-676034668</v>
      </c>
      <c r="Y124">
        <f t="shared" si="38"/>
        <v>0.19</v>
      </c>
      <c r="AA124">
        <v>53.42</v>
      </c>
      <c r="AB124">
        <v>0</v>
      </c>
      <c r="AC124">
        <v>0</v>
      </c>
      <c r="AD124">
        <v>0</v>
      </c>
      <c r="AE124">
        <v>53.42</v>
      </c>
      <c r="AF124">
        <v>0</v>
      </c>
      <c r="AG124">
        <v>0</v>
      </c>
      <c r="AH124">
        <v>0</v>
      </c>
      <c r="AI124">
        <v>1</v>
      </c>
      <c r="AJ124">
        <v>1</v>
      </c>
      <c r="AK124">
        <v>1</v>
      </c>
      <c r="AL124">
        <v>1</v>
      </c>
      <c r="AM124">
        <v>-2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0.19</v>
      </c>
      <c r="AU124" t="s">
        <v>42</v>
      </c>
      <c r="AV124">
        <v>0</v>
      </c>
      <c r="AW124">
        <v>2</v>
      </c>
      <c r="AX124">
        <v>85737134</v>
      </c>
      <c r="AY124">
        <v>1</v>
      </c>
      <c r="AZ124">
        <v>0</v>
      </c>
      <c r="BA124">
        <v>144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v>0</v>
      </c>
      <c r="CX124">
        <f>ROUND(Y124*Source!I91,9)</f>
        <v>8.5500000000000007E-2</v>
      </c>
      <c r="CY124">
        <f t="shared" si="39"/>
        <v>53.42</v>
      </c>
      <c r="CZ124">
        <f t="shared" si="40"/>
        <v>53.42</v>
      </c>
      <c r="DA124">
        <f t="shared" si="41"/>
        <v>1</v>
      </c>
      <c r="DB124">
        <f t="shared" si="42"/>
        <v>10.15</v>
      </c>
      <c r="DC124">
        <f t="shared" si="43"/>
        <v>0</v>
      </c>
      <c r="DD124" t="s">
        <v>3</v>
      </c>
      <c r="DE124" t="s">
        <v>3</v>
      </c>
      <c r="DF124">
        <f t="shared" si="37"/>
        <v>4.57</v>
      </c>
      <c r="DG124">
        <f t="shared" si="34"/>
        <v>0</v>
      </c>
      <c r="DH124">
        <f t="shared" si="35"/>
        <v>0</v>
      </c>
      <c r="DI124">
        <f t="shared" si="16"/>
        <v>0</v>
      </c>
      <c r="DJ124">
        <f t="shared" si="44"/>
        <v>4.57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">
      <c r="A125">
        <f>ROW(Source!A91)</f>
        <v>91</v>
      </c>
      <c r="B125">
        <v>85736471</v>
      </c>
      <c r="C125">
        <v>85737087</v>
      </c>
      <c r="D125">
        <v>85199158</v>
      </c>
      <c r="E125">
        <v>1</v>
      </c>
      <c r="F125">
        <v>1</v>
      </c>
      <c r="G125">
        <v>1081</v>
      </c>
      <c r="H125">
        <v>3</v>
      </c>
      <c r="I125" t="s">
        <v>695</v>
      </c>
      <c r="J125" t="s">
        <v>696</v>
      </c>
      <c r="K125" t="s">
        <v>697</v>
      </c>
      <c r="L125">
        <v>1339</v>
      </c>
      <c r="N125">
        <v>1007</v>
      </c>
      <c r="O125" t="s">
        <v>694</v>
      </c>
      <c r="P125" t="s">
        <v>694</v>
      </c>
      <c r="Q125">
        <v>1</v>
      </c>
      <c r="W125">
        <v>0</v>
      </c>
      <c r="X125">
        <v>-1235260082</v>
      </c>
      <c r="Y125">
        <f t="shared" si="38"/>
        <v>0.34200000000000003</v>
      </c>
      <c r="AA125">
        <v>5.82</v>
      </c>
      <c r="AB125">
        <v>0</v>
      </c>
      <c r="AC125">
        <v>0</v>
      </c>
      <c r="AD125">
        <v>0</v>
      </c>
      <c r="AE125">
        <v>5.82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-2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0.34200000000000003</v>
      </c>
      <c r="AU125" t="s">
        <v>42</v>
      </c>
      <c r="AV125">
        <v>0</v>
      </c>
      <c r="AW125">
        <v>2</v>
      </c>
      <c r="AX125">
        <v>85737135</v>
      </c>
      <c r="AY125">
        <v>1</v>
      </c>
      <c r="AZ125">
        <v>0</v>
      </c>
      <c r="BA125">
        <v>145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v>0</v>
      </c>
      <c r="CX125">
        <f>ROUND(Y125*Source!I91,9)</f>
        <v>0.15390000000000001</v>
      </c>
      <c r="CY125">
        <f t="shared" si="39"/>
        <v>5.82</v>
      </c>
      <c r="CZ125">
        <f t="shared" si="40"/>
        <v>5.82</v>
      </c>
      <c r="DA125">
        <f t="shared" si="41"/>
        <v>1</v>
      </c>
      <c r="DB125">
        <f t="shared" si="42"/>
        <v>1.99</v>
      </c>
      <c r="DC125">
        <f t="shared" si="43"/>
        <v>0</v>
      </c>
      <c r="DD125" t="s">
        <v>3</v>
      </c>
      <c r="DE125" t="s">
        <v>3</v>
      </c>
      <c r="DF125">
        <f t="shared" si="37"/>
        <v>0.9</v>
      </c>
      <c r="DG125">
        <f t="shared" si="34"/>
        <v>0</v>
      </c>
      <c r="DH125">
        <f t="shared" si="35"/>
        <v>0</v>
      </c>
      <c r="DI125">
        <f t="shared" si="16"/>
        <v>0</v>
      </c>
      <c r="DJ125">
        <f t="shared" si="44"/>
        <v>0.9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">
      <c r="A126">
        <f>ROW(Source!A91)</f>
        <v>91</v>
      </c>
      <c r="B126">
        <v>85736471</v>
      </c>
      <c r="C126">
        <v>85737087</v>
      </c>
      <c r="D126">
        <v>85199230</v>
      </c>
      <c r="E126">
        <v>1</v>
      </c>
      <c r="F126">
        <v>1</v>
      </c>
      <c r="G126">
        <v>1081</v>
      </c>
      <c r="H126">
        <v>3</v>
      </c>
      <c r="I126" t="s">
        <v>736</v>
      </c>
      <c r="J126" t="s">
        <v>737</v>
      </c>
      <c r="K126" t="s">
        <v>738</v>
      </c>
      <c r="L126">
        <v>1348</v>
      </c>
      <c r="N126">
        <v>1009</v>
      </c>
      <c r="O126" t="s">
        <v>700</v>
      </c>
      <c r="P126" t="s">
        <v>700</v>
      </c>
      <c r="Q126">
        <v>1000</v>
      </c>
      <c r="W126">
        <v>0</v>
      </c>
      <c r="X126">
        <v>1270042986</v>
      </c>
      <c r="Y126">
        <f t="shared" si="38"/>
        <v>8.7000000000000001E-4</v>
      </c>
      <c r="AA126">
        <v>16214.84</v>
      </c>
      <c r="AB126">
        <v>0</v>
      </c>
      <c r="AC126">
        <v>0</v>
      </c>
      <c r="AD126">
        <v>0</v>
      </c>
      <c r="AE126">
        <v>16214.84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-2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8.7000000000000001E-4</v>
      </c>
      <c r="AU126" t="s">
        <v>42</v>
      </c>
      <c r="AV126">
        <v>0</v>
      </c>
      <c r="AW126">
        <v>2</v>
      </c>
      <c r="AX126">
        <v>85737136</v>
      </c>
      <c r="AY126">
        <v>1</v>
      </c>
      <c r="AZ126">
        <v>0</v>
      </c>
      <c r="BA126">
        <v>146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ROUND(Y126*Source!I91,9)</f>
        <v>3.9149999999999998E-4</v>
      </c>
      <c r="CY126">
        <f t="shared" si="39"/>
        <v>16214.84</v>
      </c>
      <c r="CZ126">
        <f t="shared" si="40"/>
        <v>16214.84</v>
      </c>
      <c r="DA126">
        <f t="shared" si="41"/>
        <v>1</v>
      </c>
      <c r="DB126">
        <f t="shared" si="42"/>
        <v>14.11</v>
      </c>
      <c r="DC126">
        <f t="shared" si="43"/>
        <v>0</v>
      </c>
      <c r="DD126" t="s">
        <v>3</v>
      </c>
      <c r="DE126" t="s">
        <v>3</v>
      </c>
      <c r="DF126">
        <f t="shared" si="37"/>
        <v>6.35</v>
      </c>
      <c r="DG126">
        <f t="shared" si="34"/>
        <v>0</v>
      </c>
      <c r="DH126">
        <f t="shared" si="35"/>
        <v>0</v>
      </c>
      <c r="DI126">
        <f t="shared" si="16"/>
        <v>0</v>
      </c>
      <c r="DJ126">
        <f t="shared" si="44"/>
        <v>6.35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">
      <c r="A127">
        <f>ROW(Source!A91)</f>
        <v>91</v>
      </c>
      <c r="B127">
        <v>85736471</v>
      </c>
      <c r="C127">
        <v>85737087</v>
      </c>
      <c r="D127">
        <v>85199398</v>
      </c>
      <c r="E127">
        <v>1</v>
      </c>
      <c r="F127">
        <v>1</v>
      </c>
      <c r="G127">
        <v>1081</v>
      </c>
      <c r="H127">
        <v>3</v>
      </c>
      <c r="I127" t="s">
        <v>739</v>
      </c>
      <c r="J127" t="s">
        <v>740</v>
      </c>
      <c r="K127" t="s">
        <v>741</v>
      </c>
      <c r="L127">
        <v>1346</v>
      </c>
      <c r="N127">
        <v>1009</v>
      </c>
      <c r="O127" t="s">
        <v>723</v>
      </c>
      <c r="P127" t="s">
        <v>723</v>
      </c>
      <c r="Q127">
        <v>1</v>
      </c>
      <c r="W127">
        <v>0</v>
      </c>
      <c r="X127">
        <v>488689173</v>
      </c>
      <c r="Y127">
        <f t="shared" si="38"/>
        <v>0.1</v>
      </c>
      <c r="AA127">
        <v>20.190000000000001</v>
      </c>
      <c r="AB127">
        <v>0</v>
      </c>
      <c r="AC127">
        <v>0</v>
      </c>
      <c r="AD127">
        <v>0</v>
      </c>
      <c r="AE127">
        <v>20.190000000000001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-2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0.1</v>
      </c>
      <c r="AU127" t="s">
        <v>42</v>
      </c>
      <c r="AV127">
        <v>0</v>
      </c>
      <c r="AW127">
        <v>2</v>
      </c>
      <c r="AX127">
        <v>85737137</v>
      </c>
      <c r="AY127">
        <v>1</v>
      </c>
      <c r="AZ127">
        <v>0</v>
      </c>
      <c r="BA127">
        <v>147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ROUND(Y127*Source!I91,9)</f>
        <v>4.4999999999999998E-2</v>
      </c>
      <c r="CY127">
        <f t="shared" si="39"/>
        <v>20.190000000000001</v>
      </c>
      <c r="CZ127">
        <f t="shared" si="40"/>
        <v>20.190000000000001</v>
      </c>
      <c r="DA127">
        <f t="shared" si="41"/>
        <v>1</v>
      </c>
      <c r="DB127">
        <f t="shared" si="42"/>
        <v>2.02</v>
      </c>
      <c r="DC127">
        <f t="shared" si="43"/>
        <v>0</v>
      </c>
      <c r="DD127" t="s">
        <v>3</v>
      </c>
      <c r="DE127" t="s">
        <v>3</v>
      </c>
      <c r="DF127">
        <f t="shared" si="37"/>
        <v>0.91</v>
      </c>
      <c r="DG127">
        <f t="shared" si="34"/>
        <v>0</v>
      </c>
      <c r="DH127">
        <f t="shared" si="35"/>
        <v>0</v>
      </c>
      <c r="DI127">
        <f t="shared" si="16"/>
        <v>0</v>
      </c>
      <c r="DJ127">
        <f t="shared" si="44"/>
        <v>0.91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">
      <c r="A128">
        <f>ROW(Source!A91)</f>
        <v>91</v>
      </c>
      <c r="B128">
        <v>85736471</v>
      </c>
      <c r="C128">
        <v>85737087</v>
      </c>
      <c r="D128">
        <v>85199540</v>
      </c>
      <c r="E128">
        <v>1</v>
      </c>
      <c r="F128">
        <v>1</v>
      </c>
      <c r="G128">
        <v>1081</v>
      </c>
      <c r="H128">
        <v>3</v>
      </c>
      <c r="I128" t="s">
        <v>742</v>
      </c>
      <c r="J128" t="s">
        <v>743</v>
      </c>
      <c r="K128" t="s">
        <v>744</v>
      </c>
      <c r="L128">
        <v>1348</v>
      </c>
      <c r="N128">
        <v>1009</v>
      </c>
      <c r="O128" t="s">
        <v>700</v>
      </c>
      <c r="P128" t="s">
        <v>700</v>
      </c>
      <c r="Q128">
        <v>1000</v>
      </c>
      <c r="W128">
        <v>0</v>
      </c>
      <c r="X128">
        <v>-1009884797</v>
      </c>
      <c r="Y128">
        <f t="shared" si="38"/>
        <v>4.0000000000000002E-4</v>
      </c>
      <c r="AA128">
        <v>35445.93</v>
      </c>
      <c r="AB128">
        <v>0</v>
      </c>
      <c r="AC128">
        <v>0</v>
      </c>
      <c r="AD128">
        <v>0</v>
      </c>
      <c r="AE128">
        <v>35445.93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-2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4.0000000000000002E-4</v>
      </c>
      <c r="AU128" t="s">
        <v>42</v>
      </c>
      <c r="AV128">
        <v>0</v>
      </c>
      <c r="AW128">
        <v>2</v>
      </c>
      <c r="AX128">
        <v>85737138</v>
      </c>
      <c r="AY128">
        <v>1</v>
      </c>
      <c r="AZ128">
        <v>0</v>
      </c>
      <c r="BA128">
        <v>148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ROUND(Y128*Source!I91,9)</f>
        <v>1.8000000000000001E-4</v>
      </c>
      <c r="CY128">
        <f t="shared" si="39"/>
        <v>35445.93</v>
      </c>
      <c r="CZ128">
        <f t="shared" si="40"/>
        <v>35445.93</v>
      </c>
      <c r="DA128">
        <f t="shared" si="41"/>
        <v>1</v>
      </c>
      <c r="DB128">
        <f t="shared" si="42"/>
        <v>14.18</v>
      </c>
      <c r="DC128">
        <f t="shared" si="43"/>
        <v>0</v>
      </c>
      <c r="DD128" t="s">
        <v>3</v>
      </c>
      <c r="DE128" t="s">
        <v>3</v>
      </c>
      <c r="DF128">
        <f t="shared" si="37"/>
        <v>6.38</v>
      </c>
      <c r="DG128">
        <f t="shared" si="34"/>
        <v>0</v>
      </c>
      <c r="DH128">
        <f t="shared" si="35"/>
        <v>0</v>
      </c>
      <c r="DI128">
        <f t="shared" si="16"/>
        <v>0</v>
      </c>
      <c r="DJ128">
        <f t="shared" si="44"/>
        <v>6.38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">
      <c r="A129">
        <f>ROW(Source!A91)</f>
        <v>91</v>
      </c>
      <c r="B129">
        <v>85736471</v>
      </c>
      <c r="C129">
        <v>85737087</v>
      </c>
      <c r="D129">
        <v>85211457</v>
      </c>
      <c r="E129">
        <v>1</v>
      </c>
      <c r="F129">
        <v>1</v>
      </c>
      <c r="G129">
        <v>1081</v>
      </c>
      <c r="H129">
        <v>3</v>
      </c>
      <c r="I129" t="s">
        <v>167</v>
      </c>
      <c r="J129" t="s">
        <v>169</v>
      </c>
      <c r="K129" t="s">
        <v>168</v>
      </c>
      <c r="L129">
        <v>1301</v>
      </c>
      <c r="N129">
        <v>1003</v>
      </c>
      <c r="O129" t="s">
        <v>156</v>
      </c>
      <c r="P129" t="s">
        <v>156</v>
      </c>
      <c r="Q129">
        <v>1</v>
      </c>
      <c r="W129">
        <v>0</v>
      </c>
      <c r="X129">
        <v>935342670</v>
      </c>
      <c r="Y129">
        <f t="shared" si="38"/>
        <v>100</v>
      </c>
      <c r="AA129">
        <v>31.41</v>
      </c>
      <c r="AB129">
        <v>0</v>
      </c>
      <c r="AC129">
        <v>0</v>
      </c>
      <c r="AD129">
        <v>0</v>
      </c>
      <c r="AE129">
        <v>31.41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0</v>
      </c>
      <c r="AN129">
        <v>0</v>
      </c>
      <c r="AO129">
        <v>0</v>
      </c>
      <c r="AP129">
        <v>1</v>
      </c>
      <c r="AQ129">
        <v>0</v>
      </c>
      <c r="AR129">
        <v>0</v>
      </c>
      <c r="AS129" t="s">
        <v>3</v>
      </c>
      <c r="AT129">
        <v>100</v>
      </c>
      <c r="AU129" t="s">
        <v>42</v>
      </c>
      <c r="AV129">
        <v>0</v>
      </c>
      <c r="AW129">
        <v>1</v>
      </c>
      <c r="AX129">
        <v>-1</v>
      </c>
      <c r="AY129">
        <v>0</v>
      </c>
      <c r="AZ129">
        <v>0</v>
      </c>
      <c r="BA129" t="s">
        <v>3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v>0</v>
      </c>
      <c r="CX129">
        <f>ROUND(Y129*Source!I91,9)</f>
        <v>45</v>
      </c>
      <c r="CY129">
        <f t="shared" si="39"/>
        <v>31.41</v>
      </c>
      <c r="CZ129">
        <f t="shared" si="40"/>
        <v>31.41</v>
      </c>
      <c r="DA129">
        <f t="shared" si="41"/>
        <v>1</v>
      </c>
      <c r="DB129">
        <f t="shared" si="42"/>
        <v>3141</v>
      </c>
      <c r="DC129">
        <f t="shared" si="43"/>
        <v>0</v>
      </c>
      <c r="DD129" t="s">
        <v>3</v>
      </c>
      <c r="DE129" t="s">
        <v>3</v>
      </c>
      <c r="DF129">
        <f t="shared" si="37"/>
        <v>1413.45</v>
      </c>
      <c r="DG129">
        <f t="shared" si="34"/>
        <v>0</v>
      </c>
      <c r="DH129">
        <f t="shared" si="35"/>
        <v>0</v>
      </c>
      <c r="DI129">
        <f t="shared" ref="DI129:DI192" si="45">ROUND(ROUND(AH129,2)*CX129,2)</f>
        <v>0</v>
      </c>
      <c r="DJ129">
        <f t="shared" si="44"/>
        <v>1413.45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">
      <c r="A130">
        <f>ROW(Source!A91)</f>
        <v>91</v>
      </c>
      <c r="B130">
        <v>85736471</v>
      </c>
      <c r="C130">
        <v>85737087</v>
      </c>
      <c r="D130">
        <v>85216791</v>
      </c>
      <c r="E130">
        <v>1</v>
      </c>
      <c r="F130">
        <v>1</v>
      </c>
      <c r="G130">
        <v>1081</v>
      </c>
      <c r="H130">
        <v>3</v>
      </c>
      <c r="I130" t="s">
        <v>163</v>
      </c>
      <c r="J130" t="s">
        <v>165</v>
      </c>
      <c r="K130" t="s">
        <v>164</v>
      </c>
      <c r="L130">
        <v>1354</v>
      </c>
      <c r="N130">
        <v>1010</v>
      </c>
      <c r="O130" t="s">
        <v>146</v>
      </c>
      <c r="P130" t="s">
        <v>146</v>
      </c>
      <c r="Q130">
        <v>1</v>
      </c>
      <c r="W130">
        <v>0</v>
      </c>
      <c r="X130">
        <v>-720383431</v>
      </c>
      <c r="Y130">
        <f t="shared" si="38"/>
        <v>26.666667</v>
      </c>
      <c r="AA130">
        <v>47.24</v>
      </c>
      <c r="AB130">
        <v>0</v>
      </c>
      <c r="AC130">
        <v>0</v>
      </c>
      <c r="AD130">
        <v>0</v>
      </c>
      <c r="AE130">
        <v>47.24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 t="s">
        <v>3</v>
      </c>
      <c r="AT130">
        <v>26.666667</v>
      </c>
      <c r="AU130" t="s">
        <v>42</v>
      </c>
      <c r="AV130">
        <v>0</v>
      </c>
      <c r="AW130">
        <v>1</v>
      </c>
      <c r="AX130">
        <v>-1</v>
      </c>
      <c r="AY130">
        <v>0</v>
      </c>
      <c r="AZ130">
        <v>0</v>
      </c>
      <c r="BA130" t="s">
        <v>3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ROUND(Y130*Source!I91,9)</f>
        <v>12.00000015</v>
      </c>
      <c r="CY130">
        <f t="shared" si="39"/>
        <v>47.24</v>
      </c>
      <c r="CZ130">
        <f t="shared" si="40"/>
        <v>47.24</v>
      </c>
      <c r="DA130">
        <f t="shared" si="41"/>
        <v>1</v>
      </c>
      <c r="DB130">
        <f t="shared" si="42"/>
        <v>1259.73</v>
      </c>
      <c r="DC130">
        <f t="shared" si="43"/>
        <v>0</v>
      </c>
      <c r="DD130" t="s">
        <v>3</v>
      </c>
      <c r="DE130" t="s">
        <v>3</v>
      </c>
      <c r="DF130">
        <f t="shared" si="37"/>
        <v>566.88</v>
      </c>
      <c r="DG130">
        <f t="shared" si="34"/>
        <v>0</v>
      </c>
      <c r="DH130">
        <f t="shared" si="35"/>
        <v>0</v>
      </c>
      <c r="DI130">
        <f t="shared" si="45"/>
        <v>0</v>
      </c>
      <c r="DJ130">
        <f t="shared" si="44"/>
        <v>566.88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">
      <c r="A131">
        <f>ROW(Source!A92)</f>
        <v>92</v>
      </c>
      <c r="B131">
        <v>85736473</v>
      </c>
      <c r="C131">
        <v>85737087</v>
      </c>
      <c r="D131">
        <v>85164021</v>
      </c>
      <c r="E131">
        <v>1081</v>
      </c>
      <c r="F131">
        <v>1</v>
      </c>
      <c r="G131">
        <v>1081</v>
      </c>
      <c r="H131">
        <v>1</v>
      </c>
      <c r="I131" t="s">
        <v>684</v>
      </c>
      <c r="J131" t="s">
        <v>3</v>
      </c>
      <c r="K131" t="s">
        <v>685</v>
      </c>
      <c r="L131">
        <v>1191</v>
      </c>
      <c r="N131">
        <v>1013</v>
      </c>
      <c r="O131" t="s">
        <v>686</v>
      </c>
      <c r="P131" t="s">
        <v>686</v>
      </c>
      <c r="Q131">
        <v>1</v>
      </c>
      <c r="W131">
        <v>0</v>
      </c>
      <c r="X131">
        <v>476480486</v>
      </c>
      <c r="Y131">
        <f>((AT131*1.15)*1.2)</f>
        <v>46.506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5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33.700000000000003</v>
      </c>
      <c r="AU131" t="s">
        <v>141</v>
      </c>
      <c r="AV131">
        <v>1</v>
      </c>
      <c r="AW131">
        <v>2</v>
      </c>
      <c r="AX131">
        <v>85737127</v>
      </c>
      <c r="AY131">
        <v>1</v>
      </c>
      <c r="AZ131">
        <v>0</v>
      </c>
      <c r="BA131">
        <v>152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U131">
        <f>ROUND(AT131*Source!I92*AH131*AL131,2)</f>
        <v>0</v>
      </c>
      <c r="CV131">
        <f>ROUND(Y131*Source!I92,9)</f>
        <v>20.927700000000002</v>
      </c>
      <c r="CW131">
        <v>0</v>
      </c>
      <c r="CX131">
        <f>ROUND(Y131*Source!I92,9)</f>
        <v>20.927700000000002</v>
      </c>
      <c r="CY131">
        <f>AD131</f>
        <v>0</v>
      </c>
      <c r="CZ131">
        <f>AH131</f>
        <v>0</v>
      </c>
      <c r="DA131">
        <f>AL131</f>
        <v>1</v>
      </c>
      <c r="DB131">
        <f>ROUND(((ROUND(AT131*CZ131,2)*1.15)*1.2),6)</f>
        <v>0</v>
      </c>
      <c r="DC131">
        <f>ROUND(((ROUND(AT131*AG131,2)*1.15)*1.2),6)</f>
        <v>0</v>
      </c>
      <c r="DD131" t="s">
        <v>3</v>
      </c>
      <c r="DE131" t="s">
        <v>3</v>
      </c>
      <c r="DF131">
        <f t="shared" si="37"/>
        <v>0</v>
      </c>
      <c r="DG131">
        <f t="shared" si="34"/>
        <v>0</v>
      </c>
      <c r="DH131">
        <f t="shared" si="35"/>
        <v>0</v>
      </c>
      <c r="DI131">
        <f t="shared" si="45"/>
        <v>0</v>
      </c>
      <c r="DJ131">
        <f>DI131</f>
        <v>0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">
      <c r="A132">
        <f>ROW(Source!A92)</f>
        <v>92</v>
      </c>
      <c r="B132">
        <v>85736473</v>
      </c>
      <c r="C132">
        <v>85737087</v>
      </c>
      <c r="D132">
        <v>85229630</v>
      </c>
      <c r="E132">
        <v>1</v>
      </c>
      <c r="F132">
        <v>1</v>
      </c>
      <c r="G132">
        <v>1081</v>
      </c>
      <c r="H132">
        <v>2</v>
      </c>
      <c r="I132" t="s">
        <v>724</v>
      </c>
      <c r="J132" t="s">
        <v>725</v>
      </c>
      <c r="K132" t="s">
        <v>726</v>
      </c>
      <c r="L132">
        <v>1368</v>
      </c>
      <c r="N132">
        <v>1011</v>
      </c>
      <c r="O132" t="s">
        <v>690</v>
      </c>
      <c r="P132" t="s">
        <v>690</v>
      </c>
      <c r="Q132">
        <v>1</v>
      </c>
      <c r="W132">
        <v>0</v>
      </c>
      <c r="X132">
        <v>378609176</v>
      </c>
      <c r="Y132">
        <f>((AT132*1.25)*1.2)</f>
        <v>1.7849999999999997</v>
      </c>
      <c r="AA132">
        <v>0</v>
      </c>
      <c r="AB132">
        <v>46.59</v>
      </c>
      <c r="AC132">
        <v>0</v>
      </c>
      <c r="AD132">
        <v>0</v>
      </c>
      <c r="AE132">
        <v>0</v>
      </c>
      <c r="AF132">
        <v>3.18</v>
      </c>
      <c r="AG132">
        <v>0</v>
      </c>
      <c r="AH132">
        <v>0</v>
      </c>
      <c r="AI132">
        <v>1</v>
      </c>
      <c r="AJ132">
        <v>13.73</v>
      </c>
      <c r="AK132">
        <v>1</v>
      </c>
      <c r="AL132">
        <v>1</v>
      </c>
      <c r="AM132">
        <v>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1.19</v>
      </c>
      <c r="AU132" t="s">
        <v>140</v>
      </c>
      <c r="AV132">
        <v>0</v>
      </c>
      <c r="AW132">
        <v>2</v>
      </c>
      <c r="AX132">
        <v>85737128</v>
      </c>
      <c r="AY132">
        <v>1</v>
      </c>
      <c r="AZ132">
        <v>0</v>
      </c>
      <c r="BA132">
        <v>153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f>ROUND(Y132*Source!I92*DO132,9)</f>
        <v>0</v>
      </c>
      <c r="CX132">
        <f>ROUND(Y132*Source!I92,9)</f>
        <v>0.80325000000000002</v>
      </c>
      <c r="CY132">
        <f>AB132</f>
        <v>46.59</v>
      </c>
      <c r="CZ132">
        <f>AF132</f>
        <v>3.18</v>
      </c>
      <c r="DA132">
        <f>AJ132</f>
        <v>13.73</v>
      </c>
      <c r="DB132">
        <f>ROUND(((ROUND(AT132*CZ132,2)*1.25)*1.2),6)</f>
        <v>5.67</v>
      </c>
      <c r="DC132">
        <f>ROUND(((ROUND(AT132*AG132,2)*1.25)*1.2),6)</f>
        <v>0</v>
      </c>
      <c r="DD132" t="s">
        <v>3</v>
      </c>
      <c r="DE132" t="s">
        <v>3</v>
      </c>
      <c r="DF132">
        <f t="shared" si="37"/>
        <v>0</v>
      </c>
      <c r="DG132">
        <f>ROUND(ROUND(AF132*AJ132,2)*CX132,2)</f>
        <v>35.07</v>
      </c>
      <c r="DH132">
        <f t="shared" si="35"/>
        <v>0</v>
      </c>
      <c r="DI132">
        <f t="shared" si="45"/>
        <v>0</v>
      </c>
      <c r="DJ132">
        <f>DG132</f>
        <v>35.07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">
      <c r="A133">
        <f>ROW(Source!A92)</f>
        <v>92</v>
      </c>
      <c r="B133">
        <v>85736473</v>
      </c>
      <c r="C133">
        <v>85737087</v>
      </c>
      <c r="D133">
        <v>85229932</v>
      </c>
      <c r="E133">
        <v>1</v>
      </c>
      <c r="F133">
        <v>1</v>
      </c>
      <c r="G133">
        <v>1081</v>
      </c>
      <c r="H133">
        <v>2</v>
      </c>
      <c r="I133" t="s">
        <v>704</v>
      </c>
      <c r="J133" t="s">
        <v>705</v>
      </c>
      <c r="K133" t="s">
        <v>706</v>
      </c>
      <c r="L133">
        <v>1368</v>
      </c>
      <c r="N133">
        <v>1011</v>
      </c>
      <c r="O133" t="s">
        <v>690</v>
      </c>
      <c r="P133" t="s">
        <v>690</v>
      </c>
      <c r="Q133">
        <v>1</v>
      </c>
      <c r="W133">
        <v>0</v>
      </c>
      <c r="X133">
        <v>874612079</v>
      </c>
      <c r="Y133">
        <f>((AT133*1.25)*1.2)</f>
        <v>0.6</v>
      </c>
      <c r="AA133">
        <v>0</v>
      </c>
      <c r="AB133">
        <v>1513.56</v>
      </c>
      <c r="AC133">
        <v>758.78</v>
      </c>
      <c r="AD133">
        <v>0</v>
      </c>
      <c r="AE133">
        <v>0</v>
      </c>
      <c r="AF133">
        <v>83.1</v>
      </c>
      <c r="AG133">
        <v>12.62</v>
      </c>
      <c r="AH133">
        <v>0</v>
      </c>
      <c r="AI133">
        <v>1</v>
      </c>
      <c r="AJ133">
        <v>17.07</v>
      </c>
      <c r="AK133">
        <v>56.35</v>
      </c>
      <c r="AL133">
        <v>1</v>
      </c>
      <c r="AM133">
        <v>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0.4</v>
      </c>
      <c r="AU133" t="s">
        <v>140</v>
      </c>
      <c r="AV133">
        <v>0</v>
      </c>
      <c r="AW133">
        <v>2</v>
      </c>
      <c r="AX133">
        <v>85737129</v>
      </c>
      <c r="AY133">
        <v>1</v>
      </c>
      <c r="AZ133">
        <v>0</v>
      </c>
      <c r="BA133">
        <v>154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f>ROUND(Y133*Source!I92*DO133,9)</f>
        <v>3.4074</v>
      </c>
      <c r="CX133">
        <f>ROUND(Y133*Source!I92,9)</f>
        <v>0.27</v>
      </c>
      <c r="CY133">
        <f>AB133</f>
        <v>1513.56</v>
      </c>
      <c r="CZ133">
        <f>AF133</f>
        <v>83.1</v>
      </c>
      <c r="DA133">
        <f>AJ133</f>
        <v>17.07</v>
      </c>
      <c r="DB133">
        <f>ROUND(((ROUND(AT133*CZ133,2)*1.25)*1.2),6)</f>
        <v>49.86</v>
      </c>
      <c r="DC133">
        <f>ROUND(((ROUND(AT133*AG133,2)*1.25)*1.2),6)</f>
        <v>7.5750000000000002</v>
      </c>
      <c r="DD133" t="s">
        <v>3</v>
      </c>
      <c r="DE133" t="s">
        <v>3</v>
      </c>
      <c r="DF133">
        <f t="shared" si="37"/>
        <v>0</v>
      </c>
      <c r="DG133">
        <f>ROUND(ROUND(AF133*AJ133,2)*CX133,2)</f>
        <v>383</v>
      </c>
      <c r="DH133">
        <f>ROUND(ROUND(AG133*AK133,2)*CX133,2)</f>
        <v>192.01</v>
      </c>
      <c r="DI133">
        <f t="shared" si="45"/>
        <v>0</v>
      </c>
      <c r="DJ133">
        <f>DG133</f>
        <v>383</v>
      </c>
      <c r="DK133">
        <v>0</v>
      </c>
      <c r="DL133" t="s">
        <v>707</v>
      </c>
      <c r="DM133">
        <v>0</v>
      </c>
      <c r="DN133" t="s">
        <v>686</v>
      </c>
      <c r="DO133">
        <v>12.62</v>
      </c>
    </row>
    <row r="134" spans="1:119" x14ac:dyDescent="0.2">
      <c r="A134">
        <f>ROW(Source!A92)</f>
        <v>92</v>
      </c>
      <c r="B134">
        <v>85736473</v>
      </c>
      <c r="C134">
        <v>85737087</v>
      </c>
      <c r="D134">
        <v>85229166</v>
      </c>
      <c r="E134">
        <v>1</v>
      </c>
      <c r="F134">
        <v>1</v>
      </c>
      <c r="G134">
        <v>1081</v>
      </c>
      <c r="H134">
        <v>2</v>
      </c>
      <c r="I134" t="s">
        <v>727</v>
      </c>
      <c r="J134" t="s">
        <v>728</v>
      </c>
      <c r="K134" t="s">
        <v>729</v>
      </c>
      <c r="L134">
        <v>1368</v>
      </c>
      <c r="N134">
        <v>1011</v>
      </c>
      <c r="O134" t="s">
        <v>690</v>
      </c>
      <c r="P134" t="s">
        <v>690</v>
      </c>
      <c r="Q134">
        <v>1</v>
      </c>
      <c r="W134">
        <v>0</v>
      </c>
      <c r="X134">
        <v>-44940208</v>
      </c>
      <c r="Y134">
        <f>((AT134*1.25)*1.2)</f>
        <v>0.09</v>
      </c>
      <c r="AA134">
        <v>0</v>
      </c>
      <c r="AB134">
        <v>2758.65</v>
      </c>
      <c r="AC134">
        <v>1017.92</v>
      </c>
      <c r="AD134">
        <v>0</v>
      </c>
      <c r="AE134">
        <v>0</v>
      </c>
      <c r="AF134">
        <v>179.17</v>
      </c>
      <c r="AG134">
        <v>16.93</v>
      </c>
      <c r="AH134">
        <v>0</v>
      </c>
      <c r="AI134">
        <v>1</v>
      </c>
      <c r="AJ134">
        <v>14.43</v>
      </c>
      <c r="AK134">
        <v>56.35</v>
      </c>
      <c r="AL134">
        <v>1</v>
      </c>
      <c r="AM134">
        <v>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0.06</v>
      </c>
      <c r="AU134" t="s">
        <v>140</v>
      </c>
      <c r="AV134">
        <v>0</v>
      </c>
      <c r="AW134">
        <v>2</v>
      </c>
      <c r="AX134">
        <v>85737130</v>
      </c>
      <c r="AY134">
        <v>1</v>
      </c>
      <c r="AZ134">
        <v>0</v>
      </c>
      <c r="BA134">
        <v>155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f>ROUND(Y134*Source!I92*DO134,9)</f>
        <v>0.68566499999999997</v>
      </c>
      <c r="CX134">
        <f>ROUND(Y134*Source!I92,9)</f>
        <v>4.0500000000000001E-2</v>
      </c>
      <c r="CY134">
        <f>AB134</f>
        <v>2758.65</v>
      </c>
      <c r="CZ134">
        <f>AF134</f>
        <v>179.17</v>
      </c>
      <c r="DA134">
        <f>AJ134</f>
        <v>14.43</v>
      </c>
      <c r="DB134">
        <f>ROUND(((ROUND(AT134*CZ134,2)*1.25)*1.2),6)</f>
        <v>16.125</v>
      </c>
      <c r="DC134">
        <f>ROUND(((ROUND(AT134*AG134,2)*1.25)*1.2),6)</f>
        <v>1.53</v>
      </c>
      <c r="DD134" t="s">
        <v>3</v>
      </c>
      <c r="DE134" t="s">
        <v>3</v>
      </c>
      <c r="DF134">
        <f t="shared" si="37"/>
        <v>0</v>
      </c>
      <c r="DG134">
        <f>ROUND(ROUND(AF134*AJ134,2)*CX134,2)</f>
        <v>104.71</v>
      </c>
      <c r="DH134">
        <f>ROUND(ROUND(AG134*AK134,2)*CX134,2)</f>
        <v>38.64</v>
      </c>
      <c r="DI134">
        <f t="shared" si="45"/>
        <v>0</v>
      </c>
      <c r="DJ134">
        <f>DG134</f>
        <v>104.71</v>
      </c>
      <c r="DK134">
        <v>0</v>
      </c>
      <c r="DL134" t="s">
        <v>707</v>
      </c>
      <c r="DM134">
        <v>0</v>
      </c>
      <c r="DN134" t="s">
        <v>686</v>
      </c>
      <c r="DO134">
        <v>16.93</v>
      </c>
    </row>
    <row r="135" spans="1:119" x14ac:dyDescent="0.2">
      <c r="A135">
        <f>ROW(Source!A92)</f>
        <v>92</v>
      </c>
      <c r="B135">
        <v>85736473</v>
      </c>
      <c r="C135">
        <v>85737087</v>
      </c>
      <c r="D135">
        <v>85198960</v>
      </c>
      <c r="E135">
        <v>1</v>
      </c>
      <c r="F135">
        <v>1</v>
      </c>
      <c r="G135">
        <v>1081</v>
      </c>
      <c r="H135">
        <v>3</v>
      </c>
      <c r="I135" t="s">
        <v>714</v>
      </c>
      <c r="J135" t="s">
        <v>715</v>
      </c>
      <c r="K135" t="s">
        <v>716</v>
      </c>
      <c r="L135">
        <v>1339</v>
      </c>
      <c r="N135">
        <v>1007</v>
      </c>
      <c r="O135" t="s">
        <v>694</v>
      </c>
      <c r="P135" t="s">
        <v>694</v>
      </c>
      <c r="Q135">
        <v>1</v>
      </c>
      <c r="W135">
        <v>0</v>
      </c>
      <c r="X135">
        <v>-1622585150</v>
      </c>
      <c r="Y135">
        <f t="shared" ref="Y135:Y144" si="46">((AT135*1)*1)</f>
        <v>5.8659999999999997E-2</v>
      </c>
      <c r="AA135">
        <v>54.79</v>
      </c>
      <c r="AB135">
        <v>0</v>
      </c>
      <c r="AC135">
        <v>0</v>
      </c>
      <c r="AD135">
        <v>0</v>
      </c>
      <c r="AE135">
        <v>7.07</v>
      </c>
      <c r="AF135">
        <v>0</v>
      </c>
      <c r="AG135">
        <v>0</v>
      </c>
      <c r="AH135">
        <v>0</v>
      </c>
      <c r="AI135">
        <v>7.75</v>
      </c>
      <c r="AJ135">
        <v>1</v>
      </c>
      <c r="AK135">
        <v>1</v>
      </c>
      <c r="AL135">
        <v>1</v>
      </c>
      <c r="AM135">
        <v>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5.8659999999999997E-2</v>
      </c>
      <c r="AU135" t="s">
        <v>42</v>
      </c>
      <c r="AV135">
        <v>0</v>
      </c>
      <c r="AW135">
        <v>2</v>
      </c>
      <c r="AX135">
        <v>85737131</v>
      </c>
      <c r="AY135">
        <v>1</v>
      </c>
      <c r="AZ135">
        <v>0</v>
      </c>
      <c r="BA135">
        <v>156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v>0</v>
      </c>
      <c r="CX135">
        <f>ROUND(Y135*Source!I92,9)</f>
        <v>2.6397E-2</v>
      </c>
      <c r="CY135">
        <f t="shared" ref="CY135:CY144" si="47">AA135</f>
        <v>54.79</v>
      </c>
      <c r="CZ135">
        <f t="shared" ref="CZ135:CZ144" si="48">AE135</f>
        <v>7.07</v>
      </c>
      <c r="DA135">
        <f t="shared" ref="DA135:DA144" si="49">AI135</f>
        <v>7.75</v>
      </c>
      <c r="DB135">
        <f t="shared" ref="DB135:DB144" si="50">ROUND(((ROUND(AT135*CZ135,2)*1)*1),6)</f>
        <v>0.41</v>
      </c>
      <c r="DC135">
        <f t="shared" ref="DC135:DC144" si="51">ROUND(((ROUND(AT135*AG135,2)*1)*1),6)</f>
        <v>0</v>
      </c>
      <c r="DD135" t="s">
        <v>3</v>
      </c>
      <c r="DE135" t="s">
        <v>3</v>
      </c>
      <c r="DF135">
        <f t="shared" ref="DF135:DF144" si="52">ROUND(ROUND(AE135*AI135,2)*CX135,2)</f>
        <v>1.45</v>
      </c>
      <c r="DG135">
        <f t="shared" ref="DG135:DG159" si="53">ROUND(ROUND(AF135,2)*CX135,2)</f>
        <v>0</v>
      </c>
      <c r="DH135">
        <f t="shared" ref="DH135:DH160" si="54">ROUND(ROUND(AG135,2)*CX135,2)</f>
        <v>0</v>
      </c>
      <c r="DI135">
        <f t="shared" si="45"/>
        <v>0</v>
      </c>
      <c r="DJ135">
        <f t="shared" ref="DJ135:DJ144" si="55">DF135</f>
        <v>1.45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">
      <c r="A136">
        <f>ROW(Source!A92)</f>
        <v>92</v>
      </c>
      <c r="B136">
        <v>85736473</v>
      </c>
      <c r="C136">
        <v>85737087</v>
      </c>
      <c r="D136">
        <v>85200671</v>
      </c>
      <c r="E136">
        <v>1</v>
      </c>
      <c r="F136">
        <v>1</v>
      </c>
      <c r="G136">
        <v>1081</v>
      </c>
      <c r="H136">
        <v>3</v>
      </c>
      <c r="I136" t="s">
        <v>730</v>
      </c>
      <c r="J136" t="s">
        <v>731</v>
      </c>
      <c r="K136" t="s">
        <v>732</v>
      </c>
      <c r="L136">
        <v>1346</v>
      </c>
      <c r="N136">
        <v>1009</v>
      </c>
      <c r="O136" t="s">
        <v>723</v>
      </c>
      <c r="P136" t="s">
        <v>723</v>
      </c>
      <c r="Q136">
        <v>1</v>
      </c>
      <c r="W136">
        <v>0</v>
      </c>
      <c r="X136">
        <v>1021383118</v>
      </c>
      <c r="Y136">
        <f t="shared" si="46"/>
        <v>0.05</v>
      </c>
      <c r="AA136">
        <v>315.23</v>
      </c>
      <c r="AB136">
        <v>0</v>
      </c>
      <c r="AC136">
        <v>0</v>
      </c>
      <c r="AD136">
        <v>0</v>
      </c>
      <c r="AE136">
        <v>37.979999999999997</v>
      </c>
      <c r="AF136">
        <v>0</v>
      </c>
      <c r="AG136">
        <v>0</v>
      </c>
      <c r="AH136">
        <v>0</v>
      </c>
      <c r="AI136">
        <v>8.3000000000000007</v>
      </c>
      <c r="AJ136">
        <v>1</v>
      </c>
      <c r="AK136">
        <v>1</v>
      </c>
      <c r="AL136">
        <v>1</v>
      </c>
      <c r="AM136">
        <v>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0.05</v>
      </c>
      <c r="AU136" t="s">
        <v>42</v>
      </c>
      <c r="AV136">
        <v>0</v>
      </c>
      <c r="AW136">
        <v>2</v>
      </c>
      <c r="AX136">
        <v>85737132</v>
      </c>
      <c r="AY136">
        <v>1</v>
      </c>
      <c r="AZ136">
        <v>0</v>
      </c>
      <c r="BA136">
        <v>157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ROUND(Y136*Source!I92,9)</f>
        <v>2.2499999999999999E-2</v>
      </c>
      <c r="CY136">
        <f t="shared" si="47"/>
        <v>315.23</v>
      </c>
      <c r="CZ136">
        <f t="shared" si="48"/>
        <v>37.979999999999997</v>
      </c>
      <c r="DA136">
        <f t="shared" si="49"/>
        <v>8.3000000000000007</v>
      </c>
      <c r="DB136">
        <f t="shared" si="50"/>
        <v>1.9</v>
      </c>
      <c r="DC136">
        <f t="shared" si="51"/>
        <v>0</v>
      </c>
      <c r="DD136" t="s">
        <v>3</v>
      </c>
      <c r="DE136" t="s">
        <v>3</v>
      </c>
      <c r="DF136">
        <f t="shared" si="52"/>
        <v>7.09</v>
      </c>
      <c r="DG136">
        <f t="shared" si="53"/>
        <v>0</v>
      </c>
      <c r="DH136">
        <f t="shared" si="54"/>
        <v>0</v>
      </c>
      <c r="DI136">
        <f t="shared" si="45"/>
        <v>0</v>
      </c>
      <c r="DJ136">
        <f t="shared" si="55"/>
        <v>7.09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">
      <c r="A137">
        <f>ROW(Source!A92)</f>
        <v>92</v>
      </c>
      <c r="B137">
        <v>85736473</v>
      </c>
      <c r="C137">
        <v>85737087</v>
      </c>
      <c r="D137">
        <v>85199079</v>
      </c>
      <c r="E137">
        <v>1</v>
      </c>
      <c r="F137">
        <v>1</v>
      </c>
      <c r="G137">
        <v>1081</v>
      </c>
      <c r="H137">
        <v>3</v>
      </c>
      <c r="I137" t="s">
        <v>733</v>
      </c>
      <c r="J137" t="s">
        <v>734</v>
      </c>
      <c r="K137" t="s">
        <v>735</v>
      </c>
      <c r="L137">
        <v>1348</v>
      </c>
      <c r="N137">
        <v>1009</v>
      </c>
      <c r="O137" t="s">
        <v>700</v>
      </c>
      <c r="P137" t="s">
        <v>700</v>
      </c>
      <c r="Q137">
        <v>1000</v>
      </c>
      <c r="W137">
        <v>0</v>
      </c>
      <c r="X137">
        <v>-1462767551</v>
      </c>
      <c r="Y137">
        <f t="shared" si="46"/>
        <v>1.5999999999999999E-6</v>
      </c>
      <c r="AA137">
        <v>65213.77</v>
      </c>
      <c r="AB137">
        <v>0</v>
      </c>
      <c r="AC137">
        <v>0</v>
      </c>
      <c r="AD137">
        <v>0</v>
      </c>
      <c r="AE137">
        <v>3234.81</v>
      </c>
      <c r="AF137">
        <v>0</v>
      </c>
      <c r="AG137">
        <v>0</v>
      </c>
      <c r="AH137">
        <v>0</v>
      </c>
      <c r="AI137">
        <v>20.16</v>
      </c>
      <c r="AJ137">
        <v>1</v>
      </c>
      <c r="AK137">
        <v>1</v>
      </c>
      <c r="AL137">
        <v>1</v>
      </c>
      <c r="AM137">
        <v>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1.5999999999999999E-6</v>
      </c>
      <c r="AU137" t="s">
        <v>42</v>
      </c>
      <c r="AV137">
        <v>0</v>
      </c>
      <c r="AW137">
        <v>2</v>
      </c>
      <c r="AX137">
        <v>85737133</v>
      </c>
      <c r="AY137">
        <v>1</v>
      </c>
      <c r="AZ137">
        <v>0</v>
      </c>
      <c r="BA137">
        <v>158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ROUND(Y137*Source!I92,9)</f>
        <v>7.1999999999999999E-7</v>
      </c>
      <c r="CY137">
        <f t="shared" si="47"/>
        <v>65213.77</v>
      </c>
      <c r="CZ137">
        <f t="shared" si="48"/>
        <v>3234.81</v>
      </c>
      <c r="DA137">
        <f t="shared" si="49"/>
        <v>20.16</v>
      </c>
      <c r="DB137">
        <f t="shared" si="50"/>
        <v>0.01</v>
      </c>
      <c r="DC137">
        <f t="shared" si="51"/>
        <v>0</v>
      </c>
      <c r="DD137" t="s">
        <v>3</v>
      </c>
      <c r="DE137" t="s">
        <v>3</v>
      </c>
      <c r="DF137">
        <f t="shared" si="52"/>
        <v>0.05</v>
      </c>
      <c r="DG137">
        <f t="shared" si="53"/>
        <v>0</v>
      </c>
      <c r="DH137">
        <f t="shared" si="54"/>
        <v>0</v>
      </c>
      <c r="DI137">
        <f t="shared" si="45"/>
        <v>0</v>
      </c>
      <c r="DJ137">
        <f t="shared" si="55"/>
        <v>0.05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">
      <c r="A138">
        <f>ROW(Source!A92)</f>
        <v>92</v>
      </c>
      <c r="B138">
        <v>85736473</v>
      </c>
      <c r="C138">
        <v>85737087</v>
      </c>
      <c r="D138">
        <v>85198892</v>
      </c>
      <c r="E138">
        <v>1</v>
      </c>
      <c r="F138">
        <v>1</v>
      </c>
      <c r="G138">
        <v>1081</v>
      </c>
      <c r="H138">
        <v>3</v>
      </c>
      <c r="I138" t="s">
        <v>691</v>
      </c>
      <c r="J138" t="s">
        <v>692</v>
      </c>
      <c r="K138" t="s">
        <v>693</v>
      </c>
      <c r="L138">
        <v>1339</v>
      </c>
      <c r="N138">
        <v>1007</v>
      </c>
      <c r="O138" t="s">
        <v>694</v>
      </c>
      <c r="P138" t="s">
        <v>694</v>
      </c>
      <c r="Q138">
        <v>1</v>
      </c>
      <c r="W138">
        <v>0</v>
      </c>
      <c r="X138">
        <v>-676034668</v>
      </c>
      <c r="Y138">
        <f t="shared" si="46"/>
        <v>0.19</v>
      </c>
      <c r="AA138">
        <v>760.17</v>
      </c>
      <c r="AB138">
        <v>0</v>
      </c>
      <c r="AC138">
        <v>0</v>
      </c>
      <c r="AD138">
        <v>0</v>
      </c>
      <c r="AE138">
        <v>53.42</v>
      </c>
      <c r="AF138">
        <v>0</v>
      </c>
      <c r="AG138">
        <v>0</v>
      </c>
      <c r="AH138">
        <v>0</v>
      </c>
      <c r="AI138">
        <v>14.23</v>
      </c>
      <c r="AJ138">
        <v>1</v>
      </c>
      <c r="AK138">
        <v>1</v>
      </c>
      <c r="AL138">
        <v>1</v>
      </c>
      <c r="AM138">
        <v>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0.19</v>
      </c>
      <c r="AU138" t="s">
        <v>42</v>
      </c>
      <c r="AV138">
        <v>0</v>
      </c>
      <c r="AW138">
        <v>2</v>
      </c>
      <c r="AX138">
        <v>85737134</v>
      </c>
      <c r="AY138">
        <v>1</v>
      </c>
      <c r="AZ138">
        <v>0</v>
      </c>
      <c r="BA138">
        <v>159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ROUND(Y138*Source!I92,9)</f>
        <v>8.5500000000000007E-2</v>
      </c>
      <c r="CY138">
        <f t="shared" si="47"/>
        <v>760.17</v>
      </c>
      <c r="CZ138">
        <f t="shared" si="48"/>
        <v>53.42</v>
      </c>
      <c r="DA138">
        <f t="shared" si="49"/>
        <v>14.23</v>
      </c>
      <c r="DB138">
        <f t="shared" si="50"/>
        <v>10.15</v>
      </c>
      <c r="DC138">
        <f t="shared" si="51"/>
        <v>0</v>
      </c>
      <c r="DD138" t="s">
        <v>3</v>
      </c>
      <c r="DE138" t="s">
        <v>3</v>
      </c>
      <c r="DF138">
        <f t="shared" si="52"/>
        <v>64.989999999999995</v>
      </c>
      <c r="DG138">
        <f t="shared" si="53"/>
        <v>0</v>
      </c>
      <c r="DH138">
        <f t="shared" si="54"/>
        <v>0</v>
      </c>
      <c r="DI138">
        <f t="shared" si="45"/>
        <v>0</v>
      </c>
      <c r="DJ138">
        <f t="shared" si="55"/>
        <v>64.989999999999995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">
      <c r="A139">
        <f>ROW(Source!A92)</f>
        <v>92</v>
      </c>
      <c r="B139">
        <v>85736473</v>
      </c>
      <c r="C139">
        <v>85737087</v>
      </c>
      <c r="D139">
        <v>85199158</v>
      </c>
      <c r="E139">
        <v>1</v>
      </c>
      <c r="F139">
        <v>1</v>
      </c>
      <c r="G139">
        <v>1081</v>
      </c>
      <c r="H139">
        <v>3</v>
      </c>
      <c r="I139" t="s">
        <v>695</v>
      </c>
      <c r="J139" t="s">
        <v>696</v>
      </c>
      <c r="K139" t="s">
        <v>697</v>
      </c>
      <c r="L139">
        <v>1339</v>
      </c>
      <c r="N139">
        <v>1007</v>
      </c>
      <c r="O139" t="s">
        <v>694</v>
      </c>
      <c r="P139" t="s">
        <v>694</v>
      </c>
      <c r="Q139">
        <v>1</v>
      </c>
      <c r="W139">
        <v>0</v>
      </c>
      <c r="X139">
        <v>-1235260082</v>
      </c>
      <c r="Y139">
        <f t="shared" si="46"/>
        <v>0.34200000000000003</v>
      </c>
      <c r="AA139">
        <v>101.33</v>
      </c>
      <c r="AB139">
        <v>0</v>
      </c>
      <c r="AC139">
        <v>0</v>
      </c>
      <c r="AD139">
        <v>0</v>
      </c>
      <c r="AE139">
        <v>5.82</v>
      </c>
      <c r="AF139">
        <v>0</v>
      </c>
      <c r="AG139">
        <v>0</v>
      </c>
      <c r="AH139">
        <v>0</v>
      </c>
      <c r="AI139">
        <v>17.41</v>
      </c>
      <c r="AJ139">
        <v>1</v>
      </c>
      <c r="AK139">
        <v>1</v>
      </c>
      <c r="AL139">
        <v>1</v>
      </c>
      <c r="AM139">
        <v>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0.34200000000000003</v>
      </c>
      <c r="AU139" t="s">
        <v>42</v>
      </c>
      <c r="AV139">
        <v>0</v>
      </c>
      <c r="AW139">
        <v>2</v>
      </c>
      <c r="AX139">
        <v>85737135</v>
      </c>
      <c r="AY139">
        <v>1</v>
      </c>
      <c r="AZ139">
        <v>0</v>
      </c>
      <c r="BA139">
        <v>160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ROUND(Y139*Source!I92,9)</f>
        <v>0.15390000000000001</v>
      </c>
      <c r="CY139">
        <f t="shared" si="47"/>
        <v>101.33</v>
      </c>
      <c r="CZ139">
        <f t="shared" si="48"/>
        <v>5.82</v>
      </c>
      <c r="DA139">
        <f t="shared" si="49"/>
        <v>17.41</v>
      </c>
      <c r="DB139">
        <f t="shared" si="50"/>
        <v>1.99</v>
      </c>
      <c r="DC139">
        <f t="shared" si="51"/>
        <v>0</v>
      </c>
      <c r="DD139" t="s">
        <v>3</v>
      </c>
      <c r="DE139" t="s">
        <v>3</v>
      </c>
      <c r="DF139">
        <f t="shared" si="52"/>
        <v>15.59</v>
      </c>
      <c r="DG139">
        <f t="shared" si="53"/>
        <v>0</v>
      </c>
      <c r="DH139">
        <f t="shared" si="54"/>
        <v>0</v>
      </c>
      <c r="DI139">
        <f t="shared" si="45"/>
        <v>0</v>
      </c>
      <c r="DJ139">
        <f t="shared" si="55"/>
        <v>15.59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">
      <c r="A140">
        <f>ROW(Source!A92)</f>
        <v>92</v>
      </c>
      <c r="B140">
        <v>85736473</v>
      </c>
      <c r="C140">
        <v>85737087</v>
      </c>
      <c r="D140">
        <v>85199230</v>
      </c>
      <c r="E140">
        <v>1</v>
      </c>
      <c r="F140">
        <v>1</v>
      </c>
      <c r="G140">
        <v>1081</v>
      </c>
      <c r="H140">
        <v>3</v>
      </c>
      <c r="I140" t="s">
        <v>736</v>
      </c>
      <c r="J140" t="s">
        <v>737</v>
      </c>
      <c r="K140" t="s">
        <v>738</v>
      </c>
      <c r="L140">
        <v>1348</v>
      </c>
      <c r="N140">
        <v>1009</v>
      </c>
      <c r="O140" t="s">
        <v>700</v>
      </c>
      <c r="P140" t="s">
        <v>700</v>
      </c>
      <c r="Q140">
        <v>1000</v>
      </c>
      <c r="W140">
        <v>0</v>
      </c>
      <c r="X140">
        <v>1270042986</v>
      </c>
      <c r="Y140">
        <f t="shared" si="46"/>
        <v>8.7000000000000001E-4</v>
      </c>
      <c r="AA140">
        <v>55941.2</v>
      </c>
      <c r="AB140">
        <v>0</v>
      </c>
      <c r="AC140">
        <v>0</v>
      </c>
      <c r="AD140">
        <v>0</v>
      </c>
      <c r="AE140">
        <v>16214.84</v>
      </c>
      <c r="AF140">
        <v>0</v>
      </c>
      <c r="AG140">
        <v>0</v>
      </c>
      <c r="AH140">
        <v>0</v>
      </c>
      <c r="AI140">
        <v>3.45</v>
      </c>
      <c r="AJ140">
        <v>1</v>
      </c>
      <c r="AK140">
        <v>1</v>
      </c>
      <c r="AL140">
        <v>1</v>
      </c>
      <c r="AM140">
        <v>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8.7000000000000001E-4</v>
      </c>
      <c r="AU140" t="s">
        <v>42</v>
      </c>
      <c r="AV140">
        <v>0</v>
      </c>
      <c r="AW140">
        <v>2</v>
      </c>
      <c r="AX140">
        <v>85737136</v>
      </c>
      <c r="AY140">
        <v>1</v>
      </c>
      <c r="AZ140">
        <v>0</v>
      </c>
      <c r="BA140">
        <v>161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v>0</v>
      </c>
      <c r="CX140">
        <f>ROUND(Y140*Source!I92,9)</f>
        <v>3.9149999999999998E-4</v>
      </c>
      <c r="CY140">
        <f t="shared" si="47"/>
        <v>55941.2</v>
      </c>
      <c r="CZ140">
        <f t="shared" si="48"/>
        <v>16214.84</v>
      </c>
      <c r="DA140">
        <f t="shared" si="49"/>
        <v>3.45</v>
      </c>
      <c r="DB140">
        <f t="shared" si="50"/>
        <v>14.11</v>
      </c>
      <c r="DC140">
        <f t="shared" si="51"/>
        <v>0</v>
      </c>
      <c r="DD140" t="s">
        <v>3</v>
      </c>
      <c r="DE140" t="s">
        <v>3</v>
      </c>
      <c r="DF140">
        <f t="shared" si="52"/>
        <v>21.9</v>
      </c>
      <c r="DG140">
        <f t="shared" si="53"/>
        <v>0</v>
      </c>
      <c r="DH140">
        <f t="shared" si="54"/>
        <v>0</v>
      </c>
      <c r="DI140">
        <f t="shared" si="45"/>
        <v>0</v>
      </c>
      <c r="DJ140">
        <f t="shared" si="55"/>
        <v>21.9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">
      <c r="A141">
        <f>ROW(Source!A92)</f>
        <v>92</v>
      </c>
      <c r="B141">
        <v>85736473</v>
      </c>
      <c r="C141">
        <v>85737087</v>
      </c>
      <c r="D141">
        <v>85199398</v>
      </c>
      <c r="E141">
        <v>1</v>
      </c>
      <c r="F141">
        <v>1</v>
      </c>
      <c r="G141">
        <v>1081</v>
      </c>
      <c r="H141">
        <v>3</v>
      </c>
      <c r="I141" t="s">
        <v>739</v>
      </c>
      <c r="J141" t="s">
        <v>740</v>
      </c>
      <c r="K141" t="s">
        <v>741</v>
      </c>
      <c r="L141">
        <v>1346</v>
      </c>
      <c r="N141">
        <v>1009</v>
      </c>
      <c r="O141" t="s">
        <v>723</v>
      </c>
      <c r="P141" t="s">
        <v>723</v>
      </c>
      <c r="Q141">
        <v>1</v>
      </c>
      <c r="W141">
        <v>0</v>
      </c>
      <c r="X141">
        <v>488689173</v>
      </c>
      <c r="Y141">
        <f t="shared" si="46"/>
        <v>0.1</v>
      </c>
      <c r="AA141">
        <v>85.81</v>
      </c>
      <c r="AB141">
        <v>0</v>
      </c>
      <c r="AC141">
        <v>0</v>
      </c>
      <c r="AD141">
        <v>0</v>
      </c>
      <c r="AE141">
        <v>20.190000000000001</v>
      </c>
      <c r="AF141">
        <v>0</v>
      </c>
      <c r="AG141">
        <v>0</v>
      </c>
      <c r="AH141">
        <v>0</v>
      </c>
      <c r="AI141">
        <v>4.25</v>
      </c>
      <c r="AJ141">
        <v>1</v>
      </c>
      <c r="AK141">
        <v>1</v>
      </c>
      <c r="AL141">
        <v>1</v>
      </c>
      <c r="AM141">
        <v>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0.1</v>
      </c>
      <c r="AU141" t="s">
        <v>42</v>
      </c>
      <c r="AV141">
        <v>0</v>
      </c>
      <c r="AW141">
        <v>2</v>
      </c>
      <c r="AX141">
        <v>85737137</v>
      </c>
      <c r="AY141">
        <v>1</v>
      </c>
      <c r="AZ141">
        <v>0</v>
      </c>
      <c r="BA141">
        <v>162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v>0</v>
      </c>
      <c r="CX141">
        <f>ROUND(Y141*Source!I92,9)</f>
        <v>4.4999999999999998E-2</v>
      </c>
      <c r="CY141">
        <f t="shared" si="47"/>
        <v>85.81</v>
      </c>
      <c r="CZ141">
        <f t="shared" si="48"/>
        <v>20.190000000000001</v>
      </c>
      <c r="DA141">
        <f t="shared" si="49"/>
        <v>4.25</v>
      </c>
      <c r="DB141">
        <f t="shared" si="50"/>
        <v>2.02</v>
      </c>
      <c r="DC141">
        <f t="shared" si="51"/>
        <v>0</v>
      </c>
      <c r="DD141" t="s">
        <v>3</v>
      </c>
      <c r="DE141" t="s">
        <v>3</v>
      </c>
      <c r="DF141">
        <f t="shared" si="52"/>
        <v>3.86</v>
      </c>
      <c r="DG141">
        <f t="shared" si="53"/>
        <v>0</v>
      </c>
      <c r="DH141">
        <f t="shared" si="54"/>
        <v>0</v>
      </c>
      <c r="DI141">
        <f t="shared" si="45"/>
        <v>0</v>
      </c>
      <c r="DJ141">
        <f t="shared" si="55"/>
        <v>3.86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">
      <c r="A142">
        <f>ROW(Source!A92)</f>
        <v>92</v>
      </c>
      <c r="B142">
        <v>85736473</v>
      </c>
      <c r="C142">
        <v>85737087</v>
      </c>
      <c r="D142">
        <v>85199540</v>
      </c>
      <c r="E142">
        <v>1</v>
      </c>
      <c r="F142">
        <v>1</v>
      </c>
      <c r="G142">
        <v>1081</v>
      </c>
      <c r="H142">
        <v>3</v>
      </c>
      <c r="I142" t="s">
        <v>742</v>
      </c>
      <c r="J142" t="s">
        <v>743</v>
      </c>
      <c r="K142" t="s">
        <v>744</v>
      </c>
      <c r="L142">
        <v>1348</v>
      </c>
      <c r="N142">
        <v>1009</v>
      </c>
      <c r="O142" t="s">
        <v>700</v>
      </c>
      <c r="P142" t="s">
        <v>700</v>
      </c>
      <c r="Q142">
        <v>1000</v>
      </c>
      <c r="W142">
        <v>0</v>
      </c>
      <c r="X142">
        <v>-1009884797</v>
      </c>
      <c r="Y142">
        <f t="shared" si="46"/>
        <v>4.0000000000000002E-4</v>
      </c>
      <c r="AA142">
        <v>64157.13</v>
      </c>
      <c r="AB142">
        <v>0</v>
      </c>
      <c r="AC142">
        <v>0</v>
      </c>
      <c r="AD142">
        <v>0</v>
      </c>
      <c r="AE142">
        <v>35445.93</v>
      </c>
      <c r="AF142">
        <v>0</v>
      </c>
      <c r="AG142">
        <v>0</v>
      </c>
      <c r="AH142">
        <v>0</v>
      </c>
      <c r="AI142">
        <v>1.81</v>
      </c>
      <c r="AJ142">
        <v>1</v>
      </c>
      <c r="AK142">
        <v>1</v>
      </c>
      <c r="AL142">
        <v>1</v>
      </c>
      <c r="AM142">
        <v>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4.0000000000000002E-4</v>
      </c>
      <c r="AU142" t="s">
        <v>42</v>
      </c>
      <c r="AV142">
        <v>0</v>
      </c>
      <c r="AW142">
        <v>2</v>
      </c>
      <c r="AX142">
        <v>85737138</v>
      </c>
      <c r="AY142">
        <v>1</v>
      </c>
      <c r="AZ142">
        <v>0</v>
      </c>
      <c r="BA142">
        <v>163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v>0</v>
      </c>
      <c r="CX142">
        <f>ROUND(Y142*Source!I92,9)</f>
        <v>1.8000000000000001E-4</v>
      </c>
      <c r="CY142">
        <f t="shared" si="47"/>
        <v>64157.13</v>
      </c>
      <c r="CZ142">
        <f t="shared" si="48"/>
        <v>35445.93</v>
      </c>
      <c r="DA142">
        <f t="shared" si="49"/>
        <v>1.81</v>
      </c>
      <c r="DB142">
        <f t="shared" si="50"/>
        <v>14.18</v>
      </c>
      <c r="DC142">
        <f t="shared" si="51"/>
        <v>0</v>
      </c>
      <c r="DD142" t="s">
        <v>3</v>
      </c>
      <c r="DE142" t="s">
        <v>3</v>
      </c>
      <c r="DF142">
        <f t="shared" si="52"/>
        <v>11.55</v>
      </c>
      <c r="DG142">
        <f t="shared" si="53"/>
        <v>0</v>
      </c>
      <c r="DH142">
        <f t="shared" si="54"/>
        <v>0</v>
      </c>
      <c r="DI142">
        <f t="shared" si="45"/>
        <v>0</v>
      </c>
      <c r="DJ142">
        <f t="shared" si="55"/>
        <v>11.55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">
      <c r="A143">
        <f>ROW(Source!A92)</f>
        <v>92</v>
      </c>
      <c r="B143">
        <v>85736473</v>
      </c>
      <c r="C143">
        <v>85737087</v>
      </c>
      <c r="D143">
        <v>85211457</v>
      </c>
      <c r="E143">
        <v>1</v>
      </c>
      <c r="F143">
        <v>1</v>
      </c>
      <c r="G143">
        <v>1081</v>
      </c>
      <c r="H143">
        <v>3</v>
      </c>
      <c r="I143" t="s">
        <v>167</v>
      </c>
      <c r="J143" t="s">
        <v>169</v>
      </c>
      <c r="K143" t="s">
        <v>168</v>
      </c>
      <c r="L143">
        <v>1301</v>
      </c>
      <c r="N143">
        <v>1003</v>
      </c>
      <c r="O143" t="s">
        <v>156</v>
      </c>
      <c r="P143" t="s">
        <v>156</v>
      </c>
      <c r="Q143">
        <v>1</v>
      </c>
      <c r="W143">
        <v>0</v>
      </c>
      <c r="X143">
        <v>935342670</v>
      </c>
      <c r="Y143">
        <f t="shared" si="46"/>
        <v>100</v>
      </c>
      <c r="AA143">
        <v>581.4</v>
      </c>
      <c r="AB143">
        <v>0</v>
      </c>
      <c r="AC143">
        <v>0</v>
      </c>
      <c r="AD143">
        <v>0</v>
      </c>
      <c r="AE143">
        <v>31.41</v>
      </c>
      <c r="AF143">
        <v>0</v>
      </c>
      <c r="AG143">
        <v>0</v>
      </c>
      <c r="AH143">
        <v>0</v>
      </c>
      <c r="AI143">
        <v>18.510000000000002</v>
      </c>
      <c r="AJ143">
        <v>1</v>
      </c>
      <c r="AK143">
        <v>1</v>
      </c>
      <c r="AL143">
        <v>1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0</v>
      </c>
      <c r="AS143" t="s">
        <v>3</v>
      </c>
      <c r="AT143">
        <v>100</v>
      </c>
      <c r="AU143" t="s">
        <v>42</v>
      </c>
      <c r="AV143">
        <v>0</v>
      </c>
      <c r="AW143">
        <v>1</v>
      </c>
      <c r="AX143">
        <v>-1</v>
      </c>
      <c r="AY143">
        <v>0</v>
      </c>
      <c r="AZ143">
        <v>0</v>
      </c>
      <c r="BA143" t="s">
        <v>3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v>0</v>
      </c>
      <c r="CX143">
        <f>ROUND(Y143*Source!I92,9)</f>
        <v>45</v>
      </c>
      <c r="CY143">
        <f t="shared" si="47"/>
        <v>581.4</v>
      </c>
      <c r="CZ143">
        <f t="shared" si="48"/>
        <v>31.41</v>
      </c>
      <c r="DA143">
        <f t="shared" si="49"/>
        <v>18.510000000000002</v>
      </c>
      <c r="DB143">
        <f t="shared" si="50"/>
        <v>3141</v>
      </c>
      <c r="DC143">
        <f t="shared" si="51"/>
        <v>0</v>
      </c>
      <c r="DD143" t="s">
        <v>3</v>
      </c>
      <c r="DE143" t="s">
        <v>3</v>
      </c>
      <c r="DF143">
        <f t="shared" si="52"/>
        <v>26163</v>
      </c>
      <c r="DG143">
        <f t="shared" si="53"/>
        <v>0</v>
      </c>
      <c r="DH143">
        <f t="shared" si="54"/>
        <v>0</v>
      </c>
      <c r="DI143">
        <f t="shared" si="45"/>
        <v>0</v>
      </c>
      <c r="DJ143">
        <f t="shared" si="55"/>
        <v>26163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">
      <c r="A144">
        <f>ROW(Source!A92)</f>
        <v>92</v>
      </c>
      <c r="B144">
        <v>85736473</v>
      </c>
      <c r="C144">
        <v>85737087</v>
      </c>
      <c r="D144">
        <v>85216791</v>
      </c>
      <c r="E144">
        <v>1</v>
      </c>
      <c r="F144">
        <v>1</v>
      </c>
      <c r="G144">
        <v>1081</v>
      </c>
      <c r="H144">
        <v>3</v>
      </c>
      <c r="I144" t="s">
        <v>163</v>
      </c>
      <c r="J144" t="s">
        <v>165</v>
      </c>
      <c r="K144" t="s">
        <v>164</v>
      </c>
      <c r="L144">
        <v>1354</v>
      </c>
      <c r="N144">
        <v>1010</v>
      </c>
      <c r="O144" t="s">
        <v>146</v>
      </c>
      <c r="P144" t="s">
        <v>146</v>
      </c>
      <c r="Q144">
        <v>1</v>
      </c>
      <c r="W144">
        <v>0</v>
      </c>
      <c r="X144">
        <v>-720383431</v>
      </c>
      <c r="Y144">
        <f t="shared" si="46"/>
        <v>26.666667</v>
      </c>
      <c r="AA144">
        <v>1011.88</v>
      </c>
      <c r="AB144">
        <v>0</v>
      </c>
      <c r="AC144">
        <v>0</v>
      </c>
      <c r="AD144">
        <v>0</v>
      </c>
      <c r="AE144">
        <v>47.24</v>
      </c>
      <c r="AF144">
        <v>0</v>
      </c>
      <c r="AG144">
        <v>0</v>
      </c>
      <c r="AH144">
        <v>0</v>
      </c>
      <c r="AI144">
        <v>21.42</v>
      </c>
      <c r="AJ144">
        <v>1</v>
      </c>
      <c r="AK144">
        <v>1</v>
      </c>
      <c r="AL144">
        <v>1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  <c r="AS144" t="s">
        <v>3</v>
      </c>
      <c r="AT144">
        <v>26.666667</v>
      </c>
      <c r="AU144" t="s">
        <v>42</v>
      </c>
      <c r="AV144">
        <v>0</v>
      </c>
      <c r="AW144">
        <v>1</v>
      </c>
      <c r="AX144">
        <v>-1</v>
      </c>
      <c r="AY144">
        <v>0</v>
      </c>
      <c r="AZ144">
        <v>0</v>
      </c>
      <c r="BA144" t="s">
        <v>3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ROUND(Y144*Source!I92,9)</f>
        <v>12.00000015</v>
      </c>
      <c r="CY144">
        <f t="shared" si="47"/>
        <v>1011.88</v>
      </c>
      <c r="CZ144">
        <f t="shared" si="48"/>
        <v>47.24</v>
      </c>
      <c r="DA144">
        <f t="shared" si="49"/>
        <v>21.42</v>
      </c>
      <c r="DB144">
        <f t="shared" si="50"/>
        <v>1259.73</v>
      </c>
      <c r="DC144">
        <f t="shared" si="51"/>
        <v>0</v>
      </c>
      <c r="DD144" t="s">
        <v>3</v>
      </c>
      <c r="DE144" t="s">
        <v>3</v>
      </c>
      <c r="DF144">
        <f t="shared" si="52"/>
        <v>12142.56</v>
      </c>
      <c r="DG144">
        <f t="shared" si="53"/>
        <v>0</v>
      </c>
      <c r="DH144">
        <f t="shared" si="54"/>
        <v>0</v>
      </c>
      <c r="DI144">
        <f t="shared" si="45"/>
        <v>0</v>
      </c>
      <c r="DJ144">
        <f t="shared" si="55"/>
        <v>12142.56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">
      <c r="A145">
        <f>ROW(Source!A97)</f>
        <v>97</v>
      </c>
      <c r="B145">
        <v>85736471</v>
      </c>
      <c r="C145">
        <v>85737088</v>
      </c>
      <c r="D145">
        <v>85164021</v>
      </c>
      <c r="E145">
        <v>1081</v>
      </c>
      <c r="F145">
        <v>1</v>
      </c>
      <c r="G145">
        <v>1081</v>
      </c>
      <c r="H145">
        <v>1</v>
      </c>
      <c r="I145" t="s">
        <v>684</v>
      </c>
      <c r="J145" t="s">
        <v>3</v>
      </c>
      <c r="K145" t="s">
        <v>685</v>
      </c>
      <c r="L145">
        <v>1191</v>
      </c>
      <c r="N145">
        <v>1013</v>
      </c>
      <c r="O145" t="s">
        <v>686</v>
      </c>
      <c r="P145" t="s">
        <v>686</v>
      </c>
      <c r="Q145">
        <v>1</v>
      </c>
      <c r="W145">
        <v>0</v>
      </c>
      <c r="X145">
        <v>476480486</v>
      </c>
      <c r="Y145">
        <f>((AT145*1.15)*1.2)</f>
        <v>46.506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1</v>
      </c>
      <c r="AL145">
        <v>1</v>
      </c>
      <c r="AM145">
        <v>-2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33.700000000000003</v>
      </c>
      <c r="AU145" t="s">
        <v>141</v>
      </c>
      <c r="AV145">
        <v>1</v>
      </c>
      <c r="AW145">
        <v>2</v>
      </c>
      <c r="AX145">
        <v>85737145</v>
      </c>
      <c r="AY145">
        <v>1</v>
      </c>
      <c r="AZ145">
        <v>0</v>
      </c>
      <c r="BA145">
        <v>167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U145">
        <f>ROUND(AT145*Source!I97*AH145*AL145,2)</f>
        <v>0</v>
      </c>
      <c r="CV145">
        <f>ROUND(Y145*Source!I97,9)</f>
        <v>16.277100000000001</v>
      </c>
      <c r="CW145">
        <v>0</v>
      </c>
      <c r="CX145">
        <f>ROUND(Y145*Source!I97,9)</f>
        <v>16.277100000000001</v>
      </c>
      <c r="CY145">
        <f>AD145</f>
        <v>0</v>
      </c>
      <c r="CZ145">
        <f>AH145</f>
        <v>0</v>
      </c>
      <c r="DA145">
        <f>AL145</f>
        <v>1</v>
      </c>
      <c r="DB145">
        <f>ROUND(((ROUND(AT145*CZ145,2)*1.15)*1.2),6)</f>
        <v>0</v>
      </c>
      <c r="DC145">
        <f>ROUND(((ROUND(AT145*AG145,2)*1.15)*1.2),6)</f>
        <v>0</v>
      </c>
      <c r="DD145" t="s">
        <v>3</v>
      </c>
      <c r="DE145" t="s">
        <v>3</v>
      </c>
      <c r="DF145">
        <f t="shared" ref="DF145:DF162" si="56">ROUND(ROUND(AE145,2)*CX145,2)</f>
        <v>0</v>
      </c>
      <c r="DG145">
        <f t="shared" si="53"/>
        <v>0</v>
      </c>
      <c r="DH145">
        <f t="shared" si="54"/>
        <v>0</v>
      </c>
      <c r="DI145">
        <f t="shared" si="45"/>
        <v>0</v>
      </c>
      <c r="DJ145">
        <f>DI145</f>
        <v>0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">
      <c r="A146">
        <f>ROW(Source!A97)</f>
        <v>97</v>
      </c>
      <c r="B146">
        <v>85736471</v>
      </c>
      <c r="C146">
        <v>85737088</v>
      </c>
      <c r="D146">
        <v>85229630</v>
      </c>
      <c r="E146">
        <v>1</v>
      </c>
      <c r="F146">
        <v>1</v>
      </c>
      <c r="G146">
        <v>1081</v>
      </c>
      <c r="H146">
        <v>2</v>
      </c>
      <c r="I146" t="s">
        <v>724</v>
      </c>
      <c r="J146" t="s">
        <v>725</v>
      </c>
      <c r="K146" t="s">
        <v>726</v>
      </c>
      <c r="L146">
        <v>1368</v>
      </c>
      <c r="N146">
        <v>1011</v>
      </c>
      <c r="O146" t="s">
        <v>690</v>
      </c>
      <c r="P146" t="s">
        <v>690</v>
      </c>
      <c r="Q146">
        <v>1</v>
      </c>
      <c r="W146">
        <v>0</v>
      </c>
      <c r="X146">
        <v>378609176</v>
      </c>
      <c r="Y146">
        <f>((AT146*1.25)*1.2)</f>
        <v>1.7849999999999997</v>
      </c>
      <c r="AA146">
        <v>0</v>
      </c>
      <c r="AB146">
        <v>3.39</v>
      </c>
      <c r="AC146">
        <v>0</v>
      </c>
      <c r="AD146">
        <v>0</v>
      </c>
      <c r="AE146">
        <v>0</v>
      </c>
      <c r="AF146">
        <v>3.18</v>
      </c>
      <c r="AG146">
        <v>0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-2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1.19</v>
      </c>
      <c r="AU146" t="s">
        <v>140</v>
      </c>
      <c r="AV146">
        <v>0</v>
      </c>
      <c r="AW146">
        <v>2</v>
      </c>
      <c r="AX146">
        <v>85737146</v>
      </c>
      <c r="AY146">
        <v>1</v>
      </c>
      <c r="AZ146">
        <v>0</v>
      </c>
      <c r="BA146">
        <v>168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f>ROUND(Y146*Source!I97*DO146,9)</f>
        <v>0</v>
      </c>
      <c r="CX146">
        <f>ROUND(Y146*Source!I97,9)</f>
        <v>0.62475000000000003</v>
      </c>
      <c r="CY146">
        <f>AB146</f>
        <v>3.39</v>
      </c>
      <c r="CZ146">
        <f>AF146</f>
        <v>3.18</v>
      </c>
      <c r="DA146">
        <f>AJ146</f>
        <v>1</v>
      </c>
      <c r="DB146">
        <f>ROUND(((ROUND(AT146*CZ146,2)*1.25)*1.2),6)</f>
        <v>5.67</v>
      </c>
      <c r="DC146">
        <f>ROUND(((ROUND(AT146*AG146,2)*1.25)*1.2),6)</f>
        <v>0</v>
      </c>
      <c r="DD146" t="s">
        <v>3</v>
      </c>
      <c r="DE146" t="s">
        <v>3</v>
      </c>
      <c r="DF146">
        <f t="shared" si="56"/>
        <v>0</v>
      </c>
      <c r="DG146">
        <f t="shared" si="53"/>
        <v>1.99</v>
      </c>
      <c r="DH146">
        <f t="shared" si="54"/>
        <v>0</v>
      </c>
      <c r="DI146">
        <f t="shared" si="45"/>
        <v>0</v>
      </c>
      <c r="DJ146">
        <f>DG146</f>
        <v>1.99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">
      <c r="A147">
        <f>ROW(Source!A97)</f>
        <v>97</v>
      </c>
      <c r="B147">
        <v>85736471</v>
      </c>
      <c r="C147">
        <v>85737088</v>
      </c>
      <c r="D147">
        <v>85229932</v>
      </c>
      <c r="E147">
        <v>1</v>
      </c>
      <c r="F147">
        <v>1</v>
      </c>
      <c r="G147">
        <v>1081</v>
      </c>
      <c r="H147">
        <v>2</v>
      </c>
      <c r="I147" t="s">
        <v>704</v>
      </c>
      <c r="J147" t="s">
        <v>705</v>
      </c>
      <c r="K147" t="s">
        <v>706</v>
      </c>
      <c r="L147">
        <v>1368</v>
      </c>
      <c r="N147">
        <v>1011</v>
      </c>
      <c r="O147" t="s">
        <v>690</v>
      </c>
      <c r="P147" t="s">
        <v>690</v>
      </c>
      <c r="Q147">
        <v>1</v>
      </c>
      <c r="W147">
        <v>0</v>
      </c>
      <c r="X147">
        <v>874612079</v>
      </c>
      <c r="Y147">
        <f>((AT147*1.25)*1.2)</f>
        <v>0.6</v>
      </c>
      <c r="AA147">
        <v>0</v>
      </c>
      <c r="AB147">
        <v>88.67</v>
      </c>
      <c r="AC147">
        <v>13.47</v>
      </c>
      <c r="AD147">
        <v>0</v>
      </c>
      <c r="AE147">
        <v>0</v>
      </c>
      <c r="AF147">
        <v>83.1</v>
      </c>
      <c r="AG147">
        <v>12.62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-2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0.4</v>
      </c>
      <c r="AU147" t="s">
        <v>140</v>
      </c>
      <c r="AV147">
        <v>0</v>
      </c>
      <c r="AW147">
        <v>2</v>
      </c>
      <c r="AX147">
        <v>85737147</v>
      </c>
      <c r="AY147">
        <v>1</v>
      </c>
      <c r="AZ147">
        <v>0</v>
      </c>
      <c r="BA147">
        <v>169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f>ROUND(Y147*Source!I97*DO147,9)</f>
        <v>2.6501999999999999</v>
      </c>
      <c r="CX147">
        <f>ROUND(Y147*Source!I97,9)</f>
        <v>0.21</v>
      </c>
      <c r="CY147">
        <f>AB147</f>
        <v>88.67</v>
      </c>
      <c r="CZ147">
        <f>AF147</f>
        <v>83.1</v>
      </c>
      <c r="DA147">
        <f>AJ147</f>
        <v>1</v>
      </c>
      <c r="DB147">
        <f>ROUND(((ROUND(AT147*CZ147,2)*1.25)*1.2),6)</f>
        <v>49.86</v>
      </c>
      <c r="DC147">
        <f>ROUND(((ROUND(AT147*AG147,2)*1.25)*1.2),6)</f>
        <v>7.5750000000000002</v>
      </c>
      <c r="DD147" t="s">
        <v>3</v>
      </c>
      <c r="DE147" t="s">
        <v>3</v>
      </c>
      <c r="DF147">
        <f t="shared" si="56"/>
        <v>0</v>
      </c>
      <c r="DG147">
        <f t="shared" si="53"/>
        <v>17.45</v>
      </c>
      <c r="DH147">
        <f t="shared" si="54"/>
        <v>2.65</v>
      </c>
      <c r="DI147">
        <f t="shared" si="45"/>
        <v>0</v>
      </c>
      <c r="DJ147">
        <f>DG147</f>
        <v>17.45</v>
      </c>
      <c r="DK147">
        <v>0</v>
      </c>
      <c r="DL147" t="s">
        <v>707</v>
      </c>
      <c r="DM147">
        <v>0</v>
      </c>
      <c r="DN147" t="s">
        <v>686</v>
      </c>
      <c r="DO147">
        <v>12.62</v>
      </c>
    </row>
    <row r="148" spans="1:119" x14ac:dyDescent="0.2">
      <c r="A148">
        <f>ROW(Source!A97)</f>
        <v>97</v>
      </c>
      <c r="B148">
        <v>85736471</v>
      </c>
      <c r="C148">
        <v>85737088</v>
      </c>
      <c r="D148">
        <v>85229166</v>
      </c>
      <c r="E148">
        <v>1</v>
      </c>
      <c r="F148">
        <v>1</v>
      </c>
      <c r="G148">
        <v>1081</v>
      </c>
      <c r="H148">
        <v>2</v>
      </c>
      <c r="I148" t="s">
        <v>727</v>
      </c>
      <c r="J148" t="s">
        <v>728</v>
      </c>
      <c r="K148" t="s">
        <v>729</v>
      </c>
      <c r="L148">
        <v>1368</v>
      </c>
      <c r="N148">
        <v>1011</v>
      </c>
      <c r="O148" t="s">
        <v>690</v>
      </c>
      <c r="P148" t="s">
        <v>690</v>
      </c>
      <c r="Q148">
        <v>1</v>
      </c>
      <c r="W148">
        <v>0</v>
      </c>
      <c r="X148">
        <v>-44940208</v>
      </c>
      <c r="Y148">
        <f>((AT148*1.25)*1.2)</f>
        <v>0.09</v>
      </c>
      <c r="AA148">
        <v>0</v>
      </c>
      <c r="AB148">
        <v>191.17</v>
      </c>
      <c r="AC148">
        <v>18.059999999999999</v>
      </c>
      <c r="AD148">
        <v>0</v>
      </c>
      <c r="AE148">
        <v>0</v>
      </c>
      <c r="AF148">
        <v>179.17</v>
      </c>
      <c r="AG148">
        <v>16.93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-2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0.06</v>
      </c>
      <c r="AU148" t="s">
        <v>140</v>
      </c>
      <c r="AV148">
        <v>0</v>
      </c>
      <c r="AW148">
        <v>2</v>
      </c>
      <c r="AX148">
        <v>85737148</v>
      </c>
      <c r="AY148">
        <v>1</v>
      </c>
      <c r="AZ148">
        <v>0</v>
      </c>
      <c r="BA148">
        <v>170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f>ROUND(Y148*Source!I97*DO148,9)</f>
        <v>0.53329499999999996</v>
      </c>
      <c r="CX148">
        <f>ROUND(Y148*Source!I97,9)</f>
        <v>3.15E-2</v>
      </c>
      <c r="CY148">
        <f>AB148</f>
        <v>191.17</v>
      </c>
      <c r="CZ148">
        <f>AF148</f>
        <v>179.17</v>
      </c>
      <c r="DA148">
        <f>AJ148</f>
        <v>1</v>
      </c>
      <c r="DB148">
        <f>ROUND(((ROUND(AT148*CZ148,2)*1.25)*1.2),6)</f>
        <v>16.125</v>
      </c>
      <c r="DC148">
        <f>ROUND(((ROUND(AT148*AG148,2)*1.25)*1.2),6)</f>
        <v>1.53</v>
      </c>
      <c r="DD148" t="s">
        <v>3</v>
      </c>
      <c r="DE148" t="s">
        <v>3</v>
      </c>
      <c r="DF148">
        <f t="shared" si="56"/>
        <v>0</v>
      </c>
      <c r="DG148">
        <f t="shared" si="53"/>
        <v>5.64</v>
      </c>
      <c r="DH148">
        <f t="shared" si="54"/>
        <v>0.53</v>
      </c>
      <c r="DI148">
        <f t="shared" si="45"/>
        <v>0</v>
      </c>
      <c r="DJ148">
        <f>DG148</f>
        <v>5.64</v>
      </c>
      <c r="DK148">
        <v>0</v>
      </c>
      <c r="DL148" t="s">
        <v>707</v>
      </c>
      <c r="DM148">
        <v>0</v>
      </c>
      <c r="DN148" t="s">
        <v>686</v>
      </c>
      <c r="DO148">
        <v>16.93</v>
      </c>
    </row>
    <row r="149" spans="1:119" x14ac:dyDescent="0.2">
      <c r="A149">
        <f>ROW(Source!A97)</f>
        <v>97</v>
      </c>
      <c r="B149">
        <v>85736471</v>
      </c>
      <c r="C149">
        <v>85737088</v>
      </c>
      <c r="D149">
        <v>85198960</v>
      </c>
      <c r="E149">
        <v>1</v>
      </c>
      <c r="F149">
        <v>1</v>
      </c>
      <c r="G149">
        <v>1081</v>
      </c>
      <c r="H149">
        <v>3</v>
      </c>
      <c r="I149" t="s">
        <v>714</v>
      </c>
      <c r="J149" t="s">
        <v>715</v>
      </c>
      <c r="K149" t="s">
        <v>716</v>
      </c>
      <c r="L149">
        <v>1339</v>
      </c>
      <c r="N149">
        <v>1007</v>
      </c>
      <c r="O149" t="s">
        <v>694</v>
      </c>
      <c r="P149" t="s">
        <v>694</v>
      </c>
      <c r="Q149">
        <v>1</v>
      </c>
      <c r="W149">
        <v>0</v>
      </c>
      <c r="X149">
        <v>-1622585150</v>
      </c>
      <c r="Y149">
        <f t="shared" ref="Y149:Y158" si="57">((AT149*1)*1)</f>
        <v>9.1999999999999998E-2</v>
      </c>
      <c r="AA149">
        <v>7.07</v>
      </c>
      <c r="AB149">
        <v>0</v>
      </c>
      <c r="AC149">
        <v>0</v>
      </c>
      <c r="AD149">
        <v>0</v>
      </c>
      <c r="AE149">
        <v>7.07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-2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9.1999999999999998E-2</v>
      </c>
      <c r="AU149" t="s">
        <v>42</v>
      </c>
      <c r="AV149">
        <v>0</v>
      </c>
      <c r="AW149">
        <v>2</v>
      </c>
      <c r="AX149">
        <v>85737149</v>
      </c>
      <c r="AY149">
        <v>1</v>
      </c>
      <c r="AZ149">
        <v>0</v>
      </c>
      <c r="BA149">
        <v>171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ROUND(Y149*Source!I97,9)</f>
        <v>3.2199999999999999E-2</v>
      </c>
      <c r="CY149">
        <f t="shared" ref="CY149:CY158" si="58">AA149</f>
        <v>7.07</v>
      </c>
      <c r="CZ149">
        <f t="shared" ref="CZ149:CZ158" si="59">AE149</f>
        <v>7.07</v>
      </c>
      <c r="DA149">
        <f t="shared" ref="DA149:DA158" si="60">AI149</f>
        <v>1</v>
      </c>
      <c r="DB149">
        <f t="shared" ref="DB149:DB158" si="61">ROUND(((ROUND(AT149*CZ149,2)*1)*1),6)</f>
        <v>0.65</v>
      </c>
      <c r="DC149">
        <f t="shared" ref="DC149:DC158" si="62">ROUND(((ROUND(AT149*AG149,2)*1)*1),6)</f>
        <v>0</v>
      </c>
      <c r="DD149" t="s">
        <v>3</v>
      </c>
      <c r="DE149" t="s">
        <v>3</v>
      </c>
      <c r="DF149">
        <f t="shared" si="56"/>
        <v>0.23</v>
      </c>
      <c r="DG149">
        <f t="shared" si="53"/>
        <v>0</v>
      </c>
      <c r="DH149">
        <f t="shared" si="54"/>
        <v>0</v>
      </c>
      <c r="DI149">
        <f t="shared" si="45"/>
        <v>0</v>
      </c>
      <c r="DJ149">
        <f t="shared" ref="DJ149:DJ158" si="63">DF149</f>
        <v>0.23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">
      <c r="A150">
        <f>ROW(Source!A97)</f>
        <v>97</v>
      </c>
      <c r="B150">
        <v>85736471</v>
      </c>
      <c r="C150">
        <v>85737088</v>
      </c>
      <c r="D150">
        <v>85200671</v>
      </c>
      <c r="E150">
        <v>1</v>
      </c>
      <c r="F150">
        <v>1</v>
      </c>
      <c r="G150">
        <v>1081</v>
      </c>
      <c r="H150">
        <v>3</v>
      </c>
      <c r="I150" t="s">
        <v>730</v>
      </c>
      <c r="J150" t="s">
        <v>731</v>
      </c>
      <c r="K150" t="s">
        <v>732</v>
      </c>
      <c r="L150">
        <v>1346</v>
      </c>
      <c r="N150">
        <v>1009</v>
      </c>
      <c r="O150" t="s">
        <v>723</v>
      </c>
      <c r="P150" t="s">
        <v>723</v>
      </c>
      <c r="Q150">
        <v>1</v>
      </c>
      <c r="W150">
        <v>0</v>
      </c>
      <c r="X150">
        <v>1021383118</v>
      </c>
      <c r="Y150">
        <f t="shared" si="57"/>
        <v>0.05</v>
      </c>
      <c r="AA150">
        <v>37.979999999999997</v>
      </c>
      <c r="AB150">
        <v>0</v>
      </c>
      <c r="AC150">
        <v>0</v>
      </c>
      <c r="AD150">
        <v>0</v>
      </c>
      <c r="AE150">
        <v>37.979999999999997</v>
      </c>
      <c r="AF150">
        <v>0</v>
      </c>
      <c r="AG150">
        <v>0</v>
      </c>
      <c r="AH150">
        <v>0</v>
      </c>
      <c r="AI150">
        <v>1</v>
      </c>
      <c r="AJ150">
        <v>1</v>
      </c>
      <c r="AK150">
        <v>1</v>
      </c>
      <c r="AL150">
        <v>1</v>
      </c>
      <c r="AM150">
        <v>-2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0.05</v>
      </c>
      <c r="AU150" t="s">
        <v>42</v>
      </c>
      <c r="AV150">
        <v>0</v>
      </c>
      <c r="AW150">
        <v>2</v>
      </c>
      <c r="AX150">
        <v>85737150</v>
      </c>
      <c r="AY150">
        <v>1</v>
      </c>
      <c r="AZ150">
        <v>0</v>
      </c>
      <c r="BA150">
        <v>172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ROUND(Y150*Source!I97,9)</f>
        <v>1.7500000000000002E-2</v>
      </c>
      <c r="CY150">
        <f t="shared" si="58"/>
        <v>37.979999999999997</v>
      </c>
      <c r="CZ150">
        <f t="shared" si="59"/>
        <v>37.979999999999997</v>
      </c>
      <c r="DA150">
        <f t="shared" si="60"/>
        <v>1</v>
      </c>
      <c r="DB150">
        <f t="shared" si="61"/>
        <v>1.9</v>
      </c>
      <c r="DC150">
        <f t="shared" si="62"/>
        <v>0</v>
      </c>
      <c r="DD150" t="s">
        <v>3</v>
      </c>
      <c r="DE150" t="s">
        <v>3</v>
      </c>
      <c r="DF150">
        <f t="shared" si="56"/>
        <v>0.66</v>
      </c>
      <c r="DG150">
        <f t="shared" si="53"/>
        <v>0</v>
      </c>
      <c r="DH150">
        <f t="shared" si="54"/>
        <v>0</v>
      </c>
      <c r="DI150">
        <f t="shared" si="45"/>
        <v>0</v>
      </c>
      <c r="DJ150">
        <f t="shared" si="63"/>
        <v>0.66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">
      <c r="A151">
        <f>ROW(Source!A97)</f>
        <v>97</v>
      </c>
      <c r="B151">
        <v>85736471</v>
      </c>
      <c r="C151">
        <v>85737088</v>
      </c>
      <c r="D151">
        <v>85199079</v>
      </c>
      <c r="E151">
        <v>1</v>
      </c>
      <c r="F151">
        <v>1</v>
      </c>
      <c r="G151">
        <v>1081</v>
      </c>
      <c r="H151">
        <v>3</v>
      </c>
      <c r="I151" t="s">
        <v>733</v>
      </c>
      <c r="J151" t="s">
        <v>734</v>
      </c>
      <c r="K151" t="s">
        <v>735</v>
      </c>
      <c r="L151">
        <v>1348</v>
      </c>
      <c r="N151">
        <v>1009</v>
      </c>
      <c r="O151" t="s">
        <v>700</v>
      </c>
      <c r="P151" t="s">
        <v>700</v>
      </c>
      <c r="Q151">
        <v>1000</v>
      </c>
      <c r="W151">
        <v>0</v>
      </c>
      <c r="X151">
        <v>-1462767551</v>
      </c>
      <c r="Y151">
        <f t="shared" si="57"/>
        <v>2.5000000000000002E-6</v>
      </c>
      <c r="AA151">
        <v>3234.81</v>
      </c>
      <c r="AB151">
        <v>0</v>
      </c>
      <c r="AC151">
        <v>0</v>
      </c>
      <c r="AD151">
        <v>0</v>
      </c>
      <c r="AE151">
        <v>3234.81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-2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2.5000000000000002E-6</v>
      </c>
      <c r="AU151" t="s">
        <v>42</v>
      </c>
      <c r="AV151">
        <v>0</v>
      </c>
      <c r="AW151">
        <v>2</v>
      </c>
      <c r="AX151">
        <v>85737151</v>
      </c>
      <c r="AY151">
        <v>1</v>
      </c>
      <c r="AZ151">
        <v>0</v>
      </c>
      <c r="BA151">
        <v>173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v>0</v>
      </c>
      <c r="CX151">
        <f>ROUND(Y151*Source!I97,9)</f>
        <v>8.7499999999999999E-7</v>
      </c>
      <c r="CY151">
        <f t="shared" si="58"/>
        <v>3234.81</v>
      </c>
      <c r="CZ151">
        <f t="shared" si="59"/>
        <v>3234.81</v>
      </c>
      <c r="DA151">
        <f t="shared" si="60"/>
        <v>1</v>
      </c>
      <c r="DB151">
        <f t="shared" si="61"/>
        <v>0.01</v>
      </c>
      <c r="DC151">
        <f t="shared" si="62"/>
        <v>0</v>
      </c>
      <c r="DD151" t="s">
        <v>3</v>
      </c>
      <c r="DE151" t="s">
        <v>3</v>
      </c>
      <c r="DF151">
        <f t="shared" si="56"/>
        <v>0</v>
      </c>
      <c r="DG151">
        <f t="shared" si="53"/>
        <v>0</v>
      </c>
      <c r="DH151">
        <f t="shared" si="54"/>
        <v>0</v>
      </c>
      <c r="DI151">
        <f t="shared" si="45"/>
        <v>0</v>
      </c>
      <c r="DJ151">
        <f t="shared" si="63"/>
        <v>0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">
      <c r="A152">
        <f>ROW(Source!A97)</f>
        <v>97</v>
      </c>
      <c r="B152">
        <v>85736471</v>
      </c>
      <c r="C152">
        <v>85737088</v>
      </c>
      <c r="D152">
        <v>85198892</v>
      </c>
      <c r="E152">
        <v>1</v>
      </c>
      <c r="F152">
        <v>1</v>
      </c>
      <c r="G152">
        <v>1081</v>
      </c>
      <c r="H152">
        <v>3</v>
      </c>
      <c r="I152" t="s">
        <v>691</v>
      </c>
      <c r="J152" t="s">
        <v>692</v>
      </c>
      <c r="K152" t="s">
        <v>693</v>
      </c>
      <c r="L152">
        <v>1339</v>
      </c>
      <c r="N152">
        <v>1007</v>
      </c>
      <c r="O152" t="s">
        <v>694</v>
      </c>
      <c r="P152" t="s">
        <v>694</v>
      </c>
      <c r="Q152">
        <v>1</v>
      </c>
      <c r="W152">
        <v>0</v>
      </c>
      <c r="X152">
        <v>-676034668</v>
      </c>
      <c r="Y152">
        <f t="shared" si="57"/>
        <v>0.19</v>
      </c>
      <c r="AA152">
        <v>53.42</v>
      </c>
      <c r="AB152">
        <v>0</v>
      </c>
      <c r="AC152">
        <v>0</v>
      </c>
      <c r="AD152">
        <v>0</v>
      </c>
      <c r="AE152">
        <v>53.42</v>
      </c>
      <c r="AF152">
        <v>0</v>
      </c>
      <c r="AG152">
        <v>0</v>
      </c>
      <c r="AH152">
        <v>0</v>
      </c>
      <c r="AI152">
        <v>1</v>
      </c>
      <c r="AJ152">
        <v>1</v>
      </c>
      <c r="AK152">
        <v>1</v>
      </c>
      <c r="AL152">
        <v>1</v>
      </c>
      <c r="AM152">
        <v>-2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0.19</v>
      </c>
      <c r="AU152" t="s">
        <v>42</v>
      </c>
      <c r="AV152">
        <v>0</v>
      </c>
      <c r="AW152">
        <v>2</v>
      </c>
      <c r="AX152">
        <v>85737152</v>
      </c>
      <c r="AY152">
        <v>1</v>
      </c>
      <c r="AZ152">
        <v>0</v>
      </c>
      <c r="BA152">
        <v>174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ROUND(Y152*Source!I97,9)</f>
        <v>6.6500000000000004E-2</v>
      </c>
      <c r="CY152">
        <f t="shared" si="58"/>
        <v>53.42</v>
      </c>
      <c r="CZ152">
        <f t="shared" si="59"/>
        <v>53.42</v>
      </c>
      <c r="DA152">
        <f t="shared" si="60"/>
        <v>1</v>
      </c>
      <c r="DB152">
        <f t="shared" si="61"/>
        <v>10.15</v>
      </c>
      <c r="DC152">
        <f t="shared" si="62"/>
        <v>0</v>
      </c>
      <c r="DD152" t="s">
        <v>3</v>
      </c>
      <c r="DE152" t="s">
        <v>3</v>
      </c>
      <c r="DF152">
        <f t="shared" si="56"/>
        <v>3.55</v>
      </c>
      <c r="DG152">
        <f t="shared" si="53"/>
        <v>0</v>
      </c>
      <c r="DH152">
        <f t="shared" si="54"/>
        <v>0</v>
      </c>
      <c r="DI152">
        <f t="shared" si="45"/>
        <v>0</v>
      </c>
      <c r="DJ152">
        <f t="shared" si="63"/>
        <v>3.55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">
      <c r="A153">
        <f>ROW(Source!A97)</f>
        <v>97</v>
      </c>
      <c r="B153">
        <v>85736471</v>
      </c>
      <c r="C153">
        <v>85737088</v>
      </c>
      <c r="D153">
        <v>85199158</v>
      </c>
      <c r="E153">
        <v>1</v>
      </c>
      <c r="F153">
        <v>1</v>
      </c>
      <c r="G153">
        <v>1081</v>
      </c>
      <c r="H153">
        <v>3</v>
      </c>
      <c r="I153" t="s">
        <v>695</v>
      </c>
      <c r="J153" t="s">
        <v>696</v>
      </c>
      <c r="K153" t="s">
        <v>697</v>
      </c>
      <c r="L153">
        <v>1339</v>
      </c>
      <c r="N153">
        <v>1007</v>
      </c>
      <c r="O153" t="s">
        <v>694</v>
      </c>
      <c r="P153" t="s">
        <v>694</v>
      </c>
      <c r="Q153">
        <v>1</v>
      </c>
      <c r="W153">
        <v>0</v>
      </c>
      <c r="X153">
        <v>-1235260082</v>
      </c>
      <c r="Y153">
        <f t="shared" si="57"/>
        <v>0.34200000000000003</v>
      </c>
      <c r="AA153">
        <v>5.82</v>
      </c>
      <c r="AB153">
        <v>0</v>
      </c>
      <c r="AC153">
        <v>0</v>
      </c>
      <c r="AD153">
        <v>0</v>
      </c>
      <c r="AE153">
        <v>5.82</v>
      </c>
      <c r="AF153">
        <v>0</v>
      </c>
      <c r="AG153">
        <v>0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-2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0.34200000000000003</v>
      </c>
      <c r="AU153" t="s">
        <v>42</v>
      </c>
      <c r="AV153">
        <v>0</v>
      </c>
      <c r="AW153">
        <v>2</v>
      </c>
      <c r="AX153">
        <v>85737153</v>
      </c>
      <c r="AY153">
        <v>1</v>
      </c>
      <c r="AZ153">
        <v>0</v>
      </c>
      <c r="BA153">
        <v>175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v>0</v>
      </c>
      <c r="CX153">
        <f>ROUND(Y153*Source!I97,9)</f>
        <v>0.1197</v>
      </c>
      <c r="CY153">
        <f t="shared" si="58"/>
        <v>5.82</v>
      </c>
      <c r="CZ153">
        <f t="shared" si="59"/>
        <v>5.82</v>
      </c>
      <c r="DA153">
        <f t="shared" si="60"/>
        <v>1</v>
      </c>
      <c r="DB153">
        <f t="shared" si="61"/>
        <v>1.99</v>
      </c>
      <c r="DC153">
        <f t="shared" si="62"/>
        <v>0</v>
      </c>
      <c r="DD153" t="s">
        <v>3</v>
      </c>
      <c r="DE153" t="s">
        <v>3</v>
      </c>
      <c r="DF153">
        <f t="shared" si="56"/>
        <v>0.7</v>
      </c>
      <c r="DG153">
        <f t="shared" si="53"/>
        <v>0</v>
      </c>
      <c r="DH153">
        <f t="shared" si="54"/>
        <v>0</v>
      </c>
      <c r="DI153">
        <f t="shared" si="45"/>
        <v>0</v>
      </c>
      <c r="DJ153">
        <f t="shared" si="63"/>
        <v>0.7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">
      <c r="A154">
        <f>ROW(Source!A97)</f>
        <v>97</v>
      </c>
      <c r="B154">
        <v>85736471</v>
      </c>
      <c r="C154">
        <v>85737088</v>
      </c>
      <c r="D154">
        <v>85199230</v>
      </c>
      <c r="E154">
        <v>1</v>
      </c>
      <c r="F154">
        <v>1</v>
      </c>
      <c r="G154">
        <v>1081</v>
      </c>
      <c r="H154">
        <v>3</v>
      </c>
      <c r="I154" t="s">
        <v>736</v>
      </c>
      <c r="J154" t="s">
        <v>737</v>
      </c>
      <c r="K154" t="s">
        <v>738</v>
      </c>
      <c r="L154">
        <v>1348</v>
      </c>
      <c r="N154">
        <v>1009</v>
      </c>
      <c r="O154" t="s">
        <v>700</v>
      </c>
      <c r="P154" t="s">
        <v>700</v>
      </c>
      <c r="Q154">
        <v>1000</v>
      </c>
      <c r="W154">
        <v>0</v>
      </c>
      <c r="X154">
        <v>1270042986</v>
      </c>
      <c r="Y154">
        <f t="shared" si="57"/>
        <v>8.7000000000000001E-4</v>
      </c>
      <c r="AA154">
        <v>16214.84</v>
      </c>
      <c r="AB154">
        <v>0</v>
      </c>
      <c r="AC154">
        <v>0</v>
      </c>
      <c r="AD154">
        <v>0</v>
      </c>
      <c r="AE154">
        <v>16214.84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-2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8.7000000000000001E-4</v>
      </c>
      <c r="AU154" t="s">
        <v>42</v>
      </c>
      <c r="AV154">
        <v>0</v>
      </c>
      <c r="AW154">
        <v>2</v>
      </c>
      <c r="AX154">
        <v>85737154</v>
      </c>
      <c r="AY154">
        <v>1</v>
      </c>
      <c r="AZ154">
        <v>0</v>
      </c>
      <c r="BA154">
        <v>176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ROUND(Y154*Source!I97,9)</f>
        <v>3.0449999999999997E-4</v>
      </c>
      <c r="CY154">
        <f t="shared" si="58"/>
        <v>16214.84</v>
      </c>
      <c r="CZ154">
        <f t="shared" si="59"/>
        <v>16214.84</v>
      </c>
      <c r="DA154">
        <f t="shared" si="60"/>
        <v>1</v>
      </c>
      <c r="DB154">
        <f t="shared" si="61"/>
        <v>14.11</v>
      </c>
      <c r="DC154">
        <f t="shared" si="62"/>
        <v>0</v>
      </c>
      <c r="DD154" t="s">
        <v>3</v>
      </c>
      <c r="DE154" t="s">
        <v>3</v>
      </c>
      <c r="DF154">
        <f t="shared" si="56"/>
        <v>4.9400000000000004</v>
      </c>
      <c r="DG154">
        <f t="shared" si="53"/>
        <v>0</v>
      </c>
      <c r="DH154">
        <f t="shared" si="54"/>
        <v>0</v>
      </c>
      <c r="DI154">
        <f t="shared" si="45"/>
        <v>0</v>
      </c>
      <c r="DJ154">
        <f t="shared" si="63"/>
        <v>4.9400000000000004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">
      <c r="A155">
        <f>ROW(Source!A97)</f>
        <v>97</v>
      </c>
      <c r="B155">
        <v>85736471</v>
      </c>
      <c r="C155">
        <v>85737088</v>
      </c>
      <c r="D155">
        <v>85199398</v>
      </c>
      <c r="E155">
        <v>1</v>
      </c>
      <c r="F155">
        <v>1</v>
      </c>
      <c r="G155">
        <v>1081</v>
      </c>
      <c r="H155">
        <v>3</v>
      </c>
      <c r="I155" t="s">
        <v>739</v>
      </c>
      <c r="J155" t="s">
        <v>740</v>
      </c>
      <c r="K155" t="s">
        <v>741</v>
      </c>
      <c r="L155">
        <v>1346</v>
      </c>
      <c r="N155">
        <v>1009</v>
      </c>
      <c r="O155" t="s">
        <v>723</v>
      </c>
      <c r="P155" t="s">
        <v>723</v>
      </c>
      <c r="Q155">
        <v>1</v>
      </c>
      <c r="W155">
        <v>0</v>
      </c>
      <c r="X155">
        <v>488689173</v>
      </c>
      <c r="Y155">
        <f t="shared" si="57"/>
        <v>0.1</v>
      </c>
      <c r="AA155">
        <v>20.190000000000001</v>
      </c>
      <c r="AB155">
        <v>0</v>
      </c>
      <c r="AC155">
        <v>0</v>
      </c>
      <c r="AD155">
        <v>0</v>
      </c>
      <c r="AE155">
        <v>20.190000000000001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-2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0.1</v>
      </c>
      <c r="AU155" t="s">
        <v>42</v>
      </c>
      <c r="AV155">
        <v>0</v>
      </c>
      <c r="AW155">
        <v>2</v>
      </c>
      <c r="AX155">
        <v>85737155</v>
      </c>
      <c r="AY155">
        <v>1</v>
      </c>
      <c r="AZ155">
        <v>0</v>
      </c>
      <c r="BA155">
        <v>177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ROUND(Y155*Source!I97,9)</f>
        <v>3.5000000000000003E-2</v>
      </c>
      <c r="CY155">
        <f t="shared" si="58"/>
        <v>20.190000000000001</v>
      </c>
      <c r="CZ155">
        <f t="shared" si="59"/>
        <v>20.190000000000001</v>
      </c>
      <c r="DA155">
        <f t="shared" si="60"/>
        <v>1</v>
      </c>
      <c r="DB155">
        <f t="shared" si="61"/>
        <v>2.02</v>
      </c>
      <c r="DC155">
        <f t="shared" si="62"/>
        <v>0</v>
      </c>
      <c r="DD155" t="s">
        <v>3</v>
      </c>
      <c r="DE155" t="s">
        <v>3</v>
      </c>
      <c r="DF155">
        <f t="shared" si="56"/>
        <v>0.71</v>
      </c>
      <c r="DG155">
        <f t="shared" si="53"/>
        <v>0</v>
      </c>
      <c r="DH155">
        <f t="shared" si="54"/>
        <v>0</v>
      </c>
      <c r="DI155">
        <f t="shared" si="45"/>
        <v>0</v>
      </c>
      <c r="DJ155">
        <f t="shared" si="63"/>
        <v>0.71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">
      <c r="A156">
        <f>ROW(Source!A97)</f>
        <v>97</v>
      </c>
      <c r="B156">
        <v>85736471</v>
      </c>
      <c r="C156">
        <v>85737088</v>
      </c>
      <c r="D156">
        <v>85199540</v>
      </c>
      <c r="E156">
        <v>1</v>
      </c>
      <c r="F156">
        <v>1</v>
      </c>
      <c r="G156">
        <v>1081</v>
      </c>
      <c r="H156">
        <v>3</v>
      </c>
      <c r="I156" t="s">
        <v>742</v>
      </c>
      <c r="J156" t="s">
        <v>743</v>
      </c>
      <c r="K156" t="s">
        <v>744</v>
      </c>
      <c r="L156">
        <v>1348</v>
      </c>
      <c r="N156">
        <v>1009</v>
      </c>
      <c r="O156" t="s">
        <v>700</v>
      </c>
      <c r="P156" t="s">
        <v>700</v>
      </c>
      <c r="Q156">
        <v>1000</v>
      </c>
      <c r="W156">
        <v>0</v>
      </c>
      <c r="X156">
        <v>-1009884797</v>
      </c>
      <c r="Y156">
        <f t="shared" si="57"/>
        <v>4.0000000000000002E-4</v>
      </c>
      <c r="AA156">
        <v>35445.93</v>
      </c>
      <c r="AB156">
        <v>0</v>
      </c>
      <c r="AC156">
        <v>0</v>
      </c>
      <c r="AD156">
        <v>0</v>
      </c>
      <c r="AE156">
        <v>35445.93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-2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4.0000000000000002E-4</v>
      </c>
      <c r="AU156" t="s">
        <v>42</v>
      </c>
      <c r="AV156">
        <v>0</v>
      </c>
      <c r="AW156">
        <v>2</v>
      </c>
      <c r="AX156">
        <v>85737156</v>
      </c>
      <c r="AY156">
        <v>1</v>
      </c>
      <c r="AZ156">
        <v>0</v>
      </c>
      <c r="BA156">
        <v>178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ROUND(Y156*Source!I97,9)</f>
        <v>1.3999999999999999E-4</v>
      </c>
      <c r="CY156">
        <f t="shared" si="58"/>
        <v>35445.93</v>
      </c>
      <c r="CZ156">
        <f t="shared" si="59"/>
        <v>35445.93</v>
      </c>
      <c r="DA156">
        <f t="shared" si="60"/>
        <v>1</v>
      </c>
      <c r="DB156">
        <f t="shared" si="61"/>
        <v>14.18</v>
      </c>
      <c r="DC156">
        <f t="shared" si="62"/>
        <v>0</v>
      </c>
      <c r="DD156" t="s">
        <v>3</v>
      </c>
      <c r="DE156" t="s">
        <v>3</v>
      </c>
      <c r="DF156">
        <f t="shared" si="56"/>
        <v>4.96</v>
      </c>
      <c r="DG156">
        <f t="shared" si="53"/>
        <v>0</v>
      </c>
      <c r="DH156">
        <f t="shared" si="54"/>
        <v>0</v>
      </c>
      <c r="DI156">
        <f t="shared" si="45"/>
        <v>0</v>
      </c>
      <c r="DJ156">
        <f t="shared" si="63"/>
        <v>4.96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">
      <c r="A157">
        <f>ROW(Source!A97)</f>
        <v>97</v>
      </c>
      <c r="B157">
        <v>85736471</v>
      </c>
      <c r="C157">
        <v>85737088</v>
      </c>
      <c r="D157">
        <v>85211458</v>
      </c>
      <c r="E157">
        <v>1</v>
      </c>
      <c r="F157">
        <v>1</v>
      </c>
      <c r="G157">
        <v>1081</v>
      </c>
      <c r="H157">
        <v>3</v>
      </c>
      <c r="I157" t="s">
        <v>179</v>
      </c>
      <c r="J157" t="s">
        <v>181</v>
      </c>
      <c r="K157" t="s">
        <v>180</v>
      </c>
      <c r="L157">
        <v>1301</v>
      </c>
      <c r="N157">
        <v>1003</v>
      </c>
      <c r="O157" t="s">
        <v>156</v>
      </c>
      <c r="P157" t="s">
        <v>156</v>
      </c>
      <c r="Q157">
        <v>1</v>
      </c>
      <c r="W157">
        <v>0</v>
      </c>
      <c r="X157">
        <v>-2048145394</v>
      </c>
      <c r="Y157">
        <f t="shared" si="57"/>
        <v>100</v>
      </c>
      <c r="AA157">
        <v>41.57</v>
      </c>
      <c r="AB157">
        <v>0</v>
      </c>
      <c r="AC157">
        <v>0</v>
      </c>
      <c r="AD157">
        <v>0</v>
      </c>
      <c r="AE157">
        <v>41.57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0</v>
      </c>
      <c r="AN157">
        <v>0</v>
      </c>
      <c r="AO157">
        <v>0</v>
      </c>
      <c r="AP157">
        <v>1</v>
      </c>
      <c r="AQ157">
        <v>0</v>
      </c>
      <c r="AR157">
        <v>0</v>
      </c>
      <c r="AS157" t="s">
        <v>3</v>
      </c>
      <c r="AT157">
        <v>100</v>
      </c>
      <c r="AU157" t="s">
        <v>42</v>
      </c>
      <c r="AV157">
        <v>0</v>
      </c>
      <c r="AW157">
        <v>1</v>
      </c>
      <c r="AX157">
        <v>-1</v>
      </c>
      <c r="AY157">
        <v>0</v>
      </c>
      <c r="AZ157">
        <v>0</v>
      </c>
      <c r="BA157" t="s">
        <v>3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ROUND(Y157*Source!I97,9)</f>
        <v>35</v>
      </c>
      <c r="CY157">
        <f t="shared" si="58"/>
        <v>41.57</v>
      </c>
      <c r="CZ157">
        <f t="shared" si="59"/>
        <v>41.57</v>
      </c>
      <c r="DA157">
        <f t="shared" si="60"/>
        <v>1</v>
      </c>
      <c r="DB157">
        <f t="shared" si="61"/>
        <v>4157</v>
      </c>
      <c r="DC157">
        <f t="shared" si="62"/>
        <v>0</v>
      </c>
      <c r="DD157" t="s">
        <v>3</v>
      </c>
      <c r="DE157" t="s">
        <v>3</v>
      </c>
      <c r="DF157">
        <f t="shared" si="56"/>
        <v>1454.95</v>
      </c>
      <c r="DG157">
        <f t="shared" si="53"/>
        <v>0</v>
      </c>
      <c r="DH157">
        <f t="shared" si="54"/>
        <v>0</v>
      </c>
      <c r="DI157">
        <f t="shared" si="45"/>
        <v>0</v>
      </c>
      <c r="DJ157">
        <f t="shared" si="63"/>
        <v>1454.95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">
      <c r="A158">
        <f>ROW(Source!A97)</f>
        <v>97</v>
      </c>
      <c r="B158">
        <v>85736471</v>
      </c>
      <c r="C158">
        <v>85737088</v>
      </c>
      <c r="D158">
        <v>85216792</v>
      </c>
      <c r="E158">
        <v>1</v>
      </c>
      <c r="F158">
        <v>1</v>
      </c>
      <c r="G158">
        <v>1081</v>
      </c>
      <c r="H158">
        <v>3</v>
      </c>
      <c r="I158" t="s">
        <v>175</v>
      </c>
      <c r="J158" t="s">
        <v>177</v>
      </c>
      <c r="K158" t="s">
        <v>176</v>
      </c>
      <c r="L158">
        <v>1354</v>
      </c>
      <c r="N158">
        <v>1010</v>
      </c>
      <c r="O158" t="s">
        <v>146</v>
      </c>
      <c r="P158" t="s">
        <v>146</v>
      </c>
      <c r="Q158">
        <v>1</v>
      </c>
      <c r="W158">
        <v>0</v>
      </c>
      <c r="X158">
        <v>-254914390</v>
      </c>
      <c r="Y158">
        <f t="shared" si="57"/>
        <v>11.428571</v>
      </c>
      <c r="AA158">
        <v>74.36</v>
      </c>
      <c r="AB158">
        <v>0</v>
      </c>
      <c r="AC158">
        <v>0</v>
      </c>
      <c r="AD158">
        <v>0</v>
      </c>
      <c r="AE158">
        <v>74.36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 t="s">
        <v>3</v>
      </c>
      <c r="AT158">
        <v>11.428571</v>
      </c>
      <c r="AU158" t="s">
        <v>42</v>
      </c>
      <c r="AV158">
        <v>0</v>
      </c>
      <c r="AW158">
        <v>1</v>
      </c>
      <c r="AX158">
        <v>-1</v>
      </c>
      <c r="AY158">
        <v>0</v>
      </c>
      <c r="AZ158">
        <v>0</v>
      </c>
      <c r="BA158" t="s">
        <v>3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ROUND(Y158*Source!I97,9)</f>
        <v>3.99999985</v>
      </c>
      <c r="CY158">
        <f t="shared" si="58"/>
        <v>74.36</v>
      </c>
      <c r="CZ158">
        <f t="shared" si="59"/>
        <v>74.36</v>
      </c>
      <c r="DA158">
        <f t="shared" si="60"/>
        <v>1</v>
      </c>
      <c r="DB158">
        <f t="shared" si="61"/>
        <v>849.83</v>
      </c>
      <c r="DC158">
        <f t="shared" si="62"/>
        <v>0</v>
      </c>
      <c r="DD158" t="s">
        <v>3</v>
      </c>
      <c r="DE158" t="s">
        <v>3</v>
      </c>
      <c r="DF158">
        <f t="shared" si="56"/>
        <v>297.44</v>
      </c>
      <c r="DG158">
        <f t="shared" si="53"/>
        <v>0</v>
      </c>
      <c r="DH158">
        <f t="shared" si="54"/>
        <v>0</v>
      </c>
      <c r="DI158">
        <f t="shared" si="45"/>
        <v>0</v>
      </c>
      <c r="DJ158">
        <f t="shared" si="63"/>
        <v>297.44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">
      <c r="A159">
        <f>ROW(Source!A98)</f>
        <v>98</v>
      </c>
      <c r="B159">
        <v>85736473</v>
      </c>
      <c r="C159">
        <v>85737088</v>
      </c>
      <c r="D159">
        <v>85164021</v>
      </c>
      <c r="E159">
        <v>1081</v>
      </c>
      <c r="F159">
        <v>1</v>
      </c>
      <c r="G159">
        <v>1081</v>
      </c>
      <c r="H159">
        <v>1</v>
      </c>
      <c r="I159" t="s">
        <v>684</v>
      </c>
      <c r="J159" t="s">
        <v>3</v>
      </c>
      <c r="K159" t="s">
        <v>685</v>
      </c>
      <c r="L159">
        <v>1191</v>
      </c>
      <c r="N159">
        <v>1013</v>
      </c>
      <c r="O159" t="s">
        <v>686</v>
      </c>
      <c r="P159" t="s">
        <v>686</v>
      </c>
      <c r="Q159">
        <v>1</v>
      </c>
      <c r="W159">
        <v>0</v>
      </c>
      <c r="X159">
        <v>476480486</v>
      </c>
      <c r="Y159">
        <f>((AT159*1.15)*1.2)</f>
        <v>46.506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5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33.700000000000003</v>
      </c>
      <c r="AU159" t="s">
        <v>141</v>
      </c>
      <c r="AV159">
        <v>1</v>
      </c>
      <c r="AW159">
        <v>2</v>
      </c>
      <c r="AX159">
        <v>85737145</v>
      </c>
      <c r="AY159">
        <v>1</v>
      </c>
      <c r="AZ159">
        <v>0</v>
      </c>
      <c r="BA159">
        <v>182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U159">
        <f>ROUND(AT159*Source!I98*AH159*AL159,2)</f>
        <v>0</v>
      </c>
      <c r="CV159">
        <f>ROUND(Y159*Source!I98,9)</f>
        <v>16.277100000000001</v>
      </c>
      <c r="CW159">
        <v>0</v>
      </c>
      <c r="CX159">
        <f>ROUND(Y159*Source!I98,9)</f>
        <v>16.277100000000001</v>
      </c>
      <c r="CY159">
        <f>AD159</f>
        <v>0</v>
      </c>
      <c r="CZ159">
        <f>AH159</f>
        <v>0</v>
      </c>
      <c r="DA159">
        <f>AL159</f>
        <v>1</v>
      </c>
      <c r="DB159">
        <f>ROUND(((ROUND(AT159*CZ159,2)*1.15)*1.2),6)</f>
        <v>0</v>
      </c>
      <c r="DC159">
        <f>ROUND(((ROUND(AT159*AG159,2)*1.15)*1.2),6)</f>
        <v>0</v>
      </c>
      <c r="DD159" t="s">
        <v>3</v>
      </c>
      <c r="DE159" t="s">
        <v>3</v>
      </c>
      <c r="DF159">
        <f t="shared" si="56"/>
        <v>0</v>
      </c>
      <c r="DG159">
        <f t="shared" si="53"/>
        <v>0</v>
      </c>
      <c r="DH159">
        <f t="shared" si="54"/>
        <v>0</v>
      </c>
      <c r="DI159">
        <f t="shared" si="45"/>
        <v>0</v>
      </c>
      <c r="DJ159">
        <f>DI159</f>
        <v>0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">
      <c r="A160">
        <f>ROW(Source!A98)</f>
        <v>98</v>
      </c>
      <c r="B160">
        <v>85736473</v>
      </c>
      <c r="C160">
        <v>85737088</v>
      </c>
      <c r="D160">
        <v>85229630</v>
      </c>
      <c r="E160">
        <v>1</v>
      </c>
      <c r="F160">
        <v>1</v>
      </c>
      <c r="G160">
        <v>1081</v>
      </c>
      <c r="H160">
        <v>2</v>
      </c>
      <c r="I160" t="s">
        <v>724</v>
      </c>
      <c r="J160" t="s">
        <v>725</v>
      </c>
      <c r="K160" t="s">
        <v>726</v>
      </c>
      <c r="L160">
        <v>1368</v>
      </c>
      <c r="N160">
        <v>1011</v>
      </c>
      <c r="O160" t="s">
        <v>690</v>
      </c>
      <c r="P160" t="s">
        <v>690</v>
      </c>
      <c r="Q160">
        <v>1</v>
      </c>
      <c r="W160">
        <v>0</v>
      </c>
      <c r="X160">
        <v>378609176</v>
      </c>
      <c r="Y160">
        <f>((AT160*1.25)*1.2)</f>
        <v>1.7849999999999997</v>
      </c>
      <c r="AA160">
        <v>0</v>
      </c>
      <c r="AB160">
        <v>46.59</v>
      </c>
      <c r="AC160">
        <v>0</v>
      </c>
      <c r="AD160">
        <v>0</v>
      </c>
      <c r="AE160">
        <v>0</v>
      </c>
      <c r="AF160">
        <v>3.18</v>
      </c>
      <c r="AG160">
        <v>0</v>
      </c>
      <c r="AH160">
        <v>0</v>
      </c>
      <c r="AI160">
        <v>1</v>
      </c>
      <c r="AJ160">
        <v>13.73</v>
      </c>
      <c r="AK160">
        <v>1</v>
      </c>
      <c r="AL160">
        <v>1</v>
      </c>
      <c r="AM160">
        <v>2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1.19</v>
      </c>
      <c r="AU160" t="s">
        <v>140</v>
      </c>
      <c r="AV160">
        <v>0</v>
      </c>
      <c r="AW160">
        <v>2</v>
      </c>
      <c r="AX160">
        <v>85737146</v>
      </c>
      <c r="AY160">
        <v>1</v>
      </c>
      <c r="AZ160">
        <v>0</v>
      </c>
      <c r="BA160">
        <v>183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f>ROUND(Y160*Source!I98*DO160,9)</f>
        <v>0</v>
      </c>
      <c r="CX160">
        <f>ROUND(Y160*Source!I98,9)</f>
        <v>0.62475000000000003</v>
      </c>
      <c r="CY160">
        <f>AB160</f>
        <v>46.59</v>
      </c>
      <c r="CZ160">
        <f>AF160</f>
        <v>3.18</v>
      </c>
      <c r="DA160">
        <f>AJ160</f>
        <v>13.73</v>
      </c>
      <c r="DB160">
        <f>ROUND(((ROUND(AT160*CZ160,2)*1.25)*1.2),6)</f>
        <v>5.67</v>
      </c>
      <c r="DC160">
        <f>ROUND(((ROUND(AT160*AG160,2)*1.25)*1.2),6)</f>
        <v>0</v>
      </c>
      <c r="DD160" t="s">
        <v>3</v>
      </c>
      <c r="DE160" t="s">
        <v>3</v>
      </c>
      <c r="DF160">
        <f t="shared" si="56"/>
        <v>0</v>
      </c>
      <c r="DG160">
        <f>ROUND(ROUND(AF160*AJ160,2)*CX160,2)</f>
        <v>27.28</v>
      </c>
      <c r="DH160">
        <f t="shared" si="54"/>
        <v>0</v>
      </c>
      <c r="DI160">
        <f t="shared" si="45"/>
        <v>0</v>
      </c>
      <c r="DJ160">
        <f>DG160</f>
        <v>27.28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">
      <c r="A161">
        <f>ROW(Source!A98)</f>
        <v>98</v>
      </c>
      <c r="B161">
        <v>85736473</v>
      </c>
      <c r="C161">
        <v>85737088</v>
      </c>
      <c r="D161">
        <v>85229932</v>
      </c>
      <c r="E161">
        <v>1</v>
      </c>
      <c r="F161">
        <v>1</v>
      </c>
      <c r="G161">
        <v>1081</v>
      </c>
      <c r="H161">
        <v>2</v>
      </c>
      <c r="I161" t="s">
        <v>704</v>
      </c>
      <c r="J161" t="s">
        <v>705</v>
      </c>
      <c r="K161" t="s">
        <v>706</v>
      </c>
      <c r="L161">
        <v>1368</v>
      </c>
      <c r="N161">
        <v>1011</v>
      </c>
      <c r="O161" t="s">
        <v>690</v>
      </c>
      <c r="P161" t="s">
        <v>690</v>
      </c>
      <c r="Q161">
        <v>1</v>
      </c>
      <c r="W161">
        <v>0</v>
      </c>
      <c r="X161">
        <v>874612079</v>
      </c>
      <c r="Y161">
        <f>((AT161*1.25)*1.2)</f>
        <v>0.6</v>
      </c>
      <c r="AA161">
        <v>0</v>
      </c>
      <c r="AB161">
        <v>1513.56</v>
      </c>
      <c r="AC161">
        <v>758.78</v>
      </c>
      <c r="AD161">
        <v>0</v>
      </c>
      <c r="AE161">
        <v>0</v>
      </c>
      <c r="AF161">
        <v>83.1</v>
      </c>
      <c r="AG161">
        <v>12.62</v>
      </c>
      <c r="AH161">
        <v>0</v>
      </c>
      <c r="AI161">
        <v>1</v>
      </c>
      <c r="AJ161">
        <v>17.07</v>
      </c>
      <c r="AK161">
        <v>56.35</v>
      </c>
      <c r="AL161">
        <v>1</v>
      </c>
      <c r="AM161">
        <v>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0.4</v>
      </c>
      <c r="AU161" t="s">
        <v>140</v>
      </c>
      <c r="AV161">
        <v>0</v>
      </c>
      <c r="AW161">
        <v>2</v>
      </c>
      <c r="AX161">
        <v>85737147</v>
      </c>
      <c r="AY161">
        <v>1</v>
      </c>
      <c r="AZ161">
        <v>0</v>
      </c>
      <c r="BA161">
        <v>184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f>ROUND(Y161*Source!I98*DO161,9)</f>
        <v>2.6501999999999999</v>
      </c>
      <c r="CX161">
        <f>ROUND(Y161*Source!I98,9)</f>
        <v>0.21</v>
      </c>
      <c r="CY161">
        <f>AB161</f>
        <v>1513.56</v>
      </c>
      <c r="CZ161">
        <f>AF161</f>
        <v>83.1</v>
      </c>
      <c r="DA161">
        <f>AJ161</f>
        <v>17.07</v>
      </c>
      <c r="DB161">
        <f>ROUND(((ROUND(AT161*CZ161,2)*1.25)*1.2),6)</f>
        <v>49.86</v>
      </c>
      <c r="DC161">
        <f>ROUND(((ROUND(AT161*AG161,2)*1.25)*1.2),6)</f>
        <v>7.5750000000000002</v>
      </c>
      <c r="DD161" t="s">
        <v>3</v>
      </c>
      <c r="DE161" t="s">
        <v>3</v>
      </c>
      <c r="DF161">
        <f t="shared" si="56"/>
        <v>0</v>
      </c>
      <c r="DG161">
        <f>ROUND(ROUND(AF161*AJ161,2)*CX161,2)</f>
        <v>297.89</v>
      </c>
      <c r="DH161">
        <f>ROUND(ROUND(AG161*AK161,2)*CX161,2)</f>
        <v>149.34</v>
      </c>
      <c r="DI161">
        <f t="shared" si="45"/>
        <v>0</v>
      </c>
      <c r="DJ161">
        <f>DG161</f>
        <v>297.89</v>
      </c>
      <c r="DK161">
        <v>0</v>
      </c>
      <c r="DL161" t="s">
        <v>707</v>
      </c>
      <c r="DM161">
        <v>0</v>
      </c>
      <c r="DN161" t="s">
        <v>686</v>
      </c>
      <c r="DO161">
        <v>12.62</v>
      </c>
    </row>
    <row r="162" spans="1:119" x14ac:dyDescent="0.2">
      <c r="A162">
        <f>ROW(Source!A98)</f>
        <v>98</v>
      </c>
      <c r="B162">
        <v>85736473</v>
      </c>
      <c r="C162">
        <v>85737088</v>
      </c>
      <c r="D162">
        <v>85229166</v>
      </c>
      <c r="E162">
        <v>1</v>
      </c>
      <c r="F162">
        <v>1</v>
      </c>
      <c r="G162">
        <v>1081</v>
      </c>
      <c r="H162">
        <v>2</v>
      </c>
      <c r="I162" t="s">
        <v>727</v>
      </c>
      <c r="J162" t="s">
        <v>728</v>
      </c>
      <c r="K162" t="s">
        <v>729</v>
      </c>
      <c r="L162">
        <v>1368</v>
      </c>
      <c r="N162">
        <v>1011</v>
      </c>
      <c r="O162" t="s">
        <v>690</v>
      </c>
      <c r="P162" t="s">
        <v>690</v>
      </c>
      <c r="Q162">
        <v>1</v>
      </c>
      <c r="W162">
        <v>0</v>
      </c>
      <c r="X162">
        <v>-44940208</v>
      </c>
      <c r="Y162">
        <f>((AT162*1.25)*1.2)</f>
        <v>0.09</v>
      </c>
      <c r="AA162">
        <v>0</v>
      </c>
      <c r="AB162">
        <v>2758.65</v>
      </c>
      <c r="AC162">
        <v>1017.92</v>
      </c>
      <c r="AD162">
        <v>0</v>
      </c>
      <c r="AE162">
        <v>0</v>
      </c>
      <c r="AF162">
        <v>179.17</v>
      </c>
      <c r="AG162">
        <v>16.93</v>
      </c>
      <c r="AH162">
        <v>0</v>
      </c>
      <c r="AI162">
        <v>1</v>
      </c>
      <c r="AJ162">
        <v>14.43</v>
      </c>
      <c r="AK162">
        <v>56.35</v>
      </c>
      <c r="AL162">
        <v>1</v>
      </c>
      <c r="AM162">
        <v>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0.06</v>
      </c>
      <c r="AU162" t="s">
        <v>140</v>
      </c>
      <c r="AV162">
        <v>0</v>
      </c>
      <c r="AW162">
        <v>2</v>
      </c>
      <c r="AX162">
        <v>85737148</v>
      </c>
      <c r="AY162">
        <v>1</v>
      </c>
      <c r="AZ162">
        <v>0</v>
      </c>
      <c r="BA162">
        <v>185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f>ROUND(Y162*Source!I98*DO162,9)</f>
        <v>0.53329499999999996</v>
      </c>
      <c r="CX162">
        <f>ROUND(Y162*Source!I98,9)</f>
        <v>3.15E-2</v>
      </c>
      <c r="CY162">
        <f>AB162</f>
        <v>2758.65</v>
      </c>
      <c r="CZ162">
        <f>AF162</f>
        <v>179.17</v>
      </c>
      <c r="DA162">
        <f>AJ162</f>
        <v>14.43</v>
      </c>
      <c r="DB162">
        <f>ROUND(((ROUND(AT162*CZ162,2)*1.25)*1.2),6)</f>
        <v>16.125</v>
      </c>
      <c r="DC162">
        <f>ROUND(((ROUND(AT162*AG162,2)*1.25)*1.2),6)</f>
        <v>1.53</v>
      </c>
      <c r="DD162" t="s">
        <v>3</v>
      </c>
      <c r="DE162" t="s">
        <v>3</v>
      </c>
      <c r="DF162">
        <f t="shared" si="56"/>
        <v>0</v>
      </c>
      <c r="DG162">
        <f>ROUND(ROUND(AF162*AJ162,2)*CX162,2)</f>
        <v>81.44</v>
      </c>
      <c r="DH162">
        <f>ROUND(ROUND(AG162*AK162,2)*CX162,2)</f>
        <v>30.05</v>
      </c>
      <c r="DI162">
        <f t="shared" si="45"/>
        <v>0</v>
      </c>
      <c r="DJ162">
        <f>DG162</f>
        <v>81.44</v>
      </c>
      <c r="DK162">
        <v>0</v>
      </c>
      <c r="DL162" t="s">
        <v>707</v>
      </c>
      <c r="DM162">
        <v>0</v>
      </c>
      <c r="DN162" t="s">
        <v>686</v>
      </c>
      <c r="DO162">
        <v>16.93</v>
      </c>
    </row>
    <row r="163" spans="1:119" x14ac:dyDescent="0.2">
      <c r="A163">
        <f>ROW(Source!A98)</f>
        <v>98</v>
      </c>
      <c r="B163">
        <v>85736473</v>
      </c>
      <c r="C163">
        <v>85737088</v>
      </c>
      <c r="D163">
        <v>85198960</v>
      </c>
      <c r="E163">
        <v>1</v>
      </c>
      <c r="F163">
        <v>1</v>
      </c>
      <c r="G163">
        <v>1081</v>
      </c>
      <c r="H163">
        <v>3</v>
      </c>
      <c r="I163" t="s">
        <v>714</v>
      </c>
      <c r="J163" t="s">
        <v>715</v>
      </c>
      <c r="K163" t="s">
        <v>716</v>
      </c>
      <c r="L163">
        <v>1339</v>
      </c>
      <c r="N163">
        <v>1007</v>
      </c>
      <c r="O163" t="s">
        <v>694</v>
      </c>
      <c r="P163" t="s">
        <v>694</v>
      </c>
      <c r="Q163">
        <v>1</v>
      </c>
      <c r="W163">
        <v>0</v>
      </c>
      <c r="X163">
        <v>-1622585150</v>
      </c>
      <c r="Y163">
        <f t="shared" ref="Y163:Y172" si="64">((AT163*1)*1)</f>
        <v>9.1999999999999998E-2</v>
      </c>
      <c r="AA163">
        <v>54.79</v>
      </c>
      <c r="AB163">
        <v>0</v>
      </c>
      <c r="AC163">
        <v>0</v>
      </c>
      <c r="AD163">
        <v>0</v>
      </c>
      <c r="AE163">
        <v>7.07</v>
      </c>
      <c r="AF163">
        <v>0</v>
      </c>
      <c r="AG163">
        <v>0</v>
      </c>
      <c r="AH163">
        <v>0</v>
      </c>
      <c r="AI163">
        <v>7.75</v>
      </c>
      <c r="AJ163">
        <v>1</v>
      </c>
      <c r="AK163">
        <v>1</v>
      </c>
      <c r="AL163">
        <v>1</v>
      </c>
      <c r="AM163">
        <v>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9.1999999999999998E-2</v>
      </c>
      <c r="AU163" t="s">
        <v>42</v>
      </c>
      <c r="AV163">
        <v>0</v>
      </c>
      <c r="AW163">
        <v>2</v>
      </c>
      <c r="AX163">
        <v>85737149</v>
      </c>
      <c r="AY163">
        <v>1</v>
      </c>
      <c r="AZ163">
        <v>0</v>
      </c>
      <c r="BA163">
        <v>186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v>0</v>
      </c>
      <c r="CX163">
        <f>ROUND(Y163*Source!I98,9)</f>
        <v>3.2199999999999999E-2</v>
      </c>
      <c r="CY163">
        <f t="shared" ref="CY163:CY172" si="65">AA163</f>
        <v>54.79</v>
      </c>
      <c r="CZ163">
        <f t="shared" ref="CZ163:CZ172" si="66">AE163</f>
        <v>7.07</v>
      </c>
      <c r="DA163">
        <f t="shared" ref="DA163:DA172" si="67">AI163</f>
        <v>7.75</v>
      </c>
      <c r="DB163">
        <f t="shared" ref="DB163:DB172" si="68">ROUND(((ROUND(AT163*CZ163,2)*1)*1),6)</f>
        <v>0.65</v>
      </c>
      <c r="DC163">
        <f t="shared" ref="DC163:DC172" si="69">ROUND(((ROUND(AT163*AG163,2)*1)*1),6)</f>
        <v>0</v>
      </c>
      <c r="DD163" t="s">
        <v>3</v>
      </c>
      <c r="DE163" t="s">
        <v>3</v>
      </c>
      <c r="DF163">
        <f t="shared" ref="DF163:DF172" si="70">ROUND(ROUND(AE163*AI163,2)*CX163,2)</f>
        <v>1.76</v>
      </c>
      <c r="DG163">
        <f t="shared" ref="DG163:DG187" si="71">ROUND(ROUND(AF163,2)*CX163,2)</f>
        <v>0</v>
      </c>
      <c r="DH163">
        <f t="shared" ref="DH163:DH188" si="72">ROUND(ROUND(AG163,2)*CX163,2)</f>
        <v>0</v>
      </c>
      <c r="DI163">
        <f t="shared" si="45"/>
        <v>0</v>
      </c>
      <c r="DJ163">
        <f t="shared" ref="DJ163:DJ172" si="73">DF163</f>
        <v>1.76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">
      <c r="A164">
        <f>ROW(Source!A98)</f>
        <v>98</v>
      </c>
      <c r="B164">
        <v>85736473</v>
      </c>
      <c r="C164">
        <v>85737088</v>
      </c>
      <c r="D164">
        <v>85200671</v>
      </c>
      <c r="E164">
        <v>1</v>
      </c>
      <c r="F164">
        <v>1</v>
      </c>
      <c r="G164">
        <v>1081</v>
      </c>
      <c r="H164">
        <v>3</v>
      </c>
      <c r="I164" t="s">
        <v>730</v>
      </c>
      <c r="J164" t="s">
        <v>731</v>
      </c>
      <c r="K164" t="s">
        <v>732</v>
      </c>
      <c r="L164">
        <v>1346</v>
      </c>
      <c r="N164">
        <v>1009</v>
      </c>
      <c r="O164" t="s">
        <v>723</v>
      </c>
      <c r="P164" t="s">
        <v>723</v>
      </c>
      <c r="Q164">
        <v>1</v>
      </c>
      <c r="W164">
        <v>0</v>
      </c>
      <c r="X164">
        <v>1021383118</v>
      </c>
      <c r="Y164">
        <f t="shared" si="64"/>
        <v>0.05</v>
      </c>
      <c r="AA164">
        <v>315.23</v>
      </c>
      <c r="AB164">
        <v>0</v>
      </c>
      <c r="AC164">
        <v>0</v>
      </c>
      <c r="AD164">
        <v>0</v>
      </c>
      <c r="AE164">
        <v>37.979999999999997</v>
      </c>
      <c r="AF164">
        <v>0</v>
      </c>
      <c r="AG164">
        <v>0</v>
      </c>
      <c r="AH164">
        <v>0</v>
      </c>
      <c r="AI164">
        <v>8.3000000000000007</v>
      </c>
      <c r="AJ164">
        <v>1</v>
      </c>
      <c r="AK164">
        <v>1</v>
      </c>
      <c r="AL164">
        <v>1</v>
      </c>
      <c r="AM164">
        <v>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0.05</v>
      </c>
      <c r="AU164" t="s">
        <v>42</v>
      </c>
      <c r="AV164">
        <v>0</v>
      </c>
      <c r="AW164">
        <v>2</v>
      </c>
      <c r="AX164">
        <v>85737150</v>
      </c>
      <c r="AY164">
        <v>1</v>
      </c>
      <c r="AZ164">
        <v>0</v>
      </c>
      <c r="BA164">
        <v>187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v>0</v>
      </c>
      <c r="CX164">
        <f>ROUND(Y164*Source!I98,9)</f>
        <v>1.7500000000000002E-2</v>
      </c>
      <c r="CY164">
        <f t="shared" si="65"/>
        <v>315.23</v>
      </c>
      <c r="CZ164">
        <f t="shared" si="66"/>
        <v>37.979999999999997</v>
      </c>
      <c r="DA164">
        <f t="shared" si="67"/>
        <v>8.3000000000000007</v>
      </c>
      <c r="DB164">
        <f t="shared" si="68"/>
        <v>1.9</v>
      </c>
      <c r="DC164">
        <f t="shared" si="69"/>
        <v>0</v>
      </c>
      <c r="DD164" t="s">
        <v>3</v>
      </c>
      <c r="DE164" t="s">
        <v>3</v>
      </c>
      <c r="DF164">
        <f t="shared" si="70"/>
        <v>5.52</v>
      </c>
      <c r="DG164">
        <f t="shared" si="71"/>
        <v>0</v>
      </c>
      <c r="DH164">
        <f t="shared" si="72"/>
        <v>0</v>
      </c>
      <c r="DI164">
        <f t="shared" si="45"/>
        <v>0</v>
      </c>
      <c r="DJ164">
        <f t="shared" si="73"/>
        <v>5.52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">
      <c r="A165">
        <f>ROW(Source!A98)</f>
        <v>98</v>
      </c>
      <c r="B165">
        <v>85736473</v>
      </c>
      <c r="C165">
        <v>85737088</v>
      </c>
      <c r="D165">
        <v>85199079</v>
      </c>
      <c r="E165">
        <v>1</v>
      </c>
      <c r="F165">
        <v>1</v>
      </c>
      <c r="G165">
        <v>1081</v>
      </c>
      <c r="H165">
        <v>3</v>
      </c>
      <c r="I165" t="s">
        <v>733</v>
      </c>
      <c r="J165" t="s">
        <v>734</v>
      </c>
      <c r="K165" t="s">
        <v>735</v>
      </c>
      <c r="L165">
        <v>1348</v>
      </c>
      <c r="N165">
        <v>1009</v>
      </c>
      <c r="O165" t="s">
        <v>700</v>
      </c>
      <c r="P165" t="s">
        <v>700</v>
      </c>
      <c r="Q165">
        <v>1000</v>
      </c>
      <c r="W165">
        <v>0</v>
      </c>
      <c r="X165">
        <v>-1462767551</v>
      </c>
      <c r="Y165">
        <f t="shared" si="64"/>
        <v>2.5000000000000002E-6</v>
      </c>
      <c r="AA165">
        <v>65213.77</v>
      </c>
      <c r="AB165">
        <v>0</v>
      </c>
      <c r="AC165">
        <v>0</v>
      </c>
      <c r="AD165">
        <v>0</v>
      </c>
      <c r="AE165">
        <v>3234.81</v>
      </c>
      <c r="AF165">
        <v>0</v>
      </c>
      <c r="AG165">
        <v>0</v>
      </c>
      <c r="AH165">
        <v>0</v>
      </c>
      <c r="AI165">
        <v>20.16</v>
      </c>
      <c r="AJ165">
        <v>1</v>
      </c>
      <c r="AK165">
        <v>1</v>
      </c>
      <c r="AL165">
        <v>1</v>
      </c>
      <c r="AM165">
        <v>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2.5000000000000002E-6</v>
      </c>
      <c r="AU165" t="s">
        <v>42</v>
      </c>
      <c r="AV165">
        <v>0</v>
      </c>
      <c r="AW165">
        <v>2</v>
      </c>
      <c r="AX165">
        <v>85737151</v>
      </c>
      <c r="AY165">
        <v>1</v>
      </c>
      <c r="AZ165">
        <v>0</v>
      </c>
      <c r="BA165">
        <v>188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v>0</v>
      </c>
      <c r="CX165">
        <f>ROUND(Y165*Source!I98,9)</f>
        <v>8.7499999999999999E-7</v>
      </c>
      <c r="CY165">
        <f t="shared" si="65"/>
        <v>65213.77</v>
      </c>
      <c r="CZ165">
        <f t="shared" si="66"/>
        <v>3234.81</v>
      </c>
      <c r="DA165">
        <f t="shared" si="67"/>
        <v>20.16</v>
      </c>
      <c r="DB165">
        <f t="shared" si="68"/>
        <v>0.01</v>
      </c>
      <c r="DC165">
        <f t="shared" si="69"/>
        <v>0</v>
      </c>
      <c r="DD165" t="s">
        <v>3</v>
      </c>
      <c r="DE165" t="s">
        <v>3</v>
      </c>
      <c r="DF165">
        <f t="shared" si="70"/>
        <v>0.06</v>
      </c>
      <c r="DG165">
        <f t="shared" si="71"/>
        <v>0</v>
      </c>
      <c r="DH165">
        <f t="shared" si="72"/>
        <v>0</v>
      </c>
      <c r="DI165">
        <f t="shared" si="45"/>
        <v>0</v>
      </c>
      <c r="DJ165">
        <f t="shared" si="73"/>
        <v>0.06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">
      <c r="A166">
        <f>ROW(Source!A98)</f>
        <v>98</v>
      </c>
      <c r="B166">
        <v>85736473</v>
      </c>
      <c r="C166">
        <v>85737088</v>
      </c>
      <c r="D166">
        <v>85198892</v>
      </c>
      <c r="E166">
        <v>1</v>
      </c>
      <c r="F166">
        <v>1</v>
      </c>
      <c r="G166">
        <v>1081</v>
      </c>
      <c r="H166">
        <v>3</v>
      </c>
      <c r="I166" t="s">
        <v>691</v>
      </c>
      <c r="J166" t="s">
        <v>692</v>
      </c>
      <c r="K166" t="s">
        <v>693</v>
      </c>
      <c r="L166">
        <v>1339</v>
      </c>
      <c r="N166">
        <v>1007</v>
      </c>
      <c r="O166" t="s">
        <v>694</v>
      </c>
      <c r="P166" t="s">
        <v>694</v>
      </c>
      <c r="Q166">
        <v>1</v>
      </c>
      <c r="W166">
        <v>0</v>
      </c>
      <c r="X166">
        <v>-676034668</v>
      </c>
      <c r="Y166">
        <f t="shared" si="64"/>
        <v>0.19</v>
      </c>
      <c r="AA166">
        <v>760.17</v>
      </c>
      <c r="AB166">
        <v>0</v>
      </c>
      <c r="AC166">
        <v>0</v>
      </c>
      <c r="AD166">
        <v>0</v>
      </c>
      <c r="AE166">
        <v>53.42</v>
      </c>
      <c r="AF166">
        <v>0</v>
      </c>
      <c r="AG166">
        <v>0</v>
      </c>
      <c r="AH166">
        <v>0</v>
      </c>
      <c r="AI166">
        <v>14.23</v>
      </c>
      <c r="AJ166">
        <v>1</v>
      </c>
      <c r="AK166">
        <v>1</v>
      </c>
      <c r="AL166">
        <v>1</v>
      </c>
      <c r="AM166">
        <v>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0.19</v>
      </c>
      <c r="AU166" t="s">
        <v>42</v>
      </c>
      <c r="AV166">
        <v>0</v>
      </c>
      <c r="AW166">
        <v>2</v>
      </c>
      <c r="AX166">
        <v>85737152</v>
      </c>
      <c r="AY166">
        <v>1</v>
      </c>
      <c r="AZ166">
        <v>0</v>
      </c>
      <c r="BA166">
        <v>189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ROUND(Y166*Source!I98,9)</f>
        <v>6.6500000000000004E-2</v>
      </c>
      <c r="CY166">
        <f t="shared" si="65"/>
        <v>760.17</v>
      </c>
      <c r="CZ166">
        <f t="shared" si="66"/>
        <v>53.42</v>
      </c>
      <c r="DA166">
        <f t="shared" si="67"/>
        <v>14.23</v>
      </c>
      <c r="DB166">
        <f t="shared" si="68"/>
        <v>10.15</v>
      </c>
      <c r="DC166">
        <f t="shared" si="69"/>
        <v>0</v>
      </c>
      <c r="DD166" t="s">
        <v>3</v>
      </c>
      <c r="DE166" t="s">
        <v>3</v>
      </c>
      <c r="DF166">
        <f t="shared" si="70"/>
        <v>50.55</v>
      </c>
      <c r="DG166">
        <f t="shared" si="71"/>
        <v>0</v>
      </c>
      <c r="DH166">
        <f t="shared" si="72"/>
        <v>0</v>
      </c>
      <c r="DI166">
        <f t="shared" si="45"/>
        <v>0</v>
      </c>
      <c r="DJ166">
        <f t="shared" si="73"/>
        <v>50.55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">
      <c r="A167">
        <f>ROW(Source!A98)</f>
        <v>98</v>
      </c>
      <c r="B167">
        <v>85736473</v>
      </c>
      <c r="C167">
        <v>85737088</v>
      </c>
      <c r="D167">
        <v>85199158</v>
      </c>
      <c r="E167">
        <v>1</v>
      </c>
      <c r="F167">
        <v>1</v>
      </c>
      <c r="G167">
        <v>1081</v>
      </c>
      <c r="H167">
        <v>3</v>
      </c>
      <c r="I167" t="s">
        <v>695</v>
      </c>
      <c r="J167" t="s">
        <v>696</v>
      </c>
      <c r="K167" t="s">
        <v>697</v>
      </c>
      <c r="L167">
        <v>1339</v>
      </c>
      <c r="N167">
        <v>1007</v>
      </c>
      <c r="O167" t="s">
        <v>694</v>
      </c>
      <c r="P167" t="s">
        <v>694</v>
      </c>
      <c r="Q167">
        <v>1</v>
      </c>
      <c r="W167">
        <v>0</v>
      </c>
      <c r="X167">
        <v>-1235260082</v>
      </c>
      <c r="Y167">
        <f t="shared" si="64"/>
        <v>0.34200000000000003</v>
      </c>
      <c r="AA167">
        <v>101.33</v>
      </c>
      <c r="AB167">
        <v>0</v>
      </c>
      <c r="AC167">
        <v>0</v>
      </c>
      <c r="AD167">
        <v>0</v>
      </c>
      <c r="AE167">
        <v>5.82</v>
      </c>
      <c r="AF167">
        <v>0</v>
      </c>
      <c r="AG167">
        <v>0</v>
      </c>
      <c r="AH167">
        <v>0</v>
      </c>
      <c r="AI167">
        <v>17.41</v>
      </c>
      <c r="AJ167">
        <v>1</v>
      </c>
      <c r="AK167">
        <v>1</v>
      </c>
      <c r="AL167">
        <v>1</v>
      </c>
      <c r="AM167">
        <v>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0.34200000000000003</v>
      </c>
      <c r="AU167" t="s">
        <v>42</v>
      </c>
      <c r="AV167">
        <v>0</v>
      </c>
      <c r="AW167">
        <v>2</v>
      </c>
      <c r="AX167">
        <v>85737153</v>
      </c>
      <c r="AY167">
        <v>1</v>
      </c>
      <c r="AZ167">
        <v>0</v>
      </c>
      <c r="BA167">
        <v>190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v>0</v>
      </c>
      <c r="CX167">
        <f>ROUND(Y167*Source!I98,9)</f>
        <v>0.1197</v>
      </c>
      <c r="CY167">
        <f t="shared" si="65"/>
        <v>101.33</v>
      </c>
      <c r="CZ167">
        <f t="shared" si="66"/>
        <v>5.82</v>
      </c>
      <c r="DA167">
        <f t="shared" si="67"/>
        <v>17.41</v>
      </c>
      <c r="DB167">
        <f t="shared" si="68"/>
        <v>1.99</v>
      </c>
      <c r="DC167">
        <f t="shared" si="69"/>
        <v>0</v>
      </c>
      <c r="DD167" t="s">
        <v>3</v>
      </c>
      <c r="DE167" t="s">
        <v>3</v>
      </c>
      <c r="DF167">
        <f t="shared" si="70"/>
        <v>12.13</v>
      </c>
      <c r="DG167">
        <f t="shared" si="71"/>
        <v>0</v>
      </c>
      <c r="DH167">
        <f t="shared" si="72"/>
        <v>0</v>
      </c>
      <c r="DI167">
        <f t="shared" si="45"/>
        <v>0</v>
      </c>
      <c r="DJ167">
        <f t="shared" si="73"/>
        <v>12.13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">
      <c r="A168">
        <f>ROW(Source!A98)</f>
        <v>98</v>
      </c>
      <c r="B168">
        <v>85736473</v>
      </c>
      <c r="C168">
        <v>85737088</v>
      </c>
      <c r="D168">
        <v>85199230</v>
      </c>
      <c r="E168">
        <v>1</v>
      </c>
      <c r="F168">
        <v>1</v>
      </c>
      <c r="G168">
        <v>1081</v>
      </c>
      <c r="H168">
        <v>3</v>
      </c>
      <c r="I168" t="s">
        <v>736</v>
      </c>
      <c r="J168" t="s">
        <v>737</v>
      </c>
      <c r="K168" t="s">
        <v>738</v>
      </c>
      <c r="L168">
        <v>1348</v>
      </c>
      <c r="N168">
        <v>1009</v>
      </c>
      <c r="O168" t="s">
        <v>700</v>
      </c>
      <c r="P168" t="s">
        <v>700</v>
      </c>
      <c r="Q168">
        <v>1000</v>
      </c>
      <c r="W168">
        <v>0</v>
      </c>
      <c r="X168">
        <v>1270042986</v>
      </c>
      <c r="Y168">
        <f t="shared" si="64"/>
        <v>8.7000000000000001E-4</v>
      </c>
      <c r="AA168">
        <v>55941.2</v>
      </c>
      <c r="AB168">
        <v>0</v>
      </c>
      <c r="AC168">
        <v>0</v>
      </c>
      <c r="AD168">
        <v>0</v>
      </c>
      <c r="AE168">
        <v>16214.84</v>
      </c>
      <c r="AF168">
        <v>0</v>
      </c>
      <c r="AG168">
        <v>0</v>
      </c>
      <c r="AH168">
        <v>0</v>
      </c>
      <c r="AI168">
        <v>3.45</v>
      </c>
      <c r="AJ168">
        <v>1</v>
      </c>
      <c r="AK168">
        <v>1</v>
      </c>
      <c r="AL168">
        <v>1</v>
      </c>
      <c r="AM168">
        <v>2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8.7000000000000001E-4</v>
      </c>
      <c r="AU168" t="s">
        <v>42</v>
      </c>
      <c r="AV168">
        <v>0</v>
      </c>
      <c r="AW168">
        <v>2</v>
      </c>
      <c r="AX168">
        <v>85737154</v>
      </c>
      <c r="AY168">
        <v>1</v>
      </c>
      <c r="AZ168">
        <v>0</v>
      </c>
      <c r="BA168">
        <v>191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ROUND(Y168*Source!I98,9)</f>
        <v>3.0449999999999997E-4</v>
      </c>
      <c r="CY168">
        <f t="shared" si="65"/>
        <v>55941.2</v>
      </c>
      <c r="CZ168">
        <f t="shared" si="66"/>
        <v>16214.84</v>
      </c>
      <c r="DA168">
        <f t="shared" si="67"/>
        <v>3.45</v>
      </c>
      <c r="DB168">
        <f t="shared" si="68"/>
        <v>14.11</v>
      </c>
      <c r="DC168">
        <f t="shared" si="69"/>
        <v>0</v>
      </c>
      <c r="DD168" t="s">
        <v>3</v>
      </c>
      <c r="DE168" t="s">
        <v>3</v>
      </c>
      <c r="DF168">
        <f t="shared" si="70"/>
        <v>17.03</v>
      </c>
      <c r="DG168">
        <f t="shared" si="71"/>
        <v>0</v>
      </c>
      <c r="DH168">
        <f t="shared" si="72"/>
        <v>0</v>
      </c>
      <c r="DI168">
        <f t="shared" si="45"/>
        <v>0</v>
      </c>
      <c r="DJ168">
        <f t="shared" si="73"/>
        <v>17.03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">
      <c r="A169">
        <f>ROW(Source!A98)</f>
        <v>98</v>
      </c>
      <c r="B169">
        <v>85736473</v>
      </c>
      <c r="C169">
        <v>85737088</v>
      </c>
      <c r="D169">
        <v>85199398</v>
      </c>
      <c r="E169">
        <v>1</v>
      </c>
      <c r="F169">
        <v>1</v>
      </c>
      <c r="G169">
        <v>1081</v>
      </c>
      <c r="H169">
        <v>3</v>
      </c>
      <c r="I169" t="s">
        <v>739</v>
      </c>
      <c r="J169" t="s">
        <v>740</v>
      </c>
      <c r="K169" t="s">
        <v>741</v>
      </c>
      <c r="L169">
        <v>1346</v>
      </c>
      <c r="N169">
        <v>1009</v>
      </c>
      <c r="O169" t="s">
        <v>723</v>
      </c>
      <c r="P169" t="s">
        <v>723</v>
      </c>
      <c r="Q169">
        <v>1</v>
      </c>
      <c r="W169">
        <v>0</v>
      </c>
      <c r="X169">
        <v>488689173</v>
      </c>
      <c r="Y169">
        <f t="shared" si="64"/>
        <v>0.1</v>
      </c>
      <c r="AA169">
        <v>85.81</v>
      </c>
      <c r="AB169">
        <v>0</v>
      </c>
      <c r="AC169">
        <v>0</v>
      </c>
      <c r="AD169">
        <v>0</v>
      </c>
      <c r="AE169">
        <v>20.190000000000001</v>
      </c>
      <c r="AF169">
        <v>0</v>
      </c>
      <c r="AG169">
        <v>0</v>
      </c>
      <c r="AH169">
        <v>0</v>
      </c>
      <c r="AI169">
        <v>4.25</v>
      </c>
      <c r="AJ169">
        <v>1</v>
      </c>
      <c r="AK169">
        <v>1</v>
      </c>
      <c r="AL169">
        <v>1</v>
      </c>
      <c r="AM169">
        <v>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0.1</v>
      </c>
      <c r="AU169" t="s">
        <v>42</v>
      </c>
      <c r="AV169">
        <v>0</v>
      </c>
      <c r="AW169">
        <v>2</v>
      </c>
      <c r="AX169">
        <v>85737155</v>
      </c>
      <c r="AY169">
        <v>1</v>
      </c>
      <c r="AZ169">
        <v>0</v>
      </c>
      <c r="BA169">
        <v>192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v>0</v>
      </c>
      <c r="CX169">
        <f>ROUND(Y169*Source!I98,9)</f>
        <v>3.5000000000000003E-2</v>
      </c>
      <c r="CY169">
        <f t="shared" si="65"/>
        <v>85.81</v>
      </c>
      <c r="CZ169">
        <f t="shared" si="66"/>
        <v>20.190000000000001</v>
      </c>
      <c r="DA169">
        <f t="shared" si="67"/>
        <v>4.25</v>
      </c>
      <c r="DB169">
        <f t="shared" si="68"/>
        <v>2.02</v>
      </c>
      <c r="DC169">
        <f t="shared" si="69"/>
        <v>0</v>
      </c>
      <c r="DD169" t="s">
        <v>3</v>
      </c>
      <c r="DE169" t="s">
        <v>3</v>
      </c>
      <c r="DF169">
        <f t="shared" si="70"/>
        <v>3</v>
      </c>
      <c r="DG169">
        <f t="shared" si="71"/>
        <v>0</v>
      </c>
      <c r="DH169">
        <f t="shared" si="72"/>
        <v>0</v>
      </c>
      <c r="DI169">
        <f t="shared" si="45"/>
        <v>0</v>
      </c>
      <c r="DJ169">
        <f t="shared" si="73"/>
        <v>3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">
      <c r="A170">
        <f>ROW(Source!A98)</f>
        <v>98</v>
      </c>
      <c r="B170">
        <v>85736473</v>
      </c>
      <c r="C170">
        <v>85737088</v>
      </c>
      <c r="D170">
        <v>85199540</v>
      </c>
      <c r="E170">
        <v>1</v>
      </c>
      <c r="F170">
        <v>1</v>
      </c>
      <c r="G170">
        <v>1081</v>
      </c>
      <c r="H170">
        <v>3</v>
      </c>
      <c r="I170" t="s">
        <v>742</v>
      </c>
      <c r="J170" t="s">
        <v>743</v>
      </c>
      <c r="K170" t="s">
        <v>744</v>
      </c>
      <c r="L170">
        <v>1348</v>
      </c>
      <c r="N170">
        <v>1009</v>
      </c>
      <c r="O170" t="s">
        <v>700</v>
      </c>
      <c r="P170" t="s">
        <v>700</v>
      </c>
      <c r="Q170">
        <v>1000</v>
      </c>
      <c r="W170">
        <v>0</v>
      </c>
      <c r="X170">
        <v>-1009884797</v>
      </c>
      <c r="Y170">
        <f t="shared" si="64"/>
        <v>4.0000000000000002E-4</v>
      </c>
      <c r="AA170">
        <v>64157.13</v>
      </c>
      <c r="AB170">
        <v>0</v>
      </c>
      <c r="AC170">
        <v>0</v>
      </c>
      <c r="AD170">
        <v>0</v>
      </c>
      <c r="AE170">
        <v>35445.93</v>
      </c>
      <c r="AF170">
        <v>0</v>
      </c>
      <c r="AG170">
        <v>0</v>
      </c>
      <c r="AH170">
        <v>0</v>
      </c>
      <c r="AI170">
        <v>1.81</v>
      </c>
      <c r="AJ170">
        <v>1</v>
      </c>
      <c r="AK170">
        <v>1</v>
      </c>
      <c r="AL170">
        <v>1</v>
      </c>
      <c r="AM170">
        <v>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4.0000000000000002E-4</v>
      </c>
      <c r="AU170" t="s">
        <v>42</v>
      </c>
      <c r="AV170">
        <v>0</v>
      </c>
      <c r="AW170">
        <v>2</v>
      </c>
      <c r="AX170">
        <v>85737156</v>
      </c>
      <c r="AY170">
        <v>1</v>
      </c>
      <c r="AZ170">
        <v>0</v>
      </c>
      <c r="BA170">
        <v>193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ROUND(Y170*Source!I98,9)</f>
        <v>1.3999999999999999E-4</v>
      </c>
      <c r="CY170">
        <f t="shared" si="65"/>
        <v>64157.13</v>
      </c>
      <c r="CZ170">
        <f t="shared" si="66"/>
        <v>35445.93</v>
      </c>
      <c r="DA170">
        <f t="shared" si="67"/>
        <v>1.81</v>
      </c>
      <c r="DB170">
        <f t="shared" si="68"/>
        <v>14.18</v>
      </c>
      <c r="DC170">
        <f t="shared" si="69"/>
        <v>0</v>
      </c>
      <c r="DD170" t="s">
        <v>3</v>
      </c>
      <c r="DE170" t="s">
        <v>3</v>
      </c>
      <c r="DF170">
        <f t="shared" si="70"/>
        <v>8.98</v>
      </c>
      <c r="DG170">
        <f t="shared" si="71"/>
        <v>0</v>
      </c>
      <c r="DH170">
        <f t="shared" si="72"/>
        <v>0</v>
      </c>
      <c r="DI170">
        <f t="shared" si="45"/>
        <v>0</v>
      </c>
      <c r="DJ170">
        <f t="shared" si="73"/>
        <v>8.98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">
      <c r="A171">
        <f>ROW(Source!A98)</f>
        <v>98</v>
      </c>
      <c r="B171">
        <v>85736473</v>
      </c>
      <c r="C171">
        <v>85737088</v>
      </c>
      <c r="D171">
        <v>85211458</v>
      </c>
      <c r="E171">
        <v>1</v>
      </c>
      <c r="F171">
        <v>1</v>
      </c>
      <c r="G171">
        <v>1081</v>
      </c>
      <c r="H171">
        <v>3</v>
      </c>
      <c r="I171" t="s">
        <v>179</v>
      </c>
      <c r="J171" t="s">
        <v>181</v>
      </c>
      <c r="K171" t="s">
        <v>180</v>
      </c>
      <c r="L171">
        <v>1301</v>
      </c>
      <c r="N171">
        <v>1003</v>
      </c>
      <c r="O171" t="s">
        <v>156</v>
      </c>
      <c r="P171" t="s">
        <v>156</v>
      </c>
      <c r="Q171">
        <v>1</v>
      </c>
      <c r="W171">
        <v>0</v>
      </c>
      <c r="X171">
        <v>-2048145394</v>
      </c>
      <c r="Y171">
        <f t="shared" si="64"/>
        <v>100</v>
      </c>
      <c r="AA171">
        <v>687.98</v>
      </c>
      <c r="AB171">
        <v>0</v>
      </c>
      <c r="AC171">
        <v>0</v>
      </c>
      <c r="AD171">
        <v>0</v>
      </c>
      <c r="AE171">
        <v>41.57</v>
      </c>
      <c r="AF171">
        <v>0</v>
      </c>
      <c r="AG171">
        <v>0</v>
      </c>
      <c r="AH171">
        <v>0</v>
      </c>
      <c r="AI171">
        <v>16.55</v>
      </c>
      <c r="AJ171">
        <v>1</v>
      </c>
      <c r="AK171">
        <v>1</v>
      </c>
      <c r="AL171">
        <v>1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 t="s">
        <v>3</v>
      </c>
      <c r="AT171">
        <v>100</v>
      </c>
      <c r="AU171" t="s">
        <v>42</v>
      </c>
      <c r="AV171">
        <v>0</v>
      </c>
      <c r="AW171">
        <v>1</v>
      </c>
      <c r="AX171">
        <v>-1</v>
      </c>
      <c r="AY171">
        <v>0</v>
      </c>
      <c r="AZ171">
        <v>0</v>
      </c>
      <c r="BA171" t="s">
        <v>3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ROUND(Y171*Source!I98,9)</f>
        <v>35</v>
      </c>
      <c r="CY171">
        <f t="shared" si="65"/>
        <v>687.98</v>
      </c>
      <c r="CZ171">
        <f t="shared" si="66"/>
        <v>41.57</v>
      </c>
      <c r="DA171">
        <f t="shared" si="67"/>
        <v>16.55</v>
      </c>
      <c r="DB171">
        <f t="shared" si="68"/>
        <v>4157</v>
      </c>
      <c r="DC171">
        <f t="shared" si="69"/>
        <v>0</v>
      </c>
      <c r="DD171" t="s">
        <v>3</v>
      </c>
      <c r="DE171" t="s">
        <v>3</v>
      </c>
      <c r="DF171">
        <f t="shared" si="70"/>
        <v>24079.3</v>
      </c>
      <c r="DG171">
        <f t="shared" si="71"/>
        <v>0</v>
      </c>
      <c r="DH171">
        <f t="shared" si="72"/>
        <v>0</v>
      </c>
      <c r="DI171">
        <f t="shared" si="45"/>
        <v>0</v>
      </c>
      <c r="DJ171">
        <f t="shared" si="73"/>
        <v>24079.3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">
      <c r="A172">
        <f>ROW(Source!A98)</f>
        <v>98</v>
      </c>
      <c r="B172">
        <v>85736473</v>
      </c>
      <c r="C172">
        <v>85737088</v>
      </c>
      <c r="D172">
        <v>85216792</v>
      </c>
      <c r="E172">
        <v>1</v>
      </c>
      <c r="F172">
        <v>1</v>
      </c>
      <c r="G172">
        <v>1081</v>
      </c>
      <c r="H172">
        <v>3</v>
      </c>
      <c r="I172" t="s">
        <v>175</v>
      </c>
      <c r="J172" t="s">
        <v>177</v>
      </c>
      <c r="K172" t="s">
        <v>176</v>
      </c>
      <c r="L172">
        <v>1354</v>
      </c>
      <c r="N172">
        <v>1010</v>
      </c>
      <c r="O172" t="s">
        <v>146</v>
      </c>
      <c r="P172" t="s">
        <v>146</v>
      </c>
      <c r="Q172">
        <v>1</v>
      </c>
      <c r="W172">
        <v>0</v>
      </c>
      <c r="X172">
        <v>-254914390</v>
      </c>
      <c r="Y172">
        <f t="shared" si="64"/>
        <v>11.428571</v>
      </c>
      <c r="AA172">
        <v>1462.66</v>
      </c>
      <c r="AB172">
        <v>0</v>
      </c>
      <c r="AC172">
        <v>0</v>
      </c>
      <c r="AD172">
        <v>0</v>
      </c>
      <c r="AE172">
        <v>74.36</v>
      </c>
      <c r="AF172">
        <v>0</v>
      </c>
      <c r="AG172">
        <v>0</v>
      </c>
      <c r="AH172">
        <v>0</v>
      </c>
      <c r="AI172">
        <v>19.670000000000002</v>
      </c>
      <c r="AJ172">
        <v>1</v>
      </c>
      <c r="AK172">
        <v>1</v>
      </c>
      <c r="AL172">
        <v>1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 t="s">
        <v>3</v>
      </c>
      <c r="AT172">
        <v>11.428571</v>
      </c>
      <c r="AU172" t="s">
        <v>42</v>
      </c>
      <c r="AV172">
        <v>0</v>
      </c>
      <c r="AW172">
        <v>1</v>
      </c>
      <c r="AX172">
        <v>-1</v>
      </c>
      <c r="AY172">
        <v>0</v>
      </c>
      <c r="AZ172">
        <v>0</v>
      </c>
      <c r="BA172" t="s">
        <v>3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ROUND(Y172*Source!I98,9)</f>
        <v>3.99999985</v>
      </c>
      <c r="CY172">
        <f t="shared" si="65"/>
        <v>1462.66</v>
      </c>
      <c r="CZ172">
        <f t="shared" si="66"/>
        <v>74.36</v>
      </c>
      <c r="DA172">
        <f t="shared" si="67"/>
        <v>19.670000000000002</v>
      </c>
      <c r="DB172">
        <f t="shared" si="68"/>
        <v>849.83</v>
      </c>
      <c r="DC172">
        <f t="shared" si="69"/>
        <v>0</v>
      </c>
      <c r="DD172" t="s">
        <v>3</v>
      </c>
      <c r="DE172" t="s">
        <v>3</v>
      </c>
      <c r="DF172">
        <f t="shared" si="70"/>
        <v>5850.64</v>
      </c>
      <c r="DG172">
        <f t="shared" si="71"/>
        <v>0</v>
      </c>
      <c r="DH172">
        <f t="shared" si="72"/>
        <v>0</v>
      </c>
      <c r="DI172">
        <f t="shared" si="45"/>
        <v>0</v>
      </c>
      <c r="DJ172">
        <f t="shared" si="73"/>
        <v>5850.64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">
      <c r="A173">
        <f>ROW(Source!A103)</f>
        <v>103</v>
      </c>
      <c r="B173">
        <v>85736471</v>
      </c>
      <c r="C173">
        <v>85737089</v>
      </c>
      <c r="D173">
        <v>85164021</v>
      </c>
      <c r="E173">
        <v>1081</v>
      </c>
      <c r="F173">
        <v>1</v>
      </c>
      <c r="G173">
        <v>1081</v>
      </c>
      <c r="H173">
        <v>1</v>
      </c>
      <c r="I173" t="s">
        <v>684</v>
      </c>
      <c r="J173" t="s">
        <v>3</v>
      </c>
      <c r="K173" t="s">
        <v>685</v>
      </c>
      <c r="L173">
        <v>1191</v>
      </c>
      <c r="N173">
        <v>1013</v>
      </c>
      <c r="O173" t="s">
        <v>686</v>
      </c>
      <c r="P173" t="s">
        <v>686</v>
      </c>
      <c r="Q173">
        <v>1</v>
      </c>
      <c r="W173">
        <v>0</v>
      </c>
      <c r="X173">
        <v>476480486</v>
      </c>
      <c r="Y173">
        <f>((AT173*1.15)*1.2)</f>
        <v>46.506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-2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33.700000000000003</v>
      </c>
      <c r="AU173" t="s">
        <v>141</v>
      </c>
      <c r="AV173">
        <v>1</v>
      </c>
      <c r="AW173">
        <v>2</v>
      </c>
      <c r="AX173">
        <v>85737163</v>
      </c>
      <c r="AY173">
        <v>1</v>
      </c>
      <c r="AZ173">
        <v>0</v>
      </c>
      <c r="BA173">
        <v>197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U173">
        <f>ROUND(AT173*Source!I103*AH173*AL173,2)</f>
        <v>0</v>
      </c>
      <c r="CV173">
        <f>ROUND(Y173*Source!I103,9)</f>
        <v>10.23132</v>
      </c>
      <c r="CW173">
        <v>0</v>
      </c>
      <c r="CX173">
        <f>ROUND(Y173*Source!I103,9)</f>
        <v>10.23132</v>
      </c>
      <c r="CY173">
        <f>AD173</f>
        <v>0</v>
      </c>
      <c r="CZ173">
        <f>AH173</f>
        <v>0</v>
      </c>
      <c r="DA173">
        <f>AL173</f>
        <v>1</v>
      </c>
      <c r="DB173">
        <f>ROUND(((ROUND(AT173*CZ173,2)*1.15)*1.2),6)</f>
        <v>0</v>
      </c>
      <c r="DC173">
        <f>ROUND(((ROUND(AT173*AG173,2)*1.15)*1.2),6)</f>
        <v>0</v>
      </c>
      <c r="DD173" t="s">
        <v>3</v>
      </c>
      <c r="DE173" t="s">
        <v>3</v>
      </c>
      <c r="DF173">
        <f t="shared" ref="DF173:DF190" si="74">ROUND(ROUND(AE173,2)*CX173,2)</f>
        <v>0</v>
      </c>
      <c r="DG173">
        <f t="shared" si="71"/>
        <v>0</v>
      </c>
      <c r="DH173">
        <f t="shared" si="72"/>
        <v>0</v>
      </c>
      <c r="DI173">
        <f t="shared" si="45"/>
        <v>0</v>
      </c>
      <c r="DJ173">
        <f>DI173</f>
        <v>0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">
      <c r="A174">
        <f>ROW(Source!A103)</f>
        <v>103</v>
      </c>
      <c r="B174">
        <v>85736471</v>
      </c>
      <c r="C174">
        <v>85737089</v>
      </c>
      <c r="D174">
        <v>85229630</v>
      </c>
      <c r="E174">
        <v>1</v>
      </c>
      <c r="F174">
        <v>1</v>
      </c>
      <c r="G174">
        <v>1081</v>
      </c>
      <c r="H174">
        <v>2</v>
      </c>
      <c r="I174" t="s">
        <v>724</v>
      </c>
      <c r="J174" t="s">
        <v>725</v>
      </c>
      <c r="K174" t="s">
        <v>726</v>
      </c>
      <c r="L174">
        <v>1368</v>
      </c>
      <c r="N174">
        <v>1011</v>
      </c>
      <c r="O174" t="s">
        <v>690</v>
      </c>
      <c r="P174" t="s">
        <v>690</v>
      </c>
      <c r="Q174">
        <v>1</v>
      </c>
      <c r="W174">
        <v>0</v>
      </c>
      <c r="X174">
        <v>378609176</v>
      </c>
      <c r="Y174">
        <f>((AT174*1.25)*1.2)</f>
        <v>1.7849999999999997</v>
      </c>
      <c r="AA174">
        <v>0</v>
      </c>
      <c r="AB174">
        <v>3.39</v>
      </c>
      <c r="AC174">
        <v>0</v>
      </c>
      <c r="AD174">
        <v>0</v>
      </c>
      <c r="AE174">
        <v>0</v>
      </c>
      <c r="AF174">
        <v>3.18</v>
      </c>
      <c r="AG174">
        <v>0</v>
      </c>
      <c r="AH174">
        <v>0</v>
      </c>
      <c r="AI174">
        <v>1</v>
      </c>
      <c r="AJ174">
        <v>1</v>
      </c>
      <c r="AK174">
        <v>1</v>
      </c>
      <c r="AL174">
        <v>1</v>
      </c>
      <c r="AM174">
        <v>-2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1.19</v>
      </c>
      <c r="AU174" t="s">
        <v>140</v>
      </c>
      <c r="AV174">
        <v>0</v>
      </c>
      <c r="AW174">
        <v>2</v>
      </c>
      <c r="AX174">
        <v>85737164</v>
      </c>
      <c r="AY174">
        <v>1</v>
      </c>
      <c r="AZ174">
        <v>0</v>
      </c>
      <c r="BA174">
        <v>198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f>ROUND(Y174*Source!I103*DO174,9)</f>
        <v>0</v>
      </c>
      <c r="CX174">
        <f>ROUND(Y174*Source!I103,9)</f>
        <v>0.39269999999999999</v>
      </c>
      <c r="CY174">
        <f>AB174</f>
        <v>3.39</v>
      </c>
      <c r="CZ174">
        <f>AF174</f>
        <v>3.18</v>
      </c>
      <c r="DA174">
        <f>AJ174</f>
        <v>1</v>
      </c>
      <c r="DB174">
        <f>ROUND(((ROUND(AT174*CZ174,2)*1.25)*1.2),6)</f>
        <v>5.67</v>
      </c>
      <c r="DC174">
        <f>ROUND(((ROUND(AT174*AG174,2)*1.25)*1.2),6)</f>
        <v>0</v>
      </c>
      <c r="DD174" t="s">
        <v>3</v>
      </c>
      <c r="DE174" t="s">
        <v>3</v>
      </c>
      <c r="DF174">
        <f t="shared" si="74"/>
        <v>0</v>
      </c>
      <c r="DG174">
        <f t="shared" si="71"/>
        <v>1.25</v>
      </c>
      <c r="DH174">
        <f t="shared" si="72"/>
        <v>0</v>
      </c>
      <c r="DI174">
        <f t="shared" si="45"/>
        <v>0</v>
      </c>
      <c r="DJ174">
        <f>DG174</f>
        <v>1.25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">
      <c r="A175">
        <f>ROW(Source!A103)</f>
        <v>103</v>
      </c>
      <c r="B175">
        <v>85736471</v>
      </c>
      <c r="C175">
        <v>85737089</v>
      </c>
      <c r="D175">
        <v>85229932</v>
      </c>
      <c r="E175">
        <v>1</v>
      </c>
      <c r="F175">
        <v>1</v>
      </c>
      <c r="G175">
        <v>1081</v>
      </c>
      <c r="H175">
        <v>2</v>
      </c>
      <c r="I175" t="s">
        <v>704</v>
      </c>
      <c r="J175" t="s">
        <v>705</v>
      </c>
      <c r="K175" t="s">
        <v>706</v>
      </c>
      <c r="L175">
        <v>1368</v>
      </c>
      <c r="N175">
        <v>1011</v>
      </c>
      <c r="O175" t="s">
        <v>690</v>
      </c>
      <c r="P175" t="s">
        <v>690</v>
      </c>
      <c r="Q175">
        <v>1</v>
      </c>
      <c r="W175">
        <v>0</v>
      </c>
      <c r="X175">
        <v>874612079</v>
      </c>
      <c r="Y175">
        <f>((AT175*1.25)*1.2)</f>
        <v>0.6</v>
      </c>
      <c r="AA175">
        <v>0</v>
      </c>
      <c r="AB175">
        <v>88.67</v>
      </c>
      <c r="AC175">
        <v>13.47</v>
      </c>
      <c r="AD175">
        <v>0</v>
      </c>
      <c r="AE175">
        <v>0</v>
      </c>
      <c r="AF175">
        <v>83.1</v>
      </c>
      <c r="AG175">
        <v>12.62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-2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0.4</v>
      </c>
      <c r="AU175" t="s">
        <v>140</v>
      </c>
      <c r="AV175">
        <v>0</v>
      </c>
      <c r="AW175">
        <v>2</v>
      </c>
      <c r="AX175">
        <v>85737165</v>
      </c>
      <c r="AY175">
        <v>1</v>
      </c>
      <c r="AZ175">
        <v>0</v>
      </c>
      <c r="BA175">
        <v>199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f>ROUND(Y175*Source!I103*DO175,9)</f>
        <v>1.66584</v>
      </c>
      <c r="CX175">
        <f>ROUND(Y175*Source!I103,9)</f>
        <v>0.13200000000000001</v>
      </c>
      <c r="CY175">
        <f>AB175</f>
        <v>88.67</v>
      </c>
      <c r="CZ175">
        <f>AF175</f>
        <v>83.1</v>
      </c>
      <c r="DA175">
        <f>AJ175</f>
        <v>1</v>
      </c>
      <c r="DB175">
        <f>ROUND(((ROUND(AT175*CZ175,2)*1.25)*1.2),6)</f>
        <v>49.86</v>
      </c>
      <c r="DC175">
        <f>ROUND(((ROUND(AT175*AG175,2)*1.25)*1.2),6)</f>
        <v>7.5750000000000002</v>
      </c>
      <c r="DD175" t="s">
        <v>3</v>
      </c>
      <c r="DE175" t="s">
        <v>3</v>
      </c>
      <c r="DF175">
        <f t="shared" si="74"/>
        <v>0</v>
      </c>
      <c r="DG175">
        <f t="shared" si="71"/>
        <v>10.97</v>
      </c>
      <c r="DH175">
        <f t="shared" si="72"/>
        <v>1.67</v>
      </c>
      <c r="DI175">
        <f t="shared" si="45"/>
        <v>0</v>
      </c>
      <c r="DJ175">
        <f>DG175</f>
        <v>10.97</v>
      </c>
      <c r="DK175">
        <v>0</v>
      </c>
      <c r="DL175" t="s">
        <v>707</v>
      </c>
      <c r="DM175">
        <v>0</v>
      </c>
      <c r="DN175" t="s">
        <v>686</v>
      </c>
      <c r="DO175">
        <v>12.62</v>
      </c>
    </row>
    <row r="176" spans="1:119" x14ac:dyDescent="0.2">
      <c r="A176">
        <f>ROW(Source!A103)</f>
        <v>103</v>
      </c>
      <c r="B176">
        <v>85736471</v>
      </c>
      <c r="C176">
        <v>85737089</v>
      </c>
      <c r="D176">
        <v>85229166</v>
      </c>
      <c r="E176">
        <v>1</v>
      </c>
      <c r="F176">
        <v>1</v>
      </c>
      <c r="G176">
        <v>1081</v>
      </c>
      <c r="H176">
        <v>2</v>
      </c>
      <c r="I176" t="s">
        <v>727</v>
      </c>
      <c r="J176" t="s">
        <v>728</v>
      </c>
      <c r="K176" t="s">
        <v>729</v>
      </c>
      <c r="L176">
        <v>1368</v>
      </c>
      <c r="N176">
        <v>1011</v>
      </c>
      <c r="O176" t="s">
        <v>690</v>
      </c>
      <c r="P176" t="s">
        <v>690</v>
      </c>
      <c r="Q176">
        <v>1</v>
      </c>
      <c r="W176">
        <v>0</v>
      </c>
      <c r="X176">
        <v>-44940208</v>
      </c>
      <c r="Y176">
        <f>((AT176*1.25)*1.2)</f>
        <v>0.09</v>
      </c>
      <c r="AA176">
        <v>0</v>
      </c>
      <c r="AB176">
        <v>191.17</v>
      </c>
      <c r="AC176">
        <v>18.059999999999999</v>
      </c>
      <c r="AD176">
        <v>0</v>
      </c>
      <c r="AE176">
        <v>0</v>
      </c>
      <c r="AF176">
        <v>179.17</v>
      </c>
      <c r="AG176">
        <v>16.93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-2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0.06</v>
      </c>
      <c r="AU176" t="s">
        <v>140</v>
      </c>
      <c r="AV176">
        <v>0</v>
      </c>
      <c r="AW176">
        <v>2</v>
      </c>
      <c r="AX176">
        <v>85737166</v>
      </c>
      <c r="AY176">
        <v>1</v>
      </c>
      <c r="AZ176">
        <v>0</v>
      </c>
      <c r="BA176">
        <v>200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f>ROUND(Y176*Source!I103*DO176,9)</f>
        <v>0.33521400000000001</v>
      </c>
      <c r="CX176">
        <f>ROUND(Y176*Source!I103,9)</f>
        <v>1.9800000000000002E-2</v>
      </c>
      <c r="CY176">
        <f>AB176</f>
        <v>191.17</v>
      </c>
      <c r="CZ176">
        <f>AF176</f>
        <v>179.17</v>
      </c>
      <c r="DA176">
        <f>AJ176</f>
        <v>1</v>
      </c>
      <c r="DB176">
        <f>ROUND(((ROUND(AT176*CZ176,2)*1.25)*1.2),6)</f>
        <v>16.125</v>
      </c>
      <c r="DC176">
        <f>ROUND(((ROUND(AT176*AG176,2)*1.25)*1.2),6)</f>
        <v>1.53</v>
      </c>
      <c r="DD176" t="s">
        <v>3</v>
      </c>
      <c r="DE176" t="s">
        <v>3</v>
      </c>
      <c r="DF176">
        <f t="shared" si="74"/>
        <v>0</v>
      </c>
      <c r="DG176">
        <f t="shared" si="71"/>
        <v>3.55</v>
      </c>
      <c r="DH176">
        <f t="shared" si="72"/>
        <v>0.34</v>
      </c>
      <c r="DI176">
        <f t="shared" si="45"/>
        <v>0</v>
      </c>
      <c r="DJ176">
        <f>DG176</f>
        <v>3.55</v>
      </c>
      <c r="DK176">
        <v>0</v>
      </c>
      <c r="DL176" t="s">
        <v>707</v>
      </c>
      <c r="DM176">
        <v>0</v>
      </c>
      <c r="DN176" t="s">
        <v>686</v>
      </c>
      <c r="DO176">
        <v>16.93</v>
      </c>
    </row>
    <row r="177" spans="1:119" x14ac:dyDescent="0.2">
      <c r="A177">
        <f>ROW(Source!A103)</f>
        <v>103</v>
      </c>
      <c r="B177">
        <v>85736471</v>
      </c>
      <c r="C177">
        <v>85737089</v>
      </c>
      <c r="D177">
        <v>85198960</v>
      </c>
      <c r="E177">
        <v>1</v>
      </c>
      <c r="F177">
        <v>1</v>
      </c>
      <c r="G177">
        <v>1081</v>
      </c>
      <c r="H177">
        <v>3</v>
      </c>
      <c r="I177" t="s">
        <v>714</v>
      </c>
      <c r="J177" t="s">
        <v>715</v>
      </c>
      <c r="K177" t="s">
        <v>716</v>
      </c>
      <c r="L177">
        <v>1339</v>
      </c>
      <c r="N177">
        <v>1007</v>
      </c>
      <c r="O177" t="s">
        <v>694</v>
      </c>
      <c r="P177" t="s">
        <v>694</v>
      </c>
      <c r="Q177">
        <v>1</v>
      </c>
      <c r="W177">
        <v>0</v>
      </c>
      <c r="X177">
        <v>-1622585150</v>
      </c>
      <c r="Y177">
        <f t="shared" ref="Y177:Y186" si="75">((AT177*1)*1)</f>
        <v>0.15067</v>
      </c>
      <c r="AA177">
        <v>7.07</v>
      </c>
      <c r="AB177">
        <v>0</v>
      </c>
      <c r="AC177">
        <v>0</v>
      </c>
      <c r="AD177">
        <v>0</v>
      </c>
      <c r="AE177">
        <v>7.07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0.15067</v>
      </c>
      <c r="AU177" t="s">
        <v>42</v>
      </c>
      <c r="AV177">
        <v>0</v>
      </c>
      <c r="AW177">
        <v>2</v>
      </c>
      <c r="AX177">
        <v>85737167</v>
      </c>
      <c r="AY177">
        <v>1</v>
      </c>
      <c r="AZ177">
        <v>0</v>
      </c>
      <c r="BA177">
        <v>201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v>0</v>
      </c>
      <c r="CX177">
        <f>ROUND(Y177*Source!I103,9)</f>
        <v>3.31474E-2</v>
      </c>
      <c r="CY177">
        <f t="shared" ref="CY177:CY186" si="76">AA177</f>
        <v>7.07</v>
      </c>
      <c r="CZ177">
        <f t="shared" ref="CZ177:CZ186" si="77">AE177</f>
        <v>7.07</v>
      </c>
      <c r="DA177">
        <f t="shared" ref="DA177:DA186" si="78">AI177</f>
        <v>1</v>
      </c>
      <c r="DB177">
        <f t="shared" ref="DB177:DB186" si="79">ROUND(((ROUND(AT177*CZ177,2)*1)*1),6)</f>
        <v>1.07</v>
      </c>
      <c r="DC177">
        <f t="shared" ref="DC177:DC186" si="80">ROUND(((ROUND(AT177*AG177,2)*1)*1),6)</f>
        <v>0</v>
      </c>
      <c r="DD177" t="s">
        <v>3</v>
      </c>
      <c r="DE177" t="s">
        <v>3</v>
      </c>
      <c r="DF177">
        <f t="shared" si="74"/>
        <v>0.23</v>
      </c>
      <c r="DG177">
        <f t="shared" si="71"/>
        <v>0</v>
      </c>
      <c r="DH177">
        <f t="shared" si="72"/>
        <v>0</v>
      </c>
      <c r="DI177">
        <f t="shared" si="45"/>
        <v>0</v>
      </c>
      <c r="DJ177">
        <f t="shared" ref="DJ177:DJ186" si="81">DF177</f>
        <v>0.23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">
      <c r="A178">
        <f>ROW(Source!A103)</f>
        <v>103</v>
      </c>
      <c r="B178">
        <v>85736471</v>
      </c>
      <c r="C178">
        <v>85737089</v>
      </c>
      <c r="D178">
        <v>85200671</v>
      </c>
      <c r="E178">
        <v>1</v>
      </c>
      <c r="F178">
        <v>1</v>
      </c>
      <c r="G178">
        <v>1081</v>
      </c>
      <c r="H178">
        <v>3</v>
      </c>
      <c r="I178" t="s">
        <v>730</v>
      </c>
      <c r="J178" t="s">
        <v>731</v>
      </c>
      <c r="K178" t="s">
        <v>732</v>
      </c>
      <c r="L178">
        <v>1346</v>
      </c>
      <c r="N178">
        <v>1009</v>
      </c>
      <c r="O178" t="s">
        <v>723</v>
      </c>
      <c r="P178" t="s">
        <v>723</v>
      </c>
      <c r="Q178">
        <v>1</v>
      </c>
      <c r="W178">
        <v>0</v>
      </c>
      <c r="X178">
        <v>1021383118</v>
      </c>
      <c r="Y178">
        <f t="shared" si="75"/>
        <v>0.05</v>
      </c>
      <c r="AA178">
        <v>37.979999999999997</v>
      </c>
      <c r="AB178">
        <v>0</v>
      </c>
      <c r="AC178">
        <v>0</v>
      </c>
      <c r="AD178">
        <v>0</v>
      </c>
      <c r="AE178">
        <v>37.979999999999997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-2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0.05</v>
      </c>
      <c r="AU178" t="s">
        <v>42</v>
      </c>
      <c r="AV178">
        <v>0</v>
      </c>
      <c r="AW178">
        <v>2</v>
      </c>
      <c r="AX178">
        <v>85737168</v>
      </c>
      <c r="AY178">
        <v>1</v>
      </c>
      <c r="AZ178">
        <v>0</v>
      </c>
      <c r="BA178">
        <v>202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v>0</v>
      </c>
      <c r="CX178">
        <f>ROUND(Y178*Source!I103,9)</f>
        <v>1.0999999999999999E-2</v>
      </c>
      <c r="CY178">
        <f t="shared" si="76"/>
        <v>37.979999999999997</v>
      </c>
      <c r="CZ178">
        <f t="shared" si="77"/>
        <v>37.979999999999997</v>
      </c>
      <c r="DA178">
        <f t="shared" si="78"/>
        <v>1</v>
      </c>
      <c r="DB178">
        <f t="shared" si="79"/>
        <v>1.9</v>
      </c>
      <c r="DC178">
        <f t="shared" si="80"/>
        <v>0</v>
      </c>
      <c r="DD178" t="s">
        <v>3</v>
      </c>
      <c r="DE178" t="s">
        <v>3</v>
      </c>
      <c r="DF178">
        <f t="shared" si="74"/>
        <v>0.42</v>
      </c>
      <c r="DG178">
        <f t="shared" si="71"/>
        <v>0</v>
      </c>
      <c r="DH178">
        <f t="shared" si="72"/>
        <v>0</v>
      </c>
      <c r="DI178">
        <f t="shared" si="45"/>
        <v>0</v>
      </c>
      <c r="DJ178">
        <f t="shared" si="81"/>
        <v>0.42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">
      <c r="A179">
        <f>ROW(Source!A103)</f>
        <v>103</v>
      </c>
      <c r="B179">
        <v>85736471</v>
      </c>
      <c r="C179">
        <v>85737089</v>
      </c>
      <c r="D179">
        <v>85199079</v>
      </c>
      <c r="E179">
        <v>1</v>
      </c>
      <c r="F179">
        <v>1</v>
      </c>
      <c r="G179">
        <v>1081</v>
      </c>
      <c r="H179">
        <v>3</v>
      </c>
      <c r="I179" t="s">
        <v>733</v>
      </c>
      <c r="J179" t="s">
        <v>734</v>
      </c>
      <c r="K179" t="s">
        <v>735</v>
      </c>
      <c r="L179">
        <v>1348</v>
      </c>
      <c r="N179">
        <v>1009</v>
      </c>
      <c r="O179" t="s">
        <v>700</v>
      </c>
      <c r="P179" t="s">
        <v>700</v>
      </c>
      <c r="Q179">
        <v>1000</v>
      </c>
      <c r="W179">
        <v>0</v>
      </c>
      <c r="X179">
        <v>-1462767551</v>
      </c>
      <c r="Y179">
        <f t="shared" si="75"/>
        <v>3.9999999999999998E-6</v>
      </c>
      <c r="AA179">
        <v>3234.81</v>
      </c>
      <c r="AB179">
        <v>0</v>
      </c>
      <c r="AC179">
        <v>0</v>
      </c>
      <c r="AD179">
        <v>0</v>
      </c>
      <c r="AE179">
        <v>3234.81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-2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3.9999999999999998E-6</v>
      </c>
      <c r="AU179" t="s">
        <v>42</v>
      </c>
      <c r="AV179">
        <v>0</v>
      </c>
      <c r="AW179">
        <v>2</v>
      </c>
      <c r="AX179">
        <v>85737169</v>
      </c>
      <c r="AY179">
        <v>1</v>
      </c>
      <c r="AZ179">
        <v>0</v>
      </c>
      <c r="BA179">
        <v>203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v>0</v>
      </c>
      <c r="CX179">
        <f>ROUND(Y179*Source!I103,9)</f>
        <v>8.8000000000000004E-7</v>
      </c>
      <c r="CY179">
        <f t="shared" si="76"/>
        <v>3234.81</v>
      </c>
      <c r="CZ179">
        <f t="shared" si="77"/>
        <v>3234.81</v>
      </c>
      <c r="DA179">
        <f t="shared" si="78"/>
        <v>1</v>
      </c>
      <c r="DB179">
        <f t="shared" si="79"/>
        <v>0.01</v>
      </c>
      <c r="DC179">
        <f t="shared" si="80"/>
        <v>0</v>
      </c>
      <c r="DD179" t="s">
        <v>3</v>
      </c>
      <c r="DE179" t="s">
        <v>3</v>
      </c>
      <c r="DF179">
        <f t="shared" si="74"/>
        <v>0</v>
      </c>
      <c r="DG179">
        <f t="shared" si="71"/>
        <v>0</v>
      </c>
      <c r="DH179">
        <f t="shared" si="72"/>
        <v>0</v>
      </c>
      <c r="DI179">
        <f t="shared" si="45"/>
        <v>0</v>
      </c>
      <c r="DJ179">
        <f t="shared" si="81"/>
        <v>0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">
      <c r="A180">
        <f>ROW(Source!A103)</f>
        <v>103</v>
      </c>
      <c r="B180">
        <v>85736471</v>
      </c>
      <c r="C180">
        <v>85737089</v>
      </c>
      <c r="D180">
        <v>85198892</v>
      </c>
      <c r="E180">
        <v>1</v>
      </c>
      <c r="F180">
        <v>1</v>
      </c>
      <c r="G180">
        <v>1081</v>
      </c>
      <c r="H180">
        <v>3</v>
      </c>
      <c r="I180" t="s">
        <v>691</v>
      </c>
      <c r="J180" t="s">
        <v>692</v>
      </c>
      <c r="K180" t="s">
        <v>693</v>
      </c>
      <c r="L180">
        <v>1339</v>
      </c>
      <c r="N180">
        <v>1007</v>
      </c>
      <c r="O180" t="s">
        <v>694</v>
      </c>
      <c r="P180" t="s">
        <v>694</v>
      </c>
      <c r="Q180">
        <v>1</v>
      </c>
      <c r="W180">
        <v>0</v>
      </c>
      <c r="X180">
        <v>-676034668</v>
      </c>
      <c r="Y180">
        <f t="shared" si="75"/>
        <v>0.19</v>
      </c>
      <c r="AA180">
        <v>53.42</v>
      </c>
      <c r="AB180">
        <v>0</v>
      </c>
      <c r="AC180">
        <v>0</v>
      </c>
      <c r="AD180">
        <v>0</v>
      </c>
      <c r="AE180">
        <v>53.42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-2</v>
      </c>
      <c r="AN180">
        <v>0</v>
      </c>
      <c r="AO180">
        <v>1</v>
      </c>
      <c r="AP180">
        <v>1</v>
      </c>
      <c r="AQ180">
        <v>0</v>
      </c>
      <c r="AR180">
        <v>0</v>
      </c>
      <c r="AS180" t="s">
        <v>3</v>
      </c>
      <c r="AT180">
        <v>0.19</v>
      </c>
      <c r="AU180" t="s">
        <v>42</v>
      </c>
      <c r="AV180">
        <v>0</v>
      </c>
      <c r="AW180">
        <v>2</v>
      </c>
      <c r="AX180">
        <v>85737170</v>
      </c>
      <c r="AY180">
        <v>1</v>
      </c>
      <c r="AZ180">
        <v>0</v>
      </c>
      <c r="BA180">
        <v>204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ROUND(Y180*Source!I103,9)</f>
        <v>4.1799999999999997E-2</v>
      </c>
      <c r="CY180">
        <f t="shared" si="76"/>
        <v>53.42</v>
      </c>
      <c r="CZ180">
        <f t="shared" si="77"/>
        <v>53.42</v>
      </c>
      <c r="DA180">
        <f t="shared" si="78"/>
        <v>1</v>
      </c>
      <c r="DB180">
        <f t="shared" si="79"/>
        <v>10.15</v>
      </c>
      <c r="DC180">
        <f t="shared" si="80"/>
        <v>0</v>
      </c>
      <c r="DD180" t="s">
        <v>3</v>
      </c>
      <c r="DE180" t="s">
        <v>3</v>
      </c>
      <c r="DF180">
        <f t="shared" si="74"/>
        <v>2.23</v>
      </c>
      <c r="DG180">
        <f t="shared" si="71"/>
        <v>0</v>
      </c>
      <c r="DH180">
        <f t="shared" si="72"/>
        <v>0</v>
      </c>
      <c r="DI180">
        <f t="shared" si="45"/>
        <v>0</v>
      </c>
      <c r="DJ180">
        <f t="shared" si="81"/>
        <v>2.23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">
      <c r="A181">
        <f>ROW(Source!A103)</f>
        <v>103</v>
      </c>
      <c r="B181">
        <v>85736471</v>
      </c>
      <c r="C181">
        <v>85737089</v>
      </c>
      <c r="D181">
        <v>85199158</v>
      </c>
      <c r="E181">
        <v>1</v>
      </c>
      <c r="F181">
        <v>1</v>
      </c>
      <c r="G181">
        <v>1081</v>
      </c>
      <c r="H181">
        <v>3</v>
      </c>
      <c r="I181" t="s">
        <v>695</v>
      </c>
      <c r="J181" t="s">
        <v>696</v>
      </c>
      <c r="K181" t="s">
        <v>697</v>
      </c>
      <c r="L181">
        <v>1339</v>
      </c>
      <c r="N181">
        <v>1007</v>
      </c>
      <c r="O181" t="s">
        <v>694</v>
      </c>
      <c r="P181" t="s">
        <v>694</v>
      </c>
      <c r="Q181">
        <v>1</v>
      </c>
      <c r="W181">
        <v>0</v>
      </c>
      <c r="X181">
        <v>-1235260082</v>
      </c>
      <c r="Y181">
        <f t="shared" si="75"/>
        <v>0.34200000000000003</v>
      </c>
      <c r="AA181">
        <v>5.82</v>
      </c>
      <c r="AB181">
        <v>0</v>
      </c>
      <c r="AC181">
        <v>0</v>
      </c>
      <c r="AD181">
        <v>0</v>
      </c>
      <c r="AE181">
        <v>5.82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-2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0.34200000000000003</v>
      </c>
      <c r="AU181" t="s">
        <v>42</v>
      </c>
      <c r="AV181">
        <v>0</v>
      </c>
      <c r="AW181">
        <v>2</v>
      </c>
      <c r="AX181">
        <v>85737171</v>
      </c>
      <c r="AY181">
        <v>1</v>
      </c>
      <c r="AZ181">
        <v>0</v>
      </c>
      <c r="BA181">
        <v>205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ROUND(Y181*Source!I103,9)</f>
        <v>7.5240000000000001E-2</v>
      </c>
      <c r="CY181">
        <f t="shared" si="76"/>
        <v>5.82</v>
      </c>
      <c r="CZ181">
        <f t="shared" si="77"/>
        <v>5.82</v>
      </c>
      <c r="DA181">
        <f t="shared" si="78"/>
        <v>1</v>
      </c>
      <c r="DB181">
        <f t="shared" si="79"/>
        <v>1.99</v>
      </c>
      <c r="DC181">
        <f t="shared" si="80"/>
        <v>0</v>
      </c>
      <c r="DD181" t="s">
        <v>3</v>
      </c>
      <c r="DE181" t="s">
        <v>3</v>
      </c>
      <c r="DF181">
        <f t="shared" si="74"/>
        <v>0.44</v>
      </c>
      <c r="DG181">
        <f t="shared" si="71"/>
        <v>0</v>
      </c>
      <c r="DH181">
        <f t="shared" si="72"/>
        <v>0</v>
      </c>
      <c r="DI181">
        <f t="shared" si="45"/>
        <v>0</v>
      </c>
      <c r="DJ181">
        <f t="shared" si="81"/>
        <v>0.44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">
      <c r="A182">
        <f>ROW(Source!A103)</f>
        <v>103</v>
      </c>
      <c r="B182">
        <v>85736471</v>
      </c>
      <c r="C182">
        <v>85737089</v>
      </c>
      <c r="D182">
        <v>85199230</v>
      </c>
      <c r="E182">
        <v>1</v>
      </c>
      <c r="F182">
        <v>1</v>
      </c>
      <c r="G182">
        <v>1081</v>
      </c>
      <c r="H182">
        <v>3</v>
      </c>
      <c r="I182" t="s">
        <v>736</v>
      </c>
      <c r="J182" t="s">
        <v>737</v>
      </c>
      <c r="K182" t="s">
        <v>738</v>
      </c>
      <c r="L182">
        <v>1348</v>
      </c>
      <c r="N182">
        <v>1009</v>
      </c>
      <c r="O182" t="s">
        <v>700</v>
      </c>
      <c r="P182" t="s">
        <v>700</v>
      </c>
      <c r="Q182">
        <v>1000</v>
      </c>
      <c r="W182">
        <v>0</v>
      </c>
      <c r="X182">
        <v>1270042986</v>
      </c>
      <c r="Y182">
        <f t="shared" si="75"/>
        <v>8.7000000000000001E-4</v>
      </c>
      <c r="AA182">
        <v>16214.84</v>
      </c>
      <c r="AB182">
        <v>0</v>
      </c>
      <c r="AC182">
        <v>0</v>
      </c>
      <c r="AD182">
        <v>0</v>
      </c>
      <c r="AE182">
        <v>16214.84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-2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8.7000000000000001E-4</v>
      </c>
      <c r="AU182" t="s">
        <v>42</v>
      </c>
      <c r="AV182">
        <v>0</v>
      </c>
      <c r="AW182">
        <v>2</v>
      </c>
      <c r="AX182">
        <v>85737172</v>
      </c>
      <c r="AY182">
        <v>1</v>
      </c>
      <c r="AZ182">
        <v>0</v>
      </c>
      <c r="BA182">
        <v>206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ROUND(Y182*Source!I103,9)</f>
        <v>1.9139999999999999E-4</v>
      </c>
      <c r="CY182">
        <f t="shared" si="76"/>
        <v>16214.84</v>
      </c>
      <c r="CZ182">
        <f t="shared" si="77"/>
        <v>16214.84</v>
      </c>
      <c r="DA182">
        <f t="shared" si="78"/>
        <v>1</v>
      </c>
      <c r="DB182">
        <f t="shared" si="79"/>
        <v>14.11</v>
      </c>
      <c r="DC182">
        <f t="shared" si="80"/>
        <v>0</v>
      </c>
      <c r="DD182" t="s">
        <v>3</v>
      </c>
      <c r="DE182" t="s">
        <v>3</v>
      </c>
      <c r="DF182">
        <f t="shared" si="74"/>
        <v>3.1</v>
      </c>
      <c r="DG182">
        <f t="shared" si="71"/>
        <v>0</v>
      </c>
      <c r="DH182">
        <f t="shared" si="72"/>
        <v>0</v>
      </c>
      <c r="DI182">
        <f t="shared" si="45"/>
        <v>0</v>
      </c>
      <c r="DJ182">
        <f t="shared" si="81"/>
        <v>3.1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">
      <c r="A183">
        <f>ROW(Source!A103)</f>
        <v>103</v>
      </c>
      <c r="B183">
        <v>85736471</v>
      </c>
      <c r="C183">
        <v>85737089</v>
      </c>
      <c r="D183">
        <v>85199398</v>
      </c>
      <c r="E183">
        <v>1</v>
      </c>
      <c r="F183">
        <v>1</v>
      </c>
      <c r="G183">
        <v>1081</v>
      </c>
      <c r="H183">
        <v>3</v>
      </c>
      <c r="I183" t="s">
        <v>739</v>
      </c>
      <c r="J183" t="s">
        <v>740</v>
      </c>
      <c r="K183" t="s">
        <v>741</v>
      </c>
      <c r="L183">
        <v>1346</v>
      </c>
      <c r="N183">
        <v>1009</v>
      </c>
      <c r="O183" t="s">
        <v>723</v>
      </c>
      <c r="P183" t="s">
        <v>723</v>
      </c>
      <c r="Q183">
        <v>1</v>
      </c>
      <c r="W183">
        <v>0</v>
      </c>
      <c r="X183">
        <v>488689173</v>
      </c>
      <c r="Y183">
        <f t="shared" si="75"/>
        <v>0.1</v>
      </c>
      <c r="AA183">
        <v>20.190000000000001</v>
      </c>
      <c r="AB183">
        <v>0</v>
      </c>
      <c r="AC183">
        <v>0</v>
      </c>
      <c r="AD183">
        <v>0</v>
      </c>
      <c r="AE183">
        <v>20.190000000000001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-2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0.1</v>
      </c>
      <c r="AU183" t="s">
        <v>42</v>
      </c>
      <c r="AV183">
        <v>0</v>
      </c>
      <c r="AW183">
        <v>2</v>
      </c>
      <c r="AX183">
        <v>85737173</v>
      </c>
      <c r="AY183">
        <v>1</v>
      </c>
      <c r="AZ183">
        <v>0</v>
      </c>
      <c r="BA183">
        <v>207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V183">
        <v>0</v>
      </c>
      <c r="CW183">
        <v>0</v>
      </c>
      <c r="CX183">
        <f>ROUND(Y183*Source!I103,9)</f>
        <v>2.1999999999999999E-2</v>
      </c>
      <c r="CY183">
        <f t="shared" si="76"/>
        <v>20.190000000000001</v>
      </c>
      <c r="CZ183">
        <f t="shared" si="77"/>
        <v>20.190000000000001</v>
      </c>
      <c r="DA183">
        <f t="shared" si="78"/>
        <v>1</v>
      </c>
      <c r="DB183">
        <f t="shared" si="79"/>
        <v>2.02</v>
      </c>
      <c r="DC183">
        <f t="shared" si="80"/>
        <v>0</v>
      </c>
      <c r="DD183" t="s">
        <v>3</v>
      </c>
      <c r="DE183" t="s">
        <v>3</v>
      </c>
      <c r="DF183">
        <f t="shared" si="74"/>
        <v>0.44</v>
      </c>
      <c r="DG183">
        <f t="shared" si="71"/>
        <v>0</v>
      </c>
      <c r="DH183">
        <f t="shared" si="72"/>
        <v>0</v>
      </c>
      <c r="DI183">
        <f t="shared" si="45"/>
        <v>0</v>
      </c>
      <c r="DJ183">
        <f t="shared" si="81"/>
        <v>0.44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">
      <c r="A184">
        <f>ROW(Source!A103)</f>
        <v>103</v>
      </c>
      <c r="B184">
        <v>85736471</v>
      </c>
      <c r="C184">
        <v>85737089</v>
      </c>
      <c r="D184">
        <v>85199540</v>
      </c>
      <c r="E184">
        <v>1</v>
      </c>
      <c r="F184">
        <v>1</v>
      </c>
      <c r="G184">
        <v>1081</v>
      </c>
      <c r="H184">
        <v>3</v>
      </c>
      <c r="I184" t="s">
        <v>742</v>
      </c>
      <c r="J184" t="s">
        <v>743</v>
      </c>
      <c r="K184" t="s">
        <v>744</v>
      </c>
      <c r="L184">
        <v>1348</v>
      </c>
      <c r="N184">
        <v>1009</v>
      </c>
      <c r="O184" t="s">
        <v>700</v>
      </c>
      <c r="P184" t="s">
        <v>700</v>
      </c>
      <c r="Q184">
        <v>1000</v>
      </c>
      <c r="W184">
        <v>0</v>
      </c>
      <c r="X184">
        <v>-1009884797</v>
      </c>
      <c r="Y184">
        <f t="shared" si="75"/>
        <v>4.0000000000000002E-4</v>
      </c>
      <c r="AA184">
        <v>35445.93</v>
      </c>
      <c r="AB184">
        <v>0</v>
      </c>
      <c r="AC184">
        <v>0</v>
      </c>
      <c r="AD184">
        <v>0</v>
      </c>
      <c r="AE184">
        <v>35445.93</v>
      </c>
      <c r="AF184">
        <v>0</v>
      </c>
      <c r="AG184">
        <v>0</v>
      </c>
      <c r="AH184">
        <v>0</v>
      </c>
      <c r="AI184">
        <v>1</v>
      </c>
      <c r="AJ184">
        <v>1</v>
      </c>
      <c r="AK184">
        <v>1</v>
      </c>
      <c r="AL184">
        <v>1</v>
      </c>
      <c r="AM184">
        <v>-2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4.0000000000000002E-4</v>
      </c>
      <c r="AU184" t="s">
        <v>42</v>
      </c>
      <c r="AV184">
        <v>0</v>
      </c>
      <c r="AW184">
        <v>2</v>
      </c>
      <c r="AX184">
        <v>85737174</v>
      </c>
      <c r="AY184">
        <v>1</v>
      </c>
      <c r="AZ184">
        <v>0</v>
      </c>
      <c r="BA184">
        <v>208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v>0</v>
      </c>
      <c r="CX184">
        <f>ROUND(Y184*Source!I103,9)</f>
        <v>8.7999999999999998E-5</v>
      </c>
      <c r="CY184">
        <f t="shared" si="76"/>
        <v>35445.93</v>
      </c>
      <c r="CZ184">
        <f t="shared" si="77"/>
        <v>35445.93</v>
      </c>
      <c r="DA184">
        <f t="shared" si="78"/>
        <v>1</v>
      </c>
      <c r="DB184">
        <f t="shared" si="79"/>
        <v>14.18</v>
      </c>
      <c r="DC184">
        <f t="shared" si="80"/>
        <v>0</v>
      </c>
      <c r="DD184" t="s">
        <v>3</v>
      </c>
      <c r="DE184" t="s">
        <v>3</v>
      </c>
      <c r="DF184">
        <f t="shared" si="74"/>
        <v>3.12</v>
      </c>
      <c r="DG184">
        <f t="shared" si="71"/>
        <v>0</v>
      </c>
      <c r="DH184">
        <f t="shared" si="72"/>
        <v>0</v>
      </c>
      <c r="DI184">
        <f t="shared" si="45"/>
        <v>0</v>
      </c>
      <c r="DJ184">
        <f t="shared" si="81"/>
        <v>3.12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">
      <c r="A185">
        <f>ROW(Source!A103)</f>
        <v>103</v>
      </c>
      <c r="B185">
        <v>85736471</v>
      </c>
      <c r="C185">
        <v>85737089</v>
      </c>
      <c r="D185">
        <v>85211459</v>
      </c>
      <c r="E185">
        <v>1</v>
      </c>
      <c r="F185">
        <v>1</v>
      </c>
      <c r="G185">
        <v>1081</v>
      </c>
      <c r="H185">
        <v>3</v>
      </c>
      <c r="I185" t="s">
        <v>191</v>
      </c>
      <c r="J185" t="s">
        <v>193</v>
      </c>
      <c r="K185" t="s">
        <v>192</v>
      </c>
      <c r="L185">
        <v>1301</v>
      </c>
      <c r="N185">
        <v>1003</v>
      </c>
      <c r="O185" t="s">
        <v>156</v>
      </c>
      <c r="P185" t="s">
        <v>156</v>
      </c>
      <c r="Q185">
        <v>1</v>
      </c>
      <c r="W185">
        <v>0</v>
      </c>
      <c r="X185">
        <v>-173671470</v>
      </c>
      <c r="Y185">
        <f t="shared" si="75"/>
        <v>100</v>
      </c>
      <c r="AA185">
        <v>51.28</v>
      </c>
      <c r="AB185">
        <v>0</v>
      </c>
      <c r="AC185">
        <v>0</v>
      </c>
      <c r="AD185">
        <v>0</v>
      </c>
      <c r="AE185">
        <v>51.28</v>
      </c>
      <c r="AF185">
        <v>0</v>
      </c>
      <c r="AG185">
        <v>0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0</v>
      </c>
      <c r="AN185">
        <v>0</v>
      </c>
      <c r="AO185">
        <v>0</v>
      </c>
      <c r="AP185">
        <v>1</v>
      </c>
      <c r="AQ185">
        <v>0</v>
      </c>
      <c r="AR185">
        <v>0</v>
      </c>
      <c r="AS185" t="s">
        <v>3</v>
      </c>
      <c r="AT185">
        <v>100</v>
      </c>
      <c r="AU185" t="s">
        <v>42</v>
      </c>
      <c r="AV185">
        <v>0</v>
      </c>
      <c r="AW185">
        <v>1</v>
      </c>
      <c r="AX185">
        <v>-1</v>
      </c>
      <c r="AY185">
        <v>0</v>
      </c>
      <c r="AZ185">
        <v>0</v>
      </c>
      <c r="BA185" t="s">
        <v>3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v>0</v>
      </c>
      <c r="CX185">
        <f>ROUND(Y185*Source!I103,9)</f>
        <v>22</v>
      </c>
      <c r="CY185">
        <f t="shared" si="76"/>
        <v>51.28</v>
      </c>
      <c r="CZ185">
        <f t="shared" si="77"/>
        <v>51.28</v>
      </c>
      <c r="DA185">
        <f t="shared" si="78"/>
        <v>1</v>
      </c>
      <c r="DB185">
        <f t="shared" si="79"/>
        <v>5128</v>
      </c>
      <c r="DC185">
        <f t="shared" si="80"/>
        <v>0</v>
      </c>
      <c r="DD185" t="s">
        <v>3</v>
      </c>
      <c r="DE185" t="s">
        <v>3</v>
      </c>
      <c r="DF185">
        <f t="shared" si="74"/>
        <v>1128.1600000000001</v>
      </c>
      <c r="DG185">
        <f t="shared" si="71"/>
        <v>0</v>
      </c>
      <c r="DH185">
        <f t="shared" si="72"/>
        <v>0</v>
      </c>
      <c r="DI185">
        <f t="shared" si="45"/>
        <v>0</v>
      </c>
      <c r="DJ185">
        <f t="shared" si="81"/>
        <v>1128.1600000000001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">
      <c r="A186">
        <f>ROW(Source!A103)</f>
        <v>103</v>
      </c>
      <c r="B186">
        <v>85736471</v>
      </c>
      <c r="C186">
        <v>85737089</v>
      </c>
      <c r="D186">
        <v>85216793</v>
      </c>
      <c r="E186">
        <v>1</v>
      </c>
      <c r="F186">
        <v>1</v>
      </c>
      <c r="G186">
        <v>1081</v>
      </c>
      <c r="H186">
        <v>3</v>
      </c>
      <c r="I186" t="s">
        <v>187</v>
      </c>
      <c r="J186" t="s">
        <v>189</v>
      </c>
      <c r="K186" t="s">
        <v>188</v>
      </c>
      <c r="L186">
        <v>1354</v>
      </c>
      <c r="N186">
        <v>1010</v>
      </c>
      <c r="O186" t="s">
        <v>146</v>
      </c>
      <c r="P186" t="s">
        <v>146</v>
      </c>
      <c r="Q186">
        <v>1</v>
      </c>
      <c r="W186">
        <v>0</v>
      </c>
      <c r="X186">
        <v>-1611875370</v>
      </c>
      <c r="Y186">
        <f t="shared" si="75"/>
        <v>4.5454549999999996</v>
      </c>
      <c r="AA186">
        <v>113.32</v>
      </c>
      <c r="AB186">
        <v>0</v>
      </c>
      <c r="AC186">
        <v>0</v>
      </c>
      <c r="AD186">
        <v>0</v>
      </c>
      <c r="AE186">
        <v>113.32</v>
      </c>
      <c r="AF186">
        <v>0</v>
      </c>
      <c r="AG186">
        <v>0</v>
      </c>
      <c r="AH186">
        <v>0</v>
      </c>
      <c r="AI186">
        <v>1</v>
      </c>
      <c r="AJ186">
        <v>1</v>
      </c>
      <c r="AK186">
        <v>1</v>
      </c>
      <c r="AL186">
        <v>1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 t="s">
        <v>3</v>
      </c>
      <c r="AT186">
        <v>4.5454549999999996</v>
      </c>
      <c r="AU186" t="s">
        <v>42</v>
      </c>
      <c r="AV186">
        <v>0</v>
      </c>
      <c r="AW186">
        <v>1</v>
      </c>
      <c r="AX186">
        <v>-1</v>
      </c>
      <c r="AY186">
        <v>0</v>
      </c>
      <c r="AZ186">
        <v>0</v>
      </c>
      <c r="BA186" t="s">
        <v>3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ROUND(Y186*Source!I103,9)</f>
        <v>1.0000001000000001</v>
      </c>
      <c r="CY186">
        <f t="shared" si="76"/>
        <v>113.32</v>
      </c>
      <c r="CZ186">
        <f t="shared" si="77"/>
        <v>113.32</v>
      </c>
      <c r="DA186">
        <f t="shared" si="78"/>
        <v>1</v>
      </c>
      <c r="DB186">
        <f t="shared" si="79"/>
        <v>515.09</v>
      </c>
      <c r="DC186">
        <f t="shared" si="80"/>
        <v>0</v>
      </c>
      <c r="DD186" t="s">
        <v>3</v>
      </c>
      <c r="DE186" t="s">
        <v>3</v>
      </c>
      <c r="DF186">
        <f t="shared" si="74"/>
        <v>113.32</v>
      </c>
      <c r="DG186">
        <f t="shared" si="71"/>
        <v>0</v>
      </c>
      <c r="DH186">
        <f t="shared" si="72"/>
        <v>0</v>
      </c>
      <c r="DI186">
        <f t="shared" si="45"/>
        <v>0</v>
      </c>
      <c r="DJ186">
        <f t="shared" si="81"/>
        <v>113.32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">
      <c r="A187">
        <f>ROW(Source!A104)</f>
        <v>104</v>
      </c>
      <c r="B187">
        <v>85736473</v>
      </c>
      <c r="C187">
        <v>85737089</v>
      </c>
      <c r="D187">
        <v>85164021</v>
      </c>
      <c r="E187">
        <v>1081</v>
      </c>
      <c r="F187">
        <v>1</v>
      </c>
      <c r="G187">
        <v>1081</v>
      </c>
      <c r="H187">
        <v>1</v>
      </c>
      <c r="I187" t="s">
        <v>684</v>
      </c>
      <c r="J187" t="s">
        <v>3</v>
      </c>
      <c r="K187" t="s">
        <v>685</v>
      </c>
      <c r="L187">
        <v>1191</v>
      </c>
      <c r="N187">
        <v>1013</v>
      </c>
      <c r="O187" t="s">
        <v>686</v>
      </c>
      <c r="P187" t="s">
        <v>686</v>
      </c>
      <c r="Q187">
        <v>1</v>
      </c>
      <c r="W187">
        <v>0</v>
      </c>
      <c r="X187">
        <v>476480486</v>
      </c>
      <c r="Y187">
        <f>((AT187*1.15)*1.2)</f>
        <v>46.506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5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33.700000000000003</v>
      </c>
      <c r="AU187" t="s">
        <v>141</v>
      </c>
      <c r="AV187">
        <v>1</v>
      </c>
      <c r="AW187">
        <v>2</v>
      </c>
      <c r="AX187">
        <v>85737163</v>
      </c>
      <c r="AY187">
        <v>1</v>
      </c>
      <c r="AZ187">
        <v>0</v>
      </c>
      <c r="BA187">
        <v>212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U187">
        <f>ROUND(AT187*Source!I104*AH187*AL187,2)</f>
        <v>0</v>
      </c>
      <c r="CV187">
        <f>ROUND(Y187*Source!I104,9)</f>
        <v>10.23132</v>
      </c>
      <c r="CW187">
        <v>0</v>
      </c>
      <c r="CX187">
        <f>ROUND(Y187*Source!I104,9)</f>
        <v>10.23132</v>
      </c>
      <c r="CY187">
        <f>AD187</f>
        <v>0</v>
      </c>
      <c r="CZ187">
        <f>AH187</f>
        <v>0</v>
      </c>
      <c r="DA187">
        <f>AL187</f>
        <v>1</v>
      </c>
      <c r="DB187">
        <f>ROUND(((ROUND(AT187*CZ187,2)*1.15)*1.2),6)</f>
        <v>0</v>
      </c>
      <c r="DC187">
        <f>ROUND(((ROUND(AT187*AG187,2)*1.15)*1.2),6)</f>
        <v>0</v>
      </c>
      <c r="DD187" t="s">
        <v>3</v>
      </c>
      <c r="DE187" t="s">
        <v>3</v>
      </c>
      <c r="DF187">
        <f t="shared" si="74"/>
        <v>0</v>
      </c>
      <c r="DG187">
        <f t="shared" si="71"/>
        <v>0</v>
      </c>
      <c r="DH187">
        <f t="shared" si="72"/>
        <v>0</v>
      </c>
      <c r="DI187">
        <f t="shared" si="45"/>
        <v>0</v>
      </c>
      <c r="DJ187">
        <f>DI187</f>
        <v>0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">
      <c r="A188">
        <f>ROW(Source!A104)</f>
        <v>104</v>
      </c>
      <c r="B188">
        <v>85736473</v>
      </c>
      <c r="C188">
        <v>85737089</v>
      </c>
      <c r="D188">
        <v>85229630</v>
      </c>
      <c r="E188">
        <v>1</v>
      </c>
      <c r="F188">
        <v>1</v>
      </c>
      <c r="G188">
        <v>1081</v>
      </c>
      <c r="H188">
        <v>2</v>
      </c>
      <c r="I188" t="s">
        <v>724</v>
      </c>
      <c r="J188" t="s">
        <v>725</v>
      </c>
      <c r="K188" t="s">
        <v>726</v>
      </c>
      <c r="L188">
        <v>1368</v>
      </c>
      <c r="N188">
        <v>1011</v>
      </c>
      <c r="O188" t="s">
        <v>690</v>
      </c>
      <c r="P188" t="s">
        <v>690</v>
      </c>
      <c r="Q188">
        <v>1</v>
      </c>
      <c r="W188">
        <v>0</v>
      </c>
      <c r="X188">
        <v>378609176</v>
      </c>
      <c r="Y188">
        <f>((AT188*1.25)*1.2)</f>
        <v>1.7849999999999997</v>
      </c>
      <c r="AA188">
        <v>0</v>
      </c>
      <c r="AB188">
        <v>46.59</v>
      </c>
      <c r="AC188">
        <v>0</v>
      </c>
      <c r="AD188">
        <v>0</v>
      </c>
      <c r="AE188">
        <v>0</v>
      </c>
      <c r="AF188">
        <v>3.18</v>
      </c>
      <c r="AG188">
        <v>0</v>
      </c>
      <c r="AH188">
        <v>0</v>
      </c>
      <c r="AI188">
        <v>1</v>
      </c>
      <c r="AJ188">
        <v>13.73</v>
      </c>
      <c r="AK188">
        <v>1</v>
      </c>
      <c r="AL188">
        <v>1</v>
      </c>
      <c r="AM188">
        <v>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1.19</v>
      </c>
      <c r="AU188" t="s">
        <v>140</v>
      </c>
      <c r="AV188">
        <v>0</v>
      </c>
      <c r="AW188">
        <v>2</v>
      </c>
      <c r="AX188">
        <v>85737164</v>
      </c>
      <c r="AY188">
        <v>1</v>
      </c>
      <c r="AZ188">
        <v>0</v>
      </c>
      <c r="BA188">
        <v>213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f>ROUND(Y188*Source!I104*DO188,9)</f>
        <v>0</v>
      </c>
      <c r="CX188">
        <f>ROUND(Y188*Source!I104,9)</f>
        <v>0.39269999999999999</v>
      </c>
      <c r="CY188">
        <f>AB188</f>
        <v>46.59</v>
      </c>
      <c r="CZ188">
        <f>AF188</f>
        <v>3.18</v>
      </c>
      <c r="DA188">
        <f>AJ188</f>
        <v>13.73</v>
      </c>
      <c r="DB188">
        <f>ROUND(((ROUND(AT188*CZ188,2)*1.25)*1.2),6)</f>
        <v>5.67</v>
      </c>
      <c r="DC188">
        <f>ROUND(((ROUND(AT188*AG188,2)*1.25)*1.2),6)</f>
        <v>0</v>
      </c>
      <c r="DD188" t="s">
        <v>3</v>
      </c>
      <c r="DE188" t="s">
        <v>3</v>
      </c>
      <c r="DF188">
        <f t="shared" si="74"/>
        <v>0</v>
      </c>
      <c r="DG188">
        <f>ROUND(ROUND(AF188*AJ188,2)*CX188,2)</f>
        <v>17.149999999999999</v>
      </c>
      <c r="DH188">
        <f t="shared" si="72"/>
        <v>0</v>
      </c>
      <c r="DI188">
        <f t="shared" si="45"/>
        <v>0</v>
      </c>
      <c r="DJ188">
        <f>DG188</f>
        <v>17.149999999999999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">
      <c r="A189">
        <f>ROW(Source!A104)</f>
        <v>104</v>
      </c>
      <c r="B189">
        <v>85736473</v>
      </c>
      <c r="C189">
        <v>85737089</v>
      </c>
      <c r="D189">
        <v>85229932</v>
      </c>
      <c r="E189">
        <v>1</v>
      </c>
      <c r="F189">
        <v>1</v>
      </c>
      <c r="G189">
        <v>1081</v>
      </c>
      <c r="H189">
        <v>2</v>
      </c>
      <c r="I189" t="s">
        <v>704</v>
      </c>
      <c r="J189" t="s">
        <v>705</v>
      </c>
      <c r="K189" t="s">
        <v>706</v>
      </c>
      <c r="L189">
        <v>1368</v>
      </c>
      <c r="N189">
        <v>1011</v>
      </c>
      <c r="O189" t="s">
        <v>690</v>
      </c>
      <c r="P189" t="s">
        <v>690</v>
      </c>
      <c r="Q189">
        <v>1</v>
      </c>
      <c r="W189">
        <v>0</v>
      </c>
      <c r="X189">
        <v>874612079</v>
      </c>
      <c r="Y189">
        <f>((AT189*1.25)*1.2)</f>
        <v>0.6</v>
      </c>
      <c r="AA189">
        <v>0</v>
      </c>
      <c r="AB189">
        <v>1513.56</v>
      </c>
      <c r="AC189">
        <v>758.78</v>
      </c>
      <c r="AD189">
        <v>0</v>
      </c>
      <c r="AE189">
        <v>0</v>
      </c>
      <c r="AF189">
        <v>83.1</v>
      </c>
      <c r="AG189">
        <v>12.62</v>
      </c>
      <c r="AH189">
        <v>0</v>
      </c>
      <c r="AI189">
        <v>1</v>
      </c>
      <c r="AJ189">
        <v>17.07</v>
      </c>
      <c r="AK189">
        <v>56.35</v>
      </c>
      <c r="AL189">
        <v>1</v>
      </c>
      <c r="AM189">
        <v>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0.4</v>
      </c>
      <c r="AU189" t="s">
        <v>140</v>
      </c>
      <c r="AV189">
        <v>0</v>
      </c>
      <c r="AW189">
        <v>2</v>
      </c>
      <c r="AX189">
        <v>85737165</v>
      </c>
      <c r="AY189">
        <v>1</v>
      </c>
      <c r="AZ189">
        <v>0</v>
      </c>
      <c r="BA189">
        <v>214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f>ROUND(Y189*Source!I104*DO189,9)</f>
        <v>1.66584</v>
      </c>
      <c r="CX189">
        <f>ROUND(Y189*Source!I104,9)</f>
        <v>0.13200000000000001</v>
      </c>
      <c r="CY189">
        <f>AB189</f>
        <v>1513.56</v>
      </c>
      <c r="CZ189">
        <f>AF189</f>
        <v>83.1</v>
      </c>
      <c r="DA189">
        <f>AJ189</f>
        <v>17.07</v>
      </c>
      <c r="DB189">
        <f>ROUND(((ROUND(AT189*CZ189,2)*1.25)*1.2),6)</f>
        <v>49.86</v>
      </c>
      <c r="DC189">
        <f>ROUND(((ROUND(AT189*AG189,2)*1.25)*1.2),6)</f>
        <v>7.5750000000000002</v>
      </c>
      <c r="DD189" t="s">
        <v>3</v>
      </c>
      <c r="DE189" t="s">
        <v>3</v>
      </c>
      <c r="DF189">
        <f t="shared" si="74"/>
        <v>0</v>
      </c>
      <c r="DG189">
        <f>ROUND(ROUND(AF189*AJ189,2)*CX189,2)</f>
        <v>187.24</v>
      </c>
      <c r="DH189">
        <f>ROUND(ROUND(AG189*AK189,2)*CX189,2)</f>
        <v>93.87</v>
      </c>
      <c r="DI189">
        <f t="shared" si="45"/>
        <v>0</v>
      </c>
      <c r="DJ189">
        <f>DG189</f>
        <v>187.24</v>
      </c>
      <c r="DK189">
        <v>0</v>
      </c>
      <c r="DL189" t="s">
        <v>707</v>
      </c>
      <c r="DM189">
        <v>0</v>
      </c>
      <c r="DN189" t="s">
        <v>686</v>
      </c>
      <c r="DO189">
        <v>12.62</v>
      </c>
    </row>
    <row r="190" spans="1:119" x14ac:dyDescent="0.2">
      <c r="A190">
        <f>ROW(Source!A104)</f>
        <v>104</v>
      </c>
      <c r="B190">
        <v>85736473</v>
      </c>
      <c r="C190">
        <v>85737089</v>
      </c>
      <c r="D190">
        <v>85229166</v>
      </c>
      <c r="E190">
        <v>1</v>
      </c>
      <c r="F190">
        <v>1</v>
      </c>
      <c r="G190">
        <v>1081</v>
      </c>
      <c r="H190">
        <v>2</v>
      </c>
      <c r="I190" t="s">
        <v>727</v>
      </c>
      <c r="J190" t="s">
        <v>728</v>
      </c>
      <c r="K190" t="s">
        <v>729</v>
      </c>
      <c r="L190">
        <v>1368</v>
      </c>
      <c r="N190">
        <v>1011</v>
      </c>
      <c r="O190" t="s">
        <v>690</v>
      </c>
      <c r="P190" t="s">
        <v>690</v>
      </c>
      <c r="Q190">
        <v>1</v>
      </c>
      <c r="W190">
        <v>0</v>
      </c>
      <c r="X190">
        <v>-44940208</v>
      </c>
      <c r="Y190">
        <f>((AT190*1.25)*1.2)</f>
        <v>0.09</v>
      </c>
      <c r="AA190">
        <v>0</v>
      </c>
      <c r="AB190">
        <v>2758.65</v>
      </c>
      <c r="AC190">
        <v>1017.92</v>
      </c>
      <c r="AD190">
        <v>0</v>
      </c>
      <c r="AE190">
        <v>0</v>
      </c>
      <c r="AF190">
        <v>179.17</v>
      </c>
      <c r="AG190">
        <v>16.93</v>
      </c>
      <c r="AH190">
        <v>0</v>
      </c>
      <c r="AI190">
        <v>1</v>
      </c>
      <c r="AJ190">
        <v>14.43</v>
      </c>
      <c r="AK190">
        <v>56.35</v>
      </c>
      <c r="AL190">
        <v>1</v>
      </c>
      <c r="AM190">
        <v>2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0.06</v>
      </c>
      <c r="AU190" t="s">
        <v>140</v>
      </c>
      <c r="AV190">
        <v>0</v>
      </c>
      <c r="AW190">
        <v>2</v>
      </c>
      <c r="AX190">
        <v>85737166</v>
      </c>
      <c r="AY190">
        <v>1</v>
      </c>
      <c r="AZ190">
        <v>0</v>
      </c>
      <c r="BA190">
        <v>215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f>ROUND(Y190*Source!I104*DO190,9)</f>
        <v>0.33521400000000001</v>
      </c>
      <c r="CX190">
        <f>ROUND(Y190*Source!I104,9)</f>
        <v>1.9800000000000002E-2</v>
      </c>
      <c r="CY190">
        <f>AB190</f>
        <v>2758.65</v>
      </c>
      <c r="CZ190">
        <f>AF190</f>
        <v>179.17</v>
      </c>
      <c r="DA190">
        <f>AJ190</f>
        <v>14.43</v>
      </c>
      <c r="DB190">
        <f>ROUND(((ROUND(AT190*CZ190,2)*1.25)*1.2),6)</f>
        <v>16.125</v>
      </c>
      <c r="DC190">
        <f>ROUND(((ROUND(AT190*AG190,2)*1.25)*1.2),6)</f>
        <v>1.53</v>
      </c>
      <c r="DD190" t="s">
        <v>3</v>
      </c>
      <c r="DE190" t="s">
        <v>3</v>
      </c>
      <c r="DF190">
        <f t="shared" si="74"/>
        <v>0</v>
      </c>
      <c r="DG190">
        <f>ROUND(ROUND(AF190*AJ190,2)*CX190,2)</f>
        <v>51.19</v>
      </c>
      <c r="DH190">
        <f>ROUND(ROUND(AG190*AK190,2)*CX190,2)</f>
        <v>18.89</v>
      </c>
      <c r="DI190">
        <f t="shared" si="45"/>
        <v>0</v>
      </c>
      <c r="DJ190">
        <f>DG190</f>
        <v>51.19</v>
      </c>
      <c r="DK190">
        <v>0</v>
      </c>
      <c r="DL190" t="s">
        <v>707</v>
      </c>
      <c r="DM190">
        <v>0</v>
      </c>
      <c r="DN190" t="s">
        <v>686</v>
      </c>
      <c r="DO190">
        <v>16.93</v>
      </c>
    </row>
    <row r="191" spans="1:119" x14ac:dyDescent="0.2">
      <c r="A191">
        <f>ROW(Source!A104)</f>
        <v>104</v>
      </c>
      <c r="B191">
        <v>85736473</v>
      </c>
      <c r="C191">
        <v>85737089</v>
      </c>
      <c r="D191">
        <v>85198960</v>
      </c>
      <c r="E191">
        <v>1</v>
      </c>
      <c r="F191">
        <v>1</v>
      </c>
      <c r="G191">
        <v>1081</v>
      </c>
      <c r="H191">
        <v>3</v>
      </c>
      <c r="I191" t="s">
        <v>714</v>
      </c>
      <c r="J191" t="s">
        <v>715</v>
      </c>
      <c r="K191" t="s">
        <v>716</v>
      </c>
      <c r="L191">
        <v>1339</v>
      </c>
      <c r="N191">
        <v>1007</v>
      </c>
      <c r="O191" t="s">
        <v>694</v>
      </c>
      <c r="P191" t="s">
        <v>694</v>
      </c>
      <c r="Q191">
        <v>1</v>
      </c>
      <c r="W191">
        <v>0</v>
      </c>
      <c r="X191">
        <v>-1622585150</v>
      </c>
      <c r="Y191">
        <f t="shared" ref="Y191:Y200" si="82">((AT191*1)*1)</f>
        <v>0.15067</v>
      </c>
      <c r="AA191">
        <v>54.79</v>
      </c>
      <c r="AB191">
        <v>0</v>
      </c>
      <c r="AC191">
        <v>0</v>
      </c>
      <c r="AD191">
        <v>0</v>
      </c>
      <c r="AE191">
        <v>7.07</v>
      </c>
      <c r="AF191">
        <v>0</v>
      </c>
      <c r="AG191">
        <v>0</v>
      </c>
      <c r="AH191">
        <v>0</v>
      </c>
      <c r="AI191">
        <v>7.75</v>
      </c>
      <c r="AJ191">
        <v>1</v>
      </c>
      <c r="AK191">
        <v>1</v>
      </c>
      <c r="AL191">
        <v>1</v>
      </c>
      <c r="AM191">
        <v>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0.15067</v>
      </c>
      <c r="AU191" t="s">
        <v>42</v>
      </c>
      <c r="AV191">
        <v>0</v>
      </c>
      <c r="AW191">
        <v>2</v>
      </c>
      <c r="AX191">
        <v>85737167</v>
      </c>
      <c r="AY191">
        <v>1</v>
      </c>
      <c r="AZ191">
        <v>0</v>
      </c>
      <c r="BA191">
        <v>216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ROUND(Y191*Source!I104,9)</f>
        <v>3.31474E-2</v>
      </c>
      <c r="CY191">
        <f t="shared" ref="CY191:CY200" si="83">AA191</f>
        <v>54.79</v>
      </c>
      <c r="CZ191">
        <f t="shared" ref="CZ191:CZ200" si="84">AE191</f>
        <v>7.07</v>
      </c>
      <c r="DA191">
        <f t="shared" ref="DA191:DA200" si="85">AI191</f>
        <v>7.75</v>
      </c>
      <c r="DB191">
        <f t="shared" ref="DB191:DB200" si="86">ROUND(((ROUND(AT191*CZ191,2)*1)*1),6)</f>
        <v>1.07</v>
      </c>
      <c r="DC191">
        <f t="shared" ref="DC191:DC200" si="87">ROUND(((ROUND(AT191*AG191,2)*1)*1),6)</f>
        <v>0</v>
      </c>
      <c r="DD191" t="s">
        <v>3</v>
      </c>
      <c r="DE191" t="s">
        <v>3</v>
      </c>
      <c r="DF191">
        <f t="shared" ref="DF191:DF200" si="88">ROUND(ROUND(AE191*AI191,2)*CX191,2)</f>
        <v>1.82</v>
      </c>
      <c r="DG191">
        <f t="shared" ref="DG191:DG215" si="89">ROUND(ROUND(AF191,2)*CX191,2)</f>
        <v>0</v>
      </c>
      <c r="DH191">
        <f t="shared" ref="DH191:DH216" si="90">ROUND(ROUND(AG191,2)*CX191,2)</f>
        <v>0</v>
      </c>
      <c r="DI191">
        <f t="shared" si="45"/>
        <v>0</v>
      </c>
      <c r="DJ191">
        <f t="shared" ref="DJ191:DJ200" si="91">DF191</f>
        <v>1.82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">
      <c r="A192">
        <f>ROW(Source!A104)</f>
        <v>104</v>
      </c>
      <c r="B192">
        <v>85736473</v>
      </c>
      <c r="C192">
        <v>85737089</v>
      </c>
      <c r="D192">
        <v>85200671</v>
      </c>
      <c r="E192">
        <v>1</v>
      </c>
      <c r="F192">
        <v>1</v>
      </c>
      <c r="G192">
        <v>1081</v>
      </c>
      <c r="H192">
        <v>3</v>
      </c>
      <c r="I192" t="s">
        <v>730</v>
      </c>
      <c r="J192" t="s">
        <v>731</v>
      </c>
      <c r="K192" t="s">
        <v>732</v>
      </c>
      <c r="L192">
        <v>1346</v>
      </c>
      <c r="N192">
        <v>1009</v>
      </c>
      <c r="O192" t="s">
        <v>723</v>
      </c>
      <c r="P192" t="s">
        <v>723</v>
      </c>
      <c r="Q192">
        <v>1</v>
      </c>
      <c r="W192">
        <v>0</v>
      </c>
      <c r="X192">
        <v>1021383118</v>
      </c>
      <c r="Y192">
        <f t="shared" si="82"/>
        <v>0.05</v>
      </c>
      <c r="AA192">
        <v>315.23</v>
      </c>
      <c r="AB192">
        <v>0</v>
      </c>
      <c r="AC192">
        <v>0</v>
      </c>
      <c r="AD192">
        <v>0</v>
      </c>
      <c r="AE192">
        <v>37.979999999999997</v>
      </c>
      <c r="AF192">
        <v>0</v>
      </c>
      <c r="AG192">
        <v>0</v>
      </c>
      <c r="AH192">
        <v>0</v>
      </c>
      <c r="AI192">
        <v>8.3000000000000007</v>
      </c>
      <c r="AJ192">
        <v>1</v>
      </c>
      <c r="AK192">
        <v>1</v>
      </c>
      <c r="AL192">
        <v>1</v>
      </c>
      <c r="AM192">
        <v>2</v>
      </c>
      <c r="AN192">
        <v>0</v>
      </c>
      <c r="AO192">
        <v>1</v>
      </c>
      <c r="AP192">
        <v>1</v>
      </c>
      <c r="AQ192">
        <v>0</v>
      </c>
      <c r="AR192">
        <v>0</v>
      </c>
      <c r="AS192" t="s">
        <v>3</v>
      </c>
      <c r="AT192">
        <v>0.05</v>
      </c>
      <c r="AU192" t="s">
        <v>42</v>
      </c>
      <c r="AV192">
        <v>0</v>
      </c>
      <c r="AW192">
        <v>2</v>
      </c>
      <c r="AX192">
        <v>85737168</v>
      </c>
      <c r="AY192">
        <v>1</v>
      </c>
      <c r="AZ192">
        <v>0</v>
      </c>
      <c r="BA192">
        <v>217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ROUND(Y192*Source!I104,9)</f>
        <v>1.0999999999999999E-2</v>
      </c>
      <c r="CY192">
        <f t="shared" si="83"/>
        <v>315.23</v>
      </c>
      <c r="CZ192">
        <f t="shared" si="84"/>
        <v>37.979999999999997</v>
      </c>
      <c r="DA192">
        <f t="shared" si="85"/>
        <v>8.3000000000000007</v>
      </c>
      <c r="DB192">
        <f t="shared" si="86"/>
        <v>1.9</v>
      </c>
      <c r="DC192">
        <f t="shared" si="87"/>
        <v>0</v>
      </c>
      <c r="DD192" t="s">
        <v>3</v>
      </c>
      <c r="DE192" t="s">
        <v>3</v>
      </c>
      <c r="DF192">
        <f t="shared" si="88"/>
        <v>3.47</v>
      </c>
      <c r="DG192">
        <f t="shared" si="89"/>
        <v>0</v>
      </c>
      <c r="DH192">
        <f t="shared" si="90"/>
        <v>0</v>
      </c>
      <c r="DI192">
        <f t="shared" si="45"/>
        <v>0</v>
      </c>
      <c r="DJ192">
        <f t="shared" si="91"/>
        <v>3.47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">
      <c r="A193">
        <f>ROW(Source!A104)</f>
        <v>104</v>
      </c>
      <c r="B193">
        <v>85736473</v>
      </c>
      <c r="C193">
        <v>85737089</v>
      </c>
      <c r="D193">
        <v>85199079</v>
      </c>
      <c r="E193">
        <v>1</v>
      </c>
      <c r="F193">
        <v>1</v>
      </c>
      <c r="G193">
        <v>1081</v>
      </c>
      <c r="H193">
        <v>3</v>
      </c>
      <c r="I193" t="s">
        <v>733</v>
      </c>
      <c r="J193" t="s">
        <v>734</v>
      </c>
      <c r="K193" t="s">
        <v>735</v>
      </c>
      <c r="L193">
        <v>1348</v>
      </c>
      <c r="N193">
        <v>1009</v>
      </c>
      <c r="O193" t="s">
        <v>700</v>
      </c>
      <c r="P193" t="s">
        <v>700</v>
      </c>
      <c r="Q193">
        <v>1000</v>
      </c>
      <c r="W193">
        <v>0</v>
      </c>
      <c r="X193">
        <v>-1462767551</v>
      </c>
      <c r="Y193">
        <f t="shared" si="82"/>
        <v>3.9999999999999998E-6</v>
      </c>
      <c r="AA193">
        <v>65213.77</v>
      </c>
      <c r="AB193">
        <v>0</v>
      </c>
      <c r="AC193">
        <v>0</v>
      </c>
      <c r="AD193">
        <v>0</v>
      </c>
      <c r="AE193">
        <v>3234.81</v>
      </c>
      <c r="AF193">
        <v>0</v>
      </c>
      <c r="AG193">
        <v>0</v>
      </c>
      <c r="AH193">
        <v>0</v>
      </c>
      <c r="AI193">
        <v>20.16</v>
      </c>
      <c r="AJ193">
        <v>1</v>
      </c>
      <c r="AK193">
        <v>1</v>
      </c>
      <c r="AL193">
        <v>1</v>
      </c>
      <c r="AM193">
        <v>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3.9999999999999998E-6</v>
      </c>
      <c r="AU193" t="s">
        <v>42</v>
      </c>
      <c r="AV193">
        <v>0</v>
      </c>
      <c r="AW193">
        <v>2</v>
      </c>
      <c r="AX193">
        <v>85737169</v>
      </c>
      <c r="AY193">
        <v>1</v>
      </c>
      <c r="AZ193">
        <v>0</v>
      </c>
      <c r="BA193">
        <v>218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v>0</v>
      </c>
      <c r="CX193">
        <f>ROUND(Y193*Source!I104,9)</f>
        <v>8.8000000000000004E-7</v>
      </c>
      <c r="CY193">
        <f t="shared" si="83"/>
        <v>65213.77</v>
      </c>
      <c r="CZ193">
        <f t="shared" si="84"/>
        <v>3234.81</v>
      </c>
      <c r="DA193">
        <f t="shared" si="85"/>
        <v>20.16</v>
      </c>
      <c r="DB193">
        <f t="shared" si="86"/>
        <v>0.01</v>
      </c>
      <c r="DC193">
        <f t="shared" si="87"/>
        <v>0</v>
      </c>
      <c r="DD193" t="s">
        <v>3</v>
      </c>
      <c r="DE193" t="s">
        <v>3</v>
      </c>
      <c r="DF193">
        <f t="shared" si="88"/>
        <v>0.06</v>
      </c>
      <c r="DG193">
        <f t="shared" si="89"/>
        <v>0</v>
      </c>
      <c r="DH193">
        <f t="shared" si="90"/>
        <v>0</v>
      </c>
      <c r="DI193">
        <f t="shared" ref="DI193:DI256" si="92">ROUND(ROUND(AH193,2)*CX193,2)</f>
        <v>0</v>
      </c>
      <c r="DJ193">
        <f t="shared" si="91"/>
        <v>0.06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">
      <c r="A194">
        <f>ROW(Source!A104)</f>
        <v>104</v>
      </c>
      <c r="B194">
        <v>85736473</v>
      </c>
      <c r="C194">
        <v>85737089</v>
      </c>
      <c r="D194">
        <v>85198892</v>
      </c>
      <c r="E194">
        <v>1</v>
      </c>
      <c r="F194">
        <v>1</v>
      </c>
      <c r="G194">
        <v>1081</v>
      </c>
      <c r="H194">
        <v>3</v>
      </c>
      <c r="I194" t="s">
        <v>691</v>
      </c>
      <c r="J194" t="s">
        <v>692</v>
      </c>
      <c r="K194" t="s">
        <v>693</v>
      </c>
      <c r="L194">
        <v>1339</v>
      </c>
      <c r="N194">
        <v>1007</v>
      </c>
      <c r="O194" t="s">
        <v>694</v>
      </c>
      <c r="P194" t="s">
        <v>694</v>
      </c>
      <c r="Q194">
        <v>1</v>
      </c>
      <c r="W194">
        <v>0</v>
      </c>
      <c r="X194">
        <v>-676034668</v>
      </c>
      <c r="Y194">
        <f t="shared" si="82"/>
        <v>0.19</v>
      </c>
      <c r="AA194">
        <v>760.17</v>
      </c>
      <c r="AB194">
        <v>0</v>
      </c>
      <c r="AC194">
        <v>0</v>
      </c>
      <c r="AD194">
        <v>0</v>
      </c>
      <c r="AE194">
        <v>53.42</v>
      </c>
      <c r="AF194">
        <v>0</v>
      </c>
      <c r="AG194">
        <v>0</v>
      </c>
      <c r="AH194">
        <v>0</v>
      </c>
      <c r="AI194">
        <v>14.23</v>
      </c>
      <c r="AJ194">
        <v>1</v>
      </c>
      <c r="AK194">
        <v>1</v>
      </c>
      <c r="AL194">
        <v>1</v>
      </c>
      <c r="AM194">
        <v>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0.19</v>
      </c>
      <c r="AU194" t="s">
        <v>42</v>
      </c>
      <c r="AV194">
        <v>0</v>
      </c>
      <c r="AW194">
        <v>2</v>
      </c>
      <c r="AX194">
        <v>85737170</v>
      </c>
      <c r="AY194">
        <v>1</v>
      </c>
      <c r="AZ194">
        <v>0</v>
      </c>
      <c r="BA194">
        <v>219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ROUND(Y194*Source!I104,9)</f>
        <v>4.1799999999999997E-2</v>
      </c>
      <c r="CY194">
        <f t="shared" si="83"/>
        <v>760.17</v>
      </c>
      <c r="CZ194">
        <f t="shared" si="84"/>
        <v>53.42</v>
      </c>
      <c r="DA194">
        <f t="shared" si="85"/>
        <v>14.23</v>
      </c>
      <c r="DB194">
        <f t="shared" si="86"/>
        <v>10.15</v>
      </c>
      <c r="DC194">
        <f t="shared" si="87"/>
        <v>0</v>
      </c>
      <c r="DD194" t="s">
        <v>3</v>
      </c>
      <c r="DE194" t="s">
        <v>3</v>
      </c>
      <c r="DF194">
        <f t="shared" si="88"/>
        <v>31.78</v>
      </c>
      <c r="DG194">
        <f t="shared" si="89"/>
        <v>0</v>
      </c>
      <c r="DH194">
        <f t="shared" si="90"/>
        <v>0</v>
      </c>
      <c r="DI194">
        <f t="shared" si="92"/>
        <v>0</v>
      </c>
      <c r="DJ194">
        <f t="shared" si="91"/>
        <v>31.78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">
      <c r="A195">
        <f>ROW(Source!A104)</f>
        <v>104</v>
      </c>
      <c r="B195">
        <v>85736473</v>
      </c>
      <c r="C195">
        <v>85737089</v>
      </c>
      <c r="D195">
        <v>85199158</v>
      </c>
      <c r="E195">
        <v>1</v>
      </c>
      <c r="F195">
        <v>1</v>
      </c>
      <c r="G195">
        <v>1081</v>
      </c>
      <c r="H195">
        <v>3</v>
      </c>
      <c r="I195" t="s">
        <v>695</v>
      </c>
      <c r="J195" t="s">
        <v>696</v>
      </c>
      <c r="K195" t="s">
        <v>697</v>
      </c>
      <c r="L195">
        <v>1339</v>
      </c>
      <c r="N195">
        <v>1007</v>
      </c>
      <c r="O195" t="s">
        <v>694</v>
      </c>
      <c r="P195" t="s">
        <v>694</v>
      </c>
      <c r="Q195">
        <v>1</v>
      </c>
      <c r="W195">
        <v>0</v>
      </c>
      <c r="X195">
        <v>-1235260082</v>
      </c>
      <c r="Y195">
        <f t="shared" si="82"/>
        <v>0.34200000000000003</v>
      </c>
      <c r="AA195">
        <v>101.33</v>
      </c>
      <c r="AB195">
        <v>0</v>
      </c>
      <c r="AC195">
        <v>0</v>
      </c>
      <c r="AD195">
        <v>0</v>
      </c>
      <c r="AE195">
        <v>5.82</v>
      </c>
      <c r="AF195">
        <v>0</v>
      </c>
      <c r="AG195">
        <v>0</v>
      </c>
      <c r="AH195">
        <v>0</v>
      </c>
      <c r="AI195">
        <v>17.41</v>
      </c>
      <c r="AJ195">
        <v>1</v>
      </c>
      <c r="AK195">
        <v>1</v>
      </c>
      <c r="AL195">
        <v>1</v>
      </c>
      <c r="AM195">
        <v>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0.34200000000000003</v>
      </c>
      <c r="AU195" t="s">
        <v>42</v>
      </c>
      <c r="AV195">
        <v>0</v>
      </c>
      <c r="AW195">
        <v>2</v>
      </c>
      <c r="AX195">
        <v>85737171</v>
      </c>
      <c r="AY195">
        <v>1</v>
      </c>
      <c r="AZ195">
        <v>0</v>
      </c>
      <c r="BA195">
        <v>220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v>0</v>
      </c>
      <c r="CX195">
        <f>ROUND(Y195*Source!I104,9)</f>
        <v>7.5240000000000001E-2</v>
      </c>
      <c r="CY195">
        <f t="shared" si="83"/>
        <v>101.33</v>
      </c>
      <c r="CZ195">
        <f t="shared" si="84"/>
        <v>5.82</v>
      </c>
      <c r="DA195">
        <f t="shared" si="85"/>
        <v>17.41</v>
      </c>
      <c r="DB195">
        <f t="shared" si="86"/>
        <v>1.99</v>
      </c>
      <c r="DC195">
        <f t="shared" si="87"/>
        <v>0</v>
      </c>
      <c r="DD195" t="s">
        <v>3</v>
      </c>
      <c r="DE195" t="s">
        <v>3</v>
      </c>
      <c r="DF195">
        <f t="shared" si="88"/>
        <v>7.62</v>
      </c>
      <c r="DG195">
        <f t="shared" si="89"/>
        <v>0</v>
      </c>
      <c r="DH195">
        <f t="shared" si="90"/>
        <v>0</v>
      </c>
      <c r="DI195">
        <f t="shared" si="92"/>
        <v>0</v>
      </c>
      <c r="DJ195">
        <f t="shared" si="91"/>
        <v>7.62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">
      <c r="A196">
        <f>ROW(Source!A104)</f>
        <v>104</v>
      </c>
      <c r="B196">
        <v>85736473</v>
      </c>
      <c r="C196">
        <v>85737089</v>
      </c>
      <c r="D196">
        <v>85199230</v>
      </c>
      <c r="E196">
        <v>1</v>
      </c>
      <c r="F196">
        <v>1</v>
      </c>
      <c r="G196">
        <v>1081</v>
      </c>
      <c r="H196">
        <v>3</v>
      </c>
      <c r="I196" t="s">
        <v>736</v>
      </c>
      <c r="J196" t="s">
        <v>737</v>
      </c>
      <c r="K196" t="s">
        <v>738</v>
      </c>
      <c r="L196">
        <v>1348</v>
      </c>
      <c r="N196">
        <v>1009</v>
      </c>
      <c r="O196" t="s">
        <v>700</v>
      </c>
      <c r="P196" t="s">
        <v>700</v>
      </c>
      <c r="Q196">
        <v>1000</v>
      </c>
      <c r="W196">
        <v>0</v>
      </c>
      <c r="X196">
        <v>1270042986</v>
      </c>
      <c r="Y196">
        <f t="shared" si="82"/>
        <v>8.7000000000000001E-4</v>
      </c>
      <c r="AA196">
        <v>55941.2</v>
      </c>
      <c r="AB196">
        <v>0</v>
      </c>
      <c r="AC196">
        <v>0</v>
      </c>
      <c r="AD196">
        <v>0</v>
      </c>
      <c r="AE196">
        <v>16214.84</v>
      </c>
      <c r="AF196">
        <v>0</v>
      </c>
      <c r="AG196">
        <v>0</v>
      </c>
      <c r="AH196">
        <v>0</v>
      </c>
      <c r="AI196">
        <v>3.45</v>
      </c>
      <c r="AJ196">
        <v>1</v>
      </c>
      <c r="AK196">
        <v>1</v>
      </c>
      <c r="AL196">
        <v>1</v>
      </c>
      <c r="AM196">
        <v>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8.7000000000000001E-4</v>
      </c>
      <c r="AU196" t="s">
        <v>42</v>
      </c>
      <c r="AV196">
        <v>0</v>
      </c>
      <c r="AW196">
        <v>2</v>
      </c>
      <c r="AX196">
        <v>85737172</v>
      </c>
      <c r="AY196">
        <v>1</v>
      </c>
      <c r="AZ196">
        <v>0</v>
      </c>
      <c r="BA196">
        <v>221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ROUND(Y196*Source!I104,9)</f>
        <v>1.9139999999999999E-4</v>
      </c>
      <c r="CY196">
        <f t="shared" si="83"/>
        <v>55941.2</v>
      </c>
      <c r="CZ196">
        <f t="shared" si="84"/>
        <v>16214.84</v>
      </c>
      <c r="DA196">
        <f t="shared" si="85"/>
        <v>3.45</v>
      </c>
      <c r="DB196">
        <f t="shared" si="86"/>
        <v>14.11</v>
      </c>
      <c r="DC196">
        <f t="shared" si="87"/>
        <v>0</v>
      </c>
      <c r="DD196" t="s">
        <v>3</v>
      </c>
      <c r="DE196" t="s">
        <v>3</v>
      </c>
      <c r="DF196">
        <f t="shared" si="88"/>
        <v>10.71</v>
      </c>
      <c r="DG196">
        <f t="shared" si="89"/>
        <v>0</v>
      </c>
      <c r="DH196">
        <f t="shared" si="90"/>
        <v>0</v>
      </c>
      <c r="DI196">
        <f t="shared" si="92"/>
        <v>0</v>
      </c>
      <c r="DJ196">
        <f t="shared" si="91"/>
        <v>10.71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">
      <c r="A197">
        <f>ROW(Source!A104)</f>
        <v>104</v>
      </c>
      <c r="B197">
        <v>85736473</v>
      </c>
      <c r="C197">
        <v>85737089</v>
      </c>
      <c r="D197">
        <v>85199398</v>
      </c>
      <c r="E197">
        <v>1</v>
      </c>
      <c r="F197">
        <v>1</v>
      </c>
      <c r="G197">
        <v>1081</v>
      </c>
      <c r="H197">
        <v>3</v>
      </c>
      <c r="I197" t="s">
        <v>739</v>
      </c>
      <c r="J197" t="s">
        <v>740</v>
      </c>
      <c r="K197" t="s">
        <v>741</v>
      </c>
      <c r="L197">
        <v>1346</v>
      </c>
      <c r="N197">
        <v>1009</v>
      </c>
      <c r="O197" t="s">
        <v>723</v>
      </c>
      <c r="P197" t="s">
        <v>723</v>
      </c>
      <c r="Q197">
        <v>1</v>
      </c>
      <c r="W197">
        <v>0</v>
      </c>
      <c r="X197">
        <v>488689173</v>
      </c>
      <c r="Y197">
        <f t="shared" si="82"/>
        <v>0.1</v>
      </c>
      <c r="AA197">
        <v>85.81</v>
      </c>
      <c r="AB197">
        <v>0</v>
      </c>
      <c r="AC197">
        <v>0</v>
      </c>
      <c r="AD197">
        <v>0</v>
      </c>
      <c r="AE197">
        <v>20.190000000000001</v>
      </c>
      <c r="AF197">
        <v>0</v>
      </c>
      <c r="AG197">
        <v>0</v>
      </c>
      <c r="AH197">
        <v>0</v>
      </c>
      <c r="AI197">
        <v>4.25</v>
      </c>
      <c r="AJ197">
        <v>1</v>
      </c>
      <c r="AK197">
        <v>1</v>
      </c>
      <c r="AL197">
        <v>1</v>
      </c>
      <c r="AM197">
        <v>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0.1</v>
      </c>
      <c r="AU197" t="s">
        <v>42</v>
      </c>
      <c r="AV197">
        <v>0</v>
      </c>
      <c r="AW197">
        <v>2</v>
      </c>
      <c r="AX197">
        <v>85737173</v>
      </c>
      <c r="AY197">
        <v>1</v>
      </c>
      <c r="AZ197">
        <v>0</v>
      </c>
      <c r="BA197">
        <v>222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v>0</v>
      </c>
      <c r="CX197">
        <f>ROUND(Y197*Source!I104,9)</f>
        <v>2.1999999999999999E-2</v>
      </c>
      <c r="CY197">
        <f t="shared" si="83"/>
        <v>85.81</v>
      </c>
      <c r="CZ197">
        <f t="shared" si="84"/>
        <v>20.190000000000001</v>
      </c>
      <c r="DA197">
        <f t="shared" si="85"/>
        <v>4.25</v>
      </c>
      <c r="DB197">
        <f t="shared" si="86"/>
        <v>2.02</v>
      </c>
      <c r="DC197">
        <f t="shared" si="87"/>
        <v>0</v>
      </c>
      <c r="DD197" t="s">
        <v>3</v>
      </c>
      <c r="DE197" t="s">
        <v>3</v>
      </c>
      <c r="DF197">
        <f t="shared" si="88"/>
        <v>1.89</v>
      </c>
      <c r="DG197">
        <f t="shared" si="89"/>
        <v>0</v>
      </c>
      <c r="DH197">
        <f t="shared" si="90"/>
        <v>0</v>
      </c>
      <c r="DI197">
        <f t="shared" si="92"/>
        <v>0</v>
      </c>
      <c r="DJ197">
        <f t="shared" si="91"/>
        <v>1.89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">
      <c r="A198">
        <f>ROW(Source!A104)</f>
        <v>104</v>
      </c>
      <c r="B198">
        <v>85736473</v>
      </c>
      <c r="C198">
        <v>85737089</v>
      </c>
      <c r="D198">
        <v>85199540</v>
      </c>
      <c r="E198">
        <v>1</v>
      </c>
      <c r="F198">
        <v>1</v>
      </c>
      <c r="G198">
        <v>1081</v>
      </c>
      <c r="H198">
        <v>3</v>
      </c>
      <c r="I198" t="s">
        <v>742</v>
      </c>
      <c r="J198" t="s">
        <v>743</v>
      </c>
      <c r="K198" t="s">
        <v>744</v>
      </c>
      <c r="L198">
        <v>1348</v>
      </c>
      <c r="N198">
        <v>1009</v>
      </c>
      <c r="O198" t="s">
        <v>700</v>
      </c>
      <c r="P198" t="s">
        <v>700</v>
      </c>
      <c r="Q198">
        <v>1000</v>
      </c>
      <c r="W198">
        <v>0</v>
      </c>
      <c r="X198">
        <v>-1009884797</v>
      </c>
      <c r="Y198">
        <f t="shared" si="82"/>
        <v>4.0000000000000002E-4</v>
      </c>
      <c r="AA198">
        <v>64157.13</v>
      </c>
      <c r="AB198">
        <v>0</v>
      </c>
      <c r="AC198">
        <v>0</v>
      </c>
      <c r="AD198">
        <v>0</v>
      </c>
      <c r="AE198">
        <v>35445.93</v>
      </c>
      <c r="AF198">
        <v>0</v>
      </c>
      <c r="AG198">
        <v>0</v>
      </c>
      <c r="AH198">
        <v>0</v>
      </c>
      <c r="AI198">
        <v>1.81</v>
      </c>
      <c r="AJ198">
        <v>1</v>
      </c>
      <c r="AK198">
        <v>1</v>
      </c>
      <c r="AL198">
        <v>1</v>
      </c>
      <c r="AM198">
        <v>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4.0000000000000002E-4</v>
      </c>
      <c r="AU198" t="s">
        <v>42</v>
      </c>
      <c r="AV198">
        <v>0</v>
      </c>
      <c r="AW198">
        <v>2</v>
      </c>
      <c r="AX198">
        <v>85737174</v>
      </c>
      <c r="AY198">
        <v>1</v>
      </c>
      <c r="AZ198">
        <v>0</v>
      </c>
      <c r="BA198">
        <v>223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ROUND(Y198*Source!I104,9)</f>
        <v>8.7999999999999998E-5</v>
      </c>
      <c r="CY198">
        <f t="shared" si="83"/>
        <v>64157.13</v>
      </c>
      <c r="CZ198">
        <f t="shared" si="84"/>
        <v>35445.93</v>
      </c>
      <c r="DA198">
        <f t="shared" si="85"/>
        <v>1.81</v>
      </c>
      <c r="DB198">
        <f t="shared" si="86"/>
        <v>14.18</v>
      </c>
      <c r="DC198">
        <f t="shared" si="87"/>
        <v>0</v>
      </c>
      <c r="DD198" t="s">
        <v>3</v>
      </c>
      <c r="DE198" t="s">
        <v>3</v>
      </c>
      <c r="DF198">
        <f t="shared" si="88"/>
        <v>5.65</v>
      </c>
      <c r="DG198">
        <f t="shared" si="89"/>
        <v>0</v>
      </c>
      <c r="DH198">
        <f t="shared" si="90"/>
        <v>0</v>
      </c>
      <c r="DI198">
        <f t="shared" si="92"/>
        <v>0</v>
      </c>
      <c r="DJ198">
        <f t="shared" si="91"/>
        <v>5.65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">
      <c r="A199">
        <f>ROW(Source!A104)</f>
        <v>104</v>
      </c>
      <c r="B199">
        <v>85736473</v>
      </c>
      <c r="C199">
        <v>85737089</v>
      </c>
      <c r="D199">
        <v>85211459</v>
      </c>
      <c r="E199">
        <v>1</v>
      </c>
      <c r="F199">
        <v>1</v>
      </c>
      <c r="G199">
        <v>1081</v>
      </c>
      <c r="H199">
        <v>3</v>
      </c>
      <c r="I199" t="s">
        <v>191</v>
      </c>
      <c r="J199" t="s">
        <v>193</v>
      </c>
      <c r="K199" t="s">
        <v>192</v>
      </c>
      <c r="L199">
        <v>1301</v>
      </c>
      <c r="N199">
        <v>1003</v>
      </c>
      <c r="O199" t="s">
        <v>156</v>
      </c>
      <c r="P199" t="s">
        <v>156</v>
      </c>
      <c r="Q199">
        <v>1</v>
      </c>
      <c r="W199">
        <v>0</v>
      </c>
      <c r="X199">
        <v>-173671470</v>
      </c>
      <c r="Y199">
        <f t="shared" si="82"/>
        <v>100</v>
      </c>
      <c r="AA199">
        <v>1062.52</v>
      </c>
      <c r="AB199">
        <v>0</v>
      </c>
      <c r="AC199">
        <v>0</v>
      </c>
      <c r="AD199">
        <v>0</v>
      </c>
      <c r="AE199">
        <v>51.28</v>
      </c>
      <c r="AF199">
        <v>0</v>
      </c>
      <c r="AG199">
        <v>0</v>
      </c>
      <c r="AH199">
        <v>0</v>
      </c>
      <c r="AI199">
        <v>20.72</v>
      </c>
      <c r="AJ199">
        <v>1</v>
      </c>
      <c r="AK199">
        <v>1</v>
      </c>
      <c r="AL199">
        <v>1</v>
      </c>
      <c r="AM199">
        <v>0</v>
      </c>
      <c r="AN199">
        <v>0</v>
      </c>
      <c r="AO199">
        <v>0</v>
      </c>
      <c r="AP199">
        <v>1</v>
      </c>
      <c r="AQ199">
        <v>0</v>
      </c>
      <c r="AR199">
        <v>0</v>
      </c>
      <c r="AS199" t="s">
        <v>3</v>
      </c>
      <c r="AT199">
        <v>100</v>
      </c>
      <c r="AU199" t="s">
        <v>42</v>
      </c>
      <c r="AV199">
        <v>0</v>
      </c>
      <c r="AW199">
        <v>1</v>
      </c>
      <c r="AX199">
        <v>-1</v>
      </c>
      <c r="AY199">
        <v>0</v>
      </c>
      <c r="AZ199">
        <v>0</v>
      </c>
      <c r="BA199" t="s">
        <v>3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ROUND(Y199*Source!I104,9)</f>
        <v>22</v>
      </c>
      <c r="CY199">
        <f t="shared" si="83"/>
        <v>1062.52</v>
      </c>
      <c r="CZ199">
        <f t="shared" si="84"/>
        <v>51.28</v>
      </c>
      <c r="DA199">
        <f t="shared" si="85"/>
        <v>20.72</v>
      </c>
      <c r="DB199">
        <f t="shared" si="86"/>
        <v>5128</v>
      </c>
      <c r="DC199">
        <f t="shared" si="87"/>
        <v>0</v>
      </c>
      <c r="DD199" t="s">
        <v>3</v>
      </c>
      <c r="DE199" t="s">
        <v>3</v>
      </c>
      <c r="DF199">
        <f t="shared" si="88"/>
        <v>23375.439999999999</v>
      </c>
      <c r="DG199">
        <f t="shared" si="89"/>
        <v>0</v>
      </c>
      <c r="DH199">
        <f t="shared" si="90"/>
        <v>0</v>
      </c>
      <c r="DI199">
        <f t="shared" si="92"/>
        <v>0</v>
      </c>
      <c r="DJ199">
        <f t="shared" si="91"/>
        <v>23375.439999999999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">
      <c r="A200">
        <f>ROW(Source!A104)</f>
        <v>104</v>
      </c>
      <c r="B200">
        <v>85736473</v>
      </c>
      <c r="C200">
        <v>85737089</v>
      </c>
      <c r="D200">
        <v>85216793</v>
      </c>
      <c r="E200">
        <v>1</v>
      </c>
      <c r="F200">
        <v>1</v>
      </c>
      <c r="G200">
        <v>1081</v>
      </c>
      <c r="H200">
        <v>3</v>
      </c>
      <c r="I200" t="s">
        <v>187</v>
      </c>
      <c r="J200" t="s">
        <v>189</v>
      </c>
      <c r="K200" t="s">
        <v>188</v>
      </c>
      <c r="L200">
        <v>1354</v>
      </c>
      <c r="N200">
        <v>1010</v>
      </c>
      <c r="O200" t="s">
        <v>146</v>
      </c>
      <c r="P200" t="s">
        <v>146</v>
      </c>
      <c r="Q200">
        <v>1</v>
      </c>
      <c r="W200">
        <v>0</v>
      </c>
      <c r="X200">
        <v>-1611875370</v>
      </c>
      <c r="Y200">
        <f t="shared" si="82"/>
        <v>4.5454549999999996</v>
      </c>
      <c r="AA200">
        <v>2320.79</v>
      </c>
      <c r="AB200">
        <v>0</v>
      </c>
      <c r="AC200">
        <v>0</v>
      </c>
      <c r="AD200">
        <v>0</v>
      </c>
      <c r="AE200">
        <v>113.32</v>
      </c>
      <c r="AF200">
        <v>0</v>
      </c>
      <c r="AG200">
        <v>0</v>
      </c>
      <c r="AH200">
        <v>0</v>
      </c>
      <c r="AI200">
        <v>20.48</v>
      </c>
      <c r="AJ200">
        <v>1</v>
      </c>
      <c r="AK200">
        <v>1</v>
      </c>
      <c r="AL200">
        <v>1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 t="s">
        <v>3</v>
      </c>
      <c r="AT200">
        <v>4.5454549999999996</v>
      </c>
      <c r="AU200" t="s">
        <v>42</v>
      </c>
      <c r="AV200">
        <v>0</v>
      </c>
      <c r="AW200">
        <v>1</v>
      </c>
      <c r="AX200">
        <v>-1</v>
      </c>
      <c r="AY200">
        <v>0</v>
      </c>
      <c r="AZ200">
        <v>0</v>
      </c>
      <c r="BA200" t="s">
        <v>3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ROUND(Y200*Source!I104,9)</f>
        <v>1.0000001000000001</v>
      </c>
      <c r="CY200">
        <f t="shared" si="83"/>
        <v>2320.79</v>
      </c>
      <c r="CZ200">
        <f t="shared" si="84"/>
        <v>113.32</v>
      </c>
      <c r="DA200">
        <f t="shared" si="85"/>
        <v>20.48</v>
      </c>
      <c r="DB200">
        <f t="shared" si="86"/>
        <v>515.09</v>
      </c>
      <c r="DC200">
        <f t="shared" si="87"/>
        <v>0</v>
      </c>
      <c r="DD200" t="s">
        <v>3</v>
      </c>
      <c r="DE200" t="s">
        <v>3</v>
      </c>
      <c r="DF200">
        <f t="shared" si="88"/>
        <v>2320.79</v>
      </c>
      <c r="DG200">
        <f t="shared" si="89"/>
        <v>0</v>
      </c>
      <c r="DH200">
        <f t="shared" si="90"/>
        <v>0</v>
      </c>
      <c r="DI200">
        <f t="shared" si="92"/>
        <v>0</v>
      </c>
      <c r="DJ200">
        <f t="shared" si="91"/>
        <v>2320.79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">
      <c r="A201">
        <f>ROW(Source!A109)</f>
        <v>109</v>
      </c>
      <c r="B201">
        <v>85736471</v>
      </c>
      <c r="C201">
        <v>85737090</v>
      </c>
      <c r="D201">
        <v>85164021</v>
      </c>
      <c r="E201">
        <v>1081</v>
      </c>
      <c r="F201">
        <v>1</v>
      </c>
      <c r="G201">
        <v>1081</v>
      </c>
      <c r="H201">
        <v>1</v>
      </c>
      <c r="I201" t="s">
        <v>684</v>
      </c>
      <c r="J201" t="s">
        <v>3</v>
      </c>
      <c r="K201" t="s">
        <v>685</v>
      </c>
      <c r="L201">
        <v>1191</v>
      </c>
      <c r="N201">
        <v>1013</v>
      </c>
      <c r="O201" t="s">
        <v>686</v>
      </c>
      <c r="P201" t="s">
        <v>686</v>
      </c>
      <c r="Q201">
        <v>1</v>
      </c>
      <c r="W201">
        <v>0</v>
      </c>
      <c r="X201">
        <v>476480486</v>
      </c>
      <c r="Y201">
        <f>((AT201*1.15)*1.2)</f>
        <v>46.506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-2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33.700000000000003</v>
      </c>
      <c r="AU201" t="s">
        <v>141</v>
      </c>
      <c r="AV201">
        <v>1</v>
      </c>
      <c r="AW201">
        <v>2</v>
      </c>
      <c r="AX201">
        <v>85737181</v>
      </c>
      <c r="AY201">
        <v>1</v>
      </c>
      <c r="AZ201">
        <v>0</v>
      </c>
      <c r="BA201">
        <v>227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U201">
        <f>ROUND(AT201*Source!I109*AH201*AL201,2)</f>
        <v>0</v>
      </c>
      <c r="CV201">
        <f>ROUND(Y201*Source!I109,9)</f>
        <v>25.578299999999999</v>
      </c>
      <c r="CW201">
        <v>0</v>
      </c>
      <c r="CX201">
        <f>ROUND(Y201*Source!I109,9)</f>
        <v>25.578299999999999</v>
      </c>
      <c r="CY201">
        <f>AD201</f>
        <v>0</v>
      </c>
      <c r="CZ201">
        <f>AH201</f>
        <v>0</v>
      </c>
      <c r="DA201">
        <f>AL201</f>
        <v>1</v>
      </c>
      <c r="DB201">
        <f>ROUND(((ROUND(AT201*CZ201,2)*1.15)*1.2),6)</f>
        <v>0</v>
      </c>
      <c r="DC201">
        <f>ROUND(((ROUND(AT201*AG201,2)*1.15)*1.2),6)</f>
        <v>0</v>
      </c>
      <c r="DD201" t="s">
        <v>3</v>
      </c>
      <c r="DE201" t="s">
        <v>3</v>
      </c>
      <c r="DF201">
        <f t="shared" ref="DF201:DF218" si="93">ROUND(ROUND(AE201,2)*CX201,2)</f>
        <v>0</v>
      </c>
      <c r="DG201">
        <f t="shared" si="89"/>
        <v>0</v>
      </c>
      <c r="DH201">
        <f t="shared" si="90"/>
        <v>0</v>
      </c>
      <c r="DI201">
        <f t="shared" si="92"/>
        <v>0</v>
      </c>
      <c r="DJ201">
        <f>DI201</f>
        <v>0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">
      <c r="A202">
        <f>ROW(Source!A109)</f>
        <v>109</v>
      </c>
      <c r="B202">
        <v>85736471</v>
      </c>
      <c r="C202">
        <v>85737090</v>
      </c>
      <c r="D202">
        <v>85229630</v>
      </c>
      <c r="E202">
        <v>1</v>
      </c>
      <c r="F202">
        <v>1</v>
      </c>
      <c r="G202">
        <v>1081</v>
      </c>
      <c r="H202">
        <v>2</v>
      </c>
      <c r="I202" t="s">
        <v>724</v>
      </c>
      <c r="J202" t="s">
        <v>725</v>
      </c>
      <c r="K202" t="s">
        <v>726</v>
      </c>
      <c r="L202">
        <v>1368</v>
      </c>
      <c r="N202">
        <v>1011</v>
      </c>
      <c r="O202" t="s">
        <v>690</v>
      </c>
      <c r="P202" t="s">
        <v>690</v>
      </c>
      <c r="Q202">
        <v>1</v>
      </c>
      <c r="W202">
        <v>0</v>
      </c>
      <c r="X202">
        <v>378609176</v>
      </c>
      <c r="Y202">
        <f>((AT202*1.25)*1.2)</f>
        <v>1.7849999999999997</v>
      </c>
      <c r="AA202">
        <v>0</v>
      </c>
      <c r="AB202">
        <v>3.39</v>
      </c>
      <c r="AC202">
        <v>0</v>
      </c>
      <c r="AD202">
        <v>0</v>
      </c>
      <c r="AE202">
        <v>0</v>
      </c>
      <c r="AF202">
        <v>3.18</v>
      </c>
      <c r="AG202">
        <v>0</v>
      </c>
      <c r="AH202">
        <v>0</v>
      </c>
      <c r="AI202">
        <v>1</v>
      </c>
      <c r="AJ202">
        <v>1</v>
      </c>
      <c r="AK202">
        <v>1</v>
      </c>
      <c r="AL202">
        <v>1</v>
      </c>
      <c r="AM202">
        <v>-2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1.19</v>
      </c>
      <c r="AU202" t="s">
        <v>140</v>
      </c>
      <c r="AV202">
        <v>0</v>
      </c>
      <c r="AW202">
        <v>2</v>
      </c>
      <c r="AX202">
        <v>85737182</v>
      </c>
      <c r="AY202">
        <v>1</v>
      </c>
      <c r="AZ202">
        <v>0</v>
      </c>
      <c r="BA202">
        <v>228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f>ROUND(Y202*Source!I109*DO202,9)</f>
        <v>0</v>
      </c>
      <c r="CX202">
        <f>ROUND(Y202*Source!I109,9)</f>
        <v>0.98175000000000001</v>
      </c>
      <c r="CY202">
        <f>AB202</f>
        <v>3.39</v>
      </c>
      <c r="CZ202">
        <f>AF202</f>
        <v>3.18</v>
      </c>
      <c r="DA202">
        <f>AJ202</f>
        <v>1</v>
      </c>
      <c r="DB202">
        <f>ROUND(((ROUND(AT202*CZ202,2)*1.25)*1.2),6)</f>
        <v>5.67</v>
      </c>
      <c r="DC202">
        <f>ROUND(((ROUND(AT202*AG202,2)*1.25)*1.2),6)</f>
        <v>0</v>
      </c>
      <c r="DD202" t="s">
        <v>3</v>
      </c>
      <c r="DE202" t="s">
        <v>3</v>
      </c>
      <c r="DF202">
        <f t="shared" si="93"/>
        <v>0</v>
      </c>
      <c r="DG202">
        <f t="shared" si="89"/>
        <v>3.12</v>
      </c>
      <c r="DH202">
        <f t="shared" si="90"/>
        <v>0</v>
      </c>
      <c r="DI202">
        <f t="shared" si="92"/>
        <v>0</v>
      </c>
      <c r="DJ202">
        <f>DG202</f>
        <v>3.12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">
      <c r="A203">
        <f>ROW(Source!A109)</f>
        <v>109</v>
      </c>
      <c r="B203">
        <v>85736471</v>
      </c>
      <c r="C203">
        <v>85737090</v>
      </c>
      <c r="D203">
        <v>85229932</v>
      </c>
      <c r="E203">
        <v>1</v>
      </c>
      <c r="F203">
        <v>1</v>
      </c>
      <c r="G203">
        <v>1081</v>
      </c>
      <c r="H203">
        <v>2</v>
      </c>
      <c r="I203" t="s">
        <v>704</v>
      </c>
      <c r="J203" t="s">
        <v>705</v>
      </c>
      <c r="K203" t="s">
        <v>706</v>
      </c>
      <c r="L203">
        <v>1368</v>
      </c>
      <c r="N203">
        <v>1011</v>
      </c>
      <c r="O203" t="s">
        <v>690</v>
      </c>
      <c r="P203" t="s">
        <v>690</v>
      </c>
      <c r="Q203">
        <v>1</v>
      </c>
      <c r="W203">
        <v>0</v>
      </c>
      <c r="X203">
        <v>874612079</v>
      </c>
      <c r="Y203">
        <f>((AT203*1.25)*1.2)</f>
        <v>0.6</v>
      </c>
      <c r="AA203">
        <v>0</v>
      </c>
      <c r="AB203">
        <v>88.67</v>
      </c>
      <c r="AC203">
        <v>13.47</v>
      </c>
      <c r="AD203">
        <v>0</v>
      </c>
      <c r="AE203">
        <v>0</v>
      </c>
      <c r="AF203">
        <v>83.1</v>
      </c>
      <c r="AG203">
        <v>12.62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-2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0.4</v>
      </c>
      <c r="AU203" t="s">
        <v>140</v>
      </c>
      <c r="AV203">
        <v>0</v>
      </c>
      <c r="AW203">
        <v>2</v>
      </c>
      <c r="AX203">
        <v>85737183</v>
      </c>
      <c r="AY203">
        <v>1</v>
      </c>
      <c r="AZ203">
        <v>0</v>
      </c>
      <c r="BA203">
        <v>229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f>ROUND(Y203*Source!I109*DO203,9)</f>
        <v>4.1646000000000001</v>
      </c>
      <c r="CX203">
        <f>ROUND(Y203*Source!I109,9)</f>
        <v>0.33</v>
      </c>
      <c r="CY203">
        <f>AB203</f>
        <v>88.67</v>
      </c>
      <c r="CZ203">
        <f>AF203</f>
        <v>83.1</v>
      </c>
      <c r="DA203">
        <f>AJ203</f>
        <v>1</v>
      </c>
      <c r="DB203">
        <f>ROUND(((ROUND(AT203*CZ203,2)*1.25)*1.2),6)</f>
        <v>49.86</v>
      </c>
      <c r="DC203">
        <f>ROUND(((ROUND(AT203*AG203,2)*1.25)*1.2),6)</f>
        <v>7.5750000000000002</v>
      </c>
      <c r="DD203" t="s">
        <v>3</v>
      </c>
      <c r="DE203" t="s">
        <v>3</v>
      </c>
      <c r="DF203">
        <f t="shared" si="93"/>
        <v>0</v>
      </c>
      <c r="DG203">
        <f t="shared" si="89"/>
        <v>27.42</v>
      </c>
      <c r="DH203">
        <f t="shared" si="90"/>
        <v>4.16</v>
      </c>
      <c r="DI203">
        <f t="shared" si="92"/>
        <v>0</v>
      </c>
      <c r="DJ203">
        <f>DG203</f>
        <v>27.42</v>
      </c>
      <c r="DK203">
        <v>0</v>
      </c>
      <c r="DL203" t="s">
        <v>707</v>
      </c>
      <c r="DM203">
        <v>0</v>
      </c>
      <c r="DN203" t="s">
        <v>686</v>
      </c>
      <c r="DO203">
        <v>12.62</v>
      </c>
    </row>
    <row r="204" spans="1:119" x14ac:dyDescent="0.2">
      <c r="A204">
        <f>ROW(Source!A109)</f>
        <v>109</v>
      </c>
      <c r="B204">
        <v>85736471</v>
      </c>
      <c r="C204">
        <v>85737090</v>
      </c>
      <c r="D204">
        <v>85229166</v>
      </c>
      <c r="E204">
        <v>1</v>
      </c>
      <c r="F204">
        <v>1</v>
      </c>
      <c r="G204">
        <v>1081</v>
      </c>
      <c r="H204">
        <v>2</v>
      </c>
      <c r="I204" t="s">
        <v>727</v>
      </c>
      <c r="J204" t="s">
        <v>728</v>
      </c>
      <c r="K204" t="s">
        <v>729</v>
      </c>
      <c r="L204">
        <v>1368</v>
      </c>
      <c r="N204">
        <v>1011</v>
      </c>
      <c r="O204" t="s">
        <v>690</v>
      </c>
      <c r="P204" t="s">
        <v>690</v>
      </c>
      <c r="Q204">
        <v>1</v>
      </c>
      <c r="W204">
        <v>0</v>
      </c>
      <c r="X204">
        <v>-44940208</v>
      </c>
      <c r="Y204">
        <f>((AT204*1.25)*1.2)</f>
        <v>0.09</v>
      </c>
      <c r="AA204">
        <v>0</v>
      </c>
      <c r="AB204">
        <v>191.17</v>
      </c>
      <c r="AC204">
        <v>18.059999999999999</v>
      </c>
      <c r="AD204">
        <v>0</v>
      </c>
      <c r="AE204">
        <v>0</v>
      </c>
      <c r="AF204">
        <v>179.17</v>
      </c>
      <c r="AG204">
        <v>16.93</v>
      </c>
      <c r="AH204">
        <v>0</v>
      </c>
      <c r="AI204">
        <v>1</v>
      </c>
      <c r="AJ204">
        <v>1</v>
      </c>
      <c r="AK204">
        <v>1</v>
      </c>
      <c r="AL204">
        <v>1</v>
      </c>
      <c r="AM204">
        <v>-2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0.06</v>
      </c>
      <c r="AU204" t="s">
        <v>140</v>
      </c>
      <c r="AV204">
        <v>0</v>
      </c>
      <c r="AW204">
        <v>2</v>
      </c>
      <c r="AX204">
        <v>85737184</v>
      </c>
      <c r="AY204">
        <v>1</v>
      </c>
      <c r="AZ204">
        <v>0</v>
      </c>
      <c r="BA204">
        <v>230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f>ROUND(Y204*Source!I109*DO204,9)</f>
        <v>0.83803499999999997</v>
      </c>
      <c r="CX204">
        <f>ROUND(Y204*Source!I109,9)</f>
        <v>4.9500000000000002E-2</v>
      </c>
      <c r="CY204">
        <f>AB204</f>
        <v>191.17</v>
      </c>
      <c r="CZ204">
        <f>AF204</f>
        <v>179.17</v>
      </c>
      <c r="DA204">
        <f>AJ204</f>
        <v>1</v>
      </c>
      <c r="DB204">
        <f>ROUND(((ROUND(AT204*CZ204,2)*1.25)*1.2),6)</f>
        <v>16.125</v>
      </c>
      <c r="DC204">
        <f>ROUND(((ROUND(AT204*AG204,2)*1.25)*1.2),6)</f>
        <v>1.53</v>
      </c>
      <c r="DD204" t="s">
        <v>3</v>
      </c>
      <c r="DE204" t="s">
        <v>3</v>
      </c>
      <c r="DF204">
        <f t="shared" si="93"/>
        <v>0</v>
      </c>
      <c r="DG204">
        <f t="shared" si="89"/>
        <v>8.8699999999999992</v>
      </c>
      <c r="DH204">
        <f t="shared" si="90"/>
        <v>0.84</v>
      </c>
      <c r="DI204">
        <f t="shared" si="92"/>
        <v>0</v>
      </c>
      <c r="DJ204">
        <f>DG204</f>
        <v>8.8699999999999992</v>
      </c>
      <c r="DK204">
        <v>0</v>
      </c>
      <c r="DL204" t="s">
        <v>707</v>
      </c>
      <c r="DM204">
        <v>0</v>
      </c>
      <c r="DN204" t="s">
        <v>686</v>
      </c>
      <c r="DO204">
        <v>16.93</v>
      </c>
    </row>
    <row r="205" spans="1:119" x14ac:dyDescent="0.2">
      <c r="A205">
        <f>ROW(Source!A109)</f>
        <v>109</v>
      </c>
      <c r="B205">
        <v>85736471</v>
      </c>
      <c r="C205">
        <v>85737090</v>
      </c>
      <c r="D205">
        <v>85198960</v>
      </c>
      <c r="E205">
        <v>1</v>
      </c>
      <c r="F205">
        <v>1</v>
      </c>
      <c r="G205">
        <v>1081</v>
      </c>
      <c r="H205">
        <v>3</v>
      </c>
      <c r="I205" t="s">
        <v>714</v>
      </c>
      <c r="J205" t="s">
        <v>715</v>
      </c>
      <c r="K205" t="s">
        <v>716</v>
      </c>
      <c r="L205">
        <v>1339</v>
      </c>
      <c r="N205">
        <v>1007</v>
      </c>
      <c r="O205" t="s">
        <v>694</v>
      </c>
      <c r="P205" t="s">
        <v>694</v>
      </c>
      <c r="Q205">
        <v>1</v>
      </c>
      <c r="W205">
        <v>0</v>
      </c>
      <c r="X205">
        <v>-1622585150</v>
      </c>
      <c r="Y205">
        <f t="shared" ref="Y205:Y214" si="94">((AT205*1)*1)</f>
        <v>0.23466999999999999</v>
      </c>
      <c r="AA205">
        <v>7.07</v>
      </c>
      <c r="AB205">
        <v>0</v>
      </c>
      <c r="AC205">
        <v>0</v>
      </c>
      <c r="AD205">
        <v>0</v>
      </c>
      <c r="AE205">
        <v>7.07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-2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0.23466999999999999</v>
      </c>
      <c r="AU205" t="s">
        <v>42</v>
      </c>
      <c r="AV205">
        <v>0</v>
      </c>
      <c r="AW205">
        <v>2</v>
      </c>
      <c r="AX205">
        <v>85737185</v>
      </c>
      <c r="AY205">
        <v>1</v>
      </c>
      <c r="AZ205">
        <v>0</v>
      </c>
      <c r="BA205">
        <v>231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v>0</v>
      </c>
      <c r="CX205">
        <f>ROUND(Y205*Source!I109,9)</f>
        <v>0.1290685</v>
      </c>
      <c r="CY205">
        <f t="shared" ref="CY205:CY214" si="95">AA205</f>
        <v>7.07</v>
      </c>
      <c r="CZ205">
        <f t="shared" ref="CZ205:CZ214" si="96">AE205</f>
        <v>7.07</v>
      </c>
      <c r="DA205">
        <f t="shared" ref="DA205:DA214" si="97">AI205</f>
        <v>1</v>
      </c>
      <c r="DB205">
        <f t="shared" ref="DB205:DB214" si="98">ROUND(((ROUND(AT205*CZ205,2)*1)*1),6)</f>
        <v>1.66</v>
      </c>
      <c r="DC205">
        <f t="shared" ref="DC205:DC214" si="99">ROUND(((ROUND(AT205*AG205,2)*1)*1),6)</f>
        <v>0</v>
      </c>
      <c r="DD205" t="s">
        <v>3</v>
      </c>
      <c r="DE205" t="s">
        <v>3</v>
      </c>
      <c r="DF205">
        <f t="shared" si="93"/>
        <v>0.91</v>
      </c>
      <c r="DG205">
        <f t="shared" si="89"/>
        <v>0</v>
      </c>
      <c r="DH205">
        <f t="shared" si="90"/>
        <v>0</v>
      </c>
      <c r="DI205">
        <f t="shared" si="92"/>
        <v>0</v>
      </c>
      <c r="DJ205">
        <f t="shared" ref="DJ205:DJ214" si="100">DF205</f>
        <v>0.91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">
      <c r="A206">
        <f>ROW(Source!A109)</f>
        <v>109</v>
      </c>
      <c r="B206">
        <v>85736471</v>
      </c>
      <c r="C206">
        <v>85737090</v>
      </c>
      <c r="D206">
        <v>85200671</v>
      </c>
      <c r="E206">
        <v>1</v>
      </c>
      <c r="F206">
        <v>1</v>
      </c>
      <c r="G206">
        <v>1081</v>
      </c>
      <c r="H206">
        <v>3</v>
      </c>
      <c r="I206" t="s">
        <v>730</v>
      </c>
      <c r="J206" t="s">
        <v>731</v>
      </c>
      <c r="K206" t="s">
        <v>732</v>
      </c>
      <c r="L206">
        <v>1346</v>
      </c>
      <c r="N206">
        <v>1009</v>
      </c>
      <c r="O206" t="s">
        <v>723</v>
      </c>
      <c r="P206" t="s">
        <v>723</v>
      </c>
      <c r="Q206">
        <v>1</v>
      </c>
      <c r="W206">
        <v>0</v>
      </c>
      <c r="X206">
        <v>1021383118</v>
      </c>
      <c r="Y206">
        <f t="shared" si="94"/>
        <v>0.05</v>
      </c>
      <c r="AA206">
        <v>37.979999999999997</v>
      </c>
      <c r="AB206">
        <v>0</v>
      </c>
      <c r="AC206">
        <v>0</v>
      </c>
      <c r="AD206">
        <v>0</v>
      </c>
      <c r="AE206">
        <v>37.979999999999997</v>
      </c>
      <c r="AF206">
        <v>0</v>
      </c>
      <c r="AG206">
        <v>0</v>
      </c>
      <c r="AH206">
        <v>0</v>
      </c>
      <c r="AI206">
        <v>1</v>
      </c>
      <c r="AJ206">
        <v>1</v>
      </c>
      <c r="AK206">
        <v>1</v>
      </c>
      <c r="AL206">
        <v>1</v>
      </c>
      <c r="AM206">
        <v>-2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0.05</v>
      </c>
      <c r="AU206" t="s">
        <v>42</v>
      </c>
      <c r="AV206">
        <v>0</v>
      </c>
      <c r="AW206">
        <v>2</v>
      </c>
      <c r="AX206">
        <v>85737186</v>
      </c>
      <c r="AY206">
        <v>1</v>
      </c>
      <c r="AZ206">
        <v>0</v>
      </c>
      <c r="BA206">
        <v>232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ROUND(Y206*Source!I109,9)</f>
        <v>2.75E-2</v>
      </c>
      <c r="CY206">
        <f t="shared" si="95"/>
        <v>37.979999999999997</v>
      </c>
      <c r="CZ206">
        <f t="shared" si="96"/>
        <v>37.979999999999997</v>
      </c>
      <c r="DA206">
        <f t="shared" si="97"/>
        <v>1</v>
      </c>
      <c r="DB206">
        <f t="shared" si="98"/>
        <v>1.9</v>
      </c>
      <c r="DC206">
        <f t="shared" si="99"/>
        <v>0</v>
      </c>
      <c r="DD206" t="s">
        <v>3</v>
      </c>
      <c r="DE206" t="s">
        <v>3</v>
      </c>
      <c r="DF206">
        <f t="shared" si="93"/>
        <v>1.04</v>
      </c>
      <c r="DG206">
        <f t="shared" si="89"/>
        <v>0</v>
      </c>
      <c r="DH206">
        <f t="shared" si="90"/>
        <v>0</v>
      </c>
      <c r="DI206">
        <f t="shared" si="92"/>
        <v>0</v>
      </c>
      <c r="DJ206">
        <f t="shared" si="100"/>
        <v>1.04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">
      <c r="A207">
        <f>ROW(Source!A109)</f>
        <v>109</v>
      </c>
      <c r="B207">
        <v>85736471</v>
      </c>
      <c r="C207">
        <v>85737090</v>
      </c>
      <c r="D207">
        <v>85199079</v>
      </c>
      <c r="E207">
        <v>1</v>
      </c>
      <c r="F207">
        <v>1</v>
      </c>
      <c r="G207">
        <v>1081</v>
      </c>
      <c r="H207">
        <v>3</v>
      </c>
      <c r="I207" t="s">
        <v>733</v>
      </c>
      <c r="J207" t="s">
        <v>734</v>
      </c>
      <c r="K207" t="s">
        <v>735</v>
      </c>
      <c r="L207">
        <v>1348</v>
      </c>
      <c r="N207">
        <v>1009</v>
      </c>
      <c r="O207" t="s">
        <v>700</v>
      </c>
      <c r="P207" t="s">
        <v>700</v>
      </c>
      <c r="Q207">
        <v>1000</v>
      </c>
      <c r="W207">
        <v>0</v>
      </c>
      <c r="X207">
        <v>-1462767551</v>
      </c>
      <c r="Y207">
        <f t="shared" si="94"/>
        <v>6.2999999999999998E-6</v>
      </c>
      <c r="AA207">
        <v>3234.81</v>
      </c>
      <c r="AB207">
        <v>0</v>
      </c>
      <c r="AC207">
        <v>0</v>
      </c>
      <c r="AD207">
        <v>0</v>
      </c>
      <c r="AE207">
        <v>3234.81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-2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6.2999999999999998E-6</v>
      </c>
      <c r="AU207" t="s">
        <v>42</v>
      </c>
      <c r="AV207">
        <v>0</v>
      </c>
      <c r="AW207">
        <v>2</v>
      </c>
      <c r="AX207">
        <v>85737187</v>
      </c>
      <c r="AY207">
        <v>1</v>
      </c>
      <c r="AZ207">
        <v>0</v>
      </c>
      <c r="BA207">
        <v>233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ROUND(Y207*Source!I109,9)</f>
        <v>3.4649999999999999E-6</v>
      </c>
      <c r="CY207">
        <f t="shared" si="95"/>
        <v>3234.81</v>
      </c>
      <c r="CZ207">
        <f t="shared" si="96"/>
        <v>3234.81</v>
      </c>
      <c r="DA207">
        <f t="shared" si="97"/>
        <v>1</v>
      </c>
      <c r="DB207">
        <f t="shared" si="98"/>
        <v>0.02</v>
      </c>
      <c r="DC207">
        <f t="shared" si="99"/>
        <v>0</v>
      </c>
      <c r="DD207" t="s">
        <v>3</v>
      </c>
      <c r="DE207" t="s">
        <v>3</v>
      </c>
      <c r="DF207">
        <f t="shared" si="93"/>
        <v>0.01</v>
      </c>
      <c r="DG207">
        <f t="shared" si="89"/>
        <v>0</v>
      </c>
      <c r="DH207">
        <f t="shared" si="90"/>
        <v>0</v>
      </c>
      <c r="DI207">
        <f t="shared" si="92"/>
        <v>0</v>
      </c>
      <c r="DJ207">
        <f t="shared" si="100"/>
        <v>0.01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">
      <c r="A208">
        <f>ROW(Source!A109)</f>
        <v>109</v>
      </c>
      <c r="B208">
        <v>85736471</v>
      </c>
      <c r="C208">
        <v>85737090</v>
      </c>
      <c r="D208">
        <v>85198892</v>
      </c>
      <c r="E208">
        <v>1</v>
      </c>
      <c r="F208">
        <v>1</v>
      </c>
      <c r="G208">
        <v>1081</v>
      </c>
      <c r="H208">
        <v>3</v>
      </c>
      <c r="I208" t="s">
        <v>691</v>
      </c>
      <c r="J208" t="s">
        <v>692</v>
      </c>
      <c r="K208" t="s">
        <v>693</v>
      </c>
      <c r="L208">
        <v>1339</v>
      </c>
      <c r="N208">
        <v>1007</v>
      </c>
      <c r="O208" t="s">
        <v>694</v>
      </c>
      <c r="P208" t="s">
        <v>694</v>
      </c>
      <c r="Q208">
        <v>1</v>
      </c>
      <c r="W208">
        <v>0</v>
      </c>
      <c r="X208">
        <v>-676034668</v>
      </c>
      <c r="Y208">
        <f t="shared" si="94"/>
        <v>0.19</v>
      </c>
      <c r="AA208">
        <v>53.42</v>
      </c>
      <c r="AB208">
        <v>0</v>
      </c>
      <c r="AC208">
        <v>0</v>
      </c>
      <c r="AD208">
        <v>0</v>
      </c>
      <c r="AE208">
        <v>53.42</v>
      </c>
      <c r="AF208">
        <v>0</v>
      </c>
      <c r="AG208">
        <v>0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-2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0.19</v>
      </c>
      <c r="AU208" t="s">
        <v>42</v>
      </c>
      <c r="AV208">
        <v>0</v>
      </c>
      <c r="AW208">
        <v>2</v>
      </c>
      <c r="AX208">
        <v>85737188</v>
      </c>
      <c r="AY208">
        <v>1</v>
      </c>
      <c r="AZ208">
        <v>0</v>
      </c>
      <c r="BA208">
        <v>234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ROUND(Y208*Source!I109,9)</f>
        <v>0.1045</v>
      </c>
      <c r="CY208">
        <f t="shared" si="95"/>
        <v>53.42</v>
      </c>
      <c r="CZ208">
        <f t="shared" si="96"/>
        <v>53.42</v>
      </c>
      <c r="DA208">
        <f t="shared" si="97"/>
        <v>1</v>
      </c>
      <c r="DB208">
        <f t="shared" si="98"/>
        <v>10.15</v>
      </c>
      <c r="DC208">
        <f t="shared" si="99"/>
        <v>0</v>
      </c>
      <c r="DD208" t="s">
        <v>3</v>
      </c>
      <c r="DE208" t="s">
        <v>3</v>
      </c>
      <c r="DF208">
        <f t="shared" si="93"/>
        <v>5.58</v>
      </c>
      <c r="DG208">
        <f t="shared" si="89"/>
        <v>0</v>
      </c>
      <c r="DH208">
        <f t="shared" si="90"/>
        <v>0</v>
      </c>
      <c r="DI208">
        <f t="shared" si="92"/>
        <v>0</v>
      </c>
      <c r="DJ208">
        <f t="shared" si="100"/>
        <v>5.58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">
      <c r="A209">
        <f>ROW(Source!A109)</f>
        <v>109</v>
      </c>
      <c r="B209">
        <v>85736471</v>
      </c>
      <c r="C209">
        <v>85737090</v>
      </c>
      <c r="D209">
        <v>85199158</v>
      </c>
      <c r="E209">
        <v>1</v>
      </c>
      <c r="F209">
        <v>1</v>
      </c>
      <c r="G209">
        <v>1081</v>
      </c>
      <c r="H209">
        <v>3</v>
      </c>
      <c r="I209" t="s">
        <v>695</v>
      </c>
      <c r="J209" t="s">
        <v>696</v>
      </c>
      <c r="K209" t="s">
        <v>697</v>
      </c>
      <c r="L209">
        <v>1339</v>
      </c>
      <c r="N209">
        <v>1007</v>
      </c>
      <c r="O209" t="s">
        <v>694</v>
      </c>
      <c r="P209" t="s">
        <v>694</v>
      </c>
      <c r="Q209">
        <v>1</v>
      </c>
      <c r="W209">
        <v>0</v>
      </c>
      <c r="X209">
        <v>-1235260082</v>
      </c>
      <c r="Y209">
        <f t="shared" si="94"/>
        <v>0.34200000000000003</v>
      </c>
      <c r="AA209">
        <v>5.82</v>
      </c>
      <c r="AB209">
        <v>0</v>
      </c>
      <c r="AC209">
        <v>0</v>
      </c>
      <c r="AD209">
        <v>0</v>
      </c>
      <c r="AE209">
        <v>5.82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1</v>
      </c>
      <c r="AL209">
        <v>1</v>
      </c>
      <c r="AM209">
        <v>-2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0.34200000000000003</v>
      </c>
      <c r="AU209" t="s">
        <v>42</v>
      </c>
      <c r="AV209">
        <v>0</v>
      </c>
      <c r="AW209">
        <v>2</v>
      </c>
      <c r="AX209">
        <v>85737189</v>
      </c>
      <c r="AY209">
        <v>1</v>
      </c>
      <c r="AZ209">
        <v>0</v>
      </c>
      <c r="BA209">
        <v>235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v>0</v>
      </c>
      <c r="CX209">
        <f>ROUND(Y209*Source!I109,9)</f>
        <v>0.18809999999999999</v>
      </c>
      <c r="CY209">
        <f t="shared" si="95"/>
        <v>5.82</v>
      </c>
      <c r="CZ209">
        <f t="shared" si="96"/>
        <v>5.82</v>
      </c>
      <c r="DA209">
        <f t="shared" si="97"/>
        <v>1</v>
      </c>
      <c r="DB209">
        <f t="shared" si="98"/>
        <v>1.99</v>
      </c>
      <c r="DC209">
        <f t="shared" si="99"/>
        <v>0</v>
      </c>
      <c r="DD209" t="s">
        <v>3</v>
      </c>
      <c r="DE209" t="s">
        <v>3</v>
      </c>
      <c r="DF209">
        <f t="shared" si="93"/>
        <v>1.0900000000000001</v>
      </c>
      <c r="DG209">
        <f t="shared" si="89"/>
        <v>0</v>
      </c>
      <c r="DH209">
        <f t="shared" si="90"/>
        <v>0</v>
      </c>
      <c r="DI209">
        <f t="shared" si="92"/>
        <v>0</v>
      </c>
      <c r="DJ209">
        <f t="shared" si="100"/>
        <v>1.0900000000000001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">
      <c r="A210">
        <f>ROW(Source!A109)</f>
        <v>109</v>
      </c>
      <c r="B210">
        <v>85736471</v>
      </c>
      <c r="C210">
        <v>85737090</v>
      </c>
      <c r="D210">
        <v>85199230</v>
      </c>
      <c r="E210">
        <v>1</v>
      </c>
      <c r="F210">
        <v>1</v>
      </c>
      <c r="G210">
        <v>1081</v>
      </c>
      <c r="H210">
        <v>3</v>
      </c>
      <c r="I210" t="s">
        <v>736</v>
      </c>
      <c r="J210" t="s">
        <v>737</v>
      </c>
      <c r="K210" t="s">
        <v>738</v>
      </c>
      <c r="L210">
        <v>1348</v>
      </c>
      <c r="N210">
        <v>1009</v>
      </c>
      <c r="O210" t="s">
        <v>700</v>
      </c>
      <c r="P210" t="s">
        <v>700</v>
      </c>
      <c r="Q210">
        <v>1000</v>
      </c>
      <c r="W210">
        <v>0</v>
      </c>
      <c r="X210">
        <v>1270042986</v>
      </c>
      <c r="Y210">
        <f t="shared" si="94"/>
        <v>8.7000000000000001E-4</v>
      </c>
      <c r="AA210">
        <v>16214.84</v>
      </c>
      <c r="AB210">
        <v>0</v>
      </c>
      <c r="AC210">
        <v>0</v>
      </c>
      <c r="AD210">
        <v>0</v>
      </c>
      <c r="AE210">
        <v>16214.84</v>
      </c>
      <c r="AF210">
        <v>0</v>
      </c>
      <c r="AG210">
        <v>0</v>
      </c>
      <c r="AH210">
        <v>0</v>
      </c>
      <c r="AI210">
        <v>1</v>
      </c>
      <c r="AJ210">
        <v>1</v>
      </c>
      <c r="AK210">
        <v>1</v>
      </c>
      <c r="AL210">
        <v>1</v>
      </c>
      <c r="AM210">
        <v>-2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8.7000000000000001E-4</v>
      </c>
      <c r="AU210" t="s">
        <v>42</v>
      </c>
      <c r="AV210">
        <v>0</v>
      </c>
      <c r="AW210">
        <v>2</v>
      </c>
      <c r="AX210">
        <v>85737190</v>
      </c>
      <c r="AY210">
        <v>1</v>
      </c>
      <c r="AZ210">
        <v>0</v>
      </c>
      <c r="BA210">
        <v>236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v>0</v>
      </c>
      <c r="CX210">
        <f>ROUND(Y210*Source!I109,9)</f>
        <v>4.7849999999999998E-4</v>
      </c>
      <c r="CY210">
        <f t="shared" si="95"/>
        <v>16214.84</v>
      </c>
      <c r="CZ210">
        <f t="shared" si="96"/>
        <v>16214.84</v>
      </c>
      <c r="DA210">
        <f t="shared" si="97"/>
        <v>1</v>
      </c>
      <c r="DB210">
        <f t="shared" si="98"/>
        <v>14.11</v>
      </c>
      <c r="DC210">
        <f t="shared" si="99"/>
        <v>0</v>
      </c>
      <c r="DD210" t="s">
        <v>3</v>
      </c>
      <c r="DE210" t="s">
        <v>3</v>
      </c>
      <c r="DF210">
        <f t="shared" si="93"/>
        <v>7.76</v>
      </c>
      <c r="DG210">
        <f t="shared" si="89"/>
        <v>0</v>
      </c>
      <c r="DH210">
        <f t="shared" si="90"/>
        <v>0</v>
      </c>
      <c r="DI210">
        <f t="shared" si="92"/>
        <v>0</v>
      </c>
      <c r="DJ210">
        <f t="shared" si="100"/>
        <v>7.76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">
      <c r="A211">
        <f>ROW(Source!A109)</f>
        <v>109</v>
      </c>
      <c r="B211">
        <v>85736471</v>
      </c>
      <c r="C211">
        <v>85737090</v>
      </c>
      <c r="D211">
        <v>85199398</v>
      </c>
      <c r="E211">
        <v>1</v>
      </c>
      <c r="F211">
        <v>1</v>
      </c>
      <c r="G211">
        <v>1081</v>
      </c>
      <c r="H211">
        <v>3</v>
      </c>
      <c r="I211" t="s">
        <v>739</v>
      </c>
      <c r="J211" t="s">
        <v>740</v>
      </c>
      <c r="K211" t="s">
        <v>741</v>
      </c>
      <c r="L211">
        <v>1346</v>
      </c>
      <c r="N211">
        <v>1009</v>
      </c>
      <c r="O211" t="s">
        <v>723</v>
      </c>
      <c r="P211" t="s">
        <v>723</v>
      </c>
      <c r="Q211">
        <v>1</v>
      </c>
      <c r="W211">
        <v>0</v>
      </c>
      <c r="X211">
        <v>488689173</v>
      </c>
      <c r="Y211">
        <f t="shared" si="94"/>
        <v>0.1</v>
      </c>
      <c r="AA211">
        <v>20.190000000000001</v>
      </c>
      <c r="AB211">
        <v>0</v>
      </c>
      <c r="AC211">
        <v>0</v>
      </c>
      <c r="AD211">
        <v>0</v>
      </c>
      <c r="AE211">
        <v>20.190000000000001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-2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0.1</v>
      </c>
      <c r="AU211" t="s">
        <v>42</v>
      </c>
      <c r="AV211">
        <v>0</v>
      </c>
      <c r="AW211">
        <v>2</v>
      </c>
      <c r="AX211">
        <v>85737191</v>
      </c>
      <c r="AY211">
        <v>1</v>
      </c>
      <c r="AZ211">
        <v>0</v>
      </c>
      <c r="BA211">
        <v>237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v>0</v>
      </c>
      <c r="CX211">
        <f>ROUND(Y211*Source!I109,9)</f>
        <v>5.5E-2</v>
      </c>
      <c r="CY211">
        <f t="shared" si="95"/>
        <v>20.190000000000001</v>
      </c>
      <c r="CZ211">
        <f t="shared" si="96"/>
        <v>20.190000000000001</v>
      </c>
      <c r="DA211">
        <f t="shared" si="97"/>
        <v>1</v>
      </c>
      <c r="DB211">
        <f t="shared" si="98"/>
        <v>2.02</v>
      </c>
      <c r="DC211">
        <f t="shared" si="99"/>
        <v>0</v>
      </c>
      <c r="DD211" t="s">
        <v>3</v>
      </c>
      <c r="DE211" t="s">
        <v>3</v>
      </c>
      <c r="DF211">
        <f t="shared" si="93"/>
        <v>1.1100000000000001</v>
      </c>
      <c r="DG211">
        <f t="shared" si="89"/>
        <v>0</v>
      </c>
      <c r="DH211">
        <f t="shared" si="90"/>
        <v>0</v>
      </c>
      <c r="DI211">
        <f t="shared" si="92"/>
        <v>0</v>
      </c>
      <c r="DJ211">
        <f t="shared" si="100"/>
        <v>1.1100000000000001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">
      <c r="A212">
        <f>ROW(Source!A109)</f>
        <v>109</v>
      </c>
      <c r="B212">
        <v>85736471</v>
      </c>
      <c r="C212">
        <v>85737090</v>
      </c>
      <c r="D212">
        <v>85199540</v>
      </c>
      <c r="E212">
        <v>1</v>
      </c>
      <c r="F212">
        <v>1</v>
      </c>
      <c r="G212">
        <v>1081</v>
      </c>
      <c r="H212">
        <v>3</v>
      </c>
      <c r="I212" t="s">
        <v>742</v>
      </c>
      <c r="J212" t="s">
        <v>743</v>
      </c>
      <c r="K212" t="s">
        <v>744</v>
      </c>
      <c r="L212">
        <v>1348</v>
      </c>
      <c r="N212">
        <v>1009</v>
      </c>
      <c r="O212" t="s">
        <v>700</v>
      </c>
      <c r="P212" t="s">
        <v>700</v>
      </c>
      <c r="Q212">
        <v>1000</v>
      </c>
      <c r="W212">
        <v>0</v>
      </c>
      <c r="X212">
        <v>-1009884797</v>
      </c>
      <c r="Y212">
        <f t="shared" si="94"/>
        <v>4.0000000000000002E-4</v>
      </c>
      <c r="AA212">
        <v>35445.93</v>
      </c>
      <c r="AB212">
        <v>0</v>
      </c>
      <c r="AC212">
        <v>0</v>
      </c>
      <c r="AD212">
        <v>0</v>
      </c>
      <c r="AE212">
        <v>35445.93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-2</v>
      </c>
      <c r="AN212">
        <v>0</v>
      </c>
      <c r="AO212">
        <v>1</v>
      </c>
      <c r="AP212">
        <v>1</v>
      </c>
      <c r="AQ212">
        <v>0</v>
      </c>
      <c r="AR212">
        <v>0</v>
      </c>
      <c r="AS212" t="s">
        <v>3</v>
      </c>
      <c r="AT212">
        <v>4.0000000000000002E-4</v>
      </c>
      <c r="AU212" t="s">
        <v>42</v>
      </c>
      <c r="AV212">
        <v>0</v>
      </c>
      <c r="AW212">
        <v>2</v>
      </c>
      <c r="AX212">
        <v>85737192</v>
      </c>
      <c r="AY212">
        <v>1</v>
      </c>
      <c r="AZ212">
        <v>0</v>
      </c>
      <c r="BA212">
        <v>238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ROUND(Y212*Source!I109,9)</f>
        <v>2.2000000000000001E-4</v>
      </c>
      <c r="CY212">
        <f t="shared" si="95"/>
        <v>35445.93</v>
      </c>
      <c r="CZ212">
        <f t="shared" si="96"/>
        <v>35445.93</v>
      </c>
      <c r="DA212">
        <f t="shared" si="97"/>
        <v>1</v>
      </c>
      <c r="DB212">
        <f t="shared" si="98"/>
        <v>14.18</v>
      </c>
      <c r="DC212">
        <f t="shared" si="99"/>
        <v>0</v>
      </c>
      <c r="DD212" t="s">
        <v>3</v>
      </c>
      <c r="DE212" t="s">
        <v>3</v>
      </c>
      <c r="DF212">
        <f t="shared" si="93"/>
        <v>7.8</v>
      </c>
      <c r="DG212">
        <f t="shared" si="89"/>
        <v>0</v>
      </c>
      <c r="DH212">
        <f t="shared" si="90"/>
        <v>0</v>
      </c>
      <c r="DI212">
        <f t="shared" si="92"/>
        <v>0</v>
      </c>
      <c r="DJ212">
        <f t="shared" si="100"/>
        <v>7.8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">
      <c r="A213">
        <f>ROW(Source!A109)</f>
        <v>109</v>
      </c>
      <c r="B213">
        <v>85736471</v>
      </c>
      <c r="C213">
        <v>85737090</v>
      </c>
      <c r="D213">
        <v>85211460</v>
      </c>
      <c r="E213">
        <v>1</v>
      </c>
      <c r="F213">
        <v>1</v>
      </c>
      <c r="G213">
        <v>1081</v>
      </c>
      <c r="H213">
        <v>3</v>
      </c>
      <c r="I213" t="s">
        <v>203</v>
      </c>
      <c r="J213" t="s">
        <v>205</v>
      </c>
      <c r="K213" t="s">
        <v>204</v>
      </c>
      <c r="L213">
        <v>1301</v>
      </c>
      <c r="N213">
        <v>1003</v>
      </c>
      <c r="O213" t="s">
        <v>156</v>
      </c>
      <c r="P213" t="s">
        <v>156</v>
      </c>
      <c r="Q213">
        <v>1</v>
      </c>
      <c r="W213">
        <v>0</v>
      </c>
      <c r="X213">
        <v>-2119850974</v>
      </c>
      <c r="Y213">
        <f t="shared" si="94"/>
        <v>100</v>
      </c>
      <c r="AA213">
        <v>61.58</v>
      </c>
      <c r="AB213">
        <v>0</v>
      </c>
      <c r="AC213">
        <v>0</v>
      </c>
      <c r="AD213">
        <v>0</v>
      </c>
      <c r="AE213">
        <v>61.58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0</v>
      </c>
      <c r="AS213" t="s">
        <v>3</v>
      </c>
      <c r="AT213">
        <v>100</v>
      </c>
      <c r="AU213" t="s">
        <v>42</v>
      </c>
      <c r="AV213">
        <v>0</v>
      </c>
      <c r="AW213">
        <v>1</v>
      </c>
      <c r="AX213">
        <v>-1</v>
      </c>
      <c r="AY213">
        <v>0</v>
      </c>
      <c r="AZ213">
        <v>0</v>
      </c>
      <c r="BA213" t="s">
        <v>3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V213">
        <v>0</v>
      </c>
      <c r="CW213">
        <v>0</v>
      </c>
      <c r="CX213">
        <f>ROUND(Y213*Source!I109,9)</f>
        <v>55</v>
      </c>
      <c r="CY213">
        <f t="shared" si="95"/>
        <v>61.58</v>
      </c>
      <c r="CZ213">
        <f t="shared" si="96"/>
        <v>61.58</v>
      </c>
      <c r="DA213">
        <f t="shared" si="97"/>
        <v>1</v>
      </c>
      <c r="DB213">
        <f t="shared" si="98"/>
        <v>6158</v>
      </c>
      <c r="DC213">
        <f t="shared" si="99"/>
        <v>0</v>
      </c>
      <c r="DD213" t="s">
        <v>3</v>
      </c>
      <c r="DE213" t="s">
        <v>3</v>
      </c>
      <c r="DF213">
        <f t="shared" si="93"/>
        <v>3386.9</v>
      </c>
      <c r="DG213">
        <f t="shared" si="89"/>
        <v>0</v>
      </c>
      <c r="DH213">
        <f t="shared" si="90"/>
        <v>0</v>
      </c>
      <c r="DI213">
        <f t="shared" si="92"/>
        <v>0</v>
      </c>
      <c r="DJ213">
        <f t="shared" si="100"/>
        <v>3386.9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">
      <c r="A214">
        <f>ROW(Source!A109)</f>
        <v>109</v>
      </c>
      <c r="B214">
        <v>85736471</v>
      </c>
      <c r="C214">
        <v>85737090</v>
      </c>
      <c r="D214">
        <v>85216794</v>
      </c>
      <c r="E214">
        <v>1</v>
      </c>
      <c r="F214">
        <v>1</v>
      </c>
      <c r="G214">
        <v>1081</v>
      </c>
      <c r="H214">
        <v>3</v>
      </c>
      <c r="I214" t="s">
        <v>199</v>
      </c>
      <c r="J214" t="s">
        <v>201</v>
      </c>
      <c r="K214" t="s">
        <v>200</v>
      </c>
      <c r="L214">
        <v>1354</v>
      </c>
      <c r="N214">
        <v>1010</v>
      </c>
      <c r="O214" t="s">
        <v>146</v>
      </c>
      <c r="P214" t="s">
        <v>146</v>
      </c>
      <c r="Q214">
        <v>1</v>
      </c>
      <c r="W214">
        <v>0</v>
      </c>
      <c r="X214">
        <v>1936329406</v>
      </c>
      <c r="Y214">
        <f t="shared" si="94"/>
        <v>3.6363639999999999</v>
      </c>
      <c r="AA214">
        <v>169.98</v>
      </c>
      <c r="AB214">
        <v>0</v>
      </c>
      <c r="AC214">
        <v>0</v>
      </c>
      <c r="AD214">
        <v>0</v>
      </c>
      <c r="AE214">
        <v>169.98</v>
      </c>
      <c r="AF214">
        <v>0</v>
      </c>
      <c r="AG214">
        <v>0</v>
      </c>
      <c r="AH214">
        <v>0</v>
      </c>
      <c r="AI214">
        <v>1</v>
      </c>
      <c r="AJ214">
        <v>1</v>
      </c>
      <c r="AK214">
        <v>1</v>
      </c>
      <c r="AL214">
        <v>1</v>
      </c>
      <c r="AM214">
        <v>0</v>
      </c>
      <c r="AN214">
        <v>0</v>
      </c>
      <c r="AO214">
        <v>0</v>
      </c>
      <c r="AP214">
        <v>1</v>
      </c>
      <c r="AQ214">
        <v>0</v>
      </c>
      <c r="AR214">
        <v>0</v>
      </c>
      <c r="AS214" t="s">
        <v>3</v>
      </c>
      <c r="AT214">
        <v>3.6363639999999999</v>
      </c>
      <c r="AU214" t="s">
        <v>42</v>
      </c>
      <c r="AV214">
        <v>0</v>
      </c>
      <c r="AW214">
        <v>1</v>
      </c>
      <c r="AX214">
        <v>-1</v>
      </c>
      <c r="AY214">
        <v>0</v>
      </c>
      <c r="AZ214">
        <v>0</v>
      </c>
      <c r="BA214" t="s">
        <v>3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v>0</v>
      </c>
      <c r="CX214">
        <f>ROUND(Y214*Source!I109,9)</f>
        <v>2.0000002000000001</v>
      </c>
      <c r="CY214">
        <f t="shared" si="95"/>
        <v>169.98</v>
      </c>
      <c r="CZ214">
        <f t="shared" si="96"/>
        <v>169.98</v>
      </c>
      <c r="DA214">
        <f t="shared" si="97"/>
        <v>1</v>
      </c>
      <c r="DB214">
        <f t="shared" si="98"/>
        <v>618.11</v>
      </c>
      <c r="DC214">
        <f t="shared" si="99"/>
        <v>0</v>
      </c>
      <c r="DD214" t="s">
        <v>3</v>
      </c>
      <c r="DE214" t="s">
        <v>3</v>
      </c>
      <c r="DF214">
        <f t="shared" si="93"/>
        <v>339.96</v>
      </c>
      <c r="DG214">
        <f t="shared" si="89"/>
        <v>0</v>
      </c>
      <c r="DH214">
        <f t="shared" si="90"/>
        <v>0</v>
      </c>
      <c r="DI214">
        <f t="shared" si="92"/>
        <v>0</v>
      </c>
      <c r="DJ214">
        <f t="shared" si="100"/>
        <v>339.96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">
      <c r="A215">
        <f>ROW(Source!A110)</f>
        <v>110</v>
      </c>
      <c r="B215">
        <v>85736473</v>
      </c>
      <c r="C215">
        <v>85737090</v>
      </c>
      <c r="D215">
        <v>85164021</v>
      </c>
      <c r="E215">
        <v>1081</v>
      </c>
      <c r="F215">
        <v>1</v>
      </c>
      <c r="G215">
        <v>1081</v>
      </c>
      <c r="H215">
        <v>1</v>
      </c>
      <c r="I215" t="s">
        <v>684</v>
      </c>
      <c r="J215" t="s">
        <v>3</v>
      </c>
      <c r="K215" t="s">
        <v>685</v>
      </c>
      <c r="L215">
        <v>1191</v>
      </c>
      <c r="N215">
        <v>1013</v>
      </c>
      <c r="O215" t="s">
        <v>686</v>
      </c>
      <c r="P215" t="s">
        <v>686</v>
      </c>
      <c r="Q215">
        <v>1</v>
      </c>
      <c r="W215">
        <v>0</v>
      </c>
      <c r="X215">
        <v>476480486</v>
      </c>
      <c r="Y215">
        <f>((AT215*1.15)*1.2)</f>
        <v>46.506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1</v>
      </c>
      <c r="AK215">
        <v>1</v>
      </c>
      <c r="AL215">
        <v>1</v>
      </c>
      <c r="AM215">
        <v>5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33.700000000000003</v>
      </c>
      <c r="AU215" t="s">
        <v>141</v>
      </c>
      <c r="AV215">
        <v>1</v>
      </c>
      <c r="AW215">
        <v>2</v>
      </c>
      <c r="AX215">
        <v>85737181</v>
      </c>
      <c r="AY215">
        <v>1</v>
      </c>
      <c r="AZ215">
        <v>0</v>
      </c>
      <c r="BA215">
        <v>242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U215">
        <f>ROUND(AT215*Source!I110*AH215*AL215,2)</f>
        <v>0</v>
      </c>
      <c r="CV215">
        <f>ROUND(Y215*Source!I110,9)</f>
        <v>25.578299999999999</v>
      </c>
      <c r="CW215">
        <v>0</v>
      </c>
      <c r="CX215">
        <f>ROUND(Y215*Source!I110,9)</f>
        <v>25.578299999999999</v>
      </c>
      <c r="CY215">
        <f>AD215</f>
        <v>0</v>
      </c>
      <c r="CZ215">
        <f>AH215</f>
        <v>0</v>
      </c>
      <c r="DA215">
        <f>AL215</f>
        <v>1</v>
      </c>
      <c r="DB215">
        <f>ROUND(((ROUND(AT215*CZ215,2)*1.15)*1.2),6)</f>
        <v>0</v>
      </c>
      <c r="DC215">
        <f>ROUND(((ROUND(AT215*AG215,2)*1.15)*1.2),6)</f>
        <v>0</v>
      </c>
      <c r="DD215" t="s">
        <v>3</v>
      </c>
      <c r="DE215" t="s">
        <v>3</v>
      </c>
      <c r="DF215">
        <f t="shared" si="93"/>
        <v>0</v>
      </c>
      <c r="DG215">
        <f t="shared" si="89"/>
        <v>0</v>
      </c>
      <c r="DH215">
        <f t="shared" si="90"/>
        <v>0</v>
      </c>
      <c r="DI215">
        <f t="shared" si="92"/>
        <v>0</v>
      </c>
      <c r="DJ215">
        <f>DI215</f>
        <v>0</v>
      </c>
      <c r="DK215">
        <v>0</v>
      </c>
      <c r="DL215" t="s">
        <v>3</v>
      </c>
      <c r="DM215">
        <v>0</v>
      </c>
      <c r="DN215" t="s">
        <v>3</v>
      </c>
      <c r="DO215">
        <v>0</v>
      </c>
    </row>
    <row r="216" spans="1:119" x14ac:dyDescent="0.2">
      <c r="A216">
        <f>ROW(Source!A110)</f>
        <v>110</v>
      </c>
      <c r="B216">
        <v>85736473</v>
      </c>
      <c r="C216">
        <v>85737090</v>
      </c>
      <c r="D216">
        <v>85229630</v>
      </c>
      <c r="E216">
        <v>1</v>
      </c>
      <c r="F216">
        <v>1</v>
      </c>
      <c r="G216">
        <v>1081</v>
      </c>
      <c r="H216">
        <v>2</v>
      </c>
      <c r="I216" t="s">
        <v>724</v>
      </c>
      <c r="J216" t="s">
        <v>725</v>
      </c>
      <c r="K216" t="s">
        <v>726</v>
      </c>
      <c r="L216">
        <v>1368</v>
      </c>
      <c r="N216">
        <v>1011</v>
      </c>
      <c r="O216" t="s">
        <v>690</v>
      </c>
      <c r="P216" t="s">
        <v>690</v>
      </c>
      <c r="Q216">
        <v>1</v>
      </c>
      <c r="W216">
        <v>0</v>
      </c>
      <c r="X216">
        <v>378609176</v>
      </c>
      <c r="Y216">
        <f>((AT216*1.25)*1.2)</f>
        <v>1.7849999999999997</v>
      </c>
      <c r="AA216">
        <v>0</v>
      </c>
      <c r="AB216">
        <v>46.59</v>
      </c>
      <c r="AC216">
        <v>0</v>
      </c>
      <c r="AD216">
        <v>0</v>
      </c>
      <c r="AE216">
        <v>0</v>
      </c>
      <c r="AF216">
        <v>3.18</v>
      </c>
      <c r="AG216">
        <v>0</v>
      </c>
      <c r="AH216">
        <v>0</v>
      </c>
      <c r="AI216">
        <v>1</v>
      </c>
      <c r="AJ216">
        <v>13.73</v>
      </c>
      <c r="AK216">
        <v>1</v>
      </c>
      <c r="AL216">
        <v>1</v>
      </c>
      <c r="AM216">
        <v>2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1.19</v>
      </c>
      <c r="AU216" t="s">
        <v>140</v>
      </c>
      <c r="AV216">
        <v>0</v>
      </c>
      <c r="AW216">
        <v>2</v>
      </c>
      <c r="AX216">
        <v>85737182</v>
      </c>
      <c r="AY216">
        <v>1</v>
      </c>
      <c r="AZ216">
        <v>0</v>
      </c>
      <c r="BA216">
        <v>243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f>ROUND(Y216*Source!I110*DO216,9)</f>
        <v>0</v>
      </c>
      <c r="CX216">
        <f>ROUND(Y216*Source!I110,9)</f>
        <v>0.98175000000000001</v>
      </c>
      <c r="CY216">
        <f>AB216</f>
        <v>46.59</v>
      </c>
      <c r="CZ216">
        <f>AF216</f>
        <v>3.18</v>
      </c>
      <c r="DA216">
        <f>AJ216</f>
        <v>13.73</v>
      </c>
      <c r="DB216">
        <f>ROUND(((ROUND(AT216*CZ216,2)*1.25)*1.2),6)</f>
        <v>5.67</v>
      </c>
      <c r="DC216">
        <f>ROUND(((ROUND(AT216*AG216,2)*1.25)*1.2),6)</f>
        <v>0</v>
      </c>
      <c r="DD216" t="s">
        <v>3</v>
      </c>
      <c r="DE216" t="s">
        <v>3</v>
      </c>
      <c r="DF216">
        <f t="shared" si="93"/>
        <v>0</v>
      </c>
      <c r="DG216">
        <f>ROUND(ROUND(AF216*AJ216,2)*CX216,2)</f>
        <v>42.86</v>
      </c>
      <c r="DH216">
        <f t="shared" si="90"/>
        <v>0</v>
      </c>
      <c r="DI216">
        <f t="shared" si="92"/>
        <v>0</v>
      </c>
      <c r="DJ216">
        <f>DG216</f>
        <v>42.86</v>
      </c>
      <c r="DK216">
        <v>0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">
      <c r="A217">
        <f>ROW(Source!A110)</f>
        <v>110</v>
      </c>
      <c r="B217">
        <v>85736473</v>
      </c>
      <c r="C217">
        <v>85737090</v>
      </c>
      <c r="D217">
        <v>85229932</v>
      </c>
      <c r="E217">
        <v>1</v>
      </c>
      <c r="F217">
        <v>1</v>
      </c>
      <c r="G217">
        <v>1081</v>
      </c>
      <c r="H217">
        <v>2</v>
      </c>
      <c r="I217" t="s">
        <v>704</v>
      </c>
      <c r="J217" t="s">
        <v>705</v>
      </c>
      <c r="K217" t="s">
        <v>706</v>
      </c>
      <c r="L217">
        <v>1368</v>
      </c>
      <c r="N217">
        <v>1011</v>
      </c>
      <c r="O217" t="s">
        <v>690</v>
      </c>
      <c r="P217" t="s">
        <v>690</v>
      </c>
      <c r="Q217">
        <v>1</v>
      </c>
      <c r="W217">
        <v>0</v>
      </c>
      <c r="X217">
        <v>874612079</v>
      </c>
      <c r="Y217">
        <f>((AT217*1.25)*1.2)</f>
        <v>0.6</v>
      </c>
      <c r="AA217">
        <v>0</v>
      </c>
      <c r="AB217">
        <v>1513.56</v>
      </c>
      <c r="AC217">
        <v>758.78</v>
      </c>
      <c r="AD217">
        <v>0</v>
      </c>
      <c r="AE217">
        <v>0</v>
      </c>
      <c r="AF217">
        <v>83.1</v>
      </c>
      <c r="AG217">
        <v>12.62</v>
      </c>
      <c r="AH217">
        <v>0</v>
      </c>
      <c r="AI217">
        <v>1</v>
      </c>
      <c r="AJ217">
        <v>17.07</v>
      </c>
      <c r="AK217">
        <v>56.35</v>
      </c>
      <c r="AL217">
        <v>1</v>
      </c>
      <c r="AM217">
        <v>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0.4</v>
      </c>
      <c r="AU217" t="s">
        <v>140</v>
      </c>
      <c r="AV217">
        <v>0</v>
      </c>
      <c r="AW217">
        <v>2</v>
      </c>
      <c r="AX217">
        <v>85737183</v>
      </c>
      <c r="AY217">
        <v>1</v>
      </c>
      <c r="AZ217">
        <v>0</v>
      </c>
      <c r="BA217">
        <v>244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V217">
        <v>0</v>
      </c>
      <c r="CW217">
        <f>ROUND(Y217*Source!I110*DO217,9)</f>
        <v>4.1646000000000001</v>
      </c>
      <c r="CX217">
        <f>ROUND(Y217*Source!I110,9)</f>
        <v>0.33</v>
      </c>
      <c r="CY217">
        <f>AB217</f>
        <v>1513.56</v>
      </c>
      <c r="CZ217">
        <f>AF217</f>
        <v>83.1</v>
      </c>
      <c r="DA217">
        <f>AJ217</f>
        <v>17.07</v>
      </c>
      <c r="DB217">
        <f>ROUND(((ROUND(AT217*CZ217,2)*1.25)*1.2),6)</f>
        <v>49.86</v>
      </c>
      <c r="DC217">
        <f>ROUND(((ROUND(AT217*AG217,2)*1.25)*1.2),6)</f>
        <v>7.5750000000000002</v>
      </c>
      <c r="DD217" t="s">
        <v>3</v>
      </c>
      <c r="DE217" t="s">
        <v>3</v>
      </c>
      <c r="DF217">
        <f t="shared" si="93"/>
        <v>0</v>
      </c>
      <c r="DG217">
        <f>ROUND(ROUND(AF217*AJ217,2)*CX217,2)</f>
        <v>468.11</v>
      </c>
      <c r="DH217">
        <f>ROUND(ROUND(AG217*AK217,2)*CX217,2)</f>
        <v>234.68</v>
      </c>
      <c r="DI217">
        <f t="shared" si="92"/>
        <v>0</v>
      </c>
      <c r="DJ217">
        <f>DG217</f>
        <v>468.11</v>
      </c>
      <c r="DK217">
        <v>0</v>
      </c>
      <c r="DL217" t="s">
        <v>707</v>
      </c>
      <c r="DM217">
        <v>0</v>
      </c>
      <c r="DN217" t="s">
        <v>686</v>
      </c>
      <c r="DO217">
        <v>12.62</v>
      </c>
    </row>
    <row r="218" spans="1:119" x14ac:dyDescent="0.2">
      <c r="A218">
        <f>ROW(Source!A110)</f>
        <v>110</v>
      </c>
      <c r="B218">
        <v>85736473</v>
      </c>
      <c r="C218">
        <v>85737090</v>
      </c>
      <c r="D218">
        <v>85229166</v>
      </c>
      <c r="E218">
        <v>1</v>
      </c>
      <c r="F218">
        <v>1</v>
      </c>
      <c r="G218">
        <v>1081</v>
      </c>
      <c r="H218">
        <v>2</v>
      </c>
      <c r="I218" t="s">
        <v>727</v>
      </c>
      <c r="J218" t="s">
        <v>728</v>
      </c>
      <c r="K218" t="s">
        <v>729</v>
      </c>
      <c r="L218">
        <v>1368</v>
      </c>
      <c r="N218">
        <v>1011</v>
      </c>
      <c r="O218" t="s">
        <v>690</v>
      </c>
      <c r="P218" t="s">
        <v>690</v>
      </c>
      <c r="Q218">
        <v>1</v>
      </c>
      <c r="W218">
        <v>0</v>
      </c>
      <c r="X218">
        <v>-44940208</v>
      </c>
      <c r="Y218">
        <f>((AT218*1.25)*1.2)</f>
        <v>0.09</v>
      </c>
      <c r="AA218">
        <v>0</v>
      </c>
      <c r="AB218">
        <v>2758.65</v>
      </c>
      <c r="AC218">
        <v>1017.92</v>
      </c>
      <c r="AD218">
        <v>0</v>
      </c>
      <c r="AE218">
        <v>0</v>
      </c>
      <c r="AF218">
        <v>179.17</v>
      </c>
      <c r="AG218">
        <v>16.93</v>
      </c>
      <c r="AH218">
        <v>0</v>
      </c>
      <c r="AI218">
        <v>1</v>
      </c>
      <c r="AJ218">
        <v>14.43</v>
      </c>
      <c r="AK218">
        <v>56.35</v>
      </c>
      <c r="AL218">
        <v>1</v>
      </c>
      <c r="AM218">
        <v>2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0.06</v>
      </c>
      <c r="AU218" t="s">
        <v>140</v>
      </c>
      <c r="AV218">
        <v>0</v>
      </c>
      <c r="AW218">
        <v>2</v>
      </c>
      <c r="AX218">
        <v>85737184</v>
      </c>
      <c r="AY218">
        <v>1</v>
      </c>
      <c r="AZ218">
        <v>0</v>
      </c>
      <c r="BA218">
        <v>245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f>ROUND(Y218*Source!I110*DO218,9)</f>
        <v>0.83803499999999997</v>
      </c>
      <c r="CX218">
        <f>ROUND(Y218*Source!I110,9)</f>
        <v>4.9500000000000002E-2</v>
      </c>
      <c r="CY218">
        <f>AB218</f>
        <v>2758.65</v>
      </c>
      <c r="CZ218">
        <f>AF218</f>
        <v>179.17</v>
      </c>
      <c r="DA218">
        <f>AJ218</f>
        <v>14.43</v>
      </c>
      <c r="DB218">
        <f>ROUND(((ROUND(AT218*CZ218,2)*1.25)*1.2),6)</f>
        <v>16.125</v>
      </c>
      <c r="DC218">
        <f>ROUND(((ROUND(AT218*AG218,2)*1.25)*1.2),6)</f>
        <v>1.53</v>
      </c>
      <c r="DD218" t="s">
        <v>3</v>
      </c>
      <c r="DE218" t="s">
        <v>3</v>
      </c>
      <c r="DF218">
        <f t="shared" si="93"/>
        <v>0</v>
      </c>
      <c r="DG218">
        <f>ROUND(ROUND(AF218*AJ218,2)*CX218,2)</f>
        <v>127.98</v>
      </c>
      <c r="DH218">
        <f>ROUND(ROUND(AG218*AK218,2)*CX218,2)</f>
        <v>47.22</v>
      </c>
      <c r="DI218">
        <f t="shared" si="92"/>
        <v>0</v>
      </c>
      <c r="DJ218">
        <f>DG218</f>
        <v>127.98</v>
      </c>
      <c r="DK218">
        <v>0</v>
      </c>
      <c r="DL218" t="s">
        <v>707</v>
      </c>
      <c r="DM218">
        <v>0</v>
      </c>
      <c r="DN218" t="s">
        <v>686</v>
      </c>
      <c r="DO218">
        <v>16.93</v>
      </c>
    </row>
    <row r="219" spans="1:119" x14ac:dyDescent="0.2">
      <c r="A219">
        <f>ROW(Source!A110)</f>
        <v>110</v>
      </c>
      <c r="B219">
        <v>85736473</v>
      </c>
      <c r="C219">
        <v>85737090</v>
      </c>
      <c r="D219">
        <v>85198960</v>
      </c>
      <c r="E219">
        <v>1</v>
      </c>
      <c r="F219">
        <v>1</v>
      </c>
      <c r="G219">
        <v>1081</v>
      </c>
      <c r="H219">
        <v>3</v>
      </c>
      <c r="I219" t="s">
        <v>714</v>
      </c>
      <c r="J219" t="s">
        <v>715</v>
      </c>
      <c r="K219" t="s">
        <v>716</v>
      </c>
      <c r="L219">
        <v>1339</v>
      </c>
      <c r="N219">
        <v>1007</v>
      </c>
      <c r="O219" t="s">
        <v>694</v>
      </c>
      <c r="P219" t="s">
        <v>694</v>
      </c>
      <c r="Q219">
        <v>1</v>
      </c>
      <c r="W219">
        <v>0</v>
      </c>
      <c r="X219">
        <v>-1622585150</v>
      </c>
      <c r="Y219">
        <f t="shared" ref="Y219:Y228" si="101">((AT219*1)*1)</f>
        <v>0.23466999999999999</v>
      </c>
      <c r="AA219">
        <v>54.79</v>
      </c>
      <c r="AB219">
        <v>0</v>
      </c>
      <c r="AC219">
        <v>0</v>
      </c>
      <c r="AD219">
        <v>0</v>
      </c>
      <c r="AE219">
        <v>7.07</v>
      </c>
      <c r="AF219">
        <v>0</v>
      </c>
      <c r="AG219">
        <v>0</v>
      </c>
      <c r="AH219">
        <v>0</v>
      </c>
      <c r="AI219">
        <v>7.75</v>
      </c>
      <c r="AJ219">
        <v>1</v>
      </c>
      <c r="AK219">
        <v>1</v>
      </c>
      <c r="AL219">
        <v>1</v>
      </c>
      <c r="AM219">
        <v>2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0.23466999999999999</v>
      </c>
      <c r="AU219" t="s">
        <v>42</v>
      </c>
      <c r="AV219">
        <v>0</v>
      </c>
      <c r="AW219">
        <v>2</v>
      </c>
      <c r="AX219">
        <v>85737185</v>
      </c>
      <c r="AY219">
        <v>1</v>
      </c>
      <c r="AZ219">
        <v>0</v>
      </c>
      <c r="BA219">
        <v>246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V219">
        <v>0</v>
      </c>
      <c r="CW219">
        <v>0</v>
      </c>
      <c r="CX219">
        <f>ROUND(Y219*Source!I110,9)</f>
        <v>0.1290685</v>
      </c>
      <c r="CY219">
        <f t="shared" ref="CY219:CY228" si="102">AA219</f>
        <v>54.79</v>
      </c>
      <c r="CZ219">
        <f t="shared" ref="CZ219:CZ228" si="103">AE219</f>
        <v>7.07</v>
      </c>
      <c r="DA219">
        <f t="shared" ref="DA219:DA228" si="104">AI219</f>
        <v>7.75</v>
      </c>
      <c r="DB219">
        <f t="shared" ref="DB219:DB228" si="105">ROUND(((ROUND(AT219*CZ219,2)*1)*1),6)</f>
        <v>1.66</v>
      </c>
      <c r="DC219">
        <f t="shared" ref="DC219:DC228" si="106">ROUND(((ROUND(AT219*AG219,2)*1)*1),6)</f>
        <v>0</v>
      </c>
      <c r="DD219" t="s">
        <v>3</v>
      </c>
      <c r="DE219" t="s">
        <v>3</v>
      </c>
      <c r="DF219">
        <f t="shared" ref="DF219:DF228" si="107">ROUND(ROUND(AE219*AI219,2)*CX219,2)</f>
        <v>7.07</v>
      </c>
      <c r="DG219">
        <f t="shared" ref="DG219:DG247" si="108">ROUND(ROUND(AF219,2)*CX219,2)</f>
        <v>0</v>
      </c>
      <c r="DH219">
        <f t="shared" ref="DH219:DH247" si="109">ROUND(ROUND(AG219,2)*CX219,2)</f>
        <v>0</v>
      </c>
      <c r="DI219">
        <f t="shared" si="92"/>
        <v>0</v>
      </c>
      <c r="DJ219">
        <f t="shared" ref="DJ219:DJ228" si="110">DF219</f>
        <v>7.07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">
      <c r="A220">
        <f>ROW(Source!A110)</f>
        <v>110</v>
      </c>
      <c r="B220">
        <v>85736473</v>
      </c>
      <c r="C220">
        <v>85737090</v>
      </c>
      <c r="D220">
        <v>85200671</v>
      </c>
      <c r="E220">
        <v>1</v>
      </c>
      <c r="F220">
        <v>1</v>
      </c>
      <c r="G220">
        <v>1081</v>
      </c>
      <c r="H220">
        <v>3</v>
      </c>
      <c r="I220" t="s">
        <v>730</v>
      </c>
      <c r="J220" t="s">
        <v>731</v>
      </c>
      <c r="K220" t="s">
        <v>732</v>
      </c>
      <c r="L220">
        <v>1346</v>
      </c>
      <c r="N220">
        <v>1009</v>
      </c>
      <c r="O220" t="s">
        <v>723</v>
      </c>
      <c r="P220" t="s">
        <v>723</v>
      </c>
      <c r="Q220">
        <v>1</v>
      </c>
      <c r="W220">
        <v>0</v>
      </c>
      <c r="X220">
        <v>1021383118</v>
      </c>
      <c r="Y220">
        <f t="shared" si="101"/>
        <v>0.05</v>
      </c>
      <c r="AA220">
        <v>315.23</v>
      </c>
      <c r="AB220">
        <v>0</v>
      </c>
      <c r="AC220">
        <v>0</v>
      </c>
      <c r="AD220">
        <v>0</v>
      </c>
      <c r="AE220">
        <v>37.979999999999997</v>
      </c>
      <c r="AF220">
        <v>0</v>
      </c>
      <c r="AG220">
        <v>0</v>
      </c>
      <c r="AH220">
        <v>0</v>
      </c>
      <c r="AI220">
        <v>8.3000000000000007</v>
      </c>
      <c r="AJ220">
        <v>1</v>
      </c>
      <c r="AK220">
        <v>1</v>
      </c>
      <c r="AL220">
        <v>1</v>
      </c>
      <c r="AM220">
        <v>2</v>
      </c>
      <c r="AN220">
        <v>0</v>
      </c>
      <c r="AO220">
        <v>1</v>
      </c>
      <c r="AP220">
        <v>1</v>
      </c>
      <c r="AQ220">
        <v>0</v>
      </c>
      <c r="AR220">
        <v>0</v>
      </c>
      <c r="AS220" t="s">
        <v>3</v>
      </c>
      <c r="AT220">
        <v>0.05</v>
      </c>
      <c r="AU220" t="s">
        <v>42</v>
      </c>
      <c r="AV220">
        <v>0</v>
      </c>
      <c r="AW220">
        <v>2</v>
      </c>
      <c r="AX220">
        <v>85737186</v>
      </c>
      <c r="AY220">
        <v>1</v>
      </c>
      <c r="AZ220">
        <v>0</v>
      </c>
      <c r="BA220">
        <v>247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v>0</v>
      </c>
      <c r="CX220">
        <f>ROUND(Y220*Source!I110,9)</f>
        <v>2.75E-2</v>
      </c>
      <c r="CY220">
        <f t="shared" si="102"/>
        <v>315.23</v>
      </c>
      <c r="CZ220">
        <f t="shared" si="103"/>
        <v>37.979999999999997</v>
      </c>
      <c r="DA220">
        <f t="shared" si="104"/>
        <v>8.3000000000000007</v>
      </c>
      <c r="DB220">
        <f t="shared" si="105"/>
        <v>1.9</v>
      </c>
      <c r="DC220">
        <f t="shared" si="106"/>
        <v>0</v>
      </c>
      <c r="DD220" t="s">
        <v>3</v>
      </c>
      <c r="DE220" t="s">
        <v>3</v>
      </c>
      <c r="DF220">
        <f t="shared" si="107"/>
        <v>8.67</v>
      </c>
      <c r="DG220">
        <f t="shared" si="108"/>
        <v>0</v>
      </c>
      <c r="DH220">
        <f t="shared" si="109"/>
        <v>0</v>
      </c>
      <c r="DI220">
        <f t="shared" si="92"/>
        <v>0</v>
      </c>
      <c r="DJ220">
        <f t="shared" si="110"/>
        <v>8.67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">
      <c r="A221">
        <f>ROW(Source!A110)</f>
        <v>110</v>
      </c>
      <c r="B221">
        <v>85736473</v>
      </c>
      <c r="C221">
        <v>85737090</v>
      </c>
      <c r="D221">
        <v>85199079</v>
      </c>
      <c r="E221">
        <v>1</v>
      </c>
      <c r="F221">
        <v>1</v>
      </c>
      <c r="G221">
        <v>1081</v>
      </c>
      <c r="H221">
        <v>3</v>
      </c>
      <c r="I221" t="s">
        <v>733</v>
      </c>
      <c r="J221" t="s">
        <v>734</v>
      </c>
      <c r="K221" t="s">
        <v>735</v>
      </c>
      <c r="L221">
        <v>1348</v>
      </c>
      <c r="N221">
        <v>1009</v>
      </c>
      <c r="O221" t="s">
        <v>700</v>
      </c>
      <c r="P221" t="s">
        <v>700</v>
      </c>
      <c r="Q221">
        <v>1000</v>
      </c>
      <c r="W221">
        <v>0</v>
      </c>
      <c r="X221">
        <v>-1462767551</v>
      </c>
      <c r="Y221">
        <f t="shared" si="101"/>
        <v>6.2999999999999998E-6</v>
      </c>
      <c r="AA221">
        <v>65213.77</v>
      </c>
      <c r="AB221">
        <v>0</v>
      </c>
      <c r="AC221">
        <v>0</v>
      </c>
      <c r="AD221">
        <v>0</v>
      </c>
      <c r="AE221">
        <v>3234.81</v>
      </c>
      <c r="AF221">
        <v>0</v>
      </c>
      <c r="AG221">
        <v>0</v>
      </c>
      <c r="AH221">
        <v>0</v>
      </c>
      <c r="AI221">
        <v>20.16</v>
      </c>
      <c r="AJ221">
        <v>1</v>
      </c>
      <c r="AK221">
        <v>1</v>
      </c>
      <c r="AL221">
        <v>1</v>
      </c>
      <c r="AM221">
        <v>2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6.2999999999999998E-6</v>
      </c>
      <c r="AU221" t="s">
        <v>42</v>
      </c>
      <c r="AV221">
        <v>0</v>
      </c>
      <c r="AW221">
        <v>2</v>
      </c>
      <c r="AX221">
        <v>85737187</v>
      </c>
      <c r="AY221">
        <v>1</v>
      </c>
      <c r="AZ221">
        <v>0</v>
      </c>
      <c r="BA221">
        <v>248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v>0</v>
      </c>
      <c r="CX221">
        <f>ROUND(Y221*Source!I110,9)</f>
        <v>3.4649999999999999E-6</v>
      </c>
      <c r="CY221">
        <f t="shared" si="102"/>
        <v>65213.77</v>
      </c>
      <c r="CZ221">
        <f t="shared" si="103"/>
        <v>3234.81</v>
      </c>
      <c r="DA221">
        <f t="shared" si="104"/>
        <v>20.16</v>
      </c>
      <c r="DB221">
        <f t="shared" si="105"/>
        <v>0.02</v>
      </c>
      <c r="DC221">
        <f t="shared" si="106"/>
        <v>0</v>
      </c>
      <c r="DD221" t="s">
        <v>3</v>
      </c>
      <c r="DE221" t="s">
        <v>3</v>
      </c>
      <c r="DF221">
        <f t="shared" si="107"/>
        <v>0.23</v>
      </c>
      <c r="DG221">
        <f t="shared" si="108"/>
        <v>0</v>
      </c>
      <c r="DH221">
        <f t="shared" si="109"/>
        <v>0</v>
      </c>
      <c r="DI221">
        <f t="shared" si="92"/>
        <v>0</v>
      </c>
      <c r="DJ221">
        <f t="shared" si="110"/>
        <v>0.23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">
      <c r="A222">
        <f>ROW(Source!A110)</f>
        <v>110</v>
      </c>
      <c r="B222">
        <v>85736473</v>
      </c>
      <c r="C222">
        <v>85737090</v>
      </c>
      <c r="D222">
        <v>85198892</v>
      </c>
      <c r="E222">
        <v>1</v>
      </c>
      <c r="F222">
        <v>1</v>
      </c>
      <c r="G222">
        <v>1081</v>
      </c>
      <c r="H222">
        <v>3</v>
      </c>
      <c r="I222" t="s">
        <v>691</v>
      </c>
      <c r="J222" t="s">
        <v>692</v>
      </c>
      <c r="K222" t="s">
        <v>693</v>
      </c>
      <c r="L222">
        <v>1339</v>
      </c>
      <c r="N222">
        <v>1007</v>
      </c>
      <c r="O222" t="s">
        <v>694</v>
      </c>
      <c r="P222" t="s">
        <v>694</v>
      </c>
      <c r="Q222">
        <v>1</v>
      </c>
      <c r="W222">
        <v>0</v>
      </c>
      <c r="X222">
        <v>-676034668</v>
      </c>
      <c r="Y222">
        <f t="shared" si="101"/>
        <v>0.19</v>
      </c>
      <c r="AA222">
        <v>760.17</v>
      </c>
      <c r="AB222">
        <v>0</v>
      </c>
      <c r="AC222">
        <v>0</v>
      </c>
      <c r="AD222">
        <v>0</v>
      </c>
      <c r="AE222">
        <v>53.42</v>
      </c>
      <c r="AF222">
        <v>0</v>
      </c>
      <c r="AG222">
        <v>0</v>
      </c>
      <c r="AH222">
        <v>0</v>
      </c>
      <c r="AI222">
        <v>14.23</v>
      </c>
      <c r="AJ222">
        <v>1</v>
      </c>
      <c r="AK222">
        <v>1</v>
      </c>
      <c r="AL222">
        <v>1</v>
      </c>
      <c r="AM222">
        <v>2</v>
      </c>
      <c r="AN222">
        <v>0</v>
      </c>
      <c r="AO222">
        <v>1</v>
      </c>
      <c r="AP222">
        <v>1</v>
      </c>
      <c r="AQ222">
        <v>0</v>
      </c>
      <c r="AR222">
        <v>0</v>
      </c>
      <c r="AS222" t="s">
        <v>3</v>
      </c>
      <c r="AT222">
        <v>0.19</v>
      </c>
      <c r="AU222" t="s">
        <v>42</v>
      </c>
      <c r="AV222">
        <v>0</v>
      </c>
      <c r="AW222">
        <v>2</v>
      </c>
      <c r="AX222">
        <v>85737188</v>
      </c>
      <c r="AY222">
        <v>1</v>
      </c>
      <c r="AZ222">
        <v>0</v>
      </c>
      <c r="BA222">
        <v>249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v>0</v>
      </c>
      <c r="CX222">
        <f>ROUND(Y222*Source!I110,9)</f>
        <v>0.1045</v>
      </c>
      <c r="CY222">
        <f t="shared" si="102"/>
        <v>760.17</v>
      </c>
      <c r="CZ222">
        <f t="shared" si="103"/>
        <v>53.42</v>
      </c>
      <c r="DA222">
        <f t="shared" si="104"/>
        <v>14.23</v>
      </c>
      <c r="DB222">
        <f t="shared" si="105"/>
        <v>10.15</v>
      </c>
      <c r="DC222">
        <f t="shared" si="106"/>
        <v>0</v>
      </c>
      <c r="DD222" t="s">
        <v>3</v>
      </c>
      <c r="DE222" t="s">
        <v>3</v>
      </c>
      <c r="DF222">
        <f t="shared" si="107"/>
        <v>79.44</v>
      </c>
      <c r="DG222">
        <f t="shared" si="108"/>
        <v>0</v>
      </c>
      <c r="DH222">
        <f t="shared" si="109"/>
        <v>0</v>
      </c>
      <c r="DI222">
        <f t="shared" si="92"/>
        <v>0</v>
      </c>
      <c r="DJ222">
        <f t="shared" si="110"/>
        <v>79.44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">
      <c r="A223">
        <f>ROW(Source!A110)</f>
        <v>110</v>
      </c>
      <c r="B223">
        <v>85736473</v>
      </c>
      <c r="C223">
        <v>85737090</v>
      </c>
      <c r="D223">
        <v>85199158</v>
      </c>
      <c r="E223">
        <v>1</v>
      </c>
      <c r="F223">
        <v>1</v>
      </c>
      <c r="G223">
        <v>1081</v>
      </c>
      <c r="H223">
        <v>3</v>
      </c>
      <c r="I223" t="s">
        <v>695</v>
      </c>
      <c r="J223" t="s">
        <v>696</v>
      </c>
      <c r="K223" t="s">
        <v>697</v>
      </c>
      <c r="L223">
        <v>1339</v>
      </c>
      <c r="N223">
        <v>1007</v>
      </c>
      <c r="O223" t="s">
        <v>694</v>
      </c>
      <c r="P223" t="s">
        <v>694</v>
      </c>
      <c r="Q223">
        <v>1</v>
      </c>
      <c r="W223">
        <v>0</v>
      </c>
      <c r="X223">
        <v>-1235260082</v>
      </c>
      <c r="Y223">
        <f t="shared" si="101"/>
        <v>0.34200000000000003</v>
      </c>
      <c r="AA223">
        <v>101.33</v>
      </c>
      <c r="AB223">
        <v>0</v>
      </c>
      <c r="AC223">
        <v>0</v>
      </c>
      <c r="AD223">
        <v>0</v>
      </c>
      <c r="AE223">
        <v>5.82</v>
      </c>
      <c r="AF223">
        <v>0</v>
      </c>
      <c r="AG223">
        <v>0</v>
      </c>
      <c r="AH223">
        <v>0</v>
      </c>
      <c r="AI223">
        <v>17.41</v>
      </c>
      <c r="AJ223">
        <v>1</v>
      </c>
      <c r="AK223">
        <v>1</v>
      </c>
      <c r="AL223">
        <v>1</v>
      </c>
      <c r="AM223">
        <v>2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0.34200000000000003</v>
      </c>
      <c r="AU223" t="s">
        <v>42</v>
      </c>
      <c r="AV223">
        <v>0</v>
      </c>
      <c r="AW223">
        <v>2</v>
      </c>
      <c r="AX223">
        <v>85737189</v>
      </c>
      <c r="AY223">
        <v>1</v>
      </c>
      <c r="AZ223">
        <v>0</v>
      </c>
      <c r="BA223">
        <v>250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V223">
        <v>0</v>
      </c>
      <c r="CW223">
        <v>0</v>
      </c>
      <c r="CX223">
        <f>ROUND(Y223*Source!I110,9)</f>
        <v>0.18809999999999999</v>
      </c>
      <c r="CY223">
        <f t="shared" si="102"/>
        <v>101.33</v>
      </c>
      <c r="CZ223">
        <f t="shared" si="103"/>
        <v>5.82</v>
      </c>
      <c r="DA223">
        <f t="shared" si="104"/>
        <v>17.41</v>
      </c>
      <c r="DB223">
        <f t="shared" si="105"/>
        <v>1.99</v>
      </c>
      <c r="DC223">
        <f t="shared" si="106"/>
        <v>0</v>
      </c>
      <c r="DD223" t="s">
        <v>3</v>
      </c>
      <c r="DE223" t="s">
        <v>3</v>
      </c>
      <c r="DF223">
        <f t="shared" si="107"/>
        <v>19.059999999999999</v>
      </c>
      <c r="DG223">
        <f t="shared" si="108"/>
        <v>0</v>
      </c>
      <c r="DH223">
        <f t="shared" si="109"/>
        <v>0</v>
      </c>
      <c r="DI223">
        <f t="shared" si="92"/>
        <v>0</v>
      </c>
      <c r="DJ223">
        <f t="shared" si="110"/>
        <v>19.059999999999999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">
      <c r="A224">
        <f>ROW(Source!A110)</f>
        <v>110</v>
      </c>
      <c r="B224">
        <v>85736473</v>
      </c>
      <c r="C224">
        <v>85737090</v>
      </c>
      <c r="D224">
        <v>85199230</v>
      </c>
      <c r="E224">
        <v>1</v>
      </c>
      <c r="F224">
        <v>1</v>
      </c>
      <c r="G224">
        <v>1081</v>
      </c>
      <c r="H224">
        <v>3</v>
      </c>
      <c r="I224" t="s">
        <v>736</v>
      </c>
      <c r="J224" t="s">
        <v>737</v>
      </c>
      <c r="K224" t="s">
        <v>738</v>
      </c>
      <c r="L224">
        <v>1348</v>
      </c>
      <c r="N224">
        <v>1009</v>
      </c>
      <c r="O224" t="s">
        <v>700</v>
      </c>
      <c r="P224" t="s">
        <v>700</v>
      </c>
      <c r="Q224">
        <v>1000</v>
      </c>
      <c r="W224">
        <v>0</v>
      </c>
      <c r="X224">
        <v>1270042986</v>
      </c>
      <c r="Y224">
        <f t="shared" si="101"/>
        <v>8.7000000000000001E-4</v>
      </c>
      <c r="AA224">
        <v>55941.2</v>
      </c>
      <c r="AB224">
        <v>0</v>
      </c>
      <c r="AC224">
        <v>0</v>
      </c>
      <c r="AD224">
        <v>0</v>
      </c>
      <c r="AE224">
        <v>16214.84</v>
      </c>
      <c r="AF224">
        <v>0</v>
      </c>
      <c r="AG224">
        <v>0</v>
      </c>
      <c r="AH224">
        <v>0</v>
      </c>
      <c r="AI224">
        <v>3.45</v>
      </c>
      <c r="AJ224">
        <v>1</v>
      </c>
      <c r="AK224">
        <v>1</v>
      </c>
      <c r="AL224">
        <v>1</v>
      </c>
      <c r="AM224">
        <v>2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8.7000000000000001E-4</v>
      </c>
      <c r="AU224" t="s">
        <v>42</v>
      </c>
      <c r="AV224">
        <v>0</v>
      </c>
      <c r="AW224">
        <v>2</v>
      </c>
      <c r="AX224">
        <v>85737190</v>
      </c>
      <c r="AY224">
        <v>1</v>
      </c>
      <c r="AZ224">
        <v>0</v>
      </c>
      <c r="BA224">
        <v>251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v>0</v>
      </c>
      <c r="CX224">
        <f>ROUND(Y224*Source!I110,9)</f>
        <v>4.7849999999999998E-4</v>
      </c>
      <c r="CY224">
        <f t="shared" si="102"/>
        <v>55941.2</v>
      </c>
      <c r="CZ224">
        <f t="shared" si="103"/>
        <v>16214.84</v>
      </c>
      <c r="DA224">
        <f t="shared" si="104"/>
        <v>3.45</v>
      </c>
      <c r="DB224">
        <f t="shared" si="105"/>
        <v>14.11</v>
      </c>
      <c r="DC224">
        <f t="shared" si="106"/>
        <v>0</v>
      </c>
      <c r="DD224" t="s">
        <v>3</v>
      </c>
      <c r="DE224" t="s">
        <v>3</v>
      </c>
      <c r="DF224">
        <f t="shared" si="107"/>
        <v>26.77</v>
      </c>
      <c r="DG224">
        <f t="shared" si="108"/>
        <v>0</v>
      </c>
      <c r="DH224">
        <f t="shared" si="109"/>
        <v>0</v>
      </c>
      <c r="DI224">
        <f t="shared" si="92"/>
        <v>0</v>
      </c>
      <c r="DJ224">
        <f t="shared" si="110"/>
        <v>26.77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">
      <c r="A225">
        <f>ROW(Source!A110)</f>
        <v>110</v>
      </c>
      <c r="B225">
        <v>85736473</v>
      </c>
      <c r="C225">
        <v>85737090</v>
      </c>
      <c r="D225">
        <v>85199398</v>
      </c>
      <c r="E225">
        <v>1</v>
      </c>
      <c r="F225">
        <v>1</v>
      </c>
      <c r="G225">
        <v>1081</v>
      </c>
      <c r="H225">
        <v>3</v>
      </c>
      <c r="I225" t="s">
        <v>739</v>
      </c>
      <c r="J225" t="s">
        <v>740</v>
      </c>
      <c r="K225" t="s">
        <v>741</v>
      </c>
      <c r="L225">
        <v>1346</v>
      </c>
      <c r="N225">
        <v>1009</v>
      </c>
      <c r="O225" t="s">
        <v>723</v>
      </c>
      <c r="P225" t="s">
        <v>723</v>
      </c>
      <c r="Q225">
        <v>1</v>
      </c>
      <c r="W225">
        <v>0</v>
      </c>
      <c r="X225">
        <v>488689173</v>
      </c>
      <c r="Y225">
        <f t="shared" si="101"/>
        <v>0.1</v>
      </c>
      <c r="AA225">
        <v>85.81</v>
      </c>
      <c r="AB225">
        <v>0</v>
      </c>
      <c r="AC225">
        <v>0</v>
      </c>
      <c r="AD225">
        <v>0</v>
      </c>
      <c r="AE225">
        <v>20.190000000000001</v>
      </c>
      <c r="AF225">
        <v>0</v>
      </c>
      <c r="AG225">
        <v>0</v>
      </c>
      <c r="AH225">
        <v>0</v>
      </c>
      <c r="AI225">
        <v>4.25</v>
      </c>
      <c r="AJ225">
        <v>1</v>
      </c>
      <c r="AK225">
        <v>1</v>
      </c>
      <c r="AL225">
        <v>1</v>
      </c>
      <c r="AM225">
        <v>2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0.1</v>
      </c>
      <c r="AU225" t="s">
        <v>42</v>
      </c>
      <c r="AV225">
        <v>0</v>
      </c>
      <c r="AW225">
        <v>2</v>
      </c>
      <c r="AX225">
        <v>85737191</v>
      </c>
      <c r="AY225">
        <v>1</v>
      </c>
      <c r="AZ225">
        <v>0</v>
      </c>
      <c r="BA225">
        <v>252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V225">
        <v>0</v>
      </c>
      <c r="CW225">
        <v>0</v>
      </c>
      <c r="CX225">
        <f>ROUND(Y225*Source!I110,9)</f>
        <v>5.5E-2</v>
      </c>
      <c r="CY225">
        <f t="shared" si="102"/>
        <v>85.81</v>
      </c>
      <c r="CZ225">
        <f t="shared" si="103"/>
        <v>20.190000000000001</v>
      </c>
      <c r="DA225">
        <f t="shared" si="104"/>
        <v>4.25</v>
      </c>
      <c r="DB225">
        <f t="shared" si="105"/>
        <v>2.02</v>
      </c>
      <c r="DC225">
        <f t="shared" si="106"/>
        <v>0</v>
      </c>
      <c r="DD225" t="s">
        <v>3</v>
      </c>
      <c r="DE225" t="s">
        <v>3</v>
      </c>
      <c r="DF225">
        <f t="shared" si="107"/>
        <v>4.72</v>
      </c>
      <c r="DG225">
        <f t="shared" si="108"/>
        <v>0</v>
      </c>
      <c r="DH225">
        <f t="shared" si="109"/>
        <v>0</v>
      </c>
      <c r="DI225">
        <f t="shared" si="92"/>
        <v>0</v>
      </c>
      <c r="DJ225">
        <f t="shared" si="110"/>
        <v>4.72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">
      <c r="A226">
        <f>ROW(Source!A110)</f>
        <v>110</v>
      </c>
      <c r="B226">
        <v>85736473</v>
      </c>
      <c r="C226">
        <v>85737090</v>
      </c>
      <c r="D226">
        <v>85199540</v>
      </c>
      <c r="E226">
        <v>1</v>
      </c>
      <c r="F226">
        <v>1</v>
      </c>
      <c r="G226">
        <v>1081</v>
      </c>
      <c r="H226">
        <v>3</v>
      </c>
      <c r="I226" t="s">
        <v>742</v>
      </c>
      <c r="J226" t="s">
        <v>743</v>
      </c>
      <c r="K226" t="s">
        <v>744</v>
      </c>
      <c r="L226">
        <v>1348</v>
      </c>
      <c r="N226">
        <v>1009</v>
      </c>
      <c r="O226" t="s">
        <v>700</v>
      </c>
      <c r="P226" t="s">
        <v>700</v>
      </c>
      <c r="Q226">
        <v>1000</v>
      </c>
      <c r="W226">
        <v>0</v>
      </c>
      <c r="X226">
        <v>-1009884797</v>
      </c>
      <c r="Y226">
        <f t="shared" si="101"/>
        <v>4.0000000000000002E-4</v>
      </c>
      <c r="AA226">
        <v>64157.13</v>
      </c>
      <c r="AB226">
        <v>0</v>
      </c>
      <c r="AC226">
        <v>0</v>
      </c>
      <c r="AD226">
        <v>0</v>
      </c>
      <c r="AE226">
        <v>35445.93</v>
      </c>
      <c r="AF226">
        <v>0</v>
      </c>
      <c r="AG226">
        <v>0</v>
      </c>
      <c r="AH226">
        <v>0</v>
      </c>
      <c r="AI226">
        <v>1.81</v>
      </c>
      <c r="AJ226">
        <v>1</v>
      </c>
      <c r="AK226">
        <v>1</v>
      </c>
      <c r="AL226">
        <v>1</v>
      </c>
      <c r="AM226">
        <v>2</v>
      </c>
      <c r="AN226">
        <v>0</v>
      </c>
      <c r="AO226">
        <v>1</v>
      </c>
      <c r="AP226">
        <v>1</v>
      </c>
      <c r="AQ226">
        <v>0</v>
      </c>
      <c r="AR226">
        <v>0</v>
      </c>
      <c r="AS226" t="s">
        <v>3</v>
      </c>
      <c r="AT226">
        <v>4.0000000000000002E-4</v>
      </c>
      <c r="AU226" t="s">
        <v>42</v>
      </c>
      <c r="AV226">
        <v>0</v>
      </c>
      <c r="AW226">
        <v>2</v>
      </c>
      <c r="AX226">
        <v>85737192</v>
      </c>
      <c r="AY226">
        <v>1</v>
      </c>
      <c r="AZ226">
        <v>0</v>
      </c>
      <c r="BA226">
        <v>253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v>0</v>
      </c>
      <c r="CX226">
        <f>ROUND(Y226*Source!I110,9)</f>
        <v>2.2000000000000001E-4</v>
      </c>
      <c r="CY226">
        <f t="shared" si="102"/>
        <v>64157.13</v>
      </c>
      <c r="CZ226">
        <f t="shared" si="103"/>
        <v>35445.93</v>
      </c>
      <c r="DA226">
        <f t="shared" si="104"/>
        <v>1.81</v>
      </c>
      <c r="DB226">
        <f t="shared" si="105"/>
        <v>14.18</v>
      </c>
      <c r="DC226">
        <f t="shared" si="106"/>
        <v>0</v>
      </c>
      <c r="DD226" t="s">
        <v>3</v>
      </c>
      <c r="DE226" t="s">
        <v>3</v>
      </c>
      <c r="DF226">
        <f t="shared" si="107"/>
        <v>14.11</v>
      </c>
      <c r="DG226">
        <f t="shared" si="108"/>
        <v>0</v>
      </c>
      <c r="DH226">
        <f t="shared" si="109"/>
        <v>0</v>
      </c>
      <c r="DI226">
        <f t="shared" si="92"/>
        <v>0</v>
      </c>
      <c r="DJ226">
        <f t="shared" si="110"/>
        <v>14.11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">
      <c r="A227">
        <f>ROW(Source!A110)</f>
        <v>110</v>
      </c>
      <c r="B227">
        <v>85736473</v>
      </c>
      <c r="C227">
        <v>85737090</v>
      </c>
      <c r="D227">
        <v>85211460</v>
      </c>
      <c r="E227">
        <v>1</v>
      </c>
      <c r="F227">
        <v>1</v>
      </c>
      <c r="G227">
        <v>1081</v>
      </c>
      <c r="H227">
        <v>3</v>
      </c>
      <c r="I227" t="s">
        <v>203</v>
      </c>
      <c r="J227" t="s">
        <v>205</v>
      </c>
      <c r="K227" t="s">
        <v>204</v>
      </c>
      <c r="L227">
        <v>1301</v>
      </c>
      <c r="N227">
        <v>1003</v>
      </c>
      <c r="O227" t="s">
        <v>156</v>
      </c>
      <c r="P227" t="s">
        <v>156</v>
      </c>
      <c r="Q227">
        <v>1</v>
      </c>
      <c r="W227">
        <v>0</v>
      </c>
      <c r="X227">
        <v>-2119850974</v>
      </c>
      <c r="Y227">
        <f t="shared" si="101"/>
        <v>100</v>
      </c>
      <c r="AA227">
        <v>732.19</v>
      </c>
      <c r="AB227">
        <v>0</v>
      </c>
      <c r="AC227">
        <v>0</v>
      </c>
      <c r="AD227">
        <v>0</v>
      </c>
      <c r="AE227">
        <v>61.58</v>
      </c>
      <c r="AF227">
        <v>0</v>
      </c>
      <c r="AG227">
        <v>0</v>
      </c>
      <c r="AH227">
        <v>0</v>
      </c>
      <c r="AI227">
        <v>11.89</v>
      </c>
      <c r="AJ227">
        <v>1</v>
      </c>
      <c r="AK227">
        <v>1</v>
      </c>
      <c r="AL227">
        <v>1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0</v>
      </c>
      <c r="AS227" t="s">
        <v>3</v>
      </c>
      <c r="AT227">
        <v>100</v>
      </c>
      <c r="AU227" t="s">
        <v>42</v>
      </c>
      <c r="AV227">
        <v>0</v>
      </c>
      <c r="AW227">
        <v>1</v>
      </c>
      <c r="AX227">
        <v>-1</v>
      </c>
      <c r="AY227">
        <v>0</v>
      </c>
      <c r="AZ227">
        <v>0</v>
      </c>
      <c r="BA227" t="s">
        <v>3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V227">
        <v>0</v>
      </c>
      <c r="CW227">
        <v>0</v>
      </c>
      <c r="CX227">
        <f>ROUND(Y227*Source!I110,9)</f>
        <v>55</v>
      </c>
      <c r="CY227">
        <f t="shared" si="102"/>
        <v>732.19</v>
      </c>
      <c r="CZ227">
        <f t="shared" si="103"/>
        <v>61.58</v>
      </c>
      <c r="DA227">
        <f t="shared" si="104"/>
        <v>11.89</v>
      </c>
      <c r="DB227">
        <f t="shared" si="105"/>
        <v>6158</v>
      </c>
      <c r="DC227">
        <f t="shared" si="106"/>
        <v>0</v>
      </c>
      <c r="DD227" t="s">
        <v>3</v>
      </c>
      <c r="DE227" t="s">
        <v>3</v>
      </c>
      <c r="DF227">
        <f t="shared" si="107"/>
        <v>40270.449999999997</v>
      </c>
      <c r="DG227">
        <f t="shared" si="108"/>
        <v>0</v>
      </c>
      <c r="DH227">
        <f t="shared" si="109"/>
        <v>0</v>
      </c>
      <c r="DI227">
        <f t="shared" si="92"/>
        <v>0</v>
      </c>
      <c r="DJ227">
        <f t="shared" si="110"/>
        <v>40270.449999999997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">
      <c r="A228">
        <f>ROW(Source!A110)</f>
        <v>110</v>
      </c>
      <c r="B228">
        <v>85736473</v>
      </c>
      <c r="C228">
        <v>85737090</v>
      </c>
      <c r="D228">
        <v>85216794</v>
      </c>
      <c r="E228">
        <v>1</v>
      </c>
      <c r="F228">
        <v>1</v>
      </c>
      <c r="G228">
        <v>1081</v>
      </c>
      <c r="H228">
        <v>3</v>
      </c>
      <c r="I228" t="s">
        <v>199</v>
      </c>
      <c r="J228" t="s">
        <v>201</v>
      </c>
      <c r="K228" t="s">
        <v>200</v>
      </c>
      <c r="L228">
        <v>1354</v>
      </c>
      <c r="N228">
        <v>1010</v>
      </c>
      <c r="O228" t="s">
        <v>146</v>
      </c>
      <c r="P228" t="s">
        <v>146</v>
      </c>
      <c r="Q228">
        <v>1</v>
      </c>
      <c r="W228">
        <v>0</v>
      </c>
      <c r="X228">
        <v>1936329406</v>
      </c>
      <c r="Y228">
        <f t="shared" si="101"/>
        <v>3.6363639999999999</v>
      </c>
      <c r="AA228">
        <v>2876.06</v>
      </c>
      <c r="AB228">
        <v>0</v>
      </c>
      <c r="AC228">
        <v>0</v>
      </c>
      <c r="AD228">
        <v>0</v>
      </c>
      <c r="AE228">
        <v>169.98</v>
      </c>
      <c r="AF228">
        <v>0</v>
      </c>
      <c r="AG228">
        <v>0</v>
      </c>
      <c r="AH228">
        <v>0</v>
      </c>
      <c r="AI228">
        <v>16.920000000000002</v>
      </c>
      <c r="AJ228">
        <v>1</v>
      </c>
      <c r="AK228">
        <v>1</v>
      </c>
      <c r="AL228">
        <v>1</v>
      </c>
      <c r="AM228">
        <v>0</v>
      </c>
      <c r="AN228">
        <v>0</v>
      </c>
      <c r="AO228">
        <v>0</v>
      </c>
      <c r="AP228">
        <v>1</v>
      </c>
      <c r="AQ228">
        <v>0</v>
      </c>
      <c r="AR228">
        <v>0</v>
      </c>
      <c r="AS228" t="s">
        <v>3</v>
      </c>
      <c r="AT228">
        <v>3.6363639999999999</v>
      </c>
      <c r="AU228" t="s">
        <v>42</v>
      </c>
      <c r="AV228">
        <v>0</v>
      </c>
      <c r="AW228">
        <v>1</v>
      </c>
      <c r="AX228">
        <v>-1</v>
      </c>
      <c r="AY228">
        <v>0</v>
      </c>
      <c r="AZ228">
        <v>0</v>
      </c>
      <c r="BA228" t="s">
        <v>3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v>0</v>
      </c>
      <c r="CX228">
        <f>ROUND(Y228*Source!I110,9)</f>
        <v>2.0000002000000001</v>
      </c>
      <c r="CY228">
        <f t="shared" si="102"/>
        <v>2876.06</v>
      </c>
      <c r="CZ228">
        <f t="shared" si="103"/>
        <v>169.98</v>
      </c>
      <c r="DA228">
        <f t="shared" si="104"/>
        <v>16.920000000000002</v>
      </c>
      <c r="DB228">
        <f t="shared" si="105"/>
        <v>618.11</v>
      </c>
      <c r="DC228">
        <f t="shared" si="106"/>
        <v>0</v>
      </c>
      <c r="DD228" t="s">
        <v>3</v>
      </c>
      <c r="DE228" t="s">
        <v>3</v>
      </c>
      <c r="DF228">
        <f t="shared" si="107"/>
        <v>5752.12</v>
      </c>
      <c r="DG228">
        <f t="shared" si="108"/>
        <v>0</v>
      </c>
      <c r="DH228">
        <f t="shared" si="109"/>
        <v>0</v>
      </c>
      <c r="DI228">
        <f t="shared" si="92"/>
        <v>0</v>
      </c>
      <c r="DJ228">
        <f t="shared" si="110"/>
        <v>5752.12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">
      <c r="A229">
        <f>ROW(Source!A115)</f>
        <v>115</v>
      </c>
      <c r="B229">
        <v>85736471</v>
      </c>
      <c r="C229">
        <v>85737199</v>
      </c>
      <c r="D229">
        <v>85164021</v>
      </c>
      <c r="E229">
        <v>1081</v>
      </c>
      <c r="F229">
        <v>1</v>
      </c>
      <c r="G229">
        <v>1081</v>
      </c>
      <c r="H229">
        <v>1</v>
      </c>
      <c r="I229" t="s">
        <v>684</v>
      </c>
      <c r="J229" t="s">
        <v>3</v>
      </c>
      <c r="K229" t="s">
        <v>685</v>
      </c>
      <c r="L229">
        <v>1191</v>
      </c>
      <c r="N229">
        <v>1013</v>
      </c>
      <c r="O229" t="s">
        <v>686</v>
      </c>
      <c r="P229" t="s">
        <v>686</v>
      </c>
      <c r="Q229">
        <v>1</v>
      </c>
      <c r="W229">
        <v>0</v>
      </c>
      <c r="X229">
        <v>476480486</v>
      </c>
      <c r="Y229">
        <f>((AT229*1.15)*1.2)</f>
        <v>32.057399999999994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-2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23.23</v>
      </c>
      <c r="AU229" t="s">
        <v>141</v>
      </c>
      <c r="AV229">
        <v>1</v>
      </c>
      <c r="AW229">
        <v>2</v>
      </c>
      <c r="AX229">
        <v>85737201</v>
      </c>
      <c r="AY229">
        <v>1</v>
      </c>
      <c r="AZ229">
        <v>0</v>
      </c>
      <c r="BA229">
        <v>257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U229">
        <f>ROUND(AT229*Source!I115*AH229*AL229,2)</f>
        <v>0</v>
      </c>
      <c r="CV229">
        <f>ROUND(Y229*Source!I115,9)</f>
        <v>35.26314</v>
      </c>
      <c r="CW229">
        <v>0</v>
      </c>
      <c r="CX229">
        <f>ROUND(Y229*Source!I115,9)</f>
        <v>35.26314</v>
      </c>
      <c r="CY229">
        <f>AD229</f>
        <v>0</v>
      </c>
      <c r="CZ229">
        <f>AH229</f>
        <v>0</v>
      </c>
      <c r="DA229">
        <f>AL229</f>
        <v>1</v>
      </c>
      <c r="DB229">
        <f>ROUND(((ROUND(AT229*CZ229,2)*1.15)*1.2),6)</f>
        <v>0</v>
      </c>
      <c r="DC229">
        <f>ROUND(((ROUND(AT229*AG229,2)*1.15)*1.2),6)</f>
        <v>0</v>
      </c>
      <c r="DD229" t="s">
        <v>3</v>
      </c>
      <c r="DE229" t="s">
        <v>3</v>
      </c>
      <c r="DF229">
        <f t="shared" ref="DF229:DF251" si="111">ROUND(ROUND(AE229,2)*CX229,2)</f>
        <v>0</v>
      </c>
      <c r="DG229">
        <f t="shared" si="108"/>
        <v>0</v>
      </c>
      <c r="DH229">
        <f t="shared" si="109"/>
        <v>0</v>
      </c>
      <c r="DI229">
        <f t="shared" si="92"/>
        <v>0</v>
      </c>
      <c r="DJ229">
        <f>DI229</f>
        <v>0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">
      <c r="A230">
        <f>ROW(Source!A115)</f>
        <v>115</v>
      </c>
      <c r="B230">
        <v>85736471</v>
      </c>
      <c r="C230">
        <v>85737199</v>
      </c>
      <c r="D230">
        <v>85229932</v>
      </c>
      <c r="E230">
        <v>1</v>
      </c>
      <c r="F230">
        <v>1</v>
      </c>
      <c r="G230">
        <v>1081</v>
      </c>
      <c r="H230">
        <v>2</v>
      </c>
      <c r="I230" t="s">
        <v>704</v>
      </c>
      <c r="J230" t="s">
        <v>705</v>
      </c>
      <c r="K230" t="s">
        <v>706</v>
      </c>
      <c r="L230">
        <v>1368</v>
      </c>
      <c r="N230">
        <v>1011</v>
      </c>
      <c r="O230" t="s">
        <v>690</v>
      </c>
      <c r="P230" t="s">
        <v>690</v>
      </c>
      <c r="Q230">
        <v>1</v>
      </c>
      <c r="W230">
        <v>0</v>
      </c>
      <c r="X230">
        <v>874612079</v>
      </c>
      <c r="Y230">
        <f>((AT230*1.25)*1.2)</f>
        <v>4.4999999999999998E-2</v>
      </c>
      <c r="AA230">
        <v>0</v>
      </c>
      <c r="AB230">
        <v>88.67</v>
      </c>
      <c r="AC230">
        <v>13.47</v>
      </c>
      <c r="AD230">
        <v>0</v>
      </c>
      <c r="AE230">
        <v>0</v>
      </c>
      <c r="AF230">
        <v>83.1</v>
      </c>
      <c r="AG230">
        <v>12.62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-2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0.03</v>
      </c>
      <c r="AU230" t="s">
        <v>140</v>
      </c>
      <c r="AV230">
        <v>0</v>
      </c>
      <c r="AW230">
        <v>2</v>
      </c>
      <c r="AX230">
        <v>85737202</v>
      </c>
      <c r="AY230">
        <v>1</v>
      </c>
      <c r="AZ230">
        <v>0</v>
      </c>
      <c r="BA230">
        <v>258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f>ROUND(Y230*Source!I115*DO230,9)</f>
        <v>0.62468999999999997</v>
      </c>
      <c r="CX230">
        <f>ROUND(Y230*Source!I115,9)</f>
        <v>4.9500000000000002E-2</v>
      </c>
      <c r="CY230">
        <f>AB230</f>
        <v>88.67</v>
      </c>
      <c r="CZ230">
        <f>AF230</f>
        <v>83.1</v>
      </c>
      <c r="DA230">
        <f>AJ230</f>
        <v>1</v>
      </c>
      <c r="DB230">
        <f>ROUND(((ROUND(AT230*CZ230,2)*1.25)*1.2),6)</f>
        <v>3.7349999999999999</v>
      </c>
      <c r="DC230">
        <f>ROUND(((ROUND(AT230*AG230,2)*1.25)*1.2),6)</f>
        <v>0.56999999999999995</v>
      </c>
      <c r="DD230" t="s">
        <v>3</v>
      </c>
      <c r="DE230" t="s">
        <v>3</v>
      </c>
      <c r="DF230">
        <f t="shared" si="111"/>
        <v>0</v>
      </c>
      <c r="DG230">
        <f t="shared" si="108"/>
        <v>4.1100000000000003</v>
      </c>
      <c r="DH230">
        <f t="shared" si="109"/>
        <v>0.62</v>
      </c>
      <c r="DI230">
        <f t="shared" si="92"/>
        <v>0</v>
      </c>
      <c r="DJ230">
        <f>DG230</f>
        <v>4.1100000000000003</v>
      </c>
      <c r="DK230">
        <v>0</v>
      </c>
      <c r="DL230" t="s">
        <v>707</v>
      </c>
      <c r="DM230">
        <v>0</v>
      </c>
      <c r="DN230" t="s">
        <v>686</v>
      </c>
      <c r="DO230">
        <v>12.62</v>
      </c>
    </row>
    <row r="231" spans="1:119" x14ac:dyDescent="0.2">
      <c r="A231">
        <f>ROW(Source!A115)</f>
        <v>115</v>
      </c>
      <c r="B231">
        <v>85736471</v>
      </c>
      <c r="C231">
        <v>85737199</v>
      </c>
      <c r="D231">
        <v>85230053</v>
      </c>
      <c r="E231">
        <v>1</v>
      </c>
      <c r="F231">
        <v>1</v>
      </c>
      <c r="G231">
        <v>1081</v>
      </c>
      <c r="H231">
        <v>2</v>
      </c>
      <c r="I231" t="s">
        <v>745</v>
      </c>
      <c r="J231" t="s">
        <v>746</v>
      </c>
      <c r="K231" t="s">
        <v>747</v>
      </c>
      <c r="L231">
        <v>1368</v>
      </c>
      <c r="N231">
        <v>1011</v>
      </c>
      <c r="O231" t="s">
        <v>690</v>
      </c>
      <c r="P231" t="s">
        <v>690</v>
      </c>
      <c r="Q231">
        <v>1</v>
      </c>
      <c r="W231">
        <v>0</v>
      </c>
      <c r="X231">
        <v>-2083101341</v>
      </c>
      <c r="Y231">
        <f>((AT231*1.25)*1.2)</f>
        <v>1.2899999999999998</v>
      </c>
      <c r="AA231">
        <v>0</v>
      </c>
      <c r="AB231">
        <v>0.85</v>
      </c>
      <c r="AC231">
        <v>0</v>
      </c>
      <c r="AD231">
        <v>0</v>
      </c>
      <c r="AE231">
        <v>0</v>
      </c>
      <c r="AF231">
        <v>0.8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-2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0.86</v>
      </c>
      <c r="AU231" t="s">
        <v>140</v>
      </c>
      <c r="AV231">
        <v>0</v>
      </c>
      <c r="AW231">
        <v>2</v>
      </c>
      <c r="AX231">
        <v>85737204</v>
      </c>
      <c r="AY231">
        <v>1</v>
      </c>
      <c r="AZ231">
        <v>0</v>
      </c>
      <c r="BA231">
        <v>259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f>ROUND(Y231*Source!I115*DO231,9)</f>
        <v>0</v>
      </c>
      <c r="CX231">
        <f>ROUND(Y231*Source!I115,9)</f>
        <v>1.419</v>
      </c>
      <c r="CY231">
        <f>AB231</f>
        <v>0.85</v>
      </c>
      <c r="CZ231">
        <f>AF231</f>
        <v>0.8</v>
      </c>
      <c r="DA231">
        <f>AJ231</f>
        <v>1</v>
      </c>
      <c r="DB231">
        <f>ROUND(((ROUND(AT231*CZ231,2)*1.25)*1.2),6)</f>
        <v>1.0349999999999999</v>
      </c>
      <c r="DC231">
        <f>ROUND(((ROUND(AT231*AG231,2)*1.25)*1.2),6)</f>
        <v>0</v>
      </c>
      <c r="DD231" t="s">
        <v>3</v>
      </c>
      <c r="DE231" t="s">
        <v>3</v>
      </c>
      <c r="DF231">
        <f t="shared" si="111"/>
        <v>0</v>
      </c>
      <c r="DG231">
        <f t="shared" si="108"/>
        <v>1.1399999999999999</v>
      </c>
      <c r="DH231">
        <f t="shared" si="109"/>
        <v>0</v>
      </c>
      <c r="DI231">
        <f t="shared" si="92"/>
        <v>0</v>
      </c>
      <c r="DJ231">
        <f>DG231</f>
        <v>1.1399999999999999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">
      <c r="A232">
        <f>ROW(Source!A115)</f>
        <v>115</v>
      </c>
      <c r="B232">
        <v>85736471</v>
      </c>
      <c r="C232">
        <v>85737199</v>
      </c>
      <c r="D232">
        <v>85230055</v>
      </c>
      <c r="E232">
        <v>1</v>
      </c>
      <c r="F232">
        <v>1</v>
      </c>
      <c r="G232">
        <v>1081</v>
      </c>
      <c r="H232">
        <v>2</v>
      </c>
      <c r="I232" t="s">
        <v>748</v>
      </c>
      <c r="J232" t="s">
        <v>749</v>
      </c>
      <c r="K232" t="s">
        <v>750</v>
      </c>
      <c r="L232">
        <v>1368</v>
      </c>
      <c r="N232">
        <v>1011</v>
      </c>
      <c r="O232" t="s">
        <v>690</v>
      </c>
      <c r="P232" t="s">
        <v>690</v>
      </c>
      <c r="Q232">
        <v>1</v>
      </c>
      <c r="W232">
        <v>0</v>
      </c>
      <c r="X232">
        <v>945825540</v>
      </c>
      <c r="Y232">
        <f>((AT232*1.25)*1.2)</f>
        <v>0.89999999999999991</v>
      </c>
      <c r="AA232">
        <v>0</v>
      </c>
      <c r="AB232">
        <v>1.59</v>
      </c>
      <c r="AC232">
        <v>0</v>
      </c>
      <c r="AD232">
        <v>0</v>
      </c>
      <c r="AE232">
        <v>0</v>
      </c>
      <c r="AF232">
        <v>1.49</v>
      </c>
      <c r="AG232">
        <v>0</v>
      </c>
      <c r="AH232">
        <v>0</v>
      </c>
      <c r="AI232">
        <v>1</v>
      </c>
      <c r="AJ232">
        <v>1</v>
      </c>
      <c r="AK232">
        <v>1</v>
      </c>
      <c r="AL232">
        <v>1</v>
      </c>
      <c r="AM232">
        <v>-2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0.6</v>
      </c>
      <c r="AU232" t="s">
        <v>140</v>
      </c>
      <c r="AV232">
        <v>0</v>
      </c>
      <c r="AW232">
        <v>2</v>
      </c>
      <c r="AX232">
        <v>85737205</v>
      </c>
      <c r="AY232">
        <v>1</v>
      </c>
      <c r="AZ232">
        <v>0</v>
      </c>
      <c r="BA232">
        <v>260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f>ROUND(Y232*Source!I115*DO232,9)</f>
        <v>0</v>
      </c>
      <c r="CX232">
        <f>ROUND(Y232*Source!I115,9)</f>
        <v>0.99</v>
      </c>
      <c r="CY232">
        <f>AB232</f>
        <v>1.59</v>
      </c>
      <c r="CZ232">
        <f>AF232</f>
        <v>1.49</v>
      </c>
      <c r="DA232">
        <f>AJ232</f>
        <v>1</v>
      </c>
      <c r="DB232">
        <f>ROUND(((ROUND(AT232*CZ232,2)*1.25)*1.2),6)</f>
        <v>1.335</v>
      </c>
      <c r="DC232">
        <f>ROUND(((ROUND(AT232*AG232,2)*1.25)*1.2),6)</f>
        <v>0</v>
      </c>
      <c r="DD232" t="s">
        <v>3</v>
      </c>
      <c r="DE232" t="s">
        <v>3</v>
      </c>
      <c r="DF232">
        <f t="shared" si="111"/>
        <v>0</v>
      </c>
      <c r="DG232">
        <f t="shared" si="108"/>
        <v>1.48</v>
      </c>
      <c r="DH232">
        <f t="shared" si="109"/>
        <v>0</v>
      </c>
      <c r="DI232">
        <f t="shared" si="92"/>
        <v>0</v>
      </c>
      <c r="DJ232">
        <f>DG232</f>
        <v>1.48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">
      <c r="A233">
        <f>ROW(Source!A115)</f>
        <v>115</v>
      </c>
      <c r="B233">
        <v>85736471</v>
      </c>
      <c r="C233">
        <v>85737199</v>
      </c>
      <c r="D233">
        <v>85229166</v>
      </c>
      <c r="E233">
        <v>1</v>
      </c>
      <c r="F233">
        <v>1</v>
      </c>
      <c r="G233">
        <v>1081</v>
      </c>
      <c r="H233">
        <v>2</v>
      </c>
      <c r="I233" t="s">
        <v>727</v>
      </c>
      <c r="J233" t="s">
        <v>728</v>
      </c>
      <c r="K233" t="s">
        <v>729</v>
      </c>
      <c r="L233">
        <v>1368</v>
      </c>
      <c r="N233">
        <v>1011</v>
      </c>
      <c r="O233" t="s">
        <v>690</v>
      </c>
      <c r="P233" t="s">
        <v>690</v>
      </c>
      <c r="Q233">
        <v>1</v>
      </c>
      <c r="W233">
        <v>0</v>
      </c>
      <c r="X233">
        <v>-44940208</v>
      </c>
      <c r="Y233">
        <f>((AT233*1.25)*1.2)</f>
        <v>4.4999999999999998E-2</v>
      </c>
      <c r="AA233">
        <v>0</v>
      </c>
      <c r="AB233">
        <v>191.17</v>
      </c>
      <c r="AC233">
        <v>18.059999999999999</v>
      </c>
      <c r="AD233">
        <v>0</v>
      </c>
      <c r="AE233">
        <v>0</v>
      </c>
      <c r="AF233">
        <v>179.17</v>
      </c>
      <c r="AG233">
        <v>16.93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-2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0.03</v>
      </c>
      <c r="AU233" t="s">
        <v>140</v>
      </c>
      <c r="AV233">
        <v>0</v>
      </c>
      <c r="AW233">
        <v>2</v>
      </c>
      <c r="AX233">
        <v>85737203</v>
      </c>
      <c r="AY233">
        <v>1</v>
      </c>
      <c r="AZ233">
        <v>0</v>
      </c>
      <c r="BA233">
        <v>261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V233">
        <v>0</v>
      </c>
      <c r="CW233">
        <f>ROUND(Y233*Source!I115*DO233,9)</f>
        <v>0.83803499999999997</v>
      </c>
      <c r="CX233">
        <f>ROUND(Y233*Source!I115,9)</f>
        <v>4.9500000000000002E-2</v>
      </c>
      <c r="CY233">
        <f>AB233</f>
        <v>191.17</v>
      </c>
      <c r="CZ233">
        <f>AF233</f>
        <v>179.17</v>
      </c>
      <c r="DA233">
        <f>AJ233</f>
        <v>1</v>
      </c>
      <c r="DB233">
        <f>ROUND(((ROUND(AT233*CZ233,2)*1.25)*1.2),6)</f>
        <v>8.07</v>
      </c>
      <c r="DC233">
        <f>ROUND(((ROUND(AT233*AG233,2)*1.25)*1.2),6)</f>
        <v>0.76500000000000001</v>
      </c>
      <c r="DD233" t="s">
        <v>3</v>
      </c>
      <c r="DE233" t="s">
        <v>3</v>
      </c>
      <c r="DF233">
        <f t="shared" si="111"/>
        <v>0</v>
      </c>
      <c r="DG233">
        <f t="shared" si="108"/>
        <v>8.8699999999999992</v>
      </c>
      <c r="DH233">
        <f t="shared" si="109"/>
        <v>0.84</v>
      </c>
      <c r="DI233">
        <f t="shared" si="92"/>
        <v>0</v>
      </c>
      <c r="DJ233">
        <f>DG233</f>
        <v>8.8699999999999992</v>
      </c>
      <c r="DK233">
        <v>0</v>
      </c>
      <c r="DL233" t="s">
        <v>707</v>
      </c>
      <c r="DM233">
        <v>0</v>
      </c>
      <c r="DN233" t="s">
        <v>686</v>
      </c>
      <c r="DO233">
        <v>16.93</v>
      </c>
    </row>
    <row r="234" spans="1:119" x14ac:dyDescent="0.2">
      <c r="A234">
        <f>ROW(Source!A115)</f>
        <v>115</v>
      </c>
      <c r="B234">
        <v>85736471</v>
      </c>
      <c r="C234">
        <v>85737199</v>
      </c>
      <c r="D234">
        <v>85198957</v>
      </c>
      <c r="E234">
        <v>1</v>
      </c>
      <c r="F234">
        <v>1</v>
      </c>
      <c r="G234">
        <v>1081</v>
      </c>
      <c r="H234">
        <v>3</v>
      </c>
      <c r="I234" t="s">
        <v>751</v>
      </c>
      <c r="J234" t="s">
        <v>752</v>
      </c>
      <c r="K234" t="s">
        <v>753</v>
      </c>
      <c r="L234">
        <v>1346</v>
      </c>
      <c r="N234">
        <v>1009</v>
      </c>
      <c r="O234" t="s">
        <v>723</v>
      </c>
      <c r="P234" t="s">
        <v>723</v>
      </c>
      <c r="Q234">
        <v>1</v>
      </c>
      <c r="W234">
        <v>0</v>
      </c>
      <c r="X234">
        <v>1343467368</v>
      </c>
      <c r="Y234">
        <f t="shared" ref="Y234:Y246" si="112">((AT234*1)*1)</f>
        <v>0.5</v>
      </c>
      <c r="AA234">
        <v>1.61</v>
      </c>
      <c r="AB234">
        <v>0</v>
      </c>
      <c r="AC234">
        <v>0</v>
      </c>
      <c r="AD234">
        <v>0</v>
      </c>
      <c r="AE234">
        <v>1.61</v>
      </c>
      <c r="AF234">
        <v>0</v>
      </c>
      <c r="AG234">
        <v>0</v>
      </c>
      <c r="AH234">
        <v>0</v>
      </c>
      <c r="AI234">
        <v>1</v>
      </c>
      <c r="AJ234">
        <v>1</v>
      </c>
      <c r="AK234">
        <v>1</v>
      </c>
      <c r="AL234">
        <v>1</v>
      </c>
      <c r="AM234">
        <v>-2</v>
      </c>
      <c r="AN234">
        <v>0</v>
      </c>
      <c r="AO234">
        <v>1</v>
      </c>
      <c r="AP234">
        <v>1</v>
      </c>
      <c r="AQ234">
        <v>0</v>
      </c>
      <c r="AR234">
        <v>0</v>
      </c>
      <c r="AS234" t="s">
        <v>3</v>
      </c>
      <c r="AT234">
        <v>0.5</v>
      </c>
      <c r="AU234" t="s">
        <v>42</v>
      </c>
      <c r="AV234">
        <v>0</v>
      </c>
      <c r="AW234">
        <v>2</v>
      </c>
      <c r="AX234">
        <v>85737206</v>
      </c>
      <c r="AY234">
        <v>1</v>
      </c>
      <c r="AZ234">
        <v>0</v>
      </c>
      <c r="BA234">
        <v>262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v>0</v>
      </c>
      <c r="CX234">
        <f>ROUND(Y234*Source!I115,9)</f>
        <v>0.55000000000000004</v>
      </c>
      <c r="CY234">
        <f t="shared" ref="CY234:CY246" si="113">AA234</f>
        <v>1.61</v>
      </c>
      <c r="CZ234">
        <f t="shared" ref="CZ234:CZ246" si="114">AE234</f>
        <v>1.61</v>
      </c>
      <c r="DA234">
        <f t="shared" ref="DA234:DA246" si="115">AI234</f>
        <v>1</v>
      </c>
      <c r="DB234">
        <f t="shared" ref="DB234:DB246" si="116">ROUND(((ROUND(AT234*CZ234,2)*1)*1),6)</f>
        <v>0.81</v>
      </c>
      <c r="DC234">
        <f t="shared" ref="DC234:DC246" si="117">ROUND(((ROUND(AT234*AG234,2)*1)*1),6)</f>
        <v>0</v>
      </c>
      <c r="DD234" t="s">
        <v>3</v>
      </c>
      <c r="DE234" t="s">
        <v>3</v>
      </c>
      <c r="DF234">
        <f t="shared" si="111"/>
        <v>0.89</v>
      </c>
      <c r="DG234">
        <f t="shared" si="108"/>
        <v>0</v>
      </c>
      <c r="DH234">
        <f t="shared" si="109"/>
        <v>0</v>
      </c>
      <c r="DI234">
        <f t="shared" si="92"/>
        <v>0</v>
      </c>
      <c r="DJ234">
        <f t="shared" ref="DJ234:DJ246" si="118">DF234</f>
        <v>0.89</v>
      </c>
      <c r="DK234">
        <v>0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">
      <c r="A235">
        <f>ROW(Source!A115)</f>
        <v>115</v>
      </c>
      <c r="B235">
        <v>85736471</v>
      </c>
      <c r="C235">
        <v>85737199</v>
      </c>
      <c r="D235">
        <v>85198989</v>
      </c>
      <c r="E235">
        <v>1</v>
      </c>
      <c r="F235">
        <v>1</v>
      </c>
      <c r="G235">
        <v>1081</v>
      </c>
      <c r="H235">
        <v>3</v>
      </c>
      <c r="I235" t="s">
        <v>754</v>
      </c>
      <c r="J235" t="s">
        <v>755</v>
      </c>
      <c r="K235" t="s">
        <v>756</v>
      </c>
      <c r="L235">
        <v>1346</v>
      </c>
      <c r="N235">
        <v>1009</v>
      </c>
      <c r="O235" t="s">
        <v>723</v>
      </c>
      <c r="P235" t="s">
        <v>723</v>
      </c>
      <c r="Q235">
        <v>1</v>
      </c>
      <c r="W235">
        <v>0</v>
      </c>
      <c r="X235">
        <v>861208825</v>
      </c>
      <c r="Y235">
        <f t="shared" si="112"/>
        <v>0.17199999999999999</v>
      </c>
      <c r="AA235">
        <v>36.78</v>
      </c>
      <c r="AB235">
        <v>0</v>
      </c>
      <c r="AC235">
        <v>0</v>
      </c>
      <c r="AD235">
        <v>0</v>
      </c>
      <c r="AE235">
        <v>36.78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-2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0.17199999999999999</v>
      </c>
      <c r="AU235" t="s">
        <v>42</v>
      </c>
      <c r="AV235">
        <v>0</v>
      </c>
      <c r="AW235">
        <v>2</v>
      </c>
      <c r="AX235">
        <v>85737207</v>
      </c>
      <c r="AY235">
        <v>1</v>
      </c>
      <c r="AZ235">
        <v>0</v>
      </c>
      <c r="BA235">
        <v>263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v>0</v>
      </c>
      <c r="CX235">
        <f>ROUND(Y235*Source!I115,9)</f>
        <v>0.18920000000000001</v>
      </c>
      <c r="CY235">
        <f t="shared" si="113"/>
        <v>36.78</v>
      </c>
      <c r="CZ235">
        <f t="shared" si="114"/>
        <v>36.78</v>
      </c>
      <c r="DA235">
        <f t="shared" si="115"/>
        <v>1</v>
      </c>
      <c r="DB235">
        <f t="shared" si="116"/>
        <v>6.33</v>
      </c>
      <c r="DC235">
        <f t="shared" si="117"/>
        <v>0</v>
      </c>
      <c r="DD235" t="s">
        <v>3</v>
      </c>
      <c r="DE235" t="s">
        <v>3</v>
      </c>
      <c r="DF235">
        <f t="shared" si="111"/>
        <v>6.96</v>
      </c>
      <c r="DG235">
        <f t="shared" si="108"/>
        <v>0</v>
      </c>
      <c r="DH235">
        <f t="shared" si="109"/>
        <v>0</v>
      </c>
      <c r="DI235">
        <f t="shared" si="92"/>
        <v>0</v>
      </c>
      <c r="DJ235">
        <f t="shared" si="118"/>
        <v>6.96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">
      <c r="A236">
        <f>ROW(Source!A115)</f>
        <v>115</v>
      </c>
      <c r="B236">
        <v>85736471</v>
      </c>
      <c r="C236">
        <v>85737199</v>
      </c>
      <c r="D236">
        <v>85199063</v>
      </c>
      <c r="E236">
        <v>1</v>
      </c>
      <c r="F236">
        <v>1</v>
      </c>
      <c r="G236">
        <v>1081</v>
      </c>
      <c r="H236">
        <v>3</v>
      </c>
      <c r="I236" t="s">
        <v>757</v>
      </c>
      <c r="J236" t="s">
        <v>758</v>
      </c>
      <c r="K236" t="s">
        <v>759</v>
      </c>
      <c r="L236">
        <v>1354</v>
      </c>
      <c r="N236">
        <v>1010</v>
      </c>
      <c r="O236" t="s">
        <v>146</v>
      </c>
      <c r="P236" t="s">
        <v>146</v>
      </c>
      <c r="Q236">
        <v>1</v>
      </c>
      <c r="W236">
        <v>0</v>
      </c>
      <c r="X236">
        <v>-1352077490</v>
      </c>
      <c r="Y236">
        <f t="shared" si="112"/>
        <v>20</v>
      </c>
      <c r="AA236">
        <v>0.89</v>
      </c>
      <c r="AB236">
        <v>0</v>
      </c>
      <c r="AC236">
        <v>0</v>
      </c>
      <c r="AD236">
        <v>0</v>
      </c>
      <c r="AE236">
        <v>0.89</v>
      </c>
      <c r="AF236">
        <v>0</v>
      </c>
      <c r="AG236">
        <v>0</v>
      </c>
      <c r="AH236">
        <v>0</v>
      </c>
      <c r="AI236">
        <v>1</v>
      </c>
      <c r="AJ236">
        <v>1</v>
      </c>
      <c r="AK236">
        <v>1</v>
      </c>
      <c r="AL236">
        <v>1</v>
      </c>
      <c r="AM236">
        <v>-2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20</v>
      </c>
      <c r="AU236" t="s">
        <v>42</v>
      </c>
      <c r="AV236">
        <v>0</v>
      </c>
      <c r="AW236">
        <v>2</v>
      </c>
      <c r="AX236">
        <v>85737208</v>
      </c>
      <c r="AY236">
        <v>1</v>
      </c>
      <c r="AZ236">
        <v>0</v>
      </c>
      <c r="BA236">
        <v>264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v>0</v>
      </c>
      <c r="CX236">
        <f>ROUND(Y236*Source!I115,9)</f>
        <v>22</v>
      </c>
      <c r="CY236">
        <f t="shared" si="113"/>
        <v>0.89</v>
      </c>
      <c r="CZ236">
        <f t="shared" si="114"/>
        <v>0.89</v>
      </c>
      <c r="DA236">
        <f t="shared" si="115"/>
        <v>1</v>
      </c>
      <c r="DB236">
        <f t="shared" si="116"/>
        <v>17.8</v>
      </c>
      <c r="DC236">
        <f t="shared" si="117"/>
        <v>0</v>
      </c>
      <c r="DD236" t="s">
        <v>3</v>
      </c>
      <c r="DE236" t="s">
        <v>3</v>
      </c>
      <c r="DF236">
        <f t="shared" si="111"/>
        <v>19.579999999999998</v>
      </c>
      <c r="DG236">
        <f t="shared" si="108"/>
        <v>0</v>
      </c>
      <c r="DH236">
        <f t="shared" si="109"/>
        <v>0</v>
      </c>
      <c r="DI236">
        <f t="shared" si="92"/>
        <v>0</v>
      </c>
      <c r="DJ236">
        <f t="shared" si="118"/>
        <v>19.579999999999998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">
      <c r="A237">
        <f>ROW(Source!A115)</f>
        <v>115</v>
      </c>
      <c r="B237">
        <v>85736471</v>
      </c>
      <c r="C237">
        <v>85737199</v>
      </c>
      <c r="D237">
        <v>85214254</v>
      </c>
      <c r="E237">
        <v>1</v>
      </c>
      <c r="F237">
        <v>1</v>
      </c>
      <c r="G237">
        <v>1081</v>
      </c>
      <c r="H237">
        <v>3</v>
      </c>
      <c r="I237" t="s">
        <v>211</v>
      </c>
      <c r="J237" t="s">
        <v>213</v>
      </c>
      <c r="K237" t="s">
        <v>212</v>
      </c>
      <c r="L237">
        <v>1301</v>
      </c>
      <c r="N237">
        <v>1003</v>
      </c>
      <c r="O237" t="s">
        <v>156</v>
      </c>
      <c r="P237" t="s">
        <v>156</v>
      </c>
      <c r="Q237">
        <v>1</v>
      </c>
      <c r="W237">
        <v>0</v>
      </c>
      <c r="X237">
        <v>37503902</v>
      </c>
      <c r="Y237">
        <f t="shared" si="112"/>
        <v>100</v>
      </c>
      <c r="AA237">
        <v>52.61</v>
      </c>
      <c r="AB237">
        <v>0</v>
      </c>
      <c r="AC237">
        <v>0</v>
      </c>
      <c r="AD237">
        <v>0</v>
      </c>
      <c r="AE237">
        <v>52.61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1</v>
      </c>
      <c r="AL237">
        <v>1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0</v>
      </c>
      <c r="AS237" t="s">
        <v>3</v>
      </c>
      <c r="AT237">
        <v>100</v>
      </c>
      <c r="AU237" t="s">
        <v>42</v>
      </c>
      <c r="AV237">
        <v>0</v>
      </c>
      <c r="AW237">
        <v>1</v>
      </c>
      <c r="AX237">
        <v>-1</v>
      </c>
      <c r="AY237">
        <v>0</v>
      </c>
      <c r="AZ237">
        <v>0</v>
      </c>
      <c r="BA237" t="s">
        <v>3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v>0</v>
      </c>
      <c r="CX237">
        <f>ROUND(Y237*Source!I115,9)</f>
        <v>110</v>
      </c>
      <c r="CY237">
        <f t="shared" si="113"/>
        <v>52.61</v>
      </c>
      <c r="CZ237">
        <f t="shared" si="114"/>
        <v>52.61</v>
      </c>
      <c r="DA237">
        <f t="shared" si="115"/>
        <v>1</v>
      </c>
      <c r="DB237">
        <f t="shared" si="116"/>
        <v>5261</v>
      </c>
      <c r="DC237">
        <f t="shared" si="117"/>
        <v>0</v>
      </c>
      <c r="DD237" t="s">
        <v>3</v>
      </c>
      <c r="DE237" t="s">
        <v>3</v>
      </c>
      <c r="DF237">
        <f t="shared" si="111"/>
        <v>5787.1</v>
      </c>
      <c r="DG237">
        <f t="shared" si="108"/>
        <v>0</v>
      </c>
      <c r="DH237">
        <f t="shared" si="109"/>
        <v>0</v>
      </c>
      <c r="DI237">
        <f t="shared" si="92"/>
        <v>0</v>
      </c>
      <c r="DJ237">
        <f t="shared" si="118"/>
        <v>5787.1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">
      <c r="A238">
        <f>ROW(Source!A115)</f>
        <v>115</v>
      </c>
      <c r="B238">
        <v>85736471</v>
      </c>
      <c r="C238">
        <v>85737199</v>
      </c>
      <c r="D238">
        <v>85215043</v>
      </c>
      <c r="E238">
        <v>1</v>
      </c>
      <c r="F238">
        <v>1</v>
      </c>
      <c r="G238">
        <v>1081</v>
      </c>
      <c r="H238">
        <v>3</v>
      </c>
      <c r="I238" t="s">
        <v>223</v>
      </c>
      <c r="J238" t="s">
        <v>225</v>
      </c>
      <c r="K238" t="s">
        <v>224</v>
      </c>
      <c r="L238">
        <v>1354</v>
      </c>
      <c r="N238">
        <v>1010</v>
      </c>
      <c r="O238" t="s">
        <v>146</v>
      </c>
      <c r="P238" t="s">
        <v>146</v>
      </c>
      <c r="Q238">
        <v>1</v>
      </c>
      <c r="W238">
        <v>0</v>
      </c>
      <c r="X238">
        <v>152627819</v>
      </c>
      <c r="Y238">
        <f t="shared" si="112"/>
        <v>0.90909099999999998</v>
      </c>
      <c r="AA238">
        <v>25.32</v>
      </c>
      <c r="AB238">
        <v>0</v>
      </c>
      <c r="AC238">
        <v>0</v>
      </c>
      <c r="AD238">
        <v>0</v>
      </c>
      <c r="AE238">
        <v>25.32</v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1</v>
      </c>
      <c r="AL238">
        <v>1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 t="s">
        <v>3</v>
      </c>
      <c r="AT238">
        <v>0.90909099999999998</v>
      </c>
      <c r="AU238" t="s">
        <v>42</v>
      </c>
      <c r="AV238">
        <v>0</v>
      </c>
      <c r="AW238">
        <v>1</v>
      </c>
      <c r="AX238">
        <v>-1</v>
      </c>
      <c r="AY238">
        <v>0</v>
      </c>
      <c r="AZ238">
        <v>0</v>
      </c>
      <c r="BA238" t="s">
        <v>3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v>0</v>
      </c>
      <c r="CX238">
        <f>ROUND(Y238*Source!I115,9)</f>
        <v>1.0000001000000001</v>
      </c>
      <c r="CY238">
        <f t="shared" si="113"/>
        <v>25.32</v>
      </c>
      <c r="CZ238">
        <f t="shared" si="114"/>
        <v>25.32</v>
      </c>
      <c r="DA238">
        <f t="shared" si="115"/>
        <v>1</v>
      </c>
      <c r="DB238">
        <f t="shared" si="116"/>
        <v>23.02</v>
      </c>
      <c r="DC238">
        <f t="shared" si="117"/>
        <v>0</v>
      </c>
      <c r="DD238" t="s">
        <v>3</v>
      </c>
      <c r="DE238" t="s">
        <v>3</v>
      </c>
      <c r="DF238">
        <f t="shared" si="111"/>
        <v>25.32</v>
      </c>
      <c r="DG238">
        <f t="shared" si="108"/>
        <v>0</v>
      </c>
      <c r="DH238">
        <f t="shared" si="109"/>
        <v>0</v>
      </c>
      <c r="DI238">
        <f t="shared" si="92"/>
        <v>0</v>
      </c>
      <c r="DJ238">
        <f t="shared" si="118"/>
        <v>25.32</v>
      </c>
      <c r="DK238">
        <v>0</v>
      </c>
      <c r="DL238" t="s">
        <v>3</v>
      </c>
      <c r="DM238">
        <v>0</v>
      </c>
      <c r="DN238" t="s">
        <v>3</v>
      </c>
      <c r="DO238">
        <v>0</v>
      </c>
    </row>
    <row r="239" spans="1:119" x14ac:dyDescent="0.2">
      <c r="A239">
        <f>ROW(Source!A115)</f>
        <v>115</v>
      </c>
      <c r="B239">
        <v>85736471</v>
      </c>
      <c r="C239">
        <v>85737199</v>
      </c>
      <c r="D239">
        <v>85215127</v>
      </c>
      <c r="E239">
        <v>1</v>
      </c>
      <c r="F239">
        <v>1</v>
      </c>
      <c r="G239">
        <v>1081</v>
      </c>
      <c r="H239">
        <v>3</v>
      </c>
      <c r="I239" t="s">
        <v>219</v>
      </c>
      <c r="J239" t="s">
        <v>221</v>
      </c>
      <c r="K239" t="s">
        <v>220</v>
      </c>
      <c r="L239">
        <v>1354</v>
      </c>
      <c r="N239">
        <v>1010</v>
      </c>
      <c r="O239" t="s">
        <v>146</v>
      </c>
      <c r="P239" t="s">
        <v>146</v>
      </c>
      <c r="Q239">
        <v>1</v>
      </c>
      <c r="W239">
        <v>0</v>
      </c>
      <c r="X239">
        <v>-2051747860</v>
      </c>
      <c r="Y239">
        <f t="shared" si="112"/>
        <v>0.90909099999999998</v>
      </c>
      <c r="AA239">
        <v>56.84</v>
      </c>
      <c r="AB239">
        <v>0</v>
      </c>
      <c r="AC239">
        <v>0</v>
      </c>
      <c r="AD239">
        <v>0</v>
      </c>
      <c r="AE239">
        <v>56.84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0</v>
      </c>
      <c r="AN239">
        <v>0</v>
      </c>
      <c r="AO239">
        <v>0</v>
      </c>
      <c r="AP239">
        <v>1</v>
      </c>
      <c r="AQ239">
        <v>0</v>
      </c>
      <c r="AR239">
        <v>0</v>
      </c>
      <c r="AS239" t="s">
        <v>3</v>
      </c>
      <c r="AT239">
        <v>0.90909099999999998</v>
      </c>
      <c r="AU239" t="s">
        <v>42</v>
      </c>
      <c r="AV239">
        <v>0</v>
      </c>
      <c r="AW239">
        <v>1</v>
      </c>
      <c r="AX239">
        <v>-1</v>
      </c>
      <c r="AY239">
        <v>0</v>
      </c>
      <c r="AZ239">
        <v>0</v>
      </c>
      <c r="BA239" t="s">
        <v>3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V239">
        <v>0</v>
      </c>
      <c r="CW239">
        <v>0</v>
      </c>
      <c r="CX239">
        <f>ROUND(Y239*Source!I115,9)</f>
        <v>1.0000001000000001</v>
      </c>
      <c r="CY239">
        <f t="shared" si="113"/>
        <v>56.84</v>
      </c>
      <c r="CZ239">
        <f t="shared" si="114"/>
        <v>56.84</v>
      </c>
      <c r="DA239">
        <f t="shared" si="115"/>
        <v>1</v>
      </c>
      <c r="DB239">
        <f t="shared" si="116"/>
        <v>51.67</v>
      </c>
      <c r="DC239">
        <f t="shared" si="117"/>
        <v>0</v>
      </c>
      <c r="DD239" t="s">
        <v>3</v>
      </c>
      <c r="DE239" t="s">
        <v>3</v>
      </c>
      <c r="DF239">
        <f t="shared" si="111"/>
        <v>56.84</v>
      </c>
      <c r="DG239">
        <f t="shared" si="108"/>
        <v>0</v>
      </c>
      <c r="DH239">
        <f t="shared" si="109"/>
        <v>0</v>
      </c>
      <c r="DI239">
        <f t="shared" si="92"/>
        <v>0</v>
      </c>
      <c r="DJ239">
        <f t="shared" si="118"/>
        <v>56.84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">
      <c r="A240">
        <f>ROW(Source!A115)</f>
        <v>115</v>
      </c>
      <c r="B240">
        <v>85736471</v>
      </c>
      <c r="C240">
        <v>85737199</v>
      </c>
      <c r="D240">
        <v>85215129</v>
      </c>
      <c r="E240">
        <v>1</v>
      </c>
      <c r="F240">
        <v>1</v>
      </c>
      <c r="G240">
        <v>1081</v>
      </c>
      <c r="H240">
        <v>3</v>
      </c>
      <c r="I240" t="s">
        <v>215</v>
      </c>
      <c r="J240" t="s">
        <v>217</v>
      </c>
      <c r="K240" t="s">
        <v>216</v>
      </c>
      <c r="L240">
        <v>1354</v>
      </c>
      <c r="N240">
        <v>1010</v>
      </c>
      <c r="O240" t="s">
        <v>146</v>
      </c>
      <c r="P240" t="s">
        <v>146</v>
      </c>
      <c r="Q240">
        <v>1</v>
      </c>
      <c r="W240">
        <v>0</v>
      </c>
      <c r="X240">
        <v>-1047784132</v>
      </c>
      <c r="Y240">
        <f t="shared" si="112"/>
        <v>0.90909099999999998</v>
      </c>
      <c r="AA240">
        <v>57.04</v>
      </c>
      <c r="AB240">
        <v>0</v>
      </c>
      <c r="AC240">
        <v>0</v>
      </c>
      <c r="AD240">
        <v>0</v>
      </c>
      <c r="AE240">
        <v>57.04</v>
      </c>
      <c r="AF240">
        <v>0</v>
      </c>
      <c r="AG240">
        <v>0</v>
      </c>
      <c r="AH240">
        <v>0</v>
      </c>
      <c r="AI240">
        <v>1</v>
      </c>
      <c r="AJ240">
        <v>1</v>
      </c>
      <c r="AK240">
        <v>1</v>
      </c>
      <c r="AL240">
        <v>1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  <c r="AS240" t="s">
        <v>3</v>
      </c>
      <c r="AT240">
        <v>0.90909099999999998</v>
      </c>
      <c r="AU240" t="s">
        <v>42</v>
      </c>
      <c r="AV240">
        <v>0</v>
      </c>
      <c r="AW240">
        <v>1</v>
      </c>
      <c r="AX240">
        <v>-1</v>
      </c>
      <c r="AY240">
        <v>0</v>
      </c>
      <c r="AZ240">
        <v>0</v>
      </c>
      <c r="BA240" t="s">
        <v>3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v>0</v>
      </c>
      <c r="CX240">
        <f>ROUND(Y240*Source!I115,9)</f>
        <v>1.0000001000000001</v>
      </c>
      <c r="CY240">
        <f t="shared" si="113"/>
        <v>57.04</v>
      </c>
      <c r="CZ240">
        <f t="shared" si="114"/>
        <v>57.04</v>
      </c>
      <c r="DA240">
        <f t="shared" si="115"/>
        <v>1</v>
      </c>
      <c r="DB240">
        <f t="shared" si="116"/>
        <v>51.85</v>
      </c>
      <c r="DC240">
        <f t="shared" si="117"/>
        <v>0</v>
      </c>
      <c r="DD240" t="s">
        <v>3</v>
      </c>
      <c r="DE240" t="s">
        <v>3</v>
      </c>
      <c r="DF240">
        <f t="shared" si="111"/>
        <v>57.04</v>
      </c>
      <c r="DG240">
        <f t="shared" si="108"/>
        <v>0</v>
      </c>
      <c r="DH240">
        <f t="shared" si="109"/>
        <v>0</v>
      </c>
      <c r="DI240">
        <f t="shared" si="92"/>
        <v>0</v>
      </c>
      <c r="DJ240">
        <f t="shared" si="118"/>
        <v>57.04</v>
      </c>
      <c r="DK240">
        <v>0</v>
      </c>
      <c r="DL240" t="s">
        <v>3</v>
      </c>
      <c r="DM240">
        <v>0</v>
      </c>
      <c r="DN240" t="s">
        <v>3</v>
      </c>
      <c r="DO240">
        <v>0</v>
      </c>
    </row>
    <row r="241" spans="1:119" x14ac:dyDescent="0.2">
      <c r="A241">
        <f>ROW(Source!A115)</f>
        <v>115</v>
      </c>
      <c r="B241">
        <v>85736471</v>
      </c>
      <c r="C241">
        <v>85737199</v>
      </c>
      <c r="D241">
        <v>85214744</v>
      </c>
      <c r="E241">
        <v>1</v>
      </c>
      <c r="F241">
        <v>1</v>
      </c>
      <c r="G241">
        <v>1081</v>
      </c>
      <c r="H241">
        <v>3</v>
      </c>
      <c r="I241" t="s">
        <v>227</v>
      </c>
      <c r="J241" t="s">
        <v>230</v>
      </c>
      <c r="K241" t="s">
        <v>228</v>
      </c>
      <c r="L241">
        <v>1391</v>
      </c>
      <c r="N241">
        <v>1013</v>
      </c>
      <c r="O241" t="s">
        <v>229</v>
      </c>
      <c r="P241" t="s">
        <v>229</v>
      </c>
      <c r="Q241">
        <v>1</v>
      </c>
      <c r="W241">
        <v>0</v>
      </c>
      <c r="X241">
        <v>2063662618</v>
      </c>
      <c r="Y241">
        <f t="shared" si="112"/>
        <v>1.818182</v>
      </c>
      <c r="AA241">
        <v>46.09</v>
      </c>
      <c r="AB241">
        <v>0</v>
      </c>
      <c r="AC241">
        <v>0</v>
      </c>
      <c r="AD241">
        <v>0</v>
      </c>
      <c r="AE241">
        <v>46.09</v>
      </c>
      <c r="AF241">
        <v>0</v>
      </c>
      <c r="AG241">
        <v>0</v>
      </c>
      <c r="AH241">
        <v>0</v>
      </c>
      <c r="AI241">
        <v>1</v>
      </c>
      <c r="AJ241">
        <v>1</v>
      </c>
      <c r="AK241">
        <v>1</v>
      </c>
      <c r="AL241">
        <v>1</v>
      </c>
      <c r="AM241">
        <v>0</v>
      </c>
      <c r="AN241">
        <v>0</v>
      </c>
      <c r="AO241">
        <v>0</v>
      </c>
      <c r="AP241">
        <v>1</v>
      </c>
      <c r="AQ241">
        <v>0</v>
      </c>
      <c r="AR241">
        <v>0</v>
      </c>
      <c r="AS241" t="s">
        <v>3</v>
      </c>
      <c r="AT241">
        <v>1.818182</v>
      </c>
      <c r="AU241" t="s">
        <v>42</v>
      </c>
      <c r="AV241">
        <v>0</v>
      </c>
      <c r="AW241">
        <v>1</v>
      </c>
      <c r="AX241">
        <v>-1</v>
      </c>
      <c r="AY241">
        <v>0</v>
      </c>
      <c r="AZ241">
        <v>0</v>
      </c>
      <c r="BA241" t="s">
        <v>3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v>0</v>
      </c>
      <c r="CX241">
        <f>ROUND(Y241*Source!I115,9)</f>
        <v>2.0000002000000001</v>
      </c>
      <c r="CY241">
        <f t="shared" si="113"/>
        <v>46.09</v>
      </c>
      <c r="CZ241">
        <f t="shared" si="114"/>
        <v>46.09</v>
      </c>
      <c r="DA241">
        <f t="shared" si="115"/>
        <v>1</v>
      </c>
      <c r="DB241">
        <f t="shared" si="116"/>
        <v>83.8</v>
      </c>
      <c r="DC241">
        <f t="shared" si="117"/>
        <v>0</v>
      </c>
      <c r="DD241" t="s">
        <v>3</v>
      </c>
      <c r="DE241" t="s">
        <v>3</v>
      </c>
      <c r="DF241">
        <f t="shared" si="111"/>
        <v>92.18</v>
      </c>
      <c r="DG241">
        <f t="shared" si="108"/>
        <v>0</v>
      </c>
      <c r="DH241">
        <f t="shared" si="109"/>
        <v>0</v>
      </c>
      <c r="DI241">
        <f t="shared" si="92"/>
        <v>0</v>
      </c>
      <c r="DJ241">
        <f t="shared" si="118"/>
        <v>92.18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">
      <c r="A242">
        <f>ROW(Source!A115)</f>
        <v>115</v>
      </c>
      <c r="B242">
        <v>85736471</v>
      </c>
      <c r="C242">
        <v>85737199</v>
      </c>
      <c r="D242">
        <v>0</v>
      </c>
      <c r="E242">
        <v>0</v>
      </c>
      <c r="F242">
        <v>1</v>
      </c>
      <c r="G242">
        <v>1081</v>
      </c>
      <c r="H242">
        <v>3</v>
      </c>
      <c r="I242" t="s">
        <v>232</v>
      </c>
      <c r="J242" t="s">
        <v>3</v>
      </c>
      <c r="K242" t="s">
        <v>233</v>
      </c>
      <c r="L242">
        <v>1354</v>
      </c>
      <c r="N242">
        <v>1010</v>
      </c>
      <c r="O242" t="s">
        <v>146</v>
      </c>
      <c r="P242" t="s">
        <v>146</v>
      </c>
      <c r="Q242">
        <v>1</v>
      </c>
      <c r="W242">
        <v>0</v>
      </c>
      <c r="X242">
        <v>-587760090</v>
      </c>
      <c r="Y242">
        <f t="shared" si="112"/>
        <v>1.818182</v>
      </c>
      <c r="AA242">
        <v>59.22</v>
      </c>
      <c r="AB242">
        <v>0</v>
      </c>
      <c r="AC242">
        <v>0</v>
      </c>
      <c r="AD242">
        <v>0</v>
      </c>
      <c r="AE242">
        <v>59.22</v>
      </c>
      <c r="AF242">
        <v>0</v>
      </c>
      <c r="AG242">
        <v>0</v>
      </c>
      <c r="AH242">
        <v>0</v>
      </c>
      <c r="AI242">
        <v>1</v>
      </c>
      <c r="AJ242">
        <v>1</v>
      </c>
      <c r="AK242">
        <v>1</v>
      </c>
      <c r="AL242">
        <v>1</v>
      </c>
      <c r="AM242">
        <v>0</v>
      </c>
      <c r="AN242">
        <v>0</v>
      </c>
      <c r="AO242">
        <v>0</v>
      </c>
      <c r="AP242">
        <v>1</v>
      </c>
      <c r="AQ242">
        <v>0</v>
      </c>
      <c r="AR242">
        <v>0</v>
      </c>
      <c r="AS242" t="s">
        <v>3</v>
      </c>
      <c r="AT242">
        <v>1.818182</v>
      </c>
      <c r="AU242" t="s">
        <v>42</v>
      </c>
      <c r="AV242">
        <v>0</v>
      </c>
      <c r="AW242">
        <v>1</v>
      </c>
      <c r="AX242">
        <v>-1</v>
      </c>
      <c r="AY242">
        <v>0</v>
      </c>
      <c r="AZ242">
        <v>0</v>
      </c>
      <c r="BA242" t="s">
        <v>3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v>0</v>
      </c>
      <c r="CX242">
        <f>ROUND(Y242*Source!I115,9)</f>
        <v>2.0000002000000001</v>
      </c>
      <c r="CY242">
        <f t="shared" si="113"/>
        <v>59.22</v>
      </c>
      <c r="CZ242">
        <f t="shared" si="114"/>
        <v>59.22</v>
      </c>
      <c r="DA242">
        <f t="shared" si="115"/>
        <v>1</v>
      </c>
      <c r="DB242">
        <f t="shared" si="116"/>
        <v>107.67</v>
      </c>
      <c r="DC242">
        <f t="shared" si="117"/>
        <v>0</v>
      </c>
      <c r="DD242" t="s">
        <v>3</v>
      </c>
      <c r="DE242" t="s">
        <v>3</v>
      </c>
      <c r="DF242">
        <f t="shared" si="111"/>
        <v>118.44</v>
      </c>
      <c r="DG242">
        <f t="shared" si="108"/>
        <v>0</v>
      </c>
      <c r="DH242">
        <f t="shared" si="109"/>
        <v>0</v>
      </c>
      <c r="DI242">
        <f t="shared" si="92"/>
        <v>0</v>
      </c>
      <c r="DJ242">
        <f t="shared" si="118"/>
        <v>118.44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">
      <c r="A243">
        <f>ROW(Source!A115)</f>
        <v>115</v>
      </c>
      <c r="B243">
        <v>85736471</v>
      </c>
      <c r="C243">
        <v>85737199</v>
      </c>
      <c r="D243">
        <v>0</v>
      </c>
      <c r="E243">
        <v>0</v>
      </c>
      <c r="F243">
        <v>1</v>
      </c>
      <c r="G243">
        <v>1081</v>
      </c>
      <c r="H243">
        <v>3</v>
      </c>
      <c r="I243" t="s">
        <v>237</v>
      </c>
      <c r="J243" t="s">
        <v>3</v>
      </c>
      <c r="K243" t="s">
        <v>238</v>
      </c>
      <c r="L243">
        <v>1354</v>
      </c>
      <c r="N243">
        <v>1010</v>
      </c>
      <c r="O243" t="s">
        <v>146</v>
      </c>
      <c r="P243" t="s">
        <v>146</v>
      </c>
      <c r="Q243">
        <v>1</v>
      </c>
      <c r="W243">
        <v>0</v>
      </c>
      <c r="X243">
        <v>-727553297</v>
      </c>
      <c r="Y243">
        <f t="shared" si="112"/>
        <v>0.90909099999999998</v>
      </c>
      <c r="AA243">
        <v>45.97</v>
      </c>
      <c r="AB243">
        <v>0</v>
      </c>
      <c r="AC243">
        <v>0</v>
      </c>
      <c r="AD243">
        <v>0</v>
      </c>
      <c r="AE243">
        <v>45.97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1</v>
      </c>
      <c r="AL243">
        <v>1</v>
      </c>
      <c r="AM243">
        <v>0</v>
      </c>
      <c r="AN243">
        <v>0</v>
      </c>
      <c r="AO243">
        <v>0</v>
      </c>
      <c r="AP243">
        <v>1</v>
      </c>
      <c r="AQ243">
        <v>0</v>
      </c>
      <c r="AR243">
        <v>0</v>
      </c>
      <c r="AS243" t="s">
        <v>3</v>
      </c>
      <c r="AT243">
        <v>0.90909099999999998</v>
      </c>
      <c r="AU243" t="s">
        <v>42</v>
      </c>
      <c r="AV243">
        <v>0</v>
      </c>
      <c r="AW243">
        <v>1</v>
      </c>
      <c r="AX243">
        <v>-1</v>
      </c>
      <c r="AY243">
        <v>0</v>
      </c>
      <c r="AZ243">
        <v>0</v>
      </c>
      <c r="BA243" t="s">
        <v>3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V243">
        <v>0</v>
      </c>
      <c r="CW243">
        <v>0</v>
      </c>
      <c r="CX243">
        <f>ROUND(Y243*Source!I115,9)</f>
        <v>1.0000001000000001</v>
      </c>
      <c r="CY243">
        <f t="shared" si="113"/>
        <v>45.97</v>
      </c>
      <c r="CZ243">
        <f t="shared" si="114"/>
        <v>45.97</v>
      </c>
      <c r="DA243">
        <f t="shared" si="115"/>
        <v>1</v>
      </c>
      <c r="DB243">
        <f t="shared" si="116"/>
        <v>41.79</v>
      </c>
      <c r="DC243">
        <f t="shared" si="117"/>
        <v>0</v>
      </c>
      <c r="DD243" t="s">
        <v>3</v>
      </c>
      <c r="DE243" t="s">
        <v>3</v>
      </c>
      <c r="DF243">
        <f t="shared" si="111"/>
        <v>45.97</v>
      </c>
      <c r="DG243">
        <f t="shared" si="108"/>
        <v>0</v>
      </c>
      <c r="DH243">
        <f t="shared" si="109"/>
        <v>0</v>
      </c>
      <c r="DI243">
        <f t="shared" si="92"/>
        <v>0</v>
      </c>
      <c r="DJ243">
        <f t="shared" si="118"/>
        <v>45.97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">
      <c r="A244">
        <f>ROW(Source!A115)</f>
        <v>115</v>
      </c>
      <c r="B244">
        <v>85736471</v>
      </c>
      <c r="C244">
        <v>85737199</v>
      </c>
      <c r="D244">
        <v>0</v>
      </c>
      <c r="E244">
        <v>0</v>
      </c>
      <c r="F244">
        <v>1</v>
      </c>
      <c r="G244">
        <v>1081</v>
      </c>
      <c r="H244">
        <v>3</v>
      </c>
      <c r="I244" t="s">
        <v>241</v>
      </c>
      <c r="J244" t="s">
        <v>3</v>
      </c>
      <c r="K244" t="s">
        <v>242</v>
      </c>
      <c r="L244">
        <v>1354</v>
      </c>
      <c r="N244">
        <v>1010</v>
      </c>
      <c r="O244" t="s">
        <v>146</v>
      </c>
      <c r="P244" t="s">
        <v>146</v>
      </c>
      <c r="Q244">
        <v>1</v>
      </c>
      <c r="W244">
        <v>0</v>
      </c>
      <c r="X244">
        <v>389339044</v>
      </c>
      <c r="Y244">
        <f t="shared" si="112"/>
        <v>2.7272729999999998</v>
      </c>
      <c r="AA244">
        <v>36.200000000000003</v>
      </c>
      <c r="AB244">
        <v>0</v>
      </c>
      <c r="AC244">
        <v>0</v>
      </c>
      <c r="AD244">
        <v>0</v>
      </c>
      <c r="AE244">
        <v>36.200000000000003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1</v>
      </c>
      <c r="AL244">
        <v>1</v>
      </c>
      <c r="AM244">
        <v>0</v>
      </c>
      <c r="AN244">
        <v>0</v>
      </c>
      <c r="AO244">
        <v>0</v>
      </c>
      <c r="AP244">
        <v>1</v>
      </c>
      <c r="AQ244">
        <v>0</v>
      </c>
      <c r="AR244">
        <v>0</v>
      </c>
      <c r="AS244" t="s">
        <v>3</v>
      </c>
      <c r="AT244">
        <v>2.7272729999999998</v>
      </c>
      <c r="AU244" t="s">
        <v>42</v>
      </c>
      <c r="AV244">
        <v>0</v>
      </c>
      <c r="AW244">
        <v>1</v>
      </c>
      <c r="AX244">
        <v>-1</v>
      </c>
      <c r="AY244">
        <v>0</v>
      </c>
      <c r="AZ244">
        <v>0</v>
      </c>
      <c r="BA244" t="s">
        <v>3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v>0</v>
      </c>
      <c r="CX244">
        <f>ROUND(Y244*Source!I115,9)</f>
        <v>3.0000003</v>
      </c>
      <c r="CY244">
        <f t="shared" si="113"/>
        <v>36.200000000000003</v>
      </c>
      <c r="CZ244">
        <f t="shared" si="114"/>
        <v>36.200000000000003</v>
      </c>
      <c r="DA244">
        <f t="shared" si="115"/>
        <v>1</v>
      </c>
      <c r="DB244">
        <f t="shared" si="116"/>
        <v>98.73</v>
      </c>
      <c r="DC244">
        <f t="shared" si="117"/>
        <v>0</v>
      </c>
      <c r="DD244" t="s">
        <v>3</v>
      </c>
      <c r="DE244" t="s">
        <v>3</v>
      </c>
      <c r="DF244">
        <f t="shared" si="111"/>
        <v>108.6</v>
      </c>
      <c r="DG244">
        <f t="shared" si="108"/>
        <v>0</v>
      </c>
      <c r="DH244">
        <f t="shared" si="109"/>
        <v>0</v>
      </c>
      <c r="DI244">
        <f t="shared" si="92"/>
        <v>0</v>
      </c>
      <c r="DJ244">
        <f t="shared" si="118"/>
        <v>108.6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">
      <c r="A245">
        <f>ROW(Source!A115)</f>
        <v>115</v>
      </c>
      <c r="B245">
        <v>85736471</v>
      </c>
      <c r="C245">
        <v>85737199</v>
      </c>
      <c r="D245">
        <v>0</v>
      </c>
      <c r="E245">
        <v>0</v>
      </c>
      <c r="F245">
        <v>1</v>
      </c>
      <c r="G245">
        <v>1081</v>
      </c>
      <c r="H245">
        <v>3</v>
      </c>
      <c r="I245" t="s">
        <v>245</v>
      </c>
      <c r="J245" t="s">
        <v>3</v>
      </c>
      <c r="K245" t="s">
        <v>246</v>
      </c>
      <c r="L245">
        <v>1354</v>
      </c>
      <c r="N245">
        <v>1010</v>
      </c>
      <c r="O245" t="s">
        <v>146</v>
      </c>
      <c r="P245" t="s">
        <v>146</v>
      </c>
      <c r="Q245">
        <v>1</v>
      </c>
      <c r="W245">
        <v>0</v>
      </c>
      <c r="X245">
        <v>-466351760</v>
      </c>
      <c r="Y245">
        <f t="shared" si="112"/>
        <v>1.818182</v>
      </c>
      <c r="AA245">
        <v>36.54</v>
      </c>
      <c r="AB245">
        <v>0</v>
      </c>
      <c r="AC245">
        <v>0</v>
      </c>
      <c r="AD245">
        <v>0</v>
      </c>
      <c r="AE245">
        <v>36.54</v>
      </c>
      <c r="AF245">
        <v>0</v>
      </c>
      <c r="AG245">
        <v>0</v>
      </c>
      <c r="AH245">
        <v>0</v>
      </c>
      <c r="AI245">
        <v>1</v>
      </c>
      <c r="AJ245">
        <v>1</v>
      </c>
      <c r="AK245">
        <v>1</v>
      </c>
      <c r="AL245">
        <v>1</v>
      </c>
      <c r="AM245">
        <v>0</v>
      </c>
      <c r="AN245">
        <v>0</v>
      </c>
      <c r="AO245">
        <v>0</v>
      </c>
      <c r="AP245">
        <v>1</v>
      </c>
      <c r="AQ245">
        <v>0</v>
      </c>
      <c r="AR245">
        <v>0</v>
      </c>
      <c r="AS245" t="s">
        <v>3</v>
      </c>
      <c r="AT245">
        <v>1.818182</v>
      </c>
      <c r="AU245" t="s">
        <v>42</v>
      </c>
      <c r="AV245">
        <v>0</v>
      </c>
      <c r="AW245">
        <v>1</v>
      </c>
      <c r="AX245">
        <v>-1</v>
      </c>
      <c r="AY245">
        <v>0</v>
      </c>
      <c r="AZ245">
        <v>0</v>
      </c>
      <c r="BA245" t="s">
        <v>3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v>0</v>
      </c>
      <c r="CX245">
        <f>ROUND(Y245*Source!I115,9)</f>
        <v>2.0000002000000001</v>
      </c>
      <c r="CY245">
        <f t="shared" si="113"/>
        <v>36.54</v>
      </c>
      <c r="CZ245">
        <f t="shared" si="114"/>
        <v>36.54</v>
      </c>
      <c r="DA245">
        <f t="shared" si="115"/>
        <v>1</v>
      </c>
      <c r="DB245">
        <f t="shared" si="116"/>
        <v>66.44</v>
      </c>
      <c r="DC245">
        <f t="shared" si="117"/>
        <v>0</v>
      </c>
      <c r="DD245" t="s">
        <v>3</v>
      </c>
      <c r="DE245" t="s">
        <v>3</v>
      </c>
      <c r="DF245">
        <f t="shared" si="111"/>
        <v>73.08</v>
      </c>
      <c r="DG245">
        <f t="shared" si="108"/>
        <v>0</v>
      </c>
      <c r="DH245">
        <f t="shared" si="109"/>
        <v>0</v>
      </c>
      <c r="DI245">
        <f t="shared" si="92"/>
        <v>0</v>
      </c>
      <c r="DJ245">
        <f t="shared" si="118"/>
        <v>73.08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">
      <c r="A246">
        <f>ROW(Source!A115)</f>
        <v>115</v>
      </c>
      <c r="B246">
        <v>85736471</v>
      </c>
      <c r="C246">
        <v>85737199</v>
      </c>
      <c r="D246">
        <v>0</v>
      </c>
      <c r="E246">
        <v>0</v>
      </c>
      <c r="F246">
        <v>1</v>
      </c>
      <c r="G246">
        <v>1081</v>
      </c>
      <c r="H246">
        <v>3</v>
      </c>
      <c r="I246" t="s">
        <v>249</v>
      </c>
      <c r="J246" t="s">
        <v>3</v>
      </c>
      <c r="K246" t="s">
        <v>250</v>
      </c>
      <c r="L246">
        <v>1354</v>
      </c>
      <c r="N246">
        <v>1010</v>
      </c>
      <c r="O246" t="s">
        <v>146</v>
      </c>
      <c r="P246" t="s">
        <v>146</v>
      </c>
      <c r="Q246">
        <v>1</v>
      </c>
      <c r="W246">
        <v>0</v>
      </c>
      <c r="X246">
        <v>-990941218</v>
      </c>
      <c r="Y246">
        <f t="shared" si="112"/>
        <v>3.6363639999999999</v>
      </c>
      <c r="AA246">
        <v>21.15</v>
      </c>
      <c r="AB246">
        <v>0</v>
      </c>
      <c r="AC246">
        <v>0</v>
      </c>
      <c r="AD246">
        <v>0</v>
      </c>
      <c r="AE246">
        <v>21.15</v>
      </c>
      <c r="AF246">
        <v>0</v>
      </c>
      <c r="AG246">
        <v>0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0</v>
      </c>
      <c r="AS246" t="s">
        <v>3</v>
      </c>
      <c r="AT246">
        <v>3.6363639999999999</v>
      </c>
      <c r="AU246" t="s">
        <v>42</v>
      </c>
      <c r="AV246">
        <v>0</v>
      </c>
      <c r="AW246">
        <v>1</v>
      </c>
      <c r="AX246">
        <v>-1</v>
      </c>
      <c r="AY246">
        <v>0</v>
      </c>
      <c r="AZ246">
        <v>0</v>
      </c>
      <c r="BA246" t="s">
        <v>3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v>0</v>
      </c>
      <c r="CX246">
        <f>ROUND(Y246*Source!I115,9)</f>
        <v>4.0000004000000002</v>
      </c>
      <c r="CY246">
        <f t="shared" si="113"/>
        <v>21.15</v>
      </c>
      <c r="CZ246">
        <f t="shared" si="114"/>
        <v>21.15</v>
      </c>
      <c r="DA246">
        <f t="shared" si="115"/>
        <v>1</v>
      </c>
      <c r="DB246">
        <f t="shared" si="116"/>
        <v>76.91</v>
      </c>
      <c r="DC246">
        <f t="shared" si="117"/>
        <v>0</v>
      </c>
      <c r="DD246" t="s">
        <v>3</v>
      </c>
      <c r="DE246" t="s">
        <v>3</v>
      </c>
      <c r="DF246">
        <f t="shared" si="111"/>
        <v>84.6</v>
      </c>
      <c r="DG246">
        <f t="shared" si="108"/>
        <v>0</v>
      </c>
      <c r="DH246">
        <f t="shared" si="109"/>
        <v>0</v>
      </c>
      <c r="DI246">
        <f t="shared" si="92"/>
        <v>0</v>
      </c>
      <c r="DJ246">
        <f t="shared" si="118"/>
        <v>84.6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">
      <c r="A247">
        <f>ROW(Source!A116)</f>
        <v>116</v>
      </c>
      <c r="B247">
        <v>85736473</v>
      </c>
      <c r="C247">
        <v>85737199</v>
      </c>
      <c r="D247">
        <v>85164021</v>
      </c>
      <c r="E247">
        <v>1081</v>
      </c>
      <c r="F247">
        <v>1</v>
      </c>
      <c r="G247">
        <v>1081</v>
      </c>
      <c r="H247">
        <v>1</v>
      </c>
      <c r="I247" t="s">
        <v>684</v>
      </c>
      <c r="J247" t="s">
        <v>3</v>
      </c>
      <c r="K247" t="s">
        <v>685</v>
      </c>
      <c r="L247">
        <v>1191</v>
      </c>
      <c r="N247">
        <v>1013</v>
      </c>
      <c r="O247" t="s">
        <v>686</v>
      </c>
      <c r="P247" t="s">
        <v>686</v>
      </c>
      <c r="Q247">
        <v>1</v>
      </c>
      <c r="W247">
        <v>0</v>
      </c>
      <c r="X247">
        <v>476480486</v>
      </c>
      <c r="Y247">
        <f>((AT247*1.15)*1.2)</f>
        <v>32.057399999999994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1</v>
      </c>
      <c r="AL247">
        <v>1</v>
      </c>
      <c r="AM247">
        <v>5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23.23</v>
      </c>
      <c r="AU247" t="s">
        <v>141</v>
      </c>
      <c r="AV247">
        <v>1</v>
      </c>
      <c r="AW247">
        <v>2</v>
      </c>
      <c r="AX247">
        <v>85737201</v>
      </c>
      <c r="AY247">
        <v>1</v>
      </c>
      <c r="AZ247">
        <v>0</v>
      </c>
      <c r="BA247">
        <v>268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U247">
        <f>ROUND(AT247*Source!I116*AH247*AL247,2)</f>
        <v>0</v>
      </c>
      <c r="CV247">
        <f>ROUND(Y247*Source!I116,9)</f>
        <v>35.26314</v>
      </c>
      <c r="CW247">
        <v>0</v>
      </c>
      <c r="CX247">
        <f>ROUND(Y247*Source!I116,9)</f>
        <v>35.26314</v>
      </c>
      <c r="CY247">
        <f>AD247</f>
        <v>0</v>
      </c>
      <c r="CZ247">
        <f>AH247</f>
        <v>0</v>
      </c>
      <c r="DA247">
        <f>AL247</f>
        <v>1</v>
      </c>
      <c r="DB247">
        <f>ROUND(((ROUND(AT247*CZ247,2)*1.15)*1.2),6)</f>
        <v>0</v>
      </c>
      <c r="DC247">
        <f>ROUND(((ROUND(AT247*AG247,2)*1.15)*1.2),6)</f>
        <v>0</v>
      </c>
      <c r="DD247" t="s">
        <v>3</v>
      </c>
      <c r="DE247" t="s">
        <v>3</v>
      </c>
      <c r="DF247">
        <f t="shared" si="111"/>
        <v>0</v>
      </c>
      <c r="DG247">
        <f t="shared" si="108"/>
        <v>0</v>
      </c>
      <c r="DH247">
        <f t="shared" si="109"/>
        <v>0</v>
      </c>
      <c r="DI247">
        <f t="shared" si="92"/>
        <v>0</v>
      </c>
      <c r="DJ247">
        <f>DI247</f>
        <v>0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">
      <c r="A248">
        <f>ROW(Source!A116)</f>
        <v>116</v>
      </c>
      <c r="B248">
        <v>85736473</v>
      </c>
      <c r="C248">
        <v>85737199</v>
      </c>
      <c r="D248">
        <v>85229932</v>
      </c>
      <c r="E248">
        <v>1</v>
      </c>
      <c r="F248">
        <v>1</v>
      </c>
      <c r="G248">
        <v>1081</v>
      </c>
      <c r="H248">
        <v>2</v>
      </c>
      <c r="I248" t="s">
        <v>704</v>
      </c>
      <c r="J248" t="s">
        <v>705</v>
      </c>
      <c r="K248" t="s">
        <v>706</v>
      </c>
      <c r="L248">
        <v>1368</v>
      </c>
      <c r="N248">
        <v>1011</v>
      </c>
      <c r="O248" t="s">
        <v>690</v>
      </c>
      <c r="P248" t="s">
        <v>690</v>
      </c>
      <c r="Q248">
        <v>1</v>
      </c>
      <c r="W248">
        <v>0</v>
      </c>
      <c r="X248">
        <v>874612079</v>
      </c>
      <c r="Y248">
        <f>((AT248*1.25)*1.2)</f>
        <v>4.4999999999999998E-2</v>
      </c>
      <c r="AA248">
        <v>0</v>
      </c>
      <c r="AB248">
        <v>1513.56</v>
      </c>
      <c r="AC248">
        <v>758.78</v>
      </c>
      <c r="AD248">
        <v>0</v>
      </c>
      <c r="AE248">
        <v>0</v>
      </c>
      <c r="AF248">
        <v>83.1</v>
      </c>
      <c r="AG248">
        <v>12.62</v>
      </c>
      <c r="AH248">
        <v>0</v>
      </c>
      <c r="AI248">
        <v>1</v>
      </c>
      <c r="AJ248">
        <v>17.07</v>
      </c>
      <c r="AK248">
        <v>56.35</v>
      </c>
      <c r="AL248">
        <v>1</v>
      </c>
      <c r="AM248">
        <v>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0.03</v>
      </c>
      <c r="AU248" t="s">
        <v>140</v>
      </c>
      <c r="AV248">
        <v>0</v>
      </c>
      <c r="AW248">
        <v>2</v>
      </c>
      <c r="AX248">
        <v>85737202</v>
      </c>
      <c r="AY248">
        <v>1</v>
      </c>
      <c r="AZ248">
        <v>0</v>
      </c>
      <c r="BA248">
        <v>269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f>ROUND(Y248*Source!I116*DO248,9)</f>
        <v>0.62468999999999997</v>
      </c>
      <c r="CX248">
        <f>ROUND(Y248*Source!I116,9)</f>
        <v>4.9500000000000002E-2</v>
      </c>
      <c r="CY248">
        <f>AB248</f>
        <v>1513.56</v>
      </c>
      <c r="CZ248">
        <f>AF248</f>
        <v>83.1</v>
      </c>
      <c r="DA248">
        <f>AJ248</f>
        <v>17.07</v>
      </c>
      <c r="DB248">
        <f>ROUND(((ROUND(AT248*CZ248,2)*1.25)*1.2),6)</f>
        <v>3.7349999999999999</v>
      </c>
      <c r="DC248">
        <f>ROUND(((ROUND(AT248*AG248,2)*1.25)*1.2),6)</f>
        <v>0.56999999999999995</v>
      </c>
      <c r="DD248" t="s">
        <v>3</v>
      </c>
      <c r="DE248" t="s">
        <v>3</v>
      </c>
      <c r="DF248">
        <f t="shared" si="111"/>
        <v>0</v>
      </c>
      <c r="DG248">
        <f>ROUND(ROUND(AF248*AJ248,2)*CX248,2)</f>
        <v>70.22</v>
      </c>
      <c r="DH248">
        <f>ROUND(ROUND(AG248*AK248,2)*CX248,2)</f>
        <v>35.200000000000003</v>
      </c>
      <c r="DI248">
        <f t="shared" si="92"/>
        <v>0</v>
      </c>
      <c r="DJ248">
        <f>DG248</f>
        <v>70.22</v>
      </c>
      <c r="DK248">
        <v>0</v>
      </c>
      <c r="DL248" t="s">
        <v>707</v>
      </c>
      <c r="DM248">
        <v>0</v>
      </c>
      <c r="DN248" t="s">
        <v>686</v>
      </c>
      <c r="DO248">
        <v>12.62</v>
      </c>
    </row>
    <row r="249" spans="1:119" x14ac:dyDescent="0.2">
      <c r="A249">
        <f>ROW(Source!A116)</f>
        <v>116</v>
      </c>
      <c r="B249">
        <v>85736473</v>
      </c>
      <c r="C249">
        <v>85737199</v>
      </c>
      <c r="D249">
        <v>85230053</v>
      </c>
      <c r="E249">
        <v>1</v>
      </c>
      <c r="F249">
        <v>1</v>
      </c>
      <c r="G249">
        <v>1081</v>
      </c>
      <c r="H249">
        <v>2</v>
      </c>
      <c r="I249" t="s">
        <v>745</v>
      </c>
      <c r="J249" t="s">
        <v>746</v>
      </c>
      <c r="K249" t="s">
        <v>747</v>
      </c>
      <c r="L249">
        <v>1368</v>
      </c>
      <c r="N249">
        <v>1011</v>
      </c>
      <c r="O249" t="s">
        <v>690</v>
      </c>
      <c r="P249" t="s">
        <v>690</v>
      </c>
      <c r="Q249">
        <v>1</v>
      </c>
      <c r="W249">
        <v>0</v>
      </c>
      <c r="X249">
        <v>-2083101341</v>
      </c>
      <c r="Y249">
        <f>((AT249*1.25)*1.2)</f>
        <v>1.2899999999999998</v>
      </c>
      <c r="AA249">
        <v>0</v>
      </c>
      <c r="AB249">
        <v>8.08</v>
      </c>
      <c r="AC249">
        <v>0</v>
      </c>
      <c r="AD249">
        <v>0</v>
      </c>
      <c r="AE249">
        <v>0</v>
      </c>
      <c r="AF249">
        <v>0.8</v>
      </c>
      <c r="AG249">
        <v>0</v>
      </c>
      <c r="AH249">
        <v>0</v>
      </c>
      <c r="AI249">
        <v>1</v>
      </c>
      <c r="AJ249">
        <v>9.4600000000000009</v>
      </c>
      <c r="AK249">
        <v>1</v>
      </c>
      <c r="AL249">
        <v>1</v>
      </c>
      <c r="AM249">
        <v>2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0.86</v>
      </c>
      <c r="AU249" t="s">
        <v>140</v>
      </c>
      <c r="AV249">
        <v>0</v>
      </c>
      <c r="AW249">
        <v>2</v>
      </c>
      <c r="AX249">
        <v>85737204</v>
      </c>
      <c r="AY249">
        <v>1</v>
      </c>
      <c r="AZ249">
        <v>0</v>
      </c>
      <c r="BA249">
        <v>270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f>ROUND(Y249*Source!I116*DO249,9)</f>
        <v>0</v>
      </c>
      <c r="CX249">
        <f>ROUND(Y249*Source!I116,9)</f>
        <v>1.419</v>
      </c>
      <c r="CY249">
        <f>AB249</f>
        <v>8.08</v>
      </c>
      <c r="CZ249">
        <f>AF249</f>
        <v>0.8</v>
      </c>
      <c r="DA249">
        <f>AJ249</f>
        <v>9.4600000000000009</v>
      </c>
      <c r="DB249">
        <f>ROUND(((ROUND(AT249*CZ249,2)*1.25)*1.2),6)</f>
        <v>1.0349999999999999</v>
      </c>
      <c r="DC249">
        <f>ROUND(((ROUND(AT249*AG249,2)*1.25)*1.2),6)</f>
        <v>0</v>
      </c>
      <c r="DD249" t="s">
        <v>3</v>
      </c>
      <c r="DE249" t="s">
        <v>3</v>
      </c>
      <c r="DF249">
        <f t="shared" si="111"/>
        <v>0</v>
      </c>
      <c r="DG249">
        <f>ROUND(ROUND(AF249*AJ249,2)*CX249,2)</f>
        <v>10.74</v>
      </c>
      <c r="DH249">
        <f>ROUND(ROUND(AG249,2)*CX249,2)</f>
        <v>0</v>
      </c>
      <c r="DI249">
        <f t="shared" si="92"/>
        <v>0</v>
      </c>
      <c r="DJ249">
        <f>DG249</f>
        <v>10.74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">
      <c r="A250">
        <f>ROW(Source!A116)</f>
        <v>116</v>
      </c>
      <c r="B250">
        <v>85736473</v>
      </c>
      <c r="C250">
        <v>85737199</v>
      </c>
      <c r="D250">
        <v>85230055</v>
      </c>
      <c r="E250">
        <v>1</v>
      </c>
      <c r="F250">
        <v>1</v>
      </c>
      <c r="G250">
        <v>1081</v>
      </c>
      <c r="H250">
        <v>2</v>
      </c>
      <c r="I250" t="s">
        <v>748</v>
      </c>
      <c r="J250" t="s">
        <v>749</v>
      </c>
      <c r="K250" t="s">
        <v>750</v>
      </c>
      <c r="L250">
        <v>1368</v>
      </c>
      <c r="N250">
        <v>1011</v>
      </c>
      <c r="O250" t="s">
        <v>690</v>
      </c>
      <c r="P250" t="s">
        <v>690</v>
      </c>
      <c r="Q250">
        <v>1</v>
      </c>
      <c r="W250">
        <v>0</v>
      </c>
      <c r="X250">
        <v>945825540</v>
      </c>
      <c r="Y250">
        <f>((AT250*1.25)*1.2)</f>
        <v>0.89999999999999991</v>
      </c>
      <c r="AA250">
        <v>0</v>
      </c>
      <c r="AB250">
        <v>15.17</v>
      </c>
      <c r="AC250">
        <v>0</v>
      </c>
      <c r="AD250">
        <v>0</v>
      </c>
      <c r="AE250">
        <v>0</v>
      </c>
      <c r="AF250">
        <v>1.49</v>
      </c>
      <c r="AG250">
        <v>0</v>
      </c>
      <c r="AH250">
        <v>0</v>
      </c>
      <c r="AI250">
        <v>1</v>
      </c>
      <c r="AJ250">
        <v>9.5399999999999991</v>
      </c>
      <c r="AK250">
        <v>1</v>
      </c>
      <c r="AL250">
        <v>1</v>
      </c>
      <c r="AM250">
        <v>2</v>
      </c>
      <c r="AN250">
        <v>0</v>
      </c>
      <c r="AO250">
        <v>1</v>
      </c>
      <c r="AP250">
        <v>1</v>
      </c>
      <c r="AQ250">
        <v>0</v>
      </c>
      <c r="AR250">
        <v>0</v>
      </c>
      <c r="AS250" t="s">
        <v>3</v>
      </c>
      <c r="AT250">
        <v>0.6</v>
      </c>
      <c r="AU250" t="s">
        <v>140</v>
      </c>
      <c r="AV250">
        <v>0</v>
      </c>
      <c r="AW250">
        <v>2</v>
      </c>
      <c r="AX250">
        <v>85737205</v>
      </c>
      <c r="AY250">
        <v>1</v>
      </c>
      <c r="AZ250">
        <v>0</v>
      </c>
      <c r="BA250">
        <v>271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f>ROUND(Y250*Source!I116*DO250,9)</f>
        <v>0</v>
      </c>
      <c r="CX250">
        <f>ROUND(Y250*Source!I116,9)</f>
        <v>0.99</v>
      </c>
      <c r="CY250">
        <f>AB250</f>
        <v>15.17</v>
      </c>
      <c r="CZ250">
        <f>AF250</f>
        <v>1.49</v>
      </c>
      <c r="DA250">
        <f>AJ250</f>
        <v>9.5399999999999991</v>
      </c>
      <c r="DB250">
        <f>ROUND(((ROUND(AT250*CZ250,2)*1.25)*1.2),6)</f>
        <v>1.335</v>
      </c>
      <c r="DC250">
        <f>ROUND(((ROUND(AT250*AG250,2)*1.25)*1.2),6)</f>
        <v>0</v>
      </c>
      <c r="DD250" t="s">
        <v>3</v>
      </c>
      <c r="DE250" t="s">
        <v>3</v>
      </c>
      <c r="DF250">
        <f t="shared" si="111"/>
        <v>0</v>
      </c>
      <c r="DG250">
        <f>ROUND(ROUND(AF250*AJ250,2)*CX250,2)</f>
        <v>14.07</v>
      </c>
      <c r="DH250">
        <f>ROUND(ROUND(AG250,2)*CX250,2)</f>
        <v>0</v>
      </c>
      <c r="DI250">
        <f t="shared" si="92"/>
        <v>0</v>
      </c>
      <c r="DJ250">
        <f>DG250</f>
        <v>14.07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">
      <c r="A251">
        <f>ROW(Source!A116)</f>
        <v>116</v>
      </c>
      <c r="B251">
        <v>85736473</v>
      </c>
      <c r="C251">
        <v>85737199</v>
      </c>
      <c r="D251">
        <v>85229166</v>
      </c>
      <c r="E251">
        <v>1</v>
      </c>
      <c r="F251">
        <v>1</v>
      </c>
      <c r="G251">
        <v>1081</v>
      </c>
      <c r="H251">
        <v>2</v>
      </c>
      <c r="I251" t="s">
        <v>727</v>
      </c>
      <c r="J251" t="s">
        <v>728</v>
      </c>
      <c r="K251" t="s">
        <v>729</v>
      </c>
      <c r="L251">
        <v>1368</v>
      </c>
      <c r="N251">
        <v>1011</v>
      </c>
      <c r="O251" t="s">
        <v>690</v>
      </c>
      <c r="P251" t="s">
        <v>690</v>
      </c>
      <c r="Q251">
        <v>1</v>
      </c>
      <c r="W251">
        <v>0</v>
      </c>
      <c r="X251">
        <v>-44940208</v>
      </c>
      <c r="Y251">
        <f>((AT251*1.25)*1.2)</f>
        <v>4.4999999999999998E-2</v>
      </c>
      <c r="AA251">
        <v>0</v>
      </c>
      <c r="AB251">
        <v>2758.65</v>
      </c>
      <c r="AC251">
        <v>1017.92</v>
      </c>
      <c r="AD251">
        <v>0</v>
      </c>
      <c r="AE251">
        <v>0</v>
      </c>
      <c r="AF251">
        <v>179.17</v>
      </c>
      <c r="AG251">
        <v>16.93</v>
      </c>
      <c r="AH251">
        <v>0</v>
      </c>
      <c r="AI251">
        <v>1</v>
      </c>
      <c r="AJ251">
        <v>14.43</v>
      </c>
      <c r="AK251">
        <v>56.35</v>
      </c>
      <c r="AL251">
        <v>1</v>
      </c>
      <c r="AM251">
        <v>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0.03</v>
      </c>
      <c r="AU251" t="s">
        <v>140</v>
      </c>
      <c r="AV251">
        <v>0</v>
      </c>
      <c r="AW251">
        <v>2</v>
      </c>
      <c r="AX251">
        <v>85737203</v>
      </c>
      <c r="AY251">
        <v>1</v>
      </c>
      <c r="AZ251">
        <v>0</v>
      </c>
      <c r="BA251">
        <v>272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V251">
        <v>0</v>
      </c>
      <c r="CW251">
        <f>ROUND(Y251*Source!I116*DO251,9)</f>
        <v>0.83803499999999997</v>
      </c>
      <c r="CX251">
        <f>ROUND(Y251*Source!I116,9)</f>
        <v>4.9500000000000002E-2</v>
      </c>
      <c r="CY251">
        <f>AB251</f>
        <v>2758.65</v>
      </c>
      <c r="CZ251">
        <f>AF251</f>
        <v>179.17</v>
      </c>
      <c r="DA251">
        <f>AJ251</f>
        <v>14.43</v>
      </c>
      <c r="DB251">
        <f>ROUND(((ROUND(AT251*CZ251,2)*1.25)*1.2),6)</f>
        <v>8.07</v>
      </c>
      <c r="DC251">
        <f>ROUND(((ROUND(AT251*AG251,2)*1.25)*1.2),6)</f>
        <v>0.76500000000000001</v>
      </c>
      <c r="DD251" t="s">
        <v>3</v>
      </c>
      <c r="DE251" t="s">
        <v>3</v>
      </c>
      <c r="DF251">
        <f t="shared" si="111"/>
        <v>0</v>
      </c>
      <c r="DG251">
        <f>ROUND(ROUND(AF251*AJ251,2)*CX251,2)</f>
        <v>127.98</v>
      </c>
      <c r="DH251">
        <f>ROUND(ROUND(AG251*AK251,2)*CX251,2)</f>
        <v>47.22</v>
      </c>
      <c r="DI251">
        <f t="shared" si="92"/>
        <v>0</v>
      </c>
      <c r="DJ251">
        <f>DG251</f>
        <v>127.98</v>
      </c>
      <c r="DK251">
        <v>0</v>
      </c>
      <c r="DL251" t="s">
        <v>707</v>
      </c>
      <c r="DM251">
        <v>0</v>
      </c>
      <c r="DN251" t="s">
        <v>686</v>
      </c>
      <c r="DO251">
        <v>16.93</v>
      </c>
    </row>
    <row r="252" spans="1:119" x14ac:dyDescent="0.2">
      <c r="A252">
        <f>ROW(Source!A116)</f>
        <v>116</v>
      </c>
      <c r="B252">
        <v>85736473</v>
      </c>
      <c r="C252">
        <v>85737199</v>
      </c>
      <c r="D252">
        <v>85198957</v>
      </c>
      <c r="E252">
        <v>1</v>
      </c>
      <c r="F252">
        <v>1</v>
      </c>
      <c r="G252">
        <v>1081</v>
      </c>
      <c r="H252">
        <v>3</v>
      </c>
      <c r="I252" t="s">
        <v>751</v>
      </c>
      <c r="J252" t="s">
        <v>752</v>
      </c>
      <c r="K252" t="s">
        <v>753</v>
      </c>
      <c r="L252">
        <v>1346</v>
      </c>
      <c r="N252">
        <v>1009</v>
      </c>
      <c r="O252" t="s">
        <v>723</v>
      </c>
      <c r="P252" t="s">
        <v>723</v>
      </c>
      <c r="Q252">
        <v>1</v>
      </c>
      <c r="W252">
        <v>0</v>
      </c>
      <c r="X252">
        <v>1343467368</v>
      </c>
      <c r="Y252">
        <f t="shared" ref="Y252:Y264" si="119">((AT252*1)*1)</f>
        <v>0.5</v>
      </c>
      <c r="AA252">
        <v>23.6</v>
      </c>
      <c r="AB252">
        <v>0</v>
      </c>
      <c r="AC252">
        <v>0</v>
      </c>
      <c r="AD252">
        <v>0</v>
      </c>
      <c r="AE252">
        <v>1.61</v>
      </c>
      <c r="AF252">
        <v>0</v>
      </c>
      <c r="AG252">
        <v>0</v>
      </c>
      <c r="AH252">
        <v>0</v>
      </c>
      <c r="AI252">
        <v>14.66</v>
      </c>
      <c r="AJ252">
        <v>1</v>
      </c>
      <c r="AK252">
        <v>1</v>
      </c>
      <c r="AL252">
        <v>1</v>
      </c>
      <c r="AM252">
        <v>2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0.5</v>
      </c>
      <c r="AU252" t="s">
        <v>42</v>
      </c>
      <c r="AV252">
        <v>0</v>
      </c>
      <c r="AW252">
        <v>2</v>
      </c>
      <c r="AX252">
        <v>85737206</v>
      </c>
      <c r="AY252">
        <v>1</v>
      </c>
      <c r="AZ252">
        <v>0</v>
      </c>
      <c r="BA252">
        <v>273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v>0</v>
      </c>
      <c r="CX252">
        <f>ROUND(Y252*Source!I116,9)</f>
        <v>0.55000000000000004</v>
      </c>
      <c r="CY252">
        <f t="shared" ref="CY252:CY264" si="120">AA252</f>
        <v>23.6</v>
      </c>
      <c r="CZ252">
        <f t="shared" ref="CZ252:CZ264" si="121">AE252</f>
        <v>1.61</v>
      </c>
      <c r="DA252">
        <f t="shared" ref="DA252:DA264" si="122">AI252</f>
        <v>14.66</v>
      </c>
      <c r="DB252">
        <f t="shared" ref="DB252:DB264" si="123">ROUND(((ROUND(AT252*CZ252,2)*1)*1),6)</f>
        <v>0.81</v>
      </c>
      <c r="DC252">
        <f t="shared" ref="DC252:DC264" si="124">ROUND(((ROUND(AT252*AG252,2)*1)*1),6)</f>
        <v>0</v>
      </c>
      <c r="DD252" t="s">
        <v>3</v>
      </c>
      <c r="DE252" t="s">
        <v>3</v>
      </c>
      <c r="DF252">
        <f t="shared" ref="DF252:DF264" si="125">ROUND(ROUND(AE252*AI252,2)*CX252,2)</f>
        <v>12.98</v>
      </c>
      <c r="DG252">
        <f t="shared" ref="DG252:DG281" si="126">ROUND(ROUND(AF252,2)*CX252,2)</f>
        <v>0</v>
      </c>
      <c r="DH252">
        <f t="shared" ref="DH252:DH281" si="127">ROUND(ROUND(AG252,2)*CX252,2)</f>
        <v>0</v>
      </c>
      <c r="DI252">
        <f t="shared" si="92"/>
        <v>0</v>
      </c>
      <c r="DJ252">
        <f t="shared" ref="DJ252:DJ264" si="128">DF252</f>
        <v>12.98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">
      <c r="A253">
        <f>ROW(Source!A116)</f>
        <v>116</v>
      </c>
      <c r="B253">
        <v>85736473</v>
      </c>
      <c r="C253">
        <v>85737199</v>
      </c>
      <c r="D253">
        <v>85198989</v>
      </c>
      <c r="E253">
        <v>1</v>
      </c>
      <c r="F253">
        <v>1</v>
      </c>
      <c r="G253">
        <v>1081</v>
      </c>
      <c r="H253">
        <v>3</v>
      </c>
      <c r="I253" t="s">
        <v>754</v>
      </c>
      <c r="J253" t="s">
        <v>755</v>
      </c>
      <c r="K253" t="s">
        <v>756</v>
      </c>
      <c r="L253">
        <v>1346</v>
      </c>
      <c r="N253">
        <v>1009</v>
      </c>
      <c r="O253" t="s">
        <v>723</v>
      </c>
      <c r="P253" t="s">
        <v>723</v>
      </c>
      <c r="Q253">
        <v>1</v>
      </c>
      <c r="W253">
        <v>0</v>
      </c>
      <c r="X253">
        <v>861208825</v>
      </c>
      <c r="Y253">
        <f t="shared" si="119"/>
        <v>0.17199999999999999</v>
      </c>
      <c r="AA253">
        <v>217.74</v>
      </c>
      <c r="AB253">
        <v>0</v>
      </c>
      <c r="AC253">
        <v>0</v>
      </c>
      <c r="AD253">
        <v>0</v>
      </c>
      <c r="AE253">
        <v>36.78</v>
      </c>
      <c r="AF253">
        <v>0</v>
      </c>
      <c r="AG253">
        <v>0</v>
      </c>
      <c r="AH253">
        <v>0</v>
      </c>
      <c r="AI253">
        <v>5.92</v>
      </c>
      <c r="AJ253">
        <v>1</v>
      </c>
      <c r="AK253">
        <v>1</v>
      </c>
      <c r="AL253">
        <v>1</v>
      </c>
      <c r="AM253">
        <v>2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0.17199999999999999</v>
      </c>
      <c r="AU253" t="s">
        <v>42</v>
      </c>
      <c r="AV253">
        <v>0</v>
      </c>
      <c r="AW253">
        <v>2</v>
      </c>
      <c r="AX253">
        <v>85737207</v>
      </c>
      <c r="AY253">
        <v>1</v>
      </c>
      <c r="AZ253">
        <v>0</v>
      </c>
      <c r="BA253">
        <v>274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V253">
        <v>0</v>
      </c>
      <c r="CW253">
        <v>0</v>
      </c>
      <c r="CX253">
        <f>ROUND(Y253*Source!I116,9)</f>
        <v>0.18920000000000001</v>
      </c>
      <c r="CY253">
        <f t="shared" si="120"/>
        <v>217.74</v>
      </c>
      <c r="CZ253">
        <f t="shared" si="121"/>
        <v>36.78</v>
      </c>
      <c r="DA253">
        <f t="shared" si="122"/>
        <v>5.92</v>
      </c>
      <c r="DB253">
        <f t="shared" si="123"/>
        <v>6.33</v>
      </c>
      <c r="DC253">
        <f t="shared" si="124"/>
        <v>0</v>
      </c>
      <c r="DD253" t="s">
        <v>3</v>
      </c>
      <c r="DE253" t="s">
        <v>3</v>
      </c>
      <c r="DF253">
        <f t="shared" si="125"/>
        <v>41.2</v>
      </c>
      <c r="DG253">
        <f t="shared" si="126"/>
        <v>0</v>
      </c>
      <c r="DH253">
        <f t="shared" si="127"/>
        <v>0</v>
      </c>
      <c r="DI253">
        <f t="shared" si="92"/>
        <v>0</v>
      </c>
      <c r="DJ253">
        <f t="shared" si="128"/>
        <v>41.2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">
      <c r="A254">
        <f>ROW(Source!A116)</f>
        <v>116</v>
      </c>
      <c r="B254">
        <v>85736473</v>
      </c>
      <c r="C254">
        <v>85737199</v>
      </c>
      <c r="D254">
        <v>85199063</v>
      </c>
      <c r="E254">
        <v>1</v>
      </c>
      <c r="F254">
        <v>1</v>
      </c>
      <c r="G254">
        <v>1081</v>
      </c>
      <c r="H254">
        <v>3</v>
      </c>
      <c r="I254" t="s">
        <v>757</v>
      </c>
      <c r="J254" t="s">
        <v>758</v>
      </c>
      <c r="K254" t="s">
        <v>759</v>
      </c>
      <c r="L254">
        <v>1354</v>
      </c>
      <c r="N254">
        <v>1010</v>
      </c>
      <c r="O254" t="s">
        <v>146</v>
      </c>
      <c r="P254" t="s">
        <v>146</v>
      </c>
      <c r="Q254">
        <v>1</v>
      </c>
      <c r="W254">
        <v>0</v>
      </c>
      <c r="X254">
        <v>-1352077490</v>
      </c>
      <c r="Y254">
        <f t="shared" si="119"/>
        <v>20</v>
      </c>
      <c r="AA254">
        <v>0.83</v>
      </c>
      <c r="AB254">
        <v>0</v>
      </c>
      <c r="AC254">
        <v>0</v>
      </c>
      <c r="AD254">
        <v>0</v>
      </c>
      <c r="AE254">
        <v>0.89</v>
      </c>
      <c r="AF254">
        <v>0</v>
      </c>
      <c r="AG254">
        <v>0</v>
      </c>
      <c r="AH254">
        <v>0</v>
      </c>
      <c r="AI254">
        <v>0.93</v>
      </c>
      <c r="AJ254">
        <v>1</v>
      </c>
      <c r="AK254">
        <v>1</v>
      </c>
      <c r="AL254">
        <v>1</v>
      </c>
      <c r="AM254">
        <v>2</v>
      </c>
      <c r="AN254">
        <v>0</v>
      </c>
      <c r="AO254">
        <v>1</v>
      </c>
      <c r="AP254">
        <v>1</v>
      </c>
      <c r="AQ254">
        <v>0</v>
      </c>
      <c r="AR254">
        <v>0</v>
      </c>
      <c r="AS254" t="s">
        <v>3</v>
      </c>
      <c r="AT254">
        <v>20</v>
      </c>
      <c r="AU254" t="s">
        <v>42</v>
      </c>
      <c r="AV254">
        <v>0</v>
      </c>
      <c r="AW254">
        <v>2</v>
      </c>
      <c r="AX254">
        <v>85737208</v>
      </c>
      <c r="AY254">
        <v>1</v>
      </c>
      <c r="AZ254">
        <v>0</v>
      </c>
      <c r="BA254">
        <v>275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v>0</v>
      </c>
      <c r="CX254">
        <f>ROUND(Y254*Source!I116,9)</f>
        <v>22</v>
      </c>
      <c r="CY254">
        <f t="shared" si="120"/>
        <v>0.83</v>
      </c>
      <c r="CZ254">
        <f t="shared" si="121"/>
        <v>0.89</v>
      </c>
      <c r="DA254">
        <f t="shared" si="122"/>
        <v>0.93</v>
      </c>
      <c r="DB254">
        <f t="shared" si="123"/>
        <v>17.8</v>
      </c>
      <c r="DC254">
        <f t="shared" si="124"/>
        <v>0</v>
      </c>
      <c r="DD254" t="s">
        <v>3</v>
      </c>
      <c r="DE254" t="s">
        <v>3</v>
      </c>
      <c r="DF254">
        <f t="shared" si="125"/>
        <v>18.260000000000002</v>
      </c>
      <c r="DG254">
        <f t="shared" si="126"/>
        <v>0</v>
      </c>
      <c r="DH254">
        <f t="shared" si="127"/>
        <v>0</v>
      </c>
      <c r="DI254">
        <f t="shared" si="92"/>
        <v>0</v>
      </c>
      <c r="DJ254">
        <f t="shared" si="128"/>
        <v>18.260000000000002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">
      <c r="A255">
        <f>ROW(Source!A116)</f>
        <v>116</v>
      </c>
      <c r="B255">
        <v>85736473</v>
      </c>
      <c r="C255">
        <v>85737199</v>
      </c>
      <c r="D255">
        <v>85214254</v>
      </c>
      <c r="E255">
        <v>1</v>
      </c>
      <c r="F255">
        <v>1</v>
      </c>
      <c r="G255">
        <v>1081</v>
      </c>
      <c r="H255">
        <v>3</v>
      </c>
      <c r="I255" t="s">
        <v>211</v>
      </c>
      <c r="J255" t="s">
        <v>213</v>
      </c>
      <c r="K255" t="s">
        <v>212</v>
      </c>
      <c r="L255">
        <v>1301</v>
      </c>
      <c r="N255">
        <v>1003</v>
      </c>
      <c r="O255" t="s">
        <v>156</v>
      </c>
      <c r="P255" t="s">
        <v>156</v>
      </c>
      <c r="Q255">
        <v>1</v>
      </c>
      <c r="W255">
        <v>0</v>
      </c>
      <c r="X255">
        <v>37503902</v>
      </c>
      <c r="Y255">
        <f t="shared" si="119"/>
        <v>100</v>
      </c>
      <c r="AA255">
        <v>378.79</v>
      </c>
      <c r="AB255">
        <v>0</v>
      </c>
      <c r="AC255">
        <v>0</v>
      </c>
      <c r="AD255">
        <v>0</v>
      </c>
      <c r="AE255">
        <v>52.61</v>
      </c>
      <c r="AF255">
        <v>0</v>
      </c>
      <c r="AG255">
        <v>0</v>
      </c>
      <c r="AH255">
        <v>0</v>
      </c>
      <c r="AI255">
        <v>7.2</v>
      </c>
      <c r="AJ255">
        <v>1</v>
      </c>
      <c r="AK255">
        <v>1</v>
      </c>
      <c r="AL255">
        <v>1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  <c r="AS255" t="s">
        <v>3</v>
      </c>
      <c r="AT255">
        <v>100</v>
      </c>
      <c r="AU255" t="s">
        <v>42</v>
      </c>
      <c r="AV255">
        <v>0</v>
      </c>
      <c r="AW255">
        <v>1</v>
      </c>
      <c r="AX255">
        <v>-1</v>
      </c>
      <c r="AY255">
        <v>0</v>
      </c>
      <c r="AZ255">
        <v>0</v>
      </c>
      <c r="BA255" t="s">
        <v>3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V255">
        <v>0</v>
      </c>
      <c r="CW255">
        <v>0</v>
      </c>
      <c r="CX255">
        <f>ROUND(Y255*Source!I116,9)</f>
        <v>110</v>
      </c>
      <c r="CY255">
        <f t="shared" si="120"/>
        <v>378.79</v>
      </c>
      <c r="CZ255">
        <f t="shared" si="121"/>
        <v>52.61</v>
      </c>
      <c r="DA255">
        <f t="shared" si="122"/>
        <v>7.2</v>
      </c>
      <c r="DB255">
        <f t="shared" si="123"/>
        <v>5261</v>
      </c>
      <c r="DC255">
        <f t="shared" si="124"/>
        <v>0</v>
      </c>
      <c r="DD255" t="s">
        <v>3</v>
      </c>
      <c r="DE255" t="s">
        <v>3</v>
      </c>
      <c r="DF255">
        <f t="shared" si="125"/>
        <v>41666.9</v>
      </c>
      <c r="DG255">
        <f t="shared" si="126"/>
        <v>0</v>
      </c>
      <c r="DH255">
        <f t="shared" si="127"/>
        <v>0</v>
      </c>
      <c r="DI255">
        <f t="shared" si="92"/>
        <v>0</v>
      </c>
      <c r="DJ255">
        <f t="shared" si="128"/>
        <v>41666.9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">
      <c r="A256">
        <f>ROW(Source!A116)</f>
        <v>116</v>
      </c>
      <c r="B256">
        <v>85736473</v>
      </c>
      <c r="C256">
        <v>85737199</v>
      </c>
      <c r="D256">
        <v>85215043</v>
      </c>
      <c r="E256">
        <v>1</v>
      </c>
      <c r="F256">
        <v>1</v>
      </c>
      <c r="G256">
        <v>1081</v>
      </c>
      <c r="H256">
        <v>3</v>
      </c>
      <c r="I256" t="s">
        <v>223</v>
      </c>
      <c r="J256" t="s">
        <v>225</v>
      </c>
      <c r="K256" t="s">
        <v>224</v>
      </c>
      <c r="L256">
        <v>1354</v>
      </c>
      <c r="N256">
        <v>1010</v>
      </c>
      <c r="O256" t="s">
        <v>146</v>
      </c>
      <c r="P256" t="s">
        <v>146</v>
      </c>
      <c r="Q256">
        <v>1</v>
      </c>
      <c r="W256">
        <v>0</v>
      </c>
      <c r="X256">
        <v>152627819</v>
      </c>
      <c r="Y256">
        <f t="shared" si="119"/>
        <v>0.90909099999999998</v>
      </c>
      <c r="AA256">
        <v>234.46</v>
      </c>
      <c r="AB256">
        <v>0</v>
      </c>
      <c r="AC256">
        <v>0</v>
      </c>
      <c r="AD256">
        <v>0</v>
      </c>
      <c r="AE256">
        <v>25.32</v>
      </c>
      <c r="AF256">
        <v>0</v>
      </c>
      <c r="AG256">
        <v>0</v>
      </c>
      <c r="AH256">
        <v>0</v>
      </c>
      <c r="AI256">
        <v>9.26</v>
      </c>
      <c r="AJ256">
        <v>1</v>
      </c>
      <c r="AK256">
        <v>1</v>
      </c>
      <c r="AL256">
        <v>1</v>
      </c>
      <c r="AM256">
        <v>0</v>
      </c>
      <c r="AN256">
        <v>0</v>
      </c>
      <c r="AO256">
        <v>0</v>
      </c>
      <c r="AP256">
        <v>1</v>
      </c>
      <c r="AQ256">
        <v>0</v>
      </c>
      <c r="AR256">
        <v>0</v>
      </c>
      <c r="AS256" t="s">
        <v>3</v>
      </c>
      <c r="AT256">
        <v>0.90909099999999998</v>
      </c>
      <c r="AU256" t="s">
        <v>42</v>
      </c>
      <c r="AV256">
        <v>0</v>
      </c>
      <c r="AW256">
        <v>1</v>
      </c>
      <c r="AX256">
        <v>-1</v>
      </c>
      <c r="AY256">
        <v>0</v>
      </c>
      <c r="AZ256">
        <v>0</v>
      </c>
      <c r="BA256" t="s">
        <v>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v>0</v>
      </c>
      <c r="CX256">
        <f>ROUND(Y256*Source!I116,9)</f>
        <v>1.0000001000000001</v>
      </c>
      <c r="CY256">
        <f t="shared" si="120"/>
        <v>234.46</v>
      </c>
      <c r="CZ256">
        <f t="shared" si="121"/>
        <v>25.32</v>
      </c>
      <c r="DA256">
        <f t="shared" si="122"/>
        <v>9.26</v>
      </c>
      <c r="DB256">
        <f t="shared" si="123"/>
        <v>23.02</v>
      </c>
      <c r="DC256">
        <f t="shared" si="124"/>
        <v>0</v>
      </c>
      <c r="DD256" t="s">
        <v>3</v>
      </c>
      <c r="DE256" t="s">
        <v>3</v>
      </c>
      <c r="DF256">
        <f t="shared" si="125"/>
        <v>234.46</v>
      </c>
      <c r="DG256">
        <f t="shared" si="126"/>
        <v>0</v>
      </c>
      <c r="DH256">
        <f t="shared" si="127"/>
        <v>0</v>
      </c>
      <c r="DI256">
        <f t="shared" si="92"/>
        <v>0</v>
      </c>
      <c r="DJ256">
        <f t="shared" si="128"/>
        <v>234.46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">
      <c r="A257">
        <f>ROW(Source!A116)</f>
        <v>116</v>
      </c>
      <c r="B257">
        <v>85736473</v>
      </c>
      <c r="C257">
        <v>85737199</v>
      </c>
      <c r="D257">
        <v>85215127</v>
      </c>
      <c r="E257">
        <v>1</v>
      </c>
      <c r="F257">
        <v>1</v>
      </c>
      <c r="G257">
        <v>1081</v>
      </c>
      <c r="H257">
        <v>3</v>
      </c>
      <c r="I257" t="s">
        <v>219</v>
      </c>
      <c r="J257" t="s">
        <v>221</v>
      </c>
      <c r="K257" t="s">
        <v>220</v>
      </c>
      <c r="L257">
        <v>1354</v>
      </c>
      <c r="N257">
        <v>1010</v>
      </c>
      <c r="O257" t="s">
        <v>146</v>
      </c>
      <c r="P257" t="s">
        <v>146</v>
      </c>
      <c r="Q257">
        <v>1</v>
      </c>
      <c r="W257">
        <v>0</v>
      </c>
      <c r="X257">
        <v>-2051747860</v>
      </c>
      <c r="Y257">
        <f t="shared" si="119"/>
        <v>0.90909099999999998</v>
      </c>
      <c r="AA257">
        <v>505.88</v>
      </c>
      <c r="AB257">
        <v>0</v>
      </c>
      <c r="AC257">
        <v>0</v>
      </c>
      <c r="AD257">
        <v>0</v>
      </c>
      <c r="AE257">
        <v>56.84</v>
      </c>
      <c r="AF257">
        <v>0</v>
      </c>
      <c r="AG257">
        <v>0</v>
      </c>
      <c r="AH257">
        <v>0</v>
      </c>
      <c r="AI257">
        <v>8.9</v>
      </c>
      <c r="AJ257">
        <v>1</v>
      </c>
      <c r="AK257">
        <v>1</v>
      </c>
      <c r="AL257">
        <v>1</v>
      </c>
      <c r="AM257">
        <v>0</v>
      </c>
      <c r="AN257">
        <v>0</v>
      </c>
      <c r="AO257">
        <v>0</v>
      </c>
      <c r="AP257">
        <v>1</v>
      </c>
      <c r="AQ257">
        <v>0</v>
      </c>
      <c r="AR257">
        <v>0</v>
      </c>
      <c r="AS257" t="s">
        <v>3</v>
      </c>
      <c r="AT257">
        <v>0.90909099999999998</v>
      </c>
      <c r="AU257" t="s">
        <v>42</v>
      </c>
      <c r="AV257">
        <v>0</v>
      </c>
      <c r="AW257">
        <v>1</v>
      </c>
      <c r="AX257">
        <v>-1</v>
      </c>
      <c r="AY257">
        <v>0</v>
      </c>
      <c r="AZ257">
        <v>0</v>
      </c>
      <c r="BA257" t="s">
        <v>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V257">
        <v>0</v>
      </c>
      <c r="CW257">
        <v>0</v>
      </c>
      <c r="CX257">
        <f>ROUND(Y257*Source!I116,9)</f>
        <v>1.0000001000000001</v>
      </c>
      <c r="CY257">
        <f t="shared" si="120"/>
        <v>505.88</v>
      </c>
      <c r="CZ257">
        <f t="shared" si="121"/>
        <v>56.84</v>
      </c>
      <c r="DA257">
        <f t="shared" si="122"/>
        <v>8.9</v>
      </c>
      <c r="DB257">
        <f t="shared" si="123"/>
        <v>51.67</v>
      </c>
      <c r="DC257">
        <f t="shared" si="124"/>
        <v>0</v>
      </c>
      <c r="DD257" t="s">
        <v>3</v>
      </c>
      <c r="DE257" t="s">
        <v>3</v>
      </c>
      <c r="DF257">
        <f t="shared" si="125"/>
        <v>505.88</v>
      </c>
      <c r="DG257">
        <f t="shared" si="126"/>
        <v>0</v>
      </c>
      <c r="DH257">
        <f t="shared" si="127"/>
        <v>0</v>
      </c>
      <c r="DI257">
        <f t="shared" ref="DI257:DI320" si="129">ROUND(ROUND(AH257,2)*CX257,2)</f>
        <v>0</v>
      </c>
      <c r="DJ257">
        <f t="shared" si="128"/>
        <v>505.88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">
      <c r="A258">
        <f>ROW(Source!A116)</f>
        <v>116</v>
      </c>
      <c r="B258">
        <v>85736473</v>
      </c>
      <c r="C258">
        <v>85737199</v>
      </c>
      <c r="D258">
        <v>85215129</v>
      </c>
      <c r="E258">
        <v>1</v>
      </c>
      <c r="F258">
        <v>1</v>
      </c>
      <c r="G258">
        <v>1081</v>
      </c>
      <c r="H258">
        <v>3</v>
      </c>
      <c r="I258" t="s">
        <v>215</v>
      </c>
      <c r="J258" t="s">
        <v>217</v>
      </c>
      <c r="K258" t="s">
        <v>216</v>
      </c>
      <c r="L258">
        <v>1354</v>
      </c>
      <c r="N258">
        <v>1010</v>
      </c>
      <c r="O258" t="s">
        <v>146</v>
      </c>
      <c r="P258" t="s">
        <v>146</v>
      </c>
      <c r="Q258">
        <v>1</v>
      </c>
      <c r="W258">
        <v>0</v>
      </c>
      <c r="X258">
        <v>-1047784132</v>
      </c>
      <c r="Y258">
        <f t="shared" si="119"/>
        <v>0.90909099999999998</v>
      </c>
      <c r="AA258">
        <v>616.03</v>
      </c>
      <c r="AB258">
        <v>0</v>
      </c>
      <c r="AC258">
        <v>0</v>
      </c>
      <c r="AD258">
        <v>0</v>
      </c>
      <c r="AE258">
        <v>57.04</v>
      </c>
      <c r="AF258">
        <v>0</v>
      </c>
      <c r="AG258">
        <v>0</v>
      </c>
      <c r="AH258">
        <v>0</v>
      </c>
      <c r="AI258">
        <v>10.8</v>
      </c>
      <c r="AJ258">
        <v>1</v>
      </c>
      <c r="AK258">
        <v>1</v>
      </c>
      <c r="AL258">
        <v>1</v>
      </c>
      <c r="AM258">
        <v>0</v>
      </c>
      <c r="AN258">
        <v>0</v>
      </c>
      <c r="AO258">
        <v>0</v>
      </c>
      <c r="AP258">
        <v>1</v>
      </c>
      <c r="AQ258">
        <v>0</v>
      </c>
      <c r="AR258">
        <v>0</v>
      </c>
      <c r="AS258" t="s">
        <v>3</v>
      </c>
      <c r="AT258">
        <v>0.90909099999999998</v>
      </c>
      <c r="AU258" t="s">
        <v>42</v>
      </c>
      <c r="AV258">
        <v>0</v>
      </c>
      <c r="AW258">
        <v>1</v>
      </c>
      <c r="AX258">
        <v>-1</v>
      </c>
      <c r="AY258">
        <v>0</v>
      </c>
      <c r="AZ258">
        <v>0</v>
      </c>
      <c r="BA258" t="s">
        <v>3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v>0</v>
      </c>
      <c r="CX258">
        <f>ROUND(Y258*Source!I116,9)</f>
        <v>1.0000001000000001</v>
      </c>
      <c r="CY258">
        <f t="shared" si="120"/>
        <v>616.03</v>
      </c>
      <c r="CZ258">
        <f t="shared" si="121"/>
        <v>57.04</v>
      </c>
      <c r="DA258">
        <f t="shared" si="122"/>
        <v>10.8</v>
      </c>
      <c r="DB258">
        <f t="shared" si="123"/>
        <v>51.85</v>
      </c>
      <c r="DC258">
        <f t="shared" si="124"/>
        <v>0</v>
      </c>
      <c r="DD258" t="s">
        <v>3</v>
      </c>
      <c r="DE258" t="s">
        <v>3</v>
      </c>
      <c r="DF258">
        <f t="shared" si="125"/>
        <v>616.03</v>
      </c>
      <c r="DG258">
        <f t="shared" si="126"/>
        <v>0</v>
      </c>
      <c r="DH258">
        <f t="shared" si="127"/>
        <v>0</v>
      </c>
      <c r="DI258">
        <f t="shared" si="129"/>
        <v>0</v>
      </c>
      <c r="DJ258">
        <f t="shared" si="128"/>
        <v>616.03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">
      <c r="A259">
        <f>ROW(Source!A116)</f>
        <v>116</v>
      </c>
      <c r="B259">
        <v>85736473</v>
      </c>
      <c r="C259">
        <v>85737199</v>
      </c>
      <c r="D259">
        <v>85214744</v>
      </c>
      <c r="E259">
        <v>1</v>
      </c>
      <c r="F259">
        <v>1</v>
      </c>
      <c r="G259">
        <v>1081</v>
      </c>
      <c r="H259">
        <v>3</v>
      </c>
      <c r="I259" t="s">
        <v>227</v>
      </c>
      <c r="J259" t="s">
        <v>230</v>
      </c>
      <c r="K259" t="s">
        <v>228</v>
      </c>
      <c r="L259">
        <v>1391</v>
      </c>
      <c r="N259">
        <v>1013</v>
      </c>
      <c r="O259" t="s">
        <v>229</v>
      </c>
      <c r="P259" t="s">
        <v>229</v>
      </c>
      <c r="Q259">
        <v>1</v>
      </c>
      <c r="W259">
        <v>0</v>
      </c>
      <c r="X259">
        <v>2063662618</v>
      </c>
      <c r="Y259">
        <f t="shared" si="119"/>
        <v>1.818182</v>
      </c>
      <c r="AA259">
        <v>343.83</v>
      </c>
      <c r="AB259">
        <v>0</v>
      </c>
      <c r="AC259">
        <v>0</v>
      </c>
      <c r="AD259">
        <v>0</v>
      </c>
      <c r="AE259">
        <v>46.09</v>
      </c>
      <c r="AF259">
        <v>0</v>
      </c>
      <c r="AG259">
        <v>0</v>
      </c>
      <c r="AH259">
        <v>0</v>
      </c>
      <c r="AI259">
        <v>7.46</v>
      </c>
      <c r="AJ259">
        <v>1</v>
      </c>
      <c r="AK259">
        <v>1</v>
      </c>
      <c r="AL259">
        <v>1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0</v>
      </c>
      <c r="AS259" t="s">
        <v>3</v>
      </c>
      <c r="AT259">
        <v>1.818182</v>
      </c>
      <c r="AU259" t="s">
        <v>42</v>
      </c>
      <c r="AV259">
        <v>0</v>
      </c>
      <c r="AW259">
        <v>1</v>
      </c>
      <c r="AX259">
        <v>-1</v>
      </c>
      <c r="AY259">
        <v>0</v>
      </c>
      <c r="AZ259">
        <v>0</v>
      </c>
      <c r="BA259" t="s">
        <v>3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v>0</v>
      </c>
      <c r="CX259">
        <f>ROUND(Y259*Source!I116,9)</f>
        <v>2.0000002000000001</v>
      </c>
      <c r="CY259">
        <f t="shared" si="120"/>
        <v>343.83</v>
      </c>
      <c r="CZ259">
        <f t="shared" si="121"/>
        <v>46.09</v>
      </c>
      <c r="DA259">
        <f t="shared" si="122"/>
        <v>7.46</v>
      </c>
      <c r="DB259">
        <f t="shared" si="123"/>
        <v>83.8</v>
      </c>
      <c r="DC259">
        <f t="shared" si="124"/>
        <v>0</v>
      </c>
      <c r="DD259" t="s">
        <v>3</v>
      </c>
      <c r="DE259" t="s">
        <v>3</v>
      </c>
      <c r="DF259">
        <f t="shared" si="125"/>
        <v>687.66</v>
      </c>
      <c r="DG259">
        <f t="shared" si="126"/>
        <v>0</v>
      </c>
      <c r="DH259">
        <f t="shared" si="127"/>
        <v>0</v>
      </c>
      <c r="DI259">
        <f t="shared" si="129"/>
        <v>0</v>
      </c>
      <c r="DJ259">
        <f t="shared" si="128"/>
        <v>687.66</v>
      </c>
      <c r="DK259">
        <v>0</v>
      </c>
      <c r="DL259" t="s">
        <v>3</v>
      </c>
      <c r="DM259">
        <v>0</v>
      </c>
      <c r="DN259" t="s">
        <v>3</v>
      </c>
      <c r="DO259">
        <v>0</v>
      </c>
    </row>
    <row r="260" spans="1:119" x14ac:dyDescent="0.2">
      <c r="A260">
        <f>ROW(Source!A116)</f>
        <v>116</v>
      </c>
      <c r="B260">
        <v>85736473</v>
      </c>
      <c r="C260">
        <v>85737199</v>
      </c>
      <c r="D260">
        <v>0</v>
      </c>
      <c r="E260">
        <v>0</v>
      </c>
      <c r="F260">
        <v>1</v>
      </c>
      <c r="G260">
        <v>1081</v>
      </c>
      <c r="H260">
        <v>3</v>
      </c>
      <c r="I260" t="s">
        <v>232</v>
      </c>
      <c r="J260" t="s">
        <v>3</v>
      </c>
      <c r="K260" t="s">
        <v>233</v>
      </c>
      <c r="L260">
        <v>1354</v>
      </c>
      <c r="N260">
        <v>1010</v>
      </c>
      <c r="O260" t="s">
        <v>146</v>
      </c>
      <c r="P260" t="s">
        <v>146</v>
      </c>
      <c r="Q260">
        <v>1</v>
      </c>
      <c r="W260">
        <v>0</v>
      </c>
      <c r="X260">
        <v>-587760090</v>
      </c>
      <c r="Y260">
        <f t="shared" si="119"/>
        <v>1.818182</v>
      </c>
      <c r="AA260">
        <v>582.72</v>
      </c>
      <c r="AB260">
        <v>0</v>
      </c>
      <c r="AC260">
        <v>0</v>
      </c>
      <c r="AD260">
        <v>0</v>
      </c>
      <c r="AE260">
        <v>59.22</v>
      </c>
      <c r="AF260">
        <v>0</v>
      </c>
      <c r="AG260">
        <v>0</v>
      </c>
      <c r="AH260">
        <v>0</v>
      </c>
      <c r="AI260">
        <v>9.84</v>
      </c>
      <c r="AJ260">
        <v>1</v>
      </c>
      <c r="AK260">
        <v>1</v>
      </c>
      <c r="AL260">
        <v>1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 t="s">
        <v>3</v>
      </c>
      <c r="AT260">
        <v>1.818182</v>
      </c>
      <c r="AU260" t="s">
        <v>42</v>
      </c>
      <c r="AV260">
        <v>0</v>
      </c>
      <c r="AW260">
        <v>1</v>
      </c>
      <c r="AX260">
        <v>-1</v>
      </c>
      <c r="AY260">
        <v>0</v>
      </c>
      <c r="AZ260">
        <v>0</v>
      </c>
      <c r="BA260" t="s">
        <v>3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v>0</v>
      </c>
      <c r="CX260">
        <f>ROUND(Y260*Source!I116,9)</f>
        <v>2.0000002000000001</v>
      </c>
      <c r="CY260">
        <f t="shared" si="120"/>
        <v>582.72</v>
      </c>
      <c r="CZ260">
        <f t="shared" si="121"/>
        <v>59.22</v>
      </c>
      <c r="DA260">
        <f t="shared" si="122"/>
        <v>9.84</v>
      </c>
      <c r="DB260">
        <f t="shared" si="123"/>
        <v>107.67</v>
      </c>
      <c r="DC260">
        <f t="shared" si="124"/>
        <v>0</v>
      </c>
      <c r="DD260" t="s">
        <v>3</v>
      </c>
      <c r="DE260" t="s">
        <v>3</v>
      </c>
      <c r="DF260">
        <f t="shared" si="125"/>
        <v>1165.44</v>
      </c>
      <c r="DG260">
        <f t="shared" si="126"/>
        <v>0</v>
      </c>
      <c r="DH260">
        <f t="shared" si="127"/>
        <v>0</v>
      </c>
      <c r="DI260">
        <f t="shared" si="129"/>
        <v>0</v>
      </c>
      <c r="DJ260">
        <f t="shared" si="128"/>
        <v>1165.44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">
      <c r="A261">
        <f>ROW(Source!A116)</f>
        <v>116</v>
      </c>
      <c r="B261">
        <v>85736473</v>
      </c>
      <c r="C261">
        <v>85737199</v>
      </c>
      <c r="D261">
        <v>0</v>
      </c>
      <c r="E261">
        <v>0</v>
      </c>
      <c r="F261">
        <v>1</v>
      </c>
      <c r="G261">
        <v>1081</v>
      </c>
      <c r="H261">
        <v>3</v>
      </c>
      <c r="I261" t="s">
        <v>237</v>
      </c>
      <c r="J261" t="s">
        <v>3</v>
      </c>
      <c r="K261" t="s">
        <v>238</v>
      </c>
      <c r="L261">
        <v>1354</v>
      </c>
      <c r="N261">
        <v>1010</v>
      </c>
      <c r="O261" t="s">
        <v>146</v>
      </c>
      <c r="P261" t="s">
        <v>146</v>
      </c>
      <c r="Q261">
        <v>1</v>
      </c>
      <c r="W261">
        <v>0</v>
      </c>
      <c r="X261">
        <v>-727553297</v>
      </c>
      <c r="Y261">
        <f t="shared" si="119"/>
        <v>0.90909099999999998</v>
      </c>
      <c r="AA261">
        <v>452.34</v>
      </c>
      <c r="AB261">
        <v>0</v>
      </c>
      <c r="AC261">
        <v>0</v>
      </c>
      <c r="AD261">
        <v>0</v>
      </c>
      <c r="AE261">
        <v>45.97</v>
      </c>
      <c r="AF261">
        <v>0</v>
      </c>
      <c r="AG261">
        <v>0</v>
      </c>
      <c r="AH261">
        <v>0</v>
      </c>
      <c r="AI261">
        <v>9.84</v>
      </c>
      <c r="AJ261">
        <v>1</v>
      </c>
      <c r="AK261">
        <v>1</v>
      </c>
      <c r="AL261">
        <v>1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  <c r="AS261" t="s">
        <v>3</v>
      </c>
      <c r="AT261">
        <v>0.90909099999999998</v>
      </c>
      <c r="AU261" t="s">
        <v>42</v>
      </c>
      <c r="AV261">
        <v>0</v>
      </c>
      <c r="AW261">
        <v>1</v>
      </c>
      <c r="AX261">
        <v>-1</v>
      </c>
      <c r="AY261">
        <v>0</v>
      </c>
      <c r="AZ261">
        <v>0</v>
      </c>
      <c r="BA261" t="s">
        <v>3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v>0</v>
      </c>
      <c r="CX261">
        <f>ROUND(Y261*Source!I116,9)</f>
        <v>1.0000001000000001</v>
      </c>
      <c r="CY261">
        <f t="shared" si="120"/>
        <v>452.34</v>
      </c>
      <c r="CZ261">
        <f t="shared" si="121"/>
        <v>45.97</v>
      </c>
      <c r="DA261">
        <f t="shared" si="122"/>
        <v>9.84</v>
      </c>
      <c r="DB261">
        <f t="shared" si="123"/>
        <v>41.79</v>
      </c>
      <c r="DC261">
        <f t="shared" si="124"/>
        <v>0</v>
      </c>
      <c r="DD261" t="s">
        <v>3</v>
      </c>
      <c r="DE261" t="s">
        <v>3</v>
      </c>
      <c r="DF261">
        <f t="shared" si="125"/>
        <v>452.34</v>
      </c>
      <c r="DG261">
        <f t="shared" si="126"/>
        <v>0</v>
      </c>
      <c r="DH261">
        <f t="shared" si="127"/>
        <v>0</v>
      </c>
      <c r="DI261">
        <f t="shared" si="129"/>
        <v>0</v>
      </c>
      <c r="DJ261">
        <f t="shared" si="128"/>
        <v>452.34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">
      <c r="A262">
        <f>ROW(Source!A116)</f>
        <v>116</v>
      </c>
      <c r="B262">
        <v>85736473</v>
      </c>
      <c r="C262">
        <v>85737199</v>
      </c>
      <c r="D262">
        <v>0</v>
      </c>
      <c r="E262">
        <v>0</v>
      </c>
      <c r="F262">
        <v>1</v>
      </c>
      <c r="G262">
        <v>1081</v>
      </c>
      <c r="H262">
        <v>3</v>
      </c>
      <c r="I262" t="s">
        <v>241</v>
      </c>
      <c r="J262" t="s">
        <v>3</v>
      </c>
      <c r="K262" t="s">
        <v>242</v>
      </c>
      <c r="L262">
        <v>1354</v>
      </c>
      <c r="N262">
        <v>1010</v>
      </c>
      <c r="O262" t="s">
        <v>146</v>
      </c>
      <c r="P262" t="s">
        <v>146</v>
      </c>
      <c r="Q262">
        <v>1</v>
      </c>
      <c r="W262">
        <v>0</v>
      </c>
      <c r="X262">
        <v>389339044</v>
      </c>
      <c r="Y262">
        <f t="shared" si="119"/>
        <v>2.7272729999999998</v>
      </c>
      <c r="AA262">
        <v>356.21</v>
      </c>
      <c r="AB262">
        <v>0</v>
      </c>
      <c r="AC262">
        <v>0</v>
      </c>
      <c r="AD262">
        <v>0</v>
      </c>
      <c r="AE262">
        <v>36.200000000000003</v>
      </c>
      <c r="AF262">
        <v>0</v>
      </c>
      <c r="AG262">
        <v>0</v>
      </c>
      <c r="AH262">
        <v>0</v>
      </c>
      <c r="AI262">
        <v>9.84</v>
      </c>
      <c r="AJ262">
        <v>1</v>
      </c>
      <c r="AK262">
        <v>1</v>
      </c>
      <c r="AL262">
        <v>1</v>
      </c>
      <c r="AM262">
        <v>0</v>
      </c>
      <c r="AN262">
        <v>0</v>
      </c>
      <c r="AO262">
        <v>0</v>
      </c>
      <c r="AP262">
        <v>1</v>
      </c>
      <c r="AQ262">
        <v>0</v>
      </c>
      <c r="AR262">
        <v>0</v>
      </c>
      <c r="AS262" t="s">
        <v>3</v>
      </c>
      <c r="AT262">
        <v>2.7272729999999998</v>
      </c>
      <c r="AU262" t="s">
        <v>42</v>
      </c>
      <c r="AV262">
        <v>0</v>
      </c>
      <c r="AW262">
        <v>1</v>
      </c>
      <c r="AX262">
        <v>-1</v>
      </c>
      <c r="AY262">
        <v>0</v>
      </c>
      <c r="AZ262">
        <v>0</v>
      </c>
      <c r="BA262" t="s">
        <v>3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v>0</v>
      </c>
      <c r="CX262">
        <f>ROUND(Y262*Source!I116,9)</f>
        <v>3.0000003</v>
      </c>
      <c r="CY262">
        <f t="shared" si="120"/>
        <v>356.21</v>
      </c>
      <c r="CZ262">
        <f t="shared" si="121"/>
        <v>36.200000000000003</v>
      </c>
      <c r="DA262">
        <f t="shared" si="122"/>
        <v>9.84</v>
      </c>
      <c r="DB262">
        <f t="shared" si="123"/>
        <v>98.73</v>
      </c>
      <c r="DC262">
        <f t="shared" si="124"/>
        <v>0</v>
      </c>
      <c r="DD262" t="s">
        <v>3</v>
      </c>
      <c r="DE262" t="s">
        <v>3</v>
      </c>
      <c r="DF262">
        <f t="shared" si="125"/>
        <v>1068.6300000000001</v>
      </c>
      <c r="DG262">
        <f t="shared" si="126"/>
        <v>0</v>
      </c>
      <c r="DH262">
        <f t="shared" si="127"/>
        <v>0</v>
      </c>
      <c r="DI262">
        <f t="shared" si="129"/>
        <v>0</v>
      </c>
      <c r="DJ262">
        <f t="shared" si="128"/>
        <v>1068.6300000000001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">
      <c r="A263">
        <f>ROW(Source!A116)</f>
        <v>116</v>
      </c>
      <c r="B263">
        <v>85736473</v>
      </c>
      <c r="C263">
        <v>85737199</v>
      </c>
      <c r="D263">
        <v>0</v>
      </c>
      <c r="E263">
        <v>0</v>
      </c>
      <c r="F263">
        <v>1</v>
      </c>
      <c r="G263">
        <v>1081</v>
      </c>
      <c r="H263">
        <v>3</v>
      </c>
      <c r="I263" t="s">
        <v>245</v>
      </c>
      <c r="J263" t="s">
        <v>3</v>
      </c>
      <c r="K263" t="s">
        <v>246</v>
      </c>
      <c r="L263">
        <v>1354</v>
      </c>
      <c r="N263">
        <v>1010</v>
      </c>
      <c r="O263" t="s">
        <v>146</v>
      </c>
      <c r="P263" t="s">
        <v>146</v>
      </c>
      <c r="Q263">
        <v>1</v>
      </c>
      <c r="W263">
        <v>0</v>
      </c>
      <c r="X263">
        <v>-466351760</v>
      </c>
      <c r="Y263">
        <f t="shared" si="119"/>
        <v>1.818182</v>
      </c>
      <c r="AA263">
        <v>359.55</v>
      </c>
      <c r="AB263">
        <v>0</v>
      </c>
      <c r="AC263">
        <v>0</v>
      </c>
      <c r="AD263">
        <v>0</v>
      </c>
      <c r="AE263">
        <v>36.54</v>
      </c>
      <c r="AF263">
        <v>0</v>
      </c>
      <c r="AG263">
        <v>0</v>
      </c>
      <c r="AH263">
        <v>0</v>
      </c>
      <c r="AI263">
        <v>9.84</v>
      </c>
      <c r="AJ263">
        <v>1</v>
      </c>
      <c r="AK263">
        <v>1</v>
      </c>
      <c r="AL263">
        <v>1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0</v>
      </c>
      <c r="AS263" t="s">
        <v>3</v>
      </c>
      <c r="AT263">
        <v>1.818182</v>
      </c>
      <c r="AU263" t="s">
        <v>42</v>
      </c>
      <c r="AV263">
        <v>0</v>
      </c>
      <c r="AW263">
        <v>1</v>
      </c>
      <c r="AX263">
        <v>-1</v>
      </c>
      <c r="AY263">
        <v>0</v>
      </c>
      <c r="AZ263">
        <v>0</v>
      </c>
      <c r="BA263" t="s">
        <v>3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V263">
        <v>0</v>
      </c>
      <c r="CW263">
        <v>0</v>
      </c>
      <c r="CX263">
        <f>ROUND(Y263*Source!I116,9)</f>
        <v>2.0000002000000001</v>
      </c>
      <c r="CY263">
        <f t="shared" si="120"/>
        <v>359.55</v>
      </c>
      <c r="CZ263">
        <f t="shared" si="121"/>
        <v>36.54</v>
      </c>
      <c r="DA263">
        <f t="shared" si="122"/>
        <v>9.84</v>
      </c>
      <c r="DB263">
        <f t="shared" si="123"/>
        <v>66.44</v>
      </c>
      <c r="DC263">
        <f t="shared" si="124"/>
        <v>0</v>
      </c>
      <c r="DD263" t="s">
        <v>3</v>
      </c>
      <c r="DE263" t="s">
        <v>3</v>
      </c>
      <c r="DF263">
        <f t="shared" si="125"/>
        <v>719.1</v>
      </c>
      <c r="DG263">
        <f t="shared" si="126"/>
        <v>0</v>
      </c>
      <c r="DH263">
        <f t="shared" si="127"/>
        <v>0</v>
      </c>
      <c r="DI263">
        <f t="shared" si="129"/>
        <v>0</v>
      </c>
      <c r="DJ263">
        <f t="shared" si="128"/>
        <v>719.1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">
      <c r="A264">
        <f>ROW(Source!A116)</f>
        <v>116</v>
      </c>
      <c r="B264">
        <v>85736473</v>
      </c>
      <c r="C264">
        <v>85737199</v>
      </c>
      <c r="D264">
        <v>0</v>
      </c>
      <c r="E264">
        <v>0</v>
      </c>
      <c r="F264">
        <v>1</v>
      </c>
      <c r="G264">
        <v>1081</v>
      </c>
      <c r="H264">
        <v>3</v>
      </c>
      <c r="I264" t="s">
        <v>249</v>
      </c>
      <c r="J264" t="s">
        <v>3</v>
      </c>
      <c r="K264" t="s">
        <v>250</v>
      </c>
      <c r="L264">
        <v>1354</v>
      </c>
      <c r="N264">
        <v>1010</v>
      </c>
      <c r="O264" t="s">
        <v>146</v>
      </c>
      <c r="P264" t="s">
        <v>146</v>
      </c>
      <c r="Q264">
        <v>1</v>
      </c>
      <c r="W264">
        <v>0</v>
      </c>
      <c r="X264">
        <v>-990941218</v>
      </c>
      <c r="Y264">
        <f t="shared" si="119"/>
        <v>3.6363639999999999</v>
      </c>
      <c r="AA264">
        <v>208.12</v>
      </c>
      <c r="AB264">
        <v>0</v>
      </c>
      <c r="AC264">
        <v>0</v>
      </c>
      <c r="AD264">
        <v>0</v>
      </c>
      <c r="AE264">
        <v>21.15</v>
      </c>
      <c r="AF264">
        <v>0</v>
      </c>
      <c r="AG264">
        <v>0</v>
      </c>
      <c r="AH264">
        <v>0</v>
      </c>
      <c r="AI264">
        <v>9.84</v>
      </c>
      <c r="AJ264">
        <v>1</v>
      </c>
      <c r="AK264">
        <v>1</v>
      </c>
      <c r="AL264">
        <v>1</v>
      </c>
      <c r="AM264">
        <v>0</v>
      </c>
      <c r="AN264">
        <v>0</v>
      </c>
      <c r="AO264">
        <v>0</v>
      </c>
      <c r="AP264">
        <v>1</v>
      </c>
      <c r="AQ264">
        <v>0</v>
      </c>
      <c r="AR264">
        <v>0</v>
      </c>
      <c r="AS264" t="s">
        <v>3</v>
      </c>
      <c r="AT264">
        <v>3.6363639999999999</v>
      </c>
      <c r="AU264" t="s">
        <v>42</v>
      </c>
      <c r="AV264">
        <v>0</v>
      </c>
      <c r="AW264">
        <v>1</v>
      </c>
      <c r="AX264">
        <v>-1</v>
      </c>
      <c r="AY264">
        <v>0</v>
      </c>
      <c r="AZ264">
        <v>0</v>
      </c>
      <c r="BA264" t="s">
        <v>3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v>0</v>
      </c>
      <c r="CX264">
        <f>ROUND(Y264*Source!I116,9)</f>
        <v>4.0000004000000002</v>
      </c>
      <c r="CY264">
        <f t="shared" si="120"/>
        <v>208.12</v>
      </c>
      <c r="CZ264">
        <f t="shared" si="121"/>
        <v>21.15</v>
      </c>
      <c r="DA264">
        <f t="shared" si="122"/>
        <v>9.84</v>
      </c>
      <c r="DB264">
        <f t="shared" si="123"/>
        <v>76.91</v>
      </c>
      <c r="DC264">
        <f t="shared" si="124"/>
        <v>0</v>
      </c>
      <c r="DD264" t="s">
        <v>3</v>
      </c>
      <c r="DE264" t="s">
        <v>3</v>
      </c>
      <c r="DF264">
        <f t="shared" si="125"/>
        <v>832.48</v>
      </c>
      <c r="DG264">
        <f t="shared" si="126"/>
        <v>0</v>
      </c>
      <c r="DH264">
        <f t="shared" si="127"/>
        <v>0</v>
      </c>
      <c r="DI264">
        <f t="shared" si="129"/>
        <v>0</v>
      </c>
      <c r="DJ264">
        <f t="shared" si="128"/>
        <v>832.48</v>
      </c>
      <c r="DK264">
        <v>0</v>
      </c>
      <c r="DL264" t="s">
        <v>3</v>
      </c>
      <c r="DM264">
        <v>0</v>
      </c>
      <c r="DN264" t="s">
        <v>3</v>
      </c>
      <c r="DO264">
        <v>0</v>
      </c>
    </row>
    <row r="265" spans="1:119" x14ac:dyDescent="0.2">
      <c r="A265">
        <f>ROW(Source!A137)</f>
        <v>137</v>
      </c>
      <c r="B265">
        <v>85736471</v>
      </c>
      <c r="C265">
        <v>85737200</v>
      </c>
      <c r="D265">
        <v>85164021</v>
      </c>
      <c r="E265">
        <v>1081</v>
      </c>
      <c r="F265">
        <v>1</v>
      </c>
      <c r="G265">
        <v>1081</v>
      </c>
      <c r="H265">
        <v>1</v>
      </c>
      <c r="I265" t="s">
        <v>684</v>
      </c>
      <c r="J265" t="s">
        <v>3</v>
      </c>
      <c r="K265" t="s">
        <v>685</v>
      </c>
      <c r="L265">
        <v>1191</v>
      </c>
      <c r="N265">
        <v>1013</v>
      </c>
      <c r="O265" t="s">
        <v>686</v>
      </c>
      <c r="P265" t="s">
        <v>686</v>
      </c>
      <c r="Q265">
        <v>1</v>
      </c>
      <c r="W265">
        <v>0</v>
      </c>
      <c r="X265">
        <v>476480486</v>
      </c>
      <c r="Y265">
        <f>((AT265*1.15)*1.2)</f>
        <v>38.253599999999992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1</v>
      </c>
      <c r="AK265">
        <v>1</v>
      </c>
      <c r="AL265">
        <v>1</v>
      </c>
      <c r="AM265">
        <v>-2</v>
      </c>
      <c r="AN265">
        <v>0</v>
      </c>
      <c r="AO265">
        <v>1</v>
      </c>
      <c r="AP265">
        <v>1</v>
      </c>
      <c r="AQ265">
        <v>0</v>
      </c>
      <c r="AR265">
        <v>0</v>
      </c>
      <c r="AS265" t="s">
        <v>3</v>
      </c>
      <c r="AT265">
        <v>27.72</v>
      </c>
      <c r="AU265" t="s">
        <v>141</v>
      </c>
      <c r="AV265">
        <v>1</v>
      </c>
      <c r="AW265">
        <v>2</v>
      </c>
      <c r="AX265">
        <v>85737215</v>
      </c>
      <c r="AY265">
        <v>1</v>
      </c>
      <c r="AZ265">
        <v>0</v>
      </c>
      <c r="BA265">
        <v>279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U265">
        <f>ROUND(AT265*Source!I137*AH265*AL265,2)</f>
        <v>0</v>
      </c>
      <c r="CV265">
        <f>ROUND(Y265*Source!I137,9)</f>
        <v>12.241152</v>
      </c>
      <c r="CW265">
        <v>0</v>
      </c>
      <c r="CX265">
        <f>ROUND(Y265*Source!I137,9)</f>
        <v>12.241152</v>
      </c>
      <c r="CY265">
        <f>AD265</f>
        <v>0</v>
      </c>
      <c r="CZ265">
        <f>AH265</f>
        <v>0</v>
      </c>
      <c r="DA265">
        <f>AL265</f>
        <v>1</v>
      </c>
      <c r="DB265">
        <f>ROUND(((ROUND(AT265*CZ265,2)*1.15)*1.2),6)</f>
        <v>0</v>
      </c>
      <c r="DC265">
        <f>ROUND(((ROUND(AT265*AG265,2)*1.15)*1.2),6)</f>
        <v>0</v>
      </c>
      <c r="DD265" t="s">
        <v>3</v>
      </c>
      <c r="DE265" t="s">
        <v>3</v>
      </c>
      <c r="DF265">
        <f t="shared" ref="DF265:DF285" si="130">ROUND(ROUND(AE265,2)*CX265,2)</f>
        <v>0</v>
      </c>
      <c r="DG265">
        <f t="shared" si="126"/>
        <v>0</v>
      </c>
      <c r="DH265">
        <f t="shared" si="127"/>
        <v>0</v>
      </c>
      <c r="DI265">
        <f t="shared" si="129"/>
        <v>0</v>
      </c>
      <c r="DJ265">
        <f>DI265</f>
        <v>0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">
      <c r="A266">
        <f>ROW(Source!A137)</f>
        <v>137</v>
      </c>
      <c r="B266">
        <v>85736471</v>
      </c>
      <c r="C266">
        <v>85737200</v>
      </c>
      <c r="D266">
        <v>85229932</v>
      </c>
      <c r="E266">
        <v>1</v>
      </c>
      <c r="F266">
        <v>1</v>
      </c>
      <c r="G266">
        <v>1081</v>
      </c>
      <c r="H266">
        <v>2</v>
      </c>
      <c r="I266" t="s">
        <v>704</v>
      </c>
      <c r="J266" t="s">
        <v>705</v>
      </c>
      <c r="K266" t="s">
        <v>706</v>
      </c>
      <c r="L266">
        <v>1368</v>
      </c>
      <c r="N266">
        <v>1011</v>
      </c>
      <c r="O266" t="s">
        <v>690</v>
      </c>
      <c r="P266" t="s">
        <v>690</v>
      </c>
      <c r="Q266">
        <v>1</v>
      </c>
      <c r="W266">
        <v>0</v>
      </c>
      <c r="X266">
        <v>874612079</v>
      </c>
      <c r="Y266">
        <f>((AT266*1.25)*1.2)</f>
        <v>4.4999999999999998E-2</v>
      </c>
      <c r="AA266">
        <v>0</v>
      </c>
      <c r="AB266">
        <v>88.67</v>
      </c>
      <c r="AC266">
        <v>13.47</v>
      </c>
      <c r="AD266">
        <v>0</v>
      </c>
      <c r="AE266">
        <v>0</v>
      </c>
      <c r="AF266">
        <v>83.1</v>
      </c>
      <c r="AG266">
        <v>12.62</v>
      </c>
      <c r="AH266">
        <v>0</v>
      </c>
      <c r="AI266">
        <v>1</v>
      </c>
      <c r="AJ266">
        <v>1</v>
      </c>
      <c r="AK266">
        <v>1</v>
      </c>
      <c r="AL266">
        <v>1</v>
      </c>
      <c r="AM266">
        <v>-2</v>
      </c>
      <c r="AN266">
        <v>0</v>
      </c>
      <c r="AO266">
        <v>1</v>
      </c>
      <c r="AP266">
        <v>1</v>
      </c>
      <c r="AQ266">
        <v>0</v>
      </c>
      <c r="AR266">
        <v>0</v>
      </c>
      <c r="AS266" t="s">
        <v>3</v>
      </c>
      <c r="AT266">
        <v>0.03</v>
      </c>
      <c r="AU266" t="s">
        <v>140</v>
      </c>
      <c r="AV266">
        <v>0</v>
      </c>
      <c r="AW266">
        <v>2</v>
      </c>
      <c r="AX266">
        <v>85737216</v>
      </c>
      <c r="AY266">
        <v>1</v>
      </c>
      <c r="AZ266">
        <v>0</v>
      </c>
      <c r="BA266">
        <v>280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f>ROUND(Y266*Source!I137*DO266,9)</f>
        <v>0.181728</v>
      </c>
      <c r="CX266">
        <f>ROUND(Y266*Source!I137,9)</f>
        <v>1.44E-2</v>
      </c>
      <c r="CY266">
        <f>AB266</f>
        <v>88.67</v>
      </c>
      <c r="CZ266">
        <f>AF266</f>
        <v>83.1</v>
      </c>
      <c r="DA266">
        <f>AJ266</f>
        <v>1</v>
      </c>
      <c r="DB266">
        <f>ROUND(((ROUND(AT266*CZ266,2)*1.25)*1.2),6)</f>
        <v>3.7349999999999999</v>
      </c>
      <c r="DC266">
        <f>ROUND(((ROUND(AT266*AG266,2)*1.25)*1.2),6)</f>
        <v>0.56999999999999995</v>
      </c>
      <c r="DD266" t="s">
        <v>3</v>
      </c>
      <c r="DE266" t="s">
        <v>3</v>
      </c>
      <c r="DF266">
        <f t="shared" si="130"/>
        <v>0</v>
      </c>
      <c r="DG266">
        <f t="shared" si="126"/>
        <v>1.2</v>
      </c>
      <c r="DH266">
        <f t="shared" si="127"/>
        <v>0.18</v>
      </c>
      <c r="DI266">
        <f t="shared" si="129"/>
        <v>0</v>
      </c>
      <c r="DJ266">
        <f>DG266</f>
        <v>1.2</v>
      </c>
      <c r="DK266">
        <v>0</v>
      </c>
      <c r="DL266" t="s">
        <v>707</v>
      </c>
      <c r="DM266">
        <v>0</v>
      </c>
      <c r="DN266" t="s">
        <v>686</v>
      </c>
      <c r="DO266">
        <v>12.62</v>
      </c>
    </row>
    <row r="267" spans="1:119" x14ac:dyDescent="0.2">
      <c r="A267">
        <f>ROW(Source!A137)</f>
        <v>137</v>
      </c>
      <c r="B267">
        <v>85736471</v>
      </c>
      <c r="C267">
        <v>85737200</v>
      </c>
      <c r="D267">
        <v>85230053</v>
      </c>
      <c r="E267">
        <v>1</v>
      </c>
      <c r="F267">
        <v>1</v>
      </c>
      <c r="G267">
        <v>1081</v>
      </c>
      <c r="H267">
        <v>2</v>
      </c>
      <c r="I267" t="s">
        <v>745</v>
      </c>
      <c r="J267" t="s">
        <v>746</v>
      </c>
      <c r="K267" t="s">
        <v>747</v>
      </c>
      <c r="L267">
        <v>1368</v>
      </c>
      <c r="N267">
        <v>1011</v>
      </c>
      <c r="O267" t="s">
        <v>690</v>
      </c>
      <c r="P267" t="s">
        <v>690</v>
      </c>
      <c r="Q267">
        <v>1</v>
      </c>
      <c r="W267">
        <v>0</v>
      </c>
      <c r="X267">
        <v>-2083101341</v>
      </c>
      <c r="Y267">
        <f>((AT267*1.25)*1.2)</f>
        <v>1.095</v>
      </c>
      <c r="AA267">
        <v>0</v>
      </c>
      <c r="AB267">
        <v>0.85</v>
      </c>
      <c r="AC267">
        <v>0</v>
      </c>
      <c r="AD267">
        <v>0</v>
      </c>
      <c r="AE267">
        <v>0</v>
      </c>
      <c r="AF267">
        <v>0.8</v>
      </c>
      <c r="AG267">
        <v>0</v>
      </c>
      <c r="AH267">
        <v>0</v>
      </c>
      <c r="AI267">
        <v>1</v>
      </c>
      <c r="AJ267">
        <v>1</v>
      </c>
      <c r="AK267">
        <v>1</v>
      </c>
      <c r="AL267">
        <v>1</v>
      </c>
      <c r="AM267">
        <v>-2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0.73</v>
      </c>
      <c r="AU267" t="s">
        <v>140</v>
      </c>
      <c r="AV267">
        <v>0</v>
      </c>
      <c r="AW267">
        <v>2</v>
      </c>
      <c r="AX267">
        <v>85737218</v>
      </c>
      <c r="AY267">
        <v>1</v>
      </c>
      <c r="AZ267">
        <v>0</v>
      </c>
      <c r="BA267">
        <v>281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V267">
        <v>0</v>
      </c>
      <c r="CW267">
        <f>ROUND(Y267*Source!I137*DO267,9)</f>
        <v>0</v>
      </c>
      <c r="CX267">
        <f>ROUND(Y267*Source!I137,9)</f>
        <v>0.35039999999999999</v>
      </c>
      <c r="CY267">
        <f>AB267</f>
        <v>0.85</v>
      </c>
      <c r="CZ267">
        <f>AF267</f>
        <v>0.8</v>
      </c>
      <c r="DA267">
        <f>AJ267</f>
        <v>1</v>
      </c>
      <c r="DB267">
        <f>ROUND(((ROUND(AT267*CZ267,2)*1.25)*1.2),6)</f>
        <v>0.87</v>
      </c>
      <c r="DC267">
        <f>ROUND(((ROUND(AT267*AG267,2)*1.25)*1.2),6)</f>
        <v>0</v>
      </c>
      <c r="DD267" t="s">
        <v>3</v>
      </c>
      <c r="DE267" t="s">
        <v>3</v>
      </c>
      <c r="DF267">
        <f t="shared" si="130"/>
        <v>0</v>
      </c>
      <c r="DG267">
        <f t="shared" si="126"/>
        <v>0.28000000000000003</v>
      </c>
      <c r="DH267">
        <f t="shared" si="127"/>
        <v>0</v>
      </c>
      <c r="DI267">
        <f t="shared" si="129"/>
        <v>0</v>
      </c>
      <c r="DJ267">
        <f>DG267</f>
        <v>0.28000000000000003</v>
      </c>
      <c r="DK267">
        <v>0</v>
      </c>
      <c r="DL267" t="s">
        <v>3</v>
      </c>
      <c r="DM267">
        <v>0</v>
      </c>
      <c r="DN267" t="s">
        <v>3</v>
      </c>
      <c r="DO267">
        <v>0</v>
      </c>
    </row>
    <row r="268" spans="1:119" x14ac:dyDescent="0.2">
      <c r="A268">
        <f>ROW(Source!A137)</f>
        <v>137</v>
      </c>
      <c r="B268">
        <v>85736471</v>
      </c>
      <c r="C268">
        <v>85737200</v>
      </c>
      <c r="D268">
        <v>85230055</v>
      </c>
      <c r="E268">
        <v>1</v>
      </c>
      <c r="F268">
        <v>1</v>
      </c>
      <c r="G268">
        <v>1081</v>
      </c>
      <c r="H268">
        <v>2</v>
      </c>
      <c r="I268" t="s">
        <v>748</v>
      </c>
      <c r="J268" t="s">
        <v>749</v>
      </c>
      <c r="K268" t="s">
        <v>750</v>
      </c>
      <c r="L268">
        <v>1368</v>
      </c>
      <c r="N268">
        <v>1011</v>
      </c>
      <c r="O268" t="s">
        <v>690</v>
      </c>
      <c r="P268" t="s">
        <v>690</v>
      </c>
      <c r="Q268">
        <v>1</v>
      </c>
      <c r="W268">
        <v>0</v>
      </c>
      <c r="X268">
        <v>945825540</v>
      </c>
      <c r="Y268">
        <f>((AT268*1.25)*1.2)</f>
        <v>1.3499999999999999</v>
      </c>
      <c r="AA268">
        <v>0</v>
      </c>
      <c r="AB268">
        <v>1.59</v>
      </c>
      <c r="AC268">
        <v>0</v>
      </c>
      <c r="AD268">
        <v>0</v>
      </c>
      <c r="AE268">
        <v>0</v>
      </c>
      <c r="AF268">
        <v>1.49</v>
      </c>
      <c r="AG268">
        <v>0</v>
      </c>
      <c r="AH268">
        <v>0</v>
      </c>
      <c r="AI268">
        <v>1</v>
      </c>
      <c r="AJ268">
        <v>1</v>
      </c>
      <c r="AK268">
        <v>1</v>
      </c>
      <c r="AL268">
        <v>1</v>
      </c>
      <c r="AM268">
        <v>-2</v>
      </c>
      <c r="AN268">
        <v>0</v>
      </c>
      <c r="AO268">
        <v>1</v>
      </c>
      <c r="AP268">
        <v>1</v>
      </c>
      <c r="AQ268">
        <v>0</v>
      </c>
      <c r="AR268">
        <v>0</v>
      </c>
      <c r="AS268" t="s">
        <v>3</v>
      </c>
      <c r="AT268">
        <v>0.9</v>
      </c>
      <c r="AU268" t="s">
        <v>140</v>
      </c>
      <c r="AV268">
        <v>0</v>
      </c>
      <c r="AW268">
        <v>2</v>
      </c>
      <c r="AX268">
        <v>85737219</v>
      </c>
      <c r="AY268">
        <v>1</v>
      </c>
      <c r="AZ268">
        <v>0</v>
      </c>
      <c r="BA268">
        <v>282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f>ROUND(Y268*Source!I137*DO268,9)</f>
        <v>0</v>
      </c>
      <c r="CX268">
        <f>ROUND(Y268*Source!I137,9)</f>
        <v>0.432</v>
      </c>
      <c r="CY268">
        <f>AB268</f>
        <v>1.59</v>
      </c>
      <c r="CZ268">
        <f>AF268</f>
        <v>1.49</v>
      </c>
      <c r="DA268">
        <f>AJ268</f>
        <v>1</v>
      </c>
      <c r="DB268">
        <f>ROUND(((ROUND(AT268*CZ268,2)*1.25)*1.2),6)</f>
        <v>2.0099999999999998</v>
      </c>
      <c r="DC268">
        <f>ROUND(((ROUND(AT268*AG268,2)*1.25)*1.2),6)</f>
        <v>0</v>
      </c>
      <c r="DD268" t="s">
        <v>3</v>
      </c>
      <c r="DE268" t="s">
        <v>3</v>
      </c>
      <c r="DF268">
        <f t="shared" si="130"/>
        <v>0</v>
      </c>
      <c r="DG268">
        <f t="shared" si="126"/>
        <v>0.64</v>
      </c>
      <c r="DH268">
        <f t="shared" si="127"/>
        <v>0</v>
      </c>
      <c r="DI268">
        <f t="shared" si="129"/>
        <v>0</v>
      </c>
      <c r="DJ268">
        <f>DG268</f>
        <v>0.64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">
      <c r="A269">
        <f>ROW(Source!A137)</f>
        <v>137</v>
      </c>
      <c r="B269">
        <v>85736471</v>
      </c>
      <c r="C269">
        <v>85737200</v>
      </c>
      <c r="D269">
        <v>85229166</v>
      </c>
      <c r="E269">
        <v>1</v>
      </c>
      <c r="F269">
        <v>1</v>
      </c>
      <c r="G269">
        <v>1081</v>
      </c>
      <c r="H269">
        <v>2</v>
      </c>
      <c r="I269" t="s">
        <v>727</v>
      </c>
      <c r="J269" t="s">
        <v>728</v>
      </c>
      <c r="K269" t="s">
        <v>729</v>
      </c>
      <c r="L269">
        <v>1368</v>
      </c>
      <c r="N269">
        <v>1011</v>
      </c>
      <c r="O269" t="s">
        <v>690</v>
      </c>
      <c r="P269" t="s">
        <v>690</v>
      </c>
      <c r="Q269">
        <v>1</v>
      </c>
      <c r="W269">
        <v>0</v>
      </c>
      <c r="X269">
        <v>-44940208</v>
      </c>
      <c r="Y269">
        <f>((AT269*1.25)*1.2)</f>
        <v>4.4999999999999998E-2</v>
      </c>
      <c r="AA269">
        <v>0</v>
      </c>
      <c r="AB269">
        <v>191.17</v>
      </c>
      <c r="AC269">
        <v>18.059999999999999</v>
      </c>
      <c r="AD269">
        <v>0</v>
      </c>
      <c r="AE269">
        <v>0</v>
      </c>
      <c r="AF269">
        <v>179.17</v>
      </c>
      <c r="AG269">
        <v>16.93</v>
      </c>
      <c r="AH269">
        <v>0</v>
      </c>
      <c r="AI269">
        <v>1</v>
      </c>
      <c r="AJ269">
        <v>1</v>
      </c>
      <c r="AK269">
        <v>1</v>
      </c>
      <c r="AL269">
        <v>1</v>
      </c>
      <c r="AM269">
        <v>-2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0.03</v>
      </c>
      <c r="AU269" t="s">
        <v>140</v>
      </c>
      <c r="AV269">
        <v>0</v>
      </c>
      <c r="AW269">
        <v>2</v>
      </c>
      <c r="AX269">
        <v>85737217</v>
      </c>
      <c r="AY269">
        <v>1</v>
      </c>
      <c r="AZ269">
        <v>0</v>
      </c>
      <c r="BA269">
        <v>283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V269">
        <v>0</v>
      </c>
      <c r="CW269">
        <f>ROUND(Y269*Source!I137*DO269,9)</f>
        <v>0.24379200000000001</v>
      </c>
      <c r="CX269">
        <f>ROUND(Y269*Source!I137,9)</f>
        <v>1.44E-2</v>
      </c>
      <c r="CY269">
        <f>AB269</f>
        <v>191.17</v>
      </c>
      <c r="CZ269">
        <f>AF269</f>
        <v>179.17</v>
      </c>
      <c r="DA269">
        <f>AJ269</f>
        <v>1</v>
      </c>
      <c r="DB269">
        <f>ROUND(((ROUND(AT269*CZ269,2)*1.25)*1.2),6)</f>
        <v>8.07</v>
      </c>
      <c r="DC269">
        <f>ROUND(((ROUND(AT269*AG269,2)*1.25)*1.2),6)</f>
        <v>0.76500000000000001</v>
      </c>
      <c r="DD269" t="s">
        <v>3</v>
      </c>
      <c r="DE269" t="s">
        <v>3</v>
      </c>
      <c r="DF269">
        <f t="shared" si="130"/>
        <v>0</v>
      </c>
      <c r="DG269">
        <f t="shared" si="126"/>
        <v>2.58</v>
      </c>
      <c r="DH269">
        <f t="shared" si="127"/>
        <v>0.24</v>
      </c>
      <c r="DI269">
        <f t="shared" si="129"/>
        <v>0</v>
      </c>
      <c r="DJ269">
        <f>DG269</f>
        <v>2.58</v>
      </c>
      <c r="DK269">
        <v>0</v>
      </c>
      <c r="DL269" t="s">
        <v>707</v>
      </c>
      <c r="DM269">
        <v>0</v>
      </c>
      <c r="DN269" t="s">
        <v>686</v>
      </c>
      <c r="DO269">
        <v>16.93</v>
      </c>
    </row>
    <row r="270" spans="1:119" x14ac:dyDescent="0.2">
      <c r="A270">
        <f>ROW(Source!A137)</f>
        <v>137</v>
      </c>
      <c r="B270">
        <v>85736471</v>
      </c>
      <c r="C270">
        <v>85737200</v>
      </c>
      <c r="D270">
        <v>85198957</v>
      </c>
      <c r="E270">
        <v>1</v>
      </c>
      <c r="F270">
        <v>1</v>
      </c>
      <c r="G270">
        <v>1081</v>
      </c>
      <c r="H270">
        <v>3</v>
      </c>
      <c r="I270" t="s">
        <v>751</v>
      </c>
      <c r="J270" t="s">
        <v>752</v>
      </c>
      <c r="K270" t="s">
        <v>753</v>
      </c>
      <c r="L270">
        <v>1346</v>
      </c>
      <c r="N270">
        <v>1009</v>
      </c>
      <c r="O270" t="s">
        <v>723</v>
      </c>
      <c r="P270" t="s">
        <v>723</v>
      </c>
      <c r="Q270">
        <v>1</v>
      </c>
      <c r="W270">
        <v>0</v>
      </c>
      <c r="X270">
        <v>1343467368</v>
      </c>
      <c r="Y270">
        <f t="shared" ref="Y270:Y280" si="131">((AT270*1)*1)</f>
        <v>0.5</v>
      </c>
      <c r="AA270">
        <v>1.61</v>
      </c>
      <c r="AB270">
        <v>0</v>
      </c>
      <c r="AC270">
        <v>0</v>
      </c>
      <c r="AD270">
        <v>0</v>
      </c>
      <c r="AE270">
        <v>1.61</v>
      </c>
      <c r="AF270">
        <v>0</v>
      </c>
      <c r="AG270">
        <v>0</v>
      </c>
      <c r="AH270">
        <v>0</v>
      </c>
      <c r="AI270">
        <v>1</v>
      </c>
      <c r="AJ270">
        <v>1</v>
      </c>
      <c r="AK270">
        <v>1</v>
      </c>
      <c r="AL270">
        <v>1</v>
      </c>
      <c r="AM270">
        <v>-2</v>
      </c>
      <c r="AN270">
        <v>0</v>
      </c>
      <c r="AO270">
        <v>1</v>
      </c>
      <c r="AP270">
        <v>1</v>
      </c>
      <c r="AQ270">
        <v>0</v>
      </c>
      <c r="AR270">
        <v>0</v>
      </c>
      <c r="AS270" t="s">
        <v>3</v>
      </c>
      <c r="AT270">
        <v>0.5</v>
      </c>
      <c r="AU270" t="s">
        <v>42</v>
      </c>
      <c r="AV270">
        <v>0</v>
      </c>
      <c r="AW270">
        <v>2</v>
      </c>
      <c r="AX270">
        <v>85737220</v>
      </c>
      <c r="AY270">
        <v>1</v>
      </c>
      <c r="AZ270">
        <v>0</v>
      </c>
      <c r="BA270">
        <v>284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v>0</v>
      </c>
      <c r="CX270">
        <f>ROUND(Y270*Source!I137,9)</f>
        <v>0.16</v>
      </c>
      <c r="CY270">
        <f t="shared" ref="CY270:CY280" si="132">AA270</f>
        <v>1.61</v>
      </c>
      <c r="CZ270">
        <f t="shared" ref="CZ270:CZ280" si="133">AE270</f>
        <v>1.61</v>
      </c>
      <c r="DA270">
        <f t="shared" ref="DA270:DA280" si="134">AI270</f>
        <v>1</v>
      </c>
      <c r="DB270">
        <f t="shared" ref="DB270:DB280" si="135">ROUND(((ROUND(AT270*CZ270,2)*1)*1),6)</f>
        <v>0.81</v>
      </c>
      <c r="DC270">
        <f t="shared" ref="DC270:DC280" si="136">ROUND(((ROUND(AT270*AG270,2)*1)*1),6)</f>
        <v>0</v>
      </c>
      <c r="DD270" t="s">
        <v>3</v>
      </c>
      <c r="DE270" t="s">
        <v>3</v>
      </c>
      <c r="DF270">
        <f t="shared" si="130"/>
        <v>0.26</v>
      </c>
      <c r="DG270">
        <f t="shared" si="126"/>
        <v>0</v>
      </c>
      <c r="DH270">
        <f t="shared" si="127"/>
        <v>0</v>
      </c>
      <c r="DI270">
        <f t="shared" si="129"/>
        <v>0</v>
      </c>
      <c r="DJ270">
        <f t="shared" ref="DJ270:DJ280" si="137">DF270</f>
        <v>0.26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">
      <c r="A271">
        <f>ROW(Source!A137)</f>
        <v>137</v>
      </c>
      <c r="B271">
        <v>85736471</v>
      </c>
      <c r="C271">
        <v>85737200</v>
      </c>
      <c r="D271">
        <v>85198989</v>
      </c>
      <c r="E271">
        <v>1</v>
      </c>
      <c r="F271">
        <v>1</v>
      </c>
      <c r="G271">
        <v>1081</v>
      </c>
      <c r="H271">
        <v>3</v>
      </c>
      <c r="I271" t="s">
        <v>754</v>
      </c>
      <c r="J271" t="s">
        <v>755</v>
      </c>
      <c r="K271" t="s">
        <v>756</v>
      </c>
      <c r="L271">
        <v>1346</v>
      </c>
      <c r="N271">
        <v>1009</v>
      </c>
      <c r="O271" t="s">
        <v>723</v>
      </c>
      <c r="P271" t="s">
        <v>723</v>
      </c>
      <c r="Q271">
        <v>1</v>
      </c>
      <c r="W271">
        <v>0</v>
      </c>
      <c r="X271">
        <v>861208825</v>
      </c>
      <c r="Y271">
        <f t="shared" si="131"/>
        <v>0.252</v>
      </c>
      <c r="AA271">
        <v>36.78</v>
      </c>
      <c r="AB271">
        <v>0</v>
      </c>
      <c r="AC271">
        <v>0</v>
      </c>
      <c r="AD271">
        <v>0</v>
      </c>
      <c r="AE271">
        <v>36.78</v>
      </c>
      <c r="AF271">
        <v>0</v>
      </c>
      <c r="AG271">
        <v>0</v>
      </c>
      <c r="AH271">
        <v>0</v>
      </c>
      <c r="AI271">
        <v>1</v>
      </c>
      <c r="AJ271">
        <v>1</v>
      </c>
      <c r="AK271">
        <v>1</v>
      </c>
      <c r="AL271">
        <v>1</v>
      </c>
      <c r="AM271">
        <v>-2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0.252</v>
      </c>
      <c r="AU271" t="s">
        <v>42</v>
      </c>
      <c r="AV271">
        <v>0</v>
      </c>
      <c r="AW271">
        <v>2</v>
      </c>
      <c r="AX271">
        <v>85737221</v>
      </c>
      <c r="AY271">
        <v>1</v>
      </c>
      <c r="AZ271">
        <v>0</v>
      </c>
      <c r="BA271">
        <v>285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V271">
        <v>0</v>
      </c>
      <c r="CW271">
        <v>0</v>
      </c>
      <c r="CX271">
        <f>ROUND(Y271*Source!I137,9)</f>
        <v>8.0640000000000003E-2</v>
      </c>
      <c r="CY271">
        <f t="shared" si="132"/>
        <v>36.78</v>
      </c>
      <c r="CZ271">
        <f t="shared" si="133"/>
        <v>36.78</v>
      </c>
      <c r="DA271">
        <f t="shared" si="134"/>
        <v>1</v>
      </c>
      <c r="DB271">
        <f t="shared" si="135"/>
        <v>9.27</v>
      </c>
      <c r="DC271">
        <f t="shared" si="136"/>
        <v>0</v>
      </c>
      <c r="DD271" t="s">
        <v>3</v>
      </c>
      <c r="DE271" t="s">
        <v>3</v>
      </c>
      <c r="DF271">
        <f t="shared" si="130"/>
        <v>2.97</v>
      </c>
      <c r="DG271">
        <f t="shared" si="126"/>
        <v>0</v>
      </c>
      <c r="DH271">
        <f t="shared" si="127"/>
        <v>0</v>
      </c>
      <c r="DI271">
        <f t="shared" si="129"/>
        <v>0</v>
      </c>
      <c r="DJ271">
        <f t="shared" si="137"/>
        <v>2.97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">
      <c r="A272">
        <f>ROW(Source!A137)</f>
        <v>137</v>
      </c>
      <c r="B272">
        <v>85736471</v>
      </c>
      <c r="C272">
        <v>85737200</v>
      </c>
      <c r="D272">
        <v>85199063</v>
      </c>
      <c r="E272">
        <v>1</v>
      </c>
      <c r="F272">
        <v>1</v>
      </c>
      <c r="G272">
        <v>1081</v>
      </c>
      <c r="H272">
        <v>3</v>
      </c>
      <c r="I272" t="s">
        <v>757</v>
      </c>
      <c r="J272" t="s">
        <v>758</v>
      </c>
      <c r="K272" t="s">
        <v>759</v>
      </c>
      <c r="L272">
        <v>1354</v>
      </c>
      <c r="N272">
        <v>1010</v>
      </c>
      <c r="O272" t="s">
        <v>146</v>
      </c>
      <c r="P272" t="s">
        <v>146</v>
      </c>
      <c r="Q272">
        <v>1</v>
      </c>
      <c r="W272">
        <v>0</v>
      </c>
      <c r="X272">
        <v>-1352077490</v>
      </c>
      <c r="Y272">
        <f t="shared" si="131"/>
        <v>17</v>
      </c>
      <c r="AA272">
        <v>0.89</v>
      </c>
      <c r="AB272">
        <v>0</v>
      </c>
      <c r="AC272">
        <v>0</v>
      </c>
      <c r="AD272">
        <v>0</v>
      </c>
      <c r="AE272">
        <v>0.89</v>
      </c>
      <c r="AF272">
        <v>0</v>
      </c>
      <c r="AG272">
        <v>0</v>
      </c>
      <c r="AH272">
        <v>0</v>
      </c>
      <c r="AI272">
        <v>1</v>
      </c>
      <c r="AJ272">
        <v>1</v>
      </c>
      <c r="AK272">
        <v>1</v>
      </c>
      <c r="AL272">
        <v>1</v>
      </c>
      <c r="AM272">
        <v>-2</v>
      </c>
      <c r="AN272">
        <v>0</v>
      </c>
      <c r="AO272">
        <v>1</v>
      </c>
      <c r="AP272">
        <v>1</v>
      </c>
      <c r="AQ272">
        <v>0</v>
      </c>
      <c r="AR272">
        <v>0</v>
      </c>
      <c r="AS272" t="s">
        <v>3</v>
      </c>
      <c r="AT272">
        <v>17</v>
      </c>
      <c r="AU272" t="s">
        <v>42</v>
      </c>
      <c r="AV272">
        <v>0</v>
      </c>
      <c r="AW272">
        <v>2</v>
      </c>
      <c r="AX272">
        <v>85737222</v>
      </c>
      <c r="AY272">
        <v>1</v>
      </c>
      <c r="AZ272">
        <v>0</v>
      </c>
      <c r="BA272">
        <v>286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v>0</v>
      </c>
      <c r="CX272">
        <f>ROUND(Y272*Source!I137,9)</f>
        <v>5.44</v>
      </c>
      <c r="CY272">
        <f t="shared" si="132"/>
        <v>0.89</v>
      </c>
      <c r="CZ272">
        <f t="shared" si="133"/>
        <v>0.89</v>
      </c>
      <c r="DA272">
        <f t="shared" si="134"/>
        <v>1</v>
      </c>
      <c r="DB272">
        <f t="shared" si="135"/>
        <v>15.13</v>
      </c>
      <c r="DC272">
        <f t="shared" si="136"/>
        <v>0</v>
      </c>
      <c r="DD272" t="s">
        <v>3</v>
      </c>
      <c r="DE272" t="s">
        <v>3</v>
      </c>
      <c r="DF272">
        <f t="shared" si="130"/>
        <v>4.84</v>
      </c>
      <c r="DG272">
        <f t="shared" si="126"/>
        <v>0</v>
      </c>
      <c r="DH272">
        <f t="shared" si="127"/>
        <v>0</v>
      </c>
      <c r="DI272">
        <f t="shared" si="129"/>
        <v>0</v>
      </c>
      <c r="DJ272">
        <f t="shared" si="137"/>
        <v>4.84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">
      <c r="A273">
        <f>ROW(Source!A137)</f>
        <v>137</v>
      </c>
      <c r="B273">
        <v>85736471</v>
      </c>
      <c r="C273">
        <v>85737200</v>
      </c>
      <c r="D273">
        <v>85214256</v>
      </c>
      <c r="E273">
        <v>1</v>
      </c>
      <c r="F273">
        <v>1</v>
      </c>
      <c r="G273">
        <v>1081</v>
      </c>
      <c r="H273">
        <v>3</v>
      </c>
      <c r="I273" t="s">
        <v>257</v>
      </c>
      <c r="J273" t="s">
        <v>259</v>
      </c>
      <c r="K273" t="s">
        <v>258</v>
      </c>
      <c r="L273">
        <v>1301</v>
      </c>
      <c r="N273">
        <v>1003</v>
      </c>
      <c r="O273" t="s">
        <v>156</v>
      </c>
      <c r="P273" t="s">
        <v>156</v>
      </c>
      <c r="Q273">
        <v>1</v>
      </c>
      <c r="W273">
        <v>0</v>
      </c>
      <c r="X273">
        <v>1337460093</v>
      </c>
      <c r="Y273">
        <f t="shared" si="131"/>
        <v>100</v>
      </c>
      <c r="AA273">
        <v>100.55</v>
      </c>
      <c r="AB273">
        <v>0</v>
      </c>
      <c r="AC273">
        <v>0</v>
      </c>
      <c r="AD273">
        <v>0</v>
      </c>
      <c r="AE273">
        <v>100.55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1</v>
      </c>
      <c r="AL273">
        <v>1</v>
      </c>
      <c r="AM273">
        <v>0</v>
      </c>
      <c r="AN273">
        <v>0</v>
      </c>
      <c r="AO273">
        <v>0</v>
      </c>
      <c r="AP273">
        <v>1</v>
      </c>
      <c r="AQ273">
        <v>0</v>
      </c>
      <c r="AR273">
        <v>0</v>
      </c>
      <c r="AS273" t="s">
        <v>3</v>
      </c>
      <c r="AT273">
        <v>100</v>
      </c>
      <c r="AU273" t="s">
        <v>42</v>
      </c>
      <c r="AV273">
        <v>0</v>
      </c>
      <c r="AW273">
        <v>1</v>
      </c>
      <c r="AX273">
        <v>-1</v>
      </c>
      <c r="AY273">
        <v>0</v>
      </c>
      <c r="AZ273">
        <v>0</v>
      </c>
      <c r="BA273" t="s">
        <v>3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V273">
        <v>0</v>
      </c>
      <c r="CW273">
        <v>0</v>
      </c>
      <c r="CX273">
        <f>ROUND(Y273*Source!I137,9)</f>
        <v>32</v>
      </c>
      <c r="CY273">
        <f t="shared" si="132"/>
        <v>100.55</v>
      </c>
      <c r="CZ273">
        <f t="shared" si="133"/>
        <v>100.55</v>
      </c>
      <c r="DA273">
        <f t="shared" si="134"/>
        <v>1</v>
      </c>
      <c r="DB273">
        <f t="shared" si="135"/>
        <v>10055</v>
      </c>
      <c r="DC273">
        <f t="shared" si="136"/>
        <v>0</v>
      </c>
      <c r="DD273" t="s">
        <v>3</v>
      </c>
      <c r="DE273" t="s">
        <v>3</v>
      </c>
      <c r="DF273">
        <f t="shared" si="130"/>
        <v>3217.6</v>
      </c>
      <c r="DG273">
        <f t="shared" si="126"/>
        <v>0</v>
      </c>
      <c r="DH273">
        <f t="shared" si="127"/>
        <v>0</v>
      </c>
      <c r="DI273">
        <f t="shared" si="129"/>
        <v>0</v>
      </c>
      <c r="DJ273">
        <f t="shared" si="137"/>
        <v>3217.6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">
      <c r="A274">
        <f>ROW(Source!A137)</f>
        <v>137</v>
      </c>
      <c r="B274">
        <v>85736471</v>
      </c>
      <c r="C274">
        <v>85737200</v>
      </c>
      <c r="D274">
        <v>85214880</v>
      </c>
      <c r="E274">
        <v>1</v>
      </c>
      <c r="F274">
        <v>1</v>
      </c>
      <c r="G274">
        <v>1081</v>
      </c>
      <c r="H274">
        <v>3</v>
      </c>
      <c r="I274" t="s">
        <v>273</v>
      </c>
      <c r="J274" t="s">
        <v>275</v>
      </c>
      <c r="K274" t="s">
        <v>274</v>
      </c>
      <c r="L274">
        <v>1354</v>
      </c>
      <c r="N274">
        <v>1010</v>
      </c>
      <c r="O274" t="s">
        <v>146</v>
      </c>
      <c r="P274" t="s">
        <v>146</v>
      </c>
      <c r="Q274">
        <v>1</v>
      </c>
      <c r="W274">
        <v>0</v>
      </c>
      <c r="X274">
        <v>1928721825</v>
      </c>
      <c r="Y274">
        <f t="shared" si="131"/>
        <v>9.375</v>
      </c>
      <c r="AA274">
        <v>72.81</v>
      </c>
      <c r="AB274">
        <v>0</v>
      </c>
      <c r="AC274">
        <v>0</v>
      </c>
      <c r="AD274">
        <v>0</v>
      </c>
      <c r="AE274">
        <v>72.81</v>
      </c>
      <c r="AF274">
        <v>0</v>
      </c>
      <c r="AG274">
        <v>0</v>
      </c>
      <c r="AH274">
        <v>0</v>
      </c>
      <c r="AI274">
        <v>1</v>
      </c>
      <c r="AJ274">
        <v>1</v>
      </c>
      <c r="AK274">
        <v>1</v>
      </c>
      <c r="AL274">
        <v>1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 t="s">
        <v>3</v>
      </c>
      <c r="AT274">
        <v>9.375</v>
      </c>
      <c r="AU274" t="s">
        <v>42</v>
      </c>
      <c r="AV274">
        <v>0</v>
      </c>
      <c r="AW274">
        <v>1</v>
      </c>
      <c r="AX274">
        <v>-1</v>
      </c>
      <c r="AY274">
        <v>0</v>
      </c>
      <c r="AZ274">
        <v>0</v>
      </c>
      <c r="BA274" t="s">
        <v>3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v>0</v>
      </c>
      <c r="CX274">
        <f>ROUND(Y274*Source!I137,9)</f>
        <v>3</v>
      </c>
      <c r="CY274">
        <f t="shared" si="132"/>
        <v>72.81</v>
      </c>
      <c r="CZ274">
        <f t="shared" si="133"/>
        <v>72.81</v>
      </c>
      <c r="DA274">
        <f t="shared" si="134"/>
        <v>1</v>
      </c>
      <c r="DB274">
        <f t="shared" si="135"/>
        <v>682.59</v>
      </c>
      <c r="DC274">
        <f t="shared" si="136"/>
        <v>0</v>
      </c>
      <c r="DD274" t="s">
        <v>3</v>
      </c>
      <c r="DE274" t="s">
        <v>3</v>
      </c>
      <c r="DF274">
        <f t="shared" si="130"/>
        <v>218.43</v>
      </c>
      <c r="DG274">
        <f t="shared" si="126"/>
        <v>0</v>
      </c>
      <c r="DH274">
        <f t="shared" si="127"/>
        <v>0</v>
      </c>
      <c r="DI274">
        <f t="shared" si="129"/>
        <v>0</v>
      </c>
      <c r="DJ274">
        <f t="shared" si="137"/>
        <v>218.43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">
      <c r="A275">
        <f>ROW(Source!A137)</f>
        <v>137</v>
      </c>
      <c r="B275">
        <v>85736471</v>
      </c>
      <c r="C275">
        <v>85737200</v>
      </c>
      <c r="D275">
        <v>85215050</v>
      </c>
      <c r="E275">
        <v>1</v>
      </c>
      <c r="F275">
        <v>1</v>
      </c>
      <c r="G275">
        <v>1081</v>
      </c>
      <c r="H275">
        <v>3</v>
      </c>
      <c r="I275" t="s">
        <v>281</v>
      </c>
      <c r="J275" t="s">
        <v>283</v>
      </c>
      <c r="K275" t="s">
        <v>282</v>
      </c>
      <c r="L275">
        <v>1354</v>
      </c>
      <c r="N275">
        <v>1010</v>
      </c>
      <c r="O275" t="s">
        <v>146</v>
      </c>
      <c r="P275" t="s">
        <v>146</v>
      </c>
      <c r="Q275">
        <v>1</v>
      </c>
      <c r="W275">
        <v>0</v>
      </c>
      <c r="X275">
        <v>1426061205</v>
      </c>
      <c r="Y275">
        <f t="shared" si="131"/>
        <v>3.125</v>
      </c>
      <c r="AA275">
        <v>44.24</v>
      </c>
      <c r="AB275">
        <v>0</v>
      </c>
      <c r="AC275">
        <v>0</v>
      </c>
      <c r="AD275">
        <v>0</v>
      </c>
      <c r="AE275">
        <v>44.24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0</v>
      </c>
      <c r="AS275" t="s">
        <v>3</v>
      </c>
      <c r="AT275">
        <v>3.125</v>
      </c>
      <c r="AU275" t="s">
        <v>42</v>
      </c>
      <c r="AV275">
        <v>0</v>
      </c>
      <c r="AW275">
        <v>1</v>
      </c>
      <c r="AX275">
        <v>-1</v>
      </c>
      <c r="AY275">
        <v>0</v>
      </c>
      <c r="AZ275">
        <v>0</v>
      </c>
      <c r="BA275" t="s">
        <v>3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V275">
        <v>0</v>
      </c>
      <c r="CW275">
        <v>0</v>
      </c>
      <c r="CX275">
        <f>ROUND(Y275*Source!I137,9)</f>
        <v>1</v>
      </c>
      <c r="CY275">
        <f t="shared" si="132"/>
        <v>44.24</v>
      </c>
      <c r="CZ275">
        <f t="shared" si="133"/>
        <v>44.24</v>
      </c>
      <c r="DA275">
        <f t="shared" si="134"/>
        <v>1</v>
      </c>
      <c r="DB275">
        <f t="shared" si="135"/>
        <v>138.25</v>
      </c>
      <c r="DC275">
        <f t="shared" si="136"/>
        <v>0</v>
      </c>
      <c r="DD275" t="s">
        <v>3</v>
      </c>
      <c r="DE275" t="s">
        <v>3</v>
      </c>
      <c r="DF275">
        <f t="shared" si="130"/>
        <v>44.24</v>
      </c>
      <c r="DG275">
        <f t="shared" si="126"/>
        <v>0</v>
      </c>
      <c r="DH275">
        <f t="shared" si="127"/>
        <v>0</v>
      </c>
      <c r="DI275">
        <f t="shared" si="129"/>
        <v>0</v>
      </c>
      <c r="DJ275">
        <f t="shared" si="137"/>
        <v>44.24</v>
      </c>
      <c r="DK275">
        <v>0</v>
      </c>
      <c r="DL275" t="s">
        <v>3</v>
      </c>
      <c r="DM275">
        <v>0</v>
      </c>
      <c r="DN275" t="s">
        <v>3</v>
      </c>
      <c r="DO275">
        <v>0</v>
      </c>
    </row>
    <row r="276" spans="1:119" x14ac:dyDescent="0.2">
      <c r="A276">
        <f>ROW(Source!A137)</f>
        <v>137</v>
      </c>
      <c r="B276">
        <v>85736471</v>
      </c>
      <c r="C276">
        <v>85737200</v>
      </c>
      <c r="D276">
        <v>85215051</v>
      </c>
      <c r="E276">
        <v>1</v>
      </c>
      <c r="F276">
        <v>1</v>
      </c>
      <c r="G276">
        <v>1081</v>
      </c>
      <c r="H276">
        <v>3</v>
      </c>
      <c r="I276" t="s">
        <v>277</v>
      </c>
      <c r="J276" t="s">
        <v>279</v>
      </c>
      <c r="K276" t="s">
        <v>278</v>
      </c>
      <c r="L276">
        <v>1354</v>
      </c>
      <c r="N276">
        <v>1010</v>
      </c>
      <c r="O276" t="s">
        <v>146</v>
      </c>
      <c r="P276" t="s">
        <v>146</v>
      </c>
      <c r="Q276">
        <v>1</v>
      </c>
      <c r="W276">
        <v>0</v>
      </c>
      <c r="X276">
        <v>-755480911</v>
      </c>
      <c r="Y276">
        <f t="shared" si="131"/>
        <v>3.125</v>
      </c>
      <c r="AA276">
        <v>47.38</v>
      </c>
      <c r="AB276">
        <v>0</v>
      </c>
      <c r="AC276">
        <v>0</v>
      </c>
      <c r="AD276">
        <v>0</v>
      </c>
      <c r="AE276">
        <v>47.38</v>
      </c>
      <c r="AF276">
        <v>0</v>
      </c>
      <c r="AG276">
        <v>0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 t="s">
        <v>3</v>
      </c>
      <c r="AT276">
        <v>3.125</v>
      </c>
      <c r="AU276" t="s">
        <v>42</v>
      </c>
      <c r="AV276">
        <v>0</v>
      </c>
      <c r="AW276">
        <v>1</v>
      </c>
      <c r="AX276">
        <v>-1</v>
      </c>
      <c r="AY276">
        <v>0</v>
      </c>
      <c r="AZ276">
        <v>0</v>
      </c>
      <c r="BA276" t="s">
        <v>3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v>0</v>
      </c>
      <c r="CX276">
        <f>ROUND(Y276*Source!I137,9)</f>
        <v>1</v>
      </c>
      <c r="CY276">
        <f t="shared" si="132"/>
        <v>47.38</v>
      </c>
      <c r="CZ276">
        <f t="shared" si="133"/>
        <v>47.38</v>
      </c>
      <c r="DA276">
        <f t="shared" si="134"/>
        <v>1</v>
      </c>
      <c r="DB276">
        <f t="shared" si="135"/>
        <v>148.06</v>
      </c>
      <c r="DC276">
        <f t="shared" si="136"/>
        <v>0</v>
      </c>
      <c r="DD276" t="s">
        <v>3</v>
      </c>
      <c r="DE276" t="s">
        <v>3</v>
      </c>
      <c r="DF276">
        <f t="shared" si="130"/>
        <v>47.38</v>
      </c>
      <c r="DG276">
        <f t="shared" si="126"/>
        <v>0</v>
      </c>
      <c r="DH276">
        <f t="shared" si="127"/>
        <v>0</v>
      </c>
      <c r="DI276">
        <f t="shared" si="129"/>
        <v>0</v>
      </c>
      <c r="DJ276">
        <f t="shared" si="137"/>
        <v>47.38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">
      <c r="A277">
        <f>ROW(Source!A137)</f>
        <v>137</v>
      </c>
      <c r="B277">
        <v>85736471</v>
      </c>
      <c r="C277">
        <v>85737200</v>
      </c>
      <c r="D277">
        <v>85215073</v>
      </c>
      <c r="E277">
        <v>1</v>
      </c>
      <c r="F277">
        <v>1</v>
      </c>
      <c r="G277">
        <v>1081</v>
      </c>
      <c r="H277">
        <v>3</v>
      </c>
      <c r="I277" t="s">
        <v>269</v>
      </c>
      <c r="J277" t="s">
        <v>271</v>
      </c>
      <c r="K277" t="s">
        <v>270</v>
      </c>
      <c r="L277">
        <v>1354</v>
      </c>
      <c r="N277">
        <v>1010</v>
      </c>
      <c r="O277" t="s">
        <v>146</v>
      </c>
      <c r="P277" t="s">
        <v>146</v>
      </c>
      <c r="Q277">
        <v>1</v>
      </c>
      <c r="W277">
        <v>0</v>
      </c>
      <c r="X277">
        <v>-1985471790</v>
      </c>
      <c r="Y277">
        <f t="shared" si="131"/>
        <v>12.5</v>
      </c>
      <c r="AA277">
        <v>102.46</v>
      </c>
      <c r="AB277">
        <v>0</v>
      </c>
      <c r="AC277">
        <v>0</v>
      </c>
      <c r="AD277">
        <v>0</v>
      </c>
      <c r="AE277">
        <v>102.46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0</v>
      </c>
      <c r="AS277" t="s">
        <v>3</v>
      </c>
      <c r="AT277">
        <v>12.5</v>
      </c>
      <c r="AU277" t="s">
        <v>42</v>
      </c>
      <c r="AV277">
        <v>0</v>
      </c>
      <c r="AW277">
        <v>1</v>
      </c>
      <c r="AX277">
        <v>-1</v>
      </c>
      <c r="AY277">
        <v>0</v>
      </c>
      <c r="AZ277">
        <v>0</v>
      </c>
      <c r="BA277" t="s">
        <v>3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V277">
        <v>0</v>
      </c>
      <c r="CW277">
        <v>0</v>
      </c>
      <c r="CX277">
        <f>ROUND(Y277*Source!I137,9)</f>
        <v>4</v>
      </c>
      <c r="CY277">
        <f t="shared" si="132"/>
        <v>102.46</v>
      </c>
      <c r="CZ277">
        <f t="shared" si="133"/>
        <v>102.46</v>
      </c>
      <c r="DA277">
        <f t="shared" si="134"/>
        <v>1</v>
      </c>
      <c r="DB277">
        <f t="shared" si="135"/>
        <v>1280.75</v>
      </c>
      <c r="DC277">
        <f t="shared" si="136"/>
        <v>0</v>
      </c>
      <c r="DD277" t="s">
        <v>3</v>
      </c>
      <c r="DE277" t="s">
        <v>3</v>
      </c>
      <c r="DF277">
        <f t="shared" si="130"/>
        <v>409.84</v>
      </c>
      <c r="DG277">
        <f t="shared" si="126"/>
        <v>0</v>
      </c>
      <c r="DH277">
        <f t="shared" si="127"/>
        <v>0</v>
      </c>
      <c r="DI277">
        <f t="shared" si="129"/>
        <v>0</v>
      </c>
      <c r="DJ277">
        <f t="shared" si="137"/>
        <v>409.84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">
      <c r="A278">
        <f>ROW(Source!A137)</f>
        <v>137</v>
      </c>
      <c r="B278">
        <v>85736471</v>
      </c>
      <c r="C278">
        <v>85737200</v>
      </c>
      <c r="D278">
        <v>85215134</v>
      </c>
      <c r="E278">
        <v>1</v>
      </c>
      <c r="F278">
        <v>1</v>
      </c>
      <c r="G278">
        <v>1081</v>
      </c>
      <c r="H278">
        <v>3</v>
      </c>
      <c r="I278" t="s">
        <v>265</v>
      </c>
      <c r="J278" t="s">
        <v>267</v>
      </c>
      <c r="K278" t="s">
        <v>266</v>
      </c>
      <c r="L278">
        <v>1354</v>
      </c>
      <c r="N278">
        <v>1010</v>
      </c>
      <c r="O278" t="s">
        <v>146</v>
      </c>
      <c r="P278" t="s">
        <v>146</v>
      </c>
      <c r="Q278">
        <v>1</v>
      </c>
      <c r="W278">
        <v>0</v>
      </c>
      <c r="X278">
        <v>-2079673721</v>
      </c>
      <c r="Y278">
        <f t="shared" si="131"/>
        <v>6.25</v>
      </c>
      <c r="AA278">
        <v>103</v>
      </c>
      <c r="AB278">
        <v>0</v>
      </c>
      <c r="AC278">
        <v>0</v>
      </c>
      <c r="AD278">
        <v>0</v>
      </c>
      <c r="AE278">
        <v>103</v>
      </c>
      <c r="AF278">
        <v>0</v>
      </c>
      <c r="AG278">
        <v>0</v>
      </c>
      <c r="AH278">
        <v>0</v>
      </c>
      <c r="AI278">
        <v>1</v>
      </c>
      <c r="AJ278">
        <v>1</v>
      </c>
      <c r="AK278">
        <v>1</v>
      </c>
      <c r="AL278">
        <v>1</v>
      </c>
      <c r="AM278">
        <v>0</v>
      </c>
      <c r="AN278">
        <v>0</v>
      </c>
      <c r="AO278">
        <v>0</v>
      </c>
      <c r="AP278">
        <v>1</v>
      </c>
      <c r="AQ278">
        <v>0</v>
      </c>
      <c r="AR278">
        <v>0</v>
      </c>
      <c r="AS278" t="s">
        <v>3</v>
      </c>
      <c r="AT278">
        <v>6.25</v>
      </c>
      <c r="AU278" t="s">
        <v>42</v>
      </c>
      <c r="AV278">
        <v>0</v>
      </c>
      <c r="AW278">
        <v>1</v>
      </c>
      <c r="AX278">
        <v>-1</v>
      </c>
      <c r="AY278">
        <v>0</v>
      </c>
      <c r="AZ278">
        <v>0</v>
      </c>
      <c r="BA278" t="s">
        <v>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V278">
        <v>0</v>
      </c>
      <c r="CW278">
        <v>0</v>
      </c>
      <c r="CX278">
        <f>ROUND(Y278*Source!I137,9)</f>
        <v>2</v>
      </c>
      <c r="CY278">
        <f t="shared" si="132"/>
        <v>103</v>
      </c>
      <c r="CZ278">
        <f t="shared" si="133"/>
        <v>103</v>
      </c>
      <c r="DA278">
        <f t="shared" si="134"/>
        <v>1</v>
      </c>
      <c r="DB278">
        <f t="shared" si="135"/>
        <v>643.75</v>
      </c>
      <c r="DC278">
        <f t="shared" si="136"/>
        <v>0</v>
      </c>
      <c r="DD278" t="s">
        <v>3</v>
      </c>
      <c r="DE278" t="s">
        <v>3</v>
      </c>
      <c r="DF278">
        <f t="shared" si="130"/>
        <v>206</v>
      </c>
      <c r="DG278">
        <f t="shared" si="126"/>
        <v>0</v>
      </c>
      <c r="DH278">
        <f t="shared" si="127"/>
        <v>0</v>
      </c>
      <c r="DI278">
        <f t="shared" si="129"/>
        <v>0</v>
      </c>
      <c r="DJ278">
        <f t="shared" si="137"/>
        <v>206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">
      <c r="A279">
        <f>ROW(Source!A137)</f>
        <v>137</v>
      </c>
      <c r="B279">
        <v>85736471</v>
      </c>
      <c r="C279">
        <v>85737200</v>
      </c>
      <c r="D279">
        <v>85215136</v>
      </c>
      <c r="E279">
        <v>1</v>
      </c>
      <c r="F279">
        <v>1</v>
      </c>
      <c r="G279">
        <v>1081</v>
      </c>
      <c r="H279">
        <v>3</v>
      </c>
      <c r="I279" t="s">
        <v>261</v>
      </c>
      <c r="J279" t="s">
        <v>263</v>
      </c>
      <c r="K279" t="s">
        <v>262</v>
      </c>
      <c r="L279">
        <v>1354</v>
      </c>
      <c r="N279">
        <v>1010</v>
      </c>
      <c r="O279" t="s">
        <v>146</v>
      </c>
      <c r="P279" t="s">
        <v>146</v>
      </c>
      <c r="Q279">
        <v>1</v>
      </c>
      <c r="W279">
        <v>0</v>
      </c>
      <c r="X279">
        <v>1297186359</v>
      </c>
      <c r="Y279">
        <f t="shared" si="131"/>
        <v>3.125</v>
      </c>
      <c r="AA279">
        <v>85.56</v>
      </c>
      <c r="AB279">
        <v>0</v>
      </c>
      <c r="AC279">
        <v>0</v>
      </c>
      <c r="AD279">
        <v>0</v>
      </c>
      <c r="AE279">
        <v>85.56</v>
      </c>
      <c r="AF279">
        <v>0</v>
      </c>
      <c r="AG279">
        <v>0</v>
      </c>
      <c r="AH279">
        <v>0</v>
      </c>
      <c r="AI279">
        <v>1</v>
      </c>
      <c r="AJ279">
        <v>1</v>
      </c>
      <c r="AK279">
        <v>1</v>
      </c>
      <c r="AL279">
        <v>1</v>
      </c>
      <c r="AM279">
        <v>0</v>
      </c>
      <c r="AN279">
        <v>0</v>
      </c>
      <c r="AO279">
        <v>0</v>
      </c>
      <c r="AP279">
        <v>1</v>
      </c>
      <c r="AQ279">
        <v>0</v>
      </c>
      <c r="AR279">
        <v>0</v>
      </c>
      <c r="AS279" t="s">
        <v>3</v>
      </c>
      <c r="AT279">
        <v>3.125</v>
      </c>
      <c r="AU279" t="s">
        <v>42</v>
      </c>
      <c r="AV279">
        <v>0</v>
      </c>
      <c r="AW279">
        <v>1</v>
      </c>
      <c r="AX279">
        <v>-1</v>
      </c>
      <c r="AY279">
        <v>0</v>
      </c>
      <c r="AZ279">
        <v>0</v>
      </c>
      <c r="BA279" t="s">
        <v>3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V279">
        <v>0</v>
      </c>
      <c r="CW279">
        <v>0</v>
      </c>
      <c r="CX279">
        <f>ROUND(Y279*Source!I137,9)</f>
        <v>1</v>
      </c>
      <c r="CY279">
        <f t="shared" si="132"/>
        <v>85.56</v>
      </c>
      <c r="CZ279">
        <f t="shared" si="133"/>
        <v>85.56</v>
      </c>
      <c r="DA279">
        <f t="shared" si="134"/>
        <v>1</v>
      </c>
      <c r="DB279">
        <f t="shared" si="135"/>
        <v>267.38</v>
      </c>
      <c r="DC279">
        <f t="shared" si="136"/>
        <v>0</v>
      </c>
      <c r="DD279" t="s">
        <v>3</v>
      </c>
      <c r="DE279" t="s">
        <v>3</v>
      </c>
      <c r="DF279">
        <f t="shared" si="130"/>
        <v>85.56</v>
      </c>
      <c r="DG279">
        <f t="shared" si="126"/>
        <v>0</v>
      </c>
      <c r="DH279">
        <f t="shared" si="127"/>
        <v>0</v>
      </c>
      <c r="DI279">
        <f t="shared" si="129"/>
        <v>0</v>
      </c>
      <c r="DJ279">
        <f t="shared" si="137"/>
        <v>85.56</v>
      </c>
      <c r="DK279">
        <v>0</v>
      </c>
      <c r="DL279" t="s">
        <v>3</v>
      </c>
      <c r="DM279">
        <v>0</v>
      </c>
      <c r="DN279" t="s">
        <v>3</v>
      </c>
      <c r="DO279">
        <v>0</v>
      </c>
    </row>
    <row r="280" spans="1:119" x14ac:dyDescent="0.2">
      <c r="A280">
        <f>ROW(Source!A137)</f>
        <v>137</v>
      </c>
      <c r="B280">
        <v>85736471</v>
      </c>
      <c r="C280">
        <v>85737200</v>
      </c>
      <c r="D280">
        <v>85214758</v>
      </c>
      <c r="E280">
        <v>1</v>
      </c>
      <c r="F280">
        <v>1</v>
      </c>
      <c r="G280">
        <v>1081</v>
      </c>
      <c r="H280">
        <v>3</v>
      </c>
      <c r="I280" t="s">
        <v>285</v>
      </c>
      <c r="J280" t="s">
        <v>287</v>
      </c>
      <c r="K280" t="s">
        <v>286</v>
      </c>
      <c r="L280">
        <v>1391</v>
      </c>
      <c r="N280">
        <v>1013</v>
      </c>
      <c r="O280" t="s">
        <v>229</v>
      </c>
      <c r="P280" t="s">
        <v>229</v>
      </c>
      <c r="Q280">
        <v>1</v>
      </c>
      <c r="W280">
        <v>0</v>
      </c>
      <c r="X280">
        <v>-421400308</v>
      </c>
      <c r="Y280">
        <f t="shared" si="131"/>
        <v>3.125</v>
      </c>
      <c r="AA280">
        <v>67.34</v>
      </c>
      <c r="AB280">
        <v>0</v>
      </c>
      <c r="AC280">
        <v>0</v>
      </c>
      <c r="AD280">
        <v>0</v>
      </c>
      <c r="AE280">
        <v>67.34</v>
      </c>
      <c r="AF280">
        <v>0</v>
      </c>
      <c r="AG280">
        <v>0</v>
      </c>
      <c r="AH280">
        <v>0</v>
      </c>
      <c r="AI280">
        <v>1</v>
      </c>
      <c r="AJ280">
        <v>1</v>
      </c>
      <c r="AK280">
        <v>1</v>
      </c>
      <c r="AL280">
        <v>1</v>
      </c>
      <c r="AM280">
        <v>0</v>
      </c>
      <c r="AN280">
        <v>0</v>
      </c>
      <c r="AO280">
        <v>0</v>
      </c>
      <c r="AP280">
        <v>1</v>
      </c>
      <c r="AQ280">
        <v>0</v>
      </c>
      <c r="AR280">
        <v>0</v>
      </c>
      <c r="AS280" t="s">
        <v>3</v>
      </c>
      <c r="AT280">
        <v>3.125</v>
      </c>
      <c r="AU280" t="s">
        <v>42</v>
      </c>
      <c r="AV280">
        <v>0</v>
      </c>
      <c r="AW280">
        <v>1</v>
      </c>
      <c r="AX280">
        <v>-1</v>
      </c>
      <c r="AY280">
        <v>0</v>
      </c>
      <c r="AZ280">
        <v>0</v>
      </c>
      <c r="BA280" t="s">
        <v>3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v>0</v>
      </c>
      <c r="CX280">
        <f>ROUND(Y280*Source!I137,9)</f>
        <v>1</v>
      </c>
      <c r="CY280">
        <f t="shared" si="132"/>
        <v>67.34</v>
      </c>
      <c r="CZ280">
        <f t="shared" si="133"/>
        <v>67.34</v>
      </c>
      <c r="DA280">
        <f t="shared" si="134"/>
        <v>1</v>
      </c>
      <c r="DB280">
        <f t="shared" si="135"/>
        <v>210.44</v>
      </c>
      <c r="DC280">
        <f t="shared" si="136"/>
        <v>0</v>
      </c>
      <c r="DD280" t="s">
        <v>3</v>
      </c>
      <c r="DE280" t="s">
        <v>3</v>
      </c>
      <c r="DF280">
        <f t="shared" si="130"/>
        <v>67.34</v>
      </c>
      <c r="DG280">
        <f t="shared" si="126"/>
        <v>0</v>
      </c>
      <c r="DH280">
        <f t="shared" si="127"/>
        <v>0</v>
      </c>
      <c r="DI280">
        <f t="shared" si="129"/>
        <v>0</v>
      </c>
      <c r="DJ280">
        <f t="shared" si="137"/>
        <v>67.34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">
      <c r="A281">
        <f>ROW(Source!A138)</f>
        <v>138</v>
      </c>
      <c r="B281">
        <v>85736473</v>
      </c>
      <c r="C281">
        <v>85737200</v>
      </c>
      <c r="D281">
        <v>85164021</v>
      </c>
      <c r="E281">
        <v>1081</v>
      </c>
      <c r="F281">
        <v>1</v>
      </c>
      <c r="G281">
        <v>1081</v>
      </c>
      <c r="H281">
        <v>1</v>
      </c>
      <c r="I281" t="s">
        <v>684</v>
      </c>
      <c r="J281" t="s">
        <v>3</v>
      </c>
      <c r="K281" t="s">
        <v>685</v>
      </c>
      <c r="L281">
        <v>1191</v>
      </c>
      <c r="N281">
        <v>1013</v>
      </c>
      <c r="O281" t="s">
        <v>686</v>
      </c>
      <c r="P281" t="s">
        <v>686</v>
      </c>
      <c r="Q281">
        <v>1</v>
      </c>
      <c r="W281">
        <v>0</v>
      </c>
      <c r="X281">
        <v>476480486</v>
      </c>
      <c r="Y281">
        <f>((AT281*1.15)*1.2)</f>
        <v>38.253599999999992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1</v>
      </c>
      <c r="AK281">
        <v>1</v>
      </c>
      <c r="AL281">
        <v>1</v>
      </c>
      <c r="AM281">
        <v>5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27.72</v>
      </c>
      <c r="AU281" t="s">
        <v>141</v>
      </c>
      <c r="AV281">
        <v>1</v>
      </c>
      <c r="AW281">
        <v>2</v>
      </c>
      <c r="AX281">
        <v>85737215</v>
      </c>
      <c r="AY281">
        <v>1</v>
      </c>
      <c r="AZ281">
        <v>0</v>
      </c>
      <c r="BA281">
        <v>290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U281">
        <f>ROUND(AT281*Source!I138*AH281*AL281,2)</f>
        <v>0</v>
      </c>
      <c r="CV281">
        <f>ROUND(Y281*Source!I138,9)</f>
        <v>12.241152</v>
      </c>
      <c r="CW281">
        <v>0</v>
      </c>
      <c r="CX281">
        <f>ROUND(Y281*Source!I138,9)</f>
        <v>12.241152</v>
      </c>
      <c r="CY281">
        <f>AD281</f>
        <v>0</v>
      </c>
      <c r="CZ281">
        <f>AH281</f>
        <v>0</v>
      </c>
      <c r="DA281">
        <f>AL281</f>
        <v>1</v>
      </c>
      <c r="DB281">
        <f>ROUND(((ROUND(AT281*CZ281,2)*1.15)*1.2),6)</f>
        <v>0</v>
      </c>
      <c r="DC281">
        <f>ROUND(((ROUND(AT281*AG281,2)*1.15)*1.2),6)</f>
        <v>0</v>
      </c>
      <c r="DD281" t="s">
        <v>3</v>
      </c>
      <c r="DE281" t="s">
        <v>3</v>
      </c>
      <c r="DF281">
        <f t="shared" si="130"/>
        <v>0</v>
      </c>
      <c r="DG281">
        <f t="shared" si="126"/>
        <v>0</v>
      </c>
      <c r="DH281">
        <f t="shared" si="127"/>
        <v>0</v>
      </c>
      <c r="DI281">
        <f t="shared" si="129"/>
        <v>0</v>
      </c>
      <c r="DJ281">
        <f>DI281</f>
        <v>0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">
      <c r="A282">
        <f>ROW(Source!A138)</f>
        <v>138</v>
      </c>
      <c r="B282">
        <v>85736473</v>
      </c>
      <c r="C282">
        <v>85737200</v>
      </c>
      <c r="D282">
        <v>85229932</v>
      </c>
      <c r="E282">
        <v>1</v>
      </c>
      <c r="F282">
        <v>1</v>
      </c>
      <c r="G282">
        <v>1081</v>
      </c>
      <c r="H282">
        <v>2</v>
      </c>
      <c r="I282" t="s">
        <v>704</v>
      </c>
      <c r="J282" t="s">
        <v>705</v>
      </c>
      <c r="K282" t="s">
        <v>706</v>
      </c>
      <c r="L282">
        <v>1368</v>
      </c>
      <c r="N282">
        <v>1011</v>
      </c>
      <c r="O282" t="s">
        <v>690</v>
      </c>
      <c r="P282" t="s">
        <v>690</v>
      </c>
      <c r="Q282">
        <v>1</v>
      </c>
      <c r="W282">
        <v>0</v>
      </c>
      <c r="X282">
        <v>874612079</v>
      </c>
      <c r="Y282">
        <f>((AT282*1.25)*1.2)</f>
        <v>4.4999999999999998E-2</v>
      </c>
      <c r="AA282">
        <v>0</v>
      </c>
      <c r="AB282">
        <v>1513.56</v>
      </c>
      <c r="AC282">
        <v>758.78</v>
      </c>
      <c r="AD282">
        <v>0</v>
      </c>
      <c r="AE282">
        <v>0</v>
      </c>
      <c r="AF282">
        <v>83.1</v>
      </c>
      <c r="AG282">
        <v>12.62</v>
      </c>
      <c r="AH282">
        <v>0</v>
      </c>
      <c r="AI282">
        <v>1</v>
      </c>
      <c r="AJ282">
        <v>17.07</v>
      </c>
      <c r="AK282">
        <v>56.35</v>
      </c>
      <c r="AL282">
        <v>1</v>
      </c>
      <c r="AM282">
        <v>2</v>
      </c>
      <c r="AN282">
        <v>0</v>
      </c>
      <c r="AO282">
        <v>1</v>
      </c>
      <c r="AP282">
        <v>1</v>
      </c>
      <c r="AQ282">
        <v>0</v>
      </c>
      <c r="AR282">
        <v>0</v>
      </c>
      <c r="AS282" t="s">
        <v>3</v>
      </c>
      <c r="AT282">
        <v>0.03</v>
      </c>
      <c r="AU282" t="s">
        <v>140</v>
      </c>
      <c r="AV282">
        <v>0</v>
      </c>
      <c r="AW282">
        <v>2</v>
      </c>
      <c r="AX282">
        <v>85737216</v>
      </c>
      <c r="AY282">
        <v>1</v>
      </c>
      <c r="AZ282">
        <v>0</v>
      </c>
      <c r="BA282">
        <v>291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f>ROUND(Y282*Source!I138*DO282,9)</f>
        <v>0.181728</v>
      </c>
      <c r="CX282">
        <f>ROUND(Y282*Source!I138,9)</f>
        <v>1.44E-2</v>
      </c>
      <c r="CY282">
        <f>AB282</f>
        <v>1513.56</v>
      </c>
      <c r="CZ282">
        <f>AF282</f>
        <v>83.1</v>
      </c>
      <c r="DA282">
        <f>AJ282</f>
        <v>17.07</v>
      </c>
      <c r="DB282">
        <f>ROUND(((ROUND(AT282*CZ282,2)*1.25)*1.2),6)</f>
        <v>3.7349999999999999</v>
      </c>
      <c r="DC282">
        <f>ROUND(((ROUND(AT282*AG282,2)*1.25)*1.2),6)</f>
        <v>0.56999999999999995</v>
      </c>
      <c r="DD282" t="s">
        <v>3</v>
      </c>
      <c r="DE282" t="s">
        <v>3</v>
      </c>
      <c r="DF282">
        <f t="shared" si="130"/>
        <v>0</v>
      </c>
      <c r="DG282">
        <f>ROUND(ROUND(AF282*AJ282,2)*CX282,2)</f>
        <v>20.43</v>
      </c>
      <c r="DH282">
        <f>ROUND(ROUND(AG282*AK282,2)*CX282,2)</f>
        <v>10.24</v>
      </c>
      <c r="DI282">
        <f t="shared" si="129"/>
        <v>0</v>
      </c>
      <c r="DJ282">
        <f>DG282</f>
        <v>20.43</v>
      </c>
      <c r="DK282">
        <v>0</v>
      </c>
      <c r="DL282" t="s">
        <v>707</v>
      </c>
      <c r="DM282">
        <v>0</v>
      </c>
      <c r="DN282" t="s">
        <v>686</v>
      </c>
      <c r="DO282">
        <v>12.62</v>
      </c>
    </row>
    <row r="283" spans="1:119" x14ac:dyDescent="0.2">
      <c r="A283">
        <f>ROW(Source!A138)</f>
        <v>138</v>
      </c>
      <c r="B283">
        <v>85736473</v>
      </c>
      <c r="C283">
        <v>85737200</v>
      </c>
      <c r="D283">
        <v>85230053</v>
      </c>
      <c r="E283">
        <v>1</v>
      </c>
      <c r="F283">
        <v>1</v>
      </c>
      <c r="G283">
        <v>1081</v>
      </c>
      <c r="H283">
        <v>2</v>
      </c>
      <c r="I283" t="s">
        <v>745</v>
      </c>
      <c r="J283" t="s">
        <v>746</v>
      </c>
      <c r="K283" t="s">
        <v>747</v>
      </c>
      <c r="L283">
        <v>1368</v>
      </c>
      <c r="N283">
        <v>1011</v>
      </c>
      <c r="O283" t="s">
        <v>690</v>
      </c>
      <c r="P283" t="s">
        <v>690</v>
      </c>
      <c r="Q283">
        <v>1</v>
      </c>
      <c r="W283">
        <v>0</v>
      </c>
      <c r="X283">
        <v>-2083101341</v>
      </c>
      <c r="Y283">
        <f>((AT283*1.25)*1.2)</f>
        <v>1.095</v>
      </c>
      <c r="AA283">
        <v>0</v>
      </c>
      <c r="AB283">
        <v>8.08</v>
      </c>
      <c r="AC283">
        <v>0</v>
      </c>
      <c r="AD283">
        <v>0</v>
      </c>
      <c r="AE283">
        <v>0</v>
      </c>
      <c r="AF283">
        <v>0.8</v>
      </c>
      <c r="AG283">
        <v>0</v>
      </c>
      <c r="AH283">
        <v>0</v>
      </c>
      <c r="AI283">
        <v>1</v>
      </c>
      <c r="AJ283">
        <v>9.4600000000000009</v>
      </c>
      <c r="AK283">
        <v>1</v>
      </c>
      <c r="AL283">
        <v>1</v>
      </c>
      <c r="AM283">
        <v>2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0.73</v>
      </c>
      <c r="AU283" t="s">
        <v>140</v>
      </c>
      <c r="AV283">
        <v>0</v>
      </c>
      <c r="AW283">
        <v>2</v>
      </c>
      <c r="AX283">
        <v>85737218</v>
      </c>
      <c r="AY283">
        <v>1</v>
      </c>
      <c r="AZ283">
        <v>0</v>
      </c>
      <c r="BA283">
        <v>292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V283">
        <v>0</v>
      </c>
      <c r="CW283">
        <f>ROUND(Y283*Source!I138*DO283,9)</f>
        <v>0</v>
      </c>
      <c r="CX283">
        <f>ROUND(Y283*Source!I138,9)</f>
        <v>0.35039999999999999</v>
      </c>
      <c r="CY283">
        <f>AB283</f>
        <v>8.08</v>
      </c>
      <c r="CZ283">
        <f>AF283</f>
        <v>0.8</v>
      </c>
      <c r="DA283">
        <f>AJ283</f>
        <v>9.4600000000000009</v>
      </c>
      <c r="DB283">
        <f>ROUND(((ROUND(AT283*CZ283,2)*1.25)*1.2),6)</f>
        <v>0.87</v>
      </c>
      <c r="DC283">
        <f>ROUND(((ROUND(AT283*AG283,2)*1.25)*1.2),6)</f>
        <v>0</v>
      </c>
      <c r="DD283" t="s">
        <v>3</v>
      </c>
      <c r="DE283" t="s">
        <v>3</v>
      </c>
      <c r="DF283">
        <f t="shared" si="130"/>
        <v>0</v>
      </c>
      <c r="DG283">
        <f>ROUND(ROUND(AF283*AJ283,2)*CX283,2)</f>
        <v>2.65</v>
      </c>
      <c r="DH283">
        <f>ROUND(ROUND(AG283,2)*CX283,2)</f>
        <v>0</v>
      </c>
      <c r="DI283">
        <f t="shared" si="129"/>
        <v>0</v>
      </c>
      <c r="DJ283">
        <f>DG283</f>
        <v>2.65</v>
      </c>
      <c r="DK283">
        <v>0</v>
      </c>
      <c r="DL283" t="s">
        <v>3</v>
      </c>
      <c r="DM283">
        <v>0</v>
      </c>
      <c r="DN283" t="s">
        <v>3</v>
      </c>
      <c r="DO283">
        <v>0</v>
      </c>
    </row>
    <row r="284" spans="1:119" x14ac:dyDescent="0.2">
      <c r="A284">
        <f>ROW(Source!A138)</f>
        <v>138</v>
      </c>
      <c r="B284">
        <v>85736473</v>
      </c>
      <c r="C284">
        <v>85737200</v>
      </c>
      <c r="D284">
        <v>85230055</v>
      </c>
      <c r="E284">
        <v>1</v>
      </c>
      <c r="F284">
        <v>1</v>
      </c>
      <c r="G284">
        <v>1081</v>
      </c>
      <c r="H284">
        <v>2</v>
      </c>
      <c r="I284" t="s">
        <v>748</v>
      </c>
      <c r="J284" t="s">
        <v>749</v>
      </c>
      <c r="K284" t="s">
        <v>750</v>
      </c>
      <c r="L284">
        <v>1368</v>
      </c>
      <c r="N284">
        <v>1011</v>
      </c>
      <c r="O284" t="s">
        <v>690</v>
      </c>
      <c r="P284" t="s">
        <v>690</v>
      </c>
      <c r="Q284">
        <v>1</v>
      </c>
      <c r="W284">
        <v>0</v>
      </c>
      <c r="X284">
        <v>945825540</v>
      </c>
      <c r="Y284">
        <f>((AT284*1.25)*1.2)</f>
        <v>1.3499999999999999</v>
      </c>
      <c r="AA284">
        <v>0</v>
      </c>
      <c r="AB284">
        <v>15.17</v>
      </c>
      <c r="AC284">
        <v>0</v>
      </c>
      <c r="AD284">
        <v>0</v>
      </c>
      <c r="AE284">
        <v>0</v>
      </c>
      <c r="AF284">
        <v>1.49</v>
      </c>
      <c r="AG284">
        <v>0</v>
      </c>
      <c r="AH284">
        <v>0</v>
      </c>
      <c r="AI284">
        <v>1</v>
      </c>
      <c r="AJ284">
        <v>9.5399999999999991</v>
      </c>
      <c r="AK284">
        <v>1</v>
      </c>
      <c r="AL284">
        <v>1</v>
      </c>
      <c r="AM284">
        <v>2</v>
      </c>
      <c r="AN284">
        <v>0</v>
      </c>
      <c r="AO284">
        <v>1</v>
      </c>
      <c r="AP284">
        <v>1</v>
      </c>
      <c r="AQ284">
        <v>0</v>
      </c>
      <c r="AR284">
        <v>0</v>
      </c>
      <c r="AS284" t="s">
        <v>3</v>
      </c>
      <c r="AT284">
        <v>0.9</v>
      </c>
      <c r="AU284" t="s">
        <v>140</v>
      </c>
      <c r="AV284">
        <v>0</v>
      </c>
      <c r="AW284">
        <v>2</v>
      </c>
      <c r="AX284">
        <v>85737219</v>
      </c>
      <c r="AY284">
        <v>1</v>
      </c>
      <c r="AZ284">
        <v>0</v>
      </c>
      <c r="BA284">
        <v>293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f>ROUND(Y284*Source!I138*DO284,9)</f>
        <v>0</v>
      </c>
      <c r="CX284">
        <f>ROUND(Y284*Source!I138,9)</f>
        <v>0.432</v>
      </c>
      <c r="CY284">
        <f>AB284</f>
        <v>15.17</v>
      </c>
      <c r="CZ284">
        <f>AF284</f>
        <v>1.49</v>
      </c>
      <c r="DA284">
        <f>AJ284</f>
        <v>9.5399999999999991</v>
      </c>
      <c r="DB284">
        <f>ROUND(((ROUND(AT284*CZ284,2)*1.25)*1.2),6)</f>
        <v>2.0099999999999998</v>
      </c>
      <c r="DC284">
        <f>ROUND(((ROUND(AT284*AG284,2)*1.25)*1.2),6)</f>
        <v>0</v>
      </c>
      <c r="DD284" t="s">
        <v>3</v>
      </c>
      <c r="DE284" t="s">
        <v>3</v>
      </c>
      <c r="DF284">
        <f t="shared" si="130"/>
        <v>0</v>
      </c>
      <c r="DG284">
        <f>ROUND(ROUND(AF284*AJ284,2)*CX284,2)</f>
        <v>6.14</v>
      </c>
      <c r="DH284">
        <f>ROUND(ROUND(AG284,2)*CX284,2)</f>
        <v>0</v>
      </c>
      <c r="DI284">
        <f t="shared" si="129"/>
        <v>0</v>
      </c>
      <c r="DJ284">
        <f>DG284</f>
        <v>6.14</v>
      </c>
      <c r="DK284">
        <v>0</v>
      </c>
      <c r="DL284" t="s">
        <v>3</v>
      </c>
      <c r="DM284">
        <v>0</v>
      </c>
      <c r="DN284" t="s">
        <v>3</v>
      </c>
      <c r="DO284">
        <v>0</v>
      </c>
    </row>
    <row r="285" spans="1:119" x14ac:dyDescent="0.2">
      <c r="A285">
        <f>ROW(Source!A138)</f>
        <v>138</v>
      </c>
      <c r="B285">
        <v>85736473</v>
      </c>
      <c r="C285">
        <v>85737200</v>
      </c>
      <c r="D285">
        <v>85229166</v>
      </c>
      <c r="E285">
        <v>1</v>
      </c>
      <c r="F285">
        <v>1</v>
      </c>
      <c r="G285">
        <v>1081</v>
      </c>
      <c r="H285">
        <v>2</v>
      </c>
      <c r="I285" t="s">
        <v>727</v>
      </c>
      <c r="J285" t="s">
        <v>728</v>
      </c>
      <c r="K285" t="s">
        <v>729</v>
      </c>
      <c r="L285">
        <v>1368</v>
      </c>
      <c r="N285">
        <v>1011</v>
      </c>
      <c r="O285" t="s">
        <v>690</v>
      </c>
      <c r="P285" t="s">
        <v>690</v>
      </c>
      <c r="Q285">
        <v>1</v>
      </c>
      <c r="W285">
        <v>0</v>
      </c>
      <c r="X285">
        <v>-44940208</v>
      </c>
      <c r="Y285">
        <f>((AT285*1.25)*1.2)</f>
        <v>4.4999999999999998E-2</v>
      </c>
      <c r="AA285">
        <v>0</v>
      </c>
      <c r="AB285">
        <v>2758.65</v>
      </c>
      <c r="AC285">
        <v>1017.92</v>
      </c>
      <c r="AD285">
        <v>0</v>
      </c>
      <c r="AE285">
        <v>0</v>
      </c>
      <c r="AF285">
        <v>179.17</v>
      </c>
      <c r="AG285">
        <v>16.93</v>
      </c>
      <c r="AH285">
        <v>0</v>
      </c>
      <c r="AI285">
        <v>1</v>
      </c>
      <c r="AJ285">
        <v>14.43</v>
      </c>
      <c r="AK285">
        <v>56.35</v>
      </c>
      <c r="AL285">
        <v>1</v>
      </c>
      <c r="AM285">
        <v>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0.03</v>
      </c>
      <c r="AU285" t="s">
        <v>140</v>
      </c>
      <c r="AV285">
        <v>0</v>
      </c>
      <c r="AW285">
        <v>2</v>
      </c>
      <c r="AX285">
        <v>85737217</v>
      </c>
      <c r="AY285">
        <v>1</v>
      </c>
      <c r="AZ285">
        <v>0</v>
      </c>
      <c r="BA285">
        <v>294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V285">
        <v>0</v>
      </c>
      <c r="CW285">
        <f>ROUND(Y285*Source!I138*DO285,9)</f>
        <v>0.24379200000000001</v>
      </c>
      <c r="CX285">
        <f>ROUND(Y285*Source!I138,9)</f>
        <v>1.44E-2</v>
      </c>
      <c r="CY285">
        <f>AB285</f>
        <v>2758.65</v>
      </c>
      <c r="CZ285">
        <f>AF285</f>
        <v>179.17</v>
      </c>
      <c r="DA285">
        <f>AJ285</f>
        <v>14.43</v>
      </c>
      <c r="DB285">
        <f>ROUND(((ROUND(AT285*CZ285,2)*1.25)*1.2),6)</f>
        <v>8.07</v>
      </c>
      <c r="DC285">
        <f>ROUND(((ROUND(AT285*AG285,2)*1.25)*1.2),6)</f>
        <v>0.76500000000000001</v>
      </c>
      <c r="DD285" t="s">
        <v>3</v>
      </c>
      <c r="DE285" t="s">
        <v>3</v>
      </c>
      <c r="DF285">
        <f t="shared" si="130"/>
        <v>0</v>
      </c>
      <c r="DG285">
        <f>ROUND(ROUND(AF285*AJ285,2)*CX285,2)</f>
        <v>37.229999999999997</v>
      </c>
      <c r="DH285">
        <f>ROUND(ROUND(AG285*AK285,2)*CX285,2)</f>
        <v>13.74</v>
      </c>
      <c r="DI285">
        <f t="shared" si="129"/>
        <v>0</v>
      </c>
      <c r="DJ285">
        <f>DG285</f>
        <v>37.229999999999997</v>
      </c>
      <c r="DK285">
        <v>0</v>
      </c>
      <c r="DL285" t="s">
        <v>707</v>
      </c>
      <c r="DM285">
        <v>0</v>
      </c>
      <c r="DN285" t="s">
        <v>686</v>
      </c>
      <c r="DO285">
        <v>16.93</v>
      </c>
    </row>
    <row r="286" spans="1:119" x14ac:dyDescent="0.2">
      <c r="A286">
        <f>ROW(Source!A138)</f>
        <v>138</v>
      </c>
      <c r="B286">
        <v>85736473</v>
      </c>
      <c r="C286">
        <v>85737200</v>
      </c>
      <c r="D286">
        <v>85198957</v>
      </c>
      <c r="E286">
        <v>1</v>
      </c>
      <c r="F286">
        <v>1</v>
      </c>
      <c r="G286">
        <v>1081</v>
      </c>
      <c r="H286">
        <v>3</v>
      </c>
      <c r="I286" t="s">
        <v>751</v>
      </c>
      <c r="J286" t="s">
        <v>752</v>
      </c>
      <c r="K286" t="s">
        <v>753</v>
      </c>
      <c r="L286">
        <v>1346</v>
      </c>
      <c r="N286">
        <v>1009</v>
      </c>
      <c r="O286" t="s">
        <v>723</v>
      </c>
      <c r="P286" t="s">
        <v>723</v>
      </c>
      <c r="Q286">
        <v>1</v>
      </c>
      <c r="W286">
        <v>0</v>
      </c>
      <c r="X286">
        <v>1343467368</v>
      </c>
      <c r="Y286">
        <f t="shared" ref="Y286:Y296" si="138">((AT286*1)*1)</f>
        <v>0.5</v>
      </c>
      <c r="AA286">
        <v>23.6</v>
      </c>
      <c r="AB286">
        <v>0</v>
      </c>
      <c r="AC286">
        <v>0</v>
      </c>
      <c r="AD286">
        <v>0</v>
      </c>
      <c r="AE286">
        <v>1.61</v>
      </c>
      <c r="AF286">
        <v>0</v>
      </c>
      <c r="AG286">
        <v>0</v>
      </c>
      <c r="AH286">
        <v>0</v>
      </c>
      <c r="AI286">
        <v>14.66</v>
      </c>
      <c r="AJ286">
        <v>1</v>
      </c>
      <c r="AK286">
        <v>1</v>
      </c>
      <c r="AL286">
        <v>1</v>
      </c>
      <c r="AM286">
        <v>2</v>
      </c>
      <c r="AN286">
        <v>0</v>
      </c>
      <c r="AO286">
        <v>1</v>
      </c>
      <c r="AP286">
        <v>1</v>
      </c>
      <c r="AQ286">
        <v>0</v>
      </c>
      <c r="AR286">
        <v>0</v>
      </c>
      <c r="AS286" t="s">
        <v>3</v>
      </c>
      <c r="AT286">
        <v>0.5</v>
      </c>
      <c r="AU286" t="s">
        <v>42</v>
      </c>
      <c r="AV286">
        <v>0</v>
      </c>
      <c r="AW286">
        <v>2</v>
      </c>
      <c r="AX286">
        <v>85737220</v>
      </c>
      <c r="AY286">
        <v>1</v>
      </c>
      <c r="AZ286">
        <v>0</v>
      </c>
      <c r="BA286">
        <v>295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v>0</v>
      </c>
      <c r="CX286">
        <f>ROUND(Y286*Source!I138,9)</f>
        <v>0.16</v>
      </c>
      <c r="CY286">
        <f t="shared" ref="CY286:CY296" si="139">AA286</f>
        <v>23.6</v>
      </c>
      <c r="CZ286">
        <f t="shared" ref="CZ286:CZ296" si="140">AE286</f>
        <v>1.61</v>
      </c>
      <c r="DA286">
        <f t="shared" ref="DA286:DA296" si="141">AI286</f>
        <v>14.66</v>
      </c>
      <c r="DB286">
        <f t="shared" ref="DB286:DB296" si="142">ROUND(((ROUND(AT286*CZ286,2)*1)*1),6)</f>
        <v>0.81</v>
      </c>
      <c r="DC286">
        <f t="shared" ref="DC286:DC296" si="143">ROUND(((ROUND(AT286*AG286,2)*1)*1),6)</f>
        <v>0</v>
      </c>
      <c r="DD286" t="s">
        <v>3</v>
      </c>
      <c r="DE286" t="s">
        <v>3</v>
      </c>
      <c r="DF286">
        <f t="shared" ref="DF286:DF296" si="144">ROUND(ROUND(AE286*AI286,2)*CX286,2)</f>
        <v>3.78</v>
      </c>
      <c r="DG286">
        <f t="shared" ref="DG286:DG305" si="145">ROUND(ROUND(AF286,2)*CX286,2)</f>
        <v>0</v>
      </c>
      <c r="DH286">
        <f t="shared" ref="DH286:DH306" si="146">ROUND(ROUND(AG286,2)*CX286,2)</f>
        <v>0</v>
      </c>
      <c r="DI286">
        <f t="shared" si="129"/>
        <v>0</v>
      </c>
      <c r="DJ286">
        <f t="shared" ref="DJ286:DJ296" si="147">DF286</f>
        <v>3.78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">
      <c r="A287">
        <f>ROW(Source!A138)</f>
        <v>138</v>
      </c>
      <c r="B287">
        <v>85736473</v>
      </c>
      <c r="C287">
        <v>85737200</v>
      </c>
      <c r="D287">
        <v>85198989</v>
      </c>
      <c r="E287">
        <v>1</v>
      </c>
      <c r="F287">
        <v>1</v>
      </c>
      <c r="G287">
        <v>1081</v>
      </c>
      <c r="H287">
        <v>3</v>
      </c>
      <c r="I287" t="s">
        <v>754</v>
      </c>
      <c r="J287" t="s">
        <v>755</v>
      </c>
      <c r="K287" t="s">
        <v>756</v>
      </c>
      <c r="L287">
        <v>1346</v>
      </c>
      <c r="N287">
        <v>1009</v>
      </c>
      <c r="O287" t="s">
        <v>723</v>
      </c>
      <c r="P287" t="s">
        <v>723</v>
      </c>
      <c r="Q287">
        <v>1</v>
      </c>
      <c r="W287">
        <v>0</v>
      </c>
      <c r="X287">
        <v>861208825</v>
      </c>
      <c r="Y287">
        <f t="shared" si="138"/>
        <v>0.252</v>
      </c>
      <c r="AA287">
        <v>217.74</v>
      </c>
      <c r="AB287">
        <v>0</v>
      </c>
      <c r="AC287">
        <v>0</v>
      </c>
      <c r="AD287">
        <v>0</v>
      </c>
      <c r="AE287">
        <v>36.78</v>
      </c>
      <c r="AF287">
        <v>0</v>
      </c>
      <c r="AG287">
        <v>0</v>
      </c>
      <c r="AH287">
        <v>0</v>
      </c>
      <c r="AI287">
        <v>5.92</v>
      </c>
      <c r="AJ287">
        <v>1</v>
      </c>
      <c r="AK287">
        <v>1</v>
      </c>
      <c r="AL287">
        <v>1</v>
      </c>
      <c r="AM287">
        <v>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0.252</v>
      </c>
      <c r="AU287" t="s">
        <v>42</v>
      </c>
      <c r="AV287">
        <v>0</v>
      </c>
      <c r="AW287">
        <v>2</v>
      </c>
      <c r="AX287">
        <v>85737221</v>
      </c>
      <c r="AY287">
        <v>1</v>
      </c>
      <c r="AZ287">
        <v>0</v>
      </c>
      <c r="BA287">
        <v>296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V287">
        <v>0</v>
      </c>
      <c r="CW287">
        <v>0</v>
      </c>
      <c r="CX287">
        <f>ROUND(Y287*Source!I138,9)</f>
        <v>8.0640000000000003E-2</v>
      </c>
      <c r="CY287">
        <f t="shared" si="139"/>
        <v>217.74</v>
      </c>
      <c r="CZ287">
        <f t="shared" si="140"/>
        <v>36.78</v>
      </c>
      <c r="DA287">
        <f t="shared" si="141"/>
        <v>5.92</v>
      </c>
      <c r="DB287">
        <f t="shared" si="142"/>
        <v>9.27</v>
      </c>
      <c r="DC287">
        <f t="shared" si="143"/>
        <v>0</v>
      </c>
      <c r="DD287" t="s">
        <v>3</v>
      </c>
      <c r="DE287" t="s">
        <v>3</v>
      </c>
      <c r="DF287">
        <f t="shared" si="144"/>
        <v>17.559999999999999</v>
      </c>
      <c r="DG287">
        <f t="shared" si="145"/>
        <v>0</v>
      </c>
      <c r="DH287">
        <f t="shared" si="146"/>
        <v>0</v>
      </c>
      <c r="DI287">
        <f t="shared" si="129"/>
        <v>0</v>
      </c>
      <c r="DJ287">
        <f t="shared" si="147"/>
        <v>17.559999999999999</v>
      </c>
      <c r="DK287">
        <v>0</v>
      </c>
      <c r="DL287" t="s">
        <v>3</v>
      </c>
      <c r="DM287">
        <v>0</v>
      </c>
      <c r="DN287" t="s">
        <v>3</v>
      </c>
      <c r="DO287">
        <v>0</v>
      </c>
    </row>
    <row r="288" spans="1:119" x14ac:dyDescent="0.2">
      <c r="A288">
        <f>ROW(Source!A138)</f>
        <v>138</v>
      </c>
      <c r="B288">
        <v>85736473</v>
      </c>
      <c r="C288">
        <v>85737200</v>
      </c>
      <c r="D288">
        <v>85199063</v>
      </c>
      <c r="E288">
        <v>1</v>
      </c>
      <c r="F288">
        <v>1</v>
      </c>
      <c r="G288">
        <v>1081</v>
      </c>
      <c r="H288">
        <v>3</v>
      </c>
      <c r="I288" t="s">
        <v>757</v>
      </c>
      <c r="J288" t="s">
        <v>758</v>
      </c>
      <c r="K288" t="s">
        <v>759</v>
      </c>
      <c r="L288">
        <v>1354</v>
      </c>
      <c r="N288">
        <v>1010</v>
      </c>
      <c r="O288" t="s">
        <v>146</v>
      </c>
      <c r="P288" t="s">
        <v>146</v>
      </c>
      <c r="Q288">
        <v>1</v>
      </c>
      <c r="W288">
        <v>0</v>
      </c>
      <c r="X288">
        <v>-1352077490</v>
      </c>
      <c r="Y288">
        <f t="shared" si="138"/>
        <v>17</v>
      </c>
      <c r="AA288">
        <v>0.83</v>
      </c>
      <c r="AB288">
        <v>0</v>
      </c>
      <c r="AC288">
        <v>0</v>
      </c>
      <c r="AD288">
        <v>0</v>
      </c>
      <c r="AE288">
        <v>0.89</v>
      </c>
      <c r="AF288">
        <v>0</v>
      </c>
      <c r="AG288">
        <v>0</v>
      </c>
      <c r="AH288">
        <v>0</v>
      </c>
      <c r="AI288">
        <v>0.93</v>
      </c>
      <c r="AJ288">
        <v>1</v>
      </c>
      <c r="AK288">
        <v>1</v>
      </c>
      <c r="AL288">
        <v>1</v>
      </c>
      <c r="AM288">
        <v>2</v>
      </c>
      <c r="AN288">
        <v>0</v>
      </c>
      <c r="AO288">
        <v>1</v>
      </c>
      <c r="AP288">
        <v>1</v>
      </c>
      <c r="AQ288">
        <v>0</v>
      </c>
      <c r="AR288">
        <v>0</v>
      </c>
      <c r="AS288" t="s">
        <v>3</v>
      </c>
      <c r="AT288">
        <v>17</v>
      </c>
      <c r="AU288" t="s">
        <v>42</v>
      </c>
      <c r="AV288">
        <v>0</v>
      </c>
      <c r="AW288">
        <v>2</v>
      </c>
      <c r="AX288">
        <v>85737222</v>
      </c>
      <c r="AY288">
        <v>1</v>
      </c>
      <c r="AZ288">
        <v>0</v>
      </c>
      <c r="BA288">
        <v>297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v>0</v>
      </c>
      <c r="CX288">
        <f>ROUND(Y288*Source!I138,9)</f>
        <v>5.44</v>
      </c>
      <c r="CY288">
        <f t="shared" si="139"/>
        <v>0.83</v>
      </c>
      <c r="CZ288">
        <f t="shared" si="140"/>
        <v>0.89</v>
      </c>
      <c r="DA288">
        <f t="shared" si="141"/>
        <v>0.93</v>
      </c>
      <c r="DB288">
        <f t="shared" si="142"/>
        <v>15.13</v>
      </c>
      <c r="DC288">
        <f t="shared" si="143"/>
        <v>0</v>
      </c>
      <c r="DD288" t="s">
        <v>3</v>
      </c>
      <c r="DE288" t="s">
        <v>3</v>
      </c>
      <c r="DF288">
        <f t="shared" si="144"/>
        <v>4.5199999999999996</v>
      </c>
      <c r="DG288">
        <f t="shared" si="145"/>
        <v>0</v>
      </c>
      <c r="DH288">
        <f t="shared" si="146"/>
        <v>0</v>
      </c>
      <c r="DI288">
        <f t="shared" si="129"/>
        <v>0</v>
      </c>
      <c r="DJ288">
        <f t="shared" si="147"/>
        <v>4.5199999999999996</v>
      </c>
      <c r="DK288">
        <v>0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">
      <c r="A289">
        <f>ROW(Source!A138)</f>
        <v>138</v>
      </c>
      <c r="B289">
        <v>85736473</v>
      </c>
      <c r="C289">
        <v>85737200</v>
      </c>
      <c r="D289">
        <v>85214256</v>
      </c>
      <c r="E289">
        <v>1</v>
      </c>
      <c r="F289">
        <v>1</v>
      </c>
      <c r="G289">
        <v>1081</v>
      </c>
      <c r="H289">
        <v>3</v>
      </c>
      <c r="I289" t="s">
        <v>257</v>
      </c>
      <c r="J289" t="s">
        <v>259</v>
      </c>
      <c r="K289" t="s">
        <v>258</v>
      </c>
      <c r="L289">
        <v>1301</v>
      </c>
      <c r="N289">
        <v>1003</v>
      </c>
      <c r="O289" t="s">
        <v>156</v>
      </c>
      <c r="P289" t="s">
        <v>156</v>
      </c>
      <c r="Q289">
        <v>1</v>
      </c>
      <c r="W289">
        <v>0</v>
      </c>
      <c r="X289">
        <v>1337460093</v>
      </c>
      <c r="Y289">
        <f t="shared" si="138"/>
        <v>100</v>
      </c>
      <c r="AA289">
        <v>646.54</v>
      </c>
      <c r="AB289">
        <v>0</v>
      </c>
      <c r="AC289">
        <v>0</v>
      </c>
      <c r="AD289">
        <v>0</v>
      </c>
      <c r="AE289">
        <v>100.55</v>
      </c>
      <c r="AF289">
        <v>0</v>
      </c>
      <c r="AG289">
        <v>0</v>
      </c>
      <c r="AH289">
        <v>0</v>
      </c>
      <c r="AI289">
        <v>6.43</v>
      </c>
      <c r="AJ289">
        <v>1</v>
      </c>
      <c r="AK289">
        <v>1</v>
      </c>
      <c r="AL289">
        <v>1</v>
      </c>
      <c r="AM289">
        <v>0</v>
      </c>
      <c r="AN289">
        <v>0</v>
      </c>
      <c r="AO289">
        <v>0</v>
      </c>
      <c r="AP289">
        <v>1</v>
      </c>
      <c r="AQ289">
        <v>0</v>
      </c>
      <c r="AR289">
        <v>0</v>
      </c>
      <c r="AS289" t="s">
        <v>3</v>
      </c>
      <c r="AT289">
        <v>100</v>
      </c>
      <c r="AU289" t="s">
        <v>42</v>
      </c>
      <c r="AV289">
        <v>0</v>
      </c>
      <c r="AW289">
        <v>1</v>
      </c>
      <c r="AX289">
        <v>-1</v>
      </c>
      <c r="AY289">
        <v>0</v>
      </c>
      <c r="AZ289">
        <v>0</v>
      </c>
      <c r="BA289" t="s">
        <v>3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v>0</v>
      </c>
      <c r="CX289">
        <f>ROUND(Y289*Source!I138,9)</f>
        <v>32</v>
      </c>
      <c r="CY289">
        <f t="shared" si="139"/>
        <v>646.54</v>
      </c>
      <c r="CZ289">
        <f t="shared" si="140"/>
        <v>100.55</v>
      </c>
      <c r="DA289">
        <f t="shared" si="141"/>
        <v>6.43</v>
      </c>
      <c r="DB289">
        <f t="shared" si="142"/>
        <v>10055</v>
      </c>
      <c r="DC289">
        <f t="shared" si="143"/>
        <v>0</v>
      </c>
      <c r="DD289" t="s">
        <v>3</v>
      </c>
      <c r="DE289" t="s">
        <v>3</v>
      </c>
      <c r="DF289">
        <f t="shared" si="144"/>
        <v>20689.28</v>
      </c>
      <c r="DG289">
        <f t="shared" si="145"/>
        <v>0</v>
      </c>
      <c r="DH289">
        <f t="shared" si="146"/>
        <v>0</v>
      </c>
      <c r="DI289">
        <f t="shared" si="129"/>
        <v>0</v>
      </c>
      <c r="DJ289">
        <f t="shared" si="147"/>
        <v>20689.28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">
      <c r="A290">
        <f>ROW(Source!A138)</f>
        <v>138</v>
      </c>
      <c r="B290">
        <v>85736473</v>
      </c>
      <c r="C290">
        <v>85737200</v>
      </c>
      <c r="D290">
        <v>85214880</v>
      </c>
      <c r="E290">
        <v>1</v>
      </c>
      <c r="F290">
        <v>1</v>
      </c>
      <c r="G290">
        <v>1081</v>
      </c>
      <c r="H290">
        <v>3</v>
      </c>
      <c r="I290" t="s">
        <v>273</v>
      </c>
      <c r="J290" t="s">
        <v>275</v>
      </c>
      <c r="K290" t="s">
        <v>274</v>
      </c>
      <c r="L290">
        <v>1354</v>
      </c>
      <c r="N290">
        <v>1010</v>
      </c>
      <c r="O290" t="s">
        <v>146</v>
      </c>
      <c r="P290" t="s">
        <v>146</v>
      </c>
      <c r="Q290">
        <v>1</v>
      </c>
      <c r="W290">
        <v>0</v>
      </c>
      <c r="X290">
        <v>1928721825</v>
      </c>
      <c r="Y290">
        <f t="shared" si="138"/>
        <v>9.375</v>
      </c>
      <c r="AA290">
        <v>574.47</v>
      </c>
      <c r="AB290">
        <v>0</v>
      </c>
      <c r="AC290">
        <v>0</v>
      </c>
      <c r="AD290">
        <v>0</v>
      </c>
      <c r="AE290">
        <v>72.81</v>
      </c>
      <c r="AF290">
        <v>0</v>
      </c>
      <c r="AG290">
        <v>0</v>
      </c>
      <c r="AH290">
        <v>0</v>
      </c>
      <c r="AI290">
        <v>7.89</v>
      </c>
      <c r="AJ290">
        <v>1</v>
      </c>
      <c r="AK290">
        <v>1</v>
      </c>
      <c r="AL290">
        <v>1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0</v>
      </c>
      <c r="AS290" t="s">
        <v>3</v>
      </c>
      <c r="AT290">
        <v>9.375</v>
      </c>
      <c r="AU290" t="s">
        <v>42</v>
      </c>
      <c r="AV290">
        <v>0</v>
      </c>
      <c r="AW290">
        <v>1</v>
      </c>
      <c r="AX290">
        <v>-1</v>
      </c>
      <c r="AY290">
        <v>0</v>
      </c>
      <c r="AZ290">
        <v>0</v>
      </c>
      <c r="BA290" t="s">
        <v>3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v>0</v>
      </c>
      <c r="CX290">
        <f>ROUND(Y290*Source!I138,9)</f>
        <v>3</v>
      </c>
      <c r="CY290">
        <f t="shared" si="139"/>
        <v>574.47</v>
      </c>
      <c r="CZ290">
        <f t="shared" si="140"/>
        <v>72.81</v>
      </c>
      <c r="DA290">
        <f t="shared" si="141"/>
        <v>7.89</v>
      </c>
      <c r="DB290">
        <f t="shared" si="142"/>
        <v>682.59</v>
      </c>
      <c r="DC290">
        <f t="shared" si="143"/>
        <v>0</v>
      </c>
      <c r="DD290" t="s">
        <v>3</v>
      </c>
      <c r="DE290" t="s">
        <v>3</v>
      </c>
      <c r="DF290">
        <f t="shared" si="144"/>
        <v>1723.41</v>
      </c>
      <c r="DG290">
        <f t="shared" si="145"/>
        <v>0</v>
      </c>
      <c r="DH290">
        <f t="shared" si="146"/>
        <v>0</v>
      </c>
      <c r="DI290">
        <f t="shared" si="129"/>
        <v>0</v>
      </c>
      <c r="DJ290">
        <f t="shared" si="147"/>
        <v>1723.41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">
      <c r="A291">
        <f>ROW(Source!A138)</f>
        <v>138</v>
      </c>
      <c r="B291">
        <v>85736473</v>
      </c>
      <c r="C291">
        <v>85737200</v>
      </c>
      <c r="D291">
        <v>85215050</v>
      </c>
      <c r="E291">
        <v>1</v>
      </c>
      <c r="F291">
        <v>1</v>
      </c>
      <c r="G291">
        <v>1081</v>
      </c>
      <c r="H291">
        <v>3</v>
      </c>
      <c r="I291" t="s">
        <v>281</v>
      </c>
      <c r="J291" t="s">
        <v>283</v>
      </c>
      <c r="K291" t="s">
        <v>282</v>
      </c>
      <c r="L291">
        <v>1354</v>
      </c>
      <c r="N291">
        <v>1010</v>
      </c>
      <c r="O291" t="s">
        <v>146</v>
      </c>
      <c r="P291" t="s">
        <v>146</v>
      </c>
      <c r="Q291">
        <v>1</v>
      </c>
      <c r="W291">
        <v>0</v>
      </c>
      <c r="X291">
        <v>1426061205</v>
      </c>
      <c r="Y291">
        <f t="shared" si="138"/>
        <v>3.125</v>
      </c>
      <c r="AA291">
        <v>371.17</v>
      </c>
      <c r="AB291">
        <v>0</v>
      </c>
      <c r="AC291">
        <v>0</v>
      </c>
      <c r="AD291">
        <v>0</v>
      </c>
      <c r="AE291">
        <v>44.24</v>
      </c>
      <c r="AF291">
        <v>0</v>
      </c>
      <c r="AG291">
        <v>0</v>
      </c>
      <c r="AH291">
        <v>0</v>
      </c>
      <c r="AI291">
        <v>8.39</v>
      </c>
      <c r="AJ291">
        <v>1</v>
      </c>
      <c r="AK291">
        <v>1</v>
      </c>
      <c r="AL291">
        <v>1</v>
      </c>
      <c r="AM291">
        <v>0</v>
      </c>
      <c r="AN291">
        <v>0</v>
      </c>
      <c r="AO291">
        <v>0</v>
      </c>
      <c r="AP291">
        <v>1</v>
      </c>
      <c r="AQ291">
        <v>0</v>
      </c>
      <c r="AR291">
        <v>0</v>
      </c>
      <c r="AS291" t="s">
        <v>3</v>
      </c>
      <c r="AT291">
        <v>3.125</v>
      </c>
      <c r="AU291" t="s">
        <v>42</v>
      </c>
      <c r="AV291">
        <v>0</v>
      </c>
      <c r="AW291">
        <v>1</v>
      </c>
      <c r="AX291">
        <v>-1</v>
      </c>
      <c r="AY291">
        <v>0</v>
      </c>
      <c r="AZ291">
        <v>0</v>
      </c>
      <c r="BA291" t="s">
        <v>3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v>0</v>
      </c>
      <c r="CX291">
        <f>ROUND(Y291*Source!I138,9)</f>
        <v>1</v>
      </c>
      <c r="CY291">
        <f t="shared" si="139"/>
        <v>371.17</v>
      </c>
      <c r="CZ291">
        <f t="shared" si="140"/>
        <v>44.24</v>
      </c>
      <c r="DA291">
        <f t="shared" si="141"/>
        <v>8.39</v>
      </c>
      <c r="DB291">
        <f t="shared" si="142"/>
        <v>138.25</v>
      </c>
      <c r="DC291">
        <f t="shared" si="143"/>
        <v>0</v>
      </c>
      <c r="DD291" t="s">
        <v>3</v>
      </c>
      <c r="DE291" t="s">
        <v>3</v>
      </c>
      <c r="DF291">
        <f t="shared" si="144"/>
        <v>371.17</v>
      </c>
      <c r="DG291">
        <f t="shared" si="145"/>
        <v>0</v>
      </c>
      <c r="DH291">
        <f t="shared" si="146"/>
        <v>0</v>
      </c>
      <c r="DI291">
        <f t="shared" si="129"/>
        <v>0</v>
      </c>
      <c r="DJ291">
        <f t="shared" si="147"/>
        <v>371.17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">
      <c r="A292">
        <f>ROW(Source!A138)</f>
        <v>138</v>
      </c>
      <c r="B292">
        <v>85736473</v>
      </c>
      <c r="C292">
        <v>85737200</v>
      </c>
      <c r="D292">
        <v>85215051</v>
      </c>
      <c r="E292">
        <v>1</v>
      </c>
      <c r="F292">
        <v>1</v>
      </c>
      <c r="G292">
        <v>1081</v>
      </c>
      <c r="H292">
        <v>3</v>
      </c>
      <c r="I292" t="s">
        <v>277</v>
      </c>
      <c r="J292" t="s">
        <v>279</v>
      </c>
      <c r="K292" t="s">
        <v>278</v>
      </c>
      <c r="L292">
        <v>1354</v>
      </c>
      <c r="N292">
        <v>1010</v>
      </c>
      <c r="O292" t="s">
        <v>146</v>
      </c>
      <c r="P292" t="s">
        <v>146</v>
      </c>
      <c r="Q292">
        <v>1</v>
      </c>
      <c r="W292">
        <v>0</v>
      </c>
      <c r="X292">
        <v>-755480911</v>
      </c>
      <c r="Y292">
        <f t="shared" si="138"/>
        <v>3.125</v>
      </c>
      <c r="AA292">
        <v>317.92</v>
      </c>
      <c r="AB292">
        <v>0</v>
      </c>
      <c r="AC292">
        <v>0</v>
      </c>
      <c r="AD292">
        <v>0</v>
      </c>
      <c r="AE292">
        <v>47.38</v>
      </c>
      <c r="AF292">
        <v>0</v>
      </c>
      <c r="AG292">
        <v>0</v>
      </c>
      <c r="AH292">
        <v>0</v>
      </c>
      <c r="AI292">
        <v>6.71</v>
      </c>
      <c r="AJ292">
        <v>1</v>
      </c>
      <c r="AK292">
        <v>1</v>
      </c>
      <c r="AL292">
        <v>1</v>
      </c>
      <c r="AM292">
        <v>0</v>
      </c>
      <c r="AN292">
        <v>0</v>
      </c>
      <c r="AO292">
        <v>0</v>
      </c>
      <c r="AP292">
        <v>1</v>
      </c>
      <c r="AQ292">
        <v>0</v>
      </c>
      <c r="AR292">
        <v>0</v>
      </c>
      <c r="AS292" t="s">
        <v>3</v>
      </c>
      <c r="AT292">
        <v>3.125</v>
      </c>
      <c r="AU292" t="s">
        <v>42</v>
      </c>
      <c r="AV292">
        <v>0</v>
      </c>
      <c r="AW292">
        <v>1</v>
      </c>
      <c r="AX292">
        <v>-1</v>
      </c>
      <c r="AY292">
        <v>0</v>
      </c>
      <c r="AZ292">
        <v>0</v>
      </c>
      <c r="BA292" t="s">
        <v>3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v>0</v>
      </c>
      <c r="CX292">
        <f>ROUND(Y292*Source!I138,9)</f>
        <v>1</v>
      </c>
      <c r="CY292">
        <f t="shared" si="139"/>
        <v>317.92</v>
      </c>
      <c r="CZ292">
        <f t="shared" si="140"/>
        <v>47.38</v>
      </c>
      <c r="DA292">
        <f t="shared" si="141"/>
        <v>6.71</v>
      </c>
      <c r="DB292">
        <f t="shared" si="142"/>
        <v>148.06</v>
      </c>
      <c r="DC292">
        <f t="shared" si="143"/>
        <v>0</v>
      </c>
      <c r="DD292" t="s">
        <v>3</v>
      </c>
      <c r="DE292" t="s">
        <v>3</v>
      </c>
      <c r="DF292">
        <f t="shared" si="144"/>
        <v>317.92</v>
      </c>
      <c r="DG292">
        <f t="shared" si="145"/>
        <v>0</v>
      </c>
      <c r="DH292">
        <f t="shared" si="146"/>
        <v>0</v>
      </c>
      <c r="DI292">
        <f t="shared" si="129"/>
        <v>0</v>
      </c>
      <c r="DJ292">
        <f t="shared" si="147"/>
        <v>317.92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">
      <c r="A293">
        <f>ROW(Source!A138)</f>
        <v>138</v>
      </c>
      <c r="B293">
        <v>85736473</v>
      </c>
      <c r="C293">
        <v>85737200</v>
      </c>
      <c r="D293">
        <v>85215073</v>
      </c>
      <c r="E293">
        <v>1</v>
      </c>
      <c r="F293">
        <v>1</v>
      </c>
      <c r="G293">
        <v>1081</v>
      </c>
      <c r="H293">
        <v>3</v>
      </c>
      <c r="I293" t="s">
        <v>269</v>
      </c>
      <c r="J293" t="s">
        <v>271</v>
      </c>
      <c r="K293" t="s">
        <v>270</v>
      </c>
      <c r="L293">
        <v>1354</v>
      </c>
      <c r="N293">
        <v>1010</v>
      </c>
      <c r="O293" t="s">
        <v>146</v>
      </c>
      <c r="P293" t="s">
        <v>146</v>
      </c>
      <c r="Q293">
        <v>1</v>
      </c>
      <c r="W293">
        <v>0</v>
      </c>
      <c r="X293">
        <v>-1985471790</v>
      </c>
      <c r="Y293">
        <f t="shared" si="138"/>
        <v>12.5</v>
      </c>
      <c r="AA293">
        <v>913.94</v>
      </c>
      <c r="AB293">
        <v>0</v>
      </c>
      <c r="AC293">
        <v>0</v>
      </c>
      <c r="AD293">
        <v>0</v>
      </c>
      <c r="AE293">
        <v>102.46</v>
      </c>
      <c r="AF293">
        <v>0</v>
      </c>
      <c r="AG293">
        <v>0</v>
      </c>
      <c r="AH293">
        <v>0</v>
      </c>
      <c r="AI293">
        <v>8.92</v>
      </c>
      <c r="AJ293">
        <v>1</v>
      </c>
      <c r="AK293">
        <v>1</v>
      </c>
      <c r="AL293">
        <v>1</v>
      </c>
      <c r="AM293">
        <v>0</v>
      </c>
      <c r="AN293">
        <v>0</v>
      </c>
      <c r="AO293">
        <v>0</v>
      </c>
      <c r="AP293">
        <v>1</v>
      </c>
      <c r="AQ293">
        <v>0</v>
      </c>
      <c r="AR293">
        <v>0</v>
      </c>
      <c r="AS293" t="s">
        <v>3</v>
      </c>
      <c r="AT293">
        <v>12.5</v>
      </c>
      <c r="AU293" t="s">
        <v>42</v>
      </c>
      <c r="AV293">
        <v>0</v>
      </c>
      <c r="AW293">
        <v>1</v>
      </c>
      <c r="AX293">
        <v>-1</v>
      </c>
      <c r="AY293">
        <v>0</v>
      </c>
      <c r="AZ293">
        <v>0</v>
      </c>
      <c r="BA293" t="s">
        <v>3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V293">
        <v>0</v>
      </c>
      <c r="CW293">
        <v>0</v>
      </c>
      <c r="CX293">
        <f>ROUND(Y293*Source!I138,9)</f>
        <v>4</v>
      </c>
      <c r="CY293">
        <f t="shared" si="139"/>
        <v>913.94</v>
      </c>
      <c r="CZ293">
        <f t="shared" si="140"/>
        <v>102.46</v>
      </c>
      <c r="DA293">
        <f t="shared" si="141"/>
        <v>8.92</v>
      </c>
      <c r="DB293">
        <f t="shared" si="142"/>
        <v>1280.75</v>
      </c>
      <c r="DC293">
        <f t="shared" si="143"/>
        <v>0</v>
      </c>
      <c r="DD293" t="s">
        <v>3</v>
      </c>
      <c r="DE293" t="s">
        <v>3</v>
      </c>
      <c r="DF293">
        <f t="shared" si="144"/>
        <v>3655.76</v>
      </c>
      <c r="DG293">
        <f t="shared" si="145"/>
        <v>0</v>
      </c>
      <c r="DH293">
        <f t="shared" si="146"/>
        <v>0</v>
      </c>
      <c r="DI293">
        <f t="shared" si="129"/>
        <v>0</v>
      </c>
      <c r="DJ293">
        <f t="shared" si="147"/>
        <v>3655.76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">
      <c r="A294">
        <f>ROW(Source!A138)</f>
        <v>138</v>
      </c>
      <c r="B294">
        <v>85736473</v>
      </c>
      <c r="C294">
        <v>85737200</v>
      </c>
      <c r="D294">
        <v>85215134</v>
      </c>
      <c r="E294">
        <v>1</v>
      </c>
      <c r="F294">
        <v>1</v>
      </c>
      <c r="G294">
        <v>1081</v>
      </c>
      <c r="H294">
        <v>3</v>
      </c>
      <c r="I294" t="s">
        <v>265</v>
      </c>
      <c r="J294" t="s">
        <v>267</v>
      </c>
      <c r="K294" t="s">
        <v>266</v>
      </c>
      <c r="L294">
        <v>1354</v>
      </c>
      <c r="N294">
        <v>1010</v>
      </c>
      <c r="O294" t="s">
        <v>146</v>
      </c>
      <c r="P294" t="s">
        <v>146</v>
      </c>
      <c r="Q294">
        <v>1</v>
      </c>
      <c r="W294">
        <v>0</v>
      </c>
      <c r="X294">
        <v>-2079673721</v>
      </c>
      <c r="Y294">
        <f t="shared" si="138"/>
        <v>6.25</v>
      </c>
      <c r="AA294">
        <v>793.1</v>
      </c>
      <c r="AB294">
        <v>0</v>
      </c>
      <c r="AC294">
        <v>0</v>
      </c>
      <c r="AD294">
        <v>0</v>
      </c>
      <c r="AE294">
        <v>103</v>
      </c>
      <c r="AF294">
        <v>0</v>
      </c>
      <c r="AG294">
        <v>0</v>
      </c>
      <c r="AH294">
        <v>0</v>
      </c>
      <c r="AI294">
        <v>7.7</v>
      </c>
      <c r="AJ294">
        <v>1</v>
      </c>
      <c r="AK294">
        <v>1</v>
      </c>
      <c r="AL294">
        <v>1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  <c r="AS294" t="s">
        <v>3</v>
      </c>
      <c r="AT294">
        <v>6.25</v>
      </c>
      <c r="AU294" t="s">
        <v>42</v>
      </c>
      <c r="AV294">
        <v>0</v>
      </c>
      <c r="AW294">
        <v>1</v>
      </c>
      <c r="AX294">
        <v>-1</v>
      </c>
      <c r="AY294">
        <v>0</v>
      </c>
      <c r="AZ294">
        <v>0</v>
      </c>
      <c r="BA294" t="s">
        <v>3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V294">
        <v>0</v>
      </c>
      <c r="CW294">
        <v>0</v>
      </c>
      <c r="CX294">
        <f>ROUND(Y294*Source!I138,9)</f>
        <v>2</v>
      </c>
      <c r="CY294">
        <f t="shared" si="139"/>
        <v>793.1</v>
      </c>
      <c r="CZ294">
        <f t="shared" si="140"/>
        <v>103</v>
      </c>
      <c r="DA294">
        <f t="shared" si="141"/>
        <v>7.7</v>
      </c>
      <c r="DB294">
        <f t="shared" si="142"/>
        <v>643.75</v>
      </c>
      <c r="DC294">
        <f t="shared" si="143"/>
        <v>0</v>
      </c>
      <c r="DD294" t="s">
        <v>3</v>
      </c>
      <c r="DE294" t="s">
        <v>3</v>
      </c>
      <c r="DF294">
        <f t="shared" si="144"/>
        <v>1586.2</v>
      </c>
      <c r="DG294">
        <f t="shared" si="145"/>
        <v>0</v>
      </c>
      <c r="DH294">
        <f t="shared" si="146"/>
        <v>0</v>
      </c>
      <c r="DI294">
        <f t="shared" si="129"/>
        <v>0</v>
      </c>
      <c r="DJ294">
        <f t="shared" si="147"/>
        <v>1586.2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">
      <c r="A295">
        <f>ROW(Source!A138)</f>
        <v>138</v>
      </c>
      <c r="B295">
        <v>85736473</v>
      </c>
      <c r="C295">
        <v>85737200</v>
      </c>
      <c r="D295">
        <v>85215136</v>
      </c>
      <c r="E295">
        <v>1</v>
      </c>
      <c r="F295">
        <v>1</v>
      </c>
      <c r="G295">
        <v>1081</v>
      </c>
      <c r="H295">
        <v>3</v>
      </c>
      <c r="I295" t="s">
        <v>261</v>
      </c>
      <c r="J295" t="s">
        <v>263</v>
      </c>
      <c r="K295" t="s">
        <v>262</v>
      </c>
      <c r="L295">
        <v>1354</v>
      </c>
      <c r="N295">
        <v>1010</v>
      </c>
      <c r="O295" t="s">
        <v>146</v>
      </c>
      <c r="P295" t="s">
        <v>146</v>
      </c>
      <c r="Q295">
        <v>1</v>
      </c>
      <c r="W295">
        <v>0</v>
      </c>
      <c r="X295">
        <v>1297186359</v>
      </c>
      <c r="Y295">
        <f t="shared" si="138"/>
        <v>3.125</v>
      </c>
      <c r="AA295">
        <v>927.47</v>
      </c>
      <c r="AB295">
        <v>0</v>
      </c>
      <c r="AC295">
        <v>0</v>
      </c>
      <c r="AD295">
        <v>0</v>
      </c>
      <c r="AE295">
        <v>85.56</v>
      </c>
      <c r="AF295">
        <v>0</v>
      </c>
      <c r="AG295">
        <v>0</v>
      </c>
      <c r="AH295">
        <v>0</v>
      </c>
      <c r="AI295">
        <v>10.84</v>
      </c>
      <c r="AJ295">
        <v>1</v>
      </c>
      <c r="AK295">
        <v>1</v>
      </c>
      <c r="AL295">
        <v>1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0</v>
      </c>
      <c r="AS295" t="s">
        <v>3</v>
      </c>
      <c r="AT295">
        <v>3.125</v>
      </c>
      <c r="AU295" t="s">
        <v>42</v>
      </c>
      <c r="AV295">
        <v>0</v>
      </c>
      <c r="AW295">
        <v>1</v>
      </c>
      <c r="AX295">
        <v>-1</v>
      </c>
      <c r="AY295">
        <v>0</v>
      </c>
      <c r="AZ295">
        <v>0</v>
      </c>
      <c r="BA295" t="s">
        <v>3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v>0</v>
      </c>
      <c r="CX295">
        <f>ROUND(Y295*Source!I138,9)</f>
        <v>1</v>
      </c>
      <c r="CY295">
        <f t="shared" si="139"/>
        <v>927.47</v>
      </c>
      <c r="CZ295">
        <f t="shared" si="140"/>
        <v>85.56</v>
      </c>
      <c r="DA295">
        <f t="shared" si="141"/>
        <v>10.84</v>
      </c>
      <c r="DB295">
        <f t="shared" si="142"/>
        <v>267.38</v>
      </c>
      <c r="DC295">
        <f t="shared" si="143"/>
        <v>0</v>
      </c>
      <c r="DD295" t="s">
        <v>3</v>
      </c>
      <c r="DE295" t="s">
        <v>3</v>
      </c>
      <c r="DF295">
        <f t="shared" si="144"/>
        <v>927.47</v>
      </c>
      <c r="DG295">
        <f t="shared" si="145"/>
        <v>0</v>
      </c>
      <c r="DH295">
        <f t="shared" si="146"/>
        <v>0</v>
      </c>
      <c r="DI295">
        <f t="shared" si="129"/>
        <v>0</v>
      </c>
      <c r="DJ295">
        <f t="shared" si="147"/>
        <v>927.47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">
      <c r="A296">
        <f>ROW(Source!A138)</f>
        <v>138</v>
      </c>
      <c r="B296">
        <v>85736473</v>
      </c>
      <c r="C296">
        <v>85737200</v>
      </c>
      <c r="D296">
        <v>85214758</v>
      </c>
      <c r="E296">
        <v>1</v>
      </c>
      <c r="F296">
        <v>1</v>
      </c>
      <c r="G296">
        <v>1081</v>
      </c>
      <c r="H296">
        <v>3</v>
      </c>
      <c r="I296" t="s">
        <v>285</v>
      </c>
      <c r="J296" t="s">
        <v>287</v>
      </c>
      <c r="K296" t="s">
        <v>286</v>
      </c>
      <c r="L296">
        <v>1391</v>
      </c>
      <c r="N296">
        <v>1013</v>
      </c>
      <c r="O296" t="s">
        <v>229</v>
      </c>
      <c r="P296" t="s">
        <v>229</v>
      </c>
      <c r="Q296">
        <v>1</v>
      </c>
      <c r="W296">
        <v>0</v>
      </c>
      <c r="X296">
        <v>-421400308</v>
      </c>
      <c r="Y296">
        <f t="shared" si="138"/>
        <v>3.125</v>
      </c>
      <c r="AA296">
        <v>492.26</v>
      </c>
      <c r="AB296">
        <v>0</v>
      </c>
      <c r="AC296">
        <v>0</v>
      </c>
      <c r="AD296">
        <v>0</v>
      </c>
      <c r="AE296">
        <v>67.34</v>
      </c>
      <c r="AF296">
        <v>0</v>
      </c>
      <c r="AG296">
        <v>0</v>
      </c>
      <c r="AH296">
        <v>0</v>
      </c>
      <c r="AI296">
        <v>7.31</v>
      </c>
      <c r="AJ296">
        <v>1</v>
      </c>
      <c r="AK296">
        <v>1</v>
      </c>
      <c r="AL296">
        <v>1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0</v>
      </c>
      <c r="AS296" t="s">
        <v>3</v>
      </c>
      <c r="AT296">
        <v>3.125</v>
      </c>
      <c r="AU296" t="s">
        <v>42</v>
      </c>
      <c r="AV296">
        <v>0</v>
      </c>
      <c r="AW296">
        <v>1</v>
      </c>
      <c r="AX296">
        <v>-1</v>
      </c>
      <c r="AY296">
        <v>0</v>
      </c>
      <c r="AZ296">
        <v>0</v>
      </c>
      <c r="BA296" t="s">
        <v>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v>0</v>
      </c>
      <c r="CX296">
        <f>ROUND(Y296*Source!I138,9)</f>
        <v>1</v>
      </c>
      <c r="CY296">
        <f t="shared" si="139"/>
        <v>492.26</v>
      </c>
      <c r="CZ296">
        <f t="shared" si="140"/>
        <v>67.34</v>
      </c>
      <c r="DA296">
        <f t="shared" si="141"/>
        <v>7.31</v>
      </c>
      <c r="DB296">
        <f t="shared" si="142"/>
        <v>210.44</v>
      </c>
      <c r="DC296">
        <f t="shared" si="143"/>
        <v>0</v>
      </c>
      <c r="DD296" t="s">
        <v>3</v>
      </c>
      <c r="DE296" t="s">
        <v>3</v>
      </c>
      <c r="DF296">
        <f t="shared" si="144"/>
        <v>492.26</v>
      </c>
      <c r="DG296">
        <f t="shared" si="145"/>
        <v>0</v>
      </c>
      <c r="DH296">
        <f t="shared" si="146"/>
        <v>0</v>
      </c>
      <c r="DI296">
        <f t="shared" si="129"/>
        <v>0</v>
      </c>
      <c r="DJ296">
        <f t="shared" si="147"/>
        <v>492.26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">
      <c r="A297">
        <f>ROW(Source!A155)</f>
        <v>155</v>
      </c>
      <c r="B297">
        <v>85736471</v>
      </c>
      <c r="C297">
        <v>85737240</v>
      </c>
      <c r="D297">
        <v>85164021</v>
      </c>
      <c r="E297">
        <v>1081</v>
      </c>
      <c r="F297">
        <v>1</v>
      </c>
      <c r="G297">
        <v>1081</v>
      </c>
      <c r="H297">
        <v>1</v>
      </c>
      <c r="I297" t="s">
        <v>684</v>
      </c>
      <c r="J297" t="s">
        <v>3</v>
      </c>
      <c r="K297" t="s">
        <v>685</v>
      </c>
      <c r="L297">
        <v>1191</v>
      </c>
      <c r="N297">
        <v>1013</v>
      </c>
      <c r="O297" t="s">
        <v>686</v>
      </c>
      <c r="P297" t="s">
        <v>686</v>
      </c>
      <c r="Q297">
        <v>1</v>
      </c>
      <c r="W297">
        <v>0</v>
      </c>
      <c r="X297">
        <v>476480486</v>
      </c>
      <c r="Y297">
        <f>((AT297*1.15)*1.2)</f>
        <v>2.0286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1</v>
      </c>
      <c r="AK297">
        <v>1</v>
      </c>
      <c r="AL297">
        <v>1</v>
      </c>
      <c r="AM297">
        <v>-2</v>
      </c>
      <c r="AN297">
        <v>0</v>
      </c>
      <c r="AO297">
        <v>1</v>
      </c>
      <c r="AP297">
        <v>1</v>
      </c>
      <c r="AQ297">
        <v>0</v>
      </c>
      <c r="AR297">
        <v>0</v>
      </c>
      <c r="AS297" t="s">
        <v>3</v>
      </c>
      <c r="AT297">
        <v>1.47</v>
      </c>
      <c r="AU297" t="s">
        <v>141</v>
      </c>
      <c r="AV297">
        <v>1</v>
      </c>
      <c r="AW297">
        <v>2</v>
      </c>
      <c r="AX297">
        <v>85737272</v>
      </c>
      <c r="AY297">
        <v>1</v>
      </c>
      <c r="AZ297">
        <v>0</v>
      </c>
      <c r="BA297">
        <v>301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U297">
        <f>ROUND(AT297*Source!I155*AH297*AL297,2)</f>
        <v>0</v>
      </c>
      <c r="CV297">
        <f>ROUND(Y297*Source!I155,9)</f>
        <v>2.0286</v>
      </c>
      <c r="CW297">
        <v>0</v>
      </c>
      <c r="CX297">
        <f>ROUND(Y297*Source!I155,9)</f>
        <v>2.0286</v>
      </c>
      <c r="CY297">
        <f>AD297</f>
        <v>0</v>
      </c>
      <c r="CZ297">
        <f>AH297</f>
        <v>0</v>
      </c>
      <c r="DA297">
        <f>AL297</f>
        <v>1</v>
      </c>
      <c r="DB297">
        <f>ROUND(((ROUND(AT297*CZ297,2)*1.15)*1.2),6)</f>
        <v>0</v>
      </c>
      <c r="DC297">
        <f>ROUND(((ROUND(AT297*AG297,2)*1.15)*1.2),6)</f>
        <v>0</v>
      </c>
      <c r="DD297" t="s">
        <v>3</v>
      </c>
      <c r="DE297" t="s">
        <v>3</v>
      </c>
      <c r="DF297">
        <f t="shared" ref="DF297:DF307" si="148">ROUND(ROUND(AE297,2)*CX297,2)</f>
        <v>0</v>
      </c>
      <c r="DG297">
        <f t="shared" si="145"/>
        <v>0</v>
      </c>
      <c r="DH297">
        <f t="shared" si="146"/>
        <v>0</v>
      </c>
      <c r="DI297">
        <f t="shared" si="129"/>
        <v>0</v>
      </c>
      <c r="DJ297">
        <f>DI297</f>
        <v>0</v>
      </c>
      <c r="DK297">
        <v>0</v>
      </c>
      <c r="DL297" t="s">
        <v>3</v>
      </c>
      <c r="DM297">
        <v>0</v>
      </c>
      <c r="DN297" t="s">
        <v>3</v>
      </c>
      <c r="DO297">
        <v>0</v>
      </c>
    </row>
    <row r="298" spans="1:119" x14ac:dyDescent="0.2">
      <c r="A298">
        <f>ROW(Source!A155)</f>
        <v>155</v>
      </c>
      <c r="B298">
        <v>85736471</v>
      </c>
      <c r="C298">
        <v>85737240</v>
      </c>
      <c r="D298">
        <v>85229633</v>
      </c>
      <c r="E298">
        <v>1</v>
      </c>
      <c r="F298">
        <v>1</v>
      </c>
      <c r="G298">
        <v>1081</v>
      </c>
      <c r="H298">
        <v>2</v>
      </c>
      <c r="I298" t="s">
        <v>760</v>
      </c>
      <c r="J298" t="s">
        <v>761</v>
      </c>
      <c r="K298" t="s">
        <v>762</v>
      </c>
      <c r="L298">
        <v>1368</v>
      </c>
      <c r="N298">
        <v>1011</v>
      </c>
      <c r="O298" t="s">
        <v>690</v>
      </c>
      <c r="P298" t="s">
        <v>690</v>
      </c>
      <c r="Q298">
        <v>1</v>
      </c>
      <c r="W298">
        <v>0</v>
      </c>
      <c r="X298">
        <v>1498588441</v>
      </c>
      <c r="Y298">
        <f>((AT298*1.25)*1.2)</f>
        <v>0.52500000000000002</v>
      </c>
      <c r="AA298">
        <v>0</v>
      </c>
      <c r="AB298">
        <v>7.59</v>
      </c>
      <c r="AC298">
        <v>0</v>
      </c>
      <c r="AD298">
        <v>0</v>
      </c>
      <c r="AE298">
        <v>0</v>
      </c>
      <c r="AF298">
        <v>7.11</v>
      </c>
      <c r="AG298">
        <v>0</v>
      </c>
      <c r="AH298">
        <v>0</v>
      </c>
      <c r="AI298">
        <v>1</v>
      </c>
      <c r="AJ298">
        <v>1</v>
      </c>
      <c r="AK298">
        <v>1</v>
      </c>
      <c r="AL298">
        <v>1</v>
      </c>
      <c r="AM298">
        <v>-2</v>
      </c>
      <c r="AN298">
        <v>0</v>
      </c>
      <c r="AO298">
        <v>1</v>
      </c>
      <c r="AP298">
        <v>1</v>
      </c>
      <c r="AQ298">
        <v>0</v>
      </c>
      <c r="AR298">
        <v>0</v>
      </c>
      <c r="AS298" t="s">
        <v>3</v>
      </c>
      <c r="AT298">
        <v>0.35</v>
      </c>
      <c r="AU298" t="s">
        <v>140</v>
      </c>
      <c r="AV298">
        <v>0</v>
      </c>
      <c r="AW298">
        <v>2</v>
      </c>
      <c r="AX298">
        <v>85737273</v>
      </c>
      <c r="AY298">
        <v>1</v>
      </c>
      <c r="AZ298">
        <v>0</v>
      </c>
      <c r="BA298">
        <v>302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f>ROUND(Y298*Source!I155*DO298,9)</f>
        <v>0</v>
      </c>
      <c r="CX298">
        <f>ROUND(Y298*Source!I155,9)</f>
        <v>0.52500000000000002</v>
      </c>
      <c r="CY298">
        <f>AB298</f>
        <v>7.59</v>
      </c>
      <c r="CZ298">
        <f>AF298</f>
        <v>7.11</v>
      </c>
      <c r="DA298">
        <f>AJ298</f>
        <v>1</v>
      </c>
      <c r="DB298">
        <f>ROUND(((ROUND(AT298*CZ298,2)*1.25)*1.2),6)</f>
        <v>3.7349999999999999</v>
      </c>
      <c r="DC298">
        <f>ROUND(((ROUND(AT298*AG298,2)*1.25)*1.2),6)</f>
        <v>0</v>
      </c>
      <c r="DD298" t="s">
        <v>3</v>
      </c>
      <c r="DE298" t="s">
        <v>3</v>
      </c>
      <c r="DF298">
        <f t="shared" si="148"/>
        <v>0</v>
      </c>
      <c r="DG298">
        <f t="shared" si="145"/>
        <v>3.73</v>
      </c>
      <c r="DH298">
        <f t="shared" si="146"/>
        <v>0</v>
      </c>
      <c r="DI298">
        <f t="shared" si="129"/>
        <v>0</v>
      </c>
      <c r="DJ298">
        <f>DG298</f>
        <v>3.73</v>
      </c>
      <c r="DK298">
        <v>0</v>
      </c>
      <c r="DL298" t="s">
        <v>3</v>
      </c>
      <c r="DM298">
        <v>0</v>
      </c>
      <c r="DN298" t="s">
        <v>3</v>
      </c>
      <c r="DO298">
        <v>0</v>
      </c>
    </row>
    <row r="299" spans="1:119" x14ac:dyDescent="0.2">
      <c r="A299">
        <f>ROW(Source!A155)</f>
        <v>155</v>
      </c>
      <c r="B299">
        <v>85736471</v>
      </c>
      <c r="C299">
        <v>85737240</v>
      </c>
      <c r="D299">
        <v>85229932</v>
      </c>
      <c r="E299">
        <v>1</v>
      </c>
      <c r="F299">
        <v>1</v>
      </c>
      <c r="G299">
        <v>1081</v>
      </c>
      <c r="H299">
        <v>2</v>
      </c>
      <c r="I299" t="s">
        <v>704</v>
      </c>
      <c r="J299" t="s">
        <v>705</v>
      </c>
      <c r="K299" t="s">
        <v>706</v>
      </c>
      <c r="L299">
        <v>1368</v>
      </c>
      <c r="N299">
        <v>1011</v>
      </c>
      <c r="O299" t="s">
        <v>690</v>
      </c>
      <c r="P299" t="s">
        <v>690</v>
      </c>
      <c r="Q299">
        <v>1</v>
      </c>
      <c r="W299">
        <v>0</v>
      </c>
      <c r="X299">
        <v>874612079</v>
      </c>
      <c r="Y299">
        <f>((AT299*1.25)*1.2)</f>
        <v>0.03</v>
      </c>
      <c r="AA299">
        <v>0</v>
      </c>
      <c r="AB299">
        <v>88.67</v>
      </c>
      <c r="AC299">
        <v>13.47</v>
      </c>
      <c r="AD299">
        <v>0</v>
      </c>
      <c r="AE299">
        <v>0</v>
      </c>
      <c r="AF299">
        <v>83.1</v>
      </c>
      <c r="AG299">
        <v>12.62</v>
      </c>
      <c r="AH299">
        <v>0</v>
      </c>
      <c r="AI299">
        <v>1</v>
      </c>
      <c r="AJ299">
        <v>1</v>
      </c>
      <c r="AK299">
        <v>1</v>
      </c>
      <c r="AL299">
        <v>1</v>
      </c>
      <c r="AM299">
        <v>-2</v>
      </c>
      <c r="AN299">
        <v>0</v>
      </c>
      <c r="AO299">
        <v>1</v>
      </c>
      <c r="AP299">
        <v>1</v>
      </c>
      <c r="AQ299">
        <v>0</v>
      </c>
      <c r="AR299">
        <v>0</v>
      </c>
      <c r="AS299" t="s">
        <v>3</v>
      </c>
      <c r="AT299">
        <v>0.02</v>
      </c>
      <c r="AU299" t="s">
        <v>140</v>
      </c>
      <c r="AV299">
        <v>0</v>
      </c>
      <c r="AW299">
        <v>2</v>
      </c>
      <c r="AX299">
        <v>85737274</v>
      </c>
      <c r="AY299">
        <v>1</v>
      </c>
      <c r="AZ299">
        <v>0</v>
      </c>
      <c r="BA299">
        <v>303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f>ROUND(Y299*Source!I155*DO299,9)</f>
        <v>0.37859999999999999</v>
      </c>
      <c r="CX299">
        <f>ROUND(Y299*Source!I155,9)</f>
        <v>0.03</v>
      </c>
      <c r="CY299">
        <f>AB299</f>
        <v>88.67</v>
      </c>
      <c r="CZ299">
        <f>AF299</f>
        <v>83.1</v>
      </c>
      <c r="DA299">
        <f>AJ299</f>
        <v>1</v>
      </c>
      <c r="DB299">
        <f>ROUND(((ROUND(AT299*CZ299,2)*1.25)*1.2),6)</f>
        <v>2.4900000000000002</v>
      </c>
      <c r="DC299">
        <f>ROUND(((ROUND(AT299*AG299,2)*1.25)*1.2),6)</f>
        <v>0.375</v>
      </c>
      <c r="DD299" t="s">
        <v>3</v>
      </c>
      <c r="DE299" t="s">
        <v>3</v>
      </c>
      <c r="DF299">
        <f t="shared" si="148"/>
        <v>0</v>
      </c>
      <c r="DG299">
        <f t="shared" si="145"/>
        <v>2.4900000000000002</v>
      </c>
      <c r="DH299">
        <f t="shared" si="146"/>
        <v>0.38</v>
      </c>
      <c r="DI299">
        <f t="shared" si="129"/>
        <v>0</v>
      </c>
      <c r="DJ299">
        <f>DG299</f>
        <v>2.4900000000000002</v>
      </c>
      <c r="DK299">
        <v>0</v>
      </c>
      <c r="DL299" t="s">
        <v>707</v>
      </c>
      <c r="DM299">
        <v>0</v>
      </c>
      <c r="DN299" t="s">
        <v>686</v>
      </c>
      <c r="DO299">
        <v>12.62</v>
      </c>
    </row>
    <row r="300" spans="1:119" x14ac:dyDescent="0.2">
      <c r="A300">
        <f>ROW(Source!A155)</f>
        <v>155</v>
      </c>
      <c r="B300">
        <v>85736471</v>
      </c>
      <c r="C300">
        <v>85737240</v>
      </c>
      <c r="D300">
        <v>85200102</v>
      </c>
      <c r="E300">
        <v>1</v>
      </c>
      <c r="F300">
        <v>1</v>
      </c>
      <c r="G300">
        <v>1081</v>
      </c>
      <c r="H300">
        <v>3</v>
      </c>
      <c r="I300" t="s">
        <v>763</v>
      </c>
      <c r="J300" t="s">
        <v>764</v>
      </c>
      <c r="K300" t="s">
        <v>765</v>
      </c>
      <c r="L300">
        <v>1348</v>
      </c>
      <c r="N300">
        <v>1009</v>
      </c>
      <c r="O300" t="s">
        <v>700</v>
      </c>
      <c r="P300" t="s">
        <v>700</v>
      </c>
      <c r="Q300">
        <v>1000</v>
      </c>
      <c r="W300">
        <v>0</v>
      </c>
      <c r="X300">
        <v>1001555392</v>
      </c>
      <c r="Y300">
        <f>((AT300*1)*1)</f>
        <v>1.3999999999999999E-4</v>
      </c>
      <c r="AA300">
        <v>9879.51</v>
      </c>
      <c r="AB300">
        <v>0</v>
      </c>
      <c r="AC300">
        <v>0</v>
      </c>
      <c r="AD300">
        <v>0</v>
      </c>
      <c r="AE300">
        <v>9879.51</v>
      </c>
      <c r="AF300">
        <v>0</v>
      </c>
      <c r="AG300">
        <v>0</v>
      </c>
      <c r="AH300">
        <v>0</v>
      </c>
      <c r="AI300">
        <v>1</v>
      </c>
      <c r="AJ300">
        <v>1</v>
      </c>
      <c r="AK300">
        <v>1</v>
      </c>
      <c r="AL300">
        <v>1</v>
      </c>
      <c r="AM300">
        <v>-2</v>
      </c>
      <c r="AN300">
        <v>0</v>
      </c>
      <c r="AO300">
        <v>1</v>
      </c>
      <c r="AP300">
        <v>1</v>
      </c>
      <c r="AQ300">
        <v>0</v>
      </c>
      <c r="AR300">
        <v>0</v>
      </c>
      <c r="AS300" t="s">
        <v>3</v>
      </c>
      <c r="AT300">
        <v>1.3999999999999999E-4</v>
      </c>
      <c r="AU300" t="s">
        <v>42</v>
      </c>
      <c r="AV300">
        <v>0</v>
      </c>
      <c r="AW300">
        <v>2</v>
      </c>
      <c r="AX300">
        <v>85737275</v>
      </c>
      <c r="AY300">
        <v>1</v>
      </c>
      <c r="AZ300">
        <v>0</v>
      </c>
      <c r="BA300">
        <v>304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v>0</v>
      </c>
      <c r="CX300">
        <f>ROUND(Y300*Source!I155,9)</f>
        <v>1.3999999999999999E-4</v>
      </c>
      <c r="CY300">
        <f>AA300</f>
        <v>9879.51</v>
      </c>
      <c r="CZ300">
        <f>AE300</f>
        <v>9879.51</v>
      </c>
      <c r="DA300">
        <f>AI300</f>
        <v>1</v>
      </c>
      <c r="DB300">
        <f>ROUND(((ROUND(AT300*CZ300,2)*1)*1),6)</f>
        <v>1.38</v>
      </c>
      <c r="DC300">
        <f>ROUND(((ROUND(AT300*AG300,2)*1)*1),6)</f>
        <v>0</v>
      </c>
      <c r="DD300" t="s">
        <v>3</v>
      </c>
      <c r="DE300" t="s">
        <v>3</v>
      </c>
      <c r="DF300">
        <f t="shared" si="148"/>
        <v>1.38</v>
      </c>
      <c r="DG300">
        <f t="shared" si="145"/>
        <v>0</v>
      </c>
      <c r="DH300">
        <f t="shared" si="146"/>
        <v>0</v>
      </c>
      <c r="DI300">
        <f t="shared" si="129"/>
        <v>0</v>
      </c>
      <c r="DJ300">
        <f>DF300</f>
        <v>1.38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">
      <c r="A301">
        <f>ROW(Source!A155)</f>
        <v>155</v>
      </c>
      <c r="B301">
        <v>85736471</v>
      </c>
      <c r="C301">
        <v>85737240</v>
      </c>
      <c r="D301">
        <v>85198911</v>
      </c>
      <c r="E301">
        <v>1</v>
      </c>
      <c r="F301">
        <v>1</v>
      </c>
      <c r="G301">
        <v>1081</v>
      </c>
      <c r="H301">
        <v>3</v>
      </c>
      <c r="I301" t="s">
        <v>766</v>
      </c>
      <c r="J301" t="s">
        <v>767</v>
      </c>
      <c r="K301" t="s">
        <v>768</v>
      </c>
      <c r="L301">
        <v>1348</v>
      </c>
      <c r="N301">
        <v>1009</v>
      </c>
      <c r="O301" t="s">
        <v>700</v>
      </c>
      <c r="P301" t="s">
        <v>700</v>
      </c>
      <c r="Q301">
        <v>1000</v>
      </c>
      <c r="W301">
        <v>0</v>
      </c>
      <c r="X301">
        <v>-268464753</v>
      </c>
      <c r="Y301">
        <f>((AT301*1)*1)</f>
        <v>1.1000000000000001E-3</v>
      </c>
      <c r="AA301">
        <v>17868.28</v>
      </c>
      <c r="AB301">
        <v>0</v>
      </c>
      <c r="AC301">
        <v>0</v>
      </c>
      <c r="AD301">
        <v>0</v>
      </c>
      <c r="AE301">
        <v>17868.28</v>
      </c>
      <c r="AF301">
        <v>0</v>
      </c>
      <c r="AG301">
        <v>0</v>
      </c>
      <c r="AH301">
        <v>0</v>
      </c>
      <c r="AI301">
        <v>1</v>
      </c>
      <c r="AJ301">
        <v>1</v>
      </c>
      <c r="AK301">
        <v>1</v>
      </c>
      <c r="AL301">
        <v>1</v>
      </c>
      <c r="AM301">
        <v>-2</v>
      </c>
      <c r="AN301">
        <v>0</v>
      </c>
      <c r="AO301">
        <v>1</v>
      </c>
      <c r="AP301">
        <v>1</v>
      </c>
      <c r="AQ301">
        <v>0</v>
      </c>
      <c r="AR301">
        <v>0</v>
      </c>
      <c r="AS301" t="s">
        <v>3</v>
      </c>
      <c r="AT301">
        <v>1.1000000000000001E-3</v>
      </c>
      <c r="AU301" t="s">
        <v>42</v>
      </c>
      <c r="AV301">
        <v>0</v>
      </c>
      <c r="AW301">
        <v>2</v>
      </c>
      <c r="AX301">
        <v>85737276</v>
      </c>
      <c r="AY301">
        <v>1</v>
      </c>
      <c r="AZ301">
        <v>0</v>
      </c>
      <c r="BA301">
        <v>305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V301">
        <v>0</v>
      </c>
      <c r="CW301">
        <v>0</v>
      </c>
      <c r="CX301">
        <f>ROUND(Y301*Source!I155,9)</f>
        <v>1.1000000000000001E-3</v>
      </c>
      <c r="CY301">
        <f>AA301</f>
        <v>17868.28</v>
      </c>
      <c r="CZ301">
        <f>AE301</f>
        <v>17868.28</v>
      </c>
      <c r="DA301">
        <f>AI301</f>
        <v>1</v>
      </c>
      <c r="DB301">
        <f>ROUND(((ROUND(AT301*CZ301,2)*1)*1),6)</f>
        <v>19.66</v>
      </c>
      <c r="DC301">
        <f>ROUND(((ROUND(AT301*AG301,2)*1)*1),6)</f>
        <v>0</v>
      </c>
      <c r="DD301" t="s">
        <v>3</v>
      </c>
      <c r="DE301" t="s">
        <v>3</v>
      </c>
      <c r="DF301">
        <f t="shared" si="148"/>
        <v>19.66</v>
      </c>
      <c r="DG301">
        <f t="shared" si="145"/>
        <v>0</v>
      </c>
      <c r="DH301">
        <f t="shared" si="146"/>
        <v>0</v>
      </c>
      <c r="DI301">
        <f t="shared" si="129"/>
        <v>0</v>
      </c>
      <c r="DJ301">
        <f>DF301</f>
        <v>19.66</v>
      </c>
      <c r="DK301">
        <v>0</v>
      </c>
      <c r="DL301" t="s">
        <v>3</v>
      </c>
      <c r="DM301">
        <v>0</v>
      </c>
      <c r="DN301" t="s">
        <v>3</v>
      </c>
      <c r="DO301">
        <v>0</v>
      </c>
    </row>
    <row r="302" spans="1:119" x14ac:dyDescent="0.2">
      <c r="A302">
        <f>ROW(Source!A155)</f>
        <v>155</v>
      </c>
      <c r="B302">
        <v>85736471</v>
      </c>
      <c r="C302">
        <v>85737240</v>
      </c>
      <c r="D302">
        <v>85215208</v>
      </c>
      <c r="E302">
        <v>1</v>
      </c>
      <c r="F302">
        <v>1</v>
      </c>
      <c r="G302">
        <v>1081</v>
      </c>
      <c r="H302">
        <v>3</v>
      </c>
      <c r="I302" t="s">
        <v>294</v>
      </c>
      <c r="J302" t="s">
        <v>296</v>
      </c>
      <c r="K302" t="s">
        <v>295</v>
      </c>
      <c r="L302">
        <v>1391</v>
      </c>
      <c r="N302">
        <v>1013</v>
      </c>
      <c r="O302" t="s">
        <v>229</v>
      </c>
      <c r="P302" t="s">
        <v>229</v>
      </c>
      <c r="Q302">
        <v>1</v>
      </c>
      <c r="W302">
        <v>0</v>
      </c>
      <c r="X302">
        <v>1981398762</v>
      </c>
      <c r="Y302">
        <f>((AT302*1)*1)</f>
        <v>1</v>
      </c>
      <c r="AA302">
        <v>108.9</v>
      </c>
      <c r="AB302">
        <v>0</v>
      </c>
      <c r="AC302">
        <v>0</v>
      </c>
      <c r="AD302">
        <v>0</v>
      </c>
      <c r="AE302">
        <v>108.9</v>
      </c>
      <c r="AF302">
        <v>0</v>
      </c>
      <c r="AG302">
        <v>0</v>
      </c>
      <c r="AH302">
        <v>0</v>
      </c>
      <c r="AI302">
        <v>1</v>
      </c>
      <c r="AJ302">
        <v>1</v>
      </c>
      <c r="AK302">
        <v>1</v>
      </c>
      <c r="AL302">
        <v>1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 t="s">
        <v>3</v>
      </c>
      <c r="AT302">
        <v>1</v>
      </c>
      <c r="AU302" t="s">
        <v>42</v>
      </c>
      <c r="AV302">
        <v>0</v>
      </c>
      <c r="AW302">
        <v>1</v>
      </c>
      <c r="AX302">
        <v>-1</v>
      </c>
      <c r="AY302">
        <v>0</v>
      </c>
      <c r="AZ302">
        <v>0</v>
      </c>
      <c r="BA302" t="s">
        <v>3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v>0</v>
      </c>
      <c r="CX302">
        <f>ROUND(Y302*Source!I155,9)</f>
        <v>1</v>
      </c>
      <c r="CY302">
        <f>AA302</f>
        <v>108.9</v>
      </c>
      <c r="CZ302">
        <f>AE302</f>
        <v>108.9</v>
      </c>
      <c r="DA302">
        <f>AI302</f>
        <v>1</v>
      </c>
      <c r="DB302">
        <f>ROUND(((ROUND(AT302*CZ302,2)*1)*1),6)</f>
        <v>108.9</v>
      </c>
      <c r="DC302">
        <f>ROUND(((ROUND(AT302*AG302,2)*1)*1),6)</f>
        <v>0</v>
      </c>
      <c r="DD302" t="s">
        <v>3</v>
      </c>
      <c r="DE302" t="s">
        <v>3</v>
      </c>
      <c r="DF302">
        <f t="shared" si="148"/>
        <v>108.9</v>
      </c>
      <c r="DG302">
        <f t="shared" si="145"/>
        <v>0</v>
      </c>
      <c r="DH302">
        <f t="shared" si="146"/>
        <v>0</v>
      </c>
      <c r="DI302">
        <f t="shared" si="129"/>
        <v>0</v>
      </c>
      <c r="DJ302">
        <f>DF302</f>
        <v>108.9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">
      <c r="A303">
        <f>ROW(Source!A155)</f>
        <v>155</v>
      </c>
      <c r="B303">
        <v>85736471</v>
      </c>
      <c r="C303">
        <v>85737240</v>
      </c>
      <c r="D303">
        <v>85216580</v>
      </c>
      <c r="E303">
        <v>1</v>
      </c>
      <c r="F303">
        <v>1</v>
      </c>
      <c r="G303">
        <v>1081</v>
      </c>
      <c r="H303">
        <v>3</v>
      </c>
      <c r="I303" t="s">
        <v>298</v>
      </c>
      <c r="J303" t="s">
        <v>300</v>
      </c>
      <c r="K303" t="s">
        <v>299</v>
      </c>
      <c r="L303">
        <v>1354</v>
      </c>
      <c r="N303">
        <v>1010</v>
      </c>
      <c r="O303" t="s">
        <v>146</v>
      </c>
      <c r="P303" t="s">
        <v>146</v>
      </c>
      <c r="Q303">
        <v>1</v>
      </c>
      <c r="W303">
        <v>0</v>
      </c>
      <c r="X303">
        <v>-1578721721</v>
      </c>
      <c r="Y303">
        <f>((AT303*1)*1)</f>
        <v>1</v>
      </c>
      <c r="AA303">
        <v>1689.81</v>
      </c>
      <c r="AB303">
        <v>0</v>
      </c>
      <c r="AC303">
        <v>0</v>
      </c>
      <c r="AD303">
        <v>0</v>
      </c>
      <c r="AE303">
        <v>1689.81</v>
      </c>
      <c r="AF303">
        <v>0</v>
      </c>
      <c r="AG303">
        <v>0</v>
      </c>
      <c r="AH303">
        <v>0</v>
      </c>
      <c r="AI303">
        <v>1</v>
      </c>
      <c r="AJ303">
        <v>1</v>
      </c>
      <c r="AK303">
        <v>1</v>
      </c>
      <c r="AL303">
        <v>1</v>
      </c>
      <c r="AM303">
        <v>0</v>
      </c>
      <c r="AN303">
        <v>0</v>
      </c>
      <c r="AO303">
        <v>0</v>
      </c>
      <c r="AP303">
        <v>1</v>
      </c>
      <c r="AQ303">
        <v>0</v>
      </c>
      <c r="AR303">
        <v>0</v>
      </c>
      <c r="AS303" t="s">
        <v>3</v>
      </c>
      <c r="AT303">
        <v>1</v>
      </c>
      <c r="AU303" t="s">
        <v>42</v>
      </c>
      <c r="AV303">
        <v>0</v>
      </c>
      <c r="AW303">
        <v>1</v>
      </c>
      <c r="AX303">
        <v>-1</v>
      </c>
      <c r="AY303">
        <v>0</v>
      </c>
      <c r="AZ303">
        <v>0</v>
      </c>
      <c r="BA303" t="s">
        <v>3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v>0</v>
      </c>
      <c r="CX303">
        <f>ROUND(Y303*Source!I155,9)</f>
        <v>1</v>
      </c>
      <c r="CY303">
        <f>AA303</f>
        <v>1689.81</v>
      </c>
      <c r="CZ303">
        <f>AE303</f>
        <v>1689.81</v>
      </c>
      <c r="DA303">
        <f>AI303</f>
        <v>1</v>
      </c>
      <c r="DB303">
        <f>ROUND(((ROUND(AT303*CZ303,2)*1)*1),6)</f>
        <v>1689.81</v>
      </c>
      <c r="DC303">
        <f>ROUND(((ROUND(AT303*AG303,2)*1)*1),6)</f>
        <v>0</v>
      </c>
      <c r="DD303" t="s">
        <v>3</v>
      </c>
      <c r="DE303" t="s">
        <v>3</v>
      </c>
      <c r="DF303">
        <f t="shared" si="148"/>
        <v>1689.81</v>
      </c>
      <c r="DG303">
        <f t="shared" si="145"/>
        <v>0</v>
      </c>
      <c r="DH303">
        <f t="shared" si="146"/>
        <v>0</v>
      </c>
      <c r="DI303">
        <f t="shared" si="129"/>
        <v>0</v>
      </c>
      <c r="DJ303">
        <f>DF303</f>
        <v>1689.81</v>
      </c>
      <c r="DK303">
        <v>0</v>
      </c>
      <c r="DL303" t="s">
        <v>3</v>
      </c>
      <c r="DM303">
        <v>0</v>
      </c>
      <c r="DN303" t="s">
        <v>3</v>
      </c>
      <c r="DO303">
        <v>0</v>
      </c>
    </row>
    <row r="304" spans="1:119" x14ac:dyDescent="0.2">
      <c r="A304">
        <f>ROW(Source!A155)</f>
        <v>155</v>
      </c>
      <c r="B304">
        <v>85736471</v>
      </c>
      <c r="C304">
        <v>85737240</v>
      </c>
      <c r="D304">
        <v>85219690</v>
      </c>
      <c r="E304">
        <v>1</v>
      </c>
      <c r="F304">
        <v>1</v>
      </c>
      <c r="G304">
        <v>1081</v>
      </c>
      <c r="H304">
        <v>3</v>
      </c>
      <c r="I304" t="s">
        <v>769</v>
      </c>
      <c r="J304" t="s">
        <v>770</v>
      </c>
      <c r="K304" t="s">
        <v>771</v>
      </c>
      <c r="L304">
        <v>1346</v>
      </c>
      <c r="N304">
        <v>1009</v>
      </c>
      <c r="O304" t="s">
        <v>723</v>
      </c>
      <c r="P304" t="s">
        <v>723</v>
      </c>
      <c r="Q304">
        <v>1</v>
      </c>
      <c r="W304">
        <v>0</v>
      </c>
      <c r="X304">
        <v>1225074207</v>
      </c>
      <c r="Y304">
        <f>((AT304*1)*1)</f>
        <v>0.04</v>
      </c>
      <c r="AA304">
        <v>19.28</v>
      </c>
      <c r="AB304">
        <v>0</v>
      </c>
      <c r="AC304">
        <v>0</v>
      </c>
      <c r="AD304">
        <v>0</v>
      </c>
      <c r="AE304">
        <v>19.28</v>
      </c>
      <c r="AF304">
        <v>0</v>
      </c>
      <c r="AG304">
        <v>0</v>
      </c>
      <c r="AH304">
        <v>0</v>
      </c>
      <c r="AI304">
        <v>1</v>
      </c>
      <c r="AJ304">
        <v>1</v>
      </c>
      <c r="AK304">
        <v>1</v>
      </c>
      <c r="AL304">
        <v>1</v>
      </c>
      <c r="AM304">
        <v>-2</v>
      </c>
      <c r="AN304">
        <v>0</v>
      </c>
      <c r="AO304">
        <v>1</v>
      </c>
      <c r="AP304">
        <v>1</v>
      </c>
      <c r="AQ304">
        <v>0</v>
      </c>
      <c r="AR304">
        <v>0</v>
      </c>
      <c r="AS304" t="s">
        <v>3</v>
      </c>
      <c r="AT304">
        <v>0.04</v>
      </c>
      <c r="AU304" t="s">
        <v>42</v>
      </c>
      <c r="AV304">
        <v>0</v>
      </c>
      <c r="AW304">
        <v>2</v>
      </c>
      <c r="AX304">
        <v>85737277</v>
      </c>
      <c r="AY304">
        <v>1</v>
      </c>
      <c r="AZ304">
        <v>0</v>
      </c>
      <c r="BA304">
        <v>306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v>0</v>
      </c>
      <c r="CX304">
        <f>ROUND(Y304*Source!I155,9)</f>
        <v>0.04</v>
      </c>
      <c r="CY304">
        <f>AA304</f>
        <v>19.28</v>
      </c>
      <c r="CZ304">
        <f>AE304</f>
        <v>19.28</v>
      </c>
      <c r="DA304">
        <f>AI304</f>
        <v>1</v>
      </c>
      <c r="DB304">
        <f>ROUND(((ROUND(AT304*CZ304,2)*1)*1),6)</f>
        <v>0.77</v>
      </c>
      <c r="DC304">
        <f>ROUND(((ROUND(AT304*AG304,2)*1)*1),6)</f>
        <v>0</v>
      </c>
      <c r="DD304" t="s">
        <v>3</v>
      </c>
      <c r="DE304" t="s">
        <v>3</v>
      </c>
      <c r="DF304">
        <f t="shared" si="148"/>
        <v>0.77</v>
      </c>
      <c r="DG304">
        <f t="shared" si="145"/>
        <v>0</v>
      </c>
      <c r="DH304">
        <f t="shared" si="146"/>
        <v>0</v>
      </c>
      <c r="DI304">
        <f t="shared" si="129"/>
        <v>0</v>
      </c>
      <c r="DJ304">
        <f>DF304</f>
        <v>0.77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">
      <c r="A305">
        <f>ROW(Source!A156)</f>
        <v>156</v>
      </c>
      <c r="B305">
        <v>85736473</v>
      </c>
      <c r="C305">
        <v>85737240</v>
      </c>
      <c r="D305">
        <v>85164021</v>
      </c>
      <c r="E305">
        <v>1081</v>
      </c>
      <c r="F305">
        <v>1</v>
      </c>
      <c r="G305">
        <v>1081</v>
      </c>
      <c r="H305">
        <v>1</v>
      </c>
      <c r="I305" t="s">
        <v>684</v>
      </c>
      <c r="J305" t="s">
        <v>3</v>
      </c>
      <c r="K305" t="s">
        <v>685</v>
      </c>
      <c r="L305">
        <v>1191</v>
      </c>
      <c r="N305">
        <v>1013</v>
      </c>
      <c r="O305" t="s">
        <v>686</v>
      </c>
      <c r="P305" t="s">
        <v>686</v>
      </c>
      <c r="Q305">
        <v>1</v>
      </c>
      <c r="W305">
        <v>0</v>
      </c>
      <c r="X305">
        <v>476480486</v>
      </c>
      <c r="Y305">
        <f>((AT305*1.15)*1.2)</f>
        <v>2.0286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1</v>
      </c>
      <c r="AL305">
        <v>1</v>
      </c>
      <c r="AM305">
        <v>5</v>
      </c>
      <c r="AN305">
        <v>0</v>
      </c>
      <c r="AO305">
        <v>1</v>
      </c>
      <c r="AP305">
        <v>1</v>
      </c>
      <c r="AQ305">
        <v>0</v>
      </c>
      <c r="AR305">
        <v>0</v>
      </c>
      <c r="AS305" t="s">
        <v>3</v>
      </c>
      <c r="AT305">
        <v>1.47</v>
      </c>
      <c r="AU305" t="s">
        <v>141</v>
      </c>
      <c r="AV305">
        <v>1</v>
      </c>
      <c r="AW305">
        <v>2</v>
      </c>
      <c r="AX305">
        <v>85737272</v>
      </c>
      <c r="AY305">
        <v>1</v>
      </c>
      <c r="AZ305">
        <v>0</v>
      </c>
      <c r="BA305">
        <v>309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U305">
        <f>ROUND(AT305*Source!I156*AH305*AL305,2)</f>
        <v>0</v>
      </c>
      <c r="CV305">
        <f>ROUND(Y305*Source!I156,9)</f>
        <v>2.0286</v>
      </c>
      <c r="CW305">
        <v>0</v>
      </c>
      <c r="CX305">
        <f>ROUND(Y305*Source!I156,9)</f>
        <v>2.0286</v>
      </c>
      <c r="CY305">
        <f>AD305</f>
        <v>0</v>
      </c>
      <c r="CZ305">
        <f>AH305</f>
        <v>0</v>
      </c>
      <c r="DA305">
        <f>AL305</f>
        <v>1</v>
      </c>
      <c r="DB305">
        <f>ROUND(((ROUND(AT305*CZ305,2)*1.15)*1.2),6)</f>
        <v>0</v>
      </c>
      <c r="DC305">
        <f>ROUND(((ROUND(AT305*AG305,2)*1.15)*1.2),6)</f>
        <v>0</v>
      </c>
      <c r="DD305" t="s">
        <v>3</v>
      </c>
      <c r="DE305" t="s">
        <v>3</v>
      </c>
      <c r="DF305">
        <f t="shared" si="148"/>
        <v>0</v>
      </c>
      <c r="DG305">
        <f t="shared" si="145"/>
        <v>0</v>
      </c>
      <c r="DH305">
        <f t="shared" si="146"/>
        <v>0</v>
      </c>
      <c r="DI305">
        <f t="shared" si="129"/>
        <v>0</v>
      </c>
      <c r="DJ305">
        <f>DI305</f>
        <v>0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">
      <c r="A306">
        <f>ROW(Source!A156)</f>
        <v>156</v>
      </c>
      <c r="B306">
        <v>85736473</v>
      </c>
      <c r="C306">
        <v>85737240</v>
      </c>
      <c r="D306">
        <v>85229633</v>
      </c>
      <c r="E306">
        <v>1</v>
      </c>
      <c r="F306">
        <v>1</v>
      </c>
      <c r="G306">
        <v>1081</v>
      </c>
      <c r="H306">
        <v>2</v>
      </c>
      <c r="I306" t="s">
        <v>760</v>
      </c>
      <c r="J306" t="s">
        <v>761</v>
      </c>
      <c r="K306" t="s">
        <v>762</v>
      </c>
      <c r="L306">
        <v>1368</v>
      </c>
      <c r="N306">
        <v>1011</v>
      </c>
      <c r="O306" t="s">
        <v>690</v>
      </c>
      <c r="P306" t="s">
        <v>690</v>
      </c>
      <c r="Q306">
        <v>1</v>
      </c>
      <c r="W306">
        <v>0</v>
      </c>
      <c r="X306">
        <v>1498588441</v>
      </c>
      <c r="Y306">
        <f>((AT306*1.25)*1.2)</f>
        <v>0.52500000000000002</v>
      </c>
      <c r="AA306">
        <v>0</v>
      </c>
      <c r="AB306">
        <v>102.11</v>
      </c>
      <c r="AC306">
        <v>0</v>
      </c>
      <c r="AD306">
        <v>0</v>
      </c>
      <c r="AE306">
        <v>0</v>
      </c>
      <c r="AF306">
        <v>7.11</v>
      </c>
      <c r="AG306">
        <v>0</v>
      </c>
      <c r="AH306">
        <v>0</v>
      </c>
      <c r="AI306">
        <v>1</v>
      </c>
      <c r="AJ306">
        <v>13.46</v>
      </c>
      <c r="AK306">
        <v>1</v>
      </c>
      <c r="AL306">
        <v>1</v>
      </c>
      <c r="AM306">
        <v>2</v>
      </c>
      <c r="AN306">
        <v>0</v>
      </c>
      <c r="AO306">
        <v>1</v>
      </c>
      <c r="AP306">
        <v>1</v>
      </c>
      <c r="AQ306">
        <v>0</v>
      </c>
      <c r="AR306">
        <v>0</v>
      </c>
      <c r="AS306" t="s">
        <v>3</v>
      </c>
      <c r="AT306">
        <v>0.35</v>
      </c>
      <c r="AU306" t="s">
        <v>140</v>
      </c>
      <c r="AV306">
        <v>0</v>
      </c>
      <c r="AW306">
        <v>2</v>
      </c>
      <c r="AX306">
        <v>85737273</v>
      </c>
      <c r="AY306">
        <v>1</v>
      </c>
      <c r="AZ306">
        <v>0</v>
      </c>
      <c r="BA306">
        <v>310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f>ROUND(Y306*Source!I156*DO306,9)</f>
        <v>0</v>
      </c>
      <c r="CX306">
        <f>ROUND(Y306*Source!I156,9)</f>
        <v>0.52500000000000002</v>
      </c>
      <c r="CY306">
        <f>AB306</f>
        <v>102.11</v>
      </c>
      <c r="CZ306">
        <f>AF306</f>
        <v>7.11</v>
      </c>
      <c r="DA306">
        <f>AJ306</f>
        <v>13.46</v>
      </c>
      <c r="DB306">
        <f>ROUND(((ROUND(AT306*CZ306,2)*1.25)*1.2),6)</f>
        <v>3.7349999999999999</v>
      </c>
      <c r="DC306">
        <f>ROUND(((ROUND(AT306*AG306,2)*1.25)*1.2),6)</f>
        <v>0</v>
      </c>
      <c r="DD306" t="s">
        <v>3</v>
      </c>
      <c r="DE306" t="s">
        <v>3</v>
      </c>
      <c r="DF306">
        <f t="shared" si="148"/>
        <v>0</v>
      </c>
      <c r="DG306">
        <f>ROUND(ROUND(AF306*AJ306,2)*CX306,2)</f>
        <v>50.24</v>
      </c>
      <c r="DH306">
        <f t="shared" si="146"/>
        <v>0</v>
      </c>
      <c r="DI306">
        <f t="shared" si="129"/>
        <v>0</v>
      </c>
      <c r="DJ306">
        <f>DG306</f>
        <v>50.24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">
      <c r="A307">
        <f>ROW(Source!A156)</f>
        <v>156</v>
      </c>
      <c r="B307">
        <v>85736473</v>
      </c>
      <c r="C307">
        <v>85737240</v>
      </c>
      <c r="D307">
        <v>85229932</v>
      </c>
      <c r="E307">
        <v>1</v>
      </c>
      <c r="F307">
        <v>1</v>
      </c>
      <c r="G307">
        <v>1081</v>
      </c>
      <c r="H307">
        <v>2</v>
      </c>
      <c r="I307" t="s">
        <v>704</v>
      </c>
      <c r="J307" t="s">
        <v>705</v>
      </c>
      <c r="K307" t="s">
        <v>706</v>
      </c>
      <c r="L307">
        <v>1368</v>
      </c>
      <c r="N307">
        <v>1011</v>
      </c>
      <c r="O307" t="s">
        <v>690</v>
      </c>
      <c r="P307" t="s">
        <v>690</v>
      </c>
      <c r="Q307">
        <v>1</v>
      </c>
      <c r="W307">
        <v>0</v>
      </c>
      <c r="X307">
        <v>874612079</v>
      </c>
      <c r="Y307">
        <f>((AT307*1.25)*1.2)</f>
        <v>0.03</v>
      </c>
      <c r="AA307">
        <v>0</v>
      </c>
      <c r="AB307">
        <v>1513.56</v>
      </c>
      <c r="AC307">
        <v>758.78</v>
      </c>
      <c r="AD307">
        <v>0</v>
      </c>
      <c r="AE307">
        <v>0</v>
      </c>
      <c r="AF307">
        <v>83.1</v>
      </c>
      <c r="AG307">
        <v>12.62</v>
      </c>
      <c r="AH307">
        <v>0</v>
      </c>
      <c r="AI307">
        <v>1</v>
      </c>
      <c r="AJ307">
        <v>17.07</v>
      </c>
      <c r="AK307">
        <v>56.35</v>
      </c>
      <c r="AL307">
        <v>1</v>
      </c>
      <c r="AM307">
        <v>2</v>
      </c>
      <c r="AN307">
        <v>0</v>
      </c>
      <c r="AO307">
        <v>1</v>
      </c>
      <c r="AP307">
        <v>1</v>
      </c>
      <c r="AQ307">
        <v>0</v>
      </c>
      <c r="AR307">
        <v>0</v>
      </c>
      <c r="AS307" t="s">
        <v>3</v>
      </c>
      <c r="AT307">
        <v>0.02</v>
      </c>
      <c r="AU307" t="s">
        <v>140</v>
      </c>
      <c r="AV307">
        <v>0</v>
      </c>
      <c r="AW307">
        <v>2</v>
      </c>
      <c r="AX307">
        <v>85737274</v>
      </c>
      <c r="AY307">
        <v>1</v>
      </c>
      <c r="AZ307">
        <v>0</v>
      </c>
      <c r="BA307">
        <v>311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f>ROUND(Y307*Source!I156*DO307,9)</f>
        <v>0.37859999999999999</v>
      </c>
      <c r="CX307">
        <f>ROUND(Y307*Source!I156,9)</f>
        <v>0.03</v>
      </c>
      <c r="CY307">
        <f>AB307</f>
        <v>1513.56</v>
      </c>
      <c r="CZ307">
        <f>AF307</f>
        <v>83.1</v>
      </c>
      <c r="DA307">
        <f>AJ307</f>
        <v>17.07</v>
      </c>
      <c r="DB307">
        <f>ROUND(((ROUND(AT307*CZ307,2)*1.25)*1.2),6)</f>
        <v>2.4900000000000002</v>
      </c>
      <c r="DC307">
        <f>ROUND(((ROUND(AT307*AG307,2)*1.25)*1.2),6)</f>
        <v>0.375</v>
      </c>
      <c r="DD307" t="s">
        <v>3</v>
      </c>
      <c r="DE307" t="s">
        <v>3</v>
      </c>
      <c r="DF307">
        <f t="shared" si="148"/>
        <v>0</v>
      </c>
      <c r="DG307">
        <f>ROUND(ROUND(AF307*AJ307,2)*CX307,2)</f>
        <v>42.56</v>
      </c>
      <c r="DH307">
        <f>ROUND(ROUND(AG307*AK307,2)*CX307,2)</f>
        <v>21.33</v>
      </c>
      <c r="DI307">
        <f t="shared" si="129"/>
        <v>0</v>
      </c>
      <c r="DJ307">
        <f>DG307</f>
        <v>42.56</v>
      </c>
      <c r="DK307">
        <v>0</v>
      </c>
      <c r="DL307" t="s">
        <v>707</v>
      </c>
      <c r="DM307">
        <v>0</v>
      </c>
      <c r="DN307" t="s">
        <v>686</v>
      </c>
      <c r="DO307">
        <v>12.62</v>
      </c>
    </row>
    <row r="308" spans="1:119" x14ac:dyDescent="0.2">
      <c r="A308">
        <f>ROW(Source!A156)</f>
        <v>156</v>
      </c>
      <c r="B308">
        <v>85736473</v>
      </c>
      <c r="C308">
        <v>85737240</v>
      </c>
      <c r="D308">
        <v>85200102</v>
      </c>
      <c r="E308">
        <v>1</v>
      </c>
      <c r="F308">
        <v>1</v>
      </c>
      <c r="G308">
        <v>1081</v>
      </c>
      <c r="H308">
        <v>3</v>
      </c>
      <c r="I308" t="s">
        <v>763</v>
      </c>
      <c r="J308" t="s">
        <v>764</v>
      </c>
      <c r="K308" t="s">
        <v>765</v>
      </c>
      <c r="L308">
        <v>1348</v>
      </c>
      <c r="N308">
        <v>1009</v>
      </c>
      <c r="O308" t="s">
        <v>700</v>
      </c>
      <c r="P308" t="s">
        <v>700</v>
      </c>
      <c r="Q308">
        <v>1000</v>
      </c>
      <c r="W308">
        <v>0</v>
      </c>
      <c r="X308">
        <v>1001555392</v>
      </c>
      <c r="Y308">
        <f>((AT308*1)*1)</f>
        <v>1.3999999999999999E-4</v>
      </c>
      <c r="AA308">
        <v>204110.68</v>
      </c>
      <c r="AB308">
        <v>0</v>
      </c>
      <c r="AC308">
        <v>0</v>
      </c>
      <c r="AD308">
        <v>0</v>
      </c>
      <c r="AE308">
        <v>9879.51</v>
      </c>
      <c r="AF308">
        <v>0</v>
      </c>
      <c r="AG308">
        <v>0</v>
      </c>
      <c r="AH308">
        <v>0</v>
      </c>
      <c r="AI308">
        <v>20.66</v>
      </c>
      <c r="AJ308">
        <v>1</v>
      </c>
      <c r="AK308">
        <v>1</v>
      </c>
      <c r="AL308">
        <v>1</v>
      </c>
      <c r="AM308">
        <v>2</v>
      </c>
      <c r="AN308">
        <v>0</v>
      </c>
      <c r="AO308">
        <v>1</v>
      </c>
      <c r="AP308">
        <v>1</v>
      </c>
      <c r="AQ308">
        <v>0</v>
      </c>
      <c r="AR308">
        <v>0</v>
      </c>
      <c r="AS308" t="s">
        <v>3</v>
      </c>
      <c r="AT308">
        <v>1.3999999999999999E-4</v>
      </c>
      <c r="AU308" t="s">
        <v>42</v>
      </c>
      <c r="AV308">
        <v>0</v>
      </c>
      <c r="AW308">
        <v>2</v>
      </c>
      <c r="AX308">
        <v>85737275</v>
      </c>
      <c r="AY308">
        <v>1</v>
      </c>
      <c r="AZ308">
        <v>0</v>
      </c>
      <c r="BA308">
        <v>312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V308">
        <v>0</v>
      </c>
      <c r="CW308">
        <v>0</v>
      </c>
      <c r="CX308">
        <f>ROUND(Y308*Source!I156,9)</f>
        <v>1.3999999999999999E-4</v>
      </c>
      <c r="CY308">
        <f>AA308</f>
        <v>204110.68</v>
      </c>
      <c r="CZ308">
        <f>AE308</f>
        <v>9879.51</v>
      </c>
      <c r="DA308">
        <f>AI308</f>
        <v>20.66</v>
      </c>
      <c r="DB308">
        <f>ROUND(((ROUND(AT308*CZ308,2)*1)*1),6)</f>
        <v>1.38</v>
      </c>
      <c r="DC308">
        <f>ROUND(((ROUND(AT308*AG308,2)*1)*1),6)</f>
        <v>0</v>
      </c>
      <c r="DD308" t="s">
        <v>3</v>
      </c>
      <c r="DE308" t="s">
        <v>3</v>
      </c>
      <c r="DF308">
        <f>ROUND(ROUND(AE308*AI308,2)*CX308,2)</f>
        <v>28.58</v>
      </c>
      <c r="DG308">
        <f t="shared" ref="DG308:DG322" si="149">ROUND(ROUND(AF308,2)*CX308,2)</f>
        <v>0</v>
      </c>
      <c r="DH308">
        <f t="shared" ref="DH308:DH323" si="150">ROUND(ROUND(AG308,2)*CX308,2)</f>
        <v>0</v>
      </c>
      <c r="DI308">
        <f t="shared" si="129"/>
        <v>0</v>
      </c>
      <c r="DJ308">
        <f>DF308</f>
        <v>28.58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">
      <c r="A309">
        <f>ROW(Source!A156)</f>
        <v>156</v>
      </c>
      <c r="B309">
        <v>85736473</v>
      </c>
      <c r="C309">
        <v>85737240</v>
      </c>
      <c r="D309">
        <v>85198911</v>
      </c>
      <c r="E309">
        <v>1</v>
      </c>
      <c r="F309">
        <v>1</v>
      </c>
      <c r="G309">
        <v>1081</v>
      </c>
      <c r="H309">
        <v>3</v>
      </c>
      <c r="I309" t="s">
        <v>766</v>
      </c>
      <c r="J309" t="s">
        <v>767</v>
      </c>
      <c r="K309" t="s">
        <v>768</v>
      </c>
      <c r="L309">
        <v>1348</v>
      </c>
      <c r="N309">
        <v>1009</v>
      </c>
      <c r="O309" t="s">
        <v>700</v>
      </c>
      <c r="P309" t="s">
        <v>700</v>
      </c>
      <c r="Q309">
        <v>1000</v>
      </c>
      <c r="W309">
        <v>0</v>
      </c>
      <c r="X309">
        <v>-268464753</v>
      </c>
      <c r="Y309">
        <f>((AT309*1)*1)</f>
        <v>1.1000000000000001E-3</v>
      </c>
      <c r="AA309">
        <v>121682.99</v>
      </c>
      <c r="AB309">
        <v>0</v>
      </c>
      <c r="AC309">
        <v>0</v>
      </c>
      <c r="AD309">
        <v>0</v>
      </c>
      <c r="AE309">
        <v>17868.28</v>
      </c>
      <c r="AF309">
        <v>0</v>
      </c>
      <c r="AG309">
        <v>0</v>
      </c>
      <c r="AH309">
        <v>0</v>
      </c>
      <c r="AI309">
        <v>6.81</v>
      </c>
      <c r="AJ309">
        <v>1</v>
      </c>
      <c r="AK309">
        <v>1</v>
      </c>
      <c r="AL309">
        <v>1</v>
      </c>
      <c r="AM309">
        <v>2</v>
      </c>
      <c r="AN309">
        <v>0</v>
      </c>
      <c r="AO309">
        <v>1</v>
      </c>
      <c r="AP309">
        <v>1</v>
      </c>
      <c r="AQ309">
        <v>0</v>
      </c>
      <c r="AR309">
        <v>0</v>
      </c>
      <c r="AS309" t="s">
        <v>3</v>
      </c>
      <c r="AT309">
        <v>1.1000000000000001E-3</v>
      </c>
      <c r="AU309" t="s">
        <v>42</v>
      </c>
      <c r="AV309">
        <v>0</v>
      </c>
      <c r="AW309">
        <v>2</v>
      </c>
      <c r="AX309">
        <v>85737276</v>
      </c>
      <c r="AY309">
        <v>1</v>
      </c>
      <c r="AZ309">
        <v>0</v>
      </c>
      <c r="BA309">
        <v>313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V309">
        <v>0</v>
      </c>
      <c r="CW309">
        <v>0</v>
      </c>
      <c r="CX309">
        <f>ROUND(Y309*Source!I156,9)</f>
        <v>1.1000000000000001E-3</v>
      </c>
      <c r="CY309">
        <f>AA309</f>
        <v>121682.99</v>
      </c>
      <c r="CZ309">
        <f>AE309</f>
        <v>17868.28</v>
      </c>
      <c r="DA309">
        <f>AI309</f>
        <v>6.81</v>
      </c>
      <c r="DB309">
        <f>ROUND(((ROUND(AT309*CZ309,2)*1)*1),6)</f>
        <v>19.66</v>
      </c>
      <c r="DC309">
        <f>ROUND(((ROUND(AT309*AG309,2)*1)*1),6)</f>
        <v>0</v>
      </c>
      <c r="DD309" t="s">
        <v>3</v>
      </c>
      <c r="DE309" t="s">
        <v>3</v>
      </c>
      <c r="DF309">
        <f>ROUND(ROUND(AE309*AI309,2)*CX309,2)</f>
        <v>133.85</v>
      </c>
      <c r="DG309">
        <f t="shared" si="149"/>
        <v>0</v>
      </c>
      <c r="DH309">
        <f t="shared" si="150"/>
        <v>0</v>
      </c>
      <c r="DI309">
        <f t="shared" si="129"/>
        <v>0</v>
      </c>
      <c r="DJ309">
        <f>DF309</f>
        <v>133.85</v>
      </c>
      <c r="DK309">
        <v>0</v>
      </c>
      <c r="DL309" t="s">
        <v>3</v>
      </c>
      <c r="DM309">
        <v>0</v>
      </c>
      <c r="DN309" t="s">
        <v>3</v>
      </c>
      <c r="DO309">
        <v>0</v>
      </c>
    </row>
    <row r="310" spans="1:119" x14ac:dyDescent="0.2">
      <c r="A310">
        <f>ROW(Source!A156)</f>
        <v>156</v>
      </c>
      <c r="B310">
        <v>85736473</v>
      </c>
      <c r="C310">
        <v>85737240</v>
      </c>
      <c r="D310">
        <v>85215208</v>
      </c>
      <c r="E310">
        <v>1</v>
      </c>
      <c r="F310">
        <v>1</v>
      </c>
      <c r="G310">
        <v>1081</v>
      </c>
      <c r="H310">
        <v>3</v>
      </c>
      <c r="I310" t="s">
        <v>294</v>
      </c>
      <c r="J310" t="s">
        <v>296</v>
      </c>
      <c r="K310" t="s">
        <v>295</v>
      </c>
      <c r="L310">
        <v>1391</v>
      </c>
      <c r="N310">
        <v>1013</v>
      </c>
      <c r="O310" t="s">
        <v>229</v>
      </c>
      <c r="P310" t="s">
        <v>229</v>
      </c>
      <c r="Q310">
        <v>1</v>
      </c>
      <c r="W310">
        <v>0</v>
      </c>
      <c r="X310">
        <v>1981398762</v>
      </c>
      <c r="Y310">
        <f>((AT310*1)*1)</f>
        <v>1</v>
      </c>
      <c r="AA310">
        <v>1018.22</v>
      </c>
      <c r="AB310">
        <v>0</v>
      </c>
      <c r="AC310">
        <v>0</v>
      </c>
      <c r="AD310">
        <v>0</v>
      </c>
      <c r="AE310">
        <v>108.9</v>
      </c>
      <c r="AF310">
        <v>0</v>
      </c>
      <c r="AG310">
        <v>0</v>
      </c>
      <c r="AH310">
        <v>0</v>
      </c>
      <c r="AI310">
        <v>9.35</v>
      </c>
      <c r="AJ310">
        <v>1</v>
      </c>
      <c r="AK310">
        <v>1</v>
      </c>
      <c r="AL310">
        <v>1</v>
      </c>
      <c r="AM310">
        <v>0</v>
      </c>
      <c r="AN310">
        <v>0</v>
      </c>
      <c r="AO310">
        <v>0</v>
      </c>
      <c r="AP310">
        <v>1</v>
      </c>
      <c r="AQ310">
        <v>0</v>
      </c>
      <c r="AR310">
        <v>0</v>
      </c>
      <c r="AS310" t="s">
        <v>3</v>
      </c>
      <c r="AT310">
        <v>1</v>
      </c>
      <c r="AU310" t="s">
        <v>42</v>
      </c>
      <c r="AV310">
        <v>0</v>
      </c>
      <c r="AW310">
        <v>1</v>
      </c>
      <c r="AX310">
        <v>-1</v>
      </c>
      <c r="AY310">
        <v>0</v>
      </c>
      <c r="AZ310">
        <v>0</v>
      </c>
      <c r="BA310" t="s">
        <v>3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v>0</v>
      </c>
      <c r="CX310">
        <f>ROUND(Y310*Source!I156,9)</f>
        <v>1</v>
      </c>
      <c r="CY310">
        <f>AA310</f>
        <v>1018.22</v>
      </c>
      <c r="CZ310">
        <f>AE310</f>
        <v>108.9</v>
      </c>
      <c r="DA310">
        <f>AI310</f>
        <v>9.35</v>
      </c>
      <c r="DB310">
        <f>ROUND(((ROUND(AT310*CZ310,2)*1)*1),6)</f>
        <v>108.9</v>
      </c>
      <c r="DC310">
        <f>ROUND(((ROUND(AT310*AG310,2)*1)*1),6)</f>
        <v>0</v>
      </c>
      <c r="DD310" t="s">
        <v>3</v>
      </c>
      <c r="DE310" t="s">
        <v>3</v>
      </c>
      <c r="DF310">
        <f>ROUND(ROUND(AE310*AI310,2)*CX310,2)</f>
        <v>1018.22</v>
      </c>
      <c r="DG310">
        <f t="shared" si="149"/>
        <v>0</v>
      </c>
      <c r="DH310">
        <f t="shared" si="150"/>
        <v>0</v>
      </c>
      <c r="DI310">
        <f t="shared" si="129"/>
        <v>0</v>
      </c>
      <c r="DJ310">
        <f>DF310</f>
        <v>1018.22</v>
      </c>
      <c r="DK310">
        <v>0</v>
      </c>
      <c r="DL310" t="s">
        <v>3</v>
      </c>
      <c r="DM310">
        <v>0</v>
      </c>
      <c r="DN310" t="s">
        <v>3</v>
      </c>
      <c r="DO310">
        <v>0</v>
      </c>
    </row>
    <row r="311" spans="1:119" x14ac:dyDescent="0.2">
      <c r="A311">
        <f>ROW(Source!A156)</f>
        <v>156</v>
      </c>
      <c r="B311">
        <v>85736473</v>
      </c>
      <c r="C311">
        <v>85737240</v>
      </c>
      <c r="D311">
        <v>85216580</v>
      </c>
      <c r="E311">
        <v>1</v>
      </c>
      <c r="F311">
        <v>1</v>
      </c>
      <c r="G311">
        <v>1081</v>
      </c>
      <c r="H311">
        <v>3</v>
      </c>
      <c r="I311" t="s">
        <v>298</v>
      </c>
      <c r="J311" t="s">
        <v>300</v>
      </c>
      <c r="K311" t="s">
        <v>299</v>
      </c>
      <c r="L311">
        <v>1354</v>
      </c>
      <c r="N311">
        <v>1010</v>
      </c>
      <c r="O311" t="s">
        <v>146</v>
      </c>
      <c r="P311" t="s">
        <v>146</v>
      </c>
      <c r="Q311">
        <v>1</v>
      </c>
      <c r="W311">
        <v>0</v>
      </c>
      <c r="X311">
        <v>-1578721721</v>
      </c>
      <c r="Y311">
        <f>((AT311*1)*1)</f>
        <v>1</v>
      </c>
      <c r="AA311">
        <v>11592.1</v>
      </c>
      <c r="AB311">
        <v>0</v>
      </c>
      <c r="AC311">
        <v>0</v>
      </c>
      <c r="AD311">
        <v>0</v>
      </c>
      <c r="AE311">
        <v>1689.81</v>
      </c>
      <c r="AF311">
        <v>0</v>
      </c>
      <c r="AG311">
        <v>0</v>
      </c>
      <c r="AH311">
        <v>0</v>
      </c>
      <c r="AI311">
        <v>6.86</v>
      </c>
      <c r="AJ311">
        <v>1</v>
      </c>
      <c r="AK311">
        <v>1</v>
      </c>
      <c r="AL311">
        <v>1</v>
      </c>
      <c r="AM311">
        <v>0</v>
      </c>
      <c r="AN311">
        <v>0</v>
      </c>
      <c r="AO311">
        <v>0</v>
      </c>
      <c r="AP311">
        <v>1</v>
      </c>
      <c r="AQ311">
        <v>0</v>
      </c>
      <c r="AR311">
        <v>0</v>
      </c>
      <c r="AS311" t="s">
        <v>3</v>
      </c>
      <c r="AT311">
        <v>1</v>
      </c>
      <c r="AU311" t="s">
        <v>42</v>
      </c>
      <c r="AV311">
        <v>0</v>
      </c>
      <c r="AW311">
        <v>1</v>
      </c>
      <c r="AX311">
        <v>-1</v>
      </c>
      <c r="AY311">
        <v>0</v>
      </c>
      <c r="AZ311">
        <v>0</v>
      </c>
      <c r="BA311" t="s">
        <v>3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v>0</v>
      </c>
      <c r="CX311">
        <f>ROUND(Y311*Source!I156,9)</f>
        <v>1</v>
      </c>
      <c r="CY311">
        <f>AA311</f>
        <v>11592.1</v>
      </c>
      <c r="CZ311">
        <f>AE311</f>
        <v>1689.81</v>
      </c>
      <c r="DA311">
        <f>AI311</f>
        <v>6.86</v>
      </c>
      <c r="DB311">
        <f>ROUND(((ROUND(AT311*CZ311,2)*1)*1),6)</f>
        <v>1689.81</v>
      </c>
      <c r="DC311">
        <f>ROUND(((ROUND(AT311*AG311,2)*1)*1),6)</f>
        <v>0</v>
      </c>
      <c r="DD311" t="s">
        <v>3</v>
      </c>
      <c r="DE311" t="s">
        <v>3</v>
      </c>
      <c r="DF311">
        <f>ROUND(ROUND(AE311*AI311,2)*CX311,2)</f>
        <v>11592.1</v>
      </c>
      <c r="DG311">
        <f t="shared" si="149"/>
        <v>0</v>
      </c>
      <c r="DH311">
        <f t="shared" si="150"/>
        <v>0</v>
      </c>
      <c r="DI311">
        <f t="shared" si="129"/>
        <v>0</v>
      </c>
      <c r="DJ311">
        <f>DF311</f>
        <v>11592.1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">
      <c r="A312">
        <f>ROW(Source!A156)</f>
        <v>156</v>
      </c>
      <c r="B312">
        <v>85736473</v>
      </c>
      <c r="C312">
        <v>85737240</v>
      </c>
      <c r="D312">
        <v>85219690</v>
      </c>
      <c r="E312">
        <v>1</v>
      </c>
      <c r="F312">
        <v>1</v>
      </c>
      <c r="G312">
        <v>1081</v>
      </c>
      <c r="H312">
        <v>3</v>
      </c>
      <c r="I312" t="s">
        <v>769</v>
      </c>
      <c r="J312" t="s">
        <v>770</v>
      </c>
      <c r="K312" t="s">
        <v>771</v>
      </c>
      <c r="L312">
        <v>1346</v>
      </c>
      <c r="N312">
        <v>1009</v>
      </c>
      <c r="O312" t="s">
        <v>723</v>
      </c>
      <c r="P312" t="s">
        <v>723</v>
      </c>
      <c r="Q312">
        <v>1</v>
      </c>
      <c r="W312">
        <v>0</v>
      </c>
      <c r="X312">
        <v>1225074207</v>
      </c>
      <c r="Y312">
        <f>((AT312*1)*1)</f>
        <v>0.04</v>
      </c>
      <c r="AA312">
        <v>333.16</v>
      </c>
      <c r="AB312">
        <v>0</v>
      </c>
      <c r="AC312">
        <v>0</v>
      </c>
      <c r="AD312">
        <v>0</v>
      </c>
      <c r="AE312">
        <v>19.28</v>
      </c>
      <c r="AF312">
        <v>0</v>
      </c>
      <c r="AG312">
        <v>0</v>
      </c>
      <c r="AH312">
        <v>0</v>
      </c>
      <c r="AI312">
        <v>17.28</v>
      </c>
      <c r="AJ312">
        <v>1</v>
      </c>
      <c r="AK312">
        <v>1</v>
      </c>
      <c r="AL312">
        <v>1</v>
      </c>
      <c r="AM312">
        <v>2</v>
      </c>
      <c r="AN312">
        <v>0</v>
      </c>
      <c r="AO312">
        <v>1</v>
      </c>
      <c r="AP312">
        <v>1</v>
      </c>
      <c r="AQ312">
        <v>0</v>
      </c>
      <c r="AR312">
        <v>0</v>
      </c>
      <c r="AS312" t="s">
        <v>3</v>
      </c>
      <c r="AT312">
        <v>0.04</v>
      </c>
      <c r="AU312" t="s">
        <v>42</v>
      </c>
      <c r="AV312">
        <v>0</v>
      </c>
      <c r="AW312">
        <v>2</v>
      </c>
      <c r="AX312">
        <v>85737277</v>
      </c>
      <c r="AY312">
        <v>1</v>
      </c>
      <c r="AZ312">
        <v>0</v>
      </c>
      <c r="BA312">
        <v>314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v>0</v>
      </c>
      <c r="CX312">
        <f>ROUND(Y312*Source!I156,9)</f>
        <v>0.04</v>
      </c>
      <c r="CY312">
        <f>AA312</f>
        <v>333.16</v>
      </c>
      <c r="CZ312">
        <f>AE312</f>
        <v>19.28</v>
      </c>
      <c r="DA312">
        <f>AI312</f>
        <v>17.28</v>
      </c>
      <c r="DB312">
        <f>ROUND(((ROUND(AT312*CZ312,2)*1)*1),6)</f>
        <v>0.77</v>
      </c>
      <c r="DC312">
        <f>ROUND(((ROUND(AT312*AG312,2)*1)*1),6)</f>
        <v>0</v>
      </c>
      <c r="DD312" t="s">
        <v>3</v>
      </c>
      <c r="DE312" t="s">
        <v>3</v>
      </c>
      <c r="DF312">
        <f>ROUND(ROUND(AE312*AI312,2)*CX312,2)</f>
        <v>13.33</v>
      </c>
      <c r="DG312">
        <f t="shared" si="149"/>
        <v>0</v>
      </c>
      <c r="DH312">
        <f t="shared" si="150"/>
        <v>0</v>
      </c>
      <c r="DI312">
        <f t="shared" si="129"/>
        <v>0</v>
      </c>
      <c r="DJ312">
        <f>DF312</f>
        <v>13.33</v>
      </c>
      <c r="DK312">
        <v>0</v>
      </c>
      <c r="DL312" t="s">
        <v>3</v>
      </c>
      <c r="DM312">
        <v>0</v>
      </c>
      <c r="DN312" t="s">
        <v>3</v>
      </c>
      <c r="DO312">
        <v>0</v>
      </c>
    </row>
    <row r="313" spans="1:119" x14ac:dyDescent="0.2">
      <c r="A313">
        <f>ROW(Source!A161)</f>
        <v>161</v>
      </c>
      <c r="B313">
        <v>85736471</v>
      </c>
      <c r="C313">
        <v>85737229</v>
      </c>
      <c r="D313">
        <v>85164021</v>
      </c>
      <c r="E313">
        <v>1081</v>
      </c>
      <c r="F313">
        <v>1</v>
      </c>
      <c r="G313">
        <v>1081</v>
      </c>
      <c r="H313">
        <v>1</v>
      </c>
      <c r="I313" t="s">
        <v>684</v>
      </c>
      <c r="J313" t="s">
        <v>3</v>
      </c>
      <c r="K313" t="s">
        <v>685</v>
      </c>
      <c r="L313">
        <v>1191</v>
      </c>
      <c r="N313">
        <v>1013</v>
      </c>
      <c r="O313" t="s">
        <v>686</v>
      </c>
      <c r="P313" t="s">
        <v>686</v>
      </c>
      <c r="Q313">
        <v>1</v>
      </c>
      <c r="W313">
        <v>0</v>
      </c>
      <c r="X313">
        <v>476480486</v>
      </c>
      <c r="Y313">
        <f>((AT313*1.15)*1.2)</f>
        <v>3.5879999999999996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1</v>
      </c>
      <c r="AK313">
        <v>1</v>
      </c>
      <c r="AL313">
        <v>1</v>
      </c>
      <c r="AM313">
        <v>-2</v>
      </c>
      <c r="AN313">
        <v>0</v>
      </c>
      <c r="AO313">
        <v>1</v>
      </c>
      <c r="AP313">
        <v>1</v>
      </c>
      <c r="AQ313">
        <v>0</v>
      </c>
      <c r="AR313">
        <v>0</v>
      </c>
      <c r="AS313" t="s">
        <v>3</v>
      </c>
      <c r="AT313">
        <v>2.6</v>
      </c>
      <c r="AU313" t="s">
        <v>141</v>
      </c>
      <c r="AV313">
        <v>1</v>
      </c>
      <c r="AW313">
        <v>2</v>
      </c>
      <c r="AX313">
        <v>85737282</v>
      </c>
      <c r="AY313">
        <v>1</v>
      </c>
      <c r="AZ313">
        <v>0</v>
      </c>
      <c r="BA313">
        <v>317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U313">
        <f>ROUND(AT313*Source!I161*AH313*AL313,2)</f>
        <v>0</v>
      </c>
      <c r="CV313">
        <f>ROUND(Y313*Source!I161,9)</f>
        <v>17.940000000000001</v>
      </c>
      <c r="CW313">
        <v>0</v>
      </c>
      <c r="CX313">
        <f>ROUND(Y313*Source!I161,9)</f>
        <v>17.940000000000001</v>
      </c>
      <c r="CY313">
        <f>AD313</f>
        <v>0</v>
      </c>
      <c r="CZ313">
        <f>AH313</f>
        <v>0</v>
      </c>
      <c r="DA313">
        <f>AL313</f>
        <v>1</v>
      </c>
      <c r="DB313">
        <f>ROUND(((ROUND(AT313*CZ313,2)*1.15)*1.2),6)</f>
        <v>0</v>
      </c>
      <c r="DC313">
        <f>ROUND(((ROUND(AT313*AG313,2)*1.15)*1.2),6)</f>
        <v>0</v>
      </c>
      <c r="DD313" t="s">
        <v>3</v>
      </c>
      <c r="DE313" t="s">
        <v>3</v>
      </c>
      <c r="DF313">
        <f t="shared" ref="DF313:DF324" si="151">ROUND(ROUND(AE313,2)*CX313,2)</f>
        <v>0</v>
      </c>
      <c r="DG313">
        <f t="shared" si="149"/>
        <v>0</v>
      </c>
      <c r="DH313">
        <f t="shared" si="150"/>
        <v>0</v>
      </c>
      <c r="DI313">
        <f t="shared" si="129"/>
        <v>0</v>
      </c>
      <c r="DJ313">
        <f>DI313</f>
        <v>0</v>
      </c>
      <c r="DK313">
        <v>0</v>
      </c>
      <c r="DL313" t="s">
        <v>3</v>
      </c>
      <c r="DM313">
        <v>0</v>
      </c>
      <c r="DN313" t="s">
        <v>3</v>
      </c>
      <c r="DO313">
        <v>0</v>
      </c>
    </row>
    <row r="314" spans="1:119" x14ac:dyDescent="0.2">
      <c r="A314">
        <f>ROW(Source!A161)</f>
        <v>161</v>
      </c>
      <c r="B314">
        <v>85736471</v>
      </c>
      <c r="C314">
        <v>85737229</v>
      </c>
      <c r="D314">
        <v>85229633</v>
      </c>
      <c r="E314">
        <v>1</v>
      </c>
      <c r="F314">
        <v>1</v>
      </c>
      <c r="G314">
        <v>1081</v>
      </c>
      <c r="H314">
        <v>2</v>
      </c>
      <c r="I314" t="s">
        <v>760</v>
      </c>
      <c r="J314" t="s">
        <v>761</v>
      </c>
      <c r="K314" t="s">
        <v>762</v>
      </c>
      <c r="L314">
        <v>1368</v>
      </c>
      <c r="N314">
        <v>1011</v>
      </c>
      <c r="O314" t="s">
        <v>690</v>
      </c>
      <c r="P314" t="s">
        <v>690</v>
      </c>
      <c r="Q314">
        <v>1</v>
      </c>
      <c r="W314">
        <v>0</v>
      </c>
      <c r="X314">
        <v>1498588441</v>
      </c>
      <c r="Y314">
        <f>((AT314*1.25)*1.2)</f>
        <v>0.94499999999999995</v>
      </c>
      <c r="AA314">
        <v>0</v>
      </c>
      <c r="AB314">
        <v>7.59</v>
      </c>
      <c r="AC314">
        <v>0</v>
      </c>
      <c r="AD314">
        <v>0</v>
      </c>
      <c r="AE314">
        <v>0</v>
      </c>
      <c r="AF314">
        <v>7.11</v>
      </c>
      <c r="AG314">
        <v>0</v>
      </c>
      <c r="AH314">
        <v>0</v>
      </c>
      <c r="AI314">
        <v>1</v>
      </c>
      <c r="AJ314">
        <v>1</v>
      </c>
      <c r="AK314">
        <v>1</v>
      </c>
      <c r="AL314">
        <v>1</v>
      </c>
      <c r="AM314">
        <v>-2</v>
      </c>
      <c r="AN314">
        <v>0</v>
      </c>
      <c r="AO314">
        <v>1</v>
      </c>
      <c r="AP314">
        <v>1</v>
      </c>
      <c r="AQ314">
        <v>0</v>
      </c>
      <c r="AR314">
        <v>0</v>
      </c>
      <c r="AS314" t="s">
        <v>3</v>
      </c>
      <c r="AT314">
        <v>0.63</v>
      </c>
      <c r="AU314" t="s">
        <v>140</v>
      </c>
      <c r="AV314">
        <v>0</v>
      </c>
      <c r="AW314">
        <v>2</v>
      </c>
      <c r="AX314">
        <v>85737283</v>
      </c>
      <c r="AY314">
        <v>1</v>
      </c>
      <c r="AZ314">
        <v>0</v>
      </c>
      <c r="BA314">
        <v>318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f>ROUND(Y314*Source!I161*DO314,9)</f>
        <v>0</v>
      </c>
      <c r="CX314">
        <f>ROUND(Y314*Source!I161,9)</f>
        <v>4.7249999999999996</v>
      </c>
      <c r="CY314">
        <f>AB314</f>
        <v>7.59</v>
      </c>
      <c r="CZ314">
        <f>AF314</f>
        <v>7.11</v>
      </c>
      <c r="DA314">
        <f>AJ314</f>
        <v>1</v>
      </c>
      <c r="DB314">
        <f>ROUND(((ROUND(AT314*CZ314,2)*1.25)*1.2),6)</f>
        <v>6.72</v>
      </c>
      <c r="DC314">
        <f>ROUND(((ROUND(AT314*AG314,2)*1.25)*1.2),6)</f>
        <v>0</v>
      </c>
      <c r="DD314" t="s">
        <v>3</v>
      </c>
      <c r="DE314" t="s">
        <v>3</v>
      </c>
      <c r="DF314">
        <f t="shared" si="151"/>
        <v>0</v>
      </c>
      <c r="DG314">
        <f t="shared" si="149"/>
        <v>33.590000000000003</v>
      </c>
      <c r="DH314">
        <f t="shared" si="150"/>
        <v>0</v>
      </c>
      <c r="DI314">
        <f t="shared" si="129"/>
        <v>0</v>
      </c>
      <c r="DJ314">
        <f>DG314</f>
        <v>33.590000000000003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">
      <c r="A315">
        <f>ROW(Source!A161)</f>
        <v>161</v>
      </c>
      <c r="B315">
        <v>85736471</v>
      </c>
      <c r="C315">
        <v>85737229</v>
      </c>
      <c r="D315">
        <v>85229932</v>
      </c>
      <c r="E315">
        <v>1</v>
      </c>
      <c r="F315">
        <v>1</v>
      </c>
      <c r="G315">
        <v>1081</v>
      </c>
      <c r="H315">
        <v>2</v>
      </c>
      <c r="I315" t="s">
        <v>704</v>
      </c>
      <c r="J315" t="s">
        <v>705</v>
      </c>
      <c r="K315" t="s">
        <v>706</v>
      </c>
      <c r="L315">
        <v>1368</v>
      </c>
      <c r="N315">
        <v>1011</v>
      </c>
      <c r="O315" t="s">
        <v>690</v>
      </c>
      <c r="P315" t="s">
        <v>690</v>
      </c>
      <c r="Q315">
        <v>1</v>
      </c>
      <c r="W315">
        <v>0</v>
      </c>
      <c r="X315">
        <v>874612079</v>
      </c>
      <c r="Y315">
        <f>((AT315*1.25)*1.2)</f>
        <v>0.03</v>
      </c>
      <c r="AA315">
        <v>0</v>
      </c>
      <c r="AB315">
        <v>88.67</v>
      </c>
      <c r="AC315">
        <v>13.47</v>
      </c>
      <c r="AD315">
        <v>0</v>
      </c>
      <c r="AE315">
        <v>0</v>
      </c>
      <c r="AF315">
        <v>83.1</v>
      </c>
      <c r="AG315">
        <v>12.62</v>
      </c>
      <c r="AH315">
        <v>0</v>
      </c>
      <c r="AI315">
        <v>1</v>
      </c>
      <c r="AJ315">
        <v>1</v>
      </c>
      <c r="AK315">
        <v>1</v>
      </c>
      <c r="AL315">
        <v>1</v>
      </c>
      <c r="AM315">
        <v>-2</v>
      </c>
      <c r="AN315">
        <v>0</v>
      </c>
      <c r="AO315">
        <v>1</v>
      </c>
      <c r="AP315">
        <v>1</v>
      </c>
      <c r="AQ315">
        <v>0</v>
      </c>
      <c r="AR315">
        <v>0</v>
      </c>
      <c r="AS315" t="s">
        <v>3</v>
      </c>
      <c r="AT315">
        <v>0.02</v>
      </c>
      <c r="AU315" t="s">
        <v>140</v>
      </c>
      <c r="AV315">
        <v>0</v>
      </c>
      <c r="AW315">
        <v>2</v>
      </c>
      <c r="AX315">
        <v>85737284</v>
      </c>
      <c r="AY315">
        <v>1</v>
      </c>
      <c r="AZ315">
        <v>0</v>
      </c>
      <c r="BA315">
        <v>319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V315">
        <v>0</v>
      </c>
      <c r="CW315">
        <f>ROUND(Y315*Source!I161*DO315,9)</f>
        <v>1.893</v>
      </c>
      <c r="CX315">
        <f>ROUND(Y315*Source!I161,9)</f>
        <v>0.15</v>
      </c>
      <c r="CY315">
        <f>AB315</f>
        <v>88.67</v>
      </c>
      <c r="CZ315">
        <f>AF315</f>
        <v>83.1</v>
      </c>
      <c r="DA315">
        <f>AJ315</f>
        <v>1</v>
      </c>
      <c r="DB315">
        <f>ROUND(((ROUND(AT315*CZ315,2)*1.25)*1.2),6)</f>
        <v>2.4900000000000002</v>
      </c>
      <c r="DC315">
        <f>ROUND(((ROUND(AT315*AG315,2)*1.25)*1.2),6)</f>
        <v>0.375</v>
      </c>
      <c r="DD315" t="s">
        <v>3</v>
      </c>
      <c r="DE315" t="s">
        <v>3</v>
      </c>
      <c r="DF315">
        <f t="shared" si="151"/>
        <v>0</v>
      </c>
      <c r="DG315">
        <f t="shared" si="149"/>
        <v>12.47</v>
      </c>
      <c r="DH315">
        <f t="shared" si="150"/>
        <v>1.89</v>
      </c>
      <c r="DI315">
        <f t="shared" si="129"/>
        <v>0</v>
      </c>
      <c r="DJ315">
        <f>DG315</f>
        <v>12.47</v>
      </c>
      <c r="DK315">
        <v>0</v>
      </c>
      <c r="DL315" t="s">
        <v>707</v>
      </c>
      <c r="DM315">
        <v>0</v>
      </c>
      <c r="DN315" t="s">
        <v>686</v>
      </c>
      <c r="DO315">
        <v>12.62</v>
      </c>
    </row>
    <row r="316" spans="1:119" x14ac:dyDescent="0.2">
      <c r="A316">
        <f>ROW(Source!A161)</f>
        <v>161</v>
      </c>
      <c r="B316">
        <v>85736471</v>
      </c>
      <c r="C316">
        <v>85737229</v>
      </c>
      <c r="D316">
        <v>85200102</v>
      </c>
      <c r="E316">
        <v>1</v>
      </c>
      <c r="F316">
        <v>1</v>
      </c>
      <c r="G316">
        <v>1081</v>
      </c>
      <c r="H316">
        <v>3</v>
      </c>
      <c r="I316" t="s">
        <v>763</v>
      </c>
      <c r="J316" t="s">
        <v>764</v>
      </c>
      <c r="K316" t="s">
        <v>765</v>
      </c>
      <c r="L316">
        <v>1348</v>
      </c>
      <c r="N316">
        <v>1009</v>
      </c>
      <c r="O316" t="s">
        <v>700</v>
      </c>
      <c r="P316" t="s">
        <v>700</v>
      </c>
      <c r="Q316">
        <v>1000</v>
      </c>
      <c r="W316">
        <v>0</v>
      </c>
      <c r="X316">
        <v>1001555392</v>
      </c>
      <c r="Y316">
        <f t="shared" ref="Y316:Y321" si="152">((AT316*1)*1)</f>
        <v>3.3E-4</v>
      </c>
      <c r="AA316">
        <v>9879.51</v>
      </c>
      <c r="AB316">
        <v>0</v>
      </c>
      <c r="AC316">
        <v>0</v>
      </c>
      <c r="AD316">
        <v>0</v>
      </c>
      <c r="AE316">
        <v>9879.51</v>
      </c>
      <c r="AF316">
        <v>0</v>
      </c>
      <c r="AG316">
        <v>0</v>
      </c>
      <c r="AH316">
        <v>0</v>
      </c>
      <c r="AI316">
        <v>1</v>
      </c>
      <c r="AJ316">
        <v>1</v>
      </c>
      <c r="AK316">
        <v>1</v>
      </c>
      <c r="AL316">
        <v>1</v>
      </c>
      <c r="AM316">
        <v>-2</v>
      </c>
      <c r="AN316">
        <v>0</v>
      </c>
      <c r="AO316">
        <v>1</v>
      </c>
      <c r="AP316">
        <v>1</v>
      </c>
      <c r="AQ316">
        <v>0</v>
      </c>
      <c r="AR316">
        <v>0</v>
      </c>
      <c r="AS316" t="s">
        <v>3</v>
      </c>
      <c r="AT316">
        <v>3.3E-4</v>
      </c>
      <c r="AU316" t="s">
        <v>42</v>
      </c>
      <c r="AV316">
        <v>0</v>
      </c>
      <c r="AW316">
        <v>2</v>
      </c>
      <c r="AX316">
        <v>85737285</v>
      </c>
      <c r="AY316">
        <v>1</v>
      </c>
      <c r="AZ316">
        <v>0</v>
      </c>
      <c r="BA316">
        <v>320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v>0</v>
      </c>
      <c r="CX316">
        <f>ROUND(Y316*Source!I161,9)</f>
        <v>1.65E-3</v>
      </c>
      <c r="CY316">
        <f t="shared" ref="CY316:CY321" si="153">AA316</f>
        <v>9879.51</v>
      </c>
      <c r="CZ316">
        <f t="shared" ref="CZ316:CZ321" si="154">AE316</f>
        <v>9879.51</v>
      </c>
      <c r="DA316">
        <f t="shared" ref="DA316:DA321" si="155">AI316</f>
        <v>1</v>
      </c>
      <c r="DB316">
        <f t="shared" ref="DB316:DB321" si="156">ROUND(((ROUND(AT316*CZ316,2)*1)*1),6)</f>
        <v>3.26</v>
      </c>
      <c r="DC316">
        <f t="shared" ref="DC316:DC321" si="157">ROUND(((ROUND(AT316*AG316,2)*1)*1),6)</f>
        <v>0</v>
      </c>
      <c r="DD316" t="s">
        <v>3</v>
      </c>
      <c r="DE316" t="s">
        <v>3</v>
      </c>
      <c r="DF316">
        <f t="shared" si="151"/>
        <v>16.3</v>
      </c>
      <c r="DG316">
        <f t="shared" si="149"/>
        <v>0</v>
      </c>
      <c r="DH316">
        <f t="shared" si="150"/>
        <v>0</v>
      </c>
      <c r="DI316">
        <f t="shared" si="129"/>
        <v>0</v>
      </c>
      <c r="DJ316">
        <f t="shared" ref="DJ316:DJ321" si="158">DF316</f>
        <v>16.3</v>
      </c>
      <c r="DK316">
        <v>0</v>
      </c>
      <c r="DL316" t="s">
        <v>3</v>
      </c>
      <c r="DM316">
        <v>0</v>
      </c>
      <c r="DN316" t="s">
        <v>3</v>
      </c>
      <c r="DO316">
        <v>0</v>
      </c>
    </row>
    <row r="317" spans="1:119" x14ac:dyDescent="0.2">
      <c r="A317">
        <f>ROW(Source!A161)</f>
        <v>161</v>
      </c>
      <c r="B317">
        <v>85736471</v>
      </c>
      <c r="C317">
        <v>85737229</v>
      </c>
      <c r="D317">
        <v>85198911</v>
      </c>
      <c r="E317">
        <v>1</v>
      </c>
      <c r="F317">
        <v>1</v>
      </c>
      <c r="G317">
        <v>1081</v>
      </c>
      <c r="H317">
        <v>3</v>
      </c>
      <c r="I317" t="s">
        <v>766</v>
      </c>
      <c r="J317" t="s">
        <v>767</v>
      </c>
      <c r="K317" t="s">
        <v>768</v>
      </c>
      <c r="L317">
        <v>1348</v>
      </c>
      <c r="N317">
        <v>1009</v>
      </c>
      <c r="O317" t="s">
        <v>700</v>
      </c>
      <c r="P317" t="s">
        <v>700</v>
      </c>
      <c r="Q317">
        <v>1000</v>
      </c>
      <c r="W317">
        <v>0</v>
      </c>
      <c r="X317">
        <v>-268464753</v>
      </c>
      <c r="Y317">
        <f t="shared" si="152"/>
        <v>2.0699999999999998E-3</v>
      </c>
      <c r="AA317">
        <v>17868.28</v>
      </c>
      <c r="AB317">
        <v>0</v>
      </c>
      <c r="AC317">
        <v>0</v>
      </c>
      <c r="AD317">
        <v>0</v>
      </c>
      <c r="AE317">
        <v>17868.28</v>
      </c>
      <c r="AF317">
        <v>0</v>
      </c>
      <c r="AG317">
        <v>0</v>
      </c>
      <c r="AH317">
        <v>0</v>
      </c>
      <c r="AI317">
        <v>1</v>
      </c>
      <c r="AJ317">
        <v>1</v>
      </c>
      <c r="AK317">
        <v>1</v>
      </c>
      <c r="AL317">
        <v>1</v>
      </c>
      <c r="AM317">
        <v>-2</v>
      </c>
      <c r="AN317">
        <v>0</v>
      </c>
      <c r="AO317">
        <v>1</v>
      </c>
      <c r="AP317">
        <v>1</v>
      </c>
      <c r="AQ317">
        <v>0</v>
      </c>
      <c r="AR317">
        <v>0</v>
      </c>
      <c r="AS317" t="s">
        <v>3</v>
      </c>
      <c r="AT317">
        <v>2.0699999999999998E-3</v>
      </c>
      <c r="AU317" t="s">
        <v>42</v>
      </c>
      <c r="AV317">
        <v>0</v>
      </c>
      <c r="AW317">
        <v>2</v>
      </c>
      <c r="AX317">
        <v>85737286</v>
      </c>
      <c r="AY317">
        <v>1</v>
      </c>
      <c r="AZ317">
        <v>0</v>
      </c>
      <c r="BA317">
        <v>321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V317">
        <v>0</v>
      </c>
      <c r="CW317">
        <v>0</v>
      </c>
      <c r="CX317">
        <f>ROUND(Y317*Source!I161,9)</f>
        <v>1.035E-2</v>
      </c>
      <c r="CY317">
        <f t="shared" si="153"/>
        <v>17868.28</v>
      </c>
      <c r="CZ317">
        <f t="shared" si="154"/>
        <v>17868.28</v>
      </c>
      <c r="DA317">
        <f t="shared" si="155"/>
        <v>1</v>
      </c>
      <c r="DB317">
        <f t="shared" si="156"/>
        <v>36.99</v>
      </c>
      <c r="DC317">
        <f t="shared" si="157"/>
        <v>0</v>
      </c>
      <c r="DD317" t="s">
        <v>3</v>
      </c>
      <c r="DE317" t="s">
        <v>3</v>
      </c>
      <c r="DF317">
        <f t="shared" si="151"/>
        <v>184.94</v>
      </c>
      <c r="DG317">
        <f t="shared" si="149"/>
        <v>0</v>
      </c>
      <c r="DH317">
        <f t="shared" si="150"/>
        <v>0</v>
      </c>
      <c r="DI317">
        <f t="shared" si="129"/>
        <v>0</v>
      </c>
      <c r="DJ317">
        <f t="shared" si="158"/>
        <v>184.94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">
      <c r="A318">
        <f>ROW(Source!A161)</f>
        <v>161</v>
      </c>
      <c r="B318">
        <v>85736471</v>
      </c>
      <c r="C318">
        <v>85737229</v>
      </c>
      <c r="D318">
        <v>85215209</v>
      </c>
      <c r="E318">
        <v>1</v>
      </c>
      <c r="F318">
        <v>1</v>
      </c>
      <c r="G318">
        <v>1081</v>
      </c>
      <c r="H318">
        <v>3</v>
      </c>
      <c r="I318" t="s">
        <v>306</v>
      </c>
      <c r="J318" t="s">
        <v>308</v>
      </c>
      <c r="K318" t="s">
        <v>307</v>
      </c>
      <c r="L318">
        <v>1391</v>
      </c>
      <c r="N318">
        <v>1013</v>
      </c>
      <c r="O318" t="s">
        <v>229</v>
      </c>
      <c r="P318" t="s">
        <v>229</v>
      </c>
      <c r="Q318">
        <v>1</v>
      </c>
      <c r="W318">
        <v>0</v>
      </c>
      <c r="X318">
        <v>1766770178</v>
      </c>
      <c r="Y318">
        <f t="shared" si="152"/>
        <v>1</v>
      </c>
      <c r="AA318">
        <v>154.72999999999999</v>
      </c>
      <c r="AB318">
        <v>0</v>
      </c>
      <c r="AC318">
        <v>0</v>
      </c>
      <c r="AD318">
        <v>0</v>
      </c>
      <c r="AE318">
        <v>154.72999999999999</v>
      </c>
      <c r="AF318">
        <v>0</v>
      </c>
      <c r="AG318">
        <v>0</v>
      </c>
      <c r="AH318">
        <v>0</v>
      </c>
      <c r="AI318">
        <v>1</v>
      </c>
      <c r="AJ318">
        <v>1</v>
      </c>
      <c r="AK318">
        <v>1</v>
      </c>
      <c r="AL318">
        <v>1</v>
      </c>
      <c r="AM318">
        <v>0</v>
      </c>
      <c r="AN318">
        <v>0</v>
      </c>
      <c r="AO318">
        <v>0</v>
      </c>
      <c r="AP318">
        <v>1</v>
      </c>
      <c r="AQ318">
        <v>0</v>
      </c>
      <c r="AR318">
        <v>0</v>
      </c>
      <c r="AS318" t="s">
        <v>3</v>
      </c>
      <c r="AT318">
        <v>1</v>
      </c>
      <c r="AU318" t="s">
        <v>42</v>
      </c>
      <c r="AV318">
        <v>0</v>
      </c>
      <c r="AW318">
        <v>1</v>
      </c>
      <c r="AX318">
        <v>-1</v>
      </c>
      <c r="AY318">
        <v>0</v>
      </c>
      <c r="AZ318">
        <v>0</v>
      </c>
      <c r="BA318" t="s">
        <v>3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v>0</v>
      </c>
      <c r="CX318">
        <f>ROUND(Y318*Source!I161,9)</f>
        <v>5</v>
      </c>
      <c r="CY318">
        <f t="shared" si="153"/>
        <v>154.72999999999999</v>
      </c>
      <c r="CZ318">
        <f t="shared" si="154"/>
        <v>154.72999999999999</v>
      </c>
      <c r="DA318">
        <f t="shared" si="155"/>
        <v>1</v>
      </c>
      <c r="DB318">
        <f t="shared" si="156"/>
        <v>154.72999999999999</v>
      </c>
      <c r="DC318">
        <f t="shared" si="157"/>
        <v>0</v>
      </c>
      <c r="DD318" t="s">
        <v>3</v>
      </c>
      <c r="DE318" t="s">
        <v>3</v>
      </c>
      <c r="DF318">
        <f t="shared" si="151"/>
        <v>773.65</v>
      </c>
      <c r="DG318">
        <f t="shared" si="149"/>
        <v>0</v>
      </c>
      <c r="DH318">
        <f t="shared" si="150"/>
        <v>0</v>
      </c>
      <c r="DI318">
        <f t="shared" si="129"/>
        <v>0</v>
      </c>
      <c r="DJ318">
        <f t="shared" si="158"/>
        <v>773.65</v>
      </c>
      <c r="DK318">
        <v>0</v>
      </c>
      <c r="DL318" t="s">
        <v>3</v>
      </c>
      <c r="DM318">
        <v>0</v>
      </c>
      <c r="DN318" t="s">
        <v>3</v>
      </c>
      <c r="DO318">
        <v>0</v>
      </c>
    </row>
    <row r="319" spans="1:119" x14ac:dyDescent="0.2">
      <c r="A319">
        <f>ROW(Source!A161)</f>
        <v>161</v>
      </c>
      <c r="B319">
        <v>85736471</v>
      </c>
      <c r="C319">
        <v>85737229</v>
      </c>
      <c r="D319">
        <v>85216513</v>
      </c>
      <c r="E319">
        <v>1</v>
      </c>
      <c r="F319">
        <v>1</v>
      </c>
      <c r="G319">
        <v>1081</v>
      </c>
      <c r="H319">
        <v>3</v>
      </c>
      <c r="I319" t="s">
        <v>314</v>
      </c>
      <c r="J319" t="s">
        <v>316</v>
      </c>
      <c r="K319" t="s">
        <v>315</v>
      </c>
      <c r="L319">
        <v>1354</v>
      </c>
      <c r="N319">
        <v>1010</v>
      </c>
      <c r="O319" t="s">
        <v>146</v>
      </c>
      <c r="P319" t="s">
        <v>146</v>
      </c>
      <c r="Q319">
        <v>1</v>
      </c>
      <c r="W319">
        <v>0</v>
      </c>
      <c r="X319">
        <v>-1532494884</v>
      </c>
      <c r="Y319">
        <f t="shared" si="152"/>
        <v>0.6</v>
      </c>
      <c r="AA319">
        <v>485.2</v>
      </c>
      <c r="AB319">
        <v>0</v>
      </c>
      <c r="AC319">
        <v>0</v>
      </c>
      <c r="AD319">
        <v>0</v>
      </c>
      <c r="AE319">
        <v>485.2</v>
      </c>
      <c r="AF319">
        <v>0</v>
      </c>
      <c r="AG319">
        <v>0</v>
      </c>
      <c r="AH319">
        <v>0</v>
      </c>
      <c r="AI319">
        <v>1</v>
      </c>
      <c r="AJ319">
        <v>1</v>
      </c>
      <c r="AK319">
        <v>1</v>
      </c>
      <c r="AL319">
        <v>1</v>
      </c>
      <c r="AM319">
        <v>0</v>
      </c>
      <c r="AN319">
        <v>0</v>
      </c>
      <c r="AO319">
        <v>0</v>
      </c>
      <c r="AP319">
        <v>1</v>
      </c>
      <c r="AQ319">
        <v>0</v>
      </c>
      <c r="AR319">
        <v>0</v>
      </c>
      <c r="AS319" t="s">
        <v>3</v>
      </c>
      <c r="AT319">
        <v>0.6</v>
      </c>
      <c r="AU319" t="s">
        <v>42</v>
      </c>
      <c r="AV319">
        <v>0</v>
      </c>
      <c r="AW319">
        <v>1</v>
      </c>
      <c r="AX319">
        <v>-1</v>
      </c>
      <c r="AY319">
        <v>0</v>
      </c>
      <c r="AZ319">
        <v>0</v>
      </c>
      <c r="BA319" t="s">
        <v>3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V319">
        <v>0</v>
      </c>
      <c r="CW319">
        <v>0</v>
      </c>
      <c r="CX319">
        <f>ROUND(Y319*Source!I161,9)</f>
        <v>3</v>
      </c>
      <c r="CY319">
        <f t="shared" si="153"/>
        <v>485.2</v>
      </c>
      <c r="CZ319">
        <f t="shared" si="154"/>
        <v>485.2</v>
      </c>
      <c r="DA319">
        <f t="shared" si="155"/>
        <v>1</v>
      </c>
      <c r="DB319">
        <f t="shared" si="156"/>
        <v>291.12</v>
      </c>
      <c r="DC319">
        <f t="shared" si="157"/>
        <v>0</v>
      </c>
      <c r="DD319" t="s">
        <v>3</v>
      </c>
      <c r="DE319" t="s">
        <v>3</v>
      </c>
      <c r="DF319">
        <f t="shared" si="151"/>
        <v>1455.6</v>
      </c>
      <c r="DG319">
        <f t="shared" si="149"/>
        <v>0</v>
      </c>
      <c r="DH319">
        <f t="shared" si="150"/>
        <v>0</v>
      </c>
      <c r="DI319">
        <f t="shared" si="129"/>
        <v>0</v>
      </c>
      <c r="DJ319">
        <f t="shared" si="158"/>
        <v>1455.6</v>
      </c>
      <c r="DK319">
        <v>0</v>
      </c>
      <c r="DL319" t="s">
        <v>3</v>
      </c>
      <c r="DM319">
        <v>0</v>
      </c>
      <c r="DN319" t="s">
        <v>3</v>
      </c>
      <c r="DO319">
        <v>0</v>
      </c>
    </row>
    <row r="320" spans="1:119" x14ac:dyDescent="0.2">
      <c r="A320">
        <f>ROW(Source!A161)</f>
        <v>161</v>
      </c>
      <c r="B320">
        <v>85736471</v>
      </c>
      <c r="C320">
        <v>85737229</v>
      </c>
      <c r="D320">
        <v>85216581</v>
      </c>
      <c r="E320">
        <v>1</v>
      </c>
      <c r="F320">
        <v>1</v>
      </c>
      <c r="G320">
        <v>1081</v>
      </c>
      <c r="H320">
        <v>3</v>
      </c>
      <c r="I320" t="s">
        <v>310</v>
      </c>
      <c r="J320" t="s">
        <v>312</v>
      </c>
      <c r="K320" t="s">
        <v>311</v>
      </c>
      <c r="L320">
        <v>1354</v>
      </c>
      <c r="N320">
        <v>1010</v>
      </c>
      <c r="O320" t="s">
        <v>146</v>
      </c>
      <c r="P320" t="s">
        <v>146</v>
      </c>
      <c r="Q320">
        <v>1</v>
      </c>
      <c r="W320">
        <v>0</v>
      </c>
      <c r="X320">
        <v>540530615</v>
      </c>
      <c r="Y320">
        <f t="shared" si="152"/>
        <v>0.4</v>
      </c>
      <c r="AA320">
        <v>1705.81</v>
      </c>
      <c r="AB320">
        <v>0</v>
      </c>
      <c r="AC320">
        <v>0</v>
      </c>
      <c r="AD320">
        <v>0</v>
      </c>
      <c r="AE320">
        <v>1705.81</v>
      </c>
      <c r="AF320">
        <v>0</v>
      </c>
      <c r="AG320">
        <v>0</v>
      </c>
      <c r="AH320">
        <v>0</v>
      </c>
      <c r="AI320">
        <v>1</v>
      </c>
      <c r="AJ320">
        <v>1</v>
      </c>
      <c r="AK320">
        <v>1</v>
      </c>
      <c r="AL320">
        <v>1</v>
      </c>
      <c r="AM320">
        <v>0</v>
      </c>
      <c r="AN320">
        <v>0</v>
      </c>
      <c r="AO320">
        <v>0</v>
      </c>
      <c r="AP320">
        <v>1</v>
      </c>
      <c r="AQ320">
        <v>0</v>
      </c>
      <c r="AR320">
        <v>0</v>
      </c>
      <c r="AS320" t="s">
        <v>3</v>
      </c>
      <c r="AT320">
        <v>0.4</v>
      </c>
      <c r="AU320" t="s">
        <v>42</v>
      </c>
      <c r="AV320">
        <v>0</v>
      </c>
      <c r="AW320">
        <v>1</v>
      </c>
      <c r="AX320">
        <v>-1</v>
      </c>
      <c r="AY320">
        <v>0</v>
      </c>
      <c r="AZ320">
        <v>0</v>
      </c>
      <c r="BA320" t="s">
        <v>3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V320">
        <v>0</v>
      </c>
      <c r="CW320">
        <v>0</v>
      </c>
      <c r="CX320">
        <f>ROUND(Y320*Source!I161,9)</f>
        <v>2</v>
      </c>
      <c r="CY320">
        <f t="shared" si="153"/>
        <v>1705.81</v>
      </c>
      <c r="CZ320">
        <f t="shared" si="154"/>
        <v>1705.81</v>
      </c>
      <c r="DA320">
        <f t="shared" si="155"/>
        <v>1</v>
      </c>
      <c r="DB320">
        <f t="shared" si="156"/>
        <v>682.32</v>
      </c>
      <c r="DC320">
        <f t="shared" si="157"/>
        <v>0</v>
      </c>
      <c r="DD320" t="s">
        <v>3</v>
      </c>
      <c r="DE320" t="s">
        <v>3</v>
      </c>
      <c r="DF320">
        <f t="shared" si="151"/>
        <v>3411.62</v>
      </c>
      <c r="DG320">
        <f t="shared" si="149"/>
        <v>0</v>
      </c>
      <c r="DH320">
        <f t="shared" si="150"/>
        <v>0</v>
      </c>
      <c r="DI320">
        <f t="shared" si="129"/>
        <v>0</v>
      </c>
      <c r="DJ320">
        <f t="shared" si="158"/>
        <v>3411.62</v>
      </c>
      <c r="DK320">
        <v>0</v>
      </c>
      <c r="DL320" t="s">
        <v>3</v>
      </c>
      <c r="DM320">
        <v>0</v>
      </c>
      <c r="DN320" t="s">
        <v>3</v>
      </c>
      <c r="DO320">
        <v>0</v>
      </c>
    </row>
    <row r="321" spans="1:119" x14ac:dyDescent="0.2">
      <c r="A321">
        <f>ROW(Source!A161)</f>
        <v>161</v>
      </c>
      <c r="B321">
        <v>85736471</v>
      </c>
      <c r="C321">
        <v>85737229</v>
      </c>
      <c r="D321">
        <v>85219690</v>
      </c>
      <c r="E321">
        <v>1</v>
      </c>
      <c r="F321">
        <v>1</v>
      </c>
      <c r="G321">
        <v>1081</v>
      </c>
      <c r="H321">
        <v>3</v>
      </c>
      <c r="I321" t="s">
        <v>769</v>
      </c>
      <c r="J321" t="s">
        <v>770</v>
      </c>
      <c r="K321" t="s">
        <v>771</v>
      </c>
      <c r="L321">
        <v>1346</v>
      </c>
      <c r="N321">
        <v>1009</v>
      </c>
      <c r="O321" t="s">
        <v>723</v>
      </c>
      <c r="P321" t="s">
        <v>723</v>
      </c>
      <c r="Q321">
        <v>1</v>
      </c>
      <c r="W321">
        <v>0</v>
      </c>
      <c r="X321">
        <v>1225074207</v>
      </c>
      <c r="Y321">
        <f t="shared" si="152"/>
        <v>0.1</v>
      </c>
      <c r="AA321">
        <v>19.28</v>
      </c>
      <c r="AB321">
        <v>0</v>
      </c>
      <c r="AC321">
        <v>0</v>
      </c>
      <c r="AD321">
        <v>0</v>
      </c>
      <c r="AE321">
        <v>19.28</v>
      </c>
      <c r="AF321">
        <v>0</v>
      </c>
      <c r="AG321">
        <v>0</v>
      </c>
      <c r="AH321">
        <v>0</v>
      </c>
      <c r="AI321">
        <v>1</v>
      </c>
      <c r="AJ321">
        <v>1</v>
      </c>
      <c r="AK321">
        <v>1</v>
      </c>
      <c r="AL321">
        <v>1</v>
      </c>
      <c r="AM321">
        <v>-2</v>
      </c>
      <c r="AN321">
        <v>0</v>
      </c>
      <c r="AO321">
        <v>1</v>
      </c>
      <c r="AP321">
        <v>1</v>
      </c>
      <c r="AQ321">
        <v>0</v>
      </c>
      <c r="AR321">
        <v>0</v>
      </c>
      <c r="AS321" t="s">
        <v>3</v>
      </c>
      <c r="AT321">
        <v>0.1</v>
      </c>
      <c r="AU321" t="s">
        <v>42</v>
      </c>
      <c r="AV321">
        <v>0</v>
      </c>
      <c r="AW321">
        <v>2</v>
      </c>
      <c r="AX321">
        <v>85737287</v>
      </c>
      <c r="AY321">
        <v>1</v>
      </c>
      <c r="AZ321">
        <v>0</v>
      </c>
      <c r="BA321">
        <v>322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V321">
        <v>0</v>
      </c>
      <c r="CW321">
        <v>0</v>
      </c>
      <c r="CX321">
        <f>ROUND(Y321*Source!I161,9)</f>
        <v>0.5</v>
      </c>
      <c r="CY321">
        <f t="shared" si="153"/>
        <v>19.28</v>
      </c>
      <c r="CZ321">
        <f t="shared" si="154"/>
        <v>19.28</v>
      </c>
      <c r="DA321">
        <f t="shared" si="155"/>
        <v>1</v>
      </c>
      <c r="DB321">
        <f t="shared" si="156"/>
        <v>1.93</v>
      </c>
      <c r="DC321">
        <f t="shared" si="157"/>
        <v>0</v>
      </c>
      <c r="DD321" t="s">
        <v>3</v>
      </c>
      <c r="DE321" t="s">
        <v>3</v>
      </c>
      <c r="DF321">
        <f t="shared" si="151"/>
        <v>9.64</v>
      </c>
      <c r="DG321">
        <f t="shared" si="149"/>
        <v>0</v>
      </c>
      <c r="DH321">
        <f t="shared" si="150"/>
        <v>0</v>
      </c>
      <c r="DI321">
        <f t="shared" ref="DI321:DI384" si="159">ROUND(ROUND(AH321,2)*CX321,2)</f>
        <v>0</v>
      </c>
      <c r="DJ321">
        <f t="shared" si="158"/>
        <v>9.64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">
      <c r="A322">
        <f>ROW(Source!A162)</f>
        <v>162</v>
      </c>
      <c r="B322">
        <v>85736473</v>
      </c>
      <c r="C322">
        <v>85737229</v>
      </c>
      <c r="D322">
        <v>85164021</v>
      </c>
      <c r="E322">
        <v>1081</v>
      </c>
      <c r="F322">
        <v>1</v>
      </c>
      <c r="G322">
        <v>1081</v>
      </c>
      <c r="H322">
        <v>1</v>
      </c>
      <c r="I322" t="s">
        <v>684</v>
      </c>
      <c r="J322" t="s">
        <v>3</v>
      </c>
      <c r="K322" t="s">
        <v>685</v>
      </c>
      <c r="L322">
        <v>1191</v>
      </c>
      <c r="N322">
        <v>1013</v>
      </c>
      <c r="O322" t="s">
        <v>686</v>
      </c>
      <c r="P322" t="s">
        <v>686</v>
      </c>
      <c r="Q322">
        <v>1</v>
      </c>
      <c r="W322">
        <v>0</v>
      </c>
      <c r="X322">
        <v>476480486</v>
      </c>
      <c r="Y322">
        <f>((AT322*1.15)*1.2)</f>
        <v>3.5879999999999996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1</v>
      </c>
      <c r="AK322">
        <v>1</v>
      </c>
      <c r="AL322">
        <v>1</v>
      </c>
      <c r="AM322">
        <v>5</v>
      </c>
      <c r="AN322">
        <v>0</v>
      </c>
      <c r="AO322">
        <v>1</v>
      </c>
      <c r="AP322">
        <v>1</v>
      </c>
      <c r="AQ322">
        <v>0</v>
      </c>
      <c r="AR322">
        <v>0</v>
      </c>
      <c r="AS322" t="s">
        <v>3</v>
      </c>
      <c r="AT322">
        <v>2.6</v>
      </c>
      <c r="AU322" t="s">
        <v>141</v>
      </c>
      <c r="AV322">
        <v>1</v>
      </c>
      <c r="AW322">
        <v>2</v>
      </c>
      <c r="AX322">
        <v>85737282</v>
      </c>
      <c r="AY322">
        <v>1</v>
      </c>
      <c r="AZ322">
        <v>0</v>
      </c>
      <c r="BA322">
        <v>325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U322">
        <f>ROUND(AT322*Source!I162*AH322*AL322,2)</f>
        <v>0</v>
      </c>
      <c r="CV322">
        <f>ROUND(Y322*Source!I162,9)</f>
        <v>17.940000000000001</v>
      </c>
      <c r="CW322">
        <v>0</v>
      </c>
      <c r="CX322">
        <f>ROUND(Y322*Source!I162,9)</f>
        <v>17.940000000000001</v>
      </c>
      <c r="CY322">
        <f>AD322</f>
        <v>0</v>
      </c>
      <c r="CZ322">
        <f>AH322</f>
        <v>0</v>
      </c>
      <c r="DA322">
        <f>AL322</f>
        <v>1</v>
      </c>
      <c r="DB322">
        <f>ROUND(((ROUND(AT322*CZ322,2)*1.15)*1.2),6)</f>
        <v>0</v>
      </c>
      <c r="DC322">
        <f>ROUND(((ROUND(AT322*AG322,2)*1.15)*1.2),6)</f>
        <v>0</v>
      </c>
      <c r="DD322" t="s">
        <v>3</v>
      </c>
      <c r="DE322" t="s">
        <v>3</v>
      </c>
      <c r="DF322">
        <f t="shared" si="151"/>
        <v>0</v>
      </c>
      <c r="DG322">
        <f t="shared" si="149"/>
        <v>0</v>
      </c>
      <c r="DH322">
        <f t="shared" si="150"/>
        <v>0</v>
      </c>
      <c r="DI322">
        <f t="shared" si="159"/>
        <v>0</v>
      </c>
      <c r="DJ322">
        <f>DI322</f>
        <v>0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">
      <c r="A323">
        <f>ROW(Source!A162)</f>
        <v>162</v>
      </c>
      <c r="B323">
        <v>85736473</v>
      </c>
      <c r="C323">
        <v>85737229</v>
      </c>
      <c r="D323">
        <v>85229633</v>
      </c>
      <c r="E323">
        <v>1</v>
      </c>
      <c r="F323">
        <v>1</v>
      </c>
      <c r="G323">
        <v>1081</v>
      </c>
      <c r="H323">
        <v>2</v>
      </c>
      <c r="I323" t="s">
        <v>760</v>
      </c>
      <c r="J323" t="s">
        <v>761</v>
      </c>
      <c r="K323" t="s">
        <v>762</v>
      </c>
      <c r="L323">
        <v>1368</v>
      </c>
      <c r="N323">
        <v>1011</v>
      </c>
      <c r="O323" t="s">
        <v>690</v>
      </c>
      <c r="P323" t="s">
        <v>690</v>
      </c>
      <c r="Q323">
        <v>1</v>
      </c>
      <c r="W323">
        <v>0</v>
      </c>
      <c r="X323">
        <v>1498588441</v>
      </c>
      <c r="Y323">
        <f>((AT323*1.25)*1.2)</f>
        <v>0.94499999999999995</v>
      </c>
      <c r="AA323">
        <v>0</v>
      </c>
      <c r="AB323">
        <v>102.11</v>
      </c>
      <c r="AC323">
        <v>0</v>
      </c>
      <c r="AD323">
        <v>0</v>
      </c>
      <c r="AE323">
        <v>0</v>
      </c>
      <c r="AF323">
        <v>7.11</v>
      </c>
      <c r="AG323">
        <v>0</v>
      </c>
      <c r="AH323">
        <v>0</v>
      </c>
      <c r="AI323">
        <v>1</v>
      </c>
      <c r="AJ323">
        <v>13.46</v>
      </c>
      <c r="AK323">
        <v>1</v>
      </c>
      <c r="AL323">
        <v>1</v>
      </c>
      <c r="AM323">
        <v>2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0.63</v>
      </c>
      <c r="AU323" t="s">
        <v>140</v>
      </c>
      <c r="AV323">
        <v>0</v>
      </c>
      <c r="AW323">
        <v>2</v>
      </c>
      <c r="AX323">
        <v>85737283</v>
      </c>
      <c r="AY323">
        <v>1</v>
      </c>
      <c r="AZ323">
        <v>0</v>
      </c>
      <c r="BA323">
        <v>326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V323">
        <v>0</v>
      </c>
      <c r="CW323">
        <f>ROUND(Y323*Source!I162*DO323,9)</f>
        <v>0</v>
      </c>
      <c r="CX323">
        <f>ROUND(Y323*Source!I162,9)</f>
        <v>4.7249999999999996</v>
      </c>
      <c r="CY323">
        <f>AB323</f>
        <v>102.11</v>
      </c>
      <c r="CZ323">
        <f>AF323</f>
        <v>7.11</v>
      </c>
      <c r="DA323">
        <f>AJ323</f>
        <v>13.46</v>
      </c>
      <c r="DB323">
        <f>ROUND(((ROUND(AT323*CZ323,2)*1.25)*1.2),6)</f>
        <v>6.72</v>
      </c>
      <c r="DC323">
        <f>ROUND(((ROUND(AT323*AG323,2)*1.25)*1.2),6)</f>
        <v>0</v>
      </c>
      <c r="DD323" t="s">
        <v>3</v>
      </c>
      <c r="DE323" t="s">
        <v>3</v>
      </c>
      <c r="DF323">
        <f t="shared" si="151"/>
        <v>0</v>
      </c>
      <c r="DG323">
        <f>ROUND(ROUND(AF323*AJ323,2)*CX323,2)</f>
        <v>452.18</v>
      </c>
      <c r="DH323">
        <f t="shared" si="150"/>
        <v>0</v>
      </c>
      <c r="DI323">
        <f t="shared" si="159"/>
        <v>0</v>
      </c>
      <c r="DJ323">
        <f>DG323</f>
        <v>452.18</v>
      </c>
      <c r="DK323">
        <v>0</v>
      </c>
      <c r="DL323" t="s">
        <v>3</v>
      </c>
      <c r="DM323">
        <v>0</v>
      </c>
      <c r="DN323" t="s">
        <v>3</v>
      </c>
      <c r="DO323">
        <v>0</v>
      </c>
    </row>
    <row r="324" spans="1:119" x14ac:dyDescent="0.2">
      <c r="A324">
        <f>ROW(Source!A162)</f>
        <v>162</v>
      </c>
      <c r="B324">
        <v>85736473</v>
      </c>
      <c r="C324">
        <v>85737229</v>
      </c>
      <c r="D324">
        <v>85229932</v>
      </c>
      <c r="E324">
        <v>1</v>
      </c>
      <c r="F324">
        <v>1</v>
      </c>
      <c r="G324">
        <v>1081</v>
      </c>
      <c r="H324">
        <v>2</v>
      </c>
      <c r="I324" t="s">
        <v>704</v>
      </c>
      <c r="J324" t="s">
        <v>705</v>
      </c>
      <c r="K324" t="s">
        <v>706</v>
      </c>
      <c r="L324">
        <v>1368</v>
      </c>
      <c r="N324">
        <v>1011</v>
      </c>
      <c r="O324" t="s">
        <v>690</v>
      </c>
      <c r="P324" t="s">
        <v>690</v>
      </c>
      <c r="Q324">
        <v>1</v>
      </c>
      <c r="W324">
        <v>0</v>
      </c>
      <c r="X324">
        <v>874612079</v>
      </c>
      <c r="Y324">
        <f>((AT324*1.25)*1.2)</f>
        <v>0.03</v>
      </c>
      <c r="AA324">
        <v>0</v>
      </c>
      <c r="AB324">
        <v>1513.56</v>
      </c>
      <c r="AC324">
        <v>758.78</v>
      </c>
      <c r="AD324">
        <v>0</v>
      </c>
      <c r="AE324">
        <v>0</v>
      </c>
      <c r="AF324">
        <v>83.1</v>
      </c>
      <c r="AG324">
        <v>12.62</v>
      </c>
      <c r="AH324">
        <v>0</v>
      </c>
      <c r="AI324">
        <v>1</v>
      </c>
      <c r="AJ324">
        <v>17.07</v>
      </c>
      <c r="AK324">
        <v>56.35</v>
      </c>
      <c r="AL324">
        <v>1</v>
      </c>
      <c r="AM324">
        <v>2</v>
      </c>
      <c r="AN324">
        <v>0</v>
      </c>
      <c r="AO324">
        <v>1</v>
      </c>
      <c r="AP324">
        <v>1</v>
      </c>
      <c r="AQ324">
        <v>0</v>
      </c>
      <c r="AR324">
        <v>0</v>
      </c>
      <c r="AS324" t="s">
        <v>3</v>
      </c>
      <c r="AT324">
        <v>0.02</v>
      </c>
      <c r="AU324" t="s">
        <v>140</v>
      </c>
      <c r="AV324">
        <v>0</v>
      </c>
      <c r="AW324">
        <v>2</v>
      </c>
      <c r="AX324">
        <v>85737284</v>
      </c>
      <c r="AY324">
        <v>1</v>
      </c>
      <c r="AZ324">
        <v>0</v>
      </c>
      <c r="BA324">
        <v>327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f>ROUND(Y324*Source!I162*DO324,9)</f>
        <v>1.893</v>
      </c>
      <c r="CX324">
        <f>ROUND(Y324*Source!I162,9)</f>
        <v>0.15</v>
      </c>
      <c r="CY324">
        <f>AB324</f>
        <v>1513.56</v>
      </c>
      <c r="CZ324">
        <f>AF324</f>
        <v>83.1</v>
      </c>
      <c r="DA324">
        <f>AJ324</f>
        <v>17.07</v>
      </c>
      <c r="DB324">
        <f>ROUND(((ROUND(AT324*CZ324,2)*1.25)*1.2),6)</f>
        <v>2.4900000000000002</v>
      </c>
      <c r="DC324">
        <f>ROUND(((ROUND(AT324*AG324,2)*1.25)*1.2),6)</f>
        <v>0.375</v>
      </c>
      <c r="DD324" t="s">
        <v>3</v>
      </c>
      <c r="DE324" t="s">
        <v>3</v>
      </c>
      <c r="DF324">
        <f t="shared" si="151"/>
        <v>0</v>
      </c>
      <c r="DG324">
        <f>ROUND(ROUND(AF324*AJ324,2)*CX324,2)</f>
        <v>212.78</v>
      </c>
      <c r="DH324">
        <f>ROUND(ROUND(AG324*AK324,2)*CX324,2)</f>
        <v>106.67</v>
      </c>
      <c r="DI324">
        <f t="shared" si="159"/>
        <v>0</v>
      </c>
      <c r="DJ324">
        <f>DG324</f>
        <v>212.78</v>
      </c>
      <c r="DK324">
        <v>0</v>
      </c>
      <c r="DL324" t="s">
        <v>707</v>
      </c>
      <c r="DM324">
        <v>0</v>
      </c>
      <c r="DN324" t="s">
        <v>686</v>
      </c>
      <c r="DO324">
        <v>12.62</v>
      </c>
    </row>
    <row r="325" spans="1:119" x14ac:dyDescent="0.2">
      <c r="A325">
        <f>ROW(Source!A162)</f>
        <v>162</v>
      </c>
      <c r="B325">
        <v>85736473</v>
      </c>
      <c r="C325">
        <v>85737229</v>
      </c>
      <c r="D325">
        <v>85200102</v>
      </c>
      <c r="E325">
        <v>1</v>
      </c>
      <c r="F325">
        <v>1</v>
      </c>
      <c r="G325">
        <v>1081</v>
      </c>
      <c r="H325">
        <v>3</v>
      </c>
      <c r="I325" t="s">
        <v>763</v>
      </c>
      <c r="J325" t="s">
        <v>764</v>
      </c>
      <c r="K325" t="s">
        <v>765</v>
      </c>
      <c r="L325">
        <v>1348</v>
      </c>
      <c r="N325">
        <v>1009</v>
      </c>
      <c r="O325" t="s">
        <v>700</v>
      </c>
      <c r="P325" t="s">
        <v>700</v>
      </c>
      <c r="Q325">
        <v>1000</v>
      </c>
      <c r="W325">
        <v>0</v>
      </c>
      <c r="X325">
        <v>1001555392</v>
      </c>
      <c r="Y325">
        <f t="shared" ref="Y325:Y330" si="160">((AT325*1)*1)</f>
        <v>3.3E-4</v>
      </c>
      <c r="AA325">
        <v>204110.68</v>
      </c>
      <c r="AB325">
        <v>0</v>
      </c>
      <c r="AC325">
        <v>0</v>
      </c>
      <c r="AD325">
        <v>0</v>
      </c>
      <c r="AE325">
        <v>9879.51</v>
      </c>
      <c r="AF325">
        <v>0</v>
      </c>
      <c r="AG325">
        <v>0</v>
      </c>
      <c r="AH325">
        <v>0</v>
      </c>
      <c r="AI325">
        <v>20.66</v>
      </c>
      <c r="AJ325">
        <v>1</v>
      </c>
      <c r="AK325">
        <v>1</v>
      </c>
      <c r="AL325">
        <v>1</v>
      </c>
      <c r="AM325">
        <v>2</v>
      </c>
      <c r="AN325">
        <v>0</v>
      </c>
      <c r="AO325">
        <v>1</v>
      </c>
      <c r="AP325">
        <v>1</v>
      </c>
      <c r="AQ325">
        <v>0</v>
      </c>
      <c r="AR325">
        <v>0</v>
      </c>
      <c r="AS325" t="s">
        <v>3</v>
      </c>
      <c r="AT325">
        <v>3.3E-4</v>
      </c>
      <c r="AU325" t="s">
        <v>42</v>
      </c>
      <c r="AV325">
        <v>0</v>
      </c>
      <c r="AW325">
        <v>2</v>
      </c>
      <c r="AX325">
        <v>85737285</v>
      </c>
      <c r="AY325">
        <v>1</v>
      </c>
      <c r="AZ325">
        <v>0</v>
      </c>
      <c r="BA325">
        <v>328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V325">
        <v>0</v>
      </c>
      <c r="CW325">
        <v>0</v>
      </c>
      <c r="CX325">
        <f>ROUND(Y325*Source!I162,9)</f>
        <v>1.65E-3</v>
      </c>
      <c r="CY325">
        <f t="shared" ref="CY325:CY330" si="161">AA325</f>
        <v>204110.68</v>
      </c>
      <c r="CZ325">
        <f t="shared" ref="CZ325:CZ330" si="162">AE325</f>
        <v>9879.51</v>
      </c>
      <c r="DA325">
        <f t="shared" ref="DA325:DA330" si="163">AI325</f>
        <v>20.66</v>
      </c>
      <c r="DB325">
        <f t="shared" ref="DB325:DB330" si="164">ROUND(((ROUND(AT325*CZ325,2)*1)*1),6)</f>
        <v>3.26</v>
      </c>
      <c r="DC325">
        <f t="shared" ref="DC325:DC330" si="165">ROUND(((ROUND(AT325*AG325,2)*1)*1),6)</f>
        <v>0</v>
      </c>
      <c r="DD325" t="s">
        <v>3</v>
      </c>
      <c r="DE325" t="s">
        <v>3</v>
      </c>
      <c r="DF325">
        <f t="shared" ref="DF325:DF330" si="166">ROUND(ROUND(AE325*AI325,2)*CX325,2)</f>
        <v>336.78</v>
      </c>
      <c r="DG325">
        <f t="shared" ref="DG325:DG364" si="167">ROUND(ROUND(AF325,2)*CX325,2)</f>
        <v>0</v>
      </c>
      <c r="DH325">
        <f t="shared" ref="DH325:DH364" si="168">ROUND(ROUND(AG325,2)*CX325,2)</f>
        <v>0</v>
      </c>
      <c r="DI325">
        <f t="shared" si="159"/>
        <v>0</v>
      </c>
      <c r="DJ325">
        <f t="shared" ref="DJ325:DJ330" si="169">DF325</f>
        <v>336.78</v>
      </c>
      <c r="DK325">
        <v>0</v>
      </c>
      <c r="DL325" t="s">
        <v>3</v>
      </c>
      <c r="DM325">
        <v>0</v>
      </c>
      <c r="DN325" t="s">
        <v>3</v>
      </c>
      <c r="DO325">
        <v>0</v>
      </c>
    </row>
    <row r="326" spans="1:119" x14ac:dyDescent="0.2">
      <c r="A326">
        <f>ROW(Source!A162)</f>
        <v>162</v>
      </c>
      <c r="B326">
        <v>85736473</v>
      </c>
      <c r="C326">
        <v>85737229</v>
      </c>
      <c r="D326">
        <v>85198911</v>
      </c>
      <c r="E326">
        <v>1</v>
      </c>
      <c r="F326">
        <v>1</v>
      </c>
      <c r="G326">
        <v>1081</v>
      </c>
      <c r="H326">
        <v>3</v>
      </c>
      <c r="I326" t="s">
        <v>766</v>
      </c>
      <c r="J326" t="s">
        <v>767</v>
      </c>
      <c r="K326" t="s">
        <v>768</v>
      </c>
      <c r="L326">
        <v>1348</v>
      </c>
      <c r="N326">
        <v>1009</v>
      </c>
      <c r="O326" t="s">
        <v>700</v>
      </c>
      <c r="P326" t="s">
        <v>700</v>
      </c>
      <c r="Q326">
        <v>1000</v>
      </c>
      <c r="W326">
        <v>0</v>
      </c>
      <c r="X326">
        <v>-268464753</v>
      </c>
      <c r="Y326">
        <f t="shared" si="160"/>
        <v>2.0699999999999998E-3</v>
      </c>
      <c r="AA326">
        <v>121682.99</v>
      </c>
      <c r="AB326">
        <v>0</v>
      </c>
      <c r="AC326">
        <v>0</v>
      </c>
      <c r="AD326">
        <v>0</v>
      </c>
      <c r="AE326">
        <v>17868.28</v>
      </c>
      <c r="AF326">
        <v>0</v>
      </c>
      <c r="AG326">
        <v>0</v>
      </c>
      <c r="AH326">
        <v>0</v>
      </c>
      <c r="AI326">
        <v>6.81</v>
      </c>
      <c r="AJ326">
        <v>1</v>
      </c>
      <c r="AK326">
        <v>1</v>
      </c>
      <c r="AL326">
        <v>1</v>
      </c>
      <c r="AM326">
        <v>2</v>
      </c>
      <c r="AN326">
        <v>0</v>
      </c>
      <c r="AO326">
        <v>1</v>
      </c>
      <c r="AP326">
        <v>1</v>
      </c>
      <c r="AQ326">
        <v>0</v>
      </c>
      <c r="AR326">
        <v>0</v>
      </c>
      <c r="AS326" t="s">
        <v>3</v>
      </c>
      <c r="AT326">
        <v>2.0699999999999998E-3</v>
      </c>
      <c r="AU326" t="s">
        <v>42</v>
      </c>
      <c r="AV326">
        <v>0</v>
      </c>
      <c r="AW326">
        <v>2</v>
      </c>
      <c r="AX326">
        <v>85737286</v>
      </c>
      <c r="AY326">
        <v>1</v>
      </c>
      <c r="AZ326">
        <v>0</v>
      </c>
      <c r="BA326">
        <v>329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V326">
        <v>0</v>
      </c>
      <c r="CW326">
        <v>0</v>
      </c>
      <c r="CX326">
        <f>ROUND(Y326*Source!I162,9)</f>
        <v>1.035E-2</v>
      </c>
      <c r="CY326">
        <f t="shared" si="161"/>
        <v>121682.99</v>
      </c>
      <c r="CZ326">
        <f t="shared" si="162"/>
        <v>17868.28</v>
      </c>
      <c r="DA326">
        <f t="shared" si="163"/>
        <v>6.81</v>
      </c>
      <c r="DB326">
        <f t="shared" si="164"/>
        <v>36.99</v>
      </c>
      <c r="DC326">
        <f t="shared" si="165"/>
        <v>0</v>
      </c>
      <c r="DD326" t="s">
        <v>3</v>
      </c>
      <c r="DE326" t="s">
        <v>3</v>
      </c>
      <c r="DF326">
        <f t="shared" si="166"/>
        <v>1259.42</v>
      </c>
      <c r="DG326">
        <f t="shared" si="167"/>
        <v>0</v>
      </c>
      <c r="DH326">
        <f t="shared" si="168"/>
        <v>0</v>
      </c>
      <c r="DI326">
        <f t="shared" si="159"/>
        <v>0</v>
      </c>
      <c r="DJ326">
        <f t="shared" si="169"/>
        <v>1259.42</v>
      </c>
      <c r="DK326">
        <v>0</v>
      </c>
      <c r="DL326" t="s">
        <v>3</v>
      </c>
      <c r="DM326">
        <v>0</v>
      </c>
      <c r="DN326" t="s">
        <v>3</v>
      </c>
      <c r="DO326">
        <v>0</v>
      </c>
    </row>
    <row r="327" spans="1:119" x14ac:dyDescent="0.2">
      <c r="A327">
        <f>ROW(Source!A162)</f>
        <v>162</v>
      </c>
      <c r="B327">
        <v>85736473</v>
      </c>
      <c r="C327">
        <v>85737229</v>
      </c>
      <c r="D327">
        <v>85215209</v>
      </c>
      <c r="E327">
        <v>1</v>
      </c>
      <c r="F327">
        <v>1</v>
      </c>
      <c r="G327">
        <v>1081</v>
      </c>
      <c r="H327">
        <v>3</v>
      </c>
      <c r="I327" t="s">
        <v>306</v>
      </c>
      <c r="J327" t="s">
        <v>308</v>
      </c>
      <c r="K327" t="s">
        <v>307</v>
      </c>
      <c r="L327">
        <v>1391</v>
      </c>
      <c r="N327">
        <v>1013</v>
      </c>
      <c r="O327" t="s">
        <v>229</v>
      </c>
      <c r="P327" t="s">
        <v>229</v>
      </c>
      <c r="Q327">
        <v>1</v>
      </c>
      <c r="W327">
        <v>0</v>
      </c>
      <c r="X327">
        <v>1766770178</v>
      </c>
      <c r="Y327">
        <f t="shared" si="160"/>
        <v>1</v>
      </c>
      <c r="AA327">
        <v>1541.11</v>
      </c>
      <c r="AB327">
        <v>0</v>
      </c>
      <c r="AC327">
        <v>0</v>
      </c>
      <c r="AD327">
        <v>0</v>
      </c>
      <c r="AE327">
        <v>154.72999999999999</v>
      </c>
      <c r="AF327">
        <v>0</v>
      </c>
      <c r="AG327">
        <v>0</v>
      </c>
      <c r="AH327">
        <v>0</v>
      </c>
      <c r="AI327">
        <v>9.9600000000000009</v>
      </c>
      <c r="AJ327">
        <v>1</v>
      </c>
      <c r="AK327">
        <v>1</v>
      </c>
      <c r="AL327">
        <v>1</v>
      </c>
      <c r="AM327">
        <v>0</v>
      </c>
      <c r="AN327">
        <v>0</v>
      </c>
      <c r="AO327">
        <v>0</v>
      </c>
      <c r="AP327">
        <v>1</v>
      </c>
      <c r="AQ327">
        <v>0</v>
      </c>
      <c r="AR327">
        <v>0</v>
      </c>
      <c r="AS327" t="s">
        <v>3</v>
      </c>
      <c r="AT327">
        <v>1</v>
      </c>
      <c r="AU327" t="s">
        <v>42</v>
      </c>
      <c r="AV327">
        <v>0</v>
      </c>
      <c r="AW327">
        <v>1</v>
      </c>
      <c r="AX327">
        <v>-1</v>
      </c>
      <c r="AY327">
        <v>0</v>
      </c>
      <c r="AZ327">
        <v>0</v>
      </c>
      <c r="BA327" t="s">
        <v>3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v>0</v>
      </c>
      <c r="CX327">
        <f>ROUND(Y327*Source!I162,9)</f>
        <v>5</v>
      </c>
      <c r="CY327">
        <f t="shared" si="161"/>
        <v>1541.11</v>
      </c>
      <c r="CZ327">
        <f t="shared" si="162"/>
        <v>154.72999999999999</v>
      </c>
      <c r="DA327">
        <f t="shared" si="163"/>
        <v>9.9600000000000009</v>
      </c>
      <c r="DB327">
        <f t="shared" si="164"/>
        <v>154.72999999999999</v>
      </c>
      <c r="DC327">
        <f t="shared" si="165"/>
        <v>0</v>
      </c>
      <c r="DD327" t="s">
        <v>3</v>
      </c>
      <c r="DE327" t="s">
        <v>3</v>
      </c>
      <c r="DF327">
        <f t="shared" si="166"/>
        <v>7705.55</v>
      </c>
      <c r="DG327">
        <f t="shared" si="167"/>
        <v>0</v>
      </c>
      <c r="DH327">
        <f t="shared" si="168"/>
        <v>0</v>
      </c>
      <c r="DI327">
        <f t="shared" si="159"/>
        <v>0</v>
      </c>
      <c r="DJ327">
        <f t="shared" si="169"/>
        <v>7705.55</v>
      </c>
      <c r="DK327">
        <v>0</v>
      </c>
      <c r="DL327" t="s">
        <v>3</v>
      </c>
      <c r="DM327">
        <v>0</v>
      </c>
      <c r="DN327" t="s">
        <v>3</v>
      </c>
      <c r="DO327">
        <v>0</v>
      </c>
    </row>
    <row r="328" spans="1:119" x14ac:dyDescent="0.2">
      <c r="A328">
        <f>ROW(Source!A162)</f>
        <v>162</v>
      </c>
      <c r="B328">
        <v>85736473</v>
      </c>
      <c r="C328">
        <v>85737229</v>
      </c>
      <c r="D328">
        <v>85216513</v>
      </c>
      <c r="E328">
        <v>1</v>
      </c>
      <c r="F328">
        <v>1</v>
      </c>
      <c r="G328">
        <v>1081</v>
      </c>
      <c r="H328">
        <v>3</v>
      </c>
      <c r="I328" t="s">
        <v>314</v>
      </c>
      <c r="J328" t="s">
        <v>316</v>
      </c>
      <c r="K328" t="s">
        <v>315</v>
      </c>
      <c r="L328">
        <v>1354</v>
      </c>
      <c r="N328">
        <v>1010</v>
      </c>
      <c r="O328" t="s">
        <v>146</v>
      </c>
      <c r="P328" t="s">
        <v>146</v>
      </c>
      <c r="Q328">
        <v>1</v>
      </c>
      <c r="W328">
        <v>0</v>
      </c>
      <c r="X328">
        <v>-1532494884</v>
      </c>
      <c r="Y328">
        <f t="shared" si="160"/>
        <v>0.6</v>
      </c>
      <c r="AA328">
        <v>8068.88</v>
      </c>
      <c r="AB328">
        <v>0</v>
      </c>
      <c r="AC328">
        <v>0</v>
      </c>
      <c r="AD328">
        <v>0</v>
      </c>
      <c r="AE328">
        <v>485.2</v>
      </c>
      <c r="AF328">
        <v>0</v>
      </c>
      <c r="AG328">
        <v>0</v>
      </c>
      <c r="AH328">
        <v>0</v>
      </c>
      <c r="AI328">
        <v>16.63</v>
      </c>
      <c r="AJ328">
        <v>1</v>
      </c>
      <c r="AK328">
        <v>1</v>
      </c>
      <c r="AL328">
        <v>1</v>
      </c>
      <c r="AM328">
        <v>0</v>
      </c>
      <c r="AN328">
        <v>0</v>
      </c>
      <c r="AO328">
        <v>0</v>
      </c>
      <c r="AP328">
        <v>1</v>
      </c>
      <c r="AQ328">
        <v>0</v>
      </c>
      <c r="AR328">
        <v>0</v>
      </c>
      <c r="AS328" t="s">
        <v>3</v>
      </c>
      <c r="AT328">
        <v>0.6</v>
      </c>
      <c r="AU328" t="s">
        <v>42</v>
      </c>
      <c r="AV328">
        <v>0</v>
      </c>
      <c r="AW328">
        <v>1</v>
      </c>
      <c r="AX328">
        <v>-1</v>
      </c>
      <c r="AY328">
        <v>0</v>
      </c>
      <c r="AZ328">
        <v>0</v>
      </c>
      <c r="BA328" t="s">
        <v>3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v>0</v>
      </c>
      <c r="CX328">
        <f>ROUND(Y328*Source!I162,9)</f>
        <v>3</v>
      </c>
      <c r="CY328">
        <f t="shared" si="161"/>
        <v>8068.88</v>
      </c>
      <c r="CZ328">
        <f t="shared" si="162"/>
        <v>485.2</v>
      </c>
      <c r="DA328">
        <f t="shared" si="163"/>
        <v>16.63</v>
      </c>
      <c r="DB328">
        <f t="shared" si="164"/>
        <v>291.12</v>
      </c>
      <c r="DC328">
        <f t="shared" si="165"/>
        <v>0</v>
      </c>
      <c r="DD328" t="s">
        <v>3</v>
      </c>
      <c r="DE328" t="s">
        <v>3</v>
      </c>
      <c r="DF328">
        <f t="shared" si="166"/>
        <v>24206.639999999999</v>
      </c>
      <c r="DG328">
        <f t="shared" si="167"/>
        <v>0</v>
      </c>
      <c r="DH328">
        <f t="shared" si="168"/>
        <v>0</v>
      </c>
      <c r="DI328">
        <f t="shared" si="159"/>
        <v>0</v>
      </c>
      <c r="DJ328">
        <f t="shared" si="169"/>
        <v>24206.639999999999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">
      <c r="A329">
        <f>ROW(Source!A162)</f>
        <v>162</v>
      </c>
      <c r="B329">
        <v>85736473</v>
      </c>
      <c r="C329">
        <v>85737229</v>
      </c>
      <c r="D329">
        <v>85216581</v>
      </c>
      <c r="E329">
        <v>1</v>
      </c>
      <c r="F329">
        <v>1</v>
      </c>
      <c r="G329">
        <v>1081</v>
      </c>
      <c r="H329">
        <v>3</v>
      </c>
      <c r="I329" t="s">
        <v>310</v>
      </c>
      <c r="J329" t="s">
        <v>312</v>
      </c>
      <c r="K329" t="s">
        <v>311</v>
      </c>
      <c r="L329">
        <v>1354</v>
      </c>
      <c r="N329">
        <v>1010</v>
      </c>
      <c r="O329" t="s">
        <v>146</v>
      </c>
      <c r="P329" t="s">
        <v>146</v>
      </c>
      <c r="Q329">
        <v>1</v>
      </c>
      <c r="W329">
        <v>0</v>
      </c>
      <c r="X329">
        <v>540530615</v>
      </c>
      <c r="Y329">
        <f t="shared" si="160"/>
        <v>0.4</v>
      </c>
      <c r="AA329">
        <v>14311.75</v>
      </c>
      <c r="AB329">
        <v>0</v>
      </c>
      <c r="AC329">
        <v>0</v>
      </c>
      <c r="AD329">
        <v>0</v>
      </c>
      <c r="AE329">
        <v>1705.81</v>
      </c>
      <c r="AF329">
        <v>0</v>
      </c>
      <c r="AG329">
        <v>0</v>
      </c>
      <c r="AH329">
        <v>0</v>
      </c>
      <c r="AI329">
        <v>8.39</v>
      </c>
      <c r="AJ329">
        <v>1</v>
      </c>
      <c r="AK329">
        <v>1</v>
      </c>
      <c r="AL329">
        <v>1</v>
      </c>
      <c r="AM329">
        <v>0</v>
      </c>
      <c r="AN329">
        <v>0</v>
      </c>
      <c r="AO329">
        <v>0</v>
      </c>
      <c r="AP329">
        <v>1</v>
      </c>
      <c r="AQ329">
        <v>0</v>
      </c>
      <c r="AR329">
        <v>0</v>
      </c>
      <c r="AS329" t="s">
        <v>3</v>
      </c>
      <c r="AT329">
        <v>0.4</v>
      </c>
      <c r="AU329" t="s">
        <v>42</v>
      </c>
      <c r="AV329">
        <v>0</v>
      </c>
      <c r="AW329">
        <v>1</v>
      </c>
      <c r="AX329">
        <v>-1</v>
      </c>
      <c r="AY329">
        <v>0</v>
      </c>
      <c r="AZ329">
        <v>0</v>
      </c>
      <c r="BA329" t="s">
        <v>3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V329">
        <v>0</v>
      </c>
      <c r="CW329">
        <v>0</v>
      </c>
      <c r="CX329">
        <f>ROUND(Y329*Source!I162,9)</f>
        <v>2</v>
      </c>
      <c r="CY329">
        <f t="shared" si="161"/>
        <v>14311.75</v>
      </c>
      <c r="CZ329">
        <f t="shared" si="162"/>
        <v>1705.81</v>
      </c>
      <c r="DA329">
        <f t="shared" si="163"/>
        <v>8.39</v>
      </c>
      <c r="DB329">
        <f t="shared" si="164"/>
        <v>682.32</v>
      </c>
      <c r="DC329">
        <f t="shared" si="165"/>
        <v>0</v>
      </c>
      <c r="DD329" t="s">
        <v>3</v>
      </c>
      <c r="DE329" t="s">
        <v>3</v>
      </c>
      <c r="DF329">
        <f t="shared" si="166"/>
        <v>28623.5</v>
      </c>
      <c r="DG329">
        <f t="shared" si="167"/>
        <v>0</v>
      </c>
      <c r="DH329">
        <f t="shared" si="168"/>
        <v>0</v>
      </c>
      <c r="DI329">
        <f t="shared" si="159"/>
        <v>0</v>
      </c>
      <c r="DJ329">
        <f t="shared" si="169"/>
        <v>28623.5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">
      <c r="A330">
        <f>ROW(Source!A162)</f>
        <v>162</v>
      </c>
      <c r="B330">
        <v>85736473</v>
      </c>
      <c r="C330">
        <v>85737229</v>
      </c>
      <c r="D330">
        <v>85219690</v>
      </c>
      <c r="E330">
        <v>1</v>
      </c>
      <c r="F330">
        <v>1</v>
      </c>
      <c r="G330">
        <v>1081</v>
      </c>
      <c r="H330">
        <v>3</v>
      </c>
      <c r="I330" t="s">
        <v>769</v>
      </c>
      <c r="J330" t="s">
        <v>770</v>
      </c>
      <c r="K330" t="s">
        <v>771</v>
      </c>
      <c r="L330">
        <v>1346</v>
      </c>
      <c r="N330">
        <v>1009</v>
      </c>
      <c r="O330" t="s">
        <v>723</v>
      </c>
      <c r="P330" t="s">
        <v>723</v>
      </c>
      <c r="Q330">
        <v>1</v>
      </c>
      <c r="W330">
        <v>0</v>
      </c>
      <c r="X330">
        <v>1225074207</v>
      </c>
      <c r="Y330">
        <f t="shared" si="160"/>
        <v>0.1</v>
      </c>
      <c r="AA330">
        <v>333.16</v>
      </c>
      <c r="AB330">
        <v>0</v>
      </c>
      <c r="AC330">
        <v>0</v>
      </c>
      <c r="AD330">
        <v>0</v>
      </c>
      <c r="AE330">
        <v>19.28</v>
      </c>
      <c r="AF330">
        <v>0</v>
      </c>
      <c r="AG330">
        <v>0</v>
      </c>
      <c r="AH330">
        <v>0</v>
      </c>
      <c r="AI330">
        <v>17.28</v>
      </c>
      <c r="AJ330">
        <v>1</v>
      </c>
      <c r="AK330">
        <v>1</v>
      </c>
      <c r="AL330">
        <v>1</v>
      </c>
      <c r="AM330">
        <v>2</v>
      </c>
      <c r="AN330">
        <v>0</v>
      </c>
      <c r="AO330">
        <v>1</v>
      </c>
      <c r="AP330">
        <v>1</v>
      </c>
      <c r="AQ330">
        <v>0</v>
      </c>
      <c r="AR330">
        <v>0</v>
      </c>
      <c r="AS330" t="s">
        <v>3</v>
      </c>
      <c r="AT330">
        <v>0.1</v>
      </c>
      <c r="AU330" t="s">
        <v>42</v>
      </c>
      <c r="AV330">
        <v>0</v>
      </c>
      <c r="AW330">
        <v>2</v>
      </c>
      <c r="AX330">
        <v>85737287</v>
      </c>
      <c r="AY330">
        <v>1</v>
      </c>
      <c r="AZ330">
        <v>0</v>
      </c>
      <c r="BA330">
        <v>330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v>0</v>
      </c>
      <c r="CX330">
        <f>ROUND(Y330*Source!I162,9)</f>
        <v>0.5</v>
      </c>
      <c r="CY330">
        <f t="shared" si="161"/>
        <v>333.16</v>
      </c>
      <c r="CZ330">
        <f t="shared" si="162"/>
        <v>19.28</v>
      </c>
      <c r="DA330">
        <f t="shared" si="163"/>
        <v>17.28</v>
      </c>
      <c r="DB330">
        <f t="shared" si="164"/>
        <v>1.93</v>
      </c>
      <c r="DC330">
        <f t="shared" si="165"/>
        <v>0</v>
      </c>
      <c r="DD330" t="s">
        <v>3</v>
      </c>
      <c r="DE330" t="s">
        <v>3</v>
      </c>
      <c r="DF330">
        <f t="shared" si="166"/>
        <v>166.58</v>
      </c>
      <c r="DG330">
        <f t="shared" si="167"/>
        <v>0</v>
      </c>
      <c r="DH330">
        <f t="shared" si="168"/>
        <v>0</v>
      </c>
      <c r="DI330">
        <f t="shared" si="159"/>
        <v>0</v>
      </c>
      <c r="DJ330">
        <f t="shared" si="169"/>
        <v>166.58</v>
      </c>
      <c r="DK330">
        <v>0</v>
      </c>
      <c r="DL330" t="s">
        <v>3</v>
      </c>
      <c r="DM330">
        <v>0</v>
      </c>
      <c r="DN330" t="s">
        <v>3</v>
      </c>
      <c r="DO330">
        <v>0</v>
      </c>
    </row>
    <row r="331" spans="1:119" x14ac:dyDescent="0.2">
      <c r="A331">
        <f>ROW(Source!A169)</f>
        <v>169</v>
      </c>
      <c r="B331">
        <v>85736471</v>
      </c>
      <c r="C331">
        <v>85737301</v>
      </c>
      <c r="D331">
        <v>85164021</v>
      </c>
      <c r="E331">
        <v>1081</v>
      </c>
      <c r="F331">
        <v>1</v>
      </c>
      <c r="G331">
        <v>1081</v>
      </c>
      <c r="H331">
        <v>1</v>
      </c>
      <c r="I331" t="s">
        <v>684</v>
      </c>
      <c r="J331" t="s">
        <v>3</v>
      </c>
      <c r="K331" t="s">
        <v>685</v>
      </c>
      <c r="L331">
        <v>1191</v>
      </c>
      <c r="N331">
        <v>1013</v>
      </c>
      <c r="O331" t="s">
        <v>686</v>
      </c>
      <c r="P331" t="s">
        <v>686</v>
      </c>
      <c r="Q331">
        <v>1</v>
      </c>
      <c r="W331">
        <v>0</v>
      </c>
      <c r="X331">
        <v>476480486</v>
      </c>
      <c r="Y331">
        <f>((AT331*1.15)*1.2)</f>
        <v>6.9137999999999984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1</v>
      </c>
      <c r="AK331">
        <v>1</v>
      </c>
      <c r="AL331">
        <v>1</v>
      </c>
      <c r="AM331">
        <v>-2</v>
      </c>
      <c r="AN331">
        <v>0</v>
      </c>
      <c r="AO331">
        <v>1</v>
      </c>
      <c r="AP331">
        <v>1</v>
      </c>
      <c r="AQ331">
        <v>0</v>
      </c>
      <c r="AR331">
        <v>0</v>
      </c>
      <c r="AS331" t="s">
        <v>3</v>
      </c>
      <c r="AT331">
        <v>5.01</v>
      </c>
      <c r="AU331" t="s">
        <v>141</v>
      </c>
      <c r="AV331">
        <v>1</v>
      </c>
      <c r="AW331">
        <v>2</v>
      </c>
      <c r="AX331">
        <v>85737303</v>
      </c>
      <c r="AY331">
        <v>1</v>
      </c>
      <c r="AZ331">
        <v>0</v>
      </c>
      <c r="BA331">
        <v>333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U331">
        <f>ROUND(AT331*Source!I169*AH331*AL331,2)</f>
        <v>0</v>
      </c>
      <c r="CV331">
        <f>ROUND(Y331*Source!I169,9)</f>
        <v>20.395710000000001</v>
      </c>
      <c r="CW331">
        <v>0</v>
      </c>
      <c r="CX331">
        <f>ROUND(Y331*Source!I169,9)</f>
        <v>20.395710000000001</v>
      </c>
      <c r="CY331">
        <f>AD331</f>
        <v>0</v>
      </c>
      <c r="CZ331">
        <f>AH331</f>
        <v>0</v>
      </c>
      <c r="DA331">
        <f>AL331</f>
        <v>1</v>
      </c>
      <c r="DB331">
        <f>ROUND(((ROUND(AT331*CZ331,2)*1.15)*1.2),6)</f>
        <v>0</v>
      </c>
      <c r="DC331">
        <f>ROUND(((ROUND(AT331*AG331,2)*1.15)*1.2),6)</f>
        <v>0</v>
      </c>
      <c r="DD331" t="s">
        <v>3</v>
      </c>
      <c r="DE331" t="s">
        <v>3</v>
      </c>
      <c r="DF331">
        <f t="shared" ref="DF331:DF336" si="170">ROUND(ROUND(AE331,2)*CX331,2)</f>
        <v>0</v>
      </c>
      <c r="DG331">
        <f t="shared" si="167"/>
        <v>0</v>
      </c>
      <c r="DH331">
        <f t="shared" si="168"/>
        <v>0</v>
      </c>
      <c r="DI331">
        <f t="shared" si="159"/>
        <v>0</v>
      </c>
      <c r="DJ331">
        <f>DI331</f>
        <v>0</v>
      </c>
      <c r="DK331">
        <v>0</v>
      </c>
      <c r="DL331" t="s">
        <v>3</v>
      </c>
      <c r="DM331">
        <v>0</v>
      </c>
      <c r="DN331" t="s">
        <v>3</v>
      </c>
      <c r="DO331">
        <v>0</v>
      </c>
    </row>
    <row r="332" spans="1:119" x14ac:dyDescent="0.2">
      <c r="A332">
        <f>ROW(Source!A169)</f>
        <v>169</v>
      </c>
      <c r="B332">
        <v>85736471</v>
      </c>
      <c r="C332">
        <v>85737301</v>
      </c>
      <c r="D332">
        <v>85198960</v>
      </c>
      <c r="E332">
        <v>1</v>
      </c>
      <c r="F332">
        <v>1</v>
      </c>
      <c r="G332">
        <v>1081</v>
      </c>
      <c r="H332">
        <v>3</v>
      </c>
      <c r="I332" t="s">
        <v>714</v>
      </c>
      <c r="J332" t="s">
        <v>715</v>
      </c>
      <c r="K332" t="s">
        <v>716</v>
      </c>
      <c r="L332">
        <v>1339</v>
      </c>
      <c r="N332">
        <v>1007</v>
      </c>
      <c r="O332" t="s">
        <v>694</v>
      </c>
      <c r="P332" t="s">
        <v>694</v>
      </c>
      <c r="Q332">
        <v>1</v>
      </c>
      <c r="W332">
        <v>0</v>
      </c>
      <c r="X332">
        <v>-1622585150</v>
      </c>
      <c r="Y332">
        <f>((AT332*1)*1)</f>
        <v>1</v>
      </c>
      <c r="AA332">
        <v>7.07</v>
      </c>
      <c r="AB332">
        <v>0</v>
      </c>
      <c r="AC332">
        <v>0</v>
      </c>
      <c r="AD332">
        <v>0</v>
      </c>
      <c r="AE332">
        <v>7.07</v>
      </c>
      <c r="AF332">
        <v>0</v>
      </c>
      <c r="AG332">
        <v>0</v>
      </c>
      <c r="AH332">
        <v>0</v>
      </c>
      <c r="AI332">
        <v>1</v>
      </c>
      <c r="AJ332">
        <v>1</v>
      </c>
      <c r="AK332">
        <v>1</v>
      </c>
      <c r="AL332">
        <v>1</v>
      </c>
      <c r="AM332">
        <v>-2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1</v>
      </c>
      <c r="AU332" t="s">
        <v>42</v>
      </c>
      <c r="AV332">
        <v>0</v>
      </c>
      <c r="AW332">
        <v>2</v>
      </c>
      <c r="AX332">
        <v>85737304</v>
      </c>
      <c r="AY332">
        <v>1</v>
      </c>
      <c r="AZ332">
        <v>0</v>
      </c>
      <c r="BA332">
        <v>334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v>0</v>
      </c>
      <c r="CX332">
        <f>ROUND(Y332*Source!I169,9)</f>
        <v>2.95</v>
      </c>
      <c r="CY332">
        <f>AA332</f>
        <v>7.07</v>
      </c>
      <c r="CZ332">
        <f>AE332</f>
        <v>7.07</v>
      </c>
      <c r="DA332">
        <f>AI332</f>
        <v>1</v>
      </c>
      <c r="DB332">
        <f>ROUND(((ROUND(AT332*CZ332,2)*1)*1),6)</f>
        <v>7.07</v>
      </c>
      <c r="DC332">
        <f>ROUND(((ROUND(AT332*AG332,2)*1)*1),6)</f>
        <v>0</v>
      </c>
      <c r="DD332" t="s">
        <v>3</v>
      </c>
      <c r="DE332" t="s">
        <v>3</v>
      </c>
      <c r="DF332">
        <f t="shared" si="170"/>
        <v>20.86</v>
      </c>
      <c r="DG332">
        <f t="shared" si="167"/>
        <v>0</v>
      </c>
      <c r="DH332">
        <f t="shared" si="168"/>
        <v>0</v>
      </c>
      <c r="DI332">
        <f t="shared" si="159"/>
        <v>0</v>
      </c>
      <c r="DJ332">
        <f>DF332</f>
        <v>20.86</v>
      </c>
      <c r="DK332">
        <v>0</v>
      </c>
      <c r="DL332" t="s">
        <v>3</v>
      </c>
      <c r="DM332">
        <v>0</v>
      </c>
      <c r="DN332" t="s">
        <v>3</v>
      </c>
      <c r="DO332">
        <v>0</v>
      </c>
    </row>
    <row r="333" spans="1:119" x14ac:dyDescent="0.2">
      <c r="A333">
        <f>ROW(Source!A169)</f>
        <v>169</v>
      </c>
      <c r="B333">
        <v>85736471</v>
      </c>
      <c r="C333">
        <v>85737301</v>
      </c>
      <c r="D333">
        <v>85200671</v>
      </c>
      <c r="E333">
        <v>1</v>
      </c>
      <c r="F333">
        <v>1</v>
      </c>
      <c r="G333">
        <v>1081</v>
      </c>
      <c r="H333">
        <v>3</v>
      </c>
      <c r="I333" t="s">
        <v>730</v>
      </c>
      <c r="J333" t="s">
        <v>731</v>
      </c>
      <c r="K333" t="s">
        <v>732</v>
      </c>
      <c r="L333">
        <v>1346</v>
      </c>
      <c r="N333">
        <v>1009</v>
      </c>
      <c r="O333" t="s">
        <v>723</v>
      </c>
      <c r="P333" t="s">
        <v>723</v>
      </c>
      <c r="Q333">
        <v>1</v>
      </c>
      <c r="W333">
        <v>0</v>
      </c>
      <c r="X333">
        <v>1021383118</v>
      </c>
      <c r="Y333">
        <f>((AT333*1)*1)</f>
        <v>0.02</v>
      </c>
      <c r="AA333">
        <v>37.979999999999997</v>
      </c>
      <c r="AB333">
        <v>0</v>
      </c>
      <c r="AC333">
        <v>0</v>
      </c>
      <c r="AD333">
        <v>0</v>
      </c>
      <c r="AE333">
        <v>37.979999999999997</v>
      </c>
      <c r="AF333">
        <v>0</v>
      </c>
      <c r="AG333">
        <v>0</v>
      </c>
      <c r="AH333">
        <v>0</v>
      </c>
      <c r="AI333">
        <v>1</v>
      </c>
      <c r="AJ333">
        <v>1</v>
      </c>
      <c r="AK333">
        <v>1</v>
      </c>
      <c r="AL333">
        <v>1</v>
      </c>
      <c r="AM333">
        <v>-2</v>
      </c>
      <c r="AN333">
        <v>0</v>
      </c>
      <c r="AO333">
        <v>1</v>
      </c>
      <c r="AP333">
        <v>1</v>
      </c>
      <c r="AQ333">
        <v>0</v>
      </c>
      <c r="AR333">
        <v>0</v>
      </c>
      <c r="AS333" t="s">
        <v>3</v>
      </c>
      <c r="AT333">
        <v>0.02</v>
      </c>
      <c r="AU333" t="s">
        <v>42</v>
      </c>
      <c r="AV333">
        <v>0</v>
      </c>
      <c r="AW333">
        <v>2</v>
      </c>
      <c r="AX333">
        <v>85737305</v>
      </c>
      <c r="AY333">
        <v>1</v>
      </c>
      <c r="AZ333">
        <v>0</v>
      </c>
      <c r="BA333">
        <v>335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v>0</v>
      </c>
      <c r="CX333">
        <f>ROUND(Y333*Source!I169,9)</f>
        <v>5.8999999999999997E-2</v>
      </c>
      <c r="CY333">
        <f>AA333</f>
        <v>37.979999999999997</v>
      </c>
      <c r="CZ333">
        <f>AE333</f>
        <v>37.979999999999997</v>
      </c>
      <c r="DA333">
        <f>AI333</f>
        <v>1</v>
      </c>
      <c r="DB333">
        <f>ROUND(((ROUND(AT333*CZ333,2)*1)*1),6)</f>
        <v>0.76</v>
      </c>
      <c r="DC333">
        <f>ROUND(((ROUND(AT333*AG333,2)*1)*1),6)</f>
        <v>0</v>
      </c>
      <c r="DD333" t="s">
        <v>3</v>
      </c>
      <c r="DE333" t="s">
        <v>3</v>
      </c>
      <c r="DF333">
        <f t="shared" si="170"/>
        <v>2.2400000000000002</v>
      </c>
      <c r="DG333">
        <f t="shared" si="167"/>
        <v>0</v>
      </c>
      <c r="DH333">
        <f t="shared" si="168"/>
        <v>0</v>
      </c>
      <c r="DI333">
        <f t="shared" si="159"/>
        <v>0</v>
      </c>
      <c r="DJ333">
        <f>DF333</f>
        <v>2.2400000000000002</v>
      </c>
      <c r="DK333">
        <v>0</v>
      </c>
      <c r="DL333" t="s">
        <v>3</v>
      </c>
      <c r="DM333">
        <v>0</v>
      </c>
      <c r="DN333" t="s">
        <v>3</v>
      </c>
      <c r="DO333">
        <v>0</v>
      </c>
    </row>
    <row r="334" spans="1:119" x14ac:dyDescent="0.2">
      <c r="A334">
        <f>ROW(Source!A169)</f>
        <v>169</v>
      </c>
      <c r="B334">
        <v>85736471</v>
      </c>
      <c r="C334">
        <v>85737301</v>
      </c>
      <c r="D334">
        <v>85199230</v>
      </c>
      <c r="E334">
        <v>1</v>
      </c>
      <c r="F334">
        <v>1</v>
      </c>
      <c r="G334">
        <v>1081</v>
      </c>
      <c r="H334">
        <v>3</v>
      </c>
      <c r="I334" t="s">
        <v>736</v>
      </c>
      <c r="J334" t="s">
        <v>737</v>
      </c>
      <c r="K334" t="s">
        <v>738</v>
      </c>
      <c r="L334">
        <v>1348</v>
      </c>
      <c r="N334">
        <v>1009</v>
      </c>
      <c r="O334" t="s">
        <v>700</v>
      </c>
      <c r="P334" t="s">
        <v>700</v>
      </c>
      <c r="Q334">
        <v>1000</v>
      </c>
      <c r="W334">
        <v>0</v>
      </c>
      <c r="X334">
        <v>1270042986</v>
      </c>
      <c r="Y334">
        <f>((AT334*1)*1)</f>
        <v>5.0000000000000002E-5</v>
      </c>
      <c r="AA334">
        <v>16214.84</v>
      </c>
      <c r="AB334">
        <v>0</v>
      </c>
      <c r="AC334">
        <v>0</v>
      </c>
      <c r="AD334">
        <v>0</v>
      </c>
      <c r="AE334">
        <v>16214.84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1</v>
      </c>
      <c r="AL334">
        <v>1</v>
      </c>
      <c r="AM334">
        <v>-2</v>
      </c>
      <c r="AN334">
        <v>0</v>
      </c>
      <c r="AO334">
        <v>1</v>
      </c>
      <c r="AP334">
        <v>1</v>
      </c>
      <c r="AQ334">
        <v>0</v>
      </c>
      <c r="AR334">
        <v>0</v>
      </c>
      <c r="AS334" t="s">
        <v>3</v>
      </c>
      <c r="AT334">
        <v>5.0000000000000002E-5</v>
      </c>
      <c r="AU334" t="s">
        <v>42</v>
      </c>
      <c r="AV334">
        <v>0</v>
      </c>
      <c r="AW334">
        <v>2</v>
      </c>
      <c r="AX334">
        <v>85737306</v>
      </c>
      <c r="AY334">
        <v>1</v>
      </c>
      <c r="AZ334">
        <v>0</v>
      </c>
      <c r="BA334">
        <v>336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ROUND(Y334*Source!I169,9)</f>
        <v>1.4750000000000001E-4</v>
      </c>
      <c r="CY334">
        <f>AA334</f>
        <v>16214.84</v>
      </c>
      <c r="CZ334">
        <f>AE334</f>
        <v>16214.84</v>
      </c>
      <c r="DA334">
        <f>AI334</f>
        <v>1</v>
      </c>
      <c r="DB334">
        <f>ROUND(((ROUND(AT334*CZ334,2)*1)*1),6)</f>
        <v>0.81</v>
      </c>
      <c r="DC334">
        <f>ROUND(((ROUND(AT334*AG334,2)*1)*1),6)</f>
        <v>0</v>
      </c>
      <c r="DD334" t="s">
        <v>3</v>
      </c>
      <c r="DE334" t="s">
        <v>3</v>
      </c>
      <c r="DF334">
        <f t="shared" si="170"/>
        <v>2.39</v>
      </c>
      <c r="DG334">
        <f t="shared" si="167"/>
        <v>0</v>
      </c>
      <c r="DH334">
        <f t="shared" si="168"/>
        <v>0</v>
      </c>
      <c r="DI334">
        <f t="shared" si="159"/>
        <v>0</v>
      </c>
      <c r="DJ334">
        <f>DF334</f>
        <v>2.39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">
      <c r="A335">
        <f>ROW(Source!A169)</f>
        <v>169</v>
      </c>
      <c r="B335">
        <v>85736471</v>
      </c>
      <c r="C335">
        <v>85737301</v>
      </c>
      <c r="D335">
        <v>85199398</v>
      </c>
      <c r="E335">
        <v>1</v>
      </c>
      <c r="F335">
        <v>1</v>
      </c>
      <c r="G335">
        <v>1081</v>
      </c>
      <c r="H335">
        <v>3</v>
      </c>
      <c r="I335" t="s">
        <v>739</v>
      </c>
      <c r="J335" t="s">
        <v>740</v>
      </c>
      <c r="K335" t="s">
        <v>741</v>
      </c>
      <c r="L335">
        <v>1346</v>
      </c>
      <c r="N335">
        <v>1009</v>
      </c>
      <c r="O335" t="s">
        <v>723</v>
      </c>
      <c r="P335" t="s">
        <v>723</v>
      </c>
      <c r="Q335">
        <v>1</v>
      </c>
      <c r="W335">
        <v>0</v>
      </c>
      <c r="X335">
        <v>488689173</v>
      </c>
      <c r="Y335">
        <f>((AT335*1)*1)</f>
        <v>0.02</v>
      </c>
      <c r="AA335">
        <v>20.190000000000001</v>
      </c>
      <c r="AB335">
        <v>0</v>
      </c>
      <c r="AC335">
        <v>0</v>
      </c>
      <c r="AD335">
        <v>0</v>
      </c>
      <c r="AE335">
        <v>20.190000000000001</v>
      </c>
      <c r="AF335">
        <v>0</v>
      </c>
      <c r="AG335">
        <v>0</v>
      </c>
      <c r="AH335">
        <v>0</v>
      </c>
      <c r="AI335">
        <v>1</v>
      </c>
      <c r="AJ335">
        <v>1</v>
      </c>
      <c r="AK335">
        <v>1</v>
      </c>
      <c r="AL335">
        <v>1</v>
      </c>
      <c r="AM335">
        <v>-2</v>
      </c>
      <c r="AN335">
        <v>0</v>
      </c>
      <c r="AO335">
        <v>1</v>
      </c>
      <c r="AP335">
        <v>1</v>
      </c>
      <c r="AQ335">
        <v>0</v>
      </c>
      <c r="AR335">
        <v>0</v>
      </c>
      <c r="AS335" t="s">
        <v>3</v>
      </c>
      <c r="AT335">
        <v>0.02</v>
      </c>
      <c r="AU335" t="s">
        <v>42</v>
      </c>
      <c r="AV335">
        <v>0</v>
      </c>
      <c r="AW335">
        <v>2</v>
      </c>
      <c r="AX335">
        <v>85737307</v>
      </c>
      <c r="AY335">
        <v>1</v>
      </c>
      <c r="AZ335">
        <v>0</v>
      </c>
      <c r="BA335">
        <v>337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V335">
        <v>0</v>
      </c>
      <c r="CW335">
        <v>0</v>
      </c>
      <c r="CX335">
        <f>ROUND(Y335*Source!I169,9)</f>
        <v>5.8999999999999997E-2</v>
      </c>
      <c r="CY335">
        <f>AA335</f>
        <v>20.190000000000001</v>
      </c>
      <c r="CZ335">
        <f>AE335</f>
        <v>20.190000000000001</v>
      </c>
      <c r="DA335">
        <f>AI335</f>
        <v>1</v>
      </c>
      <c r="DB335">
        <f>ROUND(((ROUND(AT335*CZ335,2)*1)*1),6)</f>
        <v>0.4</v>
      </c>
      <c r="DC335">
        <f>ROUND(((ROUND(AT335*AG335,2)*1)*1),6)</f>
        <v>0</v>
      </c>
      <c r="DD335" t="s">
        <v>3</v>
      </c>
      <c r="DE335" t="s">
        <v>3</v>
      </c>
      <c r="DF335">
        <f t="shared" si="170"/>
        <v>1.19</v>
      </c>
      <c r="DG335">
        <f t="shared" si="167"/>
        <v>0</v>
      </c>
      <c r="DH335">
        <f t="shared" si="168"/>
        <v>0</v>
      </c>
      <c r="DI335">
        <f t="shared" si="159"/>
        <v>0</v>
      </c>
      <c r="DJ335">
        <f>DF335</f>
        <v>1.19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">
      <c r="A336">
        <f>ROW(Source!A170)</f>
        <v>170</v>
      </c>
      <c r="B336">
        <v>85736473</v>
      </c>
      <c r="C336">
        <v>85737301</v>
      </c>
      <c r="D336">
        <v>85164021</v>
      </c>
      <c r="E336">
        <v>1081</v>
      </c>
      <c r="F336">
        <v>1</v>
      </c>
      <c r="G336">
        <v>1081</v>
      </c>
      <c r="H336">
        <v>1</v>
      </c>
      <c r="I336" t="s">
        <v>684</v>
      </c>
      <c r="J336" t="s">
        <v>3</v>
      </c>
      <c r="K336" t="s">
        <v>685</v>
      </c>
      <c r="L336">
        <v>1191</v>
      </c>
      <c r="N336">
        <v>1013</v>
      </c>
      <c r="O336" t="s">
        <v>686</v>
      </c>
      <c r="P336" t="s">
        <v>686</v>
      </c>
      <c r="Q336">
        <v>1</v>
      </c>
      <c r="W336">
        <v>0</v>
      </c>
      <c r="X336">
        <v>476480486</v>
      </c>
      <c r="Y336">
        <f>((AT336*1.15)*1.2)</f>
        <v>6.9137999999999984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1</v>
      </c>
      <c r="AK336">
        <v>1</v>
      </c>
      <c r="AL336">
        <v>1</v>
      </c>
      <c r="AM336">
        <v>5</v>
      </c>
      <c r="AN336">
        <v>0</v>
      </c>
      <c r="AO336">
        <v>1</v>
      </c>
      <c r="AP336">
        <v>1</v>
      </c>
      <c r="AQ336">
        <v>0</v>
      </c>
      <c r="AR336">
        <v>0</v>
      </c>
      <c r="AS336" t="s">
        <v>3</v>
      </c>
      <c r="AT336">
        <v>5.01</v>
      </c>
      <c r="AU336" t="s">
        <v>141</v>
      </c>
      <c r="AV336">
        <v>1</v>
      </c>
      <c r="AW336">
        <v>2</v>
      </c>
      <c r="AX336">
        <v>85737303</v>
      </c>
      <c r="AY336">
        <v>1</v>
      </c>
      <c r="AZ336">
        <v>0</v>
      </c>
      <c r="BA336">
        <v>338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U336">
        <f>ROUND(AT336*Source!I170*AH336*AL336,2)</f>
        <v>0</v>
      </c>
      <c r="CV336">
        <f>ROUND(Y336*Source!I170,9)</f>
        <v>20.395710000000001</v>
      </c>
      <c r="CW336">
        <v>0</v>
      </c>
      <c r="CX336">
        <f>ROUND(Y336*Source!I170,9)</f>
        <v>20.395710000000001</v>
      </c>
      <c r="CY336">
        <f>AD336</f>
        <v>0</v>
      </c>
      <c r="CZ336">
        <f>AH336</f>
        <v>0</v>
      </c>
      <c r="DA336">
        <f>AL336</f>
        <v>1</v>
      </c>
      <c r="DB336">
        <f>ROUND(((ROUND(AT336*CZ336,2)*1.15)*1.2),6)</f>
        <v>0</v>
      </c>
      <c r="DC336">
        <f>ROUND(((ROUND(AT336*AG336,2)*1.15)*1.2),6)</f>
        <v>0</v>
      </c>
      <c r="DD336" t="s">
        <v>3</v>
      </c>
      <c r="DE336" t="s">
        <v>3</v>
      </c>
      <c r="DF336">
        <f t="shared" si="170"/>
        <v>0</v>
      </c>
      <c r="DG336">
        <f t="shared" si="167"/>
        <v>0</v>
      </c>
      <c r="DH336">
        <f t="shared" si="168"/>
        <v>0</v>
      </c>
      <c r="DI336">
        <f t="shared" si="159"/>
        <v>0</v>
      </c>
      <c r="DJ336">
        <f>DI336</f>
        <v>0</v>
      </c>
      <c r="DK336">
        <v>0</v>
      </c>
      <c r="DL336" t="s">
        <v>3</v>
      </c>
      <c r="DM336">
        <v>0</v>
      </c>
      <c r="DN336" t="s">
        <v>3</v>
      </c>
      <c r="DO336">
        <v>0</v>
      </c>
    </row>
    <row r="337" spans="1:119" x14ac:dyDescent="0.2">
      <c r="A337">
        <f>ROW(Source!A170)</f>
        <v>170</v>
      </c>
      <c r="B337">
        <v>85736473</v>
      </c>
      <c r="C337">
        <v>85737301</v>
      </c>
      <c r="D337">
        <v>85198960</v>
      </c>
      <c r="E337">
        <v>1</v>
      </c>
      <c r="F337">
        <v>1</v>
      </c>
      <c r="G337">
        <v>1081</v>
      </c>
      <c r="H337">
        <v>3</v>
      </c>
      <c r="I337" t="s">
        <v>714</v>
      </c>
      <c r="J337" t="s">
        <v>715</v>
      </c>
      <c r="K337" t="s">
        <v>716</v>
      </c>
      <c r="L337">
        <v>1339</v>
      </c>
      <c r="N337">
        <v>1007</v>
      </c>
      <c r="O337" t="s">
        <v>694</v>
      </c>
      <c r="P337" t="s">
        <v>694</v>
      </c>
      <c r="Q337">
        <v>1</v>
      </c>
      <c r="W337">
        <v>0</v>
      </c>
      <c r="X337">
        <v>-1622585150</v>
      </c>
      <c r="Y337">
        <f>((AT337*1)*1)</f>
        <v>1</v>
      </c>
      <c r="AA337">
        <v>54.79</v>
      </c>
      <c r="AB337">
        <v>0</v>
      </c>
      <c r="AC337">
        <v>0</v>
      </c>
      <c r="AD337">
        <v>0</v>
      </c>
      <c r="AE337">
        <v>7.07</v>
      </c>
      <c r="AF337">
        <v>0</v>
      </c>
      <c r="AG337">
        <v>0</v>
      </c>
      <c r="AH337">
        <v>0</v>
      </c>
      <c r="AI337">
        <v>7.75</v>
      </c>
      <c r="AJ337">
        <v>1</v>
      </c>
      <c r="AK337">
        <v>1</v>
      </c>
      <c r="AL337">
        <v>1</v>
      </c>
      <c r="AM337">
        <v>2</v>
      </c>
      <c r="AN337">
        <v>0</v>
      </c>
      <c r="AO337">
        <v>1</v>
      </c>
      <c r="AP337">
        <v>1</v>
      </c>
      <c r="AQ337">
        <v>0</v>
      </c>
      <c r="AR337">
        <v>0</v>
      </c>
      <c r="AS337" t="s">
        <v>3</v>
      </c>
      <c r="AT337">
        <v>1</v>
      </c>
      <c r="AU337" t="s">
        <v>42</v>
      </c>
      <c r="AV337">
        <v>0</v>
      </c>
      <c r="AW337">
        <v>2</v>
      </c>
      <c r="AX337">
        <v>85737304</v>
      </c>
      <c r="AY337">
        <v>1</v>
      </c>
      <c r="AZ337">
        <v>0</v>
      </c>
      <c r="BA337">
        <v>339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v>0</v>
      </c>
      <c r="CX337">
        <f>ROUND(Y337*Source!I170,9)</f>
        <v>2.95</v>
      </c>
      <c r="CY337">
        <f>AA337</f>
        <v>54.79</v>
      </c>
      <c r="CZ337">
        <f>AE337</f>
        <v>7.07</v>
      </c>
      <c r="DA337">
        <f>AI337</f>
        <v>7.75</v>
      </c>
      <c r="DB337">
        <f>ROUND(((ROUND(AT337*CZ337,2)*1)*1),6)</f>
        <v>7.07</v>
      </c>
      <c r="DC337">
        <f>ROUND(((ROUND(AT337*AG337,2)*1)*1),6)</f>
        <v>0</v>
      </c>
      <c r="DD337" t="s">
        <v>3</v>
      </c>
      <c r="DE337" t="s">
        <v>3</v>
      </c>
      <c r="DF337">
        <f>ROUND(ROUND(AE337*AI337,2)*CX337,2)</f>
        <v>161.63</v>
      </c>
      <c r="DG337">
        <f t="shared" si="167"/>
        <v>0</v>
      </c>
      <c r="DH337">
        <f t="shared" si="168"/>
        <v>0</v>
      </c>
      <c r="DI337">
        <f t="shared" si="159"/>
        <v>0</v>
      </c>
      <c r="DJ337">
        <f>DF337</f>
        <v>161.63</v>
      </c>
      <c r="DK337">
        <v>0</v>
      </c>
      <c r="DL337" t="s">
        <v>3</v>
      </c>
      <c r="DM337">
        <v>0</v>
      </c>
      <c r="DN337" t="s">
        <v>3</v>
      </c>
      <c r="DO337">
        <v>0</v>
      </c>
    </row>
    <row r="338" spans="1:119" x14ac:dyDescent="0.2">
      <c r="A338">
        <f>ROW(Source!A170)</f>
        <v>170</v>
      </c>
      <c r="B338">
        <v>85736473</v>
      </c>
      <c r="C338">
        <v>85737301</v>
      </c>
      <c r="D338">
        <v>85200671</v>
      </c>
      <c r="E338">
        <v>1</v>
      </c>
      <c r="F338">
        <v>1</v>
      </c>
      <c r="G338">
        <v>1081</v>
      </c>
      <c r="H338">
        <v>3</v>
      </c>
      <c r="I338" t="s">
        <v>730</v>
      </c>
      <c r="J338" t="s">
        <v>731</v>
      </c>
      <c r="K338" t="s">
        <v>732</v>
      </c>
      <c r="L338">
        <v>1346</v>
      </c>
      <c r="N338">
        <v>1009</v>
      </c>
      <c r="O338" t="s">
        <v>723</v>
      </c>
      <c r="P338" t="s">
        <v>723</v>
      </c>
      <c r="Q338">
        <v>1</v>
      </c>
      <c r="W338">
        <v>0</v>
      </c>
      <c r="X338">
        <v>1021383118</v>
      </c>
      <c r="Y338">
        <f>((AT338*1)*1)</f>
        <v>0.02</v>
      </c>
      <c r="AA338">
        <v>315.23</v>
      </c>
      <c r="AB338">
        <v>0</v>
      </c>
      <c r="AC338">
        <v>0</v>
      </c>
      <c r="AD338">
        <v>0</v>
      </c>
      <c r="AE338">
        <v>37.979999999999997</v>
      </c>
      <c r="AF338">
        <v>0</v>
      </c>
      <c r="AG338">
        <v>0</v>
      </c>
      <c r="AH338">
        <v>0</v>
      </c>
      <c r="AI338">
        <v>8.3000000000000007</v>
      </c>
      <c r="AJ338">
        <v>1</v>
      </c>
      <c r="AK338">
        <v>1</v>
      </c>
      <c r="AL338">
        <v>1</v>
      </c>
      <c r="AM338">
        <v>2</v>
      </c>
      <c r="AN338">
        <v>0</v>
      </c>
      <c r="AO338">
        <v>1</v>
      </c>
      <c r="AP338">
        <v>1</v>
      </c>
      <c r="AQ338">
        <v>0</v>
      </c>
      <c r="AR338">
        <v>0</v>
      </c>
      <c r="AS338" t="s">
        <v>3</v>
      </c>
      <c r="AT338">
        <v>0.02</v>
      </c>
      <c r="AU338" t="s">
        <v>42</v>
      </c>
      <c r="AV338">
        <v>0</v>
      </c>
      <c r="AW338">
        <v>2</v>
      </c>
      <c r="AX338">
        <v>85737305</v>
      </c>
      <c r="AY338">
        <v>1</v>
      </c>
      <c r="AZ338">
        <v>0</v>
      </c>
      <c r="BA338">
        <v>340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v>0</v>
      </c>
      <c r="CX338">
        <f>ROUND(Y338*Source!I170,9)</f>
        <v>5.8999999999999997E-2</v>
      </c>
      <c r="CY338">
        <f>AA338</f>
        <v>315.23</v>
      </c>
      <c r="CZ338">
        <f>AE338</f>
        <v>37.979999999999997</v>
      </c>
      <c r="DA338">
        <f>AI338</f>
        <v>8.3000000000000007</v>
      </c>
      <c r="DB338">
        <f>ROUND(((ROUND(AT338*CZ338,2)*1)*1),6)</f>
        <v>0.76</v>
      </c>
      <c r="DC338">
        <f>ROUND(((ROUND(AT338*AG338,2)*1)*1),6)</f>
        <v>0</v>
      </c>
      <c r="DD338" t="s">
        <v>3</v>
      </c>
      <c r="DE338" t="s">
        <v>3</v>
      </c>
      <c r="DF338">
        <f>ROUND(ROUND(AE338*AI338,2)*CX338,2)</f>
        <v>18.600000000000001</v>
      </c>
      <c r="DG338">
        <f t="shared" si="167"/>
        <v>0</v>
      </c>
      <c r="DH338">
        <f t="shared" si="168"/>
        <v>0</v>
      </c>
      <c r="DI338">
        <f t="shared" si="159"/>
        <v>0</v>
      </c>
      <c r="DJ338">
        <f>DF338</f>
        <v>18.600000000000001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">
      <c r="A339">
        <f>ROW(Source!A170)</f>
        <v>170</v>
      </c>
      <c r="B339">
        <v>85736473</v>
      </c>
      <c r="C339">
        <v>85737301</v>
      </c>
      <c r="D339">
        <v>85199230</v>
      </c>
      <c r="E339">
        <v>1</v>
      </c>
      <c r="F339">
        <v>1</v>
      </c>
      <c r="G339">
        <v>1081</v>
      </c>
      <c r="H339">
        <v>3</v>
      </c>
      <c r="I339" t="s">
        <v>736</v>
      </c>
      <c r="J339" t="s">
        <v>737</v>
      </c>
      <c r="K339" t="s">
        <v>738</v>
      </c>
      <c r="L339">
        <v>1348</v>
      </c>
      <c r="N339">
        <v>1009</v>
      </c>
      <c r="O339" t="s">
        <v>700</v>
      </c>
      <c r="P339" t="s">
        <v>700</v>
      </c>
      <c r="Q339">
        <v>1000</v>
      </c>
      <c r="W339">
        <v>0</v>
      </c>
      <c r="X339">
        <v>1270042986</v>
      </c>
      <c r="Y339">
        <f>((AT339*1)*1)</f>
        <v>5.0000000000000002E-5</v>
      </c>
      <c r="AA339">
        <v>55941.2</v>
      </c>
      <c r="AB339">
        <v>0</v>
      </c>
      <c r="AC339">
        <v>0</v>
      </c>
      <c r="AD339">
        <v>0</v>
      </c>
      <c r="AE339">
        <v>16214.84</v>
      </c>
      <c r="AF339">
        <v>0</v>
      </c>
      <c r="AG339">
        <v>0</v>
      </c>
      <c r="AH339">
        <v>0</v>
      </c>
      <c r="AI339">
        <v>3.45</v>
      </c>
      <c r="AJ339">
        <v>1</v>
      </c>
      <c r="AK339">
        <v>1</v>
      </c>
      <c r="AL339">
        <v>1</v>
      </c>
      <c r="AM339">
        <v>2</v>
      </c>
      <c r="AN339">
        <v>0</v>
      </c>
      <c r="AO339">
        <v>1</v>
      </c>
      <c r="AP339">
        <v>1</v>
      </c>
      <c r="AQ339">
        <v>0</v>
      </c>
      <c r="AR339">
        <v>0</v>
      </c>
      <c r="AS339" t="s">
        <v>3</v>
      </c>
      <c r="AT339">
        <v>5.0000000000000002E-5</v>
      </c>
      <c r="AU339" t="s">
        <v>42</v>
      </c>
      <c r="AV339">
        <v>0</v>
      </c>
      <c r="AW339">
        <v>2</v>
      </c>
      <c r="AX339">
        <v>85737306</v>
      </c>
      <c r="AY339">
        <v>1</v>
      </c>
      <c r="AZ339">
        <v>0</v>
      </c>
      <c r="BA339">
        <v>341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V339">
        <v>0</v>
      </c>
      <c r="CW339">
        <v>0</v>
      </c>
      <c r="CX339">
        <f>ROUND(Y339*Source!I170,9)</f>
        <v>1.4750000000000001E-4</v>
      </c>
      <c r="CY339">
        <f>AA339</f>
        <v>55941.2</v>
      </c>
      <c r="CZ339">
        <f>AE339</f>
        <v>16214.84</v>
      </c>
      <c r="DA339">
        <f>AI339</f>
        <v>3.45</v>
      </c>
      <c r="DB339">
        <f>ROUND(((ROUND(AT339*CZ339,2)*1)*1),6)</f>
        <v>0.81</v>
      </c>
      <c r="DC339">
        <f>ROUND(((ROUND(AT339*AG339,2)*1)*1),6)</f>
        <v>0</v>
      </c>
      <c r="DD339" t="s">
        <v>3</v>
      </c>
      <c r="DE339" t="s">
        <v>3</v>
      </c>
      <c r="DF339">
        <f>ROUND(ROUND(AE339*AI339,2)*CX339,2)</f>
        <v>8.25</v>
      </c>
      <c r="DG339">
        <f t="shared" si="167"/>
        <v>0</v>
      </c>
      <c r="DH339">
        <f t="shared" si="168"/>
        <v>0</v>
      </c>
      <c r="DI339">
        <f t="shared" si="159"/>
        <v>0</v>
      </c>
      <c r="DJ339">
        <f>DF339</f>
        <v>8.25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">
      <c r="A340">
        <f>ROW(Source!A170)</f>
        <v>170</v>
      </c>
      <c r="B340">
        <v>85736473</v>
      </c>
      <c r="C340">
        <v>85737301</v>
      </c>
      <c r="D340">
        <v>85199398</v>
      </c>
      <c r="E340">
        <v>1</v>
      </c>
      <c r="F340">
        <v>1</v>
      </c>
      <c r="G340">
        <v>1081</v>
      </c>
      <c r="H340">
        <v>3</v>
      </c>
      <c r="I340" t="s">
        <v>739</v>
      </c>
      <c r="J340" t="s">
        <v>740</v>
      </c>
      <c r="K340" t="s">
        <v>741</v>
      </c>
      <c r="L340">
        <v>1346</v>
      </c>
      <c r="N340">
        <v>1009</v>
      </c>
      <c r="O340" t="s">
        <v>723</v>
      </c>
      <c r="P340" t="s">
        <v>723</v>
      </c>
      <c r="Q340">
        <v>1</v>
      </c>
      <c r="W340">
        <v>0</v>
      </c>
      <c r="X340">
        <v>488689173</v>
      </c>
      <c r="Y340">
        <f>((AT340*1)*1)</f>
        <v>0.02</v>
      </c>
      <c r="AA340">
        <v>85.81</v>
      </c>
      <c r="AB340">
        <v>0</v>
      </c>
      <c r="AC340">
        <v>0</v>
      </c>
      <c r="AD340">
        <v>0</v>
      </c>
      <c r="AE340">
        <v>20.190000000000001</v>
      </c>
      <c r="AF340">
        <v>0</v>
      </c>
      <c r="AG340">
        <v>0</v>
      </c>
      <c r="AH340">
        <v>0</v>
      </c>
      <c r="AI340">
        <v>4.25</v>
      </c>
      <c r="AJ340">
        <v>1</v>
      </c>
      <c r="AK340">
        <v>1</v>
      </c>
      <c r="AL340">
        <v>1</v>
      </c>
      <c r="AM340">
        <v>2</v>
      </c>
      <c r="AN340">
        <v>0</v>
      </c>
      <c r="AO340">
        <v>1</v>
      </c>
      <c r="AP340">
        <v>1</v>
      </c>
      <c r="AQ340">
        <v>0</v>
      </c>
      <c r="AR340">
        <v>0</v>
      </c>
      <c r="AS340" t="s">
        <v>3</v>
      </c>
      <c r="AT340">
        <v>0.02</v>
      </c>
      <c r="AU340" t="s">
        <v>42</v>
      </c>
      <c r="AV340">
        <v>0</v>
      </c>
      <c r="AW340">
        <v>2</v>
      </c>
      <c r="AX340">
        <v>85737307</v>
      </c>
      <c r="AY340">
        <v>1</v>
      </c>
      <c r="AZ340">
        <v>0</v>
      </c>
      <c r="BA340">
        <v>342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v>0</v>
      </c>
      <c r="CX340">
        <f>ROUND(Y340*Source!I170,9)</f>
        <v>5.8999999999999997E-2</v>
      </c>
      <c r="CY340">
        <f>AA340</f>
        <v>85.81</v>
      </c>
      <c r="CZ340">
        <f>AE340</f>
        <v>20.190000000000001</v>
      </c>
      <c r="DA340">
        <f>AI340</f>
        <v>4.25</v>
      </c>
      <c r="DB340">
        <f>ROUND(((ROUND(AT340*CZ340,2)*1)*1),6)</f>
        <v>0.4</v>
      </c>
      <c r="DC340">
        <f>ROUND(((ROUND(AT340*AG340,2)*1)*1),6)</f>
        <v>0</v>
      </c>
      <c r="DD340" t="s">
        <v>3</v>
      </c>
      <c r="DE340" t="s">
        <v>3</v>
      </c>
      <c r="DF340">
        <f>ROUND(ROUND(AE340*AI340,2)*CX340,2)</f>
        <v>5.0599999999999996</v>
      </c>
      <c r="DG340">
        <f t="shared" si="167"/>
        <v>0</v>
      </c>
      <c r="DH340">
        <f t="shared" si="168"/>
        <v>0</v>
      </c>
      <c r="DI340">
        <f t="shared" si="159"/>
        <v>0</v>
      </c>
      <c r="DJ340">
        <f>DF340</f>
        <v>5.0599999999999996</v>
      </c>
      <c r="DK340">
        <v>0</v>
      </c>
      <c r="DL340" t="s">
        <v>3</v>
      </c>
      <c r="DM340">
        <v>0</v>
      </c>
      <c r="DN340" t="s">
        <v>3</v>
      </c>
      <c r="DO340">
        <v>0</v>
      </c>
    </row>
    <row r="341" spans="1:119" x14ac:dyDescent="0.2">
      <c r="A341">
        <f>ROW(Source!A171)</f>
        <v>171</v>
      </c>
      <c r="B341">
        <v>85736471</v>
      </c>
      <c r="C341">
        <v>85737302</v>
      </c>
      <c r="D341">
        <v>85164021</v>
      </c>
      <c r="E341">
        <v>1081</v>
      </c>
      <c r="F341">
        <v>1</v>
      </c>
      <c r="G341">
        <v>1081</v>
      </c>
      <c r="H341">
        <v>1</v>
      </c>
      <c r="I341" t="s">
        <v>684</v>
      </c>
      <c r="J341" t="s">
        <v>3</v>
      </c>
      <c r="K341" t="s">
        <v>685</v>
      </c>
      <c r="L341">
        <v>1191</v>
      </c>
      <c r="N341">
        <v>1013</v>
      </c>
      <c r="O341" t="s">
        <v>686</v>
      </c>
      <c r="P341" t="s">
        <v>686</v>
      </c>
      <c r="Q341">
        <v>1</v>
      </c>
      <c r="W341">
        <v>0</v>
      </c>
      <c r="X341">
        <v>476480486</v>
      </c>
      <c r="Y341">
        <f>((AT341*1.15)*1.2)</f>
        <v>6.9137999999999984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1</v>
      </c>
      <c r="AK341">
        <v>1</v>
      </c>
      <c r="AL341">
        <v>1</v>
      </c>
      <c r="AM341">
        <v>-2</v>
      </c>
      <c r="AN341">
        <v>0</v>
      </c>
      <c r="AO341">
        <v>1</v>
      </c>
      <c r="AP341">
        <v>1</v>
      </c>
      <c r="AQ341">
        <v>0</v>
      </c>
      <c r="AR341">
        <v>0</v>
      </c>
      <c r="AS341" t="s">
        <v>3</v>
      </c>
      <c r="AT341">
        <v>5.01</v>
      </c>
      <c r="AU341" t="s">
        <v>141</v>
      </c>
      <c r="AV341">
        <v>1</v>
      </c>
      <c r="AW341">
        <v>2</v>
      </c>
      <c r="AX341">
        <v>85737308</v>
      </c>
      <c r="AY341">
        <v>1</v>
      </c>
      <c r="AZ341">
        <v>0</v>
      </c>
      <c r="BA341">
        <v>343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U341">
        <f>ROUND(AT341*Source!I171*AH341*AL341,2)</f>
        <v>0</v>
      </c>
      <c r="CV341">
        <f>ROUND(Y341*Source!I171,9)</f>
        <v>2.2124160000000002</v>
      </c>
      <c r="CW341">
        <v>0</v>
      </c>
      <c r="CX341">
        <f>ROUND(Y341*Source!I171,9)</f>
        <v>2.2124160000000002</v>
      </c>
      <c r="CY341">
        <f>AD341</f>
        <v>0</v>
      </c>
      <c r="CZ341">
        <f>AH341</f>
        <v>0</v>
      </c>
      <c r="DA341">
        <f>AL341</f>
        <v>1</v>
      </c>
      <c r="DB341">
        <f>ROUND(((ROUND(AT341*CZ341,2)*1.15)*1.2),6)</f>
        <v>0</v>
      </c>
      <c r="DC341">
        <f>ROUND(((ROUND(AT341*AG341,2)*1.15)*1.2),6)</f>
        <v>0</v>
      </c>
      <c r="DD341" t="s">
        <v>3</v>
      </c>
      <c r="DE341" t="s">
        <v>3</v>
      </c>
      <c r="DF341">
        <f t="shared" ref="DF341:DF346" si="171">ROUND(ROUND(AE341,2)*CX341,2)</f>
        <v>0</v>
      </c>
      <c r="DG341">
        <f t="shared" si="167"/>
        <v>0</v>
      </c>
      <c r="DH341">
        <f t="shared" si="168"/>
        <v>0</v>
      </c>
      <c r="DI341">
        <f t="shared" si="159"/>
        <v>0</v>
      </c>
      <c r="DJ341">
        <f>DI341</f>
        <v>0</v>
      </c>
      <c r="DK341">
        <v>0</v>
      </c>
      <c r="DL341" t="s">
        <v>3</v>
      </c>
      <c r="DM341">
        <v>0</v>
      </c>
      <c r="DN341" t="s">
        <v>3</v>
      </c>
      <c r="DO341">
        <v>0</v>
      </c>
    </row>
    <row r="342" spans="1:119" x14ac:dyDescent="0.2">
      <c r="A342">
        <f>ROW(Source!A171)</f>
        <v>171</v>
      </c>
      <c r="B342">
        <v>85736471</v>
      </c>
      <c r="C342">
        <v>85737302</v>
      </c>
      <c r="D342">
        <v>85198960</v>
      </c>
      <c r="E342">
        <v>1</v>
      </c>
      <c r="F342">
        <v>1</v>
      </c>
      <c r="G342">
        <v>1081</v>
      </c>
      <c r="H342">
        <v>3</v>
      </c>
      <c r="I342" t="s">
        <v>714</v>
      </c>
      <c r="J342" t="s">
        <v>715</v>
      </c>
      <c r="K342" t="s">
        <v>716</v>
      </c>
      <c r="L342">
        <v>1339</v>
      </c>
      <c r="N342">
        <v>1007</v>
      </c>
      <c r="O342" t="s">
        <v>694</v>
      </c>
      <c r="P342" t="s">
        <v>694</v>
      </c>
      <c r="Q342">
        <v>1</v>
      </c>
      <c r="W342">
        <v>0</v>
      </c>
      <c r="X342">
        <v>-1622585150</v>
      </c>
      <c r="Y342">
        <f>((AT342*1)*1)</f>
        <v>3.8</v>
      </c>
      <c r="AA342">
        <v>7.07</v>
      </c>
      <c r="AB342">
        <v>0</v>
      </c>
      <c r="AC342">
        <v>0</v>
      </c>
      <c r="AD342">
        <v>0</v>
      </c>
      <c r="AE342">
        <v>7.07</v>
      </c>
      <c r="AF342">
        <v>0</v>
      </c>
      <c r="AG342">
        <v>0</v>
      </c>
      <c r="AH342">
        <v>0</v>
      </c>
      <c r="AI342">
        <v>1</v>
      </c>
      <c r="AJ342">
        <v>1</v>
      </c>
      <c r="AK342">
        <v>1</v>
      </c>
      <c r="AL342">
        <v>1</v>
      </c>
      <c r="AM342">
        <v>-2</v>
      </c>
      <c r="AN342">
        <v>0</v>
      </c>
      <c r="AO342">
        <v>1</v>
      </c>
      <c r="AP342">
        <v>1</v>
      </c>
      <c r="AQ342">
        <v>0</v>
      </c>
      <c r="AR342">
        <v>0</v>
      </c>
      <c r="AS342" t="s">
        <v>3</v>
      </c>
      <c r="AT342">
        <v>3.8</v>
      </c>
      <c r="AU342" t="s">
        <v>42</v>
      </c>
      <c r="AV342">
        <v>0</v>
      </c>
      <c r="AW342">
        <v>2</v>
      </c>
      <c r="AX342">
        <v>85737309</v>
      </c>
      <c r="AY342">
        <v>1</v>
      </c>
      <c r="AZ342">
        <v>0</v>
      </c>
      <c r="BA342">
        <v>344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v>0</v>
      </c>
      <c r="CX342">
        <f>ROUND(Y342*Source!I171,9)</f>
        <v>1.216</v>
      </c>
      <c r="CY342">
        <f>AA342</f>
        <v>7.07</v>
      </c>
      <c r="CZ342">
        <f>AE342</f>
        <v>7.07</v>
      </c>
      <c r="DA342">
        <f>AI342</f>
        <v>1</v>
      </c>
      <c r="DB342">
        <f>ROUND(((ROUND(AT342*CZ342,2)*1)*1),6)</f>
        <v>26.87</v>
      </c>
      <c r="DC342">
        <f>ROUND(((ROUND(AT342*AG342,2)*1)*1),6)</f>
        <v>0</v>
      </c>
      <c r="DD342" t="s">
        <v>3</v>
      </c>
      <c r="DE342" t="s">
        <v>3</v>
      </c>
      <c r="DF342">
        <f t="shared" si="171"/>
        <v>8.6</v>
      </c>
      <c r="DG342">
        <f t="shared" si="167"/>
        <v>0</v>
      </c>
      <c r="DH342">
        <f t="shared" si="168"/>
        <v>0</v>
      </c>
      <c r="DI342">
        <f t="shared" si="159"/>
        <v>0</v>
      </c>
      <c r="DJ342">
        <f>DF342</f>
        <v>8.6</v>
      </c>
      <c r="DK342">
        <v>0</v>
      </c>
      <c r="DL342" t="s">
        <v>3</v>
      </c>
      <c r="DM342">
        <v>0</v>
      </c>
      <c r="DN342" t="s">
        <v>3</v>
      </c>
      <c r="DO342">
        <v>0</v>
      </c>
    </row>
    <row r="343" spans="1:119" x14ac:dyDescent="0.2">
      <c r="A343">
        <f>ROW(Source!A171)</f>
        <v>171</v>
      </c>
      <c r="B343">
        <v>85736471</v>
      </c>
      <c r="C343">
        <v>85737302</v>
      </c>
      <c r="D343">
        <v>85200671</v>
      </c>
      <c r="E343">
        <v>1</v>
      </c>
      <c r="F343">
        <v>1</v>
      </c>
      <c r="G343">
        <v>1081</v>
      </c>
      <c r="H343">
        <v>3</v>
      </c>
      <c r="I343" t="s">
        <v>730</v>
      </c>
      <c r="J343" t="s">
        <v>731</v>
      </c>
      <c r="K343" t="s">
        <v>732</v>
      </c>
      <c r="L343">
        <v>1346</v>
      </c>
      <c r="N343">
        <v>1009</v>
      </c>
      <c r="O343" t="s">
        <v>723</v>
      </c>
      <c r="P343" t="s">
        <v>723</v>
      </c>
      <c r="Q343">
        <v>1</v>
      </c>
      <c r="W343">
        <v>0</v>
      </c>
      <c r="X343">
        <v>1021383118</v>
      </c>
      <c r="Y343">
        <f>((AT343*1)*1)</f>
        <v>0.02</v>
      </c>
      <c r="AA343">
        <v>37.979999999999997</v>
      </c>
      <c r="AB343">
        <v>0</v>
      </c>
      <c r="AC343">
        <v>0</v>
      </c>
      <c r="AD343">
        <v>0</v>
      </c>
      <c r="AE343">
        <v>37.979999999999997</v>
      </c>
      <c r="AF343">
        <v>0</v>
      </c>
      <c r="AG343">
        <v>0</v>
      </c>
      <c r="AH343">
        <v>0</v>
      </c>
      <c r="AI343">
        <v>1</v>
      </c>
      <c r="AJ343">
        <v>1</v>
      </c>
      <c r="AK343">
        <v>1</v>
      </c>
      <c r="AL343">
        <v>1</v>
      </c>
      <c r="AM343">
        <v>-2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0.02</v>
      </c>
      <c r="AU343" t="s">
        <v>42</v>
      </c>
      <c r="AV343">
        <v>0</v>
      </c>
      <c r="AW343">
        <v>2</v>
      </c>
      <c r="AX343">
        <v>85737310</v>
      </c>
      <c r="AY343">
        <v>1</v>
      </c>
      <c r="AZ343">
        <v>0</v>
      </c>
      <c r="BA343">
        <v>345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V343">
        <v>0</v>
      </c>
      <c r="CW343">
        <v>0</v>
      </c>
      <c r="CX343">
        <f>ROUND(Y343*Source!I171,9)</f>
        <v>6.4000000000000003E-3</v>
      </c>
      <c r="CY343">
        <f>AA343</f>
        <v>37.979999999999997</v>
      </c>
      <c r="CZ343">
        <f>AE343</f>
        <v>37.979999999999997</v>
      </c>
      <c r="DA343">
        <f>AI343</f>
        <v>1</v>
      </c>
      <c r="DB343">
        <f>ROUND(((ROUND(AT343*CZ343,2)*1)*1),6)</f>
        <v>0.76</v>
      </c>
      <c r="DC343">
        <f>ROUND(((ROUND(AT343*AG343,2)*1)*1),6)</f>
        <v>0</v>
      </c>
      <c r="DD343" t="s">
        <v>3</v>
      </c>
      <c r="DE343" t="s">
        <v>3</v>
      </c>
      <c r="DF343">
        <f t="shared" si="171"/>
        <v>0.24</v>
      </c>
      <c r="DG343">
        <f t="shared" si="167"/>
        <v>0</v>
      </c>
      <c r="DH343">
        <f t="shared" si="168"/>
        <v>0</v>
      </c>
      <c r="DI343">
        <f t="shared" si="159"/>
        <v>0</v>
      </c>
      <c r="DJ343">
        <f>DF343</f>
        <v>0.24</v>
      </c>
      <c r="DK343">
        <v>0</v>
      </c>
      <c r="DL343" t="s">
        <v>3</v>
      </c>
      <c r="DM343">
        <v>0</v>
      </c>
      <c r="DN343" t="s">
        <v>3</v>
      </c>
      <c r="DO343">
        <v>0</v>
      </c>
    </row>
    <row r="344" spans="1:119" x14ac:dyDescent="0.2">
      <c r="A344">
        <f>ROW(Source!A171)</f>
        <v>171</v>
      </c>
      <c r="B344">
        <v>85736471</v>
      </c>
      <c r="C344">
        <v>85737302</v>
      </c>
      <c r="D344">
        <v>85199230</v>
      </c>
      <c r="E344">
        <v>1</v>
      </c>
      <c r="F344">
        <v>1</v>
      </c>
      <c r="G344">
        <v>1081</v>
      </c>
      <c r="H344">
        <v>3</v>
      </c>
      <c r="I344" t="s">
        <v>736</v>
      </c>
      <c r="J344" t="s">
        <v>737</v>
      </c>
      <c r="K344" t="s">
        <v>738</v>
      </c>
      <c r="L344">
        <v>1348</v>
      </c>
      <c r="N344">
        <v>1009</v>
      </c>
      <c r="O344" t="s">
        <v>700</v>
      </c>
      <c r="P344" t="s">
        <v>700</v>
      </c>
      <c r="Q344">
        <v>1000</v>
      </c>
      <c r="W344">
        <v>0</v>
      </c>
      <c r="X344">
        <v>1270042986</v>
      </c>
      <c r="Y344">
        <f>((AT344*1)*1)</f>
        <v>5.0000000000000002E-5</v>
      </c>
      <c r="AA344">
        <v>16214.84</v>
      </c>
      <c r="AB344">
        <v>0</v>
      </c>
      <c r="AC344">
        <v>0</v>
      </c>
      <c r="AD344">
        <v>0</v>
      </c>
      <c r="AE344">
        <v>16214.84</v>
      </c>
      <c r="AF344">
        <v>0</v>
      </c>
      <c r="AG344">
        <v>0</v>
      </c>
      <c r="AH344">
        <v>0</v>
      </c>
      <c r="AI344">
        <v>1</v>
      </c>
      <c r="AJ344">
        <v>1</v>
      </c>
      <c r="AK344">
        <v>1</v>
      </c>
      <c r="AL344">
        <v>1</v>
      </c>
      <c r="AM344">
        <v>-2</v>
      </c>
      <c r="AN344">
        <v>0</v>
      </c>
      <c r="AO344">
        <v>1</v>
      </c>
      <c r="AP344">
        <v>1</v>
      </c>
      <c r="AQ344">
        <v>0</v>
      </c>
      <c r="AR344">
        <v>0</v>
      </c>
      <c r="AS344" t="s">
        <v>3</v>
      </c>
      <c r="AT344">
        <v>5.0000000000000002E-5</v>
      </c>
      <c r="AU344" t="s">
        <v>42</v>
      </c>
      <c r="AV344">
        <v>0</v>
      </c>
      <c r="AW344">
        <v>2</v>
      </c>
      <c r="AX344">
        <v>85737311</v>
      </c>
      <c r="AY344">
        <v>1</v>
      </c>
      <c r="AZ344">
        <v>0</v>
      </c>
      <c r="BA344">
        <v>346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V344">
        <v>0</v>
      </c>
      <c r="CW344">
        <v>0</v>
      </c>
      <c r="CX344">
        <f>ROUND(Y344*Source!I171,9)</f>
        <v>1.5999999999999999E-5</v>
      </c>
      <c r="CY344">
        <f>AA344</f>
        <v>16214.84</v>
      </c>
      <c r="CZ344">
        <f>AE344</f>
        <v>16214.84</v>
      </c>
      <c r="DA344">
        <f>AI344</f>
        <v>1</v>
      </c>
      <c r="DB344">
        <f>ROUND(((ROUND(AT344*CZ344,2)*1)*1),6)</f>
        <v>0.81</v>
      </c>
      <c r="DC344">
        <f>ROUND(((ROUND(AT344*AG344,2)*1)*1),6)</f>
        <v>0</v>
      </c>
      <c r="DD344" t="s">
        <v>3</v>
      </c>
      <c r="DE344" t="s">
        <v>3</v>
      </c>
      <c r="DF344">
        <f t="shared" si="171"/>
        <v>0.26</v>
      </c>
      <c r="DG344">
        <f t="shared" si="167"/>
        <v>0</v>
      </c>
      <c r="DH344">
        <f t="shared" si="168"/>
        <v>0</v>
      </c>
      <c r="DI344">
        <f t="shared" si="159"/>
        <v>0</v>
      </c>
      <c r="DJ344">
        <f>DF344</f>
        <v>0.26</v>
      </c>
      <c r="DK344">
        <v>0</v>
      </c>
      <c r="DL344" t="s">
        <v>3</v>
      </c>
      <c r="DM344">
        <v>0</v>
      </c>
      <c r="DN344" t="s">
        <v>3</v>
      </c>
      <c r="DO344">
        <v>0</v>
      </c>
    </row>
    <row r="345" spans="1:119" x14ac:dyDescent="0.2">
      <c r="A345">
        <f>ROW(Source!A171)</f>
        <v>171</v>
      </c>
      <c r="B345">
        <v>85736471</v>
      </c>
      <c r="C345">
        <v>85737302</v>
      </c>
      <c r="D345">
        <v>85199398</v>
      </c>
      <c r="E345">
        <v>1</v>
      </c>
      <c r="F345">
        <v>1</v>
      </c>
      <c r="G345">
        <v>1081</v>
      </c>
      <c r="H345">
        <v>3</v>
      </c>
      <c r="I345" t="s">
        <v>739</v>
      </c>
      <c r="J345" t="s">
        <v>740</v>
      </c>
      <c r="K345" t="s">
        <v>741</v>
      </c>
      <c r="L345">
        <v>1346</v>
      </c>
      <c r="N345">
        <v>1009</v>
      </c>
      <c r="O345" t="s">
        <v>723</v>
      </c>
      <c r="P345" t="s">
        <v>723</v>
      </c>
      <c r="Q345">
        <v>1</v>
      </c>
      <c r="W345">
        <v>0</v>
      </c>
      <c r="X345">
        <v>488689173</v>
      </c>
      <c r="Y345">
        <f>((AT345*1)*1)</f>
        <v>0.02</v>
      </c>
      <c r="AA345">
        <v>20.190000000000001</v>
      </c>
      <c r="AB345">
        <v>0</v>
      </c>
      <c r="AC345">
        <v>0</v>
      </c>
      <c r="AD345">
        <v>0</v>
      </c>
      <c r="AE345">
        <v>20.190000000000001</v>
      </c>
      <c r="AF345">
        <v>0</v>
      </c>
      <c r="AG345">
        <v>0</v>
      </c>
      <c r="AH345">
        <v>0</v>
      </c>
      <c r="AI345">
        <v>1</v>
      </c>
      <c r="AJ345">
        <v>1</v>
      </c>
      <c r="AK345">
        <v>1</v>
      </c>
      <c r="AL345">
        <v>1</v>
      </c>
      <c r="AM345">
        <v>-2</v>
      </c>
      <c r="AN345">
        <v>0</v>
      </c>
      <c r="AO345">
        <v>1</v>
      </c>
      <c r="AP345">
        <v>1</v>
      </c>
      <c r="AQ345">
        <v>0</v>
      </c>
      <c r="AR345">
        <v>0</v>
      </c>
      <c r="AS345" t="s">
        <v>3</v>
      </c>
      <c r="AT345">
        <v>0.02</v>
      </c>
      <c r="AU345" t="s">
        <v>42</v>
      </c>
      <c r="AV345">
        <v>0</v>
      </c>
      <c r="AW345">
        <v>2</v>
      </c>
      <c r="AX345">
        <v>85737312</v>
      </c>
      <c r="AY345">
        <v>1</v>
      </c>
      <c r="AZ345">
        <v>0</v>
      </c>
      <c r="BA345">
        <v>347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v>0</v>
      </c>
      <c r="CX345">
        <f>ROUND(Y345*Source!I171,9)</f>
        <v>6.4000000000000003E-3</v>
      </c>
      <c r="CY345">
        <f>AA345</f>
        <v>20.190000000000001</v>
      </c>
      <c r="CZ345">
        <f>AE345</f>
        <v>20.190000000000001</v>
      </c>
      <c r="DA345">
        <f>AI345</f>
        <v>1</v>
      </c>
      <c r="DB345">
        <f>ROUND(((ROUND(AT345*CZ345,2)*1)*1),6)</f>
        <v>0.4</v>
      </c>
      <c r="DC345">
        <f>ROUND(((ROUND(AT345*AG345,2)*1)*1),6)</f>
        <v>0</v>
      </c>
      <c r="DD345" t="s">
        <v>3</v>
      </c>
      <c r="DE345" t="s">
        <v>3</v>
      </c>
      <c r="DF345">
        <f t="shared" si="171"/>
        <v>0.13</v>
      </c>
      <c r="DG345">
        <f t="shared" si="167"/>
        <v>0</v>
      </c>
      <c r="DH345">
        <f t="shared" si="168"/>
        <v>0</v>
      </c>
      <c r="DI345">
        <f t="shared" si="159"/>
        <v>0</v>
      </c>
      <c r="DJ345">
        <f>DF345</f>
        <v>0.13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">
      <c r="A346">
        <f>ROW(Source!A172)</f>
        <v>172</v>
      </c>
      <c r="B346">
        <v>85736473</v>
      </c>
      <c r="C346">
        <v>85737302</v>
      </c>
      <c r="D346">
        <v>85164021</v>
      </c>
      <c r="E346">
        <v>1081</v>
      </c>
      <c r="F346">
        <v>1</v>
      </c>
      <c r="G346">
        <v>1081</v>
      </c>
      <c r="H346">
        <v>1</v>
      </c>
      <c r="I346" t="s">
        <v>684</v>
      </c>
      <c r="J346" t="s">
        <v>3</v>
      </c>
      <c r="K346" t="s">
        <v>685</v>
      </c>
      <c r="L346">
        <v>1191</v>
      </c>
      <c r="N346">
        <v>1013</v>
      </c>
      <c r="O346" t="s">
        <v>686</v>
      </c>
      <c r="P346" t="s">
        <v>686</v>
      </c>
      <c r="Q346">
        <v>1</v>
      </c>
      <c r="W346">
        <v>0</v>
      </c>
      <c r="X346">
        <v>476480486</v>
      </c>
      <c r="Y346">
        <f>((AT346*1.15)*1.2)</f>
        <v>6.9137999999999984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1</v>
      </c>
      <c r="AK346">
        <v>1</v>
      </c>
      <c r="AL346">
        <v>1</v>
      </c>
      <c r="AM346">
        <v>5</v>
      </c>
      <c r="AN346">
        <v>0</v>
      </c>
      <c r="AO346">
        <v>1</v>
      </c>
      <c r="AP346">
        <v>1</v>
      </c>
      <c r="AQ346">
        <v>0</v>
      </c>
      <c r="AR346">
        <v>0</v>
      </c>
      <c r="AS346" t="s">
        <v>3</v>
      </c>
      <c r="AT346">
        <v>5.01</v>
      </c>
      <c r="AU346" t="s">
        <v>141</v>
      </c>
      <c r="AV346">
        <v>1</v>
      </c>
      <c r="AW346">
        <v>2</v>
      </c>
      <c r="AX346">
        <v>85737308</v>
      </c>
      <c r="AY346">
        <v>1</v>
      </c>
      <c r="AZ346">
        <v>0</v>
      </c>
      <c r="BA346">
        <v>348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U346">
        <f>ROUND(AT346*Source!I172*AH346*AL346,2)</f>
        <v>0</v>
      </c>
      <c r="CV346">
        <f>ROUND(Y346*Source!I172,9)</f>
        <v>2.2124160000000002</v>
      </c>
      <c r="CW346">
        <v>0</v>
      </c>
      <c r="CX346">
        <f>ROUND(Y346*Source!I172,9)</f>
        <v>2.2124160000000002</v>
      </c>
      <c r="CY346">
        <f>AD346</f>
        <v>0</v>
      </c>
      <c r="CZ346">
        <f>AH346</f>
        <v>0</v>
      </c>
      <c r="DA346">
        <f>AL346</f>
        <v>1</v>
      </c>
      <c r="DB346">
        <f>ROUND(((ROUND(AT346*CZ346,2)*1.15)*1.2),6)</f>
        <v>0</v>
      </c>
      <c r="DC346">
        <f>ROUND(((ROUND(AT346*AG346,2)*1.15)*1.2),6)</f>
        <v>0</v>
      </c>
      <c r="DD346" t="s">
        <v>3</v>
      </c>
      <c r="DE346" t="s">
        <v>3</v>
      </c>
      <c r="DF346">
        <f t="shared" si="171"/>
        <v>0</v>
      </c>
      <c r="DG346">
        <f t="shared" si="167"/>
        <v>0</v>
      </c>
      <c r="DH346">
        <f t="shared" si="168"/>
        <v>0</v>
      </c>
      <c r="DI346">
        <f t="shared" si="159"/>
        <v>0</v>
      </c>
      <c r="DJ346">
        <f>DI346</f>
        <v>0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">
      <c r="A347">
        <f>ROW(Source!A172)</f>
        <v>172</v>
      </c>
      <c r="B347">
        <v>85736473</v>
      </c>
      <c r="C347">
        <v>85737302</v>
      </c>
      <c r="D347">
        <v>85198960</v>
      </c>
      <c r="E347">
        <v>1</v>
      </c>
      <c r="F347">
        <v>1</v>
      </c>
      <c r="G347">
        <v>1081</v>
      </c>
      <c r="H347">
        <v>3</v>
      </c>
      <c r="I347" t="s">
        <v>714</v>
      </c>
      <c r="J347" t="s">
        <v>715</v>
      </c>
      <c r="K347" t="s">
        <v>716</v>
      </c>
      <c r="L347">
        <v>1339</v>
      </c>
      <c r="N347">
        <v>1007</v>
      </c>
      <c r="O347" t="s">
        <v>694</v>
      </c>
      <c r="P347" t="s">
        <v>694</v>
      </c>
      <c r="Q347">
        <v>1</v>
      </c>
      <c r="W347">
        <v>0</v>
      </c>
      <c r="X347">
        <v>-1622585150</v>
      </c>
      <c r="Y347">
        <f>((AT347*1)*1)</f>
        <v>3.8</v>
      </c>
      <c r="AA347">
        <v>54.79</v>
      </c>
      <c r="AB347">
        <v>0</v>
      </c>
      <c r="AC347">
        <v>0</v>
      </c>
      <c r="AD347">
        <v>0</v>
      </c>
      <c r="AE347">
        <v>7.07</v>
      </c>
      <c r="AF347">
        <v>0</v>
      </c>
      <c r="AG347">
        <v>0</v>
      </c>
      <c r="AH347">
        <v>0</v>
      </c>
      <c r="AI347">
        <v>7.75</v>
      </c>
      <c r="AJ347">
        <v>1</v>
      </c>
      <c r="AK347">
        <v>1</v>
      </c>
      <c r="AL347">
        <v>1</v>
      </c>
      <c r="AM347">
        <v>2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3.8</v>
      </c>
      <c r="AU347" t="s">
        <v>42</v>
      </c>
      <c r="AV347">
        <v>0</v>
      </c>
      <c r="AW347">
        <v>2</v>
      </c>
      <c r="AX347">
        <v>85737309</v>
      </c>
      <c r="AY347">
        <v>1</v>
      </c>
      <c r="AZ347">
        <v>0</v>
      </c>
      <c r="BA347">
        <v>349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V347">
        <v>0</v>
      </c>
      <c r="CW347">
        <v>0</v>
      </c>
      <c r="CX347">
        <f>ROUND(Y347*Source!I172,9)</f>
        <v>1.216</v>
      </c>
      <c r="CY347">
        <f>AA347</f>
        <v>54.79</v>
      </c>
      <c r="CZ347">
        <f>AE347</f>
        <v>7.07</v>
      </c>
      <c r="DA347">
        <f>AI347</f>
        <v>7.75</v>
      </c>
      <c r="DB347">
        <f>ROUND(((ROUND(AT347*CZ347,2)*1)*1),6)</f>
        <v>26.87</v>
      </c>
      <c r="DC347">
        <f>ROUND(((ROUND(AT347*AG347,2)*1)*1),6)</f>
        <v>0</v>
      </c>
      <c r="DD347" t="s">
        <v>3</v>
      </c>
      <c r="DE347" t="s">
        <v>3</v>
      </c>
      <c r="DF347">
        <f>ROUND(ROUND(AE347*AI347,2)*CX347,2)</f>
        <v>66.62</v>
      </c>
      <c r="DG347">
        <f t="shared" si="167"/>
        <v>0</v>
      </c>
      <c r="DH347">
        <f t="shared" si="168"/>
        <v>0</v>
      </c>
      <c r="DI347">
        <f t="shared" si="159"/>
        <v>0</v>
      </c>
      <c r="DJ347">
        <f>DF347</f>
        <v>66.62</v>
      </c>
      <c r="DK347">
        <v>0</v>
      </c>
      <c r="DL347" t="s">
        <v>3</v>
      </c>
      <c r="DM347">
        <v>0</v>
      </c>
      <c r="DN347" t="s">
        <v>3</v>
      </c>
      <c r="DO347">
        <v>0</v>
      </c>
    </row>
    <row r="348" spans="1:119" x14ac:dyDescent="0.2">
      <c r="A348">
        <f>ROW(Source!A172)</f>
        <v>172</v>
      </c>
      <c r="B348">
        <v>85736473</v>
      </c>
      <c r="C348">
        <v>85737302</v>
      </c>
      <c r="D348">
        <v>85200671</v>
      </c>
      <c r="E348">
        <v>1</v>
      </c>
      <c r="F348">
        <v>1</v>
      </c>
      <c r="G348">
        <v>1081</v>
      </c>
      <c r="H348">
        <v>3</v>
      </c>
      <c r="I348" t="s">
        <v>730</v>
      </c>
      <c r="J348" t="s">
        <v>731</v>
      </c>
      <c r="K348" t="s">
        <v>732</v>
      </c>
      <c r="L348">
        <v>1346</v>
      </c>
      <c r="N348">
        <v>1009</v>
      </c>
      <c r="O348" t="s">
        <v>723</v>
      </c>
      <c r="P348" t="s">
        <v>723</v>
      </c>
      <c r="Q348">
        <v>1</v>
      </c>
      <c r="W348">
        <v>0</v>
      </c>
      <c r="X348">
        <v>1021383118</v>
      </c>
      <c r="Y348">
        <f>((AT348*1)*1)</f>
        <v>0.02</v>
      </c>
      <c r="AA348">
        <v>315.23</v>
      </c>
      <c r="AB348">
        <v>0</v>
      </c>
      <c r="AC348">
        <v>0</v>
      </c>
      <c r="AD348">
        <v>0</v>
      </c>
      <c r="AE348">
        <v>37.979999999999997</v>
      </c>
      <c r="AF348">
        <v>0</v>
      </c>
      <c r="AG348">
        <v>0</v>
      </c>
      <c r="AH348">
        <v>0</v>
      </c>
      <c r="AI348">
        <v>8.3000000000000007</v>
      </c>
      <c r="AJ348">
        <v>1</v>
      </c>
      <c r="AK348">
        <v>1</v>
      </c>
      <c r="AL348">
        <v>1</v>
      </c>
      <c r="AM348">
        <v>2</v>
      </c>
      <c r="AN348">
        <v>0</v>
      </c>
      <c r="AO348">
        <v>1</v>
      </c>
      <c r="AP348">
        <v>1</v>
      </c>
      <c r="AQ348">
        <v>0</v>
      </c>
      <c r="AR348">
        <v>0</v>
      </c>
      <c r="AS348" t="s">
        <v>3</v>
      </c>
      <c r="AT348">
        <v>0.02</v>
      </c>
      <c r="AU348" t="s">
        <v>42</v>
      </c>
      <c r="AV348">
        <v>0</v>
      </c>
      <c r="AW348">
        <v>2</v>
      </c>
      <c r="AX348">
        <v>85737310</v>
      </c>
      <c r="AY348">
        <v>1</v>
      </c>
      <c r="AZ348">
        <v>0</v>
      </c>
      <c r="BA348">
        <v>350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v>0</v>
      </c>
      <c r="CX348">
        <f>ROUND(Y348*Source!I172,9)</f>
        <v>6.4000000000000003E-3</v>
      </c>
      <c r="CY348">
        <f>AA348</f>
        <v>315.23</v>
      </c>
      <c r="CZ348">
        <f>AE348</f>
        <v>37.979999999999997</v>
      </c>
      <c r="DA348">
        <f>AI348</f>
        <v>8.3000000000000007</v>
      </c>
      <c r="DB348">
        <f>ROUND(((ROUND(AT348*CZ348,2)*1)*1),6)</f>
        <v>0.76</v>
      </c>
      <c r="DC348">
        <f>ROUND(((ROUND(AT348*AG348,2)*1)*1),6)</f>
        <v>0</v>
      </c>
      <c r="DD348" t="s">
        <v>3</v>
      </c>
      <c r="DE348" t="s">
        <v>3</v>
      </c>
      <c r="DF348">
        <f>ROUND(ROUND(AE348*AI348,2)*CX348,2)</f>
        <v>2.02</v>
      </c>
      <c r="DG348">
        <f t="shared" si="167"/>
        <v>0</v>
      </c>
      <c r="DH348">
        <f t="shared" si="168"/>
        <v>0</v>
      </c>
      <c r="DI348">
        <f t="shared" si="159"/>
        <v>0</v>
      </c>
      <c r="DJ348">
        <f>DF348</f>
        <v>2.02</v>
      </c>
      <c r="DK348">
        <v>0</v>
      </c>
      <c r="DL348" t="s">
        <v>3</v>
      </c>
      <c r="DM348">
        <v>0</v>
      </c>
      <c r="DN348" t="s">
        <v>3</v>
      </c>
      <c r="DO348">
        <v>0</v>
      </c>
    </row>
    <row r="349" spans="1:119" x14ac:dyDescent="0.2">
      <c r="A349">
        <f>ROW(Source!A172)</f>
        <v>172</v>
      </c>
      <c r="B349">
        <v>85736473</v>
      </c>
      <c r="C349">
        <v>85737302</v>
      </c>
      <c r="D349">
        <v>85199230</v>
      </c>
      <c r="E349">
        <v>1</v>
      </c>
      <c r="F349">
        <v>1</v>
      </c>
      <c r="G349">
        <v>1081</v>
      </c>
      <c r="H349">
        <v>3</v>
      </c>
      <c r="I349" t="s">
        <v>736</v>
      </c>
      <c r="J349" t="s">
        <v>737</v>
      </c>
      <c r="K349" t="s">
        <v>738</v>
      </c>
      <c r="L349">
        <v>1348</v>
      </c>
      <c r="N349">
        <v>1009</v>
      </c>
      <c r="O349" t="s">
        <v>700</v>
      </c>
      <c r="P349" t="s">
        <v>700</v>
      </c>
      <c r="Q349">
        <v>1000</v>
      </c>
      <c r="W349">
        <v>0</v>
      </c>
      <c r="X349">
        <v>1270042986</v>
      </c>
      <c r="Y349">
        <f>((AT349*1)*1)</f>
        <v>5.0000000000000002E-5</v>
      </c>
      <c r="AA349">
        <v>55941.2</v>
      </c>
      <c r="AB349">
        <v>0</v>
      </c>
      <c r="AC349">
        <v>0</v>
      </c>
      <c r="AD349">
        <v>0</v>
      </c>
      <c r="AE349">
        <v>16214.84</v>
      </c>
      <c r="AF349">
        <v>0</v>
      </c>
      <c r="AG349">
        <v>0</v>
      </c>
      <c r="AH349">
        <v>0</v>
      </c>
      <c r="AI349">
        <v>3.45</v>
      </c>
      <c r="AJ349">
        <v>1</v>
      </c>
      <c r="AK349">
        <v>1</v>
      </c>
      <c r="AL349">
        <v>1</v>
      </c>
      <c r="AM349">
        <v>2</v>
      </c>
      <c r="AN349">
        <v>0</v>
      </c>
      <c r="AO349">
        <v>1</v>
      </c>
      <c r="AP349">
        <v>1</v>
      </c>
      <c r="AQ349">
        <v>0</v>
      </c>
      <c r="AR349">
        <v>0</v>
      </c>
      <c r="AS349" t="s">
        <v>3</v>
      </c>
      <c r="AT349">
        <v>5.0000000000000002E-5</v>
      </c>
      <c r="AU349" t="s">
        <v>42</v>
      </c>
      <c r="AV349">
        <v>0</v>
      </c>
      <c r="AW349">
        <v>2</v>
      </c>
      <c r="AX349">
        <v>85737311</v>
      </c>
      <c r="AY349">
        <v>1</v>
      </c>
      <c r="AZ349">
        <v>0</v>
      </c>
      <c r="BA349">
        <v>351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v>0</v>
      </c>
      <c r="CX349">
        <f>ROUND(Y349*Source!I172,9)</f>
        <v>1.5999999999999999E-5</v>
      </c>
      <c r="CY349">
        <f>AA349</f>
        <v>55941.2</v>
      </c>
      <c r="CZ349">
        <f>AE349</f>
        <v>16214.84</v>
      </c>
      <c r="DA349">
        <f>AI349</f>
        <v>3.45</v>
      </c>
      <c r="DB349">
        <f>ROUND(((ROUND(AT349*CZ349,2)*1)*1),6)</f>
        <v>0.81</v>
      </c>
      <c r="DC349">
        <f>ROUND(((ROUND(AT349*AG349,2)*1)*1),6)</f>
        <v>0</v>
      </c>
      <c r="DD349" t="s">
        <v>3</v>
      </c>
      <c r="DE349" t="s">
        <v>3</v>
      </c>
      <c r="DF349">
        <f>ROUND(ROUND(AE349*AI349,2)*CX349,2)</f>
        <v>0.9</v>
      </c>
      <c r="DG349">
        <f t="shared" si="167"/>
        <v>0</v>
      </c>
      <c r="DH349">
        <f t="shared" si="168"/>
        <v>0</v>
      </c>
      <c r="DI349">
        <f t="shared" si="159"/>
        <v>0</v>
      </c>
      <c r="DJ349">
        <f>DF349</f>
        <v>0.9</v>
      </c>
      <c r="DK349">
        <v>0</v>
      </c>
      <c r="DL349" t="s">
        <v>3</v>
      </c>
      <c r="DM349">
        <v>0</v>
      </c>
      <c r="DN349" t="s">
        <v>3</v>
      </c>
      <c r="DO349">
        <v>0</v>
      </c>
    </row>
    <row r="350" spans="1:119" x14ac:dyDescent="0.2">
      <c r="A350">
        <f>ROW(Source!A172)</f>
        <v>172</v>
      </c>
      <c r="B350">
        <v>85736473</v>
      </c>
      <c r="C350">
        <v>85737302</v>
      </c>
      <c r="D350">
        <v>85199398</v>
      </c>
      <c r="E350">
        <v>1</v>
      </c>
      <c r="F350">
        <v>1</v>
      </c>
      <c r="G350">
        <v>1081</v>
      </c>
      <c r="H350">
        <v>3</v>
      </c>
      <c r="I350" t="s">
        <v>739</v>
      </c>
      <c r="J350" t="s">
        <v>740</v>
      </c>
      <c r="K350" t="s">
        <v>741</v>
      </c>
      <c r="L350">
        <v>1346</v>
      </c>
      <c r="N350">
        <v>1009</v>
      </c>
      <c r="O350" t="s">
        <v>723</v>
      </c>
      <c r="P350" t="s">
        <v>723</v>
      </c>
      <c r="Q350">
        <v>1</v>
      </c>
      <c r="W350">
        <v>0</v>
      </c>
      <c r="X350">
        <v>488689173</v>
      </c>
      <c r="Y350">
        <f>((AT350*1)*1)</f>
        <v>0.02</v>
      </c>
      <c r="AA350">
        <v>85.81</v>
      </c>
      <c r="AB350">
        <v>0</v>
      </c>
      <c r="AC350">
        <v>0</v>
      </c>
      <c r="AD350">
        <v>0</v>
      </c>
      <c r="AE350">
        <v>20.190000000000001</v>
      </c>
      <c r="AF350">
        <v>0</v>
      </c>
      <c r="AG350">
        <v>0</v>
      </c>
      <c r="AH350">
        <v>0</v>
      </c>
      <c r="AI350">
        <v>4.25</v>
      </c>
      <c r="AJ350">
        <v>1</v>
      </c>
      <c r="AK350">
        <v>1</v>
      </c>
      <c r="AL350">
        <v>1</v>
      </c>
      <c r="AM350">
        <v>2</v>
      </c>
      <c r="AN350">
        <v>0</v>
      </c>
      <c r="AO350">
        <v>1</v>
      </c>
      <c r="AP350">
        <v>1</v>
      </c>
      <c r="AQ350">
        <v>0</v>
      </c>
      <c r="AR350">
        <v>0</v>
      </c>
      <c r="AS350" t="s">
        <v>3</v>
      </c>
      <c r="AT350">
        <v>0.02</v>
      </c>
      <c r="AU350" t="s">
        <v>42</v>
      </c>
      <c r="AV350">
        <v>0</v>
      </c>
      <c r="AW350">
        <v>2</v>
      </c>
      <c r="AX350">
        <v>85737312</v>
      </c>
      <c r="AY350">
        <v>1</v>
      </c>
      <c r="AZ350">
        <v>0</v>
      </c>
      <c r="BA350">
        <v>352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v>0</v>
      </c>
      <c r="CX350">
        <f>ROUND(Y350*Source!I172,9)</f>
        <v>6.4000000000000003E-3</v>
      </c>
      <c r="CY350">
        <f>AA350</f>
        <v>85.81</v>
      </c>
      <c r="CZ350">
        <f>AE350</f>
        <v>20.190000000000001</v>
      </c>
      <c r="DA350">
        <f>AI350</f>
        <v>4.25</v>
      </c>
      <c r="DB350">
        <f>ROUND(((ROUND(AT350*CZ350,2)*1)*1),6)</f>
        <v>0.4</v>
      </c>
      <c r="DC350">
        <f>ROUND(((ROUND(AT350*AG350,2)*1)*1),6)</f>
        <v>0</v>
      </c>
      <c r="DD350" t="s">
        <v>3</v>
      </c>
      <c r="DE350" t="s">
        <v>3</v>
      </c>
      <c r="DF350">
        <f>ROUND(ROUND(AE350*AI350,2)*CX350,2)</f>
        <v>0.55000000000000004</v>
      </c>
      <c r="DG350">
        <f t="shared" si="167"/>
        <v>0</v>
      </c>
      <c r="DH350">
        <f t="shared" si="168"/>
        <v>0</v>
      </c>
      <c r="DI350">
        <f t="shared" si="159"/>
        <v>0</v>
      </c>
      <c r="DJ350">
        <f>DF350</f>
        <v>0.55000000000000004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">
      <c r="A351">
        <f>ROW(Source!A173)</f>
        <v>173</v>
      </c>
      <c r="B351">
        <v>85736471</v>
      </c>
      <c r="C351">
        <v>85737313</v>
      </c>
      <c r="D351">
        <v>85164021</v>
      </c>
      <c r="E351">
        <v>1081</v>
      </c>
      <c r="F351">
        <v>1</v>
      </c>
      <c r="G351">
        <v>1081</v>
      </c>
      <c r="H351">
        <v>1</v>
      </c>
      <c r="I351" t="s">
        <v>684</v>
      </c>
      <c r="J351" t="s">
        <v>3</v>
      </c>
      <c r="K351" t="s">
        <v>685</v>
      </c>
      <c r="L351">
        <v>1191</v>
      </c>
      <c r="N351">
        <v>1013</v>
      </c>
      <c r="O351" t="s">
        <v>686</v>
      </c>
      <c r="P351" t="s">
        <v>686</v>
      </c>
      <c r="Q351">
        <v>1</v>
      </c>
      <c r="W351">
        <v>0</v>
      </c>
      <c r="X351">
        <v>476480486</v>
      </c>
      <c r="Y351">
        <f>((AT351*1.15)*1.2)</f>
        <v>3.0359999999999996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1</v>
      </c>
      <c r="AK351">
        <v>1</v>
      </c>
      <c r="AL351">
        <v>1</v>
      </c>
      <c r="AM351">
        <v>-2</v>
      </c>
      <c r="AN351">
        <v>0</v>
      </c>
      <c r="AO351">
        <v>1</v>
      </c>
      <c r="AP351">
        <v>1</v>
      </c>
      <c r="AQ351">
        <v>0</v>
      </c>
      <c r="AR351">
        <v>0</v>
      </c>
      <c r="AS351" t="s">
        <v>3</v>
      </c>
      <c r="AT351">
        <v>2.2000000000000002</v>
      </c>
      <c r="AU351" t="s">
        <v>141</v>
      </c>
      <c r="AV351">
        <v>1</v>
      </c>
      <c r="AW351">
        <v>2</v>
      </c>
      <c r="AX351">
        <v>85737314</v>
      </c>
      <c r="AY351">
        <v>1</v>
      </c>
      <c r="AZ351">
        <v>0</v>
      </c>
      <c r="BA351">
        <v>353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U351">
        <f>ROUND(AT351*Source!I173*AH351*AL351,2)</f>
        <v>0</v>
      </c>
      <c r="CV351">
        <f>ROUND(Y351*Source!I173,9)</f>
        <v>87.740399999999994</v>
      </c>
      <c r="CW351">
        <v>0</v>
      </c>
      <c r="CX351">
        <f>ROUND(Y351*Source!I173,9)</f>
        <v>87.740399999999994</v>
      </c>
      <c r="CY351">
        <f>AD351</f>
        <v>0</v>
      </c>
      <c r="CZ351">
        <f>AH351</f>
        <v>0</v>
      </c>
      <c r="DA351">
        <f>AL351</f>
        <v>1</v>
      </c>
      <c r="DB351">
        <f>ROUND(((ROUND(AT351*CZ351,2)*1.15)*1.2),6)</f>
        <v>0</v>
      </c>
      <c r="DC351">
        <f>ROUND(((ROUND(AT351*AG351,2)*1.15)*1.2),6)</f>
        <v>0</v>
      </c>
      <c r="DD351" t="s">
        <v>3</v>
      </c>
      <c r="DE351" t="s">
        <v>3</v>
      </c>
      <c r="DF351">
        <f t="shared" ref="DF351:DF365" si="172">ROUND(ROUND(AE351,2)*CX351,2)</f>
        <v>0</v>
      </c>
      <c r="DG351">
        <f t="shared" si="167"/>
        <v>0</v>
      </c>
      <c r="DH351">
        <f t="shared" si="168"/>
        <v>0</v>
      </c>
      <c r="DI351">
        <f t="shared" si="159"/>
        <v>0</v>
      </c>
      <c r="DJ351">
        <f>DI351</f>
        <v>0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">
      <c r="A352">
        <f>ROW(Source!A173)</f>
        <v>173</v>
      </c>
      <c r="B352">
        <v>85736471</v>
      </c>
      <c r="C352">
        <v>85737313</v>
      </c>
      <c r="D352">
        <v>85229932</v>
      </c>
      <c r="E352">
        <v>1</v>
      </c>
      <c r="F352">
        <v>1</v>
      </c>
      <c r="G352">
        <v>1081</v>
      </c>
      <c r="H352">
        <v>2</v>
      </c>
      <c r="I352" t="s">
        <v>704</v>
      </c>
      <c r="J352" t="s">
        <v>705</v>
      </c>
      <c r="K352" t="s">
        <v>706</v>
      </c>
      <c r="L352">
        <v>1368</v>
      </c>
      <c r="N352">
        <v>1011</v>
      </c>
      <c r="O352" t="s">
        <v>690</v>
      </c>
      <c r="P352" t="s">
        <v>690</v>
      </c>
      <c r="Q352">
        <v>1</v>
      </c>
      <c r="W352">
        <v>0</v>
      </c>
      <c r="X352">
        <v>874612079</v>
      </c>
      <c r="Y352">
        <f>((AT352*1.25)*1.2)</f>
        <v>1.35E-2</v>
      </c>
      <c r="AA352">
        <v>0</v>
      </c>
      <c r="AB352">
        <v>87.01</v>
      </c>
      <c r="AC352">
        <v>13.21</v>
      </c>
      <c r="AD352">
        <v>0</v>
      </c>
      <c r="AE352">
        <v>0</v>
      </c>
      <c r="AF352">
        <v>83.1</v>
      </c>
      <c r="AG352">
        <v>12.62</v>
      </c>
      <c r="AH352">
        <v>0</v>
      </c>
      <c r="AI352">
        <v>1</v>
      </c>
      <c r="AJ352">
        <v>1</v>
      </c>
      <c r="AK352">
        <v>1</v>
      </c>
      <c r="AL352">
        <v>1</v>
      </c>
      <c r="AM352">
        <v>-2</v>
      </c>
      <c r="AN352">
        <v>0</v>
      </c>
      <c r="AO352">
        <v>1</v>
      </c>
      <c r="AP352">
        <v>1</v>
      </c>
      <c r="AQ352">
        <v>0</v>
      </c>
      <c r="AR352">
        <v>0</v>
      </c>
      <c r="AS352" t="s">
        <v>3</v>
      </c>
      <c r="AT352">
        <v>8.9999999999999993E-3</v>
      </c>
      <c r="AU352" t="s">
        <v>140</v>
      </c>
      <c r="AV352">
        <v>0</v>
      </c>
      <c r="AW352">
        <v>2</v>
      </c>
      <c r="AX352">
        <v>85737315</v>
      </c>
      <c r="AY352">
        <v>1</v>
      </c>
      <c r="AZ352">
        <v>0</v>
      </c>
      <c r="BA352">
        <v>354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f>ROUND(Y352*Source!I173*DO352,9)</f>
        <v>4.9236930000000001</v>
      </c>
      <c r="CX352">
        <f>ROUND(Y352*Source!I173,9)</f>
        <v>0.39015</v>
      </c>
      <c r="CY352">
        <f>AB352</f>
        <v>87.01</v>
      </c>
      <c r="CZ352">
        <f>AF352</f>
        <v>83.1</v>
      </c>
      <c r="DA352">
        <f>AJ352</f>
        <v>1</v>
      </c>
      <c r="DB352">
        <f>ROUND(((ROUND(AT352*CZ352,2)*1.25)*1.2),6)</f>
        <v>1.125</v>
      </c>
      <c r="DC352">
        <f>ROUND(((ROUND(AT352*AG352,2)*1.25)*1.2),6)</f>
        <v>0.16500000000000001</v>
      </c>
      <c r="DD352" t="s">
        <v>3</v>
      </c>
      <c r="DE352" t="s">
        <v>3</v>
      </c>
      <c r="DF352">
        <f t="shared" si="172"/>
        <v>0</v>
      </c>
      <c r="DG352">
        <f t="shared" si="167"/>
        <v>32.42</v>
      </c>
      <c r="DH352">
        <f t="shared" si="168"/>
        <v>4.92</v>
      </c>
      <c r="DI352">
        <f t="shared" si="159"/>
        <v>0</v>
      </c>
      <c r="DJ352">
        <f>DG352</f>
        <v>32.42</v>
      </c>
      <c r="DK352">
        <v>0</v>
      </c>
      <c r="DL352" t="s">
        <v>707</v>
      </c>
      <c r="DM352">
        <v>0</v>
      </c>
      <c r="DN352" t="s">
        <v>686</v>
      </c>
      <c r="DO352">
        <v>12.62</v>
      </c>
    </row>
    <row r="353" spans="1:119" x14ac:dyDescent="0.2">
      <c r="A353">
        <f>ROW(Source!A173)</f>
        <v>173</v>
      </c>
      <c r="B353">
        <v>85736471</v>
      </c>
      <c r="C353">
        <v>85737313</v>
      </c>
      <c r="D353">
        <v>85200715</v>
      </c>
      <c r="E353">
        <v>1</v>
      </c>
      <c r="F353">
        <v>1</v>
      </c>
      <c r="G353">
        <v>1081</v>
      </c>
      <c r="H353">
        <v>3</v>
      </c>
      <c r="I353" t="s">
        <v>340</v>
      </c>
      <c r="J353" t="s">
        <v>341</v>
      </c>
      <c r="K353" t="s">
        <v>909</v>
      </c>
      <c r="L353">
        <v>1301</v>
      </c>
      <c r="N353">
        <v>1003</v>
      </c>
      <c r="O353" t="s">
        <v>156</v>
      </c>
      <c r="P353" t="s">
        <v>156</v>
      </c>
      <c r="Q353">
        <v>1</v>
      </c>
      <c r="W353">
        <v>0</v>
      </c>
      <c r="X353">
        <v>-1923510361</v>
      </c>
      <c r="Y353">
        <f t="shared" ref="Y353:Y363" si="173">((AT353*1)*1)</f>
        <v>1.0899654000000001</v>
      </c>
      <c r="AA353">
        <v>5.5</v>
      </c>
      <c r="AB353">
        <v>0</v>
      </c>
      <c r="AC353">
        <v>0</v>
      </c>
      <c r="AD353">
        <v>0</v>
      </c>
      <c r="AE353">
        <v>5.4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1</v>
      </c>
      <c r="AL353">
        <v>1</v>
      </c>
      <c r="AM353">
        <v>0</v>
      </c>
      <c r="AN353">
        <v>0</v>
      </c>
      <c r="AO353">
        <v>0</v>
      </c>
      <c r="AP353">
        <v>1</v>
      </c>
      <c r="AQ353">
        <v>0</v>
      </c>
      <c r="AR353">
        <v>0</v>
      </c>
      <c r="AS353" t="s">
        <v>3</v>
      </c>
      <c r="AT353">
        <v>1.0899654000000001</v>
      </c>
      <c r="AU353" t="s">
        <v>42</v>
      </c>
      <c r="AV353">
        <v>0</v>
      </c>
      <c r="AW353">
        <v>1</v>
      </c>
      <c r="AX353">
        <v>-1</v>
      </c>
      <c r="AY353">
        <v>0</v>
      </c>
      <c r="AZ353">
        <v>0</v>
      </c>
      <c r="BA353" t="s">
        <v>3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V353">
        <v>0</v>
      </c>
      <c r="CW353">
        <v>0</v>
      </c>
      <c r="CX353">
        <f>ROUND(Y353*Source!I173,9)</f>
        <v>31.500000060000001</v>
      </c>
      <c r="CY353">
        <f t="shared" ref="CY353:CY363" si="174">AA353</f>
        <v>5.5</v>
      </c>
      <c r="CZ353">
        <f t="shared" ref="CZ353:CZ363" si="175">AE353</f>
        <v>5.4</v>
      </c>
      <c r="DA353">
        <f t="shared" ref="DA353:DA363" si="176">AI353</f>
        <v>1</v>
      </c>
      <c r="DB353">
        <f t="shared" ref="DB353:DB363" si="177">ROUND(((ROUND(AT353*CZ353,2)*1)*1),6)</f>
        <v>5.89</v>
      </c>
      <c r="DC353">
        <f t="shared" ref="DC353:DC363" si="178">ROUND(((ROUND(AT353*AG353,2)*1)*1),6)</f>
        <v>0</v>
      </c>
      <c r="DD353" t="s">
        <v>3</v>
      </c>
      <c r="DE353" t="s">
        <v>3</v>
      </c>
      <c r="DF353">
        <f t="shared" si="172"/>
        <v>170.1</v>
      </c>
      <c r="DG353">
        <f t="shared" si="167"/>
        <v>0</v>
      </c>
      <c r="DH353">
        <f t="shared" si="168"/>
        <v>0</v>
      </c>
      <c r="DI353">
        <f t="shared" si="159"/>
        <v>0</v>
      </c>
      <c r="DJ353">
        <f t="shared" ref="DJ353:DJ363" si="179">DF353</f>
        <v>170.1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">
      <c r="A354">
        <f>ROW(Source!A173)</f>
        <v>173</v>
      </c>
      <c r="B354">
        <v>85736471</v>
      </c>
      <c r="C354">
        <v>85737313</v>
      </c>
      <c r="D354">
        <v>85200716</v>
      </c>
      <c r="E354">
        <v>1</v>
      </c>
      <c r="F354">
        <v>1</v>
      </c>
      <c r="G354">
        <v>1081</v>
      </c>
      <c r="H354">
        <v>3</v>
      </c>
      <c r="I354" t="s">
        <v>343</v>
      </c>
      <c r="J354" t="s">
        <v>344</v>
      </c>
      <c r="K354" t="s">
        <v>910</v>
      </c>
      <c r="L354">
        <v>1301</v>
      </c>
      <c r="N354">
        <v>1003</v>
      </c>
      <c r="O354" t="s">
        <v>156</v>
      </c>
      <c r="P354" t="s">
        <v>156</v>
      </c>
      <c r="Q354">
        <v>1</v>
      </c>
      <c r="W354">
        <v>0</v>
      </c>
      <c r="X354">
        <v>-938323832</v>
      </c>
      <c r="Y354">
        <f t="shared" si="173"/>
        <v>0.72664359999999995</v>
      </c>
      <c r="AA354">
        <v>7.06</v>
      </c>
      <c r="AB354">
        <v>0</v>
      </c>
      <c r="AC354">
        <v>0</v>
      </c>
      <c r="AD354">
        <v>0</v>
      </c>
      <c r="AE354">
        <v>6.93</v>
      </c>
      <c r="AF354">
        <v>0</v>
      </c>
      <c r="AG354">
        <v>0</v>
      </c>
      <c r="AH354">
        <v>0</v>
      </c>
      <c r="AI354">
        <v>1</v>
      </c>
      <c r="AJ354">
        <v>1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1</v>
      </c>
      <c r="AQ354">
        <v>0</v>
      </c>
      <c r="AR354">
        <v>0</v>
      </c>
      <c r="AS354" t="s">
        <v>3</v>
      </c>
      <c r="AT354">
        <v>0.72664359999999995</v>
      </c>
      <c r="AU354" t="s">
        <v>42</v>
      </c>
      <c r="AV354">
        <v>0</v>
      </c>
      <c r="AW354">
        <v>1</v>
      </c>
      <c r="AX354">
        <v>-1</v>
      </c>
      <c r="AY354">
        <v>0</v>
      </c>
      <c r="AZ354">
        <v>0</v>
      </c>
      <c r="BA354" t="s">
        <v>3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v>0</v>
      </c>
      <c r="CX354">
        <f>ROUND(Y354*Source!I173,9)</f>
        <v>21.00000004</v>
      </c>
      <c r="CY354">
        <f t="shared" si="174"/>
        <v>7.06</v>
      </c>
      <c r="CZ354">
        <f t="shared" si="175"/>
        <v>6.93</v>
      </c>
      <c r="DA354">
        <f t="shared" si="176"/>
        <v>1</v>
      </c>
      <c r="DB354">
        <f t="shared" si="177"/>
        <v>5.04</v>
      </c>
      <c r="DC354">
        <f t="shared" si="178"/>
        <v>0</v>
      </c>
      <c r="DD354" t="s">
        <v>3</v>
      </c>
      <c r="DE354" t="s">
        <v>3</v>
      </c>
      <c r="DF354">
        <f t="shared" si="172"/>
        <v>145.53</v>
      </c>
      <c r="DG354">
        <f t="shared" si="167"/>
        <v>0</v>
      </c>
      <c r="DH354">
        <f t="shared" si="168"/>
        <v>0</v>
      </c>
      <c r="DI354">
        <f t="shared" si="159"/>
        <v>0</v>
      </c>
      <c r="DJ354">
        <f t="shared" si="179"/>
        <v>145.53</v>
      </c>
      <c r="DK354">
        <v>0</v>
      </c>
      <c r="DL354" t="s">
        <v>3</v>
      </c>
      <c r="DM354">
        <v>0</v>
      </c>
      <c r="DN354" t="s">
        <v>3</v>
      </c>
      <c r="DO354">
        <v>0</v>
      </c>
    </row>
    <row r="355" spans="1:119" x14ac:dyDescent="0.2">
      <c r="A355">
        <f>ROW(Source!A173)</f>
        <v>173</v>
      </c>
      <c r="B355">
        <v>85736471</v>
      </c>
      <c r="C355">
        <v>85737313</v>
      </c>
      <c r="D355">
        <v>85200717</v>
      </c>
      <c r="E355">
        <v>1</v>
      </c>
      <c r="F355">
        <v>1</v>
      </c>
      <c r="G355">
        <v>1081</v>
      </c>
      <c r="H355">
        <v>3</v>
      </c>
      <c r="I355" t="s">
        <v>346</v>
      </c>
      <c r="J355" t="s">
        <v>347</v>
      </c>
      <c r="K355" t="s">
        <v>911</v>
      </c>
      <c r="L355">
        <v>1301</v>
      </c>
      <c r="N355">
        <v>1003</v>
      </c>
      <c r="O355" t="s">
        <v>156</v>
      </c>
      <c r="P355" t="s">
        <v>156</v>
      </c>
      <c r="Q355">
        <v>1</v>
      </c>
      <c r="W355">
        <v>0</v>
      </c>
      <c r="X355">
        <v>1626070983</v>
      </c>
      <c r="Y355">
        <f t="shared" si="173"/>
        <v>1.9982698999999999</v>
      </c>
      <c r="AA355">
        <v>8.83</v>
      </c>
      <c r="AB355">
        <v>0</v>
      </c>
      <c r="AC355">
        <v>0</v>
      </c>
      <c r="AD355">
        <v>0</v>
      </c>
      <c r="AE355">
        <v>8.67</v>
      </c>
      <c r="AF355">
        <v>0</v>
      </c>
      <c r="AG355">
        <v>0</v>
      </c>
      <c r="AH355">
        <v>0</v>
      </c>
      <c r="AI355">
        <v>1</v>
      </c>
      <c r="AJ355">
        <v>1</v>
      </c>
      <c r="AK355">
        <v>1</v>
      </c>
      <c r="AL355">
        <v>1</v>
      </c>
      <c r="AM355">
        <v>0</v>
      </c>
      <c r="AN355">
        <v>0</v>
      </c>
      <c r="AO355">
        <v>0</v>
      </c>
      <c r="AP355">
        <v>1</v>
      </c>
      <c r="AQ355">
        <v>0</v>
      </c>
      <c r="AR355">
        <v>0</v>
      </c>
      <c r="AS355" t="s">
        <v>3</v>
      </c>
      <c r="AT355">
        <v>1.9982698999999999</v>
      </c>
      <c r="AU355" t="s">
        <v>42</v>
      </c>
      <c r="AV355">
        <v>0</v>
      </c>
      <c r="AW355">
        <v>1</v>
      </c>
      <c r="AX355">
        <v>-1</v>
      </c>
      <c r="AY355">
        <v>0</v>
      </c>
      <c r="AZ355">
        <v>0</v>
      </c>
      <c r="BA355" t="s">
        <v>3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V355">
        <v>0</v>
      </c>
      <c r="CW355">
        <v>0</v>
      </c>
      <c r="CX355">
        <f>ROUND(Y355*Source!I173,9)</f>
        <v>57.750000110000002</v>
      </c>
      <c r="CY355">
        <f t="shared" si="174"/>
        <v>8.83</v>
      </c>
      <c r="CZ355">
        <f t="shared" si="175"/>
        <v>8.67</v>
      </c>
      <c r="DA355">
        <f t="shared" si="176"/>
        <v>1</v>
      </c>
      <c r="DB355">
        <f t="shared" si="177"/>
        <v>17.329999999999998</v>
      </c>
      <c r="DC355">
        <f t="shared" si="178"/>
        <v>0</v>
      </c>
      <c r="DD355" t="s">
        <v>3</v>
      </c>
      <c r="DE355" t="s">
        <v>3</v>
      </c>
      <c r="DF355">
        <f t="shared" si="172"/>
        <v>500.69</v>
      </c>
      <c r="DG355">
        <f t="shared" si="167"/>
        <v>0</v>
      </c>
      <c r="DH355">
        <f t="shared" si="168"/>
        <v>0</v>
      </c>
      <c r="DI355">
        <f t="shared" si="159"/>
        <v>0</v>
      </c>
      <c r="DJ355">
        <f t="shared" si="179"/>
        <v>500.69</v>
      </c>
      <c r="DK355">
        <v>0</v>
      </c>
      <c r="DL355" t="s">
        <v>3</v>
      </c>
      <c r="DM355">
        <v>0</v>
      </c>
      <c r="DN355" t="s">
        <v>3</v>
      </c>
      <c r="DO355">
        <v>0</v>
      </c>
    </row>
    <row r="356" spans="1:119" x14ac:dyDescent="0.2">
      <c r="A356">
        <f>ROW(Source!A173)</f>
        <v>173</v>
      </c>
      <c r="B356">
        <v>85736471</v>
      </c>
      <c r="C356">
        <v>85737313</v>
      </c>
      <c r="D356">
        <v>85200718</v>
      </c>
      <c r="E356">
        <v>1</v>
      </c>
      <c r="F356">
        <v>1</v>
      </c>
      <c r="G356">
        <v>1081</v>
      </c>
      <c r="H356">
        <v>3</v>
      </c>
      <c r="I356" t="s">
        <v>349</v>
      </c>
      <c r="J356" t="s">
        <v>350</v>
      </c>
      <c r="K356" t="s">
        <v>912</v>
      </c>
      <c r="L356">
        <v>1301</v>
      </c>
      <c r="N356">
        <v>1003</v>
      </c>
      <c r="O356" t="s">
        <v>156</v>
      </c>
      <c r="P356" t="s">
        <v>156</v>
      </c>
      <c r="Q356">
        <v>1</v>
      </c>
      <c r="W356">
        <v>0</v>
      </c>
      <c r="X356">
        <v>-872578739</v>
      </c>
      <c r="Y356">
        <f t="shared" si="173"/>
        <v>3.9965397999999999</v>
      </c>
      <c r="AA356">
        <v>16.010000000000002</v>
      </c>
      <c r="AB356">
        <v>0</v>
      </c>
      <c r="AC356">
        <v>0</v>
      </c>
      <c r="AD356">
        <v>0</v>
      </c>
      <c r="AE356">
        <v>15.71</v>
      </c>
      <c r="AF356">
        <v>0</v>
      </c>
      <c r="AG356">
        <v>0</v>
      </c>
      <c r="AH356">
        <v>0</v>
      </c>
      <c r="AI356">
        <v>1</v>
      </c>
      <c r="AJ356">
        <v>1</v>
      </c>
      <c r="AK356">
        <v>1</v>
      </c>
      <c r="AL356">
        <v>1</v>
      </c>
      <c r="AM356">
        <v>0</v>
      </c>
      <c r="AN356">
        <v>0</v>
      </c>
      <c r="AO356">
        <v>0</v>
      </c>
      <c r="AP356">
        <v>1</v>
      </c>
      <c r="AQ356">
        <v>0</v>
      </c>
      <c r="AR356">
        <v>0</v>
      </c>
      <c r="AS356" t="s">
        <v>3</v>
      </c>
      <c r="AT356">
        <v>3.9965397999999999</v>
      </c>
      <c r="AU356" t="s">
        <v>42</v>
      </c>
      <c r="AV356">
        <v>0</v>
      </c>
      <c r="AW356">
        <v>1</v>
      </c>
      <c r="AX356">
        <v>-1</v>
      </c>
      <c r="AY356">
        <v>0</v>
      </c>
      <c r="AZ356">
        <v>0</v>
      </c>
      <c r="BA356" t="s">
        <v>3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V356">
        <v>0</v>
      </c>
      <c r="CW356">
        <v>0</v>
      </c>
      <c r="CX356">
        <f>ROUND(Y356*Source!I173,9)</f>
        <v>115.50000022</v>
      </c>
      <c r="CY356">
        <f t="shared" si="174"/>
        <v>16.010000000000002</v>
      </c>
      <c r="CZ356">
        <f t="shared" si="175"/>
        <v>15.71</v>
      </c>
      <c r="DA356">
        <f t="shared" si="176"/>
        <v>1</v>
      </c>
      <c r="DB356">
        <f t="shared" si="177"/>
        <v>62.79</v>
      </c>
      <c r="DC356">
        <f t="shared" si="178"/>
        <v>0</v>
      </c>
      <c r="DD356" t="s">
        <v>3</v>
      </c>
      <c r="DE356" t="s">
        <v>3</v>
      </c>
      <c r="DF356">
        <f t="shared" si="172"/>
        <v>1814.51</v>
      </c>
      <c r="DG356">
        <f t="shared" si="167"/>
        <v>0</v>
      </c>
      <c r="DH356">
        <f t="shared" si="168"/>
        <v>0</v>
      </c>
      <c r="DI356">
        <f t="shared" si="159"/>
        <v>0</v>
      </c>
      <c r="DJ356">
        <f t="shared" si="179"/>
        <v>1814.51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  <row r="357" spans="1:119" x14ac:dyDescent="0.2">
      <c r="A357">
        <f>ROW(Source!A173)</f>
        <v>173</v>
      </c>
      <c r="B357">
        <v>85736471</v>
      </c>
      <c r="C357">
        <v>85737313</v>
      </c>
      <c r="D357">
        <v>85200732</v>
      </c>
      <c r="E357">
        <v>1</v>
      </c>
      <c r="F357">
        <v>1</v>
      </c>
      <c r="G357">
        <v>1081</v>
      </c>
      <c r="H357">
        <v>3</v>
      </c>
      <c r="I357" t="s">
        <v>355</v>
      </c>
      <c r="J357" t="s">
        <v>358</v>
      </c>
      <c r="K357" t="s">
        <v>356</v>
      </c>
      <c r="L357">
        <v>1296</v>
      </c>
      <c r="N357">
        <v>1002</v>
      </c>
      <c r="O357" t="s">
        <v>357</v>
      </c>
      <c r="P357" t="s">
        <v>357</v>
      </c>
      <c r="Q357">
        <v>1</v>
      </c>
      <c r="W357">
        <v>0</v>
      </c>
      <c r="X357">
        <v>821607356</v>
      </c>
      <c r="Y357">
        <f t="shared" si="173"/>
        <v>0.125</v>
      </c>
      <c r="AA357">
        <v>115.79</v>
      </c>
      <c r="AB357">
        <v>0</v>
      </c>
      <c r="AC357">
        <v>0</v>
      </c>
      <c r="AD357">
        <v>0</v>
      </c>
      <c r="AE357">
        <v>113.63</v>
      </c>
      <c r="AF357">
        <v>0</v>
      </c>
      <c r="AG357">
        <v>0</v>
      </c>
      <c r="AH357">
        <v>0</v>
      </c>
      <c r="AI357">
        <v>1</v>
      </c>
      <c r="AJ357">
        <v>1</v>
      </c>
      <c r="AK357">
        <v>1</v>
      </c>
      <c r="AL357">
        <v>1</v>
      </c>
      <c r="AM357">
        <v>0</v>
      </c>
      <c r="AN357">
        <v>0</v>
      </c>
      <c r="AO357">
        <v>0</v>
      </c>
      <c r="AP357">
        <v>1</v>
      </c>
      <c r="AQ357">
        <v>0</v>
      </c>
      <c r="AR357">
        <v>0</v>
      </c>
      <c r="AS357" t="s">
        <v>3</v>
      </c>
      <c r="AT357">
        <v>0.125</v>
      </c>
      <c r="AU357" t="s">
        <v>42</v>
      </c>
      <c r="AV357">
        <v>0</v>
      </c>
      <c r="AW357">
        <v>1</v>
      </c>
      <c r="AX357">
        <v>-1</v>
      </c>
      <c r="AY357">
        <v>0</v>
      </c>
      <c r="AZ357">
        <v>0</v>
      </c>
      <c r="BA357" t="s">
        <v>3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CV357">
        <v>0</v>
      </c>
      <c r="CW357">
        <v>0</v>
      </c>
      <c r="CX357">
        <f>ROUND(Y357*Source!I173,9)</f>
        <v>3.6124999999999998</v>
      </c>
      <c r="CY357">
        <f t="shared" si="174"/>
        <v>115.79</v>
      </c>
      <c r="CZ357">
        <f t="shared" si="175"/>
        <v>113.63</v>
      </c>
      <c r="DA357">
        <f t="shared" si="176"/>
        <v>1</v>
      </c>
      <c r="DB357">
        <f t="shared" si="177"/>
        <v>14.2</v>
      </c>
      <c r="DC357">
        <f t="shared" si="178"/>
        <v>0</v>
      </c>
      <c r="DD357" t="s">
        <v>3</v>
      </c>
      <c r="DE357" t="s">
        <v>3</v>
      </c>
      <c r="DF357">
        <f t="shared" si="172"/>
        <v>410.49</v>
      </c>
      <c r="DG357">
        <f t="shared" si="167"/>
        <v>0</v>
      </c>
      <c r="DH357">
        <f t="shared" si="168"/>
        <v>0</v>
      </c>
      <c r="DI357">
        <f t="shared" si="159"/>
        <v>0</v>
      </c>
      <c r="DJ357">
        <f t="shared" si="179"/>
        <v>410.49</v>
      </c>
      <c r="DK357">
        <v>0</v>
      </c>
      <c r="DL357" t="s">
        <v>3</v>
      </c>
      <c r="DM357">
        <v>0</v>
      </c>
      <c r="DN357" t="s">
        <v>3</v>
      </c>
      <c r="DO357">
        <v>0</v>
      </c>
    </row>
    <row r="358" spans="1:119" x14ac:dyDescent="0.2">
      <c r="A358">
        <f>ROW(Source!A173)</f>
        <v>173</v>
      </c>
      <c r="B358">
        <v>85736471</v>
      </c>
      <c r="C358">
        <v>85737313</v>
      </c>
      <c r="D358">
        <v>85201117</v>
      </c>
      <c r="E358">
        <v>1</v>
      </c>
      <c r="F358">
        <v>1</v>
      </c>
      <c r="G358">
        <v>1081</v>
      </c>
      <c r="H358">
        <v>3</v>
      </c>
      <c r="I358" t="s">
        <v>337</v>
      </c>
      <c r="J358" t="s">
        <v>338</v>
      </c>
      <c r="K358" t="s">
        <v>913</v>
      </c>
      <c r="L358">
        <v>1301</v>
      </c>
      <c r="N358">
        <v>1003</v>
      </c>
      <c r="O358" t="s">
        <v>156</v>
      </c>
      <c r="P358" t="s">
        <v>156</v>
      </c>
      <c r="Q358">
        <v>1</v>
      </c>
      <c r="W358">
        <v>0</v>
      </c>
      <c r="X358">
        <v>-690988545</v>
      </c>
      <c r="Y358">
        <f t="shared" si="173"/>
        <v>2.1072664400000001</v>
      </c>
      <c r="AA358">
        <v>4.99</v>
      </c>
      <c r="AB358">
        <v>0</v>
      </c>
      <c r="AC358">
        <v>0</v>
      </c>
      <c r="AD358">
        <v>0</v>
      </c>
      <c r="AE358">
        <v>4.9000000000000004</v>
      </c>
      <c r="AF358">
        <v>0</v>
      </c>
      <c r="AG358">
        <v>0</v>
      </c>
      <c r="AH358">
        <v>0</v>
      </c>
      <c r="AI358">
        <v>1</v>
      </c>
      <c r="AJ358">
        <v>1</v>
      </c>
      <c r="AK358">
        <v>1</v>
      </c>
      <c r="AL358">
        <v>1</v>
      </c>
      <c r="AM358">
        <v>0</v>
      </c>
      <c r="AN358">
        <v>0</v>
      </c>
      <c r="AO358">
        <v>0</v>
      </c>
      <c r="AP358">
        <v>1</v>
      </c>
      <c r="AQ358">
        <v>0</v>
      </c>
      <c r="AR358">
        <v>0</v>
      </c>
      <c r="AS358" t="s">
        <v>3</v>
      </c>
      <c r="AT358">
        <v>2.1072664400000001</v>
      </c>
      <c r="AU358" t="s">
        <v>42</v>
      </c>
      <c r="AV358">
        <v>0</v>
      </c>
      <c r="AW358">
        <v>1</v>
      </c>
      <c r="AX358">
        <v>-1</v>
      </c>
      <c r="AY358">
        <v>0</v>
      </c>
      <c r="AZ358">
        <v>0</v>
      </c>
      <c r="BA358" t="s">
        <v>3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CV358">
        <v>0</v>
      </c>
      <c r="CW358">
        <v>0</v>
      </c>
      <c r="CX358">
        <f>ROUND(Y358*Source!I173,9)</f>
        <v>60.900000116000001</v>
      </c>
      <c r="CY358">
        <f t="shared" si="174"/>
        <v>4.99</v>
      </c>
      <c r="CZ358">
        <f t="shared" si="175"/>
        <v>4.9000000000000004</v>
      </c>
      <c r="DA358">
        <f t="shared" si="176"/>
        <v>1</v>
      </c>
      <c r="DB358">
        <f t="shared" si="177"/>
        <v>10.33</v>
      </c>
      <c r="DC358">
        <f t="shared" si="178"/>
        <v>0</v>
      </c>
      <c r="DD358" t="s">
        <v>3</v>
      </c>
      <c r="DE358" t="s">
        <v>3</v>
      </c>
      <c r="DF358">
        <f t="shared" si="172"/>
        <v>298.41000000000003</v>
      </c>
      <c r="DG358">
        <f t="shared" si="167"/>
        <v>0</v>
      </c>
      <c r="DH358">
        <f t="shared" si="168"/>
        <v>0</v>
      </c>
      <c r="DI358">
        <f t="shared" si="159"/>
        <v>0</v>
      </c>
      <c r="DJ358">
        <f t="shared" si="179"/>
        <v>298.41000000000003</v>
      </c>
      <c r="DK358">
        <v>0</v>
      </c>
      <c r="DL358" t="s">
        <v>3</v>
      </c>
      <c r="DM358">
        <v>0</v>
      </c>
      <c r="DN358" t="s">
        <v>3</v>
      </c>
      <c r="DO358">
        <v>0</v>
      </c>
    </row>
    <row r="359" spans="1:119" x14ac:dyDescent="0.2">
      <c r="A359">
        <f>ROW(Source!A173)</f>
        <v>173</v>
      </c>
      <c r="B359">
        <v>85736471</v>
      </c>
      <c r="C359">
        <v>85737313</v>
      </c>
      <c r="D359">
        <v>85201119</v>
      </c>
      <c r="E359">
        <v>1</v>
      </c>
      <c r="F359">
        <v>1</v>
      </c>
      <c r="G359">
        <v>1081</v>
      </c>
      <c r="H359">
        <v>3</v>
      </c>
      <c r="I359" t="s">
        <v>352</v>
      </c>
      <c r="J359" t="s">
        <v>353</v>
      </c>
      <c r="K359" t="s">
        <v>914</v>
      </c>
      <c r="L359">
        <v>1301</v>
      </c>
      <c r="N359">
        <v>1003</v>
      </c>
      <c r="O359" t="s">
        <v>156</v>
      </c>
      <c r="P359" t="s">
        <v>156</v>
      </c>
      <c r="Q359">
        <v>1</v>
      </c>
      <c r="W359">
        <v>0</v>
      </c>
      <c r="X359">
        <v>-405410766</v>
      </c>
      <c r="Y359">
        <f t="shared" si="173"/>
        <v>0.58131487999999998</v>
      </c>
      <c r="AA359">
        <v>23.39</v>
      </c>
      <c r="AB359">
        <v>0</v>
      </c>
      <c r="AC359">
        <v>0</v>
      </c>
      <c r="AD359">
        <v>0</v>
      </c>
      <c r="AE359">
        <v>22.95</v>
      </c>
      <c r="AF359">
        <v>0</v>
      </c>
      <c r="AG359">
        <v>0</v>
      </c>
      <c r="AH359">
        <v>0</v>
      </c>
      <c r="AI359">
        <v>1</v>
      </c>
      <c r="AJ359">
        <v>1</v>
      </c>
      <c r="AK359">
        <v>1</v>
      </c>
      <c r="AL359">
        <v>1</v>
      </c>
      <c r="AM359">
        <v>0</v>
      </c>
      <c r="AN359">
        <v>0</v>
      </c>
      <c r="AO359">
        <v>0</v>
      </c>
      <c r="AP359">
        <v>1</v>
      </c>
      <c r="AQ359">
        <v>0</v>
      </c>
      <c r="AR359">
        <v>0</v>
      </c>
      <c r="AS359" t="s">
        <v>3</v>
      </c>
      <c r="AT359">
        <v>0.58131487999999998</v>
      </c>
      <c r="AU359" t="s">
        <v>42</v>
      </c>
      <c r="AV359">
        <v>0</v>
      </c>
      <c r="AW359">
        <v>1</v>
      </c>
      <c r="AX359">
        <v>-1</v>
      </c>
      <c r="AY359">
        <v>0</v>
      </c>
      <c r="AZ359">
        <v>0</v>
      </c>
      <c r="BA359" t="s">
        <v>3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CV359">
        <v>0</v>
      </c>
      <c r="CW359">
        <v>0</v>
      </c>
      <c r="CX359">
        <f>ROUND(Y359*Source!I173,9)</f>
        <v>16.800000032</v>
      </c>
      <c r="CY359">
        <f t="shared" si="174"/>
        <v>23.39</v>
      </c>
      <c r="CZ359">
        <f t="shared" si="175"/>
        <v>22.95</v>
      </c>
      <c r="DA359">
        <f t="shared" si="176"/>
        <v>1</v>
      </c>
      <c r="DB359">
        <f t="shared" si="177"/>
        <v>13.34</v>
      </c>
      <c r="DC359">
        <f t="shared" si="178"/>
        <v>0</v>
      </c>
      <c r="DD359" t="s">
        <v>3</v>
      </c>
      <c r="DE359" t="s">
        <v>3</v>
      </c>
      <c r="DF359">
        <f t="shared" si="172"/>
        <v>385.56</v>
      </c>
      <c r="DG359">
        <f t="shared" si="167"/>
        <v>0</v>
      </c>
      <c r="DH359">
        <f t="shared" si="168"/>
        <v>0</v>
      </c>
      <c r="DI359">
        <f t="shared" si="159"/>
        <v>0</v>
      </c>
      <c r="DJ359">
        <f t="shared" si="179"/>
        <v>385.56</v>
      </c>
      <c r="DK359">
        <v>0</v>
      </c>
      <c r="DL359" t="s">
        <v>3</v>
      </c>
      <c r="DM359">
        <v>0</v>
      </c>
      <c r="DN359" t="s">
        <v>3</v>
      </c>
      <c r="DO359">
        <v>0</v>
      </c>
    </row>
    <row r="360" spans="1:119" x14ac:dyDescent="0.2">
      <c r="A360">
        <f>ROW(Source!A173)</f>
        <v>173</v>
      </c>
      <c r="B360">
        <v>85736471</v>
      </c>
      <c r="C360">
        <v>85737313</v>
      </c>
      <c r="D360">
        <v>85201445</v>
      </c>
      <c r="E360">
        <v>1</v>
      </c>
      <c r="F360">
        <v>1</v>
      </c>
      <c r="G360">
        <v>1081</v>
      </c>
      <c r="H360">
        <v>3</v>
      </c>
      <c r="I360" t="s">
        <v>772</v>
      </c>
      <c r="J360" t="s">
        <v>773</v>
      </c>
      <c r="K360" t="s">
        <v>774</v>
      </c>
      <c r="L360">
        <v>1346</v>
      </c>
      <c r="N360">
        <v>1009</v>
      </c>
      <c r="O360" t="s">
        <v>723</v>
      </c>
      <c r="P360" t="s">
        <v>723</v>
      </c>
      <c r="Q360">
        <v>1</v>
      </c>
      <c r="W360">
        <v>0</v>
      </c>
      <c r="X360">
        <v>1006061021</v>
      </c>
      <c r="Y360">
        <f t="shared" si="173"/>
        <v>1.6400000000000001E-2</v>
      </c>
      <c r="AA360">
        <v>54.34</v>
      </c>
      <c r="AB360">
        <v>0</v>
      </c>
      <c r="AC360">
        <v>0</v>
      </c>
      <c r="AD360">
        <v>0</v>
      </c>
      <c r="AE360">
        <v>53.33</v>
      </c>
      <c r="AF360">
        <v>0</v>
      </c>
      <c r="AG360">
        <v>0</v>
      </c>
      <c r="AH360">
        <v>0</v>
      </c>
      <c r="AI360">
        <v>1</v>
      </c>
      <c r="AJ360">
        <v>1</v>
      </c>
      <c r="AK360">
        <v>1</v>
      </c>
      <c r="AL360">
        <v>1</v>
      </c>
      <c r="AM360">
        <v>-2</v>
      </c>
      <c r="AN360">
        <v>0</v>
      </c>
      <c r="AO360">
        <v>1</v>
      </c>
      <c r="AP360">
        <v>1</v>
      </c>
      <c r="AQ360">
        <v>0</v>
      </c>
      <c r="AR360">
        <v>0</v>
      </c>
      <c r="AS360" t="s">
        <v>3</v>
      </c>
      <c r="AT360">
        <v>1.6400000000000001E-2</v>
      </c>
      <c r="AU360" t="s">
        <v>42</v>
      </c>
      <c r="AV360">
        <v>0</v>
      </c>
      <c r="AW360">
        <v>2</v>
      </c>
      <c r="AX360">
        <v>85737316</v>
      </c>
      <c r="AY360">
        <v>1</v>
      </c>
      <c r="AZ360">
        <v>0</v>
      </c>
      <c r="BA360">
        <v>355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CV360">
        <v>0</v>
      </c>
      <c r="CW360">
        <v>0</v>
      </c>
      <c r="CX360">
        <f>ROUND(Y360*Source!I173,9)</f>
        <v>0.47395999999999999</v>
      </c>
      <c r="CY360">
        <f t="shared" si="174"/>
        <v>54.34</v>
      </c>
      <c r="CZ360">
        <f t="shared" si="175"/>
        <v>53.33</v>
      </c>
      <c r="DA360">
        <f t="shared" si="176"/>
        <v>1</v>
      </c>
      <c r="DB360">
        <f t="shared" si="177"/>
        <v>0.87</v>
      </c>
      <c r="DC360">
        <f t="shared" si="178"/>
        <v>0</v>
      </c>
      <c r="DD360" t="s">
        <v>3</v>
      </c>
      <c r="DE360" t="s">
        <v>3</v>
      </c>
      <c r="DF360">
        <f t="shared" si="172"/>
        <v>25.28</v>
      </c>
      <c r="DG360">
        <f t="shared" si="167"/>
        <v>0</v>
      </c>
      <c r="DH360">
        <f t="shared" si="168"/>
        <v>0</v>
      </c>
      <c r="DI360">
        <f t="shared" si="159"/>
        <v>0</v>
      </c>
      <c r="DJ360">
        <f t="shared" si="179"/>
        <v>25.28</v>
      </c>
      <c r="DK360">
        <v>0</v>
      </c>
      <c r="DL360" t="s">
        <v>3</v>
      </c>
      <c r="DM360">
        <v>0</v>
      </c>
      <c r="DN360" t="s">
        <v>3</v>
      </c>
      <c r="DO360">
        <v>0</v>
      </c>
    </row>
    <row r="361" spans="1:119" x14ac:dyDescent="0.2">
      <c r="A361">
        <f>ROW(Source!A173)</f>
        <v>173</v>
      </c>
      <c r="B361">
        <v>85736471</v>
      </c>
      <c r="C361">
        <v>85737313</v>
      </c>
      <c r="D361">
        <v>85199181</v>
      </c>
      <c r="E361">
        <v>1</v>
      </c>
      <c r="F361">
        <v>1</v>
      </c>
      <c r="G361">
        <v>1081</v>
      </c>
      <c r="H361">
        <v>3</v>
      </c>
      <c r="I361" t="s">
        <v>775</v>
      </c>
      <c r="J361" t="s">
        <v>776</v>
      </c>
      <c r="K361" t="s">
        <v>777</v>
      </c>
      <c r="L361">
        <v>1354</v>
      </c>
      <c r="N361">
        <v>1010</v>
      </c>
      <c r="O361" t="s">
        <v>146</v>
      </c>
      <c r="P361" t="s">
        <v>146</v>
      </c>
      <c r="Q361">
        <v>1</v>
      </c>
      <c r="W361">
        <v>0</v>
      </c>
      <c r="X361">
        <v>1238705036</v>
      </c>
      <c r="Y361">
        <f t="shared" si="173"/>
        <v>30</v>
      </c>
      <c r="AA361">
        <v>0.76</v>
      </c>
      <c r="AB361">
        <v>0</v>
      </c>
      <c r="AC361">
        <v>0</v>
      </c>
      <c r="AD361">
        <v>0</v>
      </c>
      <c r="AE361">
        <v>0.75</v>
      </c>
      <c r="AF361">
        <v>0</v>
      </c>
      <c r="AG361">
        <v>0</v>
      </c>
      <c r="AH361">
        <v>0</v>
      </c>
      <c r="AI361">
        <v>1</v>
      </c>
      <c r="AJ361">
        <v>1</v>
      </c>
      <c r="AK361">
        <v>1</v>
      </c>
      <c r="AL361">
        <v>1</v>
      </c>
      <c r="AM361">
        <v>-2</v>
      </c>
      <c r="AN361">
        <v>0</v>
      </c>
      <c r="AO361">
        <v>1</v>
      </c>
      <c r="AP361">
        <v>1</v>
      </c>
      <c r="AQ361">
        <v>0</v>
      </c>
      <c r="AR361">
        <v>0</v>
      </c>
      <c r="AS361" t="s">
        <v>3</v>
      </c>
      <c r="AT361">
        <v>30</v>
      </c>
      <c r="AU361" t="s">
        <v>42</v>
      </c>
      <c r="AV361">
        <v>0</v>
      </c>
      <c r="AW361">
        <v>2</v>
      </c>
      <c r="AX361">
        <v>85737317</v>
      </c>
      <c r="AY361">
        <v>1</v>
      </c>
      <c r="AZ361">
        <v>0</v>
      </c>
      <c r="BA361">
        <v>356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CV361">
        <v>0</v>
      </c>
      <c r="CW361">
        <v>0</v>
      </c>
      <c r="CX361">
        <f>ROUND(Y361*Source!I173,9)</f>
        <v>867</v>
      </c>
      <c r="CY361">
        <f t="shared" si="174"/>
        <v>0.76</v>
      </c>
      <c r="CZ361">
        <f t="shared" si="175"/>
        <v>0.75</v>
      </c>
      <c r="DA361">
        <f t="shared" si="176"/>
        <v>1</v>
      </c>
      <c r="DB361">
        <f t="shared" si="177"/>
        <v>22.5</v>
      </c>
      <c r="DC361">
        <f t="shared" si="178"/>
        <v>0</v>
      </c>
      <c r="DD361" t="s">
        <v>3</v>
      </c>
      <c r="DE361" t="s">
        <v>3</v>
      </c>
      <c r="DF361">
        <f t="shared" si="172"/>
        <v>650.25</v>
      </c>
      <c r="DG361">
        <f t="shared" si="167"/>
        <v>0</v>
      </c>
      <c r="DH361">
        <f t="shared" si="168"/>
        <v>0</v>
      </c>
      <c r="DI361">
        <f t="shared" si="159"/>
        <v>0</v>
      </c>
      <c r="DJ361">
        <f t="shared" si="179"/>
        <v>650.25</v>
      </c>
      <c r="DK361">
        <v>0</v>
      </c>
      <c r="DL361" t="s">
        <v>3</v>
      </c>
      <c r="DM361">
        <v>0</v>
      </c>
      <c r="DN361" t="s">
        <v>3</v>
      </c>
      <c r="DO361">
        <v>0</v>
      </c>
    </row>
    <row r="362" spans="1:119" x14ac:dyDescent="0.2">
      <c r="A362">
        <f>ROW(Source!A173)</f>
        <v>173</v>
      </c>
      <c r="B362">
        <v>85736471</v>
      </c>
      <c r="C362">
        <v>85737313</v>
      </c>
      <c r="D362">
        <v>85199227</v>
      </c>
      <c r="E362">
        <v>1</v>
      </c>
      <c r="F362">
        <v>1</v>
      </c>
      <c r="G362">
        <v>1081</v>
      </c>
      <c r="H362">
        <v>3</v>
      </c>
      <c r="I362" t="s">
        <v>360</v>
      </c>
      <c r="J362" t="s">
        <v>362</v>
      </c>
      <c r="K362" t="s">
        <v>361</v>
      </c>
      <c r="L362">
        <v>1296</v>
      </c>
      <c r="N362">
        <v>1002</v>
      </c>
      <c r="O362" t="s">
        <v>357</v>
      </c>
      <c r="P362" t="s">
        <v>357</v>
      </c>
      <c r="Q362">
        <v>1</v>
      </c>
      <c r="W362">
        <v>1</v>
      </c>
      <c r="X362">
        <v>1871464502</v>
      </c>
      <c r="Y362">
        <f t="shared" si="173"/>
        <v>-0.93</v>
      </c>
      <c r="AA362">
        <v>35.4</v>
      </c>
      <c r="AB362">
        <v>0</v>
      </c>
      <c r="AC362">
        <v>0</v>
      </c>
      <c r="AD362">
        <v>0</v>
      </c>
      <c r="AE362">
        <v>34.74</v>
      </c>
      <c r="AF362">
        <v>0</v>
      </c>
      <c r="AG362">
        <v>0</v>
      </c>
      <c r="AH362">
        <v>0</v>
      </c>
      <c r="AI362">
        <v>1</v>
      </c>
      <c r="AJ362">
        <v>1</v>
      </c>
      <c r="AK362">
        <v>1</v>
      </c>
      <c r="AL362">
        <v>1</v>
      </c>
      <c r="AM362">
        <v>-2</v>
      </c>
      <c r="AN362">
        <v>0</v>
      </c>
      <c r="AO362">
        <v>1</v>
      </c>
      <c r="AP362">
        <v>1</v>
      </c>
      <c r="AQ362">
        <v>0</v>
      </c>
      <c r="AR362">
        <v>0</v>
      </c>
      <c r="AS362" t="s">
        <v>3</v>
      </c>
      <c r="AT362">
        <v>-0.93</v>
      </c>
      <c r="AU362" t="s">
        <v>42</v>
      </c>
      <c r="AV362">
        <v>0</v>
      </c>
      <c r="AW362">
        <v>2</v>
      </c>
      <c r="AX362">
        <v>85737318</v>
      </c>
      <c r="AY362">
        <v>1</v>
      </c>
      <c r="AZ362">
        <v>6144</v>
      </c>
      <c r="BA362">
        <v>357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CV362">
        <v>0</v>
      </c>
      <c r="CW362">
        <v>0</v>
      </c>
      <c r="CX362">
        <f>ROUND(Y362*Source!I173,9)</f>
        <v>-26.876999999999999</v>
      </c>
      <c r="CY362">
        <f t="shared" si="174"/>
        <v>35.4</v>
      </c>
      <c r="CZ362">
        <f t="shared" si="175"/>
        <v>34.74</v>
      </c>
      <c r="DA362">
        <f t="shared" si="176"/>
        <v>1</v>
      </c>
      <c r="DB362">
        <f t="shared" si="177"/>
        <v>-32.31</v>
      </c>
      <c r="DC362">
        <f t="shared" si="178"/>
        <v>0</v>
      </c>
      <c r="DD362" t="s">
        <v>3</v>
      </c>
      <c r="DE362" t="s">
        <v>3</v>
      </c>
      <c r="DF362">
        <f t="shared" si="172"/>
        <v>-933.71</v>
      </c>
      <c r="DG362">
        <f t="shared" si="167"/>
        <v>0</v>
      </c>
      <c r="DH362">
        <f t="shared" si="168"/>
        <v>0</v>
      </c>
      <c r="DI362">
        <f t="shared" si="159"/>
        <v>0</v>
      </c>
      <c r="DJ362">
        <f t="shared" si="179"/>
        <v>-933.71</v>
      </c>
      <c r="DK362">
        <v>0</v>
      </c>
      <c r="DL362" t="s">
        <v>3</v>
      </c>
      <c r="DM362">
        <v>0</v>
      </c>
      <c r="DN362" t="s">
        <v>3</v>
      </c>
      <c r="DO362">
        <v>0</v>
      </c>
    </row>
    <row r="363" spans="1:119" x14ac:dyDescent="0.2">
      <c r="A363">
        <f>ROW(Source!A173)</f>
        <v>173</v>
      </c>
      <c r="B363">
        <v>85736471</v>
      </c>
      <c r="C363">
        <v>85737313</v>
      </c>
      <c r="D363">
        <v>85199257</v>
      </c>
      <c r="E363">
        <v>1</v>
      </c>
      <c r="F363">
        <v>1</v>
      </c>
      <c r="G363">
        <v>1081</v>
      </c>
      <c r="H363">
        <v>3</v>
      </c>
      <c r="I363" t="s">
        <v>333</v>
      </c>
      <c r="J363" t="s">
        <v>335</v>
      </c>
      <c r="K363" t="s">
        <v>334</v>
      </c>
      <c r="L363">
        <v>1301</v>
      </c>
      <c r="N363">
        <v>1003</v>
      </c>
      <c r="O363" t="s">
        <v>156</v>
      </c>
      <c r="P363" t="s">
        <v>156</v>
      </c>
      <c r="Q363">
        <v>1</v>
      </c>
      <c r="W363">
        <v>0</v>
      </c>
      <c r="X363">
        <v>1628137600</v>
      </c>
      <c r="Y363">
        <f t="shared" si="173"/>
        <v>15</v>
      </c>
      <c r="AA363">
        <v>2.39</v>
      </c>
      <c r="AB363">
        <v>0</v>
      </c>
      <c r="AC363">
        <v>0</v>
      </c>
      <c r="AD363">
        <v>0</v>
      </c>
      <c r="AE363">
        <v>2.35</v>
      </c>
      <c r="AF363">
        <v>0</v>
      </c>
      <c r="AG363">
        <v>0</v>
      </c>
      <c r="AH363">
        <v>0</v>
      </c>
      <c r="AI363">
        <v>1</v>
      </c>
      <c r="AJ363">
        <v>1</v>
      </c>
      <c r="AK363">
        <v>1</v>
      </c>
      <c r="AL363">
        <v>1</v>
      </c>
      <c r="AM363">
        <v>0</v>
      </c>
      <c r="AN363">
        <v>0</v>
      </c>
      <c r="AO363">
        <v>0</v>
      </c>
      <c r="AP363">
        <v>1</v>
      </c>
      <c r="AQ363">
        <v>0</v>
      </c>
      <c r="AR363">
        <v>0</v>
      </c>
      <c r="AS363" t="s">
        <v>3</v>
      </c>
      <c r="AT363">
        <v>15</v>
      </c>
      <c r="AU363" t="s">
        <v>42</v>
      </c>
      <c r="AV363">
        <v>0</v>
      </c>
      <c r="AW363">
        <v>1</v>
      </c>
      <c r="AX363">
        <v>-1</v>
      </c>
      <c r="AY363">
        <v>0</v>
      </c>
      <c r="AZ363">
        <v>0</v>
      </c>
      <c r="BA363" t="s">
        <v>3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CV363">
        <v>0</v>
      </c>
      <c r="CW363">
        <v>0</v>
      </c>
      <c r="CX363">
        <f>ROUND(Y363*Source!I173,9)</f>
        <v>433.5</v>
      </c>
      <c r="CY363">
        <f t="shared" si="174"/>
        <v>2.39</v>
      </c>
      <c r="CZ363">
        <f t="shared" si="175"/>
        <v>2.35</v>
      </c>
      <c r="DA363">
        <f t="shared" si="176"/>
        <v>1</v>
      </c>
      <c r="DB363">
        <f t="shared" si="177"/>
        <v>35.25</v>
      </c>
      <c r="DC363">
        <f t="shared" si="178"/>
        <v>0</v>
      </c>
      <c r="DD363" t="s">
        <v>3</v>
      </c>
      <c r="DE363" t="s">
        <v>3</v>
      </c>
      <c r="DF363">
        <f t="shared" si="172"/>
        <v>1018.73</v>
      </c>
      <c r="DG363">
        <f t="shared" si="167"/>
        <v>0</v>
      </c>
      <c r="DH363">
        <f t="shared" si="168"/>
        <v>0</v>
      </c>
      <c r="DI363">
        <f t="shared" si="159"/>
        <v>0</v>
      </c>
      <c r="DJ363">
        <f t="shared" si="179"/>
        <v>1018.73</v>
      </c>
      <c r="DK363">
        <v>0</v>
      </c>
      <c r="DL363" t="s">
        <v>3</v>
      </c>
      <c r="DM363">
        <v>0</v>
      </c>
      <c r="DN363" t="s">
        <v>3</v>
      </c>
      <c r="DO363">
        <v>0</v>
      </c>
    </row>
    <row r="364" spans="1:119" x14ac:dyDescent="0.2">
      <c r="A364">
        <f>ROW(Source!A174)</f>
        <v>174</v>
      </c>
      <c r="B364">
        <v>85736473</v>
      </c>
      <c r="C364">
        <v>85737313</v>
      </c>
      <c r="D364">
        <v>85164021</v>
      </c>
      <c r="E364">
        <v>1081</v>
      </c>
      <c r="F364">
        <v>1</v>
      </c>
      <c r="G364">
        <v>1081</v>
      </c>
      <c r="H364">
        <v>1</v>
      </c>
      <c r="I364" t="s">
        <v>684</v>
      </c>
      <c r="J364" t="s">
        <v>3</v>
      </c>
      <c r="K364" t="s">
        <v>685</v>
      </c>
      <c r="L364">
        <v>1191</v>
      </c>
      <c r="N364">
        <v>1013</v>
      </c>
      <c r="O364" t="s">
        <v>686</v>
      </c>
      <c r="P364" t="s">
        <v>686</v>
      </c>
      <c r="Q364">
        <v>1</v>
      </c>
      <c r="W364">
        <v>0</v>
      </c>
      <c r="X364">
        <v>476480486</v>
      </c>
      <c r="Y364">
        <f>((AT364*1.15)*1.2)</f>
        <v>3.0359999999999996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</v>
      </c>
      <c r="AJ364">
        <v>1</v>
      </c>
      <c r="AK364">
        <v>1</v>
      </c>
      <c r="AL364">
        <v>1</v>
      </c>
      <c r="AM364">
        <v>5</v>
      </c>
      <c r="AN364">
        <v>0</v>
      </c>
      <c r="AO364">
        <v>1</v>
      </c>
      <c r="AP364">
        <v>1</v>
      </c>
      <c r="AQ364">
        <v>0</v>
      </c>
      <c r="AR364">
        <v>0</v>
      </c>
      <c r="AS364" t="s">
        <v>3</v>
      </c>
      <c r="AT364">
        <v>2.2000000000000002</v>
      </c>
      <c r="AU364" t="s">
        <v>141</v>
      </c>
      <c r="AV364">
        <v>1</v>
      </c>
      <c r="AW364">
        <v>2</v>
      </c>
      <c r="AX364">
        <v>85737314</v>
      </c>
      <c r="AY364">
        <v>1</v>
      </c>
      <c r="AZ364">
        <v>0</v>
      </c>
      <c r="BA364">
        <v>362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CU364">
        <f>ROUND(AT364*Source!I174*AH364*AL364,2)</f>
        <v>0</v>
      </c>
      <c r="CV364">
        <f>ROUND(Y364*Source!I174,9)</f>
        <v>87.740399999999994</v>
      </c>
      <c r="CW364">
        <v>0</v>
      </c>
      <c r="CX364">
        <f>ROUND(Y364*Source!I174,9)</f>
        <v>87.740399999999994</v>
      </c>
      <c r="CY364">
        <f>AD364</f>
        <v>0</v>
      </c>
      <c r="CZ364">
        <f>AH364</f>
        <v>0</v>
      </c>
      <c r="DA364">
        <f>AL364</f>
        <v>1</v>
      </c>
      <c r="DB364">
        <f>ROUND(((ROUND(AT364*CZ364,2)*1.15)*1.2),6)</f>
        <v>0</v>
      </c>
      <c r="DC364">
        <f>ROUND(((ROUND(AT364*AG364,2)*1.15)*1.2),6)</f>
        <v>0</v>
      </c>
      <c r="DD364" t="s">
        <v>3</v>
      </c>
      <c r="DE364" t="s">
        <v>3</v>
      </c>
      <c r="DF364">
        <f t="shared" si="172"/>
        <v>0</v>
      </c>
      <c r="DG364">
        <f t="shared" si="167"/>
        <v>0</v>
      </c>
      <c r="DH364">
        <f t="shared" si="168"/>
        <v>0</v>
      </c>
      <c r="DI364">
        <f t="shared" si="159"/>
        <v>0</v>
      </c>
      <c r="DJ364">
        <f>DI364</f>
        <v>0</v>
      </c>
      <c r="DK364">
        <v>0</v>
      </c>
      <c r="DL364" t="s">
        <v>3</v>
      </c>
      <c r="DM364">
        <v>0</v>
      </c>
      <c r="DN364" t="s">
        <v>3</v>
      </c>
      <c r="DO364">
        <v>0</v>
      </c>
    </row>
    <row r="365" spans="1:119" x14ac:dyDescent="0.2">
      <c r="A365">
        <f>ROW(Source!A174)</f>
        <v>174</v>
      </c>
      <c r="B365">
        <v>85736473</v>
      </c>
      <c r="C365">
        <v>85737313</v>
      </c>
      <c r="D365">
        <v>85229932</v>
      </c>
      <c r="E365">
        <v>1</v>
      </c>
      <c r="F365">
        <v>1</v>
      </c>
      <c r="G365">
        <v>1081</v>
      </c>
      <c r="H365">
        <v>2</v>
      </c>
      <c r="I365" t="s">
        <v>704</v>
      </c>
      <c r="J365" t="s">
        <v>705</v>
      </c>
      <c r="K365" t="s">
        <v>706</v>
      </c>
      <c r="L365">
        <v>1368</v>
      </c>
      <c r="N365">
        <v>1011</v>
      </c>
      <c r="O365" t="s">
        <v>690</v>
      </c>
      <c r="P365" t="s">
        <v>690</v>
      </c>
      <c r="Q365">
        <v>1</v>
      </c>
      <c r="W365">
        <v>0</v>
      </c>
      <c r="X365">
        <v>874612079</v>
      </c>
      <c r="Y365">
        <f>((AT365*1.25)*1.2)</f>
        <v>1.35E-2</v>
      </c>
      <c r="AA365">
        <v>0</v>
      </c>
      <c r="AB365">
        <v>1485.19</v>
      </c>
      <c r="AC365">
        <v>744.56</v>
      </c>
      <c r="AD365">
        <v>0</v>
      </c>
      <c r="AE365">
        <v>0</v>
      </c>
      <c r="AF365">
        <v>83.1</v>
      </c>
      <c r="AG365">
        <v>12.62</v>
      </c>
      <c r="AH365">
        <v>0</v>
      </c>
      <c r="AI365">
        <v>1</v>
      </c>
      <c r="AJ365">
        <v>17.07</v>
      </c>
      <c r="AK365">
        <v>56.35</v>
      </c>
      <c r="AL365">
        <v>1</v>
      </c>
      <c r="AM365">
        <v>2</v>
      </c>
      <c r="AN365">
        <v>0</v>
      </c>
      <c r="AO365">
        <v>1</v>
      </c>
      <c r="AP365">
        <v>1</v>
      </c>
      <c r="AQ365">
        <v>0</v>
      </c>
      <c r="AR365">
        <v>0</v>
      </c>
      <c r="AS365" t="s">
        <v>3</v>
      </c>
      <c r="AT365">
        <v>8.9999999999999993E-3</v>
      </c>
      <c r="AU365" t="s">
        <v>140</v>
      </c>
      <c r="AV365">
        <v>0</v>
      </c>
      <c r="AW365">
        <v>2</v>
      </c>
      <c r="AX365">
        <v>85737315</v>
      </c>
      <c r="AY365">
        <v>1</v>
      </c>
      <c r="AZ365">
        <v>0</v>
      </c>
      <c r="BA365">
        <v>363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CV365">
        <v>0</v>
      </c>
      <c r="CW365">
        <f>ROUND(Y365*Source!I174*DO365,9)</f>
        <v>4.9236930000000001</v>
      </c>
      <c r="CX365">
        <f>ROUND(Y365*Source!I174,9)</f>
        <v>0.39015</v>
      </c>
      <c r="CY365">
        <f>AB365</f>
        <v>1485.19</v>
      </c>
      <c r="CZ365">
        <f>AF365</f>
        <v>83.1</v>
      </c>
      <c r="DA365">
        <f>AJ365</f>
        <v>17.07</v>
      </c>
      <c r="DB365">
        <f>ROUND(((ROUND(AT365*CZ365,2)*1.25)*1.2),6)</f>
        <v>1.125</v>
      </c>
      <c r="DC365">
        <f>ROUND(((ROUND(AT365*AG365,2)*1.25)*1.2),6)</f>
        <v>0.16500000000000001</v>
      </c>
      <c r="DD365" t="s">
        <v>3</v>
      </c>
      <c r="DE365" t="s">
        <v>3</v>
      </c>
      <c r="DF365">
        <f t="shared" si="172"/>
        <v>0</v>
      </c>
      <c r="DG365">
        <f>ROUND(ROUND(AF365*AJ365,2)*CX365,2)</f>
        <v>553.44000000000005</v>
      </c>
      <c r="DH365">
        <f>ROUND(ROUND(AG365*AK365,2)*CX365,2)</f>
        <v>277.45</v>
      </c>
      <c r="DI365">
        <f t="shared" si="159"/>
        <v>0</v>
      </c>
      <c r="DJ365">
        <f>DG365</f>
        <v>553.44000000000005</v>
      </c>
      <c r="DK365">
        <v>0</v>
      </c>
      <c r="DL365" t="s">
        <v>707</v>
      </c>
      <c r="DM365">
        <v>0</v>
      </c>
      <c r="DN365" t="s">
        <v>686</v>
      </c>
      <c r="DO365">
        <v>12.62</v>
      </c>
    </row>
    <row r="366" spans="1:119" x14ac:dyDescent="0.2">
      <c r="A366">
        <f>ROW(Source!A174)</f>
        <v>174</v>
      </c>
      <c r="B366">
        <v>85736473</v>
      </c>
      <c r="C366">
        <v>85737313</v>
      </c>
      <c r="D366">
        <v>85200715</v>
      </c>
      <c r="E366">
        <v>1</v>
      </c>
      <c r="F366">
        <v>1</v>
      </c>
      <c r="G366">
        <v>1081</v>
      </c>
      <c r="H366">
        <v>3</v>
      </c>
      <c r="I366" t="s">
        <v>340</v>
      </c>
      <c r="J366" t="s">
        <v>341</v>
      </c>
      <c r="K366" t="s">
        <v>909</v>
      </c>
      <c r="L366">
        <v>1301</v>
      </c>
      <c r="N366">
        <v>1003</v>
      </c>
      <c r="O366" t="s">
        <v>156</v>
      </c>
      <c r="P366" t="s">
        <v>156</v>
      </c>
      <c r="Q366">
        <v>1</v>
      </c>
      <c r="W366">
        <v>0</v>
      </c>
      <c r="X366">
        <v>-1923510361</v>
      </c>
      <c r="Y366">
        <f t="shared" ref="Y366:Y376" si="180">((AT366*1)*1)</f>
        <v>1.0899654000000001</v>
      </c>
      <c r="AA366">
        <v>36.65</v>
      </c>
      <c r="AB366">
        <v>0</v>
      </c>
      <c r="AC366">
        <v>0</v>
      </c>
      <c r="AD366">
        <v>0</v>
      </c>
      <c r="AE366">
        <v>5.4</v>
      </c>
      <c r="AF366">
        <v>0</v>
      </c>
      <c r="AG366">
        <v>0</v>
      </c>
      <c r="AH366">
        <v>0</v>
      </c>
      <c r="AI366">
        <v>6.66</v>
      </c>
      <c r="AJ366">
        <v>1</v>
      </c>
      <c r="AK366">
        <v>1</v>
      </c>
      <c r="AL366">
        <v>1</v>
      </c>
      <c r="AM366">
        <v>0</v>
      </c>
      <c r="AN366">
        <v>0</v>
      </c>
      <c r="AO366">
        <v>0</v>
      </c>
      <c r="AP366">
        <v>1</v>
      </c>
      <c r="AQ366">
        <v>0</v>
      </c>
      <c r="AR366">
        <v>0</v>
      </c>
      <c r="AS366" t="s">
        <v>3</v>
      </c>
      <c r="AT366">
        <v>1.0899654000000001</v>
      </c>
      <c r="AU366" t="s">
        <v>42</v>
      </c>
      <c r="AV366">
        <v>0</v>
      </c>
      <c r="AW366">
        <v>1</v>
      </c>
      <c r="AX366">
        <v>-1</v>
      </c>
      <c r="AY366">
        <v>0</v>
      </c>
      <c r="AZ366">
        <v>0</v>
      </c>
      <c r="BA366" t="s">
        <v>3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CV366">
        <v>0</v>
      </c>
      <c r="CW366">
        <v>0</v>
      </c>
      <c r="CX366">
        <f>ROUND(Y366*Source!I174,9)</f>
        <v>31.500000060000001</v>
      </c>
      <c r="CY366">
        <f t="shared" ref="CY366:CY376" si="181">AA366</f>
        <v>36.65</v>
      </c>
      <c r="CZ366">
        <f t="shared" ref="CZ366:CZ376" si="182">AE366</f>
        <v>5.4</v>
      </c>
      <c r="DA366">
        <f t="shared" ref="DA366:DA376" si="183">AI366</f>
        <v>6.66</v>
      </c>
      <c r="DB366">
        <f t="shared" ref="DB366:DB376" si="184">ROUND(((ROUND(AT366*CZ366,2)*1)*1),6)</f>
        <v>5.89</v>
      </c>
      <c r="DC366">
        <f t="shared" ref="DC366:DC376" si="185">ROUND(((ROUND(AT366*AG366,2)*1)*1),6)</f>
        <v>0</v>
      </c>
      <c r="DD366" t="s">
        <v>3</v>
      </c>
      <c r="DE366" t="s">
        <v>3</v>
      </c>
      <c r="DF366">
        <f t="shared" ref="DF366:DF376" si="186">ROUND(ROUND(AE366*AI366,2)*CX366,2)</f>
        <v>1132.74</v>
      </c>
      <c r="DG366">
        <f t="shared" ref="DG366:DG385" si="187">ROUND(ROUND(AF366,2)*CX366,2)</f>
        <v>0</v>
      </c>
      <c r="DH366">
        <f t="shared" ref="DH366:DH385" si="188">ROUND(ROUND(AG366,2)*CX366,2)</f>
        <v>0</v>
      </c>
      <c r="DI366">
        <f t="shared" si="159"/>
        <v>0</v>
      </c>
      <c r="DJ366">
        <f t="shared" ref="DJ366:DJ376" si="189">DF366</f>
        <v>1132.74</v>
      </c>
      <c r="DK366">
        <v>0</v>
      </c>
      <c r="DL366" t="s">
        <v>3</v>
      </c>
      <c r="DM366">
        <v>0</v>
      </c>
      <c r="DN366" t="s">
        <v>3</v>
      </c>
      <c r="DO366">
        <v>0</v>
      </c>
    </row>
    <row r="367" spans="1:119" x14ac:dyDescent="0.2">
      <c r="A367">
        <f>ROW(Source!A174)</f>
        <v>174</v>
      </c>
      <c r="B367">
        <v>85736473</v>
      </c>
      <c r="C367">
        <v>85737313</v>
      </c>
      <c r="D367">
        <v>85200716</v>
      </c>
      <c r="E367">
        <v>1</v>
      </c>
      <c r="F367">
        <v>1</v>
      </c>
      <c r="G367">
        <v>1081</v>
      </c>
      <c r="H367">
        <v>3</v>
      </c>
      <c r="I367" t="s">
        <v>343</v>
      </c>
      <c r="J367" t="s">
        <v>344</v>
      </c>
      <c r="K367" t="s">
        <v>910</v>
      </c>
      <c r="L367">
        <v>1301</v>
      </c>
      <c r="N367">
        <v>1003</v>
      </c>
      <c r="O367" t="s">
        <v>156</v>
      </c>
      <c r="P367" t="s">
        <v>156</v>
      </c>
      <c r="Q367">
        <v>1</v>
      </c>
      <c r="W367">
        <v>0</v>
      </c>
      <c r="X367">
        <v>-938323832</v>
      </c>
      <c r="Y367">
        <f t="shared" si="180"/>
        <v>0.72664359999999995</v>
      </c>
      <c r="AA367">
        <v>46.82</v>
      </c>
      <c r="AB367">
        <v>0</v>
      </c>
      <c r="AC367">
        <v>0</v>
      </c>
      <c r="AD367">
        <v>0</v>
      </c>
      <c r="AE367">
        <v>6.93</v>
      </c>
      <c r="AF367">
        <v>0</v>
      </c>
      <c r="AG367">
        <v>0</v>
      </c>
      <c r="AH367">
        <v>0</v>
      </c>
      <c r="AI367">
        <v>6.63</v>
      </c>
      <c r="AJ367">
        <v>1</v>
      </c>
      <c r="AK367">
        <v>1</v>
      </c>
      <c r="AL367">
        <v>1</v>
      </c>
      <c r="AM367">
        <v>0</v>
      </c>
      <c r="AN367">
        <v>0</v>
      </c>
      <c r="AO367">
        <v>0</v>
      </c>
      <c r="AP367">
        <v>1</v>
      </c>
      <c r="AQ367">
        <v>0</v>
      </c>
      <c r="AR367">
        <v>0</v>
      </c>
      <c r="AS367" t="s">
        <v>3</v>
      </c>
      <c r="AT367">
        <v>0.72664359999999995</v>
      </c>
      <c r="AU367" t="s">
        <v>42</v>
      </c>
      <c r="AV367">
        <v>0</v>
      </c>
      <c r="AW367">
        <v>1</v>
      </c>
      <c r="AX367">
        <v>-1</v>
      </c>
      <c r="AY367">
        <v>0</v>
      </c>
      <c r="AZ367">
        <v>0</v>
      </c>
      <c r="BA367" t="s">
        <v>3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CV367">
        <v>0</v>
      </c>
      <c r="CW367">
        <v>0</v>
      </c>
      <c r="CX367">
        <f>ROUND(Y367*Source!I174,9)</f>
        <v>21.00000004</v>
      </c>
      <c r="CY367">
        <f t="shared" si="181"/>
        <v>46.82</v>
      </c>
      <c r="CZ367">
        <f t="shared" si="182"/>
        <v>6.93</v>
      </c>
      <c r="DA367">
        <f t="shared" si="183"/>
        <v>6.63</v>
      </c>
      <c r="DB367">
        <f t="shared" si="184"/>
        <v>5.04</v>
      </c>
      <c r="DC367">
        <f t="shared" si="185"/>
        <v>0</v>
      </c>
      <c r="DD367" t="s">
        <v>3</v>
      </c>
      <c r="DE367" t="s">
        <v>3</v>
      </c>
      <c r="DF367">
        <f t="shared" si="186"/>
        <v>964.95</v>
      </c>
      <c r="DG367">
        <f t="shared" si="187"/>
        <v>0</v>
      </c>
      <c r="DH367">
        <f t="shared" si="188"/>
        <v>0</v>
      </c>
      <c r="DI367">
        <f t="shared" si="159"/>
        <v>0</v>
      </c>
      <c r="DJ367">
        <f t="shared" si="189"/>
        <v>964.95</v>
      </c>
      <c r="DK367">
        <v>0</v>
      </c>
      <c r="DL367" t="s">
        <v>3</v>
      </c>
      <c r="DM367">
        <v>0</v>
      </c>
      <c r="DN367" t="s">
        <v>3</v>
      </c>
      <c r="DO367">
        <v>0</v>
      </c>
    </row>
    <row r="368" spans="1:119" x14ac:dyDescent="0.2">
      <c r="A368">
        <f>ROW(Source!A174)</f>
        <v>174</v>
      </c>
      <c r="B368">
        <v>85736473</v>
      </c>
      <c r="C368">
        <v>85737313</v>
      </c>
      <c r="D368">
        <v>85200717</v>
      </c>
      <c r="E368">
        <v>1</v>
      </c>
      <c r="F368">
        <v>1</v>
      </c>
      <c r="G368">
        <v>1081</v>
      </c>
      <c r="H368">
        <v>3</v>
      </c>
      <c r="I368" t="s">
        <v>346</v>
      </c>
      <c r="J368" t="s">
        <v>347</v>
      </c>
      <c r="K368" t="s">
        <v>911</v>
      </c>
      <c r="L368">
        <v>1301</v>
      </c>
      <c r="N368">
        <v>1003</v>
      </c>
      <c r="O368" t="s">
        <v>156</v>
      </c>
      <c r="P368" t="s">
        <v>156</v>
      </c>
      <c r="Q368">
        <v>1</v>
      </c>
      <c r="W368">
        <v>0</v>
      </c>
      <c r="X368">
        <v>1626070983</v>
      </c>
      <c r="Y368">
        <f t="shared" si="180"/>
        <v>1.9982698999999999</v>
      </c>
      <c r="AA368">
        <v>58.84</v>
      </c>
      <c r="AB368">
        <v>0</v>
      </c>
      <c r="AC368">
        <v>0</v>
      </c>
      <c r="AD368">
        <v>0</v>
      </c>
      <c r="AE368">
        <v>8.67</v>
      </c>
      <c r="AF368">
        <v>0</v>
      </c>
      <c r="AG368">
        <v>0</v>
      </c>
      <c r="AH368">
        <v>0</v>
      </c>
      <c r="AI368">
        <v>6.66</v>
      </c>
      <c r="AJ368">
        <v>1</v>
      </c>
      <c r="AK368">
        <v>1</v>
      </c>
      <c r="AL368">
        <v>1</v>
      </c>
      <c r="AM368">
        <v>0</v>
      </c>
      <c r="AN368">
        <v>0</v>
      </c>
      <c r="AO368">
        <v>0</v>
      </c>
      <c r="AP368">
        <v>1</v>
      </c>
      <c r="AQ368">
        <v>0</v>
      </c>
      <c r="AR368">
        <v>0</v>
      </c>
      <c r="AS368" t="s">
        <v>3</v>
      </c>
      <c r="AT368">
        <v>1.9982698999999999</v>
      </c>
      <c r="AU368" t="s">
        <v>42</v>
      </c>
      <c r="AV368">
        <v>0</v>
      </c>
      <c r="AW368">
        <v>1</v>
      </c>
      <c r="AX368">
        <v>-1</v>
      </c>
      <c r="AY368">
        <v>0</v>
      </c>
      <c r="AZ368">
        <v>0</v>
      </c>
      <c r="BA368" t="s">
        <v>3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CV368">
        <v>0</v>
      </c>
      <c r="CW368">
        <v>0</v>
      </c>
      <c r="CX368">
        <f>ROUND(Y368*Source!I174,9)</f>
        <v>57.750000110000002</v>
      </c>
      <c r="CY368">
        <f t="shared" si="181"/>
        <v>58.84</v>
      </c>
      <c r="CZ368">
        <f t="shared" si="182"/>
        <v>8.67</v>
      </c>
      <c r="DA368">
        <f t="shared" si="183"/>
        <v>6.66</v>
      </c>
      <c r="DB368">
        <f t="shared" si="184"/>
        <v>17.329999999999998</v>
      </c>
      <c r="DC368">
        <f t="shared" si="185"/>
        <v>0</v>
      </c>
      <c r="DD368" t="s">
        <v>3</v>
      </c>
      <c r="DE368" t="s">
        <v>3</v>
      </c>
      <c r="DF368">
        <f t="shared" si="186"/>
        <v>3334.49</v>
      </c>
      <c r="DG368">
        <f t="shared" si="187"/>
        <v>0</v>
      </c>
      <c r="DH368">
        <f t="shared" si="188"/>
        <v>0</v>
      </c>
      <c r="DI368">
        <f t="shared" si="159"/>
        <v>0</v>
      </c>
      <c r="DJ368">
        <f t="shared" si="189"/>
        <v>3334.49</v>
      </c>
      <c r="DK368">
        <v>0</v>
      </c>
      <c r="DL368" t="s">
        <v>3</v>
      </c>
      <c r="DM368">
        <v>0</v>
      </c>
      <c r="DN368" t="s">
        <v>3</v>
      </c>
      <c r="DO368">
        <v>0</v>
      </c>
    </row>
    <row r="369" spans="1:119" x14ac:dyDescent="0.2">
      <c r="A369">
        <f>ROW(Source!A174)</f>
        <v>174</v>
      </c>
      <c r="B369">
        <v>85736473</v>
      </c>
      <c r="C369">
        <v>85737313</v>
      </c>
      <c r="D369">
        <v>85200718</v>
      </c>
      <c r="E369">
        <v>1</v>
      </c>
      <c r="F369">
        <v>1</v>
      </c>
      <c r="G369">
        <v>1081</v>
      </c>
      <c r="H369">
        <v>3</v>
      </c>
      <c r="I369" t="s">
        <v>349</v>
      </c>
      <c r="J369" t="s">
        <v>350</v>
      </c>
      <c r="K369" t="s">
        <v>912</v>
      </c>
      <c r="L369">
        <v>1301</v>
      </c>
      <c r="N369">
        <v>1003</v>
      </c>
      <c r="O369" t="s">
        <v>156</v>
      </c>
      <c r="P369" t="s">
        <v>156</v>
      </c>
      <c r="Q369">
        <v>1</v>
      </c>
      <c r="W369">
        <v>0</v>
      </c>
      <c r="X369">
        <v>-872578739</v>
      </c>
      <c r="Y369">
        <f t="shared" si="180"/>
        <v>3.9965397999999999</v>
      </c>
      <c r="AA369">
        <v>106.46</v>
      </c>
      <c r="AB369">
        <v>0</v>
      </c>
      <c r="AC369">
        <v>0</v>
      </c>
      <c r="AD369">
        <v>0</v>
      </c>
      <c r="AE369">
        <v>15.71</v>
      </c>
      <c r="AF369">
        <v>0</v>
      </c>
      <c r="AG369">
        <v>0</v>
      </c>
      <c r="AH369">
        <v>0</v>
      </c>
      <c r="AI369">
        <v>6.65</v>
      </c>
      <c r="AJ369">
        <v>1</v>
      </c>
      <c r="AK369">
        <v>1</v>
      </c>
      <c r="AL369">
        <v>1</v>
      </c>
      <c r="AM369">
        <v>0</v>
      </c>
      <c r="AN369">
        <v>0</v>
      </c>
      <c r="AO369">
        <v>0</v>
      </c>
      <c r="AP369">
        <v>1</v>
      </c>
      <c r="AQ369">
        <v>0</v>
      </c>
      <c r="AR369">
        <v>0</v>
      </c>
      <c r="AS369" t="s">
        <v>3</v>
      </c>
      <c r="AT369">
        <v>3.9965397999999999</v>
      </c>
      <c r="AU369" t="s">
        <v>42</v>
      </c>
      <c r="AV369">
        <v>0</v>
      </c>
      <c r="AW369">
        <v>1</v>
      </c>
      <c r="AX369">
        <v>-1</v>
      </c>
      <c r="AY369">
        <v>0</v>
      </c>
      <c r="AZ369">
        <v>0</v>
      </c>
      <c r="BA369" t="s">
        <v>3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CV369">
        <v>0</v>
      </c>
      <c r="CW369">
        <v>0</v>
      </c>
      <c r="CX369">
        <f>ROUND(Y369*Source!I174,9)</f>
        <v>115.50000022</v>
      </c>
      <c r="CY369">
        <f t="shared" si="181"/>
        <v>106.46</v>
      </c>
      <c r="CZ369">
        <f t="shared" si="182"/>
        <v>15.71</v>
      </c>
      <c r="DA369">
        <f t="shared" si="183"/>
        <v>6.65</v>
      </c>
      <c r="DB369">
        <f t="shared" si="184"/>
        <v>62.79</v>
      </c>
      <c r="DC369">
        <f t="shared" si="185"/>
        <v>0</v>
      </c>
      <c r="DD369" t="s">
        <v>3</v>
      </c>
      <c r="DE369" t="s">
        <v>3</v>
      </c>
      <c r="DF369">
        <f t="shared" si="186"/>
        <v>12066.29</v>
      </c>
      <c r="DG369">
        <f t="shared" si="187"/>
        <v>0</v>
      </c>
      <c r="DH369">
        <f t="shared" si="188"/>
        <v>0</v>
      </c>
      <c r="DI369">
        <f t="shared" si="159"/>
        <v>0</v>
      </c>
      <c r="DJ369">
        <f t="shared" si="189"/>
        <v>12066.29</v>
      </c>
      <c r="DK369">
        <v>0</v>
      </c>
      <c r="DL369" t="s">
        <v>3</v>
      </c>
      <c r="DM369">
        <v>0</v>
      </c>
      <c r="DN369" t="s">
        <v>3</v>
      </c>
      <c r="DO369">
        <v>0</v>
      </c>
    </row>
    <row r="370" spans="1:119" x14ac:dyDescent="0.2">
      <c r="A370">
        <f>ROW(Source!A174)</f>
        <v>174</v>
      </c>
      <c r="B370">
        <v>85736473</v>
      </c>
      <c r="C370">
        <v>85737313</v>
      </c>
      <c r="D370">
        <v>85200732</v>
      </c>
      <c r="E370">
        <v>1</v>
      </c>
      <c r="F370">
        <v>1</v>
      </c>
      <c r="G370">
        <v>1081</v>
      </c>
      <c r="H370">
        <v>3</v>
      </c>
      <c r="I370" t="s">
        <v>355</v>
      </c>
      <c r="J370" t="s">
        <v>358</v>
      </c>
      <c r="K370" t="s">
        <v>356</v>
      </c>
      <c r="L370">
        <v>1296</v>
      </c>
      <c r="N370">
        <v>1002</v>
      </c>
      <c r="O370" t="s">
        <v>357</v>
      </c>
      <c r="P370" t="s">
        <v>357</v>
      </c>
      <c r="Q370">
        <v>1</v>
      </c>
      <c r="W370">
        <v>0</v>
      </c>
      <c r="X370">
        <v>821607356</v>
      </c>
      <c r="Y370">
        <f t="shared" si="180"/>
        <v>0.125</v>
      </c>
      <c r="AA370">
        <v>1027.05</v>
      </c>
      <c r="AB370">
        <v>0</v>
      </c>
      <c r="AC370">
        <v>0</v>
      </c>
      <c r="AD370">
        <v>0</v>
      </c>
      <c r="AE370">
        <v>113.63</v>
      </c>
      <c r="AF370">
        <v>0</v>
      </c>
      <c r="AG370">
        <v>0</v>
      </c>
      <c r="AH370">
        <v>0</v>
      </c>
      <c r="AI370">
        <v>8.8699999999999992</v>
      </c>
      <c r="AJ370">
        <v>1</v>
      </c>
      <c r="AK370">
        <v>1</v>
      </c>
      <c r="AL370">
        <v>1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0</v>
      </c>
      <c r="AS370" t="s">
        <v>3</v>
      </c>
      <c r="AT370">
        <v>0.125</v>
      </c>
      <c r="AU370" t="s">
        <v>42</v>
      </c>
      <c r="AV370">
        <v>0</v>
      </c>
      <c r="AW370">
        <v>1</v>
      </c>
      <c r="AX370">
        <v>-1</v>
      </c>
      <c r="AY370">
        <v>0</v>
      </c>
      <c r="AZ370">
        <v>0</v>
      </c>
      <c r="BA370" t="s">
        <v>3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CV370">
        <v>0</v>
      </c>
      <c r="CW370">
        <v>0</v>
      </c>
      <c r="CX370">
        <f>ROUND(Y370*Source!I174,9)</f>
        <v>3.6124999999999998</v>
      </c>
      <c r="CY370">
        <f t="shared" si="181"/>
        <v>1027.05</v>
      </c>
      <c r="CZ370">
        <f t="shared" si="182"/>
        <v>113.63</v>
      </c>
      <c r="DA370">
        <f t="shared" si="183"/>
        <v>8.8699999999999992</v>
      </c>
      <c r="DB370">
        <f t="shared" si="184"/>
        <v>14.2</v>
      </c>
      <c r="DC370">
        <f t="shared" si="185"/>
        <v>0</v>
      </c>
      <c r="DD370" t="s">
        <v>3</v>
      </c>
      <c r="DE370" t="s">
        <v>3</v>
      </c>
      <c r="DF370">
        <f t="shared" si="186"/>
        <v>3641.04</v>
      </c>
      <c r="DG370">
        <f t="shared" si="187"/>
        <v>0</v>
      </c>
      <c r="DH370">
        <f t="shared" si="188"/>
        <v>0</v>
      </c>
      <c r="DI370">
        <f t="shared" si="159"/>
        <v>0</v>
      </c>
      <c r="DJ370">
        <f t="shared" si="189"/>
        <v>3641.04</v>
      </c>
      <c r="DK370">
        <v>0</v>
      </c>
      <c r="DL370" t="s">
        <v>3</v>
      </c>
      <c r="DM370">
        <v>0</v>
      </c>
      <c r="DN370" t="s">
        <v>3</v>
      </c>
      <c r="DO370">
        <v>0</v>
      </c>
    </row>
    <row r="371" spans="1:119" x14ac:dyDescent="0.2">
      <c r="A371">
        <f>ROW(Source!A174)</f>
        <v>174</v>
      </c>
      <c r="B371">
        <v>85736473</v>
      </c>
      <c r="C371">
        <v>85737313</v>
      </c>
      <c r="D371">
        <v>85201117</v>
      </c>
      <c r="E371">
        <v>1</v>
      </c>
      <c r="F371">
        <v>1</v>
      </c>
      <c r="G371">
        <v>1081</v>
      </c>
      <c r="H371">
        <v>3</v>
      </c>
      <c r="I371" t="s">
        <v>337</v>
      </c>
      <c r="J371" t="s">
        <v>338</v>
      </c>
      <c r="K371" t="s">
        <v>913</v>
      </c>
      <c r="L371">
        <v>1301</v>
      </c>
      <c r="N371">
        <v>1003</v>
      </c>
      <c r="O371" t="s">
        <v>156</v>
      </c>
      <c r="P371" t="s">
        <v>156</v>
      </c>
      <c r="Q371">
        <v>1</v>
      </c>
      <c r="W371">
        <v>0</v>
      </c>
      <c r="X371">
        <v>-690988545</v>
      </c>
      <c r="Y371">
        <f t="shared" si="180"/>
        <v>2.1072664400000001</v>
      </c>
      <c r="AA371">
        <v>30.71</v>
      </c>
      <c r="AB371">
        <v>0</v>
      </c>
      <c r="AC371">
        <v>0</v>
      </c>
      <c r="AD371">
        <v>0</v>
      </c>
      <c r="AE371">
        <v>4.9000000000000004</v>
      </c>
      <c r="AF371">
        <v>0</v>
      </c>
      <c r="AG371">
        <v>0</v>
      </c>
      <c r="AH371">
        <v>0</v>
      </c>
      <c r="AI371">
        <v>6.15</v>
      </c>
      <c r="AJ371">
        <v>1</v>
      </c>
      <c r="AK371">
        <v>1</v>
      </c>
      <c r="AL371">
        <v>1</v>
      </c>
      <c r="AM371">
        <v>0</v>
      </c>
      <c r="AN371">
        <v>0</v>
      </c>
      <c r="AO371">
        <v>0</v>
      </c>
      <c r="AP371">
        <v>1</v>
      </c>
      <c r="AQ371">
        <v>0</v>
      </c>
      <c r="AR371">
        <v>0</v>
      </c>
      <c r="AS371" t="s">
        <v>3</v>
      </c>
      <c r="AT371">
        <v>2.1072664400000001</v>
      </c>
      <c r="AU371" t="s">
        <v>42</v>
      </c>
      <c r="AV371">
        <v>0</v>
      </c>
      <c r="AW371">
        <v>1</v>
      </c>
      <c r="AX371">
        <v>-1</v>
      </c>
      <c r="AY371">
        <v>0</v>
      </c>
      <c r="AZ371">
        <v>0</v>
      </c>
      <c r="BA371" t="s">
        <v>3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CV371">
        <v>0</v>
      </c>
      <c r="CW371">
        <v>0</v>
      </c>
      <c r="CX371">
        <f>ROUND(Y371*Source!I174,9)</f>
        <v>60.900000116000001</v>
      </c>
      <c r="CY371">
        <f t="shared" si="181"/>
        <v>30.71</v>
      </c>
      <c r="CZ371">
        <f t="shared" si="182"/>
        <v>4.9000000000000004</v>
      </c>
      <c r="DA371">
        <f t="shared" si="183"/>
        <v>6.15</v>
      </c>
      <c r="DB371">
        <f t="shared" si="184"/>
        <v>10.33</v>
      </c>
      <c r="DC371">
        <f t="shared" si="185"/>
        <v>0</v>
      </c>
      <c r="DD371" t="s">
        <v>3</v>
      </c>
      <c r="DE371" t="s">
        <v>3</v>
      </c>
      <c r="DF371">
        <f t="shared" si="186"/>
        <v>1835.53</v>
      </c>
      <c r="DG371">
        <f t="shared" si="187"/>
        <v>0</v>
      </c>
      <c r="DH371">
        <f t="shared" si="188"/>
        <v>0</v>
      </c>
      <c r="DI371">
        <f t="shared" si="159"/>
        <v>0</v>
      </c>
      <c r="DJ371">
        <f t="shared" si="189"/>
        <v>1835.53</v>
      </c>
      <c r="DK371">
        <v>0</v>
      </c>
      <c r="DL371" t="s">
        <v>3</v>
      </c>
      <c r="DM371">
        <v>0</v>
      </c>
      <c r="DN371" t="s">
        <v>3</v>
      </c>
      <c r="DO371">
        <v>0</v>
      </c>
    </row>
    <row r="372" spans="1:119" x14ac:dyDescent="0.2">
      <c r="A372">
        <f>ROW(Source!A174)</f>
        <v>174</v>
      </c>
      <c r="B372">
        <v>85736473</v>
      </c>
      <c r="C372">
        <v>85737313</v>
      </c>
      <c r="D372">
        <v>85201119</v>
      </c>
      <c r="E372">
        <v>1</v>
      </c>
      <c r="F372">
        <v>1</v>
      </c>
      <c r="G372">
        <v>1081</v>
      </c>
      <c r="H372">
        <v>3</v>
      </c>
      <c r="I372" t="s">
        <v>352</v>
      </c>
      <c r="J372" t="s">
        <v>353</v>
      </c>
      <c r="K372" t="s">
        <v>914</v>
      </c>
      <c r="L372">
        <v>1301</v>
      </c>
      <c r="N372">
        <v>1003</v>
      </c>
      <c r="O372" t="s">
        <v>156</v>
      </c>
      <c r="P372" t="s">
        <v>156</v>
      </c>
      <c r="Q372">
        <v>1</v>
      </c>
      <c r="W372">
        <v>0</v>
      </c>
      <c r="X372">
        <v>-405410766</v>
      </c>
      <c r="Y372">
        <f t="shared" si="180"/>
        <v>0.58131487999999998</v>
      </c>
      <c r="AA372">
        <v>143.82</v>
      </c>
      <c r="AB372">
        <v>0</v>
      </c>
      <c r="AC372">
        <v>0</v>
      </c>
      <c r="AD372">
        <v>0</v>
      </c>
      <c r="AE372">
        <v>22.95</v>
      </c>
      <c r="AF372">
        <v>0</v>
      </c>
      <c r="AG372">
        <v>0</v>
      </c>
      <c r="AH372">
        <v>0</v>
      </c>
      <c r="AI372">
        <v>6.15</v>
      </c>
      <c r="AJ372">
        <v>1</v>
      </c>
      <c r="AK372">
        <v>1</v>
      </c>
      <c r="AL372">
        <v>1</v>
      </c>
      <c r="AM372">
        <v>0</v>
      </c>
      <c r="AN372">
        <v>0</v>
      </c>
      <c r="AO372">
        <v>0</v>
      </c>
      <c r="AP372">
        <v>1</v>
      </c>
      <c r="AQ372">
        <v>0</v>
      </c>
      <c r="AR372">
        <v>0</v>
      </c>
      <c r="AS372" t="s">
        <v>3</v>
      </c>
      <c r="AT372">
        <v>0.58131487999999998</v>
      </c>
      <c r="AU372" t="s">
        <v>42</v>
      </c>
      <c r="AV372">
        <v>0</v>
      </c>
      <c r="AW372">
        <v>1</v>
      </c>
      <c r="AX372">
        <v>-1</v>
      </c>
      <c r="AY372">
        <v>0</v>
      </c>
      <c r="AZ372">
        <v>0</v>
      </c>
      <c r="BA372" t="s">
        <v>3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CV372">
        <v>0</v>
      </c>
      <c r="CW372">
        <v>0</v>
      </c>
      <c r="CX372">
        <f>ROUND(Y372*Source!I174,9)</f>
        <v>16.800000032</v>
      </c>
      <c r="CY372">
        <f t="shared" si="181"/>
        <v>143.82</v>
      </c>
      <c r="CZ372">
        <f t="shared" si="182"/>
        <v>22.95</v>
      </c>
      <c r="DA372">
        <f t="shared" si="183"/>
        <v>6.15</v>
      </c>
      <c r="DB372">
        <f t="shared" si="184"/>
        <v>13.34</v>
      </c>
      <c r="DC372">
        <f t="shared" si="185"/>
        <v>0</v>
      </c>
      <c r="DD372" t="s">
        <v>3</v>
      </c>
      <c r="DE372" t="s">
        <v>3</v>
      </c>
      <c r="DF372">
        <f t="shared" si="186"/>
        <v>2371.15</v>
      </c>
      <c r="DG372">
        <f t="shared" si="187"/>
        <v>0</v>
      </c>
      <c r="DH372">
        <f t="shared" si="188"/>
        <v>0</v>
      </c>
      <c r="DI372">
        <f t="shared" si="159"/>
        <v>0</v>
      </c>
      <c r="DJ372">
        <f t="shared" si="189"/>
        <v>2371.15</v>
      </c>
      <c r="DK372">
        <v>0</v>
      </c>
      <c r="DL372" t="s">
        <v>3</v>
      </c>
      <c r="DM372">
        <v>0</v>
      </c>
      <c r="DN372" t="s">
        <v>3</v>
      </c>
      <c r="DO372">
        <v>0</v>
      </c>
    </row>
    <row r="373" spans="1:119" x14ac:dyDescent="0.2">
      <c r="A373">
        <f>ROW(Source!A174)</f>
        <v>174</v>
      </c>
      <c r="B373">
        <v>85736473</v>
      </c>
      <c r="C373">
        <v>85737313</v>
      </c>
      <c r="D373">
        <v>85201445</v>
      </c>
      <c r="E373">
        <v>1</v>
      </c>
      <c r="F373">
        <v>1</v>
      </c>
      <c r="G373">
        <v>1081</v>
      </c>
      <c r="H373">
        <v>3</v>
      </c>
      <c r="I373" t="s">
        <v>772</v>
      </c>
      <c r="J373" t="s">
        <v>773</v>
      </c>
      <c r="K373" t="s">
        <v>774</v>
      </c>
      <c r="L373">
        <v>1346</v>
      </c>
      <c r="N373">
        <v>1009</v>
      </c>
      <c r="O373" t="s">
        <v>723</v>
      </c>
      <c r="P373" t="s">
        <v>723</v>
      </c>
      <c r="Q373">
        <v>1</v>
      </c>
      <c r="W373">
        <v>0</v>
      </c>
      <c r="X373">
        <v>1006061021</v>
      </c>
      <c r="Y373">
        <f t="shared" si="180"/>
        <v>1.6400000000000001E-2</v>
      </c>
      <c r="AA373">
        <v>1419.99</v>
      </c>
      <c r="AB373">
        <v>0</v>
      </c>
      <c r="AC373">
        <v>0</v>
      </c>
      <c r="AD373">
        <v>0</v>
      </c>
      <c r="AE373">
        <v>53.33</v>
      </c>
      <c r="AF373">
        <v>0</v>
      </c>
      <c r="AG373">
        <v>0</v>
      </c>
      <c r="AH373">
        <v>0</v>
      </c>
      <c r="AI373">
        <v>26.13</v>
      </c>
      <c r="AJ373">
        <v>1</v>
      </c>
      <c r="AK373">
        <v>1</v>
      </c>
      <c r="AL373">
        <v>1</v>
      </c>
      <c r="AM373">
        <v>2</v>
      </c>
      <c r="AN373">
        <v>0</v>
      </c>
      <c r="AO373">
        <v>1</v>
      </c>
      <c r="AP373">
        <v>1</v>
      </c>
      <c r="AQ373">
        <v>0</v>
      </c>
      <c r="AR373">
        <v>0</v>
      </c>
      <c r="AS373" t="s">
        <v>3</v>
      </c>
      <c r="AT373">
        <v>1.6400000000000001E-2</v>
      </c>
      <c r="AU373" t="s">
        <v>42</v>
      </c>
      <c r="AV373">
        <v>0</v>
      </c>
      <c r="AW373">
        <v>2</v>
      </c>
      <c r="AX373">
        <v>85737316</v>
      </c>
      <c r="AY373">
        <v>1</v>
      </c>
      <c r="AZ373">
        <v>0</v>
      </c>
      <c r="BA373">
        <v>364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CV373">
        <v>0</v>
      </c>
      <c r="CW373">
        <v>0</v>
      </c>
      <c r="CX373">
        <f>ROUND(Y373*Source!I174,9)</f>
        <v>0.47395999999999999</v>
      </c>
      <c r="CY373">
        <f t="shared" si="181"/>
        <v>1419.99</v>
      </c>
      <c r="CZ373">
        <f t="shared" si="182"/>
        <v>53.33</v>
      </c>
      <c r="DA373">
        <f t="shared" si="183"/>
        <v>26.13</v>
      </c>
      <c r="DB373">
        <f t="shared" si="184"/>
        <v>0.87</v>
      </c>
      <c r="DC373">
        <f t="shared" si="185"/>
        <v>0</v>
      </c>
      <c r="DD373" t="s">
        <v>3</v>
      </c>
      <c r="DE373" t="s">
        <v>3</v>
      </c>
      <c r="DF373">
        <f t="shared" si="186"/>
        <v>660.47</v>
      </c>
      <c r="DG373">
        <f t="shared" si="187"/>
        <v>0</v>
      </c>
      <c r="DH373">
        <f t="shared" si="188"/>
        <v>0</v>
      </c>
      <c r="DI373">
        <f t="shared" si="159"/>
        <v>0</v>
      </c>
      <c r="DJ373">
        <f t="shared" si="189"/>
        <v>660.47</v>
      </c>
      <c r="DK373">
        <v>0</v>
      </c>
      <c r="DL373" t="s">
        <v>3</v>
      </c>
      <c r="DM373">
        <v>0</v>
      </c>
      <c r="DN373" t="s">
        <v>3</v>
      </c>
      <c r="DO373">
        <v>0</v>
      </c>
    </row>
    <row r="374" spans="1:119" x14ac:dyDescent="0.2">
      <c r="A374">
        <f>ROW(Source!A174)</f>
        <v>174</v>
      </c>
      <c r="B374">
        <v>85736473</v>
      </c>
      <c r="C374">
        <v>85737313</v>
      </c>
      <c r="D374">
        <v>85199181</v>
      </c>
      <c r="E374">
        <v>1</v>
      </c>
      <c r="F374">
        <v>1</v>
      </c>
      <c r="G374">
        <v>1081</v>
      </c>
      <c r="H374">
        <v>3</v>
      </c>
      <c r="I374" t="s">
        <v>775</v>
      </c>
      <c r="J374" t="s">
        <v>776</v>
      </c>
      <c r="K374" t="s">
        <v>777</v>
      </c>
      <c r="L374">
        <v>1354</v>
      </c>
      <c r="N374">
        <v>1010</v>
      </c>
      <c r="O374" t="s">
        <v>146</v>
      </c>
      <c r="P374" t="s">
        <v>146</v>
      </c>
      <c r="Q374">
        <v>1</v>
      </c>
      <c r="W374">
        <v>0</v>
      </c>
      <c r="X374">
        <v>1238705036</v>
      </c>
      <c r="Y374">
        <f t="shared" si="180"/>
        <v>30</v>
      </c>
      <c r="AA374">
        <v>2.88</v>
      </c>
      <c r="AB374">
        <v>0</v>
      </c>
      <c r="AC374">
        <v>0</v>
      </c>
      <c r="AD374">
        <v>0</v>
      </c>
      <c r="AE374">
        <v>0.75</v>
      </c>
      <c r="AF374">
        <v>0</v>
      </c>
      <c r="AG374">
        <v>0</v>
      </c>
      <c r="AH374">
        <v>0</v>
      </c>
      <c r="AI374">
        <v>3.77</v>
      </c>
      <c r="AJ374">
        <v>1</v>
      </c>
      <c r="AK374">
        <v>1</v>
      </c>
      <c r="AL374">
        <v>1</v>
      </c>
      <c r="AM374">
        <v>2</v>
      </c>
      <c r="AN374">
        <v>0</v>
      </c>
      <c r="AO374">
        <v>1</v>
      </c>
      <c r="AP374">
        <v>1</v>
      </c>
      <c r="AQ374">
        <v>0</v>
      </c>
      <c r="AR374">
        <v>0</v>
      </c>
      <c r="AS374" t="s">
        <v>3</v>
      </c>
      <c r="AT374">
        <v>30</v>
      </c>
      <c r="AU374" t="s">
        <v>42</v>
      </c>
      <c r="AV374">
        <v>0</v>
      </c>
      <c r="AW374">
        <v>2</v>
      </c>
      <c r="AX374">
        <v>85737317</v>
      </c>
      <c r="AY374">
        <v>1</v>
      </c>
      <c r="AZ374">
        <v>0</v>
      </c>
      <c r="BA374">
        <v>365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CV374">
        <v>0</v>
      </c>
      <c r="CW374">
        <v>0</v>
      </c>
      <c r="CX374">
        <f>ROUND(Y374*Source!I174,9)</f>
        <v>867</v>
      </c>
      <c r="CY374">
        <f t="shared" si="181"/>
        <v>2.88</v>
      </c>
      <c r="CZ374">
        <f t="shared" si="182"/>
        <v>0.75</v>
      </c>
      <c r="DA374">
        <f t="shared" si="183"/>
        <v>3.77</v>
      </c>
      <c r="DB374">
        <f t="shared" si="184"/>
        <v>22.5</v>
      </c>
      <c r="DC374">
        <f t="shared" si="185"/>
        <v>0</v>
      </c>
      <c r="DD374" t="s">
        <v>3</v>
      </c>
      <c r="DE374" t="s">
        <v>3</v>
      </c>
      <c r="DF374">
        <f t="shared" si="186"/>
        <v>2453.61</v>
      </c>
      <c r="DG374">
        <f t="shared" si="187"/>
        <v>0</v>
      </c>
      <c r="DH374">
        <f t="shared" si="188"/>
        <v>0</v>
      </c>
      <c r="DI374">
        <f t="shared" si="159"/>
        <v>0</v>
      </c>
      <c r="DJ374">
        <f t="shared" si="189"/>
        <v>2453.61</v>
      </c>
      <c r="DK374">
        <v>0</v>
      </c>
      <c r="DL374" t="s">
        <v>3</v>
      </c>
      <c r="DM374">
        <v>0</v>
      </c>
      <c r="DN374" t="s">
        <v>3</v>
      </c>
      <c r="DO374">
        <v>0</v>
      </c>
    </row>
    <row r="375" spans="1:119" x14ac:dyDescent="0.2">
      <c r="A375">
        <f>ROW(Source!A174)</f>
        <v>174</v>
      </c>
      <c r="B375">
        <v>85736473</v>
      </c>
      <c r="C375">
        <v>85737313</v>
      </c>
      <c r="D375">
        <v>85199227</v>
      </c>
      <c r="E375">
        <v>1</v>
      </c>
      <c r="F375">
        <v>1</v>
      </c>
      <c r="G375">
        <v>1081</v>
      </c>
      <c r="H375">
        <v>3</v>
      </c>
      <c r="I375" t="s">
        <v>360</v>
      </c>
      <c r="J375" t="s">
        <v>362</v>
      </c>
      <c r="K375" t="s">
        <v>361</v>
      </c>
      <c r="L375">
        <v>1296</v>
      </c>
      <c r="N375">
        <v>1002</v>
      </c>
      <c r="O375" t="s">
        <v>357</v>
      </c>
      <c r="P375" t="s">
        <v>357</v>
      </c>
      <c r="Q375">
        <v>1</v>
      </c>
      <c r="W375">
        <v>1</v>
      </c>
      <c r="X375">
        <v>1871464502</v>
      </c>
      <c r="Y375">
        <f t="shared" si="180"/>
        <v>-0.93</v>
      </c>
      <c r="AA375">
        <v>1078.29</v>
      </c>
      <c r="AB375">
        <v>0</v>
      </c>
      <c r="AC375">
        <v>0</v>
      </c>
      <c r="AD375">
        <v>0</v>
      </c>
      <c r="AE375">
        <v>34.74</v>
      </c>
      <c r="AF375">
        <v>0</v>
      </c>
      <c r="AG375">
        <v>0</v>
      </c>
      <c r="AH375">
        <v>0</v>
      </c>
      <c r="AI375">
        <v>30.46</v>
      </c>
      <c r="AJ375">
        <v>1</v>
      </c>
      <c r="AK375">
        <v>1</v>
      </c>
      <c r="AL375">
        <v>1</v>
      </c>
      <c r="AM375">
        <v>2</v>
      </c>
      <c r="AN375">
        <v>0</v>
      </c>
      <c r="AO375">
        <v>1</v>
      </c>
      <c r="AP375">
        <v>1</v>
      </c>
      <c r="AQ375">
        <v>0</v>
      </c>
      <c r="AR375">
        <v>0</v>
      </c>
      <c r="AS375" t="s">
        <v>3</v>
      </c>
      <c r="AT375">
        <v>-0.93</v>
      </c>
      <c r="AU375" t="s">
        <v>42</v>
      </c>
      <c r="AV375">
        <v>0</v>
      </c>
      <c r="AW375">
        <v>2</v>
      </c>
      <c r="AX375">
        <v>85737318</v>
      </c>
      <c r="AY375">
        <v>1</v>
      </c>
      <c r="AZ375">
        <v>6144</v>
      </c>
      <c r="BA375">
        <v>366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CV375">
        <v>0</v>
      </c>
      <c r="CW375">
        <v>0</v>
      </c>
      <c r="CX375">
        <f>ROUND(Y375*Source!I174,9)</f>
        <v>-26.876999999999999</v>
      </c>
      <c r="CY375">
        <f t="shared" si="181"/>
        <v>1078.29</v>
      </c>
      <c r="CZ375">
        <f t="shared" si="182"/>
        <v>34.74</v>
      </c>
      <c r="DA375">
        <f t="shared" si="183"/>
        <v>30.46</v>
      </c>
      <c r="DB375">
        <f t="shared" si="184"/>
        <v>-32.31</v>
      </c>
      <c r="DC375">
        <f t="shared" si="185"/>
        <v>0</v>
      </c>
      <c r="DD375" t="s">
        <v>3</v>
      </c>
      <c r="DE375" t="s">
        <v>3</v>
      </c>
      <c r="DF375">
        <f t="shared" si="186"/>
        <v>-28440.7</v>
      </c>
      <c r="DG375">
        <f t="shared" si="187"/>
        <v>0</v>
      </c>
      <c r="DH375">
        <f t="shared" si="188"/>
        <v>0</v>
      </c>
      <c r="DI375">
        <f t="shared" si="159"/>
        <v>0</v>
      </c>
      <c r="DJ375">
        <f t="shared" si="189"/>
        <v>-28440.7</v>
      </c>
      <c r="DK375">
        <v>0</v>
      </c>
      <c r="DL375" t="s">
        <v>3</v>
      </c>
      <c r="DM375">
        <v>0</v>
      </c>
      <c r="DN375" t="s">
        <v>3</v>
      </c>
      <c r="DO375">
        <v>0</v>
      </c>
    </row>
    <row r="376" spans="1:119" x14ac:dyDescent="0.2">
      <c r="A376">
        <f>ROW(Source!A174)</f>
        <v>174</v>
      </c>
      <c r="B376">
        <v>85736473</v>
      </c>
      <c r="C376">
        <v>85737313</v>
      </c>
      <c r="D376">
        <v>85199257</v>
      </c>
      <c r="E376">
        <v>1</v>
      </c>
      <c r="F376">
        <v>1</v>
      </c>
      <c r="G376">
        <v>1081</v>
      </c>
      <c r="H376">
        <v>3</v>
      </c>
      <c r="I376" t="s">
        <v>333</v>
      </c>
      <c r="J376" t="s">
        <v>335</v>
      </c>
      <c r="K376" t="s">
        <v>334</v>
      </c>
      <c r="L376">
        <v>1301</v>
      </c>
      <c r="N376">
        <v>1003</v>
      </c>
      <c r="O376" t="s">
        <v>156</v>
      </c>
      <c r="P376" t="s">
        <v>156</v>
      </c>
      <c r="Q376">
        <v>1</v>
      </c>
      <c r="W376">
        <v>0</v>
      </c>
      <c r="X376">
        <v>1628137600</v>
      </c>
      <c r="Y376">
        <f t="shared" si="180"/>
        <v>15</v>
      </c>
      <c r="AA376">
        <v>37.33</v>
      </c>
      <c r="AB376">
        <v>0</v>
      </c>
      <c r="AC376">
        <v>0</v>
      </c>
      <c r="AD376">
        <v>0</v>
      </c>
      <c r="AE376">
        <v>2.35</v>
      </c>
      <c r="AF376">
        <v>0</v>
      </c>
      <c r="AG376">
        <v>0</v>
      </c>
      <c r="AH376">
        <v>0</v>
      </c>
      <c r="AI376">
        <v>15.59</v>
      </c>
      <c r="AJ376">
        <v>1</v>
      </c>
      <c r="AK376">
        <v>1</v>
      </c>
      <c r="AL376">
        <v>1</v>
      </c>
      <c r="AM376">
        <v>0</v>
      </c>
      <c r="AN376">
        <v>0</v>
      </c>
      <c r="AO376">
        <v>0</v>
      </c>
      <c r="AP376">
        <v>1</v>
      </c>
      <c r="AQ376">
        <v>0</v>
      </c>
      <c r="AR376">
        <v>0</v>
      </c>
      <c r="AS376" t="s">
        <v>3</v>
      </c>
      <c r="AT376">
        <v>15</v>
      </c>
      <c r="AU376" t="s">
        <v>42</v>
      </c>
      <c r="AV376">
        <v>0</v>
      </c>
      <c r="AW376">
        <v>1</v>
      </c>
      <c r="AX376">
        <v>-1</v>
      </c>
      <c r="AY376">
        <v>0</v>
      </c>
      <c r="AZ376">
        <v>0</v>
      </c>
      <c r="BA376" t="s">
        <v>3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CV376">
        <v>0</v>
      </c>
      <c r="CW376">
        <v>0</v>
      </c>
      <c r="CX376">
        <f>ROUND(Y376*Source!I174,9)</f>
        <v>433.5</v>
      </c>
      <c r="CY376">
        <f t="shared" si="181"/>
        <v>37.33</v>
      </c>
      <c r="CZ376">
        <f t="shared" si="182"/>
        <v>2.35</v>
      </c>
      <c r="DA376">
        <f t="shared" si="183"/>
        <v>15.59</v>
      </c>
      <c r="DB376">
        <f t="shared" si="184"/>
        <v>35.25</v>
      </c>
      <c r="DC376">
        <f t="shared" si="185"/>
        <v>0</v>
      </c>
      <c r="DD376" t="s">
        <v>3</v>
      </c>
      <c r="DE376" t="s">
        <v>3</v>
      </c>
      <c r="DF376">
        <f t="shared" si="186"/>
        <v>15883.44</v>
      </c>
      <c r="DG376">
        <f t="shared" si="187"/>
        <v>0</v>
      </c>
      <c r="DH376">
        <f t="shared" si="188"/>
        <v>0</v>
      </c>
      <c r="DI376">
        <f t="shared" si="159"/>
        <v>0</v>
      </c>
      <c r="DJ376">
        <f t="shared" si="189"/>
        <v>15883.44</v>
      </c>
      <c r="DK376">
        <v>0</v>
      </c>
      <c r="DL376" t="s">
        <v>3</v>
      </c>
      <c r="DM376">
        <v>0</v>
      </c>
      <c r="DN376" t="s">
        <v>3</v>
      </c>
      <c r="DO376">
        <v>0</v>
      </c>
    </row>
    <row r="377" spans="1:119" x14ac:dyDescent="0.2">
      <c r="A377">
        <f>ROW(Source!A193)</f>
        <v>193</v>
      </c>
      <c r="B377">
        <v>85736471</v>
      </c>
      <c r="C377">
        <v>85737327</v>
      </c>
      <c r="D377">
        <v>85164021</v>
      </c>
      <c r="E377">
        <v>1081</v>
      </c>
      <c r="F377">
        <v>1</v>
      </c>
      <c r="G377">
        <v>1081</v>
      </c>
      <c r="H377">
        <v>1</v>
      </c>
      <c r="I377" t="s">
        <v>684</v>
      </c>
      <c r="J377" t="s">
        <v>3</v>
      </c>
      <c r="K377" t="s">
        <v>685</v>
      </c>
      <c r="L377">
        <v>1191</v>
      </c>
      <c r="N377">
        <v>1013</v>
      </c>
      <c r="O377" t="s">
        <v>686</v>
      </c>
      <c r="P377" t="s">
        <v>686</v>
      </c>
      <c r="Q377">
        <v>1</v>
      </c>
      <c r="W377">
        <v>0</v>
      </c>
      <c r="X377">
        <v>476480486</v>
      </c>
      <c r="Y377">
        <f>((AT377*1.15)*1.2)</f>
        <v>0.41399999999999998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1</v>
      </c>
      <c r="AK377">
        <v>1</v>
      </c>
      <c r="AL377">
        <v>1</v>
      </c>
      <c r="AM377">
        <v>-2</v>
      </c>
      <c r="AN377">
        <v>0</v>
      </c>
      <c r="AO377">
        <v>1</v>
      </c>
      <c r="AP377">
        <v>1</v>
      </c>
      <c r="AQ377">
        <v>0</v>
      </c>
      <c r="AR377">
        <v>0</v>
      </c>
      <c r="AS377" t="s">
        <v>3</v>
      </c>
      <c r="AT377">
        <v>0.3</v>
      </c>
      <c r="AU377" t="s">
        <v>141</v>
      </c>
      <c r="AV377">
        <v>1</v>
      </c>
      <c r="AW377">
        <v>2</v>
      </c>
      <c r="AX377">
        <v>85737328</v>
      </c>
      <c r="AY377">
        <v>1</v>
      </c>
      <c r="AZ377">
        <v>0</v>
      </c>
      <c r="BA377">
        <v>371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CU377">
        <f>ROUND(AT377*Source!I193*AH377*AL377,2)</f>
        <v>0</v>
      </c>
      <c r="CV377">
        <f>ROUND(Y377*Source!I193,9)</f>
        <v>1.6559999999999999</v>
      </c>
      <c r="CW377">
        <v>0</v>
      </c>
      <c r="CX377">
        <f>ROUND(Y377*Source!I193,9)</f>
        <v>1.6559999999999999</v>
      </c>
      <c r="CY377">
        <f>AD377</f>
        <v>0</v>
      </c>
      <c r="CZ377">
        <f>AH377</f>
        <v>0</v>
      </c>
      <c r="DA377">
        <f>AL377</f>
        <v>1</v>
      </c>
      <c r="DB377">
        <f>ROUND(((ROUND(AT377*CZ377,2)*1.15)*1.2),6)</f>
        <v>0</v>
      </c>
      <c r="DC377">
        <f>ROUND(((ROUND(AT377*AG377,2)*1.15)*1.2),6)</f>
        <v>0</v>
      </c>
      <c r="DD377" t="s">
        <v>3</v>
      </c>
      <c r="DE377" t="s">
        <v>3</v>
      </c>
      <c r="DF377">
        <f t="shared" ref="DF377:DF386" si="190">ROUND(ROUND(AE377,2)*CX377,2)</f>
        <v>0</v>
      </c>
      <c r="DG377">
        <f t="shared" si="187"/>
        <v>0</v>
      </c>
      <c r="DH377">
        <f t="shared" si="188"/>
        <v>0</v>
      </c>
      <c r="DI377">
        <f t="shared" si="159"/>
        <v>0</v>
      </c>
      <c r="DJ377">
        <f>DI377</f>
        <v>0</v>
      </c>
      <c r="DK377">
        <v>0</v>
      </c>
      <c r="DL377" t="s">
        <v>3</v>
      </c>
      <c r="DM377">
        <v>0</v>
      </c>
      <c r="DN377" t="s">
        <v>3</v>
      </c>
      <c r="DO377">
        <v>0</v>
      </c>
    </row>
    <row r="378" spans="1:119" x14ac:dyDescent="0.2">
      <c r="A378">
        <f>ROW(Source!A193)</f>
        <v>193</v>
      </c>
      <c r="B378">
        <v>85736471</v>
      </c>
      <c r="C378">
        <v>85737327</v>
      </c>
      <c r="D378">
        <v>85229932</v>
      </c>
      <c r="E378">
        <v>1</v>
      </c>
      <c r="F378">
        <v>1</v>
      </c>
      <c r="G378">
        <v>1081</v>
      </c>
      <c r="H378">
        <v>2</v>
      </c>
      <c r="I378" t="s">
        <v>704</v>
      </c>
      <c r="J378" t="s">
        <v>705</v>
      </c>
      <c r="K378" t="s">
        <v>706</v>
      </c>
      <c r="L378">
        <v>1368</v>
      </c>
      <c r="N378">
        <v>1011</v>
      </c>
      <c r="O378" t="s">
        <v>690</v>
      </c>
      <c r="P378" t="s">
        <v>690</v>
      </c>
      <c r="Q378">
        <v>1</v>
      </c>
      <c r="W378">
        <v>0</v>
      </c>
      <c r="X378">
        <v>874612079</v>
      </c>
      <c r="Y378">
        <f>((AT378*1.25)*1.2)</f>
        <v>1.4999999999999999E-2</v>
      </c>
      <c r="AA378">
        <v>0</v>
      </c>
      <c r="AB378">
        <v>88.67</v>
      </c>
      <c r="AC378">
        <v>13.47</v>
      </c>
      <c r="AD378">
        <v>0</v>
      </c>
      <c r="AE378">
        <v>0</v>
      </c>
      <c r="AF378">
        <v>83.1</v>
      </c>
      <c r="AG378">
        <v>12.62</v>
      </c>
      <c r="AH378">
        <v>0</v>
      </c>
      <c r="AI378">
        <v>1</v>
      </c>
      <c r="AJ378">
        <v>1</v>
      </c>
      <c r="AK378">
        <v>1</v>
      </c>
      <c r="AL378">
        <v>1</v>
      </c>
      <c r="AM378">
        <v>-2</v>
      </c>
      <c r="AN378">
        <v>0</v>
      </c>
      <c r="AO378">
        <v>1</v>
      </c>
      <c r="AP378">
        <v>1</v>
      </c>
      <c r="AQ378">
        <v>0</v>
      </c>
      <c r="AR378">
        <v>0</v>
      </c>
      <c r="AS378" t="s">
        <v>3</v>
      </c>
      <c r="AT378">
        <v>0.01</v>
      </c>
      <c r="AU378" t="s">
        <v>140</v>
      </c>
      <c r="AV378">
        <v>0</v>
      </c>
      <c r="AW378">
        <v>2</v>
      </c>
      <c r="AX378">
        <v>85737329</v>
      </c>
      <c r="AY378">
        <v>1</v>
      </c>
      <c r="AZ378">
        <v>0</v>
      </c>
      <c r="BA378">
        <v>372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CV378">
        <v>0</v>
      </c>
      <c r="CW378">
        <f>ROUND(Y378*Source!I193*DO378,9)</f>
        <v>0.75719999999999998</v>
      </c>
      <c r="CX378">
        <f>ROUND(Y378*Source!I193,9)</f>
        <v>0.06</v>
      </c>
      <c r="CY378">
        <f>AB378</f>
        <v>88.67</v>
      </c>
      <c r="CZ378">
        <f>AF378</f>
        <v>83.1</v>
      </c>
      <c r="DA378">
        <f>AJ378</f>
        <v>1</v>
      </c>
      <c r="DB378">
        <f>ROUND(((ROUND(AT378*CZ378,2)*1.25)*1.2),6)</f>
        <v>1.2450000000000001</v>
      </c>
      <c r="DC378">
        <f>ROUND(((ROUND(AT378*AG378,2)*1.25)*1.2),6)</f>
        <v>0.19500000000000001</v>
      </c>
      <c r="DD378" t="s">
        <v>3</v>
      </c>
      <c r="DE378" t="s">
        <v>3</v>
      </c>
      <c r="DF378">
        <f t="shared" si="190"/>
        <v>0</v>
      </c>
      <c r="DG378">
        <f t="shared" si="187"/>
        <v>4.99</v>
      </c>
      <c r="DH378">
        <f t="shared" si="188"/>
        <v>0.76</v>
      </c>
      <c r="DI378">
        <f t="shared" si="159"/>
        <v>0</v>
      </c>
      <c r="DJ378">
        <f>DG378</f>
        <v>4.99</v>
      </c>
      <c r="DK378">
        <v>0</v>
      </c>
      <c r="DL378" t="s">
        <v>707</v>
      </c>
      <c r="DM378">
        <v>0</v>
      </c>
      <c r="DN378" t="s">
        <v>686</v>
      </c>
      <c r="DO378">
        <v>12.62</v>
      </c>
    </row>
    <row r="379" spans="1:119" x14ac:dyDescent="0.2">
      <c r="A379">
        <f>ROW(Source!A193)</f>
        <v>193</v>
      </c>
      <c r="B379">
        <v>85736471</v>
      </c>
      <c r="C379">
        <v>85737327</v>
      </c>
      <c r="D379">
        <v>85200671</v>
      </c>
      <c r="E379">
        <v>1</v>
      </c>
      <c r="F379">
        <v>1</v>
      </c>
      <c r="G379">
        <v>1081</v>
      </c>
      <c r="H379">
        <v>3</v>
      </c>
      <c r="I379" t="s">
        <v>730</v>
      </c>
      <c r="J379" t="s">
        <v>731</v>
      </c>
      <c r="K379" t="s">
        <v>732</v>
      </c>
      <c r="L379">
        <v>1346</v>
      </c>
      <c r="N379">
        <v>1009</v>
      </c>
      <c r="O379" t="s">
        <v>723</v>
      </c>
      <c r="P379" t="s">
        <v>723</v>
      </c>
      <c r="Q379">
        <v>1</v>
      </c>
      <c r="W379">
        <v>0</v>
      </c>
      <c r="X379">
        <v>1021383118</v>
      </c>
      <c r="Y379">
        <f t="shared" ref="Y379:Y384" si="191">((AT379*1)*1)</f>
        <v>0.01</v>
      </c>
      <c r="AA379">
        <v>37.979999999999997</v>
      </c>
      <c r="AB379">
        <v>0</v>
      </c>
      <c r="AC379">
        <v>0</v>
      </c>
      <c r="AD379">
        <v>0</v>
      </c>
      <c r="AE379">
        <v>37.979999999999997</v>
      </c>
      <c r="AF379">
        <v>0</v>
      </c>
      <c r="AG379">
        <v>0</v>
      </c>
      <c r="AH379">
        <v>0</v>
      </c>
      <c r="AI379">
        <v>1</v>
      </c>
      <c r="AJ379">
        <v>1</v>
      </c>
      <c r="AK379">
        <v>1</v>
      </c>
      <c r="AL379">
        <v>1</v>
      </c>
      <c r="AM379">
        <v>-2</v>
      </c>
      <c r="AN379">
        <v>0</v>
      </c>
      <c r="AO379">
        <v>1</v>
      </c>
      <c r="AP379">
        <v>1</v>
      </c>
      <c r="AQ379">
        <v>0</v>
      </c>
      <c r="AR379">
        <v>0</v>
      </c>
      <c r="AS379" t="s">
        <v>3</v>
      </c>
      <c r="AT379">
        <v>0.01</v>
      </c>
      <c r="AU379" t="s">
        <v>42</v>
      </c>
      <c r="AV379">
        <v>0</v>
      </c>
      <c r="AW379">
        <v>2</v>
      </c>
      <c r="AX379">
        <v>85737330</v>
      </c>
      <c r="AY379">
        <v>1</v>
      </c>
      <c r="AZ379">
        <v>0</v>
      </c>
      <c r="BA379">
        <v>373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CV379">
        <v>0</v>
      </c>
      <c r="CW379">
        <v>0</v>
      </c>
      <c r="CX379">
        <f>ROUND(Y379*Source!I193,9)</f>
        <v>0.04</v>
      </c>
      <c r="CY379">
        <f t="shared" ref="CY379:CY384" si="192">AA379</f>
        <v>37.979999999999997</v>
      </c>
      <c r="CZ379">
        <f t="shared" ref="CZ379:CZ384" si="193">AE379</f>
        <v>37.979999999999997</v>
      </c>
      <c r="DA379">
        <f t="shared" ref="DA379:DA384" si="194">AI379</f>
        <v>1</v>
      </c>
      <c r="DB379">
        <f t="shared" ref="DB379:DB384" si="195">ROUND(((ROUND(AT379*CZ379,2)*1)*1),6)</f>
        <v>0.38</v>
      </c>
      <c r="DC379">
        <f t="shared" ref="DC379:DC384" si="196">ROUND(((ROUND(AT379*AG379,2)*1)*1),6)</f>
        <v>0</v>
      </c>
      <c r="DD379" t="s">
        <v>3</v>
      </c>
      <c r="DE379" t="s">
        <v>3</v>
      </c>
      <c r="DF379">
        <f t="shared" si="190"/>
        <v>1.52</v>
      </c>
      <c r="DG379">
        <f t="shared" si="187"/>
        <v>0</v>
      </c>
      <c r="DH379">
        <f t="shared" si="188"/>
        <v>0</v>
      </c>
      <c r="DI379">
        <f t="shared" si="159"/>
        <v>0</v>
      </c>
      <c r="DJ379">
        <f t="shared" ref="DJ379:DJ384" si="197">DF379</f>
        <v>1.52</v>
      </c>
      <c r="DK379">
        <v>0</v>
      </c>
      <c r="DL379" t="s">
        <v>3</v>
      </c>
      <c r="DM379">
        <v>0</v>
      </c>
      <c r="DN379" t="s">
        <v>3</v>
      </c>
      <c r="DO379">
        <v>0</v>
      </c>
    </row>
    <row r="380" spans="1:119" x14ac:dyDescent="0.2">
      <c r="A380">
        <f>ROW(Source!A193)</f>
        <v>193</v>
      </c>
      <c r="B380">
        <v>85736471</v>
      </c>
      <c r="C380">
        <v>85737327</v>
      </c>
      <c r="D380">
        <v>85199230</v>
      </c>
      <c r="E380">
        <v>1</v>
      </c>
      <c r="F380">
        <v>1</v>
      </c>
      <c r="G380">
        <v>1081</v>
      </c>
      <c r="H380">
        <v>3</v>
      </c>
      <c r="I380" t="s">
        <v>736</v>
      </c>
      <c r="J380" t="s">
        <v>737</v>
      </c>
      <c r="K380" t="s">
        <v>738</v>
      </c>
      <c r="L380">
        <v>1348</v>
      </c>
      <c r="N380">
        <v>1009</v>
      </c>
      <c r="O380" t="s">
        <v>700</v>
      </c>
      <c r="P380" t="s">
        <v>700</v>
      </c>
      <c r="Q380">
        <v>1000</v>
      </c>
      <c r="W380">
        <v>0</v>
      </c>
      <c r="X380">
        <v>1270042986</v>
      </c>
      <c r="Y380">
        <f t="shared" si="191"/>
        <v>2.0000000000000002E-5</v>
      </c>
      <c r="AA380">
        <v>16214.84</v>
      </c>
      <c r="AB380">
        <v>0</v>
      </c>
      <c r="AC380">
        <v>0</v>
      </c>
      <c r="AD380">
        <v>0</v>
      </c>
      <c r="AE380">
        <v>16214.84</v>
      </c>
      <c r="AF380">
        <v>0</v>
      </c>
      <c r="AG380">
        <v>0</v>
      </c>
      <c r="AH380">
        <v>0</v>
      </c>
      <c r="AI380">
        <v>1</v>
      </c>
      <c r="AJ380">
        <v>1</v>
      </c>
      <c r="AK380">
        <v>1</v>
      </c>
      <c r="AL380">
        <v>1</v>
      </c>
      <c r="AM380">
        <v>-2</v>
      </c>
      <c r="AN380">
        <v>0</v>
      </c>
      <c r="AO380">
        <v>1</v>
      </c>
      <c r="AP380">
        <v>1</v>
      </c>
      <c r="AQ380">
        <v>0</v>
      </c>
      <c r="AR380">
        <v>0</v>
      </c>
      <c r="AS380" t="s">
        <v>3</v>
      </c>
      <c r="AT380">
        <v>2.0000000000000002E-5</v>
      </c>
      <c r="AU380" t="s">
        <v>42</v>
      </c>
      <c r="AV380">
        <v>0</v>
      </c>
      <c r="AW380">
        <v>2</v>
      </c>
      <c r="AX380">
        <v>85737331</v>
      </c>
      <c r="AY380">
        <v>1</v>
      </c>
      <c r="AZ380">
        <v>0</v>
      </c>
      <c r="BA380">
        <v>374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CV380">
        <v>0</v>
      </c>
      <c r="CW380">
        <v>0</v>
      </c>
      <c r="CX380">
        <f>ROUND(Y380*Source!I193,9)</f>
        <v>8.0000000000000007E-5</v>
      </c>
      <c r="CY380">
        <f t="shared" si="192"/>
        <v>16214.84</v>
      </c>
      <c r="CZ380">
        <f t="shared" si="193"/>
        <v>16214.84</v>
      </c>
      <c r="DA380">
        <f t="shared" si="194"/>
        <v>1</v>
      </c>
      <c r="DB380">
        <f t="shared" si="195"/>
        <v>0.32</v>
      </c>
      <c r="DC380">
        <f t="shared" si="196"/>
        <v>0</v>
      </c>
      <c r="DD380" t="s">
        <v>3</v>
      </c>
      <c r="DE380" t="s">
        <v>3</v>
      </c>
      <c r="DF380">
        <f t="shared" si="190"/>
        <v>1.3</v>
      </c>
      <c r="DG380">
        <f t="shared" si="187"/>
        <v>0</v>
      </c>
      <c r="DH380">
        <f t="shared" si="188"/>
        <v>0</v>
      </c>
      <c r="DI380">
        <f t="shared" si="159"/>
        <v>0</v>
      </c>
      <c r="DJ380">
        <f t="shared" si="197"/>
        <v>1.3</v>
      </c>
      <c r="DK380">
        <v>0</v>
      </c>
      <c r="DL380" t="s">
        <v>3</v>
      </c>
      <c r="DM380">
        <v>0</v>
      </c>
      <c r="DN380" t="s">
        <v>3</v>
      </c>
      <c r="DO380">
        <v>0</v>
      </c>
    </row>
    <row r="381" spans="1:119" x14ac:dyDescent="0.2">
      <c r="A381">
        <f>ROW(Source!A193)</f>
        <v>193</v>
      </c>
      <c r="B381">
        <v>85736471</v>
      </c>
      <c r="C381">
        <v>85737327</v>
      </c>
      <c r="D381">
        <v>85199398</v>
      </c>
      <c r="E381">
        <v>1</v>
      </c>
      <c r="F381">
        <v>1</v>
      </c>
      <c r="G381">
        <v>1081</v>
      </c>
      <c r="H381">
        <v>3</v>
      </c>
      <c r="I381" t="s">
        <v>739</v>
      </c>
      <c r="J381" t="s">
        <v>740</v>
      </c>
      <c r="K381" t="s">
        <v>741</v>
      </c>
      <c r="L381">
        <v>1346</v>
      </c>
      <c r="N381">
        <v>1009</v>
      </c>
      <c r="O381" t="s">
        <v>723</v>
      </c>
      <c r="P381" t="s">
        <v>723</v>
      </c>
      <c r="Q381">
        <v>1</v>
      </c>
      <c r="W381">
        <v>0</v>
      </c>
      <c r="X381">
        <v>488689173</v>
      </c>
      <c r="Y381">
        <f t="shared" si="191"/>
        <v>0.01</v>
      </c>
      <c r="AA381">
        <v>20.190000000000001</v>
      </c>
      <c r="AB381">
        <v>0</v>
      </c>
      <c r="AC381">
        <v>0</v>
      </c>
      <c r="AD381">
        <v>0</v>
      </c>
      <c r="AE381">
        <v>20.190000000000001</v>
      </c>
      <c r="AF381">
        <v>0</v>
      </c>
      <c r="AG381">
        <v>0</v>
      </c>
      <c r="AH381">
        <v>0</v>
      </c>
      <c r="AI381">
        <v>1</v>
      </c>
      <c r="AJ381">
        <v>1</v>
      </c>
      <c r="AK381">
        <v>1</v>
      </c>
      <c r="AL381">
        <v>1</v>
      </c>
      <c r="AM381">
        <v>-2</v>
      </c>
      <c r="AN381">
        <v>0</v>
      </c>
      <c r="AO381">
        <v>1</v>
      </c>
      <c r="AP381">
        <v>1</v>
      </c>
      <c r="AQ381">
        <v>0</v>
      </c>
      <c r="AR381">
        <v>0</v>
      </c>
      <c r="AS381" t="s">
        <v>3</v>
      </c>
      <c r="AT381">
        <v>0.01</v>
      </c>
      <c r="AU381" t="s">
        <v>42</v>
      </c>
      <c r="AV381">
        <v>0</v>
      </c>
      <c r="AW381">
        <v>2</v>
      </c>
      <c r="AX381">
        <v>85737332</v>
      </c>
      <c r="AY381">
        <v>1</v>
      </c>
      <c r="AZ381">
        <v>0</v>
      </c>
      <c r="BA381">
        <v>375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CV381">
        <v>0</v>
      </c>
      <c r="CW381">
        <v>0</v>
      </c>
      <c r="CX381">
        <f>ROUND(Y381*Source!I193,9)</f>
        <v>0.04</v>
      </c>
      <c r="CY381">
        <f t="shared" si="192"/>
        <v>20.190000000000001</v>
      </c>
      <c r="CZ381">
        <f t="shared" si="193"/>
        <v>20.190000000000001</v>
      </c>
      <c r="DA381">
        <f t="shared" si="194"/>
        <v>1</v>
      </c>
      <c r="DB381">
        <f t="shared" si="195"/>
        <v>0.2</v>
      </c>
      <c r="DC381">
        <f t="shared" si="196"/>
        <v>0</v>
      </c>
      <c r="DD381" t="s">
        <v>3</v>
      </c>
      <c r="DE381" t="s">
        <v>3</v>
      </c>
      <c r="DF381">
        <f t="shared" si="190"/>
        <v>0.81</v>
      </c>
      <c r="DG381">
        <f t="shared" si="187"/>
        <v>0</v>
      </c>
      <c r="DH381">
        <f t="shared" si="188"/>
        <v>0</v>
      </c>
      <c r="DI381">
        <f t="shared" si="159"/>
        <v>0</v>
      </c>
      <c r="DJ381">
        <f t="shared" si="197"/>
        <v>0.81</v>
      </c>
      <c r="DK381">
        <v>0</v>
      </c>
      <c r="DL381" t="s">
        <v>3</v>
      </c>
      <c r="DM381">
        <v>0</v>
      </c>
      <c r="DN381" t="s">
        <v>3</v>
      </c>
      <c r="DO381">
        <v>0</v>
      </c>
    </row>
    <row r="382" spans="1:119" x14ac:dyDescent="0.2">
      <c r="A382">
        <f>ROW(Source!A193)</f>
        <v>193</v>
      </c>
      <c r="B382">
        <v>85736471</v>
      </c>
      <c r="C382">
        <v>85737327</v>
      </c>
      <c r="D382">
        <v>85216792</v>
      </c>
      <c r="E382">
        <v>1</v>
      </c>
      <c r="F382">
        <v>1</v>
      </c>
      <c r="G382">
        <v>1081</v>
      </c>
      <c r="H382">
        <v>3</v>
      </c>
      <c r="I382" t="s">
        <v>175</v>
      </c>
      <c r="J382" t="s">
        <v>177</v>
      </c>
      <c r="K382" t="s">
        <v>176</v>
      </c>
      <c r="L382">
        <v>1354</v>
      </c>
      <c r="N382">
        <v>1010</v>
      </c>
      <c r="O382" t="s">
        <v>146</v>
      </c>
      <c r="P382" t="s">
        <v>146</v>
      </c>
      <c r="Q382">
        <v>1</v>
      </c>
      <c r="W382">
        <v>0</v>
      </c>
      <c r="X382">
        <v>-254914390</v>
      </c>
      <c r="Y382">
        <f t="shared" si="191"/>
        <v>1</v>
      </c>
      <c r="AA382">
        <v>74.36</v>
      </c>
      <c r="AB382">
        <v>0</v>
      </c>
      <c r="AC382">
        <v>0</v>
      </c>
      <c r="AD382">
        <v>0</v>
      </c>
      <c r="AE382">
        <v>74.36</v>
      </c>
      <c r="AF382">
        <v>0</v>
      </c>
      <c r="AG382">
        <v>0</v>
      </c>
      <c r="AH382">
        <v>0</v>
      </c>
      <c r="AI382">
        <v>1</v>
      </c>
      <c r="AJ382">
        <v>1</v>
      </c>
      <c r="AK382">
        <v>1</v>
      </c>
      <c r="AL382">
        <v>1</v>
      </c>
      <c r="AM382">
        <v>0</v>
      </c>
      <c r="AN382">
        <v>0</v>
      </c>
      <c r="AO382">
        <v>0</v>
      </c>
      <c r="AP382">
        <v>1</v>
      </c>
      <c r="AQ382">
        <v>0</v>
      </c>
      <c r="AR382">
        <v>0</v>
      </c>
      <c r="AS382" t="s">
        <v>3</v>
      </c>
      <c r="AT382">
        <v>1</v>
      </c>
      <c r="AU382" t="s">
        <v>42</v>
      </c>
      <c r="AV382">
        <v>0</v>
      </c>
      <c r="AW382">
        <v>1</v>
      </c>
      <c r="AX382">
        <v>-1</v>
      </c>
      <c r="AY382">
        <v>0</v>
      </c>
      <c r="AZ382">
        <v>0</v>
      </c>
      <c r="BA382" t="s">
        <v>3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CV382">
        <v>0</v>
      </c>
      <c r="CW382">
        <v>0</v>
      </c>
      <c r="CX382">
        <f>ROUND(Y382*Source!I193,9)</f>
        <v>4</v>
      </c>
      <c r="CY382">
        <f t="shared" si="192"/>
        <v>74.36</v>
      </c>
      <c r="CZ382">
        <f t="shared" si="193"/>
        <v>74.36</v>
      </c>
      <c r="DA382">
        <f t="shared" si="194"/>
        <v>1</v>
      </c>
      <c r="DB382">
        <f t="shared" si="195"/>
        <v>74.36</v>
      </c>
      <c r="DC382">
        <f t="shared" si="196"/>
        <v>0</v>
      </c>
      <c r="DD382" t="s">
        <v>3</v>
      </c>
      <c r="DE382" t="s">
        <v>3</v>
      </c>
      <c r="DF382">
        <f t="shared" si="190"/>
        <v>297.44</v>
      </c>
      <c r="DG382">
        <f t="shared" si="187"/>
        <v>0</v>
      </c>
      <c r="DH382">
        <f t="shared" si="188"/>
        <v>0</v>
      </c>
      <c r="DI382">
        <f t="shared" si="159"/>
        <v>0</v>
      </c>
      <c r="DJ382">
        <f t="shared" si="197"/>
        <v>297.44</v>
      </c>
      <c r="DK382">
        <v>0</v>
      </c>
      <c r="DL382" t="s">
        <v>3</v>
      </c>
      <c r="DM382">
        <v>0</v>
      </c>
      <c r="DN382" t="s">
        <v>3</v>
      </c>
      <c r="DO382">
        <v>0</v>
      </c>
    </row>
    <row r="383" spans="1:119" x14ac:dyDescent="0.2">
      <c r="A383">
        <f>ROW(Source!A193)</f>
        <v>193</v>
      </c>
      <c r="B383">
        <v>85736471</v>
      </c>
      <c r="C383">
        <v>85737327</v>
      </c>
      <c r="D383">
        <v>85218043</v>
      </c>
      <c r="E383">
        <v>1</v>
      </c>
      <c r="F383">
        <v>1</v>
      </c>
      <c r="G383">
        <v>1081</v>
      </c>
      <c r="H383">
        <v>3</v>
      </c>
      <c r="I383" t="s">
        <v>778</v>
      </c>
      <c r="J383" t="s">
        <v>779</v>
      </c>
      <c r="K383" t="s">
        <v>780</v>
      </c>
      <c r="L383">
        <v>1354</v>
      </c>
      <c r="N383">
        <v>1010</v>
      </c>
      <c r="O383" t="s">
        <v>146</v>
      </c>
      <c r="P383" t="s">
        <v>146</v>
      </c>
      <c r="Q383">
        <v>1</v>
      </c>
      <c r="W383">
        <v>0</v>
      </c>
      <c r="X383">
        <v>615255177</v>
      </c>
      <c r="Y383">
        <f t="shared" si="191"/>
        <v>2</v>
      </c>
      <c r="AA383">
        <v>12.41</v>
      </c>
      <c r="AB383">
        <v>0</v>
      </c>
      <c r="AC383">
        <v>0</v>
      </c>
      <c r="AD383">
        <v>0</v>
      </c>
      <c r="AE383">
        <v>12.41</v>
      </c>
      <c r="AF383">
        <v>0</v>
      </c>
      <c r="AG383">
        <v>0</v>
      </c>
      <c r="AH383">
        <v>0</v>
      </c>
      <c r="AI383">
        <v>1</v>
      </c>
      <c r="AJ383">
        <v>1</v>
      </c>
      <c r="AK383">
        <v>1</v>
      </c>
      <c r="AL383">
        <v>1</v>
      </c>
      <c r="AM383">
        <v>-2</v>
      </c>
      <c r="AN383">
        <v>0</v>
      </c>
      <c r="AO383">
        <v>1</v>
      </c>
      <c r="AP383">
        <v>1</v>
      </c>
      <c r="AQ383">
        <v>0</v>
      </c>
      <c r="AR383">
        <v>0</v>
      </c>
      <c r="AS383" t="s">
        <v>3</v>
      </c>
      <c r="AT383">
        <v>2</v>
      </c>
      <c r="AU383" t="s">
        <v>42</v>
      </c>
      <c r="AV383">
        <v>0</v>
      </c>
      <c r="AW383">
        <v>2</v>
      </c>
      <c r="AX383">
        <v>85737333</v>
      </c>
      <c r="AY383">
        <v>1</v>
      </c>
      <c r="AZ383">
        <v>0</v>
      </c>
      <c r="BA383">
        <v>376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CV383">
        <v>0</v>
      </c>
      <c r="CW383">
        <v>0</v>
      </c>
      <c r="CX383">
        <f>ROUND(Y383*Source!I193,9)</f>
        <v>8</v>
      </c>
      <c r="CY383">
        <f t="shared" si="192"/>
        <v>12.41</v>
      </c>
      <c r="CZ383">
        <f t="shared" si="193"/>
        <v>12.41</v>
      </c>
      <c r="DA383">
        <f t="shared" si="194"/>
        <v>1</v>
      </c>
      <c r="DB383">
        <f t="shared" si="195"/>
        <v>24.82</v>
      </c>
      <c r="DC383">
        <f t="shared" si="196"/>
        <v>0</v>
      </c>
      <c r="DD383" t="s">
        <v>3</v>
      </c>
      <c r="DE383" t="s">
        <v>3</v>
      </c>
      <c r="DF383">
        <f t="shared" si="190"/>
        <v>99.28</v>
      </c>
      <c r="DG383">
        <f t="shared" si="187"/>
        <v>0</v>
      </c>
      <c r="DH383">
        <f t="shared" si="188"/>
        <v>0</v>
      </c>
      <c r="DI383">
        <f t="shared" si="159"/>
        <v>0</v>
      </c>
      <c r="DJ383">
        <f t="shared" si="197"/>
        <v>99.28</v>
      </c>
      <c r="DK383">
        <v>0</v>
      </c>
      <c r="DL383" t="s">
        <v>3</v>
      </c>
      <c r="DM383">
        <v>0</v>
      </c>
      <c r="DN383" t="s">
        <v>3</v>
      </c>
      <c r="DO383">
        <v>0</v>
      </c>
    </row>
    <row r="384" spans="1:119" x14ac:dyDescent="0.2">
      <c r="A384">
        <f>ROW(Source!A193)</f>
        <v>193</v>
      </c>
      <c r="B384">
        <v>85736471</v>
      </c>
      <c r="C384">
        <v>85737327</v>
      </c>
      <c r="D384">
        <v>85218064</v>
      </c>
      <c r="E384">
        <v>1</v>
      </c>
      <c r="F384">
        <v>1</v>
      </c>
      <c r="G384">
        <v>1081</v>
      </c>
      <c r="H384">
        <v>3</v>
      </c>
      <c r="I384" t="s">
        <v>370</v>
      </c>
      <c r="J384" t="s">
        <v>372</v>
      </c>
      <c r="K384" t="s">
        <v>371</v>
      </c>
      <c r="L384">
        <v>1301</v>
      </c>
      <c r="N384">
        <v>1003</v>
      </c>
      <c r="O384" t="s">
        <v>156</v>
      </c>
      <c r="P384" t="s">
        <v>156</v>
      </c>
      <c r="Q384">
        <v>1</v>
      </c>
      <c r="W384">
        <v>0</v>
      </c>
      <c r="X384">
        <v>371522274</v>
      </c>
      <c r="Y384">
        <f t="shared" si="191"/>
        <v>25</v>
      </c>
      <c r="AA384">
        <v>17.5</v>
      </c>
      <c r="AB384">
        <v>0</v>
      </c>
      <c r="AC384">
        <v>0</v>
      </c>
      <c r="AD384">
        <v>0</v>
      </c>
      <c r="AE384">
        <v>17.5</v>
      </c>
      <c r="AF384">
        <v>0</v>
      </c>
      <c r="AG384">
        <v>0</v>
      </c>
      <c r="AH384">
        <v>0</v>
      </c>
      <c r="AI384">
        <v>1</v>
      </c>
      <c r="AJ384">
        <v>1</v>
      </c>
      <c r="AK384">
        <v>1</v>
      </c>
      <c r="AL384">
        <v>1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0</v>
      </c>
      <c r="AS384" t="s">
        <v>3</v>
      </c>
      <c r="AT384">
        <v>25</v>
      </c>
      <c r="AU384" t="s">
        <v>42</v>
      </c>
      <c r="AV384">
        <v>0</v>
      </c>
      <c r="AW384">
        <v>1</v>
      </c>
      <c r="AX384">
        <v>-1</v>
      </c>
      <c r="AY384">
        <v>0</v>
      </c>
      <c r="AZ384">
        <v>0</v>
      </c>
      <c r="BA384" t="s">
        <v>3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CV384">
        <v>0</v>
      </c>
      <c r="CW384">
        <v>0</v>
      </c>
      <c r="CX384">
        <f>ROUND(Y384*Source!I193,9)</f>
        <v>100</v>
      </c>
      <c r="CY384">
        <f t="shared" si="192"/>
        <v>17.5</v>
      </c>
      <c r="CZ384">
        <f t="shared" si="193"/>
        <v>17.5</v>
      </c>
      <c r="DA384">
        <f t="shared" si="194"/>
        <v>1</v>
      </c>
      <c r="DB384">
        <f t="shared" si="195"/>
        <v>437.5</v>
      </c>
      <c r="DC384">
        <f t="shared" si="196"/>
        <v>0</v>
      </c>
      <c r="DD384" t="s">
        <v>3</v>
      </c>
      <c r="DE384" t="s">
        <v>3</v>
      </c>
      <c r="DF384">
        <f t="shared" si="190"/>
        <v>1750</v>
      </c>
      <c r="DG384">
        <f t="shared" si="187"/>
        <v>0</v>
      </c>
      <c r="DH384">
        <f t="shared" si="188"/>
        <v>0</v>
      </c>
      <c r="DI384">
        <f t="shared" si="159"/>
        <v>0</v>
      </c>
      <c r="DJ384">
        <f t="shared" si="197"/>
        <v>1750</v>
      </c>
      <c r="DK384">
        <v>0</v>
      </c>
      <c r="DL384" t="s">
        <v>3</v>
      </c>
      <c r="DM384">
        <v>0</v>
      </c>
      <c r="DN384" t="s">
        <v>3</v>
      </c>
      <c r="DO384">
        <v>0</v>
      </c>
    </row>
    <row r="385" spans="1:119" x14ac:dyDescent="0.2">
      <c r="A385">
        <f>ROW(Source!A194)</f>
        <v>194</v>
      </c>
      <c r="B385">
        <v>85736473</v>
      </c>
      <c r="C385">
        <v>85737327</v>
      </c>
      <c r="D385">
        <v>85164021</v>
      </c>
      <c r="E385">
        <v>1081</v>
      </c>
      <c r="F385">
        <v>1</v>
      </c>
      <c r="G385">
        <v>1081</v>
      </c>
      <c r="H385">
        <v>1</v>
      </c>
      <c r="I385" t="s">
        <v>684</v>
      </c>
      <c r="J385" t="s">
        <v>3</v>
      </c>
      <c r="K385" t="s">
        <v>685</v>
      </c>
      <c r="L385">
        <v>1191</v>
      </c>
      <c r="N385">
        <v>1013</v>
      </c>
      <c r="O385" t="s">
        <v>686</v>
      </c>
      <c r="P385" t="s">
        <v>686</v>
      </c>
      <c r="Q385">
        <v>1</v>
      </c>
      <c r="W385">
        <v>0</v>
      </c>
      <c r="X385">
        <v>476480486</v>
      </c>
      <c r="Y385">
        <f>((AT385*1.15)*1.2)</f>
        <v>0.41399999999999998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1</v>
      </c>
      <c r="AK385">
        <v>1</v>
      </c>
      <c r="AL385">
        <v>1</v>
      </c>
      <c r="AM385">
        <v>5</v>
      </c>
      <c r="AN385">
        <v>0</v>
      </c>
      <c r="AO385">
        <v>1</v>
      </c>
      <c r="AP385">
        <v>1</v>
      </c>
      <c r="AQ385">
        <v>0</v>
      </c>
      <c r="AR385">
        <v>0</v>
      </c>
      <c r="AS385" t="s">
        <v>3</v>
      </c>
      <c r="AT385">
        <v>0.3</v>
      </c>
      <c r="AU385" t="s">
        <v>141</v>
      </c>
      <c r="AV385">
        <v>1</v>
      </c>
      <c r="AW385">
        <v>2</v>
      </c>
      <c r="AX385">
        <v>85737328</v>
      </c>
      <c r="AY385">
        <v>1</v>
      </c>
      <c r="AZ385">
        <v>0</v>
      </c>
      <c r="BA385">
        <v>379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CU385">
        <f>ROUND(AT385*Source!I194*AH385*AL385,2)</f>
        <v>0</v>
      </c>
      <c r="CV385">
        <f>ROUND(Y385*Source!I194,9)</f>
        <v>1.6559999999999999</v>
      </c>
      <c r="CW385">
        <v>0</v>
      </c>
      <c r="CX385">
        <f>ROUND(Y385*Source!I194,9)</f>
        <v>1.6559999999999999</v>
      </c>
      <c r="CY385">
        <f>AD385</f>
        <v>0</v>
      </c>
      <c r="CZ385">
        <f>AH385</f>
        <v>0</v>
      </c>
      <c r="DA385">
        <f>AL385</f>
        <v>1</v>
      </c>
      <c r="DB385">
        <f>ROUND(((ROUND(AT385*CZ385,2)*1.15)*1.2),6)</f>
        <v>0</v>
      </c>
      <c r="DC385">
        <f>ROUND(((ROUND(AT385*AG385,2)*1.15)*1.2),6)</f>
        <v>0</v>
      </c>
      <c r="DD385" t="s">
        <v>3</v>
      </c>
      <c r="DE385" t="s">
        <v>3</v>
      </c>
      <c r="DF385">
        <f t="shared" si="190"/>
        <v>0</v>
      </c>
      <c r="DG385">
        <f t="shared" si="187"/>
        <v>0</v>
      </c>
      <c r="DH385">
        <f t="shared" si="188"/>
        <v>0</v>
      </c>
      <c r="DI385">
        <f t="shared" ref="DI385:DI448" si="198">ROUND(ROUND(AH385,2)*CX385,2)</f>
        <v>0</v>
      </c>
      <c r="DJ385">
        <f>DI385</f>
        <v>0</v>
      </c>
      <c r="DK385">
        <v>0</v>
      </c>
      <c r="DL385" t="s">
        <v>3</v>
      </c>
      <c r="DM385">
        <v>0</v>
      </c>
      <c r="DN385" t="s">
        <v>3</v>
      </c>
      <c r="DO385">
        <v>0</v>
      </c>
    </row>
    <row r="386" spans="1:119" x14ac:dyDescent="0.2">
      <c r="A386">
        <f>ROW(Source!A194)</f>
        <v>194</v>
      </c>
      <c r="B386">
        <v>85736473</v>
      </c>
      <c r="C386">
        <v>85737327</v>
      </c>
      <c r="D386">
        <v>85229932</v>
      </c>
      <c r="E386">
        <v>1</v>
      </c>
      <c r="F386">
        <v>1</v>
      </c>
      <c r="G386">
        <v>1081</v>
      </c>
      <c r="H386">
        <v>2</v>
      </c>
      <c r="I386" t="s">
        <v>704</v>
      </c>
      <c r="J386" t="s">
        <v>705</v>
      </c>
      <c r="K386" t="s">
        <v>706</v>
      </c>
      <c r="L386">
        <v>1368</v>
      </c>
      <c r="N386">
        <v>1011</v>
      </c>
      <c r="O386" t="s">
        <v>690</v>
      </c>
      <c r="P386" t="s">
        <v>690</v>
      </c>
      <c r="Q386">
        <v>1</v>
      </c>
      <c r="W386">
        <v>0</v>
      </c>
      <c r="X386">
        <v>874612079</v>
      </c>
      <c r="Y386">
        <f>((AT386*1.25)*1.2)</f>
        <v>1.4999999999999999E-2</v>
      </c>
      <c r="AA386">
        <v>0</v>
      </c>
      <c r="AB386">
        <v>1513.56</v>
      </c>
      <c r="AC386">
        <v>758.78</v>
      </c>
      <c r="AD386">
        <v>0</v>
      </c>
      <c r="AE386">
        <v>0</v>
      </c>
      <c r="AF386">
        <v>83.1</v>
      </c>
      <c r="AG386">
        <v>12.62</v>
      </c>
      <c r="AH386">
        <v>0</v>
      </c>
      <c r="AI386">
        <v>1</v>
      </c>
      <c r="AJ386">
        <v>17.07</v>
      </c>
      <c r="AK386">
        <v>56.35</v>
      </c>
      <c r="AL386">
        <v>1</v>
      </c>
      <c r="AM386">
        <v>2</v>
      </c>
      <c r="AN386">
        <v>0</v>
      </c>
      <c r="AO386">
        <v>1</v>
      </c>
      <c r="AP386">
        <v>1</v>
      </c>
      <c r="AQ386">
        <v>0</v>
      </c>
      <c r="AR386">
        <v>0</v>
      </c>
      <c r="AS386" t="s">
        <v>3</v>
      </c>
      <c r="AT386">
        <v>0.01</v>
      </c>
      <c r="AU386" t="s">
        <v>140</v>
      </c>
      <c r="AV386">
        <v>0</v>
      </c>
      <c r="AW386">
        <v>2</v>
      </c>
      <c r="AX386">
        <v>85737329</v>
      </c>
      <c r="AY386">
        <v>1</v>
      </c>
      <c r="AZ386">
        <v>0</v>
      </c>
      <c r="BA386">
        <v>380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CV386">
        <v>0</v>
      </c>
      <c r="CW386">
        <f>ROUND(Y386*Source!I194*DO386,9)</f>
        <v>0.75719999999999998</v>
      </c>
      <c r="CX386">
        <f>ROUND(Y386*Source!I194,9)</f>
        <v>0.06</v>
      </c>
      <c r="CY386">
        <f>AB386</f>
        <v>1513.56</v>
      </c>
      <c r="CZ386">
        <f>AF386</f>
        <v>83.1</v>
      </c>
      <c r="DA386">
        <f>AJ386</f>
        <v>17.07</v>
      </c>
      <c r="DB386">
        <f>ROUND(((ROUND(AT386*CZ386,2)*1.25)*1.2),6)</f>
        <v>1.2450000000000001</v>
      </c>
      <c r="DC386">
        <f>ROUND(((ROUND(AT386*AG386,2)*1.25)*1.2),6)</f>
        <v>0.19500000000000001</v>
      </c>
      <c r="DD386" t="s">
        <v>3</v>
      </c>
      <c r="DE386" t="s">
        <v>3</v>
      </c>
      <c r="DF386">
        <f t="shared" si="190"/>
        <v>0</v>
      </c>
      <c r="DG386">
        <f>ROUND(ROUND(AF386*AJ386,2)*CX386,2)</f>
        <v>85.11</v>
      </c>
      <c r="DH386">
        <f>ROUND(ROUND(AG386*AK386,2)*CX386,2)</f>
        <v>42.67</v>
      </c>
      <c r="DI386">
        <f t="shared" si="198"/>
        <v>0</v>
      </c>
      <c r="DJ386">
        <f>DG386</f>
        <v>85.11</v>
      </c>
      <c r="DK386">
        <v>0</v>
      </c>
      <c r="DL386" t="s">
        <v>707</v>
      </c>
      <c r="DM386">
        <v>0</v>
      </c>
      <c r="DN386" t="s">
        <v>686</v>
      </c>
      <c r="DO386">
        <v>12.62</v>
      </c>
    </row>
    <row r="387" spans="1:119" x14ac:dyDescent="0.2">
      <c r="A387">
        <f>ROW(Source!A194)</f>
        <v>194</v>
      </c>
      <c r="B387">
        <v>85736473</v>
      </c>
      <c r="C387">
        <v>85737327</v>
      </c>
      <c r="D387">
        <v>85200671</v>
      </c>
      <c r="E387">
        <v>1</v>
      </c>
      <c r="F387">
        <v>1</v>
      </c>
      <c r="G387">
        <v>1081</v>
      </c>
      <c r="H387">
        <v>3</v>
      </c>
      <c r="I387" t="s">
        <v>730</v>
      </c>
      <c r="J387" t="s">
        <v>731</v>
      </c>
      <c r="K387" t="s">
        <v>732</v>
      </c>
      <c r="L387">
        <v>1346</v>
      </c>
      <c r="N387">
        <v>1009</v>
      </c>
      <c r="O387" t="s">
        <v>723</v>
      </c>
      <c r="P387" t="s">
        <v>723</v>
      </c>
      <c r="Q387">
        <v>1</v>
      </c>
      <c r="W387">
        <v>0</v>
      </c>
      <c r="X387">
        <v>1021383118</v>
      </c>
      <c r="Y387">
        <f t="shared" ref="Y387:Y392" si="199">((AT387*1)*1)</f>
        <v>0.01</v>
      </c>
      <c r="AA387">
        <v>315.23</v>
      </c>
      <c r="AB387">
        <v>0</v>
      </c>
      <c r="AC387">
        <v>0</v>
      </c>
      <c r="AD387">
        <v>0</v>
      </c>
      <c r="AE387">
        <v>37.979999999999997</v>
      </c>
      <c r="AF387">
        <v>0</v>
      </c>
      <c r="AG387">
        <v>0</v>
      </c>
      <c r="AH387">
        <v>0</v>
      </c>
      <c r="AI387">
        <v>8.3000000000000007</v>
      </c>
      <c r="AJ387">
        <v>1</v>
      </c>
      <c r="AK387">
        <v>1</v>
      </c>
      <c r="AL387">
        <v>1</v>
      </c>
      <c r="AM387">
        <v>2</v>
      </c>
      <c r="AN387">
        <v>0</v>
      </c>
      <c r="AO387">
        <v>1</v>
      </c>
      <c r="AP387">
        <v>1</v>
      </c>
      <c r="AQ387">
        <v>0</v>
      </c>
      <c r="AR387">
        <v>0</v>
      </c>
      <c r="AS387" t="s">
        <v>3</v>
      </c>
      <c r="AT387">
        <v>0.01</v>
      </c>
      <c r="AU387" t="s">
        <v>42</v>
      </c>
      <c r="AV387">
        <v>0</v>
      </c>
      <c r="AW387">
        <v>2</v>
      </c>
      <c r="AX387">
        <v>85737330</v>
      </c>
      <c r="AY387">
        <v>1</v>
      </c>
      <c r="AZ387">
        <v>0</v>
      </c>
      <c r="BA387">
        <v>381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CV387">
        <v>0</v>
      </c>
      <c r="CW387">
        <v>0</v>
      </c>
      <c r="CX387">
        <f>ROUND(Y387*Source!I194,9)</f>
        <v>0.04</v>
      </c>
      <c r="CY387">
        <f t="shared" ref="CY387:CY392" si="200">AA387</f>
        <v>315.23</v>
      </c>
      <c r="CZ387">
        <f t="shared" ref="CZ387:CZ392" si="201">AE387</f>
        <v>37.979999999999997</v>
      </c>
      <c r="DA387">
        <f t="shared" ref="DA387:DA392" si="202">AI387</f>
        <v>8.3000000000000007</v>
      </c>
      <c r="DB387">
        <f t="shared" ref="DB387:DB392" si="203">ROUND(((ROUND(AT387*CZ387,2)*1)*1),6)</f>
        <v>0.38</v>
      </c>
      <c r="DC387">
        <f t="shared" ref="DC387:DC392" si="204">ROUND(((ROUND(AT387*AG387,2)*1)*1),6)</f>
        <v>0</v>
      </c>
      <c r="DD387" t="s">
        <v>3</v>
      </c>
      <c r="DE387" t="s">
        <v>3</v>
      </c>
      <c r="DF387">
        <f t="shared" ref="DF387:DF392" si="205">ROUND(ROUND(AE387*AI387,2)*CX387,2)</f>
        <v>12.61</v>
      </c>
      <c r="DG387">
        <f t="shared" ref="DG387:DG409" si="206">ROUND(ROUND(AF387,2)*CX387,2)</f>
        <v>0</v>
      </c>
      <c r="DH387">
        <f t="shared" ref="DH387:DH410" si="207">ROUND(ROUND(AG387,2)*CX387,2)</f>
        <v>0</v>
      </c>
      <c r="DI387">
        <f t="shared" si="198"/>
        <v>0</v>
      </c>
      <c r="DJ387">
        <f t="shared" ref="DJ387:DJ392" si="208">DF387</f>
        <v>12.61</v>
      </c>
      <c r="DK387">
        <v>0</v>
      </c>
      <c r="DL387" t="s">
        <v>3</v>
      </c>
      <c r="DM387">
        <v>0</v>
      </c>
      <c r="DN387" t="s">
        <v>3</v>
      </c>
      <c r="DO387">
        <v>0</v>
      </c>
    </row>
    <row r="388" spans="1:119" x14ac:dyDescent="0.2">
      <c r="A388">
        <f>ROW(Source!A194)</f>
        <v>194</v>
      </c>
      <c r="B388">
        <v>85736473</v>
      </c>
      <c r="C388">
        <v>85737327</v>
      </c>
      <c r="D388">
        <v>85199230</v>
      </c>
      <c r="E388">
        <v>1</v>
      </c>
      <c r="F388">
        <v>1</v>
      </c>
      <c r="G388">
        <v>1081</v>
      </c>
      <c r="H388">
        <v>3</v>
      </c>
      <c r="I388" t="s">
        <v>736</v>
      </c>
      <c r="J388" t="s">
        <v>737</v>
      </c>
      <c r="K388" t="s">
        <v>738</v>
      </c>
      <c r="L388">
        <v>1348</v>
      </c>
      <c r="N388">
        <v>1009</v>
      </c>
      <c r="O388" t="s">
        <v>700</v>
      </c>
      <c r="P388" t="s">
        <v>700</v>
      </c>
      <c r="Q388">
        <v>1000</v>
      </c>
      <c r="W388">
        <v>0</v>
      </c>
      <c r="X388">
        <v>1270042986</v>
      </c>
      <c r="Y388">
        <f t="shared" si="199"/>
        <v>2.0000000000000002E-5</v>
      </c>
      <c r="AA388">
        <v>55941.2</v>
      </c>
      <c r="AB388">
        <v>0</v>
      </c>
      <c r="AC388">
        <v>0</v>
      </c>
      <c r="AD388">
        <v>0</v>
      </c>
      <c r="AE388">
        <v>16214.84</v>
      </c>
      <c r="AF388">
        <v>0</v>
      </c>
      <c r="AG388">
        <v>0</v>
      </c>
      <c r="AH388">
        <v>0</v>
      </c>
      <c r="AI388">
        <v>3.45</v>
      </c>
      <c r="AJ388">
        <v>1</v>
      </c>
      <c r="AK388">
        <v>1</v>
      </c>
      <c r="AL388">
        <v>1</v>
      </c>
      <c r="AM388">
        <v>2</v>
      </c>
      <c r="AN388">
        <v>0</v>
      </c>
      <c r="AO388">
        <v>1</v>
      </c>
      <c r="AP388">
        <v>1</v>
      </c>
      <c r="AQ388">
        <v>0</v>
      </c>
      <c r="AR388">
        <v>0</v>
      </c>
      <c r="AS388" t="s">
        <v>3</v>
      </c>
      <c r="AT388">
        <v>2.0000000000000002E-5</v>
      </c>
      <c r="AU388" t="s">
        <v>42</v>
      </c>
      <c r="AV388">
        <v>0</v>
      </c>
      <c r="AW388">
        <v>2</v>
      </c>
      <c r="AX388">
        <v>85737331</v>
      </c>
      <c r="AY388">
        <v>1</v>
      </c>
      <c r="AZ388">
        <v>0</v>
      </c>
      <c r="BA388">
        <v>382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CV388">
        <v>0</v>
      </c>
      <c r="CW388">
        <v>0</v>
      </c>
      <c r="CX388">
        <f>ROUND(Y388*Source!I194,9)</f>
        <v>8.0000000000000007E-5</v>
      </c>
      <c r="CY388">
        <f t="shared" si="200"/>
        <v>55941.2</v>
      </c>
      <c r="CZ388">
        <f t="shared" si="201"/>
        <v>16214.84</v>
      </c>
      <c r="DA388">
        <f t="shared" si="202"/>
        <v>3.45</v>
      </c>
      <c r="DB388">
        <f t="shared" si="203"/>
        <v>0.32</v>
      </c>
      <c r="DC388">
        <f t="shared" si="204"/>
        <v>0</v>
      </c>
      <c r="DD388" t="s">
        <v>3</v>
      </c>
      <c r="DE388" t="s">
        <v>3</v>
      </c>
      <c r="DF388">
        <f t="shared" si="205"/>
        <v>4.4800000000000004</v>
      </c>
      <c r="DG388">
        <f t="shared" si="206"/>
        <v>0</v>
      </c>
      <c r="DH388">
        <f t="shared" si="207"/>
        <v>0</v>
      </c>
      <c r="DI388">
        <f t="shared" si="198"/>
        <v>0</v>
      </c>
      <c r="DJ388">
        <f t="shared" si="208"/>
        <v>4.4800000000000004</v>
      </c>
      <c r="DK388">
        <v>0</v>
      </c>
      <c r="DL388" t="s">
        <v>3</v>
      </c>
      <c r="DM388">
        <v>0</v>
      </c>
      <c r="DN388" t="s">
        <v>3</v>
      </c>
      <c r="DO388">
        <v>0</v>
      </c>
    </row>
    <row r="389" spans="1:119" x14ac:dyDescent="0.2">
      <c r="A389">
        <f>ROW(Source!A194)</f>
        <v>194</v>
      </c>
      <c r="B389">
        <v>85736473</v>
      </c>
      <c r="C389">
        <v>85737327</v>
      </c>
      <c r="D389">
        <v>85199398</v>
      </c>
      <c r="E389">
        <v>1</v>
      </c>
      <c r="F389">
        <v>1</v>
      </c>
      <c r="G389">
        <v>1081</v>
      </c>
      <c r="H389">
        <v>3</v>
      </c>
      <c r="I389" t="s">
        <v>739</v>
      </c>
      <c r="J389" t="s">
        <v>740</v>
      </c>
      <c r="K389" t="s">
        <v>741</v>
      </c>
      <c r="L389">
        <v>1346</v>
      </c>
      <c r="N389">
        <v>1009</v>
      </c>
      <c r="O389" t="s">
        <v>723</v>
      </c>
      <c r="P389" t="s">
        <v>723</v>
      </c>
      <c r="Q389">
        <v>1</v>
      </c>
      <c r="W389">
        <v>0</v>
      </c>
      <c r="X389">
        <v>488689173</v>
      </c>
      <c r="Y389">
        <f t="shared" si="199"/>
        <v>0.01</v>
      </c>
      <c r="AA389">
        <v>85.81</v>
      </c>
      <c r="AB389">
        <v>0</v>
      </c>
      <c r="AC389">
        <v>0</v>
      </c>
      <c r="AD389">
        <v>0</v>
      </c>
      <c r="AE389">
        <v>20.190000000000001</v>
      </c>
      <c r="AF389">
        <v>0</v>
      </c>
      <c r="AG389">
        <v>0</v>
      </c>
      <c r="AH389">
        <v>0</v>
      </c>
      <c r="AI389">
        <v>4.25</v>
      </c>
      <c r="AJ389">
        <v>1</v>
      </c>
      <c r="AK389">
        <v>1</v>
      </c>
      <c r="AL389">
        <v>1</v>
      </c>
      <c r="AM389">
        <v>2</v>
      </c>
      <c r="AN389">
        <v>0</v>
      </c>
      <c r="AO389">
        <v>1</v>
      </c>
      <c r="AP389">
        <v>1</v>
      </c>
      <c r="AQ389">
        <v>0</v>
      </c>
      <c r="AR389">
        <v>0</v>
      </c>
      <c r="AS389" t="s">
        <v>3</v>
      </c>
      <c r="AT389">
        <v>0.01</v>
      </c>
      <c r="AU389" t="s">
        <v>42</v>
      </c>
      <c r="AV389">
        <v>0</v>
      </c>
      <c r="AW389">
        <v>2</v>
      </c>
      <c r="AX389">
        <v>85737332</v>
      </c>
      <c r="AY389">
        <v>1</v>
      </c>
      <c r="AZ389">
        <v>0</v>
      </c>
      <c r="BA389">
        <v>383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CV389">
        <v>0</v>
      </c>
      <c r="CW389">
        <v>0</v>
      </c>
      <c r="CX389">
        <f>ROUND(Y389*Source!I194,9)</f>
        <v>0.04</v>
      </c>
      <c r="CY389">
        <f t="shared" si="200"/>
        <v>85.81</v>
      </c>
      <c r="CZ389">
        <f t="shared" si="201"/>
        <v>20.190000000000001</v>
      </c>
      <c r="DA389">
        <f t="shared" si="202"/>
        <v>4.25</v>
      </c>
      <c r="DB389">
        <f t="shared" si="203"/>
        <v>0.2</v>
      </c>
      <c r="DC389">
        <f t="shared" si="204"/>
        <v>0</v>
      </c>
      <c r="DD389" t="s">
        <v>3</v>
      </c>
      <c r="DE389" t="s">
        <v>3</v>
      </c>
      <c r="DF389">
        <f t="shared" si="205"/>
        <v>3.43</v>
      </c>
      <c r="DG389">
        <f t="shared" si="206"/>
        <v>0</v>
      </c>
      <c r="DH389">
        <f t="shared" si="207"/>
        <v>0</v>
      </c>
      <c r="DI389">
        <f t="shared" si="198"/>
        <v>0</v>
      </c>
      <c r="DJ389">
        <f t="shared" si="208"/>
        <v>3.43</v>
      </c>
      <c r="DK389">
        <v>0</v>
      </c>
      <c r="DL389" t="s">
        <v>3</v>
      </c>
      <c r="DM389">
        <v>0</v>
      </c>
      <c r="DN389" t="s">
        <v>3</v>
      </c>
      <c r="DO389">
        <v>0</v>
      </c>
    </row>
    <row r="390" spans="1:119" x14ac:dyDescent="0.2">
      <c r="A390">
        <f>ROW(Source!A194)</f>
        <v>194</v>
      </c>
      <c r="B390">
        <v>85736473</v>
      </c>
      <c r="C390">
        <v>85737327</v>
      </c>
      <c r="D390">
        <v>85216792</v>
      </c>
      <c r="E390">
        <v>1</v>
      </c>
      <c r="F390">
        <v>1</v>
      </c>
      <c r="G390">
        <v>1081</v>
      </c>
      <c r="H390">
        <v>3</v>
      </c>
      <c r="I390" t="s">
        <v>175</v>
      </c>
      <c r="J390" t="s">
        <v>177</v>
      </c>
      <c r="K390" t="s">
        <v>176</v>
      </c>
      <c r="L390">
        <v>1354</v>
      </c>
      <c r="N390">
        <v>1010</v>
      </c>
      <c r="O390" t="s">
        <v>146</v>
      </c>
      <c r="P390" t="s">
        <v>146</v>
      </c>
      <c r="Q390">
        <v>1</v>
      </c>
      <c r="W390">
        <v>0</v>
      </c>
      <c r="X390">
        <v>-254914390</v>
      </c>
      <c r="Y390">
        <f t="shared" si="199"/>
        <v>1</v>
      </c>
      <c r="AA390">
        <v>1462.66</v>
      </c>
      <c r="AB390">
        <v>0</v>
      </c>
      <c r="AC390">
        <v>0</v>
      </c>
      <c r="AD390">
        <v>0</v>
      </c>
      <c r="AE390">
        <v>74.36</v>
      </c>
      <c r="AF390">
        <v>0</v>
      </c>
      <c r="AG390">
        <v>0</v>
      </c>
      <c r="AH390">
        <v>0</v>
      </c>
      <c r="AI390">
        <v>19.670000000000002</v>
      </c>
      <c r="AJ390">
        <v>1</v>
      </c>
      <c r="AK390">
        <v>1</v>
      </c>
      <c r="AL390">
        <v>1</v>
      </c>
      <c r="AM390">
        <v>0</v>
      </c>
      <c r="AN390">
        <v>0</v>
      </c>
      <c r="AO390">
        <v>0</v>
      </c>
      <c r="AP390">
        <v>1</v>
      </c>
      <c r="AQ390">
        <v>0</v>
      </c>
      <c r="AR390">
        <v>0</v>
      </c>
      <c r="AS390" t="s">
        <v>3</v>
      </c>
      <c r="AT390">
        <v>1</v>
      </c>
      <c r="AU390" t="s">
        <v>42</v>
      </c>
      <c r="AV390">
        <v>0</v>
      </c>
      <c r="AW390">
        <v>1</v>
      </c>
      <c r="AX390">
        <v>-1</v>
      </c>
      <c r="AY390">
        <v>0</v>
      </c>
      <c r="AZ390">
        <v>0</v>
      </c>
      <c r="BA390" t="s">
        <v>3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CV390">
        <v>0</v>
      </c>
      <c r="CW390">
        <v>0</v>
      </c>
      <c r="CX390">
        <f>ROUND(Y390*Source!I194,9)</f>
        <v>4</v>
      </c>
      <c r="CY390">
        <f t="shared" si="200"/>
        <v>1462.66</v>
      </c>
      <c r="CZ390">
        <f t="shared" si="201"/>
        <v>74.36</v>
      </c>
      <c r="DA390">
        <f t="shared" si="202"/>
        <v>19.670000000000002</v>
      </c>
      <c r="DB390">
        <f t="shared" si="203"/>
        <v>74.36</v>
      </c>
      <c r="DC390">
        <f t="shared" si="204"/>
        <v>0</v>
      </c>
      <c r="DD390" t="s">
        <v>3</v>
      </c>
      <c r="DE390" t="s">
        <v>3</v>
      </c>
      <c r="DF390">
        <f t="shared" si="205"/>
        <v>5850.64</v>
      </c>
      <c r="DG390">
        <f t="shared" si="206"/>
        <v>0</v>
      </c>
      <c r="DH390">
        <f t="shared" si="207"/>
        <v>0</v>
      </c>
      <c r="DI390">
        <f t="shared" si="198"/>
        <v>0</v>
      </c>
      <c r="DJ390">
        <f t="shared" si="208"/>
        <v>5850.64</v>
      </c>
      <c r="DK390">
        <v>0</v>
      </c>
      <c r="DL390" t="s">
        <v>3</v>
      </c>
      <c r="DM390">
        <v>0</v>
      </c>
      <c r="DN390" t="s">
        <v>3</v>
      </c>
      <c r="DO390">
        <v>0</v>
      </c>
    </row>
    <row r="391" spans="1:119" x14ac:dyDescent="0.2">
      <c r="A391">
        <f>ROW(Source!A194)</f>
        <v>194</v>
      </c>
      <c r="B391">
        <v>85736473</v>
      </c>
      <c r="C391">
        <v>85737327</v>
      </c>
      <c r="D391">
        <v>85218043</v>
      </c>
      <c r="E391">
        <v>1</v>
      </c>
      <c r="F391">
        <v>1</v>
      </c>
      <c r="G391">
        <v>1081</v>
      </c>
      <c r="H391">
        <v>3</v>
      </c>
      <c r="I391" t="s">
        <v>778</v>
      </c>
      <c r="J391" t="s">
        <v>779</v>
      </c>
      <c r="K391" t="s">
        <v>780</v>
      </c>
      <c r="L391">
        <v>1354</v>
      </c>
      <c r="N391">
        <v>1010</v>
      </c>
      <c r="O391" t="s">
        <v>146</v>
      </c>
      <c r="P391" t="s">
        <v>146</v>
      </c>
      <c r="Q391">
        <v>1</v>
      </c>
      <c r="W391">
        <v>0</v>
      </c>
      <c r="X391">
        <v>615255177</v>
      </c>
      <c r="Y391">
        <f t="shared" si="199"/>
        <v>2</v>
      </c>
      <c r="AA391">
        <v>121.49</v>
      </c>
      <c r="AB391">
        <v>0</v>
      </c>
      <c r="AC391">
        <v>0</v>
      </c>
      <c r="AD391">
        <v>0</v>
      </c>
      <c r="AE391">
        <v>12.41</v>
      </c>
      <c r="AF391">
        <v>0</v>
      </c>
      <c r="AG391">
        <v>0</v>
      </c>
      <c r="AH391">
        <v>0</v>
      </c>
      <c r="AI391">
        <v>9.7899999999999991</v>
      </c>
      <c r="AJ391">
        <v>1</v>
      </c>
      <c r="AK391">
        <v>1</v>
      </c>
      <c r="AL391">
        <v>1</v>
      </c>
      <c r="AM391">
        <v>2</v>
      </c>
      <c r="AN391">
        <v>0</v>
      </c>
      <c r="AO391">
        <v>1</v>
      </c>
      <c r="AP391">
        <v>1</v>
      </c>
      <c r="AQ391">
        <v>0</v>
      </c>
      <c r="AR391">
        <v>0</v>
      </c>
      <c r="AS391" t="s">
        <v>3</v>
      </c>
      <c r="AT391">
        <v>2</v>
      </c>
      <c r="AU391" t="s">
        <v>42</v>
      </c>
      <c r="AV391">
        <v>0</v>
      </c>
      <c r="AW391">
        <v>2</v>
      </c>
      <c r="AX391">
        <v>85737333</v>
      </c>
      <c r="AY391">
        <v>1</v>
      </c>
      <c r="AZ391">
        <v>0</v>
      </c>
      <c r="BA391">
        <v>384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CV391">
        <v>0</v>
      </c>
      <c r="CW391">
        <v>0</v>
      </c>
      <c r="CX391">
        <f>ROUND(Y391*Source!I194,9)</f>
        <v>8</v>
      </c>
      <c r="CY391">
        <f t="shared" si="200"/>
        <v>121.49</v>
      </c>
      <c r="CZ391">
        <f t="shared" si="201"/>
        <v>12.41</v>
      </c>
      <c r="DA391">
        <f t="shared" si="202"/>
        <v>9.7899999999999991</v>
      </c>
      <c r="DB391">
        <f t="shared" si="203"/>
        <v>24.82</v>
      </c>
      <c r="DC391">
        <f t="shared" si="204"/>
        <v>0</v>
      </c>
      <c r="DD391" t="s">
        <v>3</v>
      </c>
      <c r="DE391" t="s">
        <v>3</v>
      </c>
      <c r="DF391">
        <f t="shared" si="205"/>
        <v>971.92</v>
      </c>
      <c r="DG391">
        <f t="shared" si="206"/>
        <v>0</v>
      </c>
      <c r="DH391">
        <f t="shared" si="207"/>
        <v>0</v>
      </c>
      <c r="DI391">
        <f t="shared" si="198"/>
        <v>0</v>
      </c>
      <c r="DJ391">
        <f t="shared" si="208"/>
        <v>971.92</v>
      </c>
      <c r="DK391">
        <v>0</v>
      </c>
      <c r="DL391" t="s">
        <v>3</v>
      </c>
      <c r="DM391">
        <v>0</v>
      </c>
      <c r="DN391" t="s">
        <v>3</v>
      </c>
      <c r="DO391">
        <v>0</v>
      </c>
    </row>
    <row r="392" spans="1:119" x14ac:dyDescent="0.2">
      <c r="A392">
        <f>ROW(Source!A194)</f>
        <v>194</v>
      </c>
      <c r="B392">
        <v>85736473</v>
      </c>
      <c r="C392">
        <v>85737327</v>
      </c>
      <c r="D392">
        <v>85218064</v>
      </c>
      <c r="E392">
        <v>1</v>
      </c>
      <c r="F392">
        <v>1</v>
      </c>
      <c r="G392">
        <v>1081</v>
      </c>
      <c r="H392">
        <v>3</v>
      </c>
      <c r="I392" t="s">
        <v>370</v>
      </c>
      <c r="J392" t="s">
        <v>372</v>
      </c>
      <c r="K392" t="s">
        <v>371</v>
      </c>
      <c r="L392">
        <v>1301</v>
      </c>
      <c r="N392">
        <v>1003</v>
      </c>
      <c r="O392" t="s">
        <v>156</v>
      </c>
      <c r="P392" t="s">
        <v>156</v>
      </c>
      <c r="Q392">
        <v>1</v>
      </c>
      <c r="W392">
        <v>0</v>
      </c>
      <c r="X392">
        <v>371522274</v>
      </c>
      <c r="Y392">
        <f t="shared" si="199"/>
        <v>25</v>
      </c>
      <c r="AA392">
        <v>289.45</v>
      </c>
      <c r="AB392">
        <v>0</v>
      </c>
      <c r="AC392">
        <v>0</v>
      </c>
      <c r="AD392">
        <v>0</v>
      </c>
      <c r="AE392">
        <v>17.5</v>
      </c>
      <c r="AF392">
        <v>0</v>
      </c>
      <c r="AG392">
        <v>0</v>
      </c>
      <c r="AH392">
        <v>0</v>
      </c>
      <c r="AI392">
        <v>16.54</v>
      </c>
      <c r="AJ392">
        <v>1</v>
      </c>
      <c r="AK392">
        <v>1</v>
      </c>
      <c r="AL392">
        <v>1</v>
      </c>
      <c r="AM392">
        <v>0</v>
      </c>
      <c r="AN392">
        <v>0</v>
      </c>
      <c r="AO392">
        <v>0</v>
      </c>
      <c r="AP392">
        <v>1</v>
      </c>
      <c r="AQ392">
        <v>0</v>
      </c>
      <c r="AR392">
        <v>0</v>
      </c>
      <c r="AS392" t="s">
        <v>3</v>
      </c>
      <c r="AT392">
        <v>25</v>
      </c>
      <c r="AU392" t="s">
        <v>42</v>
      </c>
      <c r="AV392">
        <v>0</v>
      </c>
      <c r="AW392">
        <v>1</v>
      </c>
      <c r="AX392">
        <v>-1</v>
      </c>
      <c r="AY392">
        <v>0</v>
      </c>
      <c r="AZ392">
        <v>0</v>
      </c>
      <c r="BA392" t="s">
        <v>3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CV392">
        <v>0</v>
      </c>
      <c r="CW392">
        <v>0</v>
      </c>
      <c r="CX392">
        <f>ROUND(Y392*Source!I194,9)</f>
        <v>100</v>
      </c>
      <c r="CY392">
        <f t="shared" si="200"/>
        <v>289.45</v>
      </c>
      <c r="CZ392">
        <f t="shared" si="201"/>
        <v>17.5</v>
      </c>
      <c r="DA392">
        <f t="shared" si="202"/>
        <v>16.54</v>
      </c>
      <c r="DB392">
        <f t="shared" si="203"/>
        <v>437.5</v>
      </c>
      <c r="DC392">
        <f t="shared" si="204"/>
        <v>0</v>
      </c>
      <c r="DD392" t="s">
        <v>3</v>
      </c>
      <c r="DE392" t="s">
        <v>3</v>
      </c>
      <c r="DF392">
        <f t="shared" si="205"/>
        <v>28945</v>
      </c>
      <c r="DG392">
        <f t="shared" si="206"/>
        <v>0</v>
      </c>
      <c r="DH392">
        <f t="shared" si="207"/>
        <v>0</v>
      </c>
      <c r="DI392">
        <f t="shared" si="198"/>
        <v>0</v>
      </c>
      <c r="DJ392">
        <f t="shared" si="208"/>
        <v>28945</v>
      </c>
      <c r="DK392">
        <v>0</v>
      </c>
      <c r="DL392" t="s">
        <v>3</v>
      </c>
      <c r="DM392">
        <v>0</v>
      </c>
      <c r="DN392" t="s">
        <v>3</v>
      </c>
      <c r="DO392">
        <v>0</v>
      </c>
    </row>
    <row r="393" spans="1:119" x14ac:dyDescent="0.2">
      <c r="A393">
        <f>ROW(Source!A234)</f>
        <v>234</v>
      </c>
      <c r="B393">
        <v>85736471</v>
      </c>
      <c r="C393">
        <v>85737414</v>
      </c>
      <c r="D393">
        <v>85164021</v>
      </c>
      <c r="E393">
        <v>1081</v>
      </c>
      <c r="F393">
        <v>1</v>
      </c>
      <c r="G393">
        <v>1081</v>
      </c>
      <c r="H393">
        <v>1</v>
      </c>
      <c r="I393" t="s">
        <v>684</v>
      </c>
      <c r="J393" t="s">
        <v>3</v>
      </c>
      <c r="K393" t="s">
        <v>685</v>
      </c>
      <c r="L393">
        <v>1191</v>
      </c>
      <c r="N393">
        <v>1013</v>
      </c>
      <c r="O393" t="s">
        <v>686</v>
      </c>
      <c r="P393" t="s">
        <v>686</v>
      </c>
      <c r="Q393">
        <v>1</v>
      </c>
      <c r="W393">
        <v>0</v>
      </c>
      <c r="X393">
        <v>476480486</v>
      </c>
      <c r="Y393">
        <f>((AT393*1.15)*1.2)</f>
        <v>46.506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1</v>
      </c>
      <c r="AK393">
        <v>1</v>
      </c>
      <c r="AL393">
        <v>1</v>
      </c>
      <c r="AM393">
        <v>-2</v>
      </c>
      <c r="AN393">
        <v>0</v>
      </c>
      <c r="AO393">
        <v>1</v>
      </c>
      <c r="AP393">
        <v>1</v>
      </c>
      <c r="AQ393">
        <v>0</v>
      </c>
      <c r="AR393">
        <v>0</v>
      </c>
      <c r="AS393" t="s">
        <v>3</v>
      </c>
      <c r="AT393">
        <v>33.700000000000003</v>
      </c>
      <c r="AU393" t="s">
        <v>141</v>
      </c>
      <c r="AV393">
        <v>1</v>
      </c>
      <c r="AW393">
        <v>2</v>
      </c>
      <c r="AX393">
        <v>85737431</v>
      </c>
      <c r="AY393">
        <v>1</v>
      </c>
      <c r="AZ393">
        <v>0</v>
      </c>
      <c r="BA393">
        <v>387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CU393">
        <f>ROUND(AT393*Source!I234*AH393*AL393,2)</f>
        <v>0</v>
      </c>
      <c r="CV393">
        <f>ROUND(Y393*Source!I234,9)</f>
        <v>34.8795</v>
      </c>
      <c r="CW393">
        <v>0</v>
      </c>
      <c r="CX393">
        <f>ROUND(Y393*Source!I234,9)</f>
        <v>34.8795</v>
      </c>
      <c r="CY393">
        <f>AD393</f>
        <v>0</v>
      </c>
      <c r="CZ393">
        <f>AH393</f>
        <v>0</v>
      </c>
      <c r="DA393">
        <f>AL393</f>
        <v>1</v>
      </c>
      <c r="DB393">
        <f>ROUND(((ROUND(AT393*CZ393,2)*1.15)*1.2),6)</f>
        <v>0</v>
      </c>
      <c r="DC393">
        <f>ROUND(((ROUND(AT393*AG393,2)*1.15)*1.2),6)</f>
        <v>0</v>
      </c>
      <c r="DD393" t="s">
        <v>3</v>
      </c>
      <c r="DE393" t="s">
        <v>3</v>
      </c>
      <c r="DF393">
        <f t="shared" ref="DF393:DF412" si="209">ROUND(ROUND(AE393,2)*CX393,2)</f>
        <v>0</v>
      </c>
      <c r="DG393">
        <f t="shared" si="206"/>
        <v>0</v>
      </c>
      <c r="DH393">
        <f t="shared" si="207"/>
        <v>0</v>
      </c>
      <c r="DI393">
        <f t="shared" si="198"/>
        <v>0</v>
      </c>
      <c r="DJ393">
        <f>DI393</f>
        <v>0</v>
      </c>
      <c r="DK393">
        <v>0</v>
      </c>
      <c r="DL393" t="s">
        <v>3</v>
      </c>
      <c r="DM393">
        <v>0</v>
      </c>
      <c r="DN393" t="s">
        <v>3</v>
      </c>
      <c r="DO393">
        <v>0</v>
      </c>
    </row>
    <row r="394" spans="1:119" x14ac:dyDescent="0.2">
      <c r="A394">
        <f>ROW(Source!A234)</f>
        <v>234</v>
      </c>
      <c r="B394">
        <v>85736471</v>
      </c>
      <c r="C394">
        <v>85737414</v>
      </c>
      <c r="D394">
        <v>85229630</v>
      </c>
      <c r="E394">
        <v>1</v>
      </c>
      <c r="F394">
        <v>1</v>
      </c>
      <c r="G394">
        <v>1081</v>
      </c>
      <c r="H394">
        <v>2</v>
      </c>
      <c r="I394" t="s">
        <v>724</v>
      </c>
      <c r="J394" t="s">
        <v>725</v>
      </c>
      <c r="K394" t="s">
        <v>726</v>
      </c>
      <c r="L394">
        <v>1368</v>
      </c>
      <c r="N394">
        <v>1011</v>
      </c>
      <c r="O394" t="s">
        <v>690</v>
      </c>
      <c r="P394" t="s">
        <v>690</v>
      </c>
      <c r="Q394">
        <v>1</v>
      </c>
      <c r="W394">
        <v>0</v>
      </c>
      <c r="X394">
        <v>378609176</v>
      </c>
      <c r="Y394">
        <f>((AT394*1.25)*1.2)</f>
        <v>1.7849999999999997</v>
      </c>
      <c r="AA394">
        <v>0</v>
      </c>
      <c r="AB394">
        <v>3.39</v>
      </c>
      <c r="AC394">
        <v>0</v>
      </c>
      <c r="AD394">
        <v>0</v>
      </c>
      <c r="AE394">
        <v>0</v>
      </c>
      <c r="AF394">
        <v>3.18</v>
      </c>
      <c r="AG394">
        <v>0</v>
      </c>
      <c r="AH394">
        <v>0</v>
      </c>
      <c r="AI394">
        <v>1</v>
      </c>
      <c r="AJ394">
        <v>1</v>
      </c>
      <c r="AK394">
        <v>1</v>
      </c>
      <c r="AL394">
        <v>1</v>
      </c>
      <c r="AM394">
        <v>-2</v>
      </c>
      <c r="AN394">
        <v>0</v>
      </c>
      <c r="AO394">
        <v>1</v>
      </c>
      <c r="AP394">
        <v>1</v>
      </c>
      <c r="AQ394">
        <v>0</v>
      </c>
      <c r="AR394">
        <v>0</v>
      </c>
      <c r="AS394" t="s">
        <v>3</v>
      </c>
      <c r="AT394">
        <v>1.19</v>
      </c>
      <c r="AU394" t="s">
        <v>140</v>
      </c>
      <c r="AV394">
        <v>0</v>
      </c>
      <c r="AW394">
        <v>2</v>
      </c>
      <c r="AX394">
        <v>85737432</v>
      </c>
      <c r="AY394">
        <v>1</v>
      </c>
      <c r="AZ394">
        <v>0</v>
      </c>
      <c r="BA394">
        <v>388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CV394">
        <v>0</v>
      </c>
      <c r="CW394">
        <f>ROUND(Y394*Source!I234*DO394,9)</f>
        <v>0</v>
      </c>
      <c r="CX394">
        <f>ROUND(Y394*Source!I234,9)</f>
        <v>1.3387500000000001</v>
      </c>
      <c r="CY394">
        <f>AB394</f>
        <v>3.39</v>
      </c>
      <c r="CZ394">
        <f>AF394</f>
        <v>3.18</v>
      </c>
      <c r="DA394">
        <f>AJ394</f>
        <v>1</v>
      </c>
      <c r="DB394">
        <f>ROUND(((ROUND(AT394*CZ394,2)*1.25)*1.2),6)</f>
        <v>5.67</v>
      </c>
      <c r="DC394">
        <f>ROUND(((ROUND(AT394*AG394,2)*1.25)*1.2),6)</f>
        <v>0</v>
      </c>
      <c r="DD394" t="s">
        <v>3</v>
      </c>
      <c r="DE394" t="s">
        <v>3</v>
      </c>
      <c r="DF394">
        <f t="shared" si="209"/>
        <v>0</v>
      </c>
      <c r="DG394">
        <f t="shared" si="206"/>
        <v>4.26</v>
      </c>
      <c r="DH394">
        <f t="shared" si="207"/>
        <v>0</v>
      </c>
      <c r="DI394">
        <f t="shared" si="198"/>
        <v>0</v>
      </c>
      <c r="DJ394">
        <f>DG394</f>
        <v>4.26</v>
      </c>
      <c r="DK394">
        <v>0</v>
      </c>
      <c r="DL394" t="s">
        <v>3</v>
      </c>
      <c r="DM394">
        <v>0</v>
      </c>
      <c r="DN394" t="s">
        <v>3</v>
      </c>
      <c r="DO394">
        <v>0</v>
      </c>
    </row>
    <row r="395" spans="1:119" x14ac:dyDescent="0.2">
      <c r="A395">
        <f>ROW(Source!A234)</f>
        <v>234</v>
      </c>
      <c r="B395">
        <v>85736471</v>
      </c>
      <c r="C395">
        <v>85737414</v>
      </c>
      <c r="D395">
        <v>85229932</v>
      </c>
      <c r="E395">
        <v>1</v>
      </c>
      <c r="F395">
        <v>1</v>
      </c>
      <c r="G395">
        <v>1081</v>
      </c>
      <c r="H395">
        <v>2</v>
      </c>
      <c r="I395" t="s">
        <v>704</v>
      </c>
      <c r="J395" t="s">
        <v>705</v>
      </c>
      <c r="K395" t="s">
        <v>706</v>
      </c>
      <c r="L395">
        <v>1368</v>
      </c>
      <c r="N395">
        <v>1011</v>
      </c>
      <c r="O395" t="s">
        <v>690</v>
      </c>
      <c r="P395" t="s">
        <v>690</v>
      </c>
      <c r="Q395">
        <v>1</v>
      </c>
      <c r="W395">
        <v>0</v>
      </c>
      <c r="X395">
        <v>874612079</v>
      </c>
      <c r="Y395">
        <f>((AT395*1.25)*1.2)</f>
        <v>0.6</v>
      </c>
      <c r="AA395">
        <v>0</v>
      </c>
      <c r="AB395">
        <v>88.67</v>
      </c>
      <c r="AC395">
        <v>13.47</v>
      </c>
      <c r="AD395">
        <v>0</v>
      </c>
      <c r="AE395">
        <v>0</v>
      </c>
      <c r="AF395">
        <v>83.1</v>
      </c>
      <c r="AG395">
        <v>12.62</v>
      </c>
      <c r="AH395">
        <v>0</v>
      </c>
      <c r="AI395">
        <v>1</v>
      </c>
      <c r="AJ395">
        <v>1</v>
      </c>
      <c r="AK395">
        <v>1</v>
      </c>
      <c r="AL395">
        <v>1</v>
      </c>
      <c r="AM395">
        <v>-2</v>
      </c>
      <c r="AN395">
        <v>0</v>
      </c>
      <c r="AO395">
        <v>1</v>
      </c>
      <c r="AP395">
        <v>1</v>
      </c>
      <c r="AQ395">
        <v>0</v>
      </c>
      <c r="AR395">
        <v>0</v>
      </c>
      <c r="AS395" t="s">
        <v>3</v>
      </c>
      <c r="AT395">
        <v>0.4</v>
      </c>
      <c r="AU395" t="s">
        <v>140</v>
      </c>
      <c r="AV395">
        <v>0</v>
      </c>
      <c r="AW395">
        <v>2</v>
      </c>
      <c r="AX395">
        <v>85737433</v>
      </c>
      <c r="AY395">
        <v>1</v>
      </c>
      <c r="AZ395">
        <v>0</v>
      </c>
      <c r="BA395">
        <v>389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CV395">
        <v>0</v>
      </c>
      <c r="CW395">
        <f>ROUND(Y395*Source!I234*DO395,9)</f>
        <v>5.6790000000000003</v>
      </c>
      <c r="CX395">
        <f>ROUND(Y395*Source!I234,9)</f>
        <v>0.45</v>
      </c>
      <c r="CY395">
        <f>AB395</f>
        <v>88.67</v>
      </c>
      <c r="CZ395">
        <f>AF395</f>
        <v>83.1</v>
      </c>
      <c r="DA395">
        <f>AJ395</f>
        <v>1</v>
      </c>
      <c r="DB395">
        <f>ROUND(((ROUND(AT395*CZ395,2)*1.25)*1.2),6)</f>
        <v>49.86</v>
      </c>
      <c r="DC395">
        <f>ROUND(((ROUND(AT395*AG395,2)*1.25)*1.2),6)</f>
        <v>7.5750000000000002</v>
      </c>
      <c r="DD395" t="s">
        <v>3</v>
      </c>
      <c r="DE395" t="s">
        <v>3</v>
      </c>
      <c r="DF395">
        <f t="shared" si="209"/>
        <v>0</v>
      </c>
      <c r="DG395">
        <f t="shared" si="206"/>
        <v>37.4</v>
      </c>
      <c r="DH395">
        <f t="shared" si="207"/>
        <v>5.68</v>
      </c>
      <c r="DI395">
        <f t="shared" si="198"/>
        <v>0</v>
      </c>
      <c r="DJ395">
        <f>DG395</f>
        <v>37.4</v>
      </c>
      <c r="DK395">
        <v>0</v>
      </c>
      <c r="DL395" t="s">
        <v>707</v>
      </c>
      <c r="DM395">
        <v>0</v>
      </c>
      <c r="DN395" t="s">
        <v>686</v>
      </c>
      <c r="DO395">
        <v>12.62</v>
      </c>
    </row>
    <row r="396" spans="1:119" x14ac:dyDescent="0.2">
      <c r="A396">
        <f>ROW(Source!A234)</f>
        <v>234</v>
      </c>
      <c r="B396">
        <v>85736471</v>
      </c>
      <c r="C396">
        <v>85737414</v>
      </c>
      <c r="D396">
        <v>85229166</v>
      </c>
      <c r="E396">
        <v>1</v>
      </c>
      <c r="F396">
        <v>1</v>
      </c>
      <c r="G396">
        <v>1081</v>
      </c>
      <c r="H396">
        <v>2</v>
      </c>
      <c r="I396" t="s">
        <v>727</v>
      </c>
      <c r="J396" t="s">
        <v>728</v>
      </c>
      <c r="K396" t="s">
        <v>729</v>
      </c>
      <c r="L396">
        <v>1368</v>
      </c>
      <c r="N396">
        <v>1011</v>
      </c>
      <c r="O396" t="s">
        <v>690</v>
      </c>
      <c r="P396" t="s">
        <v>690</v>
      </c>
      <c r="Q396">
        <v>1</v>
      </c>
      <c r="W396">
        <v>0</v>
      </c>
      <c r="X396">
        <v>-44940208</v>
      </c>
      <c r="Y396">
        <f>((AT396*1.25)*1.2)</f>
        <v>0.09</v>
      </c>
      <c r="AA396">
        <v>0</v>
      </c>
      <c r="AB396">
        <v>191.17</v>
      </c>
      <c r="AC396">
        <v>18.059999999999999</v>
      </c>
      <c r="AD396">
        <v>0</v>
      </c>
      <c r="AE396">
        <v>0</v>
      </c>
      <c r="AF396">
        <v>179.17</v>
      </c>
      <c r="AG396">
        <v>16.93</v>
      </c>
      <c r="AH396">
        <v>0</v>
      </c>
      <c r="AI396">
        <v>1</v>
      </c>
      <c r="AJ396">
        <v>1</v>
      </c>
      <c r="AK396">
        <v>1</v>
      </c>
      <c r="AL396">
        <v>1</v>
      </c>
      <c r="AM396">
        <v>-2</v>
      </c>
      <c r="AN396">
        <v>0</v>
      </c>
      <c r="AO396">
        <v>1</v>
      </c>
      <c r="AP396">
        <v>1</v>
      </c>
      <c r="AQ396">
        <v>0</v>
      </c>
      <c r="AR396">
        <v>0</v>
      </c>
      <c r="AS396" t="s">
        <v>3</v>
      </c>
      <c r="AT396">
        <v>0.06</v>
      </c>
      <c r="AU396" t="s">
        <v>140</v>
      </c>
      <c r="AV396">
        <v>0</v>
      </c>
      <c r="AW396">
        <v>2</v>
      </c>
      <c r="AX396">
        <v>85737434</v>
      </c>
      <c r="AY396">
        <v>1</v>
      </c>
      <c r="AZ396">
        <v>0</v>
      </c>
      <c r="BA396">
        <v>390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CV396">
        <v>0</v>
      </c>
      <c r="CW396">
        <f>ROUND(Y396*Source!I234*DO396,9)</f>
        <v>1.1427750000000001</v>
      </c>
      <c r="CX396">
        <f>ROUND(Y396*Source!I234,9)</f>
        <v>6.7500000000000004E-2</v>
      </c>
      <c r="CY396">
        <f>AB396</f>
        <v>191.17</v>
      </c>
      <c r="CZ396">
        <f>AF396</f>
        <v>179.17</v>
      </c>
      <c r="DA396">
        <f>AJ396</f>
        <v>1</v>
      </c>
      <c r="DB396">
        <f>ROUND(((ROUND(AT396*CZ396,2)*1.25)*1.2),6)</f>
        <v>16.125</v>
      </c>
      <c r="DC396">
        <f>ROUND(((ROUND(AT396*AG396,2)*1.25)*1.2),6)</f>
        <v>1.53</v>
      </c>
      <c r="DD396" t="s">
        <v>3</v>
      </c>
      <c r="DE396" t="s">
        <v>3</v>
      </c>
      <c r="DF396">
        <f t="shared" si="209"/>
        <v>0</v>
      </c>
      <c r="DG396">
        <f t="shared" si="206"/>
        <v>12.09</v>
      </c>
      <c r="DH396">
        <f t="shared" si="207"/>
        <v>1.1399999999999999</v>
      </c>
      <c r="DI396">
        <f t="shared" si="198"/>
        <v>0</v>
      </c>
      <c r="DJ396">
        <f>DG396</f>
        <v>12.09</v>
      </c>
      <c r="DK396">
        <v>0</v>
      </c>
      <c r="DL396" t="s">
        <v>707</v>
      </c>
      <c r="DM396">
        <v>0</v>
      </c>
      <c r="DN396" t="s">
        <v>686</v>
      </c>
      <c r="DO396">
        <v>16.93</v>
      </c>
    </row>
    <row r="397" spans="1:119" x14ac:dyDescent="0.2">
      <c r="A397">
        <f>ROW(Source!A234)</f>
        <v>234</v>
      </c>
      <c r="B397">
        <v>85736471</v>
      </c>
      <c r="C397">
        <v>85737414</v>
      </c>
      <c r="D397">
        <v>85198960</v>
      </c>
      <c r="E397">
        <v>1</v>
      </c>
      <c r="F397">
        <v>1</v>
      </c>
      <c r="G397">
        <v>1081</v>
      </c>
      <c r="H397">
        <v>3</v>
      </c>
      <c r="I397" t="s">
        <v>714</v>
      </c>
      <c r="J397" t="s">
        <v>715</v>
      </c>
      <c r="K397" t="s">
        <v>716</v>
      </c>
      <c r="L397">
        <v>1339</v>
      </c>
      <c r="N397">
        <v>1007</v>
      </c>
      <c r="O397" t="s">
        <v>694</v>
      </c>
      <c r="P397" t="s">
        <v>694</v>
      </c>
      <c r="Q397">
        <v>1</v>
      </c>
      <c r="W397">
        <v>0</v>
      </c>
      <c r="X397">
        <v>-1622585150</v>
      </c>
      <c r="Y397">
        <f t="shared" ref="Y397:Y408" si="210">((AT397*1)*1)</f>
        <v>3.3000000000000002E-2</v>
      </c>
      <c r="AA397">
        <v>7.07</v>
      </c>
      <c r="AB397">
        <v>0</v>
      </c>
      <c r="AC397">
        <v>0</v>
      </c>
      <c r="AD397">
        <v>0</v>
      </c>
      <c r="AE397">
        <v>7.07</v>
      </c>
      <c r="AF397">
        <v>0</v>
      </c>
      <c r="AG397">
        <v>0</v>
      </c>
      <c r="AH397">
        <v>0</v>
      </c>
      <c r="AI397">
        <v>1</v>
      </c>
      <c r="AJ397">
        <v>1</v>
      </c>
      <c r="AK397">
        <v>1</v>
      </c>
      <c r="AL397">
        <v>1</v>
      </c>
      <c r="AM397">
        <v>-2</v>
      </c>
      <c r="AN397">
        <v>0</v>
      </c>
      <c r="AO397">
        <v>1</v>
      </c>
      <c r="AP397">
        <v>1</v>
      </c>
      <c r="AQ397">
        <v>0</v>
      </c>
      <c r="AR397">
        <v>0</v>
      </c>
      <c r="AS397" t="s">
        <v>3</v>
      </c>
      <c r="AT397">
        <v>3.3000000000000002E-2</v>
      </c>
      <c r="AU397" t="s">
        <v>42</v>
      </c>
      <c r="AV397">
        <v>0</v>
      </c>
      <c r="AW397">
        <v>2</v>
      </c>
      <c r="AX397">
        <v>85737435</v>
      </c>
      <c r="AY397">
        <v>1</v>
      </c>
      <c r="AZ397">
        <v>0</v>
      </c>
      <c r="BA397">
        <v>391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CV397">
        <v>0</v>
      </c>
      <c r="CW397">
        <v>0</v>
      </c>
      <c r="CX397">
        <f>ROUND(Y397*Source!I234,9)</f>
        <v>2.4750000000000001E-2</v>
      </c>
      <c r="CY397">
        <f t="shared" ref="CY397:CY408" si="211">AA397</f>
        <v>7.07</v>
      </c>
      <c r="CZ397">
        <f t="shared" ref="CZ397:CZ408" si="212">AE397</f>
        <v>7.07</v>
      </c>
      <c r="DA397">
        <f t="shared" ref="DA397:DA408" si="213">AI397</f>
        <v>1</v>
      </c>
      <c r="DB397">
        <f t="shared" ref="DB397:DB408" si="214">ROUND(((ROUND(AT397*CZ397,2)*1)*1),6)</f>
        <v>0.23</v>
      </c>
      <c r="DC397">
        <f t="shared" ref="DC397:DC408" si="215">ROUND(((ROUND(AT397*AG397,2)*1)*1),6)</f>
        <v>0</v>
      </c>
      <c r="DD397" t="s">
        <v>3</v>
      </c>
      <c r="DE397" t="s">
        <v>3</v>
      </c>
      <c r="DF397">
        <f t="shared" si="209"/>
        <v>0.17</v>
      </c>
      <c r="DG397">
        <f t="shared" si="206"/>
        <v>0</v>
      </c>
      <c r="DH397">
        <f t="shared" si="207"/>
        <v>0</v>
      </c>
      <c r="DI397">
        <f t="shared" si="198"/>
        <v>0</v>
      </c>
      <c r="DJ397">
        <f t="shared" ref="DJ397:DJ408" si="216">DF397</f>
        <v>0.17</v>
      </c>
      <c r="DK397">
        <v>0</v>
      </c>
      <c r="DL397" t="s">
        <v>3</v>
      </c>
      <c r="DM397">
        <v>0</v>
      </c>
      <c r="DN397" t="s">
        <v>3</v>
      </c>
      <c r="DO397">
        <v>0</v>
      </c>
    </row>
    <row r="398" spans="1:119" x14ac:dyDescent="0.2">
      <c r="A398">
        <f>ROW(Source!A234)</f>
        <v>234</v>
      </c>
      <c r="B398">
        <v>85736471</v>
      </c>
      <c r="C398">
        <v>85737414</v>
      </c>
      <c r="D398">
        <v>85200671</v>
      </c>
      <c r="E398">
        <v>1</v>
      </c>
      <c r="F398">
        <v>1</v>
      </c>
      <c r="G398">
        <v>1081</v>
      </c>
      <c r="H398">
        <v>3</v>
      </c>
      <c r="I398" t="s">
        <v>730</v>
      </c>
      <c r="J398" t="s">
        <v>731</v>
      </c>
      <c r="K398" t="s">
        <v>732</v>
      </c>
      <c r="L398">
        <v>1346</v>
      </c>
      <c r="N398">
        <v>1009</v>
      </c>
      <c r="O398" t="s">
        <v>723</v>
      </c>
      <c r="P398" t="s">
        <v>723</v>
      </c>
      <c r="Q398">
        <v>1</v>
      </c>
      <c r="W398">
        <v>0</v>
      </c>
      <c r="X398">
        <v>1021383118</v>
      </c>
      <c r="Y398">
        <f t="shared" si="210"/>
        <v>0.05</v>
      </c>
      <c r="AA398">
        <v>37.979999999999997</v>
      </c>
      <c r="AB398">
        <v>0</v>
      </c>
      <c r="AC398">
        <v>0</v>
      </c>
      <c r="AD398">
        <v>0</v>
      </c>
      <c r="AE398">
        <v>37.979999999999997</v>
      </c>
      <c r="AF398">
        <v>0</v>
      </c>
      <c r="AG398">
        <v>0</v>
      </c>
      <c r="AH398">
        <v>0</v>
      </c>
      <c r="AI398">
        <v>1</v>
      </c>
      <c r="AJ398">
        <v>1</v>
      </c>
      <c r="AK398">
        <v>1</v>
      </c>
      <c r="AL398">
        <v>1</v>
      </c>
      <c r="AM398">
        <v>-2</v>
      </c>
      <c r="AN398">
        <v>0</v>
      </c>
      <c r="AO398">
        <v>1</v>
      </c>
      <c r="AP398">
        <v>1</v>
      </c>
      <c r="AQ398">
        <v>0</v>
      </c>
      <c r="AR398">
        <v>0</v>
      </c>
      <c r="AS398" t="s">
        <v>3</v>
      </c>
      <c r="AT398">
        <v>0.05</v>
      </c>
      <c r="AU398" t="s">
        <v>42</v>
      </c>
      <c r="AV398">
        <v>0</v>
      </c>
      <c r="AW398">
        <v>2</v>
      </c>
      <c r="AX398">
        <v>85737436</v>
      </c>
      <c r="AY398">
        <v>1</v>
      </c>
      <c r="AZ398">
        <v>0</v>
      </c>
      <c r="BA398">
        <v>392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CV398">
        <v>0</v>
      </c>
      <c r="CW398">
        <v>0</v>
      </c>
      <c r="CX398">
        <f>ROUND(Y398*Source!I234,9)</f>
        <v>3.7499999999999999E-2</v>
      </c>
      <c r="CY398">
        <f t="shared" si="211"/>
        <v>37.979999999999997</v>
      </c>
      <c r="CZ398">
        <f t="shared" si="212"/>
        <v>37.979999999999997</v>
      </c>
      <c r="DA398">
        <f t="shared" si="213"/>
        <v>1</v>
      </c>
      <c r="DB398">
        <f t="shared" si="214"/>
        <v>1.9</v>
      </c>
      <c r="DC398">
        <f t="shared" si="215"/>
        <v>0</v>
      </c>
      <c r="DD398" t="s">
        <v>3</v>
      </c>
      <c r="DE398" t="s">
        <v>3</v>
      </c>
      <c r="DF398">
        <f t="shared" si="209"/>
        <v>1.42</v>
      </c>
      <c r="DG398">
        <f t="shared" si="206"/>
        <v>0</v>
      </c>
      <c r="DH398">
        <f t="shared" si="207"/>
        <v>0</v>
      </c>
      <c r="DI398">
        <f t="shared" si="198"/>
        <v>0</v>
      </c>
      <c r="DJ398">
        <f t="shared" si="216"/>
        <v>1.42</v>
      </c>
      <c r="DK398">
        <v>0</v>
      </c>
      <c r="DL398" t="s">
        <v>3</v>
      </c>
      <c r="DM398">
        <v>0</v>
      </c>
      <c r="DN398" t="s">
        <v>3</v>
      </c>
      <c r="DO398">
        <v>0</v>
      </c>
    </row>
    <row r="399" spans="1:119" x14ac:dyDescent="0.2">
      <c r="A399">
        <f>ROW(Source!A234)</f>
        <v>234</v>
      </c>
      <c r="B399">
        <v>85736471</v>
      </c>
      <c r="C399">
        <v>85737414</v>
      </c>
      <c r="D399">
        <v>85199079</v>
      </c>
      <c r="E399">
        <v>1</v>
      </c>
      <c r="F399">
        <v>1</v>
      </c>
      <c r="G399">
        <v>1081</v>
      </c>
      <c r="H399">
        <v>3</v>
      </c>
      <c r="I399" t="s">
        <v>733</v>
      </c>
      <c r="J399" t="s">
        <v>734</v>
      </c>
      <c r="K399" t="s">
        <v>735</v>
      </c>
      <c r="L399">
        <v>1348</v>
      </c>
      <c r="N399">
        <v>1009</v>
      </c>
      <c r="O399" t="s">
        <v>700</v>
      </c>
      <c r="P399" t="s">
        <v>700</v>
      </c>
      <c r="Q399">
        <v>1000</v>
      </c>
      <c r="W399">
        <v>0</v>
      </c>
      <c r="X399">
        <v>-1462767551</v>
      </c>
      <c r="Y399">
        <f t="shared" si="210"/>
        <v>8.9999999999999996E-7</v>
      </c>
      <c r="AA399">
        <v>3234.81</v>
      </c>
      <c r="AB399">
        <v>0</v>
      </c>
      <c r="AC399">
        <v>0</v>
      </c>
      <c r="AD399">
        <v>0</v>
      </c>
      <c r="AE399">
        <v>3234.81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-2</v>
      </c>
      <c r="AN399">
        <v>0</v>
      </c>
      <c r="AO399">
        <v>1</v>
      </c>
      <c r="AP399">
        <v>1</v>
      </c>
      <c r="AQ399">
        <v>0</v>
      </c>
      <c r="AR399">
        <v>0</v>
      </c>
      <c r="AS399" t="s">
        <v>3</v>
      </c>
      <c r="AT399">
        <v>8.9999999999999996E-7</v>
      </c>
      <c r="AU399" t="s">
        <v>42</v>
      </c>
      <c r="AV399">
        <v>0</v>
      </c>
      <c r="AW399">
        <v>2</v>
      </c>
      <c r="AX399">
        <v>85737437</v>
      </c>
      <c r="AY399">
        <v>1</v>
      </c>
      <c r="AZ399">
        <v>0</v>
      </c>
      <c r="BA399">
        <v>393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CV399">
        <v>0</v>
      </c>
      <c r="CW399">
        <v>0</v>
      </c>
      <c r="CX399">
        <f>ROUND(Y399*Source!I234,9)</f>
        <v>6.75E-7</v>
      </c>
      <c r="CY399">
        <f t="shared" si="211"/>
        <v>3234.81</v>
      </c>
      <c r="CZ399">
        <f t="shared" si="212"/>
        <v>3234.81</v>
      </c>
      <c r="DA399">
        <f t="shared" si="213"/>
        <v>1</v>
      </c>
      <c r="DB399">
        <f t="shared" si="214"/>
        <v>0</v>
      </c>
      <c r="DC399">
        <f t="shared" si="215"/>
        <v>0</v>
      </c>
      <c r="DD399" t="s">
        <v>3</v>
      </c>
      <c r="DE399" t="s">
        <v>3</v>
      </c>
      <c r="DF399">
        <f t="shared" si="209"/>
        <v>0</v>
      </c>
      <c r="DG399">
        <f t="shared" si="206"/>
        <v>0</v>
      </c>
      <c r="DH399">
        <f t="shared" si="207"/>
        <v>0</v>
      </c>
      <c r="DI399">
        <f t="shared" si="198"/>
        <v>0</v>
      </c>
      <c r="DJ399">
        <f t="shared" si="216"/>
        <v>0</v>
      </c>
      <c r="DK399">
        <v>0</v>
      </c>
      <c r="DL399" t="s">
        <v>3</v>
      </c>
      <c r="DM399">
        <v>0</v>
      </c>
      <c r="DN399" t="s">
        <v>3</v>
      </c>
      <c r="DO399">
        <v>0</v>
      </c>
    </row>
    <row r="400" spans="1:119" x14ac:dyDescent="0.2">
      <c r="A400">
        <f>ROW(Source!A234)</f>
        <v>234</v>
      </c>
      <c r="B400">
        <v>85736471</v>
      </c>
      <c r="C400">
        <v>85737414</v>
      </c>
      <c r="D400">
        <v>85198892</v>
      </c>
      <c r="E400">
        <v>1</v>
      </c>
      <c r="F400">
        <v>1</v>
      </c>
      <c r="G400">
        <v>1081</v>
      </c>
      <c r="H400">
        <v>3</v>
      </c>
      <c r="I400" t="s">
        <v>691</v>
      </c>
      <c r="J400" t="s">
        <v>692</v>
      </c>
      <c r="K400" t="s">
        <v>693</v>
      </c>
      <c r="L400">
        <v>1339</v>
      </c>
      <c r="N400">
        <v>1007</v>
      </c>
      <c r="O400" t="s">
        <v>694</v>
      </c>
      <c r="P400" t="s">
        <v>694</v>
      </c>
      <c r="Q400">
        <v>1</v>
      </c>
      <c r="W400">
        <v>0</v>
      </c>
      <c r="X400">
        <v>-676034668</v>
      </c>
      <c r="Y400">
        <f t="shared" si="210"/>
        <v>0.19</v>
      </c>
      <c r="AA400">
        <v>53.42</v>
      </c>
      <c r="AB400">
        <v>0</v>
      </c>
      <c r="AC400">
        <v>0</v>
      </c>
      <c r="AD400">
        <v>0</v>
      </c>
      <c r="AE400">
        <v>53.42</v>
      </c>
      <c r="AF400">
        <v>0</v>
      </c>
      <c r="AG400">
        <v>0</v>
      </c>
      <c r="AH400">
        <v>0</v>
      </c>
      <c r="AI400">
        <v>1</v>
      </c>
      <c r="AJ400">
        <v>1</v>
      </c>
      <c r="AK400">
        <v>1</v>
      </c>
      <c r="AL400">
        <v>1</v>
      </c>
      <c r="AM400">
        <v>-2</v>
      </c>
      <c r="AN400">
        <v>0</v>
      </c>
      <c r="AO400">
        <v>1</v>
      </c>
      <c r="AP400">
        <v>1</v>
      </c>
      <c r="AQ400">
        <v>0</v>
      </c>
      <c r="AR400">
        <v>0</v>
      </c>
      <c r="AS400" t="s">
        <v>3</v>
      </c>
      <c r="AT400">
        <v>0.19</v>
      </c>
      <c r="AU400" t="s">
        <v>42</v>
      </c>
      <c r="AV400">
        <v>0</v>
      </c>
      <c r="AW400">
        <v>2</v>
      </c>
      <c r="AX400">
        <v>85737438</v>
      </c>
      <c r="AY400">
        <v>1</v>
      </c>
      <c r="AZ400">
        <v>0</v>
      </c>
      <c r="BA400">
        <v>394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CV400">
        <v>0</v>
      </c>
      <c r="CW400">
        <v>0</v>
      </c>
      <c r="CX400">
        <f>ROUND(Y400*Source!I234,9)</f>
        <v>0.14249999999999999</v>
      </c>
      <c r="CY400">
        <f t="shared" si="211"/>
        <v>53.42</v>
      </c>
      <c r="CZ400">
        <f t="shared" si="212"/>
        <v>53.42</v>
      </c>
      <c r="DA400">
        <f t="shared" si="213"/>
        <v>1</v>
      </c>
      <c r="DB400">
        <f t="shared" si="214"/>
        <v>10.15</v>
      </c>
      <c r="DC400">
        <f t="shared" si="215"/>
        <v>0</v>
      </c>
      <c r="DD400" t="s">
        <v>3</v>
      </c>
      <c r="DE400" t="s">
        <v>3</v>
      </c>
      <c r="DF400">
        <f t="shared" si="209"/>
        <v>7.61</v>
      </c>
      <c r="DG400">
        <f t="shared" si="206"/>
        <v>0</v>
      </c>
      <c r="DH400">
        <f t="shared" si="207"/>
        <v>0</v>
      </c>
      <c r="DI400">
        <f t="shared" si="198"/>
        <v>0</v>
      </c>
      <c r="DJ400">
        <f t="shared" si="216"/>
        <v>7.61</v>
      </c>
      <c r="DK400">
        <v>0</v>
      </c>
      <c r="DL400" t="s">
        <v>3</v>
      </c>
      <c r="DM400">
        <v>0</v>
      </c>
      <c r="DN400" t="s">
        <v>3</v>
      </c>
      <c r="DO400">
        <v>0</v>
      </c>
    </row>
    <row r="401" spans="1:119" x14ac:dyDescent="0.2">
      <c r="A401">
        <f>ROW(Source!A234)</f>
        <v>234</v>
      </c>
      <c r="B401">
        <v>85736471</v>
      </c>
      <c r="C401">
        <v>85737414</v>
      </c>
      <c r="D401">
        <v>85199158</v>
      </c>
      <c r="E401">
        <v>1</v>
      </c>
      <c r="F401">
        <v>1</v>
      </c>
      <c r="G401">
        <v>1081</v>
      </c>
      <c r="H401">
        <v>3</v>
      </c>
      <c r="I401" t="s">
        <v>695</v>
      </c>
      <c r="J401" t="s">
        <v>696</v>
      </c>
      <c r="K401" t="s">
        <v>697</v>
      </c>
      <c r="L401">
        <v>1339</v>
      </c>
      <c r="N401">
        <v>1007</v>
      </c>
      <c r="O401" t="s">
        <v>694</v>
      </c>
      <c r="P401" t="s">
        <v>694</v>
      </c>
      <c r="Q401">
        <v>1</v>
      </c>
      <c r="W401">
        <v>0</v>
      </c>
      <c r="X401">
        <v>-1235260082</v>
      </c>
      <c r="Y401">
        <f t="shared" si="210"/>
        <v>0.34200000000000003</v>
      </c>
      <c r="AA401">
        <v>5.82</v>
      </c>
      <c r="AB401">
        <v>0</v>
      </c>
      <c r="AC401">
        <v>0</v>
      </c>
      <c r="AD401">
        <v>0</v>
      </c>
      <c r="AE401">
        <v>5.82</v>
      </c>
      <c r="AF401">
        <v>0</v>
      </c>
      <c r="AG401">
        <v>0</v>
      </c>
      <c r="AH401">
        <v>0</v>
      </c>
      <c r="AI401">
        <v>1</v>
      </c>
      <c r="AJ401">
        <v>1</v>
      </c>
      <c r="AK401">
        <v>1</v>
      </c>
      <c r="AL401">
        <v>1</v>
      </c>
      <c r="AM401">
        <v>-2</v>
      </c>
      <c r="AN401">
        <v>0</v>
      </c>
      <c r="AO401">
        <v>1</v>
      </c>
      <c r="AP401">
        <v>1</v>
      </c>
      <c r="AQ401">
        <v>0</v>
      </c>
      <c r="AR401">
        <v>0</v>
      </c>
      <c r="AS401" t="s">
        <v>3</v>
      </c>
      <c r="AT401">
        <v>0.34200000000000003</v>
      </c>
      <c r="AU401" t="s">
        <v>42</v>
      </c>
      <c r="AV401">
        <v>0</v>
      </c>
      <c r="AW401">
        <v>2</v>
      </c>
      <c r="AX401">
        <v>85737439</v>
      </c>
      <c r="AY401">
        <v>1</v>
      </c>
      <c r="AZ401">
        <v>0</v>
      </c>
      <c r="BA401">
        <v>395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CV401">
        <v>0</v>
      </c>
      <c r="CW401">
        <v>0</v>
      </c>
      <c r="CX401">
        <f>ROUND(Y401*Source!I234,9)</f>
        <v>0.25650000000000001</v>
      </c>
      <c r="CY401">
        <f t="shared" si="211"/>
        <v>5.82</v>
      </c>
      <c r="CZ401">
        <f t="shared" si="212"/>
        <v>5.82</v>
      </c>
      <c r="DA401">
        <f t="shared" si="213"/>
        <v>1</v>
      </c>
      <c r="DB401">
        <f t="shared" si="214"/>
        <v>1.99</v>
      </c>
      <c r="DC401">
        <f t="shared" si="215"/>
        <v>0</v>
      </c>
      <c r="DD401" t="s">
        <v>3</v>
      </c>
      <c r="DE401" t="s">
        <v>3</v>
      </c>
      <c r="DF401">
        <f t="shared" si="209"/>
        <v>1.49</v>
      </c>
      <c r="DG401">
        <f t="shared" si="206"/>
        <v>0</v>
      </c>
      <c r="DH401">
        <f t="shared" si="207"/>
        <v>0</v>
      </c>
      <c r="DI401">
        <f t="shared" si="198"/>
        <v>0</v>
      </c>
      <c r="DJ401">
        <f t="shared" si="216"/>
        <v>1.49</v>
      </c>
      <c r="DK401">
        <v>0</v>
      </c>
      <c r="DL401" t="s">
        <v>3</v>
      </c>
      <c r="DM401">
        <v>0</v>
      </c>
      <c r="DN401" t="s">
        <v>3</v>
      </c>
      <c r="DO401">
        <v>0</v>
      </c>
    </row>
    <row r="402" spans="1:119" x14ac:dyDescent="0.2">
      <c r="A402">
        <f>ROW(Source!A234)</f>
        <v>234</v>
      </c>
      <c r="B402">
        <v>85736471</v>
      </c>
      <c r="C402">
        <v>85737414</v>
      </c>
      <c r="D402">
        <v>85199230</v>
      </c>
      <c r="E402">
        <v>1</v>
      </c>
      <c r="F402">
        <v>1</v>
      </c>
      <c r="G402">
        <v>1081</v>
      </c>
      <c r="H402">
        <v>3</v>
      </c>
      <c r="I402" t="s">
        <v>736</v>
      </c>
      <c r="J402" t="s">
        <v>737</v>
      </c>
      <c r="K402" t="s">
        <v>738</v>
      </c>
      <c r="L402">
        <v>1348</v>
      </c>
      <c r="N402">
        <v>1009</v>
      </c>
      <c r="O402" t="s">
        <v>700</v>
      </c>
      <c r="P402" t="s">
        <v>700</v>
      </c>
      <c r="Q402">
        <v>1000</v>
      </c>
      <c r="W402">
        <v>0</v>
      </c>
      <c r="X402">
        <v>1270042986</v>
      </c>
      <c r="Y402">
        <f t="shared" si="210"/>
        <v>8.7000000000000001E-4</v>
      </c>
      <c r="AA402">
        <v>16214.84</v>
      </c>
      <c r="AB402">
        <v>0</v>
      </c>
      <c r="AC402">
        <v>0</v>
      </c>
      <c r="AD402">
        <v>0</v>
      </c>
      <c r="AE402">
        <v>16214.84</v>
      </c>
      <c r="AF402">
        <v>0</v>
      </c>
      <c r="AG402">
        <v>0</v>
      </c>
      <c r="AH402">
        <v>0</v>
      </c>
      <c r="AI402">
        <v>1</v>
      </c>
      <c r="AJ402">
        <v>1</v>
      </c>
      <c r="AK402">
        <v>1</v>
      </c>
      <c r="AL402">
        <v>1</v>
      </c>
      <c r="AM402">
        <v>-2</v>
      </c>
      <c r="AN402">
        <v>0</v>
      </c>
      <c r="AO402">
        <v>1</v>
      </c>
      <c r="AP402">
        <v>1</v>
      </c>
      <c r="AQ402">
        <v>0</v>
      </c>
      <c r="AR402">
        <v>0</v>
      </c>
      <c r="AS402" t="s">
        <v>3</v>
      </c>
      <c r="AT402">
        <v>8.7000000000000001E-4</v>
      </c>
      <c r="AU402" t="s">
        <v>42</v>
      </c>
      <c r="AV402">
        <v>0</v>
      </c>
      <c r="AW402">
        <v>2</v>
      </c>
      <c r="AX402">
        <v>85737440</v>
      </c>
      <c r="AY402">
        <v>1</v>
      </c>
      <c r="AZ402">
        <v>0</v>
      </c>
      <c r="BA402">
        <v>396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CV402">
        <v>0</v>
      </c>
      <c r="CW402">
        <v>0</v>
      </c>
      <c r="CX402">
        <f>ROUND(Y402*Source!I234,9)</f>
        <v>6.5249999999999998E-4</v>
      </c>
      <c r="CY402">
        <f t="shared" si="211"/>
        <v>16214.84</v>
      </c>
      <c r="CZ402">
        <f t="shared" si="212"/>
        <v>16214.84</v>
      </c>
      <c r="DA402">
        <f t="shared" si="213"/>
        <v>1</v>
      </c>
      <c r="DB402">
        <f t="shared" si="214"/>
        <v>14.11</v>
      </c>
      <c r="DC402">
        <f t="shared" si="215"/>
        <v>0</v>
      </c>
      <c r="DD402" t="s">
        <v>3</v>
      </c>
      <c r="DE402" t="s">
        <v>3</v>
      </c>
      <c r="DF402">
        <f t="shared" si="209"/>
        <v>10.58</v>
      </c>
      <c r="DG402">
        <f t="shared" si="206"/>
        <v>0</v>
      </c>
      <c r="DH402">
        <f t="shared" si="207"/>
        <v>0</v>
      </c>
      <c r="DI402">
        <f t="shared" si="198"/>
        <v>0</v>
      </c>
      <c r="DJ402">
        <f t="shared" si="216"/>
        <v>10.58</v>
      </c>
      <c r="DK402">
        <v>0</v>
      </c>
      <c r="DL402" t="s">
        <v>3</v>
      </c>
      <c r="DM402">
        <v>0</v>
      </c>
      <c r="DN402" t="s">
        <v>3</v>
      </c>
      <c r="DO402">
        <v>0</v>
      </c>
    </row>
    <row r="403" spans="1:119" x14ac:dyDescent="0.2">
      <c r="A403">
        <f>ROW(Source!A234)</f>
        <v>234</v>
      </c>
      <c r="B403">
        <v>85736471</v>
      </c>
      <c r="C403">
        <v>85737414</v>
      </c>
      <c r="D403">
        <v>85199398</v>
      </c>
      <c r="E403">
        <v>1</v>
      </c>
      <c r="F403">
        <v>1</v>
      </c>
      <c r="G403">
        <v>1081</v>
      </c>
      <c r="H403">
        <v>3</v>
      </c>
      <c r="I403" t="s">
        <v>739</v>
      </c>
      <c r="J403" t="s">
        <v>740</v>
      </c>
      <c r="K403" t="s">
        <v>741</v>
      </c>
      <c r="L403">
        <v>1346</v>
      </c>
      <c r="N403">
        <v>1009</v>
      </c>
      <c r="O403" t="s">
        <v>723</v>
      </c>
      <c r="P403" t="s">
        <v>723</v>
      </c>
      <c r="Q403">
        <v>1</v>
      </c>
      <c r="W403">
        <v>0</v>
      </c>
      <c r="X403">
        <v>488689173</v>
      </c>
      <c r="Y403">
        <f t="shared" si="210"/>
        <v>0.1</v>
      </c>
      <c r="AA403">
        <v>20.190000000000001</v>
      </c>
      <c r="AB403">
        <v>0</v>
      </c>
      <c r="AC403">
        <v>0</v>
      </c>
      <c r="AD403">
        <v>0</v>
      </c>
      <c r="AE403">
        <v>20.190000000000001</v>
      </c>
      <c r="AF403">
        <v>0</v>
      </c>
      <c r="AG403">
        <v>0</v>
      </c>
      <c r="AH403">
        <v>0</v>
      </c>
      <c r="AI403">
        <v>1</v>
      </c>
      <c r="AJ403">
        <v>1</v>
      </c>
      <c r="AK403">
        <v>1</v>
      </c>
      <c r="AL403">
        <v>1</v>
      </c>
      <c r="AM403">
        <v>-2</v>
      </c>
      <c r="AN403">
        <v>0</v>
      </c>
      <c r="AO403">
        <v>1</v>
      </c>
      <c r="AP403">
        <v>1</v>
      </c>
      <c r="AQ403">
        <v>0</v>
      </c>
      <c r="AR403">
        <v>0</v>
      </c>
      <c r="AS403" t="s">
        <v>3</v>
      </c>
      <c r="AT403">
        <v>0.1</v>
      </c>
      <c r="AU403" t="s">
        <v>42</v>
      </c>
      <c r="AV403">
        <v>0</v>
      </c>
      <c r="AW403">
        <v>2</v>
      </c>
      <c r="AX403">
        <v>85737441</v>
      </c>
      <c r="AY403">
        <v>1</v>
      </c>
      <c r="AZ403">
        <v>0</v>
      </c>
      <c r="BA403">
        <v>397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CV403">
        <v>0</v>
      </c>
      <c r="CW403">
        <v>0</v>
      </c>
      <c r="CX403">
        <f>ROUND(Y403*Source!I234,9)</f>
        <v>7.4999999999999997E-2</v>
      </c>
      <c r="CY403">
        <f t="shared" si="211"/>
        <v>20.190000000000001</v>
      </c>
      <c r="CZ403">
        <f t="shared" si="212"/>
        <v>20.190000000000001</v>
      </c>
      <c r="DA403">
        <f t="shared" si="213"/>
        <v>1</v>
      </c>
      <c r="DB403">
        <f t="shared" si="214"/>
        <v>2.02</v>
      </c>
      <c r="DC403">
        <f t="shared" si="215"/>
        <v>0</v>
      </c>
      <c r="DD403" t="s">
        <v>3</v>
      </c>
      <c r="DE403" t="s">
        <v>3</v>
      </c>
      <c r="DF403">
        <f t="shared" si="209"/>
        <v>1.51</v>
      </c>
      <c r="DG403">
        <f t="shared" si="206"/>
        <v>0</v>
      </c>
      <c r="DH403">
        <f t="shared" si="207"/>
        <v>0</v>
      </c>
      <c r="DI403">
        <f t="shared" si="198"/>
        <v>0</v>
      </c>
      <c r="DJ403">
        <f t="shared" si="216"/>
        <v>1.51</v>
      </c>
      <c r="DK403">
        <v>0</v>
      </c>
      <c r="DL403" t="s">
        <v>3</v>
      </c>
      <c r="DM403">
        <v>0</v>
      </c>
      <c r="DN403" t="s">
        <v>3</v>
      </c>
      <c r="DO403">
        <v>0</v>
      </c>
    </row>
    <row r="404" spans="1:119" x14ac:dyDescent="0.2">
      <c r="A404">
        <f>ROW(Source!A234)</f>
        <v>234</v>
      </c>
      <c r="B404">
        <v>85736471</v>
      </c>
      <c r="C404">
        <v>85737414</v>
      </c>
      <c r="D404">
        <v>85199540</v>
      </c>
      <c r="E404">
        <v>1</v>
      </c>
      <c r="F404">
        <v>1</v>
      </c>
      <c r="G404">
        <v>1081</v>
      </c>
      <c r="H404">
        <v>3</v>
      </c>
      <c r="I404" t="s">
        <v>742</v>
      </c>
      <c r="J404" t="s">
        <v>743</v>
      </c>
      <c r="K404" t="s">
        <v>744</v>
      </c>
      <c r="L404">
        <v>1348</v>
      </c>
      <c r="N404">
        <v>1009</v>
      </c>
      <c r="O404" t="s">
        <v>700</v>
      </c>
      <c r="P404" t="s">
        <v>700</v>
      </c>
      <c r="Q404">
        <v>1000</v>
      </c>
      <c r="W404">
        <v>0</v>
      </c>
      <c r="X404">
        <v>-1009884797</v>
      </c>
      <c r="Y404">
        <f t="shared" si="210"/>
        <v>4.0000000000000002E-4</v>
      </c>
      <c r="AA404">
        <v>35445.93</v>
      </c>
      <c r="AB404">
        <v>0</v>
      </c>
      <c r="AC404">
        <v>0</v>
      </c>
      <c r="AD404">
        <v>0</v>
      </c>
      <c r="AE404">
        <v>35445.93</v>
      </c>
      <c r="AF404">
        <v>0</v>
      </c>
      <c r="AG404">
        <v>0</v>
      </c>
      <c r="AH404">
        <v>0</v>
      </c>
      <c r="AI404">
        <v>1</v>
      </c>
      <c r="AJ404">
        <v>1</v>
      </c>
      <c r="AK404">
        <v>1</v>
      </c>
      <c r="AL404">
        <v>1</v>
      </c>
      <c r="AM404">
        <v>-2</v>
      </c>
      <c r="AN404">
        <v>0</v>
      </c>
      <c r="AO404">
        <v>1</v>
      </c>
      <c r="AP404">
        <v>1</v>
      </c>
      <c r="AQ404">
        <v>0</v>
      </c>
      <c r="AR404">
        <v>0</v>
      </c>
      <c r="AS404" t="s">
        <v>3</v>
      </c>
      <c r="AT404">
        <v>4.0000000000000002E-4</v>
      </c>
      <c r="AU404" t="s">
        <v>42</v>
      </c>
      <c r="AV404">
        <v>0</v>
      </c>
      <c r="AW404">
        <v>2</v>
      </c>
      <c r="AX404">
        <v>85737442</v>
      </c>
      <c r="AY404">
        <v>1</v>
      </c>
      <c r="AZ404">
        <v>0</v>
      </c>
      <c r="BA404">
        <v>398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CV404">
        <v>0</v>
      </c>
      <c r="CW404">
        <v>0</v>
      </c>
      <c r="CX404">
        <f>ROUND(Y404*Source!I234,9)</f>
        <v>2.9999999999999997E-4</v>
      </c>
      <c r="CY404">
        <f t="shared" si="211"/>
        <v>35445.93</v>
      </c>
      <c r="CZ404">
        <f t="shared" si="212"/>
        <v>35445.93</v>
      </c>
      <c r="DA404">
        <f t="shared" si="213"/>
        <v>1</v>
      </c>
      <c r="DB404">
        <f t="shared" si="214"/>
        <v>14.18</v>
      </c>
      <c r="DC404">
        <f t="shared" si="215"/>
        <v>0</v>
      </c>
      <c r="DD404" t="s">
        <v>3</v>
      </c>
      <c r="DE404" t="s">
        <v>3</v>
      </c>
      <c r="DF404">
        <f t="shared" si="209"/>
        <v>10.63</v>
      </c>
      <c r="DG404">
        <f t="shared" si="206"/>
        <v>0</v>
      </c>
      <c r="DH404">
        <f t="shared" si="207"/>
        <v>0</v>
      </c>
      <c r="DI404">
        <f t="shared" si="198"/>
        <v>0</v>
      </c>
      <c r="DJ404">
        <f t="shared" si="216"/>
        <v>10.63</v>
      </c>
      <c r="DK404">
        <v>0</v>
      </c>
      <c r="DL404" t="s">
        <v>3</v>
      </c>
      <c r="DM404">
        <v>0</v>
      </c>
      <c r="DN404" t="s">
        <v>3</v>
      </c>
      <c r="DO404">
        <v>0</v>
      </c>
    </row>
    <row r="405" spans="1:119" x14ac:dyDescent="0.2">
      <c r="A405">
        <f>ROW(Source!A234)</f>
        <v>234</v>
      </c>
      <c r="B405">
        <v>85736471</v>
      </c>
      <c r="C405">
        <v>85737414</v>
      </c>
      <c r="D405">
        <v>85211456</v>
      </c>
      <c r="E405">
        <v>1</v>
      </c>
      <c r="F405">
        <v>1</v>
      </c>
      <c r="G405">
        <v>1081</v>
      </c>
      <c r="H405">
        <v>3</v>
      </c>
      <c r="I405" t="s">
        <v>154</v>
      </c>
      <c r="J405" t="s">
        <v>157</v>
      </c>
      <c r="K405" t="s">
        <v>155</v>
      </c>
      <c r="L405">
        <v>1301</v>
      </c>
      <c r="N405">
        <v>1003</v>
      </c>
      <c r="O405" t="s">
        <v>156</v>
      </c>
      <c r="P405" t="s">
        <v>156</v>
      </c>
      <c r="Q405">
        <v>1</v>
      </c>
      <c r="W405">
        <v>0</v>
      </c>
      <c r="X405">
        <v>-367345504</v>
      </c>
      <c r="Y405">
        <f t="shared" si="210"/>
        <v>100</v>
      </c>
      <c r="AA405">
        <v>28.1</v>
      </c>
      <c r="AB405">
        <v>0</v>
      </c>
      <c r="AC405">
        <v>0</v>
      </c>
      <c r="AD405">
        <v>0</v>
      </c>
      <c r="AE405">
        <v>28.1</v>
      </c>
      <c r="AF405">
        <v>0</v>
      </c>
      <c r="AG405">
        <v>0</v>
      </c>
      <c r="AH405">
        <v>0</v>
      </c>
      <c r="AI405">
        <v>1</v>
      </c>
      <c r="AJ405">
        <v>1</v>
      </c>
      <c r="AK405">
        <v>1</v>
      </c>
      <c r="AL405">
        <v>1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0</v>
      </c>
      <c r="AS405" t="s">
        <v>3</v>
      </c>
      <c r="AT405">
        <v>100</v>
      </c>
      <c r="AU405" t="s">
        <v>42</v>
      </c>
      <c r="AV405">
        <v>0</v>
      </c>
      <c r="AW405">
        <v>1</v>
      </c>
      <c r="AX405">
        <v>-1</v>
      </c>
      <c r="AY405">
        <v>0</v>
      </c>
      <c r="AZ405">
        <v>0</v>
      </c>
      <c r="BA405" t="s">
        <v>3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CV405">
        <v>0</v>
      </c>
      <c r="CW405">
        <v>0</v>
      </c>
      <c r="CX405">
        <f>ROUND(Y405*Source!I234,9)</f>
        <v>75</v>
      </c>
      <c r="CY405">
        <f t="shared" si="211"/>
        <v>28.1</v>
      </c>
      <c r="CZ405">
        <f t="shared" si="212"/>
        <v>28.1</v>
      </c>
      <c r="DA405">
        <f t="shared" si="213"/>
        <v>1</v>
      </c>
      <c r="DB405">
        <f t="shared" si="214"/>
        <v>2810</v>
      </c>
      <c r="DC405">
        <f t="shared" si="215"/>
        <v>0</v>
      </c>
      <c r="DD405" t="s">
        <v>3</v>
      </c>
      <c r="DE405" t="s">
        <v>3</v>
      </c>
      <c r="DF405">
        <f t="shared" si="209"/>
        <v>2107.5</v>
      </c>
      <c r="DG405">
        <f t="shared" si="206"/>
        <v>0</v>
      </c>
      <c r="DH405">
        <f t="shared" si="207"/>
        <v>0</v>
      </c>
      <c r="DI405">
        <f t="shared" si="198"/>
        <v>0</v>
      </c>
      <c r="DJ405">
        <f t="shared" si="216"/>
        <v>2107.5</v>
      </c>
      <c r="DK405">
        <v>0</v>
      </c>
      <c r="DL405" t="s">
        <v>3</v>
      </c>
      <c r="DM405">
        <v>0</v>
      </c>
      <c r="DN405" t="s">
        <v>3</v>
      </c>
      <c r="DO405">
        <v>0</v>
      </c>
    </row>
    <row r="406" spans="1:119" x14ac:dyDescent="0.2">
      <c r="A406">
        <f>ROW(Source!A234)</f>
        <v>234</v>
      </c>
      <c r="B406">
        <v>85736471</v>
      </c>
      <c r="C406">
        <v>85737414</v>
      </c>
      <c r="D406">
        <v>85216546</v>
      </c>
      <c r="E406">
        <v>1</v>
      </c>
      <c r="F406">
        <v>1</v>
      </c>
      <c r="G406">
        <v>1081</v>
      </c>
      <c r="H406">
        <v>3</v>
      </c>
      <c r="I406" t="s">
        <v>377</v>
      </c>
      <c r="J406" t="s">
        <v>379</v>
      </c>
      <c r="K406" t="s">
        <v>378</v>
      </c>
      <c r="L406">
        <v>1354</v>
      </c>
      <c r="N406">
        <v>1010</v>
      </c>
      <c r="O406" t="s">
        <v>146</v>
      </c>
      <c r="P406" t="s">
        <v>146</v>
      </c>
      <c r="Q406">
        <v>1</v>
      </c>
      <c r="W406">
        <v>0</v>
      </c>
      <c r="X406">
        <v>748438916</v>
      </c>
      <c r="Y406">
        <f t="shared" si="210"/>
        <v>4</v>
      </c>
      <c r="AA406">
        <v>124.29</v>
      </c>
      <c r="AB406">
        <v>0</v>
      </c>
      <c r="AC406">
        <v>0</v>
      </c>
      <c r="AD406">
        <v>0</v>
      </c>
      <c r="AE406">
        <v>124.29</v>
      </c>
      <c r="AF406">
        <v>0</v>
      </c>
      <c r="AG406">
        <v>0</v>
      </c>
      <c r="AH406">
        <v>0</v>
      </c>
      <c r="AI406">
        <v>1</v>
      </c>
      <c r="AJ406">
        <v>1</v>
      </c>
      <c r="AK406">
        <v>1</v>
      </c>
      <c r="AL406">
        <v>1</v>
      </c>
      <c r="AM406">
        <v>0</v>
      </c>
      <c r="AN406">
        <v>0</v>
      </c>
      <c r="AO406">
        <v>0</v>
      </c>
      <c r="AP406">
        <v>1</v>
      </c>
      <c r="AQ406">
        <v>0</v>
      </c>
      <c r="AR406">
        <v>0</v>
      </c>
      <c r="AS406" t="s">
        <v>3</v>
      </c>
      <c r="AT406">
        <v>4</v>
      </c>
      <c r="AU406" t="s">
        <v>42</v>
      </c>
      <c r="AV406">
        <v>0</v>
      </c>
      <c r="AW406">
        <v>1</v>
      </c>
      <c r="AX406">
        <v>-1</v>
      </c>
      <c r="AY406">
        <v>0</v>
      </c>
      <c r="AZ406">
        <v>0</v>
      </c>
      <c r="BA406" t="s">
        <v>3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CV406">
        <v>0</v>
      </c>
      <c r="CW406">
        <v>0</v>
      </c>
      <c r="CX406">
        <f>ROUND(Y406*Source!I234,9)</f>
        <v>3</v>
      </c>
      <c r="CY406">
        <f t="shared" si="211"/>
        <v>124.29</v>
      </c>
      <c r="CZ406">
        <f t="shared" si="212"/>
        <v>124.29</v>
      </c>
      <c r="DA406">
        <f t="shared" si="213"/>
        <v>1</v>
      </c>
      <c r="DB406">
        <f t="shared" si="214"/>
        <v>497.16</v>
      </c>
      <c r="DC406">
        <f t="shared" si="215"/>
        <v>0</v>
      </c>
      <c r="DD406" t="s">
        <v>3</v>
      </c>
      <c r="DE406" t="s">
        <v>3</v>
      </c>
      <c r="DF406">
        <f t="shared" si="209"/>
        <v>372.87</v>
      </c>
      <c r="DG406">
        <f t="shared" si="206"/>
        <v>0</v>
      </c>
      <c r="DH406">
        <f t="shared" si="207"/>
        <v>0</v>
      </c>
      <c r="DI406">
        <f t="shared" si="198"/>
        <v>0</v>
      </c>
      <c r="DJ406">
        <f t="shared" si="216"/>
        <v>372.87</v>
      </c>
      <c r="DK406">
        <v>0</v>
      </c>
      <c r="DL406" t="s">
        <v>3</v>
      </c>
      <c r="DM406">
        <v>0</v>
      </c>
      <c r="DN406" t="s">
        <v>3</v>
      </c>
      <c r="DO406">
        <v>0</v>
      </c>
    </row>
    <row r="407" spans="1:119" x14ac:dyDescent="0.2">
      <c r="A407">
        <f>ROW(Source!A234)</f>
        <v>234</v>
      </c>
      <c r="B407">
        <v>85736471</v>
      </c>
      <c r="C407">
        <v>85737414</v>
      </c>
      <c r="D407">
        <v>85216855</v>
      </c>
      <c r="E407">
        <v>1</v>
      </c>
      <c r="F407">
        <v>1</v>
      </c>
      <c r="G407">
        <v>1081</v>
      </c>
      <c r="H407">
        <v>3</v>
      </c>
      <c r="I407" t="s">
        <v>150</v>
      </c>
      <c r="J407" t="s">
        <v>152</v>
      </c>
      <c r="K407" t="s">
        <v>151</v>
      </c>
      <c r="L407">
        <v>1354</v>
      </c>
      <c r="N407">
        <v>1010</v>
      </c>
      <c r="O407" t="s">
        <v>146</v>
      </c>
      <c r="P407" t="s">
        <v>146</v>
      </c>
      <c r="Q407">
        <v>1</v>
      </c>
      <c r="W407">
        <v>0</v>
      </c>
      <c r="X407">
        <v>470324337</v>
      </c>
      <c r="Y407">
        <f t="shared" si="210"/>
        <v>0</v>
      </c>
      <c r="AA407">
        <v>24.61</v>
      </c>
      <c r="AB407">
        <v>0</v>
      </c>
      <c r="AC407">
        <v>0</v>
      </c>
      <c r="AD407">
        <v>0</v>
      </c>
      <c r="AE407">
        <v>24.61</v>
      </c>
      <c r="AF407">
        <v>0</v>
      </c>
      <c r="AG407">
        <v>0</v>
      </c>
      <c r="AH407">
        <v>0</v>
      </c>
      <c r="AI407">
        <v>1</v>
      </c>
      <c r="AJ407">
        <v>1</v>
      </c>
      <c r="AK407">
        <v>1</v>
      </c>
      <c r="AL407">
        <v>1</v>
      </c>
      <c r="AM407">
        <v>0</v>
      </c>
      <c r="AN407">
        <v>0</v>
      </c>
      <c r="AO407">
        <v>0</v>
      </c>
      <c r="AP407">
        <v>1</v>
      </c>
      <c r="AQ407">
        <v>0</v>
      </c>
      <c r="AR407">
        <v>0</v>
      </c>
      <c r="AS407" t="s">
        <v>3</v>
      </c>
      <c r="AT407">
        <v>0</v>
      </c>
      <c r="AU407" t="s">
        <v>42</v>
      </c>
      <c r="AV407">
        <v>0</v>
      </c>
      <c r="AW407">
        <v>1</v>
      </c>
      <c r="AX407">
        <v>-1</v>
      </c>
      <c r="AY407">
        <v>0</v>
      </c>
      <c r="AZ407">
        <v>0</v>
      </c>
      <c r="BA407" t="s">
        <v>3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CV407">
        <v>0</v>
      </c>
      <c r="CW407">
        <v>0</v>
      </c>
      <c r="CX407">
        <f>ROUND(Y407*Source!I234,9)</f>
        <v>0</v>
      </c>
      <c r="CY407">
        <f t="shared" si="211"/>
        <v>24.61</v>
      </c>
      <c r="CZ407">
        <f t="shared" si="212"/>
        <v>24.61</v>
      </c>
      <c r="DA407">
        <f t="shared" si="213"/>
        <v>1</v>
      </c>
      <c r="DB407">
        <f t="shared" si="214"/>
        <v>0</v>
      </c>
      <c r="DC407">
        <f t="shared" si="215"/>
        <v>0</v>
      </c>
      <c r="DD407" t="s">
        <v>3</v>
      </c>
      <c r="DE407" t="s">
        <v>3</v>
      </c>
      <c r="DF407">
        <f t="shared" si="209"/>
        <v>0</v>
      </c>
      <c r="DG407">
        <f t="shared" si="206"/>
        <v>0</v>
      </c>
      <c r="DH407">
        <f t="shared" si="207"/>
        <v>0</v>
      </c>
      <c r="DI407">
        <f t="shared" si="198"/>
        <v>0</v>
      </c>
      <c r="DJ407">
        <f t="shared" si="216"/>
        <v>0</v>
      </c>
      <c r="DK407">
        <v>0</v>
      </c>
      <c r="DL407" t="s">
        <v>3</v>
      </c>
      <c r="DM407">
        <v>0</v>
      </c>
      <c r="DN407" t="s">
        <v>3</v>
      </c>
      <c r="DO407">
        <v>0</v>
      </c>
    </row>
    <row r="408" spans="1:119" x14ac:dyDescent="0.2">
      <c r="A408">
        <f>ROW(Source!A234)</f>
        <v>234</v>
      </c>
      <c r="B408">
        <v>85736471</v>
      </c>
      <c r="C408">
        <v>85737414</v>
      </c>
      <c r="D408">
        <v>85216790</v>
      </c>
      <c r="E408">
        <v>1</v>
      </c>
      <c r="F408">
        <v>1</v>
      </c>
      <c r="G408">
        <v>1081</v>
      </c>
      <c r="H408">
        <v>3</v>
      </c>
      <c r="I408" t="s">
        <v>144</v>
      </c>
      <c r="J408" t="s">
        <v>147</v>
      </c>
      <c r="K408" t="s">
        <v>145</v>
      </c>
      <c r="L408">
        <v>1354</v>
      </c>
      <c r="N408">
        <v>1010</v>
      </c>
      <c r="O408" t="s">
        <v>146</v>
      </c>
      <c r="P408" t="s">
        <v>146</v>
      </c>
      <c r="Q408">
        <v>1</v>
      </c>
      <c r="W408">
        <v>0</v>
      </c>
      <c r="X408">
        <v>-1344566016</v>
      </c>
      <c r="Y408">
        <f t="shared" si="210"/>
        <v>250.66666699999999</v>
      </c>
      <c r="AA408">
        <v>34.97</v>
      </c>
      <c r="AB408">
        <v>0</v>
      </c>
      <c r="AC408">
        <v>0</v>
      </c>
      <c r="AD408">
        <v>0</v>
      </c>
      <c r="AE408">
        <v>34.97</v>
      </c>
      <c r="AF408">
        <v>0</v>
      </c>
      <c r="AG408">
        <v>0</v>
      </c>
      <c r="AH408">
        <v>0</v>
      </c>
      <c r="AI408">
        <v>1</v>
      </c>
      <c r="AJ408">
        <v>1</v>
      </c>
      <c r="AK408">
        <v>1</v>
      </c>
      <c r="AL408">
        <v>1</v>
      </c>
      <c r="AM408">
        <v>0</v>
      </c>
      <c r="AN408">
        <v>0</v>
      </c>
      <c r="AO408">
        <v>0</v>
      </c>
      <c r="AP408">
        <v>1</v>
      </c>
      <c r="AQ408">
        <v>0</v>
      </c>
      <c r="AR408">
        <v>0</v>
      </c>
      <c r="AS408" t="s">
        <v>3</v>
      </c>
      <c r="AT408">
        <v>250.66666699999999</v>
      </c>
      <c r="AU408" t="s">
        <v>42</v>
      </c>
      <c r="AV408">
        <v>0</v>
      </c>
      <c r="AW408">
        <v>1</v>
      </c>
      <c r="AX408">
        <v>-1</v>
      </c>
      <c r="AY408">
        <v>0</v>
      </c>
      <c r="AZ408">
        <v>0</v>
      </c>
      <c r="BA408" t="s">
        <v>3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CV408">
        <v>0</v>
      </c>
      <c r="CW408">
        <v>0</v>
      </c>
      <c r="CX408">
        <f>ROUND(Y408*Source!I234,9)</f>
        <v>188.00000025</v>
      </c>
      <c r="CY408">
        <f t="shared" si="211"/>
        <v>34.97</v>
      </c>
      <c r="CZ408">
        <f t="shared" si="212"/>
        <v>34.97</v>
      </c>
      <c r="DA408">
        <f t="shared" si="213"/>
        <v>1</v>
      </c>
      <c r="DB408">
        <f t="shared" si="214"/>
        <v>8765.81</v>
      </c>
      <c r="DC408">
        <f t="shared" si="215"/>
        <v>0</v>
      </c>
      <c r="DD408" t="s">
        <v>3</v>
      </c>
      <c r="DE408" t="s">
        <v>3</v>
      </c>
      <c r="DF408">
        <f t="shared" si="209"/>
        <v>6574.36</v>
      </c>
      <c r="DG408">
        <f t="shared" si="206"/>
        <v>0</v>
      </c>
      <c r="DH408">
        <f t="shared" si="207"/>
        <v>0</v>
      </c>
      <c r="DI408">
        <f t="shared" si="198"/>
        <v>0</v>
      </c>
      <c r="DJ408">
        <f t="shared" si="216"/>
        <v>6574.36</v>
      </c>
      <c r="DK408">
        <v>0</v>
      </c>
      <c r="DL408" t="s">
        <v>3</v>
      </c>
      <c r="DM408">
        <v>0</v>
      </c>
      <c r="DN408" t="s">
        <v>3</v>
      </c>
      <c r="DO408">
        <v>0</v>
      </c>
    </row>
    <row r="409" spans="1:119" x14ac:dyDescent="0.2">
      <c r="A409">
        <f>ROW(Source!A235)</f>
        <v>235</v>
      </c>
      <c r="B409">
        <v>85736473</v>
      </c>
      <c r="C409">
        <v>85737414</v>
      </c>
      <c r="D409">
        <v>85164021</v>
      </c>
      <c r="E409">
        <v>1081</v>
      </c>
      <c r="F409">
        <v>1</v>
      </c>
      <c r="G409">
        <v>1081</v>
      </c>
      <c r="H409">
        <v>1</v>
      </c>
      <c r="I409" t="s">
        <v>684</v>
      </c>
      <c r="J409" t="s">
        <v>3</v>
      </c>
      <c r="K409" t="s">
        <v>685</v>
      </c>
      <c r="L409">
        <v>1191</v>
      </c>
      <c r="N409">
        <v>1013</v>
      </c>
      <c r="O409" t="s">
        <v>686</v>
      </c>
      <c r="P409" t="s">
        <v>686</v>
      </c>
      <c r="Q409">
        <v>1</v>
      </c>
      <c r="W409">
        <v>0</v>
      </c>
      <c r="X409">
        <v>476480486</v>
      </c>
      <c r="Y409">
        <f>((AT409*1.15)*1.2)</f>
        <v>46.506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1</v>
      </c>
      <c r="AK409">
        <v>1</v>
      </c>
      <c r="AL409">
        <v>1</v>
      </c>
      <c r="AM409">
        <v>5</v>
      </c>
      <c r="AN409">
        <v>0</v>
      </c>
      <c r="AO409">
        <v>1</v>
      </c>
      <c r="AP409">
        <v>1</v>
      </c>
      <c r="AQ409">
        <v>0</v>
      </c>
      <c r="AR409">
        <v>0</v>
      </c>
      <c r="AS409" t="s">
        <v>3</v>
      </c>
      <c r="AT409">
        <v>33.700000000000003</v>
      </c>
      <c r="AU409" t="s">
        <v>141</v>
      </c>
      <c r="AV409">
        <v>1</v>
      </c>
      <c r="AW409">
        <v>2</v>
      </c>
      <c r="AX409">
        <v>85737431</v>
      </c>
      <c r="AY409">
        <v>1</v>
      </c>
      <c r="AZ409">
        <v>0</v>
      </c>
      <c r="BA409">
        <v>402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CU409">
        <f>ROUND(AT409*Source!I235*AH409*AL409,2)</f>
        <v>0</v>
      </c>
      <c r="CV409">
        <f>ROUND(Y409*Source!I235,9)</f>
        <v>34.8795</v>
      </c>
      <c r="CW409">
        <v>0</v>
      </c>
      <c r="CX409">
        <f>ROUND(Y409*Source!I235,9)</f>
        <v>34.8795</v>
      </c>
      <c r="CY409">
        <f>AD409</f>
        <v>0</v>
      </c>
      <c r="CZ409">
        <f>AH409</f>
        <v>0</v>
      </c>
      <c r="DA409">
        <f>AL409</f>
        <v>1</v>
      </c>
      <c r="DB409">
        <f>ROUND(((ROUND(AT409*CZ409,2)*1.15)*1.2),6)</f>
        <v>0</v>
      </c>
      <c r="DC409">
        <f>ROUND(((ROUND(AT409*AG409,2)*1.15)*1.2),6)</f>
        <v>0</v>
      </c>
      <c r="DD409" t="s">
        <v>3</v>
      </c>
      <c r="DE409" t="s">
        <v>3</v>
      </c>
      <c r="DF409">
        <f t="shared" si="209"/>
        <v>0</v>
      </c>
      <c r="DG409">
        <f t="shared" si="206"/>
        <v>0</v>
      </c>
      <c r="DH409">
        <f t="shared" si="207"/>
        <v>0</v>
      </c>
      <c r="DI409">
        <f t="shared" si="198"/>
        <v>0</v>
      </c>
      <c r="DJ409">
        <f>DI409</f>
        <v>0</v>
      </c>
      <c r="DK409">
        <v>0</v>
      </c>
      <c r="DL409" t="s">
        <v>3</v>
      </c>
      <c r="DM409">
        <v>0</v>
      </c>
      <c r="DN409" t="s">
        <v>3</v>
      </c>
      <c r="DO409">
        <v>0</v>
      </c>
    </row>
    <row r="410" spans="1:119" x14ac:dyDescent="0.2">
      <c r="A410">
        <f>ROW(Source!A235)</f>
        <v>235</v>
      </c>
      <c r="B410">
        <v>85736473</v>
      </c>
      <c r="C410">
        <v>85737414</v>
      </c>
      <c r="D410">
        <v>85229630</v>
      </c>
      <c r="E410">
        <v>1</v>
      </c>
      <c r="F410">
        <v>1</v>
      </c>
      <c r="G410">
        <v>1081</v>
      </c>
      <c r="H410">
        <v>2</v>
      </c>
      <c r="I410" t="s">
        <v>724</v>
      </c>
      <c r="J410" t="s">
        <v>725</v>
      </c>
      <c r="K410" t="s">
        <v>726</v>
      </c>
      <c r="L410">
        <v>1368</v>
      </c>
      <c r="N410">
        <v>1011</v>
      </c>
      <c r="O410" t="s">
        <v>690</v>
      </c>
      <c r="P410" t="s">
        <v>690</v>
      </c>
      <c r="Q410">
        <v>1</v>
      </c>
      <c r="W410">
        <v>0</v>
      </c>
      <c r="X410">
        <v>378609176</v>
      </c>
      <c r="Y410">
        <f>((AT410*1.25)*1.2)</f>
        <v>1.7849999999999997</v>
      </c>
      <c r="AA410">
        <v>0</v>
      </c>
      <c r="AB410">
        <v>46.59</v>
      </c>
      <c r="AC410">
        <v>0</v>
      </c>
      <c r="AD410">
        <v>0</v>
      </c>
      <c r="AE410">
        <v>0</v>
      </c>
      <c r="AF410">
        <v>3.18</v>
      </c>
      <c r="AG410">
        <v>0</v>
      </c>
      <c r="AH410">
        <v>0</v>
      </c>
      <c r="AI410">
        <v>1</v>
      </c>
      <c r="AJ410">
        <v>13.73</v>
      </c>
      <c r="AK410">
        <v>1</v>
      </c>
      <c r="AL410">
        <v>1</v>
      </c>
      <c r="AM410">
        <v>2</v>
      </c>
      <c r="AN410">
        <v>0</v>
      </c>
      <c r="AO410">
        <v>1</v>
      </c>
      <c r="AP410">
        <v>1</v>
      </c>
      <c r="AQ410">
        <v>0</v>
      </c>
      <c r="AR410">
        <v>0</v>
      </c>
      <c r="AS410" t="s">
        <v>3</v>
      </c>
      <c r="AT410">
        <v>1.19</v>
      </c>
      <c r="AU410" t="s">
        <v>140</v>
      </c>
      <c r="AV410">
        <v>0</v>
      </c>
      <c r="AW410">
        <v>2</v>
      </c>
      <c r="AX410">
        <v>85737432</v>
      </c>
      <c r="AY410">
        <v>1</v>
      </c>
      <c r="AZ410">
        <v>0</v>
      </c>
      <c r="BA410">
        <v>403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CV410">
        <v>0</v>
      </c>
      <c r="CW410">
        <f>ROUND(Y410*Source!I235*DO410,9)</f>
        <v>0</v>
      </c>
      <c r="CX410">
        <f>ROUND(Y410*Source!I235,9)</f>
        <v>1.3387500000000001</v>
      </c>
      <c r="CY410">
        <f>AB410</f>
        <v>46.59</v>
      </c>
      <c r="CZ410">
        <f>AF410</f>
        <v>3.18</v>
      </c>
      <c r="DA410">
        <f>AJ410</f>
        <v>13.73</v>
      </c>
      <c r="DB410">
        <f>ROUND(((ROUND(AT410*CZ410,2)*1.25)*1.2),6)</f>
        <v>5.67</v>
      </c>
      <c r="DC410">
        <f>ROUND(((ROUND(AT410*AG410,2)*1.25)*1.2),6)</f>
        <v>0</v>
      </c>
      <c r="DD410" t="s">
        <v>3</v>
      </c>
      <c r="DE410" t="s">
        <v>3</v>
      </c>
      <c r="DF410">
        <f t="shared" si="209"/>
        <v>0</v>
      </c>
      <c r="DG410">
        <f>ROUND(ROUND(AF410*AJ410,2)*CX410,2)</f>
        <v>58.45</v>
      </c>
      <c r="DH410">
        <f t="shared" si="207"/>
        <v>0</v>
      </c>
      <c r="DI410">
        <f t="shared" si="198"/>
        <v>0</v>
      </c>
      <c r="DJ410">
        <f>DG410</f>
        <v>58.45</v>
      </c>
      <c r="DK410">
        <v>0</v>
      </c>
      <c r="DL410" t="s">
        <v>3</v>
      </c>
      <c r="DM410">
        <v>0</v>
      </c>
      <c r="DN410" t="s">
        <v>3</v>
      </c>
      <c r="DO410">
        <v>0</v>
      </c>
    </row>
    <row r="411" spans="1:119" x14ac:dyDescent="0.2">
      <c r="A411">
        <f>ROW(Source!A235)</f>
        <v>235</v>
      </c>
      <c r="B411">
        <v>85736473</v>
      </c>
      <c r="C411">
        <v>85737414</v>
      </c>
      <c r="D411">
        <v>85229932</v>
      </c>
      <c r="E411">
        <v>1</v>
      </c>
      <c r="F411">
        <v>1</v>
      </c>
      <c r="G411">
        <v>1081</v>
      </c>
      <c r="H411">
        <v>2</v>
      </c>
      <c r="I411" t="s">
        <v>704</v>
      </c>
      <c r="J411" t="s">
        <v>705</v>
      </c>
      <c r="K411" t="s">
        <v>706</v>
      </c>
      <c r="L411">
        <v>1368</v>
      </c>
      <c r="N411">
        <v>1011</v>
      </c>
      <c r="O411" t="s">
        <v>690</v>
      </c>
      <c r="P411" t="s">
        <v>690</v>
      </c>
      <c r="Q411">
        <v>1</v>
      </c>
      <c r="W411">
        <v>0</v>
      </c>
      <c r="X411">
        <v>874612079</v>
      </c>
      <c r="Y411">
        <f>((AT411*1.25)*1.2)</f>
        <v>0.6</v>
      </c>
      <c r="AA411">
        <v>0</v>
      </c>
      <c r="AB411">
        <v>1513.56</v>
      </c>
      <c r="AC411">
        <v>758.78</v>
      </c>
      <c r="AD411">
        <v>0</v>
      </c>
      <c r="AE411">
        <v>0</v>
      </c>
      <c r="AF411">
        <v>83.1</v>
      </c>
      <c r="AG411">
        <v>12.62</v>
      </c>
      <c r="AH411">
        <v>0</v>
      </c>
      <c r="AI411">
        <v>1</v>
      </c>
      <c r="AJ411">
        <v>17.07</v>
      </c>
      <c r="AK411">
        <v>56.35</v>
      </c>
      <c r="AL411">
        <v>1</v>
      </c>
      <c r="AM411">
        <v>2</v>
      </c>
      <c r="AN411">
        <v>0</v>
      </c>
      <c r="AO411">
        <v>1</v>
      </c>
      <c r="AP411">
        <v>1</v>
      </c>
      <c r="AQ411">
        <v>0</v>
      </c>
      <c r="AR411">
        <v>0</v>
      </c>
      <c r="AS411" t="s">
        <v>3</v>
      </c>
      <c r="AT411">
        <v>0.4</v>
      </c>
      <c r="AU411" t="s">
        <v>140</v>
      </c>
      <c r="AV411">
        <v>0</v>
      </c>
      <c r="AW411">
        <v>2</v>
      </c>
      <c r="AX411">
        <v>85737433</v>
      </c>
      <c r="AY411">
        <v>1</v>
      </c>
      <c r="AZ411">
        <v>0</v>
      </c>
      <c r="BA411">
        <v>404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CV411">
        <v>0</v>
      </c>
      <c r="CW411">
        <f>ROUND(Y411*Source!I235*DO411,9)</f>
        <v>5.6790000000000003</v>
      </c>
      <c r="CX411">
        <f>ROUND(Y411*Source!I235,9)</f>
        <v>0.45</v>
      </c>
      <c r="CY411">
        <f>AB411</f>
        <v>1513.56</v>
      </c>
      <c r="CZ411">
        <f>AF411</f>
        <v>83.1</v>
      </c>
      <c r="DA411">
        <f>AJ411</f>
        <v>17.07</v>
      </c>
      <c r="DB411">
        <f>ROUND(((ROUND(AT411*CZ411,2)*1.25)*1.2),6)</f>
        <v>49.86</v>
      </c>
      <c r="DC411">
        <f>ROUND(((ROUND(AT411*AG411,2)*1.25)*1.2),6)</f>
        <v>7.5750000000000002</v>
      </c>
      <c r="DD411" t="s">
        <v>3</v>
      </c>
      <c r="DE411" t="s">
        <v>3</v>
      </c>
      <c r="DF411">
        <f t="shared" si="209"/>
        <v>0</v>
      </c>
      <c r="DG411">
        <f>ROUND(ROUND(AF411*AJ411,2)*CX411,2)</f>
        <v>638.33000000000004</v>
      </c>
      <c r="DH411">
        <f>ROUND(ROUND(AG411*AK411,2)*CX411,2)</f>
        <v>320.01</v>
      </c>
      <c r="DI411">
        <f t="shared" si="198"/>
        <v>0</v>
      </c>
      <c r="DJ411">
        <f>DG411</f>
        <v>638.33000000000004</v>
      </c>
      <c r="DK411">
        <v>0</v>
      </c>
      <c r="DL411" t="s">
        <v>707</v>
      </c>
      <c r="DM411">
        <v>0</v>
      </c>
      <c r="DN411" t="s">
        <v>686</v>
      </c>
      <c r="DO411">
        <v>12.62</v>
      </c>
    </row>
    <row r="412" spans="1:119" x14ac:dyDescent="0.2">
      <c r="A412">
        <f>ROW(Source!A235)</f>
        <v>235</v>
      </c>
      <c r="B412">
        <v>85736473</v>
      </c>
      <c r="C412">
        <v>85737414</v>
      </c>
      <c r="D412">
        <v>85229166</v>
      </c>
      <c r="E412">
        <v>1</v>
      </c>
      <c r="F412">
        <v>1</v>
      </c>
      <c r="G412">
        <v>1081</v>
      </c>
      <c r="H412">
        <v>2</v>
      </c>
      <c r="I412" t="s">
        <v>727</v>
      </c>
      <c r="J412" t="s">
        <v>728</v>
      </c>
      <c r="K412" t="s">
        <v>729</v>
      </c>
      <c r="L412">
        <v>1368</v>
      </c>
      <c r="N412">
        <v>1011</v>
      </c>
      <c r="O412" t="s">
        <v>690</v>
      </c>
      <c r="P412" t="s">
        <v>690</v>
      </c>
      <c r="Q412">
        <v>1</v>
      </c>
      <c r="W412">
        <v>0</v>
      </c>
      <c r="X412">
        <v>-44940208</v>
      </c>
      <c r="Y412">
        <f>((AT412*1.25)*1.2)</f>
        <v>0.09</v>
      </c>
      <c r="AA412">
        <v>0</v>
      </c>
      <c r="AB412">
        <v>2758.65</v>
      </c>
      <c r="AC412">
        <v>1017.92</v>
      </c>
      <c r="AD412">
        <v>0</v>
      </c>
      <c r="AE412">
        <v>0</v>
      </c>
      <c r="AF412">
        <v>179.17</v>
      </c>
      <c r="AG412">
        <v>16.93</v>
      </c>
      <c r="AH412">
        <v>0</v>
      </c>
      <c r="AI412">
        <v>1</v>
      </c>
      <c r="AJ412">
        <v>14.43</v>
      </c>
      <c r="AK412">
        <v>56.35</v>
      </c>
      <c r="AL412">
        <v>1</v>
      </c>
      <c r="AM412">
        <v>2</v>
      </c>
      <c r="AN412">
        <v>0</v>
      </c>
      <c r="AO412">
        <v>1</v>
      </c>
      <c r="AP412">
        <v>1</v>
      </c>
      <c r="AQ412">
        <v>0</v>
      </c>
      <c r="AR412">
        <v>0</v>
      </c>
      <c r="AS412" t="s">
        <v>3</v>
      </c>
      <c r="AT412">
        <v>0.06</v>
      </c>
      <c r="AU412" t="s">
        <v>140</v>
      </c>
      <c r="AV412">
        <v>0</v>
      </c>
      <c r="AW412">
        <v>2</v>
      </c>
      <c r="AX412">
        <v>85737434</v>
      </c>
      <c r="AY412">
        <v>1</v>
      </c>
      <c r="AZ412">
        <v>0</v>
      </c>
      <c r="BA412">
        <v>405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CV412">
        <v>0</v>
      </c>
      <c r="CW412">
        <f>ROUND(Y412*Source!I235*DO412,9)</f>
        <v>1.1427750000000001</v>
      </c>
      <c r="CX412">
        <f>ROUND(Y412*Source!I235,9)</f>
        <v>6.7500000000000004E-2</v>
      </c>
      <c r="CY412">
        <f>AB412</f>
        <v>2758.65</v>
      </c>
      <c r="CZ412">
        <f>AF412</f>
        <v>179.17</v>
      </c>
      <c r="DA412">
        <f>AJ412</f>
        <v>14.43</v>
      </c>
      <c r="DB412">
        <f>ROUND(((ROUND(AT412*CZ412,2)*1.25)*1.2),6)</f>
        <v>16.125</v>
      </c>
      <c r="DC412">
        <f>ROUND(((ROUND(AT412*AG412,2)*1.25)*1.2),6)</f>
        <v>1.53</v>
      </c>
      <c r="DD412" t="s">
        <v>3</v>
      </c>
      <c r="DE412" t="s">
        <v>3</v>
      </c>
      <c r="DF412">
        <f t="shared" si="209"/>
        <v>0</v>
      </c>
      <c r="DG412">
        <f>ROUND(ROUND(AF412*AJ412,2)*CX412,2)</f>
        <v>174.52</v>
      </c>
      <c r="DH412">
        <f>ROUND(ROUND(AG412*AK412,2)*CX412,2)</f>
        <v>64.400000000000006</v>
      </c>
      <c r="DI412">
        <f t="shared" si="198"/>
        <v>0</v>
      </c>
      <c r="DJ412">
        <f>DG412</f>
        <v>174.52</v>
      </c>
      <c r="DK412">
        <v>0</v>
      </c>
      <c r="DL412" t="s">
        <v>707</v>
      </c>
      <c r="DM412">
        <v>0</v>
      </c>
      <c r="DN412" t="s">
        <v>686</v>
      </c>
      <c r="DO412">
        <v>16.93</v>
      </c>
    </row>
    <row r="413" spans="1:119" x14ac:dyDescent="0.2">
      <c r="A413">
        <f>ROW(Source!A235)</f>
        <v>235</v>
      </c>
      <c r="B413">
        <v>85736473</v>
      </c>
      <c r="C413">
        <v>85737414</v>
      </c>
      <c r="D413">
        <v>85198960</v>
      </c>
      <c r="E413">
        <v>1</v>
      </c>
      <c r="F413">
        <v>1</v>
      </c>
      <c r="G413">
        <v>1081</v>
      </c>
      <c r="H413">
        <v>3</v>
      </c>
      <c r="I413" t="s">
        <v>714</v>
      </c>
      <c r="J413" t="s">
        <v>715</v>
      </c>
      <c r="K413" t="s">
        <v>716</v>
      </c>
      <c r="L413">
        <v>1339</v>
      </c>
      <c r="N413">
        <v>1007</v>
      </c>
      <c r="O413" t="s">
        <v>694</v>
      </c>
      <c r="P413" t="s">
        <v>694</v>
      </c>
      <c r="Q413">
        <v>1</v>
      </c>
      <c r="W413">
        <v>0</v>
      </c>
      <c r="X413">
        <v>-1622585150</v>
      </c>
      <c r="Y413">
        <f t="shared" ref="Y413:Y424" si="217">((AT413*1)*1)</f>
        <v>3.3000000000000002E-2</v>
      </c>
      <c r="AA413">
        <v>54.79</v>
      </c>
      <c r="AB413">
        <v>0</v>
      </c>
      <c r="AC413">
        <v>0</v>
      </c>
      <c r="AD413">
        <v>0</v>
      </c>
      <c r="AE413">
        <v>7.07</v>
      </c>
      <c r="AF413">
        <v>0</v>
      </c>
      <c r="AG413">
        <v>0</v>
      </c>
      <c r="AH413">
        <v>0</v>
      </c>
      <c r="AI413">
        <v>7.75</v>
      </c>
      <c r="AJ413">
        <v>1</v>
      </c>
      <c r="AK413">
        <v>1</v>
      </c>
      <c r="AL413">
        <v>1</v>
      </c>
      <c r="AM413">
        <v>2</v>
      </c>
      <c r="AN413">
        <v>0</v>
      </c>
      <c r="AO413">
        <v>1</v>
      </c>
      <c r="AP413">
        <v>1</v>
      </c>
      <c r="AQ413">
        <v>0</v>
      </c>
      <c r="AR413">
        <v>0</v>
      </c>
      <c r="AS413" t="s">
        <v>3</v>
      </c>
      <c r="AT413">
        <v>3.3000000000000002E-2</v>
      </c>
      <c r="AU413" t="s">
        <v>42</v>
      </c>
      <c r="AV413">
        <v>0</v>
      </c>
      <c r="AW413">
        <v>2</v>
      </c>
      <c r="AX413">
        <v>85737435</v>
      </c>
      <c r="AY413">
        <v>1</v>
      </c>
      <c r="AZ413">
        <v>0</v>
      </c>
      <c r="BA413">
        <v>406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CV413">
        <v>0</v>
      </c>
      <c r="CW413">
        <v>0</v>
      </c>
      <c r="CX413">
        <f>ROUND(Y413*Source!I235,9)</f>
        <v>2.4750000000000001E-2</v>
      </c>
      <c r="CY413">
        <f t="shared" ref="CY413:CY424" si="218">AA413</f>
        <v>54.79</v>
      </c>
      <c r="CZ413">
        <f t="shared" ref="CZ413:CZ424" si="219">AE413</f>
        <v>7.07</v>
      </c>
      <c r="DA413">
        <f t="shared" ref="DA413:DA424" si="220">AI413</f>
        <v>7.75</v>
      </c>
      <c r="DB413">
        <f t="shared" ref="DB413:DB424" si="221">ROUND(((ROUND(AT413*CZ413,2)*1)*1),6)</f>
        <v>0.23</v>
      </c>
      <c r="DC413">
        <f t="shared" ref="DC413:DC424" si="222">ROUND(((ROUND(AT413*AG413,2)*1)*1),6)</f>
        <v>0</v>
      </c>
      <c r="DD413" t="s">
        <v>3</v>
      </c>
      <c r="DE413" t="s">
        <v>3</v>
      </c>
      <c r="DF413">
        <f t="shared" ref="DF413:DF424" si="223">ROUND(ROUND(AE413*AI413,2)*CX413,2)</f>
        <v>1.36</v>
      </c>
      <c r="DG413">
        <f t="shared" ref="DG413:DG440" si="224">ROUND(ROUND(AF413,2)*CX413,2)</f>
        <v>0</v>
      </c>
      <c r="DH413">
        <f t="shared" ref="DH413:DH441" si="225">ROUND(ROUND(AG413,2)*CX413,2)</f>
        <v>0</v>
      </c>
      <c r="DI413">
        <f t="shared" si="198"/>
        <v>0</v>
      </c>
      <c r="DJ413">
        <f t="shared" ref="DJ413:DJ424" si="226">DF413</f>
        <v>1.36</v>
      </c>
      <c r="DK413">
        <v>0</v>
      </c>
      <c r="DL413" t="s">
        <v>3</v>
      </c>
      <c r="DM413">
        <v>0</v>
      </c>
      <c r="DN413" t="s">
        <v>3</v>
      </c>
      <c r="DO413">
        <v>0</v>
      </c>
    </row>
    <row r="414" spans="1:119" x14ac:dyDescent="0.2">
      <c r="A414">
        <f>ROW(Source!A235)</f>
        <v>235</v>
      </c>
      <c r="B414">
        <v>85736473</v>
      </c>
      <c r="C414">
        <v>85737414</v>
      </c>
      <c r="D414">
        <v>85200671</v>
      </c>
      <c r="E414">
        <v>1</v>
      </c>
      <c r="F414">
        <v>1</v>
      </c>
      <c r="G414">
        <v>1081</v>
      </c>
      <c r="H414">
        <v>3</v>
      </c>
      <c r="I414" t="s">
        <v>730</v>
      </c>
      <c r="J414" t="s">
        <v>731</v>
      </c>
      <c r="K414" t="s">
        <v>732</v>
      </c>
      <c r="L414">
        <v>1346</v>
      </c>
      <c r="N414">
        <v>1009</v>
      </c>
      <c r="O414" t="s">
        <v>723</v>
      </c>
      <c r="P414" t="s">
        <v>723</v>
      </c>
      <c r="Q414">
        <v>1</v>
      </c>
      <c r="W414">
        <v>0</v>
      </c>
      <c r="X414">
        <v>1021383118</v>
      </c>
      <c r="Y414">
        <f t="shared" si="217"/>
        <v>0.05</v>
      </c>
      <c r="AA414">
        <v>315.23</v>
      </c>
      <c r="AB414">
        <v>0</v>
      </c>
      <c r="AC414">
        <v>0</v>
      </c>
      <c r="AD414">
        <v>0</v>
      </c>
      <c r="AE414">
        <v>37.979999999999997</v>
      </c>
      <c r="AF414">
        <v>0</v>
      </c>
      <c r="AG414">
        <v>0</v>
      </c>
      <c r="AH414">
        <v>0</v>
      </c>
      <c r="AI414">
        <v>8.3000000000000007</v>
      </c>
      <c r="AJ414">
        <v>1</v>
      </c>
      <c r="AK414">
        <v>1</v>
      </c>
      <c r="AL414">
        <v>1</v>
      </c>
      <c r="AM414">
        <v>2</v>
      </c>
      <c r="AN414">
        <v>0</v>
      </c>
      <c r="AO414">
        <v>1</v>
      </c>
      <c r="AP414">
        <v>1</v>
      </c>
      <c r="AQ414">
        <v>0</v>
      </c>
      <c r="AR414">
        <v>0</v>
      </c>
      <c r="AS414" t="s">
        <v>3</v>
      </c>
      <c r="AT414">
        <v>0.05</v>
      </c>
      <c r="AU414" t="s">
        <v>42</v>
      </c>
      <c r="AV414">
        <v>0</v>
      </c>
      <c r="AW414">
        <v>2</v>
      </c>
      <c r="AX414">
        <v>85737436</v>
      </c>
      <c r="AY414">
        <v>1</v>
      </c>
      <c r="AZ414">
        <v>0</v>
      </c>
      <c r="BA414">
        <v>407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CV414">
        <v>0</v>
      </c>
      <c r="CW414">
        <v>0</v>
      </c>
      <c r="CX414">
        <f>ROUND(Y414*Source!I235,9)</f>
        <v>3.7499999999999999E-2</v>
      </c>
      <c r="CY414">
        <f t="shared" si="218"/>
        <v>315.23</v>
      </c>
      <c r="CZ414">
        <f t="shared" si="219"/>
        <v>37.979999999999997</v>
      </c>
      <c r="DA414">
        <f t="shared" si="220"/>
        <v>8.3000000000000007</v>
      </c>
      <c r="DB414">
        <f t="shared" si="221"/>
        <v>1.9</v>
      </c>
      <c r="DC414">
        <f t="shared" si="222"/>
        <v>0</v>
      </c>
      <c r="DD414" t="s">
        <v>3</v>
      </c>
      <c r="DE414" t="s">
        <v>3</v>
      </c>
      <c r="DF414">
        <f t="shared" si="223"/>
        <v>11.82</v>
      </c>
      <c r="DG414">
        <f t="shared" si="224"/>
        <v>0</v>
      </c>
      <c r="DH414">
        <f t="shared" si="225"/>
        <v>0</v>
      </c>
      <c r="DI414">
        <f t="shared" si="198"/>
        <v>0</v>
      </c>
      <c r="DJ414">
        <f t="shared" si="226"/>
        <v>11.82</v>
      </c>
      <c r="DK414">
        <v>0</v>
      </c>
      <c r="DL414" t="s">
        <v>3</v>
      </c>
      <c r="DM414">
        <v>0</v>
      </c>
      <c r="DN414" t="s">
        <v>3</v>
      </c>
      <c r="DO414">
        <v>0</v>
      </c>
    </row>
    <row r="415" spans="1:119" x14ac:dyDescent="0.2">
      <c r="A415">
        <f>ROW(Source!A235)</f>
        <v>235</v>
      </c>
      <c r="B415">
        <v>85736473</v>
      </c>
      <c r="C415">
        <v>85737414</v>
      </c>
      <c r="D415">
        <v>85199079</v>
      </c>
      <c r="E415">
        <v>1</v>
      </c>
      <c r="F415">
        <v>1</v>
      </c>
      <c r="G415">
        <v>1081</v>
      </c>
      <c r="H415">
        <v>3</v>
      </c>
      <c r="I415" t="s">
        <v>733</v>
      </c>
      <c r="J415" t="s">
        <v>734</v>
      </c>
      <c r="K415" t="s">
        <v>735</v>
      </c>
      <c r="L415">
        <v>1348</v>
      </c>
      <c r="N415">
        <v>1009</v>
      </c>
      <c r="O415" t="s">
        <v>700</v>
      </c>
      <c r="P415" t="s">
        <v>700</v>
      </c>
      <c r="Q415">
        <v>1000</v>
      </c>
      <c r="W415">
        <v>0</v>
      </c>
      <c r="X415">
        <v>-1462767551</v>
      </c>
      <c r="Y415">
        <f t="shared" si="217"/>
        <v>8.9999999999999996E-7</v>
      </c>
      <c r="AA415">
        <v>65213.77</v>
      </c>
      <c r="AB415">
        <v>0</v>
      </c>
      <c r="AC415">
        <v>0</v>
      </c>
      <c r="AD415">
        <v>0</v>
      </c>
      <c r="AE415">
        <v>3234.81</v>
      </c>
      <c r="AF415">
        <v>0</v>
      </c>
      <c r="AG415">
        <v>0</v>
      </c>
      <c r="AH415">
        <v>0</v>
      </c>
      <c r="AI415">
        <v>20.16</v>
      </c>
      <c r="AJ415">
        <v>1</v>
      </c>
      <c r="AK415">
        <v>1</v>
      </c>
      <c r="AL415">
        <v>1</v>
      </c>
      <c r="AM415">
        <v>2</v>
      </c>
      <c r="AN415">
        <v>0</v>
      </c>
      <c r="AO415">
        <v>1</v>
      </c>
      <c r="AP415">
        <v>1</v>
      </c>
      <c r="AQ415">
        <v>0</v>
      </c>
      <c r="AR415">
        <v>0</v>
      </c>
      <c r="AS415" t="s">
        <v>3</v>
      </c>
      <c r="AT415">
        <v>8.9999999999999996E-7</v>
      </c>
      <c r="AU415" t="s">
        <v>42</v>
      </c>
      <c r="AV415">
        <v>0</v>
      </c>
      <c r="AW415">
        <v>2</v>
      </c>
      <c r="AX415">
        <v>85737437</v>
      </c>
      <c r="AY415">
        <v>1</v>
      </c>
      <c r="AZ415">
        <v>0</v>
      </c>
      <c r="BA415">
        <v>408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CV415">
        <v>0</v>
      </c>
      <c r="CW415">
        <v>0</v>
      </c>
      <c r="CX415">
        <f>ROUND(Y415*Source!I235,9)</f>
        <v>6.75E-7</v>
      </c>
      <c r="CY415">
        <f t="shared" si="218"/>
        <v>65213.77</v>
      </c>
      <c r="CZ415">
        <f t="shared" si="219"/>
        <v>3234.81</v>
      </c>
      <c r="DA415">
        <f t="shared" si="220"/>
        <v>20.16</v>
      </c>
      <c r="DB415">
        <f t="shared" si="221"/>
        <v>0</v>
      </c>
      <c r="DC415">
        <f t="shared" si="222"/>
        <v>0</v>
      </c>
      <c r="DD415" t="s">
        <v>3</v>
      </c>
      <c r="DE415" t="s">
        <v>3</v>
      </c>
      <c r="DF415">
        <f t="shared" si="223"/>
        <v>0.04</v>
      </c>
      <c r="DG415">
        <f t="shared" si="224"/>
        <v>0</v>
      </c>
      <c r="DH415">
        <f t="shared" si="225"/>
        <v>0</v>
      </c>
      <c r="DI415">
        <f t="shared" si="198"/>
        <v>0</v>
      </c>
      <c r="DJ415">
        <f t="shared" si="226"/>
        <v>0.04</v>
      </c>
      <c r="DK415">
        <v>0</v>
      </c>
      <c r="DL415" t="s">
        <v>3</v>
      </c>
      <c r="DM415">
        <v>0</v>
      </c>
      <c r="DN415" t="s">
        <v>3</v>
      </c>
      <c r="DO415">
        <v>0</v>
      </c>
    </row>
    <row r="416" spans="1:119" x14ac:dyDescent="0.2">
      <c r="A416">
        <f>ROW(Source!A235)</f>
        <v>235</v>
      </c>
      <c r="B416">
        <v>85736473</v>
      </c>
      <c r="C416">
        <v>85737414</v>
      </c>
      <c r="D416">
        <v>85198892</v>
      </c>
      <c r="E416">
        <v>1</v>
      </c>
      <c r="F416">
        <v>1</v>
      </c>
      <c r="G416">
        <v>1081</v>
      </c>
      <c r="H416">
        <v>3</v>
      </c>
      <c r="I416" t="s">
        <v>691</v>
      </c>
      <c r="J416" t="s">
        <v>692</v>
      </c>
      <c r="K416" t="s">
        <v>693</v>
      </c>
      <c r="L416">
        <v>1339</v>
      </c>
      <c r="N416">
        <v>1007</v>
      </c>
      <c r="O416" t="s">
        <v>694</v>
      </c>
      <c r="P416" t="s">
        <v>694</v>
      </c>
      <c r="Q416">
        <v>1</v>
      </c>
      <c r="W416">
        <v>0</v>
      </c>
      <c r="X416">
        <v>-676034668</v>
      </c>
      <c r="Y416">
        <f t="shared" si="217"/>
        <v>0.19</v>
      </c>
      <c r="AA416">
        <v>760.17</v>
      </c>
      <c r="AB416">
        <v>0</v>
      </c>
      <c r="AC416">
        <v>0</v>
      </c>
      <c r="AD416">
        <v>0</v>
      </c>
      <c r="AE416">
        <v>53.42</v>
      </c>
      <c r="AF416">
        <v>0</v>
      </c>
      <c r="AG416">
        <v>0</v>
      </c>
      <c r="AH416">
        <v>0</v>
      </c>
      <c r="AI416">
        <v>14.23</v>
      </c>
      <c r="AJ416">
        <v>1</v>
      </c>
      <c r="AK416">
        <v>1</v>
      </c>
      <c r="AL416">
        <v>1</v>
      </c>
      <c r="AM416">
        <v>2</v>
      </c>
      <c r="AN416">
        <v>0</v>
      </c>
      <c r="AO416">
        <v>1</v>
      </c>
      <c r="AP416">
        <v>1</v>
      </c>
      <c r="AQ416">
        <v>0</v>
      </c>
      <c r="AR416">
        <v>0</v>
      </c>
      <c r="AS416" t="s">
        <v>3</v>
      </c>
      <c r="AT416">
        <v>0.19</v>
      </c>
      <c r="AU416" t="s">
        <v>42</v>
      </c>
      <c r="AV416">
        <v>0</v>
      </c>
      <c r="AW416">
        <v>2</v>
      </c>
      <c r="AX416">
        <v>85737438</v>
      </c>
      <c r="AY416">
        <v>1</v>
      </c>
      <c r="AZ416">
        <v>0</v>
      </c>
      <c r="BA416">
        <v>409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CV416">
        <v>0</v>
      </c>
      <c r="CW416">
        <v>0</v>
      </c>
      <c r="CX416">
        <f>ROUND(Y416*Source!I235,9)</f>
        <v>0.14249999999999999</v>
      </c>
      <c r="CY416">
        <f t="shared" si="218"/>
        <v>760.17</v>
      </c>
      <c r="CZ416">
        <f t="shared" si="219"/>
        <v>53.42</v>
      </c>
      <c r="DA416">
        <f t="shared" si="220"/>
        <v>14.23</v>
      </c>
      <c r="DB416">
        <f t="shared" si="221"/>
        <v>10.15</v>
      </c>
      <c r="DC416">
        <f t="shared" si="222"/>
        <v>0</v>
      </c>
      <c r="DD416" t="s">
        <v>3</v>
      </c>
      <c r="DE416" t="s">
        <v>3</v>
      </c>
      <c r="DF416">
        <f t="shared" si="223"/>
        <v>108.32</v>
      </c>
      <c r="DG416">
        <f t="shared" si="224"/>
        <v>0</v>
      </c>
      <c r="DH416">
        <f t="shared" si="225"/>
        <v>0</v>
      </c>
      <c r="DI416">
        <f t="shared" si="198"/>
        <v>0</v>
      </c>
      <c r="DJ416">
        <f t="shared" si="226"/>
        <v>108.32</v>
      </c>
      <c r="DK416">
        <v>0</v>
      </c>
      <c r="DL416" t="s">
        <v>3</v>
      </c>
      <c r="DM416">
        <v>0</v>
      </c>
      <c r="DN416" t="s">
        <v>3</v>
      </c>
      <c r="DO416">
        <v>0</v>
      </c>
    </row>
    <row r="417" spans="1:119" x14ac:dyDescent="0.2">
      <c r="A417">
        <f>ROW(Source!A235)</f>
        <v>235</v>
      </c>
      <c r="B417">
        <v>85736473</v>
      </c>
      <c r="C417">
        <v>85737414</v>
      </c>
      <c r="D417">
        <v>85199158</v>
      </c>
      <c r="E417">
        <v>1</v>
      </c>
      <c r="F417">
        <v>1</v>
      </c>
      <c r="G417">
        <v>1081</v>
      </c>
      <c r="H417">
        <v>3</v>
      </c>
      <c r="I417" t="s">
        <v>695</v>
      </c>
      <c r="J417" t="s">
        <v>696</v>
      </c>
      <c r="K417" t="s">
        <v>697</v>
      </c>
      <c r="L417">
        <v>1339</v>
      </c>
      <c r="N417">
        <v>1007</v>
      </c>
      <c r="O417" t="s">
        <v>694</v>
      </c>
      <c r="P417" t="s">
        <v>694</v>
      </c>
      <c r="Q417">
        <v>1</v>
      </c>
      <c r="W417">
        <v>0</v>
      </c>
      <c r="X417">
        <v>-1235260082</v>
      </c>
      <c r="Y417">
        <f t="shared" si="217"/>
        <v>0.34200000000000003</v>
      </c>
      <c r="AA417">
        <v>101.33</v>
      </c>
      <c r="AB417">
        <v>0</v>
      </c>
      <c r="AC417">
        <v>0</v>
      </c>
      <c r="AD417">
        <v>0</v>
      </c>
      <c r="AE417">
        <v>5.82</v>
      </c>
      <c r="AF417">
        <v>0</v>
      </c>
      <c r="AG417">
        <v>0</v>
      </c>
      <c r="AH417">
        <v>0</v>
      </c>
      <c r="AI417">
        <v>17.41</v>
      </c>
      <c r="AJ417">
        <v>1</v>
      </c>
      <c r="AK417">
        <v>1</v>
      </c>
      <c r="AL417">
        <v>1</v>
      </c>
      <c r="AM417">
        <v>2</v>
      </c>
      <c r="AN417">
        <v>0</v>
      </c>
      <c r="AO417">
        <v>1</v>
      </c>
      <c r="AP417">
        <v>1</v>
      </c>
      <c r="AQ417">
        <v>0</v>
      </c>
      <c r="AR417">
        <v>0</v>
      </c>
      <c r="AS417" t="s">
        <v>3</v>
      </c>
      <c r="AT417">
        <v>0.34200000000000003</v>
      </c>
      <c r="AU417" t="s">
        <v>42</v>
      </c>
      <c r="AV417">
        <v>0</v>
      </c>
      <c r="AW417">
        <v>2</v>
      </c>
      <c r="AX417">
        <v>85737439</v>
      </c>
      <c r="AY417">
        <v>1</v>
      </c>
      <c r="AZ417">
        <v>0</v>
      </c>
      <c r="BA417">
        <v>410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CV417">
        <v>0</v>
      </c>
      <c r="CW417">
        <v>0</v>
      </c>
      <c r="CX417">
        <f>ROUND(Y417*Source!I235,9)</f>
        <v>0.25650000000000001</v>
      </c>
      <c r="CY417">
        <f t="shared" si="218"/>
        <v>101.33</v>
      </c>
      <c r="CZ417">
        <f t="shared" si="219"/>
        <v>5.82</v>
      </c>
      <c r="DA417">
        <f t="shared" si="220"/>
        <v>17.41</v>
      </c>
      <c r="DB417">
        <f t="shared" si="221"/>
        <v>1.99</v>
      </c>
      <c r="DC417">
        <f t="shared" si="222"/>
        <v>0</v>
      </c>
      <c r="DD417" t="s">
        <v>3</v>
      </c>
      <c r="DE417" t="s">
        <v>3</v>
      </c>
      <c r="DF417">
        <f t="shared" si="223"/>
        <v>25.99</v>
      </c>
      <c r="DG417">
        <f t="shared" si="224"/>
        <v>0</v>
      </c>
      <c r="DH417">
        <f t="shared" si="225"/>
        <v>0</v>
      </c>
      <c r="DI417">
        <f t="shared" si="198"/>
        <v>0</v>
      </c>
      <c r="DJ417">
        <f t="shared" si="226"/>
        <v>25.99</v>
      </c>
      <c r="DK417">
        <v>0</v>
      </c>
      <c r="DL417" t="s">
        <v>3</v>
      </c>
      <c r="DM417">
        <v>0</v>
      </c>
      <c r="DN417" t="s">
        <v>3</v>
      </c>
      <c r="DO417">
        <v>0</v>
      </c>
    </row>
    <row r="418" spans="1:119" x14ac:dyDescent="0.2">
      <c r="A418">
        <f>ROW(Source!A235)</f>
        <v>235</v>
      </c>
      <c r="B418">
        <v>85736473</v>
      </c>
      <c r="C418">
        <v>85737414</v>
      </c>
      <c r="D418">
        <v>85199230</v>
      </c>
      <c r="E418">
        <v>1</v>
      </c>
      <c r="F418">
        <v>1</v>
      </c>
      <c r="G418">
        <v>1081</v>
      </c>
      <c r="H418">
        <v>3</v>
      </c>
      <c r="I418" t="s">
        <v>736</v>
      </c>
      <c r="J418" t="s">
        <v>737</v>
      </c>
      <c r="K418" t="s">
        <v>738</v>
      </c>
      <c r="L418">
        <v>1348</v>
      </c>
      <c r="N418">
        <v>1009</v>
      </c>
      <c r="O418" t="s">
        <v>700</v>
      </c>
      <c r="P418" t="s">
        <v>700</v>
      </c>
      <c r="Q418">
        <v>1000</v>
      </c>
      <c r="W418">
        <v>0</v>
      </c>
      <c r="X418">
        <v>1270042986</v>
      </c>
      <c r="Y418">
        <f t="shared" si="217"/>
        <v>8.7000000000000001E-4</v>
      </c>
      <c r="AA418">
        <v>55941.2</v>
      </c>
      <c r="AB418">
        <v>0</v>
      </c>
      <c r="AC418">
        <v>0</v>
      </c>
      <c r="AD418">
        <v>0</v>
      </c>
      <c r="AE418">
        <v>16214.84</v>
      </c>
      <c r="AF418">
        <v>0</v>
      </c>
      <c r="AG418">
        <v>0</v>
      </c>
      <c r="AH418">
        <v>0</v>
      </c>
      <c r="AI418">
        <v>3.45</v>
      </c>
      <c r="AJ418">
        <v>1</v>
      </c>
      <c r="AK418">
        <v>1</v>
      </c>
      <c r="AL418">
        <v>1</v>
      </c>
      <c r="AM418">
        <v>2</v>
      </c>
      <c r="AN418">
        <v>0</v>
      </c>
      <c r="AO418">
        <v>1</v>
      </c>
      <c r="AP418">
        <v>1</v>
      </c>
      <c r="AQ418">
        <v>0</v>
      </c>
      <c r="AR418">
        <v>0</v>
      </c>
      <c r="AS418" t="s">
        <v>3</v>
      </c>
      <c r="AT418">
        <v>8.7000000000000001E-4</v>
      </c>
      <c r="AU418" t="s">
        <v>42</v>
      </c>
      <c r="AV418">
        <v>0</v>
      </c>
      <c r="AW418">
        <v>2</v>
      </c>
      <c r="AX418">
        <v>85737440</v>
      </c>
      <c r="AY418">
        <v>1</v>
      </c>
      <c r="AZ418">
        <v>0</v>
      </c>
      <c r="BA418">
        <v>411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CV418">
        <v>0</v>
      </c>
      <c r="CW418">
        <v>0</v>
      </c>
      <c r="CX418">
        <f>ROUND(Y418*Source!I235,9)</f>
        <v>6.5249999999999998E-4</v>
      </c>
      <c r="CY418">
        <f t="shared" si="218"/>
        <v>55941.2</v>
      </c>
      <c r="CZ418">
        <f t="shared" si="219"/>
        <v>16214.84</v>
      </c>
      <c r="DA418">
        <f t="shared" si="220"/>
        <v>3.45</v>
      </c>
      <c r="DB418">
        <f t="shared" si="221"/>
        <v>14.11</v>
      </c>
      <c r="DC418">
        <f t="shared" si="222"/>
        <v>0</v>
      </c>
      <c r="DD418" t="s">
        <v>3</v>
      </c>
      <c r="DE418" t="s">
        <v>3</v>
      </c>
      <c r="DF418">
        <f t="shared" si="223"/>
        <v>36.5</v>
      </c>
      <c r="DG418">
        <f t="shared" si="224"/>
        <v>0</v>
      </c>
      <c r="DH418">
        <f t="shared" si="225"/>
        <v>0</v>
      </c>
      <c r="DI418">
        <f t="shared" si="198"/>
        <v>0</v>
      </c>
      <c r="DJ418">
        <f t="shared" si="226"/>
        <v>36.5</v>
      </c>
      <c r="DK418">
        <v>0</v>
      </c>
      <c r="DL418" t="s">
        <v>3</v>
      </c>
      <c r="DM418">
        <v>0</v>
      </c>
      <c r="DN418" t="s">
        <v>3</v>
      </c>
      <c r="DO418">
        <v>0</v>
      </c>
    </row>
    <row r="419" spans="1:119" x14ac:dyDescent="0.2">
      <c r="A419">
        <f>ROW(Source!A235)</f>
        <v>235</v>
      </c>
      <c r="B419">
        <v>85736473</v>
      </c>
      <c r="C419">
        <v>85737414</v>
      </c>
      <c r="D419">
        <v>85199398</v>
      </c>
      <c r="E419">
        <v>1</v>
      </c>
      <c r="F419">
        <v>1</v>
      </c>
      <c r="G419">
        <v>1081</v>
      </c>
      <c r="H419">
        <v>3</v>
      </c>
      <c r="I419" t="s">
        <v>739</v>
      </c>
      <c r="J419" t="s">
        <v>740</v>
      </c>
      <c r="K419" t="s">
        <v>741</v>
      </c>
      <c r="L419">
        <v>1346</v>
      </c>
      <c r="N419">
        <v>1009</v>
      </c>
      <c r="O419" t="s">
        <v>723</v>
      </c>
      <c r="P419" t="s">
        <v>723</v>
      </c>
      <c r="Q419">
        <v>1</v>
      </c>
      <c r="W419">
        <v>0</v>
      </c>
      <c r="X419">
        <v>488689173</v>
      </c>
      <c r="Y419">
        <f t="shared" si="217"/>
        <v>0.1</v>
      </c>
      <c r="AA419">
        <v>85.81</v>
      </c>
      <c r="AB419">
        <v>0</v>
      </c>
      <c r="AC419">
        <v>0</v>
      </c>
      <c r="AD419">
        <v>0</v>
      </c>
      <c r="AE419">
        <v>20.190000000000001</v>
      </c>
      <c r="AF419">
        <v>0</v>
      </c>
      <c r="AG419">
        <v>0</v>
      </c>
      <c r="AH419">
        <v>0</v>
      </c>
      <c r="AI419">
        <v>4.25</v>
      </c>
      <c r="AJ419">
        <v>1</v>
      </c>
      <c r="AK419">
        <v>1</v>
      </c>
      <c r="AL419">
        <v>1</v>
      </c>
      <c r="AM419">
        <v>2</v>
      </c>
      <c r="AN419">
        <v>0</v>
      </c>
      <c r="AO419">
        <v>1</v>
      </c>
      <c r="AP419">
        <v>1</v>
      </c>
      <c r="AQ419">
        <v>0</v>
      </c>
      <c r="AR419">
        <v>0</v>
      </c>
      <c r="AS419" t="s">
        <v>3</v>
      </c>
      <c r="AT419">
        <v>0.1</v>
      </c>
      <c r="AU419" t="s">
        <v>42</v>
      </c>
      <c r="AV419">
        <v>0</v>
      </c>
      <c r="AW419">
        <v>2</v>
      </c>
      <c r="AX419">
        <v>85737441</v>
      </c>
      <c r="AY419">
        <v>1</v>
      </c>
      <c r="AZ419">
        <v>0</v>
      </c>
      <c r="BA419">
        <v>412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CV419">
        <v>0</v>
      </c>
      <c r="CW419">
        <v>0</v>
      </c>
      <c r="CX419">
        <f>ROUND(Y419*Source!I235,9)</f>
        <v>7.4999999999999997E-2</v>
      </c>
      <c r="CY419">
        <f t="shared" si="218"/>
        <v>85.81</v>
      </c>
      <c r="CZ419">
        <f t="shared" si="219"/>
        <v>20.190000000000001</v>
      </c>
      <c r="DA419">
        <f t="shared" si="220"/>
        <v>4.25</v>
      </c>
      <c r="DB419">
        <f t="shared" si="221"/>
        <v>2.02</v>
      </c>
      <c r="DC419">
        <f t="shared" si="222"/>
        <v>0</v>
      </c>
      <c r="DD419" t="s">
        <v>3</v>
      </c>
      <c r="DE419" t="s">
        <v>3</v>
      </c>
      <c r="DF419">
        <f t="shared" si="223"/>
        <v>6.44</v>
      </c>
      <c r="DG419">
        <f t="shared" si="224"/>
        <v>0</v>
      </c>
      <c r="DH419">
        <f t="shared" si="225"/>
        <v>0</v>
      </c>
      <c r="DI419">
        <f t="shared" si="198"/>
        <v>0</v>
      </c>
      <c r="DJ419">
        <f t="shared" si="226"/>
        <v>6.44</v>
      </c>
      <c r="DK419">
        <v>0</v>
      </c>
      <c r="DL419" t="s">
        <v>3</v>
      </c>
      <c r="DM419">
        <v>0</v>
      </c>
      <c r="DN419" t="s">
        <v>3</v>
      </c>
      <c r="DO419">
        <v>0</v>
      </c>
    </row>
    <row r="420" spans="1:119" x14ac:dyDescent="0.2">
      <c r="A420">
        <f>ROW(Source!A235)</f>
        <v>235</v>
      </c>
      <c r="B420">
        <v>85736473</v>
      </c>
      <c r="C420">
        <v>85737414</v>
      </c>
      <c r="D420">
        <v>85199540</v>
      </c>
      <c r="E420">
        <v>1</v>
      </c>
      <c r="F420">
        <v>1</v>
      </c>
      <c r="G420">
        <v>1081</v>
      </c>
      <c r="H420">
        <v>3</v>
      </c>
      <c r="I420" t="s">
        <v>742</v>
      </c>
      <c r="J420" t="s">
        <v>743</v>
      </c>
      <c r="K420" t="s">
        <v>744</v>
      </c>
      <c r="L420">
        <v>1348</v>
      </c>
      <c r="N420">
        <v>1009</v>
      </c>
      <c r="O420" t="s">
        <v>700</v>
      </c>
      <c r="P420" t="s">
        <v>700</v>
      </c>
      <c r="Q420">
        <v>1000</v>
      </c>
      <c r="W420">
        <v>0</v>
      </c>
      <c r="X420">
        <v>-1009884797</v>
      </c>
      <c r="Y420">
        <f t="shared" si="217"/>
        <v>4.0000000000000002E-4</v>
      </c>
      <c r="AA420">
        <v>64157.13</v>
      </c>
      <c r="AB420">
        <v>0</v>
      </c>
      <c r="AC420">
        <v>0</v>
      </c>
      <c r="AD420">
        <v>0</v>
      </c>
      <c r="AE420">
        <v>35445.93</v>
      </c>
      <c r="AF420">
        <v>0</v>
      </c>
      <c r="AG420">
        <v>0</v>
      </c>
      <c r="AH420">
        <v>0</v>
      </c>
      <c r="AI420">
        <v>1.81</v>
      </c>
      <c r="AJ420">
        <v>1</v>
      </c>
      <c r="AK420">
        <v>1</v>
      </c>
      <c r="AL420">
        <v>1</v>
      </c>
      <c r="AM420">
        <v>2</v>
      </c>
      <c r="AN420">
        <v>0</v>
      </c>
      <c r="AO420">
        <v>1</v>
      </c>
      <c r="AP420">
        <v>1</v>
      </c>
      <c r="AQ420">
        <v>0</v>
      </c>
      <c r="AR420">
        <v>0</v>
      </c>
      <c r="AS420" t="s">
        <v>3</v>
      </c>
      <c r="AT420">
        <v>4.0000000000000002E-4</v>
      </c>
      <c r="AU420" t="s">
        <v>42</v>
      </c>
      <c r="AV420">
        <v>0</v>
      </c>
      <c r="AW420">
        <v>2</v>
      </c>
      <c r="AX420">
        <v>85737442</v>
      </c>
      <c r="AY420">
        <v>1</v>
      </c>
      <c r="AZ420">
        <v>0</v>
      </c>
      <c r="BA420">
        <v>413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CV420">
        <v>0</v>
      </c>
      <c r="CW420">
        <v>0</v>
      </c>
      <c r="CX420">
        <f>ROUND(Y420*Source!I235,9)</f>
        <v>2.9999999999999997E-4</v>
      </c>
      <c r="CY420">
        <f t="shared" si="218"/>
        <v>64157.13</v>
      </c>
      <c r="CZ420">
        <f t="shared" si="219"/>
        <v>35445.93</v>
      </c>
      <c r="DA420">
        <f t="shared" si="220"/>
        <v>1.81</v>
      </c>
      <c r="DB420">
        <f t="shared" si="221"/>
        <v>14.18</v>
      </c>
      <c r="DC420">
        <f t="shared" si="222"/>
        <v>0</v>
      </c>
      <c r="DD420" t="s">
        <v>3</v>
      </c>
      <c r="DE420" t="s">
        <v>3</v>
      </c>
      <c r="DF420">
        <f t="shared" si="223"/>
        <v>19.25</v>
      </c>
      <c r="DG420">
        <f t="shared" si="224"/>
        <v>0</v>
      </c>
      <c r="DH420">
        <f t="shared" si="225"/>
        <v>0</v>
      </c>
      <c r="DI420">
        <f t="shared" si="198"/>
        <v>0</v>
      </c>
      <c r="DJ420">
        <f t="shared" si="226"/>
        <v>19.25</v>
      </c>
      <c r="DK420">
        <v>0</v>
      </c>
      <c r="DL420" t="s">
        <v>3</v>
      </c>
      <c r="DM420">
        <v>0</v>
      </c>
      <c r="DN420" t="s">
        <v>3</v>
      </c>
      <c r="DO420">
        <v>0</v>
      </c>
    </row>
    <row r="421" spans="1:119" x14ac:dyDescent="0.2">
      <c r="A421">
        <f>ROW(Source!A235)</f>
        <v>235</v>
      </c>
      <c r="B421">
        <v>85736473</v>
      </c>
      <c r="C421">
        <v>85737414</v>
      </c>
      <c r="D421">
        <v>85211456</v>
      </c>
      <c r="E421">
        <v>1</v>
      </c>
      <c r="F421">
        <v>1</v>
      </c>
      <c r="G421">
        <v>1081</v>
      </c>
      <c r="H421">
        <v>3</v>
      </c>
      <c r="I421" t="s">
        <v>154</v>
      </c>
      <c r="J421" t="s">
        <v>157</v>
      </c>
      <c r="K421" t="s">
        <v>155</v>
      </c>
      <c r="L421">
        <v>1301</v>
      </c>
      <c r="N421">
        <v>1003</v>
      </c>
      <c r="O421" t="s">
        <v>156</v>
      </c>
      <c r="P421" t="s">
        <v>156</v>
      </c>
      <c r="Q421">
        <v>1</v>
      </c>
      <c r="W421">
        <v>0</v>
      </c>
      <c r="X421">
        <v>-367345504</v>
      </c>
      <c r="Y421">
        <f t="shared" si="217"/>
        <v>100</v>
      </c>
      <c r="AA421">
        <v>523.5</v>
      </c>
      <c r="AB421">
        <v>0</v>
      </c>
      <c r="AC421">
        <v>0</v>
      </c>
      <c r="AD421">
        <v>0</v>
      </c>
      <c r="AE421">
        <v>28.1</v>
      </c>
      <c r="AF421">
        <v>0</v>
      </c>
      <c r="AG421">
        <v>0</v>
      </c>
      <c r="AH421">
        <v>0</v>
      </c>
      <c r="AI421">
        <v>18.63</v>
      </c>
      <c r="AJ421">
        <v>1</v>
      </c>
      <c r="AK421">
        <v>1</v>
      </c>
      <c r="AL421">
        <v>1</v>
      </c>
      <c r="AM421">
        <v>0</v>
      </c>
      <c r="AN421">
        <v>0</v>
      </c>
      <c r="AO421">
        <v>0</v>
      </c>
      <c r="AP421">
        <v>1</v>
      </c>
      <c r="AQ421">
        <v>0</v>
      </c>
      <c r="AR421">
        <v>0</v>
      </c>
      <c r="AS421" t="s">
        <v>3</v>
      </c>
      <c r="AT421">
        <v>100</v>
      </c>
      <c r="AU421" t="s">
        <v>42</v>
      </c>
      <c r="AV421">
        <v>0</v>
      </c>
      <c r="AW421">
        <v>1</v>
      </c>
      <c r="AX421">
        <v>-1</v>
      </c>
      <c r="AY421">
        <v>0</v>
      </c>
      <c r="AZ421">
        <v>0</v>
      </c>
      <c r="BA421" t="s">
        <v>3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CV421">
        <v>0</v>
      </c>
      <c r="CW421">
        <v>0</v>
      </c>
      <c r="CX421">
        <f>ROUND(Y421*Source!I235,9)</f>
        <v>75</v>
      </c>
      <c r="CY421">
        <f t="shared" si="218"/>
        <v>523.5</v>
      </c>
      <c r="CZ421">
        <f t="shared" si="219"/>
        <v>28.1</v>
      </c>
      <c r="DA421">
        <f t="shared" si="220"/>
        <v>18.63</v>
      </c>
      <c r="DB421">
        <f t="shared" si="221"/>
        <v>2810</v>
      </c>
      <c r="DC421">
        <f t="shared" si="222"/>
        <v>0</v>
      </c>
      <c r="DD421" t="s">
        <v>3</v>
      </c>
      <c r="DE421" t="s">
        <v>3</v>
      </c>
      <c r="DF421">
        <f t="shared" si="223"/>
        <v>39262.5</v>
      </c>
      <c r="DG421">
        <f t="shared" si="224"/>
        <v>0</v>
      </c>
      <c r="DH421">
        <f t="shared" si="225"/>
        <v>0</v>
      </c>
      <c r="DI421">
        <f t="shared" si="198"/>
        <v>0</v>
      </c>
      <c r="DJ421">
        <f t="shared" si="226"/>
        <v>39262.5</v>
      </c>
      <c r="DK421">
        <v>0</v>
      </c>
      <c r="DL421" t="s">
        <v>3</v>
      </c>
      <c r="DM421">
        <v>0</v>
      </c>
      <c r="DN421" t="s">
        <v>3</v>
      </c>
      <c r="DO421">
        <v>0</v>
      </c>
    </row>
    <row r="422" spans="1:119" x14ac:dyDescent="0.2">
      <c r="A422">
        <f>ROW(Source!A235)</f>
        <v>235</v>
      </c>
      <c r="B422">
        <v>85736473</v>
      </c>
      <c r="C422">
        <v>85737414</v>
      </c>
      <c r="D422">
        <v>85216546</v>
      </c>
      <c r="E422">
        <v>1</v>
      </c>
      <c r="F422">
        <v>1</v>
      </c>
      <c r="G422">
        <v>1081</v>
      </c>
      <c r="H422">
        <v>3</v>
      </c>
      <c r="I422" t="s">
        <v>377</v>
      </c>
      <c r="J422" t="s">
        <v>379</v>
      </c>
      <c r="K422" t="s">
        <v>378</v>
      </c>
      <c r="L422">
        <v>1354</v>
      </c>
      <c r="N422">
        <v>1010</v>
      </c>
      <c r="O422" t="s">
        <v>146</v>
      </c>
      <c r="P422" t="s">
        <v>146</v>
      </c>
      <c r="Q422">
        <v>1</v>
      </c>
      <c r="W422">
        <v>0</v>
      </c>
      <c r="X422">
        <v>748438916</v>
      </c>
      <c r="Y422">
        <f t="shared" si="217"/>
        <v>4</v>
      </c>
      <c r="AA422">
        <v>219.99</v>
      </c>
      <c r="AB422">
        <v>0</v>
      </c>
      <c r="AC422">
        <v>0</v>
      </c>
      <c r="AD422">
        <v>0</v>
      </c>
      <c r="AE422">
        <v>124.29</v>
      </c>
      <c r="AF422">
        <v>0</v>
      </c>
      <c r="AG422">
        <v>0</v>
      </c>
      <c r="AH422">
        <v>0</v>
      </c>
      <c r="AI422">
        <v>1.77</v>
      </c>
      <c r="AJ422">
        <v>1</v>
      </c>
      <c r="AK422">
        <v>1</v>
      </c>
      <c r="AL422">
        <v>1</v>
      </c>
      <c r="AM422">
        <v>0</v>
      </c>
      <c r="AN422">
        <v>0</v>
      </c>
      <c r="AO422">
        <v>0</v>
      </c>
      <c r="AP422">
        <v>1</v>
      </c>
      <c r="AQ422">
        <v>0</v>
      </c>
      <c r="AR422">
        <v>0</v>
      </c>
      <c r="AS422" t="s">
        <v>3</v>
      </c>
      <c r="AT422">
        <v>4</v>
      </c>
      <c r="AU422" t="s">
        <v>42</v>
      </c>
      <c r="AV422">
        <v>0</v>
      </c>
      <c r="AW422">
        <v>1</v>
      </c>
      <c r="AX422">
        <v>-1</v>
      </c>
      <c r="AY422">
        <v>0</v>
      </c>
      <c r="AZ422">
        <v>0</v>
      </c>
      <c r="BA422" t="s">
        <v>3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CV422">
        <v>0</v>
      </c>
      <c r="CW422">
        <v>0</v>
      </c>
      <c r="CX422">
        <f>ROUND(Y422*Source!I235,9)</f>
        <v>3</v>
      </c>
      <c r="CY422">
        <f t="shared" si="218"/>
        <v>219.99</v>
      </c>
      <c r="CZ422">
        <f t="shared" si="219"/>
        <v>124.29</v>
      </c>
      <c r="DA422">
        <f t="shared" si="220"/>
        <v>1.77</v>
      </c>
      <c r="DB422">
        <f t="shared" si="221"/>
        <v>497.16</v>
      </c>
      <c r="DC422">
        <f t="shared" si="222"/>
        <v>0</v>
      </c>
      <c r="DD422" t="s">
        <v>3</v>
      </c>
      <c r="DE422" t="s">
        <v>3</v>
      </c>
      <c r="DF422">
        <f t="shared" si="223"/>
        <v>659.97</v>
      </c>
      <c r="DG422">
        <f t="shared" si="224"/>
        <v>0</v>
      </c>
      <c r="DH422">
        <f t="shared" si="225"/>
        <v>0</v>
      </c>
      <c r="DI422">
        <f t="shared" si="198"/>
        <v>0</v>
      </c>
      <c r="DJ422">
        <f t="shared" si="226"/>
        <v>659.97</v>
      </c>
      <c r="DK422">
        <v>0</v>
      </c>
      <c r="DL422" t="s">
        <v>3</v>
      </c>
      <c r="DM422">
        <v>0</v>
      </c>
      <c r="DN422" t="s">
        <v>3</v>
      </c>
      <c r="DO422">
        <v>0</v>
      </c>
    </row>
    <row r="423" spans="1:119" x14ac:dyDescent="0.2">
      <c r="A423">
        <f>ROW(Source!A235)</f>
        <v>235</v>
      </c>
      <c r="B423">
        <v>85736473</v>
      </c>
      <c r="C423">
        <v>85737414</v>
      </c>
      <c r="D423">
        <v>85216855</v>
      </c>
      <c r="E423">
        <v>1</v>
      </c>
      <c r="F423">
        <v>1</v>
      </c>
      <c r="G423">
        <v>1081</v>
      </c>
      <c r="H423">
        <v>3</v>
      </c>
      <c r="I423" t="s">
        <v>150</v>
      </c>
      <c r="J423" t="s">
        <v>152</v>
      </c>
      <c r="K423" t="s">
        <v>151</v>
      </c>
      <c r="L423">
        <v>1354</v>
      </c>
      <c r="N423">
        <v>1010</v>
      </c>
      <c r="O423" t="s">
        <v>146</v>
      </c>
      <c r="P423" t="s">
        <v>146</v>
      </c>
      <c r="Q423">
        <v>1</v>
      </c>
      <c r="W423">
        <v>0</v>
      </c>
      <c r="X423">
        <v>470324337</v>
      </c>
      <c r="Y423">
        <f t="shared" si="217"/>
        <v>0</v>
      </c>
      <c r="AA423">
        <v>926.81</v>
      </c>
      <c r="AB423">
        <v>0</v>
      </c>
      <c r="AC423">
        <v>0</v>
      </c>
      <c r="AD423">
        <v>0</v>
      </c>
      <c r="AE423">
        <v>24.61</v>
      </c>
      <c r="AF423">
        <v>0</v>
      </c>
      <c r="AG423">
        <v>0</v>
      </c>
      <c r="AH423">
        <v>0</v>
      </c>
      <c r="AI423">
        <v>37.659999999999997</v>
      </c>
      <c r="AJ423">
        <v>1</v>
      </c>
      <c r="AK423">
        <v>1</v>
      </c>
      <c r="AL423">
        <v>1</v>
      </c>
      <c r="AM423">
        <v>0</v>
      </c>
      <c r="AN423">
        <v>0</v>
      </c>
      <c r="AO423">
        <v>0</v>
      </c>
      <c r="AP423">
        <v>1</v>
      </c>
      <c r="AQ423">
        <v>0</v>
      </c>
      <c r="AR423">
        <v>0</v>
      </c>
      <c r="AS423" t="s">
        <v>3</v>
      </c>
      <c r="AT423">
        <v>0</v>
      </c>
      <c r="AU423" t="s">
        <v>42</v>
      </c>
      <c r="AV423">
        <v>0</v>
      </c>
      <c r="AW423">
        <v>1</v>
      </c>
      <c r="AX423">
        <v>-1</v>
      </c>
      <c r="AY423">
        <v>0</v>
      </c>
      <c r="AZ423">
        <v>0</v>
      </c>
      <c r="BA423" t="s">
        <v>3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CV423">
        <v>0</v>
      </c>
      <c r="CW423">
        <v>0</v>
      </c>
      <c r="CX423">
        <f>ROUND(Y423*Source!I235,9)</f>
        <v>0</v>
      </c>
      <c r="CY423">
        <f t="shared" si="218"/>
        <v>926.81</v>
      </c>
      <c r="CZ423">
        <f t="shared" si="219"/>
        <v>24.61</v>
      </c>
      <c r="DA423">
        <f t="shared" si="220"/>
        <v>37.659999999999997</v>
      </c>
      <c r="DB423">
        <f t="shared" si="221"/>
        <v>0</v>
      </c>
      <c r="DC423">
        <f t="shared" si="222"/>
        <v>0</v>
      </c>
      <c r="DD423" t="s">
        <v>3</v>
      </c>
      <c r="DE423" t="s">
        <v>3</v>
      </c>
      <c r="DF423">
        <f t="shared" si="223"/>
        <v>0</v>
      </c>
      <c r="DG423">
        <f t="shared" si="224"/>
        <v>0</v>
      </c>
      <c r="DH423">
        <f t="shared" si="225"/>
        <v>0</v>
      </c>
      <c r="DI423">
        <f t="shared" si="198"/>
        <v>0</v>
      </c>
      <c r="DJ423">
        <f t="shared" si="226"/>
        <v>0</v>
      </c>
      <c r="DK423">
        <v>0</v>
      </c>
      <c r="DL423" t="s">
        <v>3</v>
      </c>
      <c r="DM423">
        <v>0</v>
      </c>
      <c r="DN423" t="s">
        <v>3</v>
      </c>
      <c r="DO423">
        <v>0</v>
      </c>
    </row>
    <row r="424" spans="1:119" x14ac:dyDescent="0.2">
      <c r="A424">
        <f>ROW(Source!A235)</f>
        <v>235</v>
      </c>
      <c r="B424">
        <v>85736473</v>
      </c>
      <c r="C424">
        <v>85737414</v>
      </c>
      <c r="D424">
        <v>85216790</v>
      </c>
      <c r="E424">
        <v>1</v>
      </c>
      <c r="F424">
        <v>1</v>
      </c>
      <c r="G424">
        <v>1081</v>
      </c>
      <c r="H424">
        <v>3</v>
      </c>
      <c r="I424" t="s">
        <v>144</v>
      </c>
      <c r="J424" t="s">
        <v>147</v>
      </c>
      <c r="K424" t="s">
        <v>145</v>
      </c>
      <c r="L424">
        <v>1354</v>
      </c>
      <c r="N424">
        <v>1010</v>
      </c>
      <c r="O424" t="s">
        <v>146</v>
      </c>
      <c r="P424" t="s">
        <v>146</v>
      </c>
      <c r="Q424">
        <v>1</v>
      </c>
      <c r="W424">
        <v>0</v>
      </c>
      <c r="X424">
        <v>-1344566016</v>
      </c>
      <c r="Y424">
        <f t="shared" si="217"/>
        <v>250.66666699999999</v>
      </c>
      <c r="AA424">
        <v>680.17</v>
      </c>
      <c r="AB424">
        <v>0</v>
      </c>
      <c r="AC424">
        <v>0</v>
      </c>
      <c r="AD424">
        <v>0</v>
      </c>
      <c r="AE424">
        <v>34.97</v>
      </c>
      <c r="AF424">
        <v>0</v>
      </c>
      <c r="AG424">
        <v>0</v>
      </c>
      <c r="AH424">
        <v>0</v>
      </c>
      <c r="AI424">
        <v>19.45</v>
      </c>
      <c r="AJ424">
        <v>1</v>
      </c>
      <c r="AK424">
        <v>1</v>
      </c>
      <c r="AL424">
        <v>1</v>
      </c>
      <c r="AM424">
        <v>0</v>
      </c>
      <c r="AN424">
        <v>0</v>
      </c>
      <c r="AO424">
        <v>0</v>
      </c>
      <c r="AP424">
        <v>1</v>
      </c>
      <c r="AQ424">
        <v>0</v>
      </c>
      <c r="AR424">
        <v>0</v>
      </c>
      <c r="AS424" t="s">
        <v>3</v>
      </c>
      <c r="AT424">
        <v>250.66666699999999</v>
      </c>
      <c r="AU424" t="s">
        <v>42</v>
      </c>
      <c r="AV424">
        <v>0</v>
      </c>
      <c r="AW424">
        <v>1</v>
      </c>
      <c r="AX424">
        <v>-1</v>
      </c>
      <c r="AY424">
        <v>0</v>
      </c>
      <c r="AZ424">
        <v>0</v>
      </c>
      <c r="BA424" t="s">
        <v>3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CV424">
        <v>0</v>
      </c>
      <c r="CW424">
        <v>0</v>
      </c>
      <c r="CX424">
        <f>ROUND(Y424*Source!I235,9)</f>
        <v>188.00000025</v>
      </c>
      <c r="CY424">
        <f t="shared" si="218"/>
        <v>680.17</v>
      </c>
      <c r="CZ424">
        <f t="shared" si="219"/>
        <v>34.97</v>
      </c>
      <c r="DA424">
        <f t="shared" si="220"/>
        <v>19.45</v>
      </c>
      <c r="DB424">
        <f t="shared" si="221"/>
        <v>8765.81</v>
      </c>
      <c r="DC424">
        <f t="shared" si="222"/>
        <v>0</v>
      </c>
      <c r="DD424" t="s">
        <v>3</v>
      </c>
      <c r="DE424" t="s">
        <v>3</v>
      </c>
      <c r="DF424">
        <f t="shared" si="223"/>
        <v>127871.96</v>
      </c>
      <c r="DG424">
        <f t="shared" si="224"/>
        <v>0</v>
      </c>
      <c r="DH424">
        <f t="shared" si="225"/>
        <v>0</v>
      </c>
      <c r="DI424">
        <f t="shared" si="198"/>
        <v>0</v>
      </c>
      <c r="DJ424">
        <f t="shared" si="226"/>
        <v>127871.96</v>
      </c>
      <c r="DK424">
        <v>0</v>
      </c>
      <c r="DL424" t="s">
        <v>3</v>
      </c>
      <c r="DM424">
        <v>0</v>
      </c>
      <c r="DN424" t="s">
        <v>3</v>
      </c>
      <c r="DO424">
        <v>0</v>
      </c>
    </row>
    <row r="425" spans="1:119" x14ac:dyDescent="0.2">
      <c r="A425">
        <f>ROW(Source!A244)</f>
        <v>244</v>
      </c>
      <c r="B425">
        <v>85736471</v>
      </c>
      <c r="C425">
        <v>85737450</v>
      </c>
      <c r="D425">
        <v>85164021</v>
      </c>
      <c r="E425">
        <v>1081</v>
      </c>
      <c r="F425">
        <v>1</v>
      </c>
      <c r="G425">
        <v>1081</v>
      </c>
      <c r="H425">
        <v>1</v>
      </c>
      <c r="I425" t="s">
        <v>684</v>
      </c>
      <c r="J425" t="s">
        <v>3</v>
      </c>
      <c r="K425" t="s">
        <v>685</v>
      </c>
      <c r="L425">
        <v>1191</v>
      </c>
      <c r="N425">
        <v>1013</v>
      </c>
      <c r="O425" t="s">
        <v>686</v>
      </c>
      <c r="P425" t="s">
        <v>686</v>
      </c>
      <c r="Q425">
        <v>1</v>
      </c>
      <c r="W425">
        <v>0</v>
      </c>
      <c r="X425">
        <v>476480486</v>
      </c>
      <c r="Y425">
        <f>((AT425*1.15)*1.2)</f>
        <v>46.506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1</v>
      </c>
      <c r="AK425">
        <v>1</v>
      </c>
      <c r="AL425">
        <v>1</v>
      </c>
      <c r="AM425">
        <v>-2</v>
      </c>
      <c r="AN425">
        <v>0</v>
      </c>
      <c r="AO425">
        <v>1</v>
      </c>
      <c r="AP425">
        <v>1</v>
      </c>
      <c r="AQ425">
        <v>0</v>
      </c>
      <c r="AR425">
        <v>0</v>
      </c>
      <c r="AS425" t="s">
        <v>3</v>
      </c>
      <c r="AT425">
        <v>33.700000000000003</v>
      </c>
      <c r="AU425" t="s">
        <v>141</v>
      </c>
      <c r="AV425">
        <v>1</v>
      </c>
      <c r="AW425">
        <v>2</v>
      </c>
      <c r="AX425">
        <v>85737466</v>
      </c>
      <c r="AY425">
        <v>1</v>
      </c>
      <c r="AZ425">
        <v>0</v>
      </c>
      <c r="BA425">
        <v>417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CU425">
        <f>ROUND(AT425*Source!I244*AH425*AL425,2)</f>
        <v>0</v>
      </c>
      <c r="CV425">
        <f>ROUND(Y425*Source!I244,9)</f>
        <v>41.855400000000003</v>
      </c>
      <c r="CW425">
        <v>0</v>
      </c>
      <c r="CX425">
        <f>ROUND(Y425*Source!I244,9)</f>
        <v>41.855400000000003</v>
      </c>
      <c r="CY425">
        <f>AD425</f>
        <v>0</v>
      </c>
      <c r="CZ425">
        <f>AH425</f>
        <v>0</v>
      </c>
      <c r="DA425">
        <f>AL425</f>
        <v>1</v>
      </c>
      <c r="DB425">
        <f>ROUND(((ROUND(AT425*CZ425,2)*1.15)*1.2),6)</f>
        <v>0</v>
      </c>
      <c r="DC425">
        <f>ROUND(((ROUND(AT425*AG425,2)*1.15)*1.2),6)</f>
        <v>0</v>
      </c>
      <c r="DD425" t="s">
        <v>3</v>
      </c>
      <c r="DE425" t="s">
        <v>3</v>
      </c>
      <c r="DF425">
        <f t="shared" ref="DF425:DF443" si="227">ROUND(ROUND(AE425,2)*CX425,2)</f>
        <v>0</v>
      </c>
      <c r="DG425">
        <f t="shared" si="224"/>
        <v>0</v>
      </c>
      <c r="DH425">
        <f t="shared" si="225"/>
        <v>0</v>
      </c>
      <c r="DI425">
        <f t="shared" si="198"/>
        <v>0</v>
      </c>
      <c r="DJ425">
        <f>DI425</f>
        <v>0</v>
      </c>
      <c r="DK425">
        <v>0</v>
      </c>
      <c r="DL425" t="s">
        <v>3</v>
      </c>
      <c r="DM425">
        <v>0</v>
      </c>
      <c r="DN425" t="s">
        <v>3</v>
      </c>
      <c r="DO425">
        <v>0</v>
      </c>
    </row>
    <row r="426" spans="1:119" x14ac:dyDescent="0.2">
      <c r="A426">
        <f>ROW(Source!A244)</f>
        <v>244</v>
      </c>
      <c r="B426">
        <v>85736471</v>
      </c>
      <c r="C426">
        <v>85737450</v>
      </c>
      <c r="D426">
        <v>85229630</v>
      </c>
      <c r="E426">
        <v>1</v>
      </c>
      <c r="F426">
        <v>1</v>
      </c>
      <c r="G426">
        <v>1081</v>
      </c>
      <c r="H426">
        <v>2</v>
      </c>
      <c r="I426" t="s">
        <v>724</v>
      </c>
      <c r="J426" t="s">
        <v>725</v>
      </c>
      <c r="K426" t="s">
        <v>726</v>
      </c>
      <c r="L426">
        <v>1368</v>
      </c>
      <c r="N426">
        <v>1011</v>
      </c>
      <c r="O426" t="s">
        <v>690</v>
      </c>
      <c r="P426" t="s">
        <v>690</v>
      </c>
      <c r="Q426">
        <v>1</v>
      </c>
      <c r="W426">
        <v>0</v>
      </c>
      <c r="X426">
        <v>378609176</v>
      </c>
      <c r="Y426">
        <f>((AT426*1.25)*1.2)</f>
        <v>1.7849999999999997</v>
      </c>
      <c r="AA426">
        <v>0</v>
      </c>
      <c r="AB426">
        <v>3.39</v>
      </c>
      <c r="AC426">
        <v>0</v>
      </c>
      <c r="AD426">
        <v>0</v>
      </c>
      <c r="AE426">
        <v>0</v>
      </c>
      <c r="AF426">
        <v>3.18</v>
      </c>
      <c r="AG426">
        <v>0</v>
      </c>
      <c r="AH426">
        <v>0</v>
      </c>
      <c r="AI426">
        <v>1</v>
      </c>
      <c r="AJ426">
        <v>1</v>
      </c>
      <c r="AK426">
        <v>1</v>
      </c>
      <c r="AL426">
        <v>1</v>
      </c>
      <c r="AM426">
        <v>-2</v>
      </c>
      <c r="AN426">
        <v>0</v>
      </c>
      <c r="AO426">
        <v>1</v>
      </c>
      <c r="AP426">
        <v>1</v>
      </c>
      <c r="AQ426">
        <v>0</v>
      </c>
      <c r="AR426">
        <v>0</v>
      </c>
      <c r="AS426" t="s">
        <v>3</v>
      </c>
      <c r="AT426">
        <v>1.19</v>
      </c>
      <c r="AU426" t="s">
        <v>140</v>
      </c>
      <c r="AV426">
        <v>0</v>
      </c>
      <c r="AW426">
        <v>2</v>
      </c>
      <c r="AX426">
        <v>85737467</v>
      </c>
      <c r="AY426">
        <v>1</v>
      </c>
      <c r="AZ426">
        <v>0</v>
      </c>
      <c r="BA426">
        <v>418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CV426">
        <v>0</v>
      </c>
      <c r="CW426">
        <f>ROUND(Y426*Source!I244*DO426,9)</f>
        <v>0</v>
      </c>
      <c r="CX426">
        <f>ROUND(Y426*Source!I244,9)</f>
        <v>1.6065</v>
      </c>
      <c r="CY426">
        <f>AB426</f>
        <v>3.39</v>
      </c>
      <c r="CZ426">
        <f>AF426</f>
        <v>3.18</v>
      </c>
      <c r="DA426">
        <f>AJ426</f>
        <v>1</v>
      </c>
      <c r="DB426">
        <f>ROUND(((ROUND(AT426*CZ426,2)*1.25)*1.2),6)</f>
        <v>5.67</v>
      </c>
      <c r="DC426">
        <f>ROUND(((ROUND(AT426*AG426,2)*1.25)*1.2),6)</f>
        <v>0</v>
      </c>
      <c r="DD426" t="s">
        <v>3</v>
      </c>
      <c r="DE426" t="s">
        <v>3</v>
      </c>
      <c r="DF426">
        <f t="shared" si="227"/>
        <v>0</v>
      </c>
      <c r="DG426">
        <f t="shared" si="224"/>
        <v>5.1100000000000003</v>
      </c>
      <c r="DH426">
        <f t="shared" si="225"/>
        <v>0</v>
      </c>
      <c r="DI426">
        <f t="shared" si="198"/>
        <v>0</v>
      </c>
      <c r="DJ426">
        <f>DG426</f>
        <v>5.1100000000000003</v>
      </c>
      <c r="DK426">
        <v>0</v>
      </c>
      <c r="DL426" t="s">
        <v>3</v>
      </c>
      <c r="DM426">
        <v>0</v>
      </c>
      <c r="DN426" t="s">
        <v>3</v>
      </c>
      <c r="DO426">
        <v>0</v>
      </c>
    </row>
    <row r="427" spans="1:119" x14ac:dyDescent="0.2">
      <c r="A427">
        <f>ROW(Source!A244)</f>
        <v>244</v>
      </c>
      <c r="B427">
        <v>85736471</v>
      </c>
      <c r="C427">
        <v>85737450</v>
      </c>
      <c r="D427">
        <v>85229932</v>
      </c>
      <c r="E427">
        <v>1</v>
      </c>
      <c r="F427">
        <v>1</v>
      </c>
      <c r="G427">
        <v>1081</v>
      </c>
      <c r="H427">
        <v>2</v>
      </c>
      <c r="I427" t="s">
        <v>704</v>
      </c>
      <c r="J427" t="s">
        <v>705</v>
      </c>
      <c r="K427" t="s">
        <v>706</v>
      </c>
      <c r="L427">
        <v>1368</v>
      </c>
      <c r="N427">
        <v>1011</v>
      </c>
      <c r="O427" t="s">
        <v>690</v>
      </c>
      <c r="P427" t="s">
        <v>690</v>
      </c>
      <c r="Q427">
        <v>1</v>
      </c>
      <c r="W427">
        <v>0</v>
      </c>
      <c r="X427">
        <v>874612079</v>
      </c>
      <c r="Y427">
        <f>((AT427*1.25)*1.2)</f>
        <v>0.6</v>
      </c>
      <c r="AA427">
        <v>0</v>
      </c>
      <c r="AB427">
        <v>88.67</v>
      </c>
      <c r="AC427">
        <v>13.47</v>
      </c>
      <c r="AD427">
        <v>0</v>
      </c>
      <c r="AE427">
        <v>0</v>
      </c>
      <c r="AF427">
        <v>83.1</v>
      </c>
      <c r="AG427">
        <v>12.62</v>
      </c>
      <c r="AH427">
        <v>0</v>
      </c>
      <c r="AI427">
        <v>1</v>
      </c>
      <c r="AJ427">
        <v>1</v>
      </c>
      <c r="AK427">
        <v>1</v>
      </c>
      <c r="AL427">
        <v>1</v>
      </c>
      <c r="AM427">
        <v>-2</v>
      </c>
      <c r="AN427">
        <v>0</v>
      </c>
      <c r="AO427">
        <v>1</v>
      </c>
      <c r="AP427">
        <v>1</v>
      </c>
      <c r="AQ427">
        <v>0</v>
      </c>
      <c r="AR427">
        <v>0</v>
      </c>
      <c r="AS427" t="s">
        <v>3</v>
      </c>
      <c r="AT427">
        <v>0.4</v>
      </c>
      <c r="AU427" t="s">
        <v>140</v>
      </c>
      <c r="AV427">
        <v>0</v>
      </c>
      <c r="AW427">
        <v>2</v>
      </c>
      <c r="AX427">
        <v>85737468</v>
      </c>
      <c r="AY427">
        <v>1</v>
      </c>
      <c r="AZ427">
        <v>0</v>
      </c>
      <c r="BA427">
        <v>419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CV427">
        <v>0</v>
      </c>
      <c r="CW427">
        <f>ROUND(Y427*Source!I244*DO427,9)</f>
        <v>6.8148</v>
      </c>
      <c r="CX427">
        <f>ROUND(Y427*Source!I244,9)</f>
        <v>0.54</v>
      </c>
      <c r="CY427">
        <f>AB427</f>
        <v>88.67</v>
      </c>
      <c r="CZ427">
        <f>AF427</f>
        <v>83.1</v>
      </c>
      <c r="DA427">
        <f>AJ427</f>
        <v>1</v>
      </c>
      <c r="DB427">
        <f>ROUND(((ROUND(AT427*CZ427,2)*1.25)*1.2),6)</f>
        <v>49.86</v>
      </c>
      <c r="DC427">
        <f>ROUND(((ROUND(AT427*AG427,2)*1.25)*1.2),6)</f>
        <v>7.5750000000000002</v>
      </c>
      <c r="DD427" t="s">
        <v>3</v>
      </c>
      <c r="DE427" t="s">
        <v>3</v>
      </c>
      <c r="DF427">
        <f t="shared" si="227"/>
        <v>0</v>
      </c>
      <c r="DG427">
        <f t="shared" si="224"/>
        <v>44.87</v>
      </c>
      <c r="DH427">
        <f t="shared" si="225"/>
        <v>6.81</v>
      </c>
      <c r="DI427">
        <f t="shared" si="198"/>
        <v>0</v>
      </c>
      <c r="DJ427">
        <f>DG427</f>
        <v>44.87</v>
      </c>
      <c r="DK427">
        <v>0</v>
      </c>
      <c r="DL427" t="s">
        <v>707</v>
      </c>
      <c r="DM427">
        <v>0</v>
      </c>
      <c r="DN427" t="s">
        <v>686</v>
      </c>
      <c r="DO427">
        <v>12.62</v>
      </c>
    </row>
    <row r="428" spans="1:119" x14ac:dyDescent="0.2">
      <c r="A428">
        <f>ROW(Source!A244)</f>
        <v>244</v>
      </c>
      <c r="B428">
        <v>85736471</v>
      </c>
      <c r="C428">
        <v>85737450</v>
      </c>
      <c r="D428">
        <v>85229166</v>
      </c>
      <c r="E428">
        <v>1</v>
      </c>
      <c r="F428">
        <v>1</v>
      </c>
      <c r="G428">
        <v>1081</v>
      </c>
      <c r="H428">
        <v>2</v>
      </c>
      <c r="I428" t="s">
        <v>727</v>
      </c>
      <c r="J428" t="s">
        <v>728</v>
      </c>
      <c r="K428" t="s">
        <v>729</v>
      </c>
      <c r="L428">
        <v>1368</v>
      </c>
      <c r="N428">
        <v>1011</v>
      </c>
      <c r="O428" t="s">
        <v>690</v>
      </c>
      <c r="P428" t="s">
        <v>690</v>
      </c>
      <c r="Q428">
        <v>1</v>
      </c>
      <c r="W428">
        <v>0</v>
      </c>
      <c r="X428">
        <v>-44940208</v>
      </c>
      <c r="Y428">
        <f>((AT428*1.25)*1.2)</f>
        <v>0.09</v>
      </c>
      <c r="AA428">
        <v>0</v>
      </c>
      <c r="AB428">
        <v>191.17</v>
      </c>
      <c r="AC428">
        <v>18.059999999999999</v>
      </c>
      <c r="AD428">
        <v>0</v>
      </c>
      <c r="AE428">
        <v>0</v>
      </c>
      <c r="AF428">
        <v>179.17</v>
      </c>
      <c r="AG428">
        <v>16.93</v>
      </c>
      <c r="AH428">
        <v>0</v>
      </c>
      <c r="AI428">
        <v>1</v>
      </c>
      <c r="AJ428">
        <v>1</v>
      </c>
      <c r="AK428">
        <v>1</v>
      </c>
      <c r="AL428">
        <v>1</v>
      </c>
      <c r="AM428">
        <v>-2</v>
      </c>
      <c r="AN428">
        <v>0</v>
      </c>
      <c r="AO428">
        <v>1</v>
      </c>
      <c r="AP428">
        <v>1</v>
      </c>
      <c r="AQ428">
        <v>0</v>
      </c>
      <c r="AR428">
        <v>0</v>
      </c>
      <c r="AS428" t="s">
        <v>3</v>
      </c>
      <c r="AT428">
        <v>0.06</v>
      </c>
      <c r="AU428" t="s">
        <v>140</v>
      </c>
      <c r="AV428">
        <v>0</v>
      </c>
      <c r="AW428">
        <v>2</v>
      </c>
      <c r="AX428">
        <v>85737469</v>
      </c>
      <c r="AY428">
        <v>1</v>
      </c>
      <c r="AZ428">
        <v>0</v>
      </c>
      <c r="BA428">
        <v>420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CV428">
        <v>0</v>
      </c>
      <c r="CW428">
        <f>ROUND(Y428*Source!I244*DO428,9)</f>
        <v>1.3713299999999999</v>
      </c>
      <c r="CX428">
        <f>ROUND(Y428*Source!I244,9)</f>
        <v>8.1000000000000003E-2</v>
      </c>
      <c r="CY428">
        <f>AB428</f>
        <v>191.17</v>
      </c>
      <c r="CZ428">
        <f>AF428</f>
        <v>179.17</v>
      </c>
      <c r="DA428">
        <f>AJ428</f>
        <v>1</v>
      </c>
      <c r="DB428">
        <f>ROUND(((ROUND(AT428*CZ428,2)*1.25)*1.2),6)</f>
        <v>16.125</v>
      </c>
      <c r="DC428">
        <f>ROUND(((ROUND(AT428*AG428,2)*1.25)*1.2),6)</f>
        <v>1.53</v>
      </c>
      <c r="DD428" t="s">
        <v>3</v>
      </c>
      <c r="DE428" t="s">
        <v>3</v>
      </c>
      <c r="DF428">
        <f t="shared" si="227"/>
        <v>0</v>
      </c>
      <c r="DG428">
        <f t="shared" si="224"/>
        <v>14.51</v>
      </c>
      <c r="DH428">
        <f t="shared" si="225"/>
        <v>1.37</v>
      </c>
      <c r="DI428">
        <f t="shared" si="198"/>
        <v>0</v>
      </c>
      <c r="DJ428">
        <f>DG428</f>
        <v>14.51</v>
      </c>
      <c r="DK428">
        <v>0</v>
      </c>
      <c r="DL428" t="s">
        <v>707</v>
      </c>
      <c r="DM428">
        <v>0</v>
      </c>
      <c r="DN428" t="s">
        <v>686</v>
      </c>
      <c r="DO428">
        <v>16.93</v>
      </c>
    </row>
    <row r="429" spans="1:119" x14ac:dyDescent="0.2">
      <c r="A429">
        <f>ROW(Source!A244)</f>
        <v>244</v>
      </c>
      <c r="B429">
        <v>85736471</v>
      </c>
      <c r="C429">
        <v>85737450</v>
      </c>
      <c r="D429">
        <v>85198960</v>
      </c>
      <c r="E429">
        <v>1</v>
      </c>
      <c r="F429">
        <v>1</v>
      </c>
      <c r="G429">
        <v>1081</v>
      </c>
      <c r="H429">
        <v>3</v>
      </c>
      <c r="I429" t="s">
        <v>714</v>
      </c>
      <c r="J429" t="s">
        <v>715</v>
      </c>
      <c r="K429" t="s">
        <v>716</v>
      </c>
      <c r="L429">
        <v>1339</v>
      </c>
      <c r="N429">
        <v>1007</v>
      </c>
      <c r="O429" t="s">
        <v>694</v>
      </c>
      <c r="P429" t="s">
        <v>694</v>
      </c>
      <c r="Q429">
        <v>1</v>
      </c>
      <c r="W429">
        <v>0</v>
      </c>
      <c r="X429">
        <v>-1622585150</v>
      </c>
      <c r="Y429">
        <f t="shared" ref="Y429:Y439" si="228">((AT429*1)*1)</f>
        <v>5.8659999999999997E-2</v>
      </c>
      <c r="AA429">
        <v>7.07</v>
      </c>
      <c r="AB429">
        <v>0</v>
      </c>
      <c r="AC429">
        <v>0</v>
      </c>
      <c r="AD429">
        <v>0</v>
      </c>
      <c r="AE429">
        <v>7.07</v>
      </c>
      <c r="AF429">
        <v>0</v>
      </c>
      <c r="AG429">
        <v>0</v>
      </c>
      <c r="AH429">
        <v>0</v>
      </c>
      <c r="AI429">
        <v>1</v>
      </c>
      <c r="AJ429">
        <v>1</v>
      </c>
      <c r="AK429">
        <v>1</v>
      </c>
      <c r="AL429">
        <v>1</v>
      </c>
      <c r="AM429">
        <v>-2</v>
      </c>
      <c r="AN429">
        <v>0</v>
      </c>
      <c r="AO429">
        <v>1</v>
      </c>
      <c r="AP429">
        <v>1</v>
      </c>
      <c r="AQ429">
        <v>0</v>
      </c>
      <c r="AR429">
        <v>0</v>
      </c>
      <c r="AS429" t="s">
        <v>3</v>
      </c>
      <c r="AT429">
        <v>5.8659999999999997E-2</v>
      </c>
      <c r="AU429" t="s">
        <v>42</v>
      </c>
      <c r="AV429">
        <v>0</v>
      </c>
      <c r="AW429">
        <v>2</v>
      </c>
      <c r="AX429">
        <v>85737470</v>
      </c>
      <c r="AY429">
        <v>1</v>
      </c>
      <c r="AZ429">
        <v>0</v>
      </c>
      <c r="BA429">
        <v>421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CV429">
        <v>0</v>
      </c>
      <c r="CW429">
        <v>0</v>
      </c>
      <c r="CX429">
        <f>ROUND(Y429*Source!I244,9)</f>
        <v>5.2794000000000001E-2</v>
      </c>
      <c r="CY429">
        <f t="shared" ref="CY429:CY439" si="229">AA429</f>
        <v>7.07</v>
      </c>
      <c r="CZ429">
        <f t="shared" ref="CZ429:CZ439" si="230">AE429</f>
        <v>7.07</v>
      </c>
      <c r="DA429">
        <f t="shared" ref="DA429:DA439" si="231">AI429</f>
        <v>1</v>
      </c>
      <c r="DB429">
        <f t="shared" ref="DB429:DB439" si="232">ROUND(((ROUND(AT429*CZ429,2)*1)*1),6)</f>
        <v>0.41</v>
      </c>
      <c r="DC429">
        <f t="shared" ref="DC429:DC439" si="233">ROUND(((ROUND(AT429*AG429,2)*1)*1),6)</f>
        <v>0</v>
      </c>
      <c r="DD429" t="s">
        <v>3</v>
      </c>
      <c r="DE429" t="s">
        <v>3</v>
      </c>
      <c r="DF429">
        <f t="shared" si="227"/>
        <v>0.37</v>
      </c>
      <c r="DG429">
        <f t="shared" si="224"/>
        <v>0</v>
      </c>
      <c r="DH429">
        <f t="shared" si="225"/>
        <v>0</v>
      </c>
      <c r="DI429">
        <f t="shared" si="198"/>
        <v>0</v>
      </c>
      <c r="DJ429">
        <f t="shared" ref="DJ429:DJ439" si="234">DF429</f>
        <v>0.37</v>
      </c>
      <c r="DK429">
        <v>0</v>
      </c>
      <c r="DL429" t="s">
        <v>3</v>
      </c>
      <c r="DM429">
        <v>0</v>
      </c>
      <c r="DN429" t="s">
        <v>3</v>
      </c>
      <c r="DO429">
        <v>0</v>
      </c>
    </row>
    <row r="430" spans="1:119" x14ac:dyDescent="0.2">
      <c r="A430">
        <f>ROW(Source!A244)</f>
        <v>244</v>
      </c>
      <c r="B430">
        <v>85736471</v>
      </c>
      <c r="C430">
        <v>85737450</v>
      </c>
      <c r="D430">
        <v>85200671</v>
      </c>
      <c r="E430">
        <v>1</v>
      </c>
      <c r="F430">
        <v>1</v>
      </c>
      <c r="G430">
        <v>1081</v>
      </c>
      <c r="H430">
        <v>3</v>
      </c>
      <c r="I430" t="s">
        <v>730</v>
      </c>
      <c r="J430" t="s">
        <v>731</v>
      </c>
      <c r="K430" t="s">
        <v>732</v>
      </c>
      <c r="L430">
        <v>1346</v>
      </c>
      <c r="N430">
        <v>1009</v>
      </c>
      <c r="O430" t="s">
        <v>723</v>
      </c>
      <c r="P430" t="s">
        <v>723</v>
      </c>
      <c r="Q430">
        <v>1</v>
      </c>
      <c r="W430">
        <v>0</v>
      </c>
      <c r="X430">
        <v>1021383118</v>
      </c>
      <c r="Y430">
        <f t="shared" si="228"/>
        <v>0.05</v>
      </c>
      <c r="AA430">
        <v>37.979999999999997</v>
      </c>
      <c r="AB430">
        <v>0</v>
      </c>
      <c r="AC430">
        <v>0</v>
      </c>
      <c r="AD430">
        <v>0</v>
      </c>
      <c r="AE430">
        <v>37.979999999999997</v>
      </c>
      <c r="AF430">
        <v>0</v>
      </c>
      <c r="AG430">
        <v>0</v>
      </c>
      <c r="AH430">
        <v>0</v>
      </c>
      <c r="AI430">
        <v>1</v>
      </c>
      <c r="AJ430">
        <v>1</v>
      </c>
      <c r="AK430">
        <v>1</v>
      </c>
      <c r="AL430">
        <v>1</v>
      </c>
      <c r="AM430">
        <v>-2</v>
      </c>
      <c r="AN430">
        <v>0</v>
      </c>
      <c r="AO430">
        <v>1</v>
      </c>
      <c r="AP430">
        <v>1</v>
      </c>
      <c r="AQ430">
        <v>0</v>
      </c>
      <c r="AR430">
        <v>0</v>
      </c>
      <c r="AS430" t="s">
        <v>3</v>
      </c>
      <c r="AT430">
        <v>0.05</v>
      </c>
      <c r="AU430" t="s">
        <v>42</v>
      </c>
      <c r="AV430">
        <v>0</v>
      </c>
      <c r="AW430">
        <v>2</v>
      </c>
      <c r="AX430">
        <v>85737471</v>
      </c>
      <c r="AY430">
        <v>1</v>
      </c>
      <c r="AZ430">
        <v>0</v>
      </c>
      <c r="BA430">
        <v>422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CV430">
        <v>0</v>
      </c>
      <c r="CW430">
        <v>0</v>
      </c>
      <c r="CX430">
        <f>ROUND(Y430*Source!I244,9)</f>
        <v>4.4999999999999998E-2</v>
      </c>
      <c r="CY430">
        <f t="shared" si="229"/>
        <v>37.979999999999997</v>
      </c>
      <c r="CZ430">
        <f t="shared" si="230"/>
        <v>37.979999999999997</v>
      </c>
      <c r="DA430">
        <f t="shared" si="231"/>
        <v>1</v>
      </c>
      <c r="DB430">
        <f t="shared" si="232"/>
        <v>1.9</v>
      </c>
      <c r="DC430">
        <f t="shared" si="233"/>
        <v>0</v>
      </c>
      <c r="DD430" t="s">
        <v>3</v>
      </c>
      <c r="DE430" t="s">
        <v>3</v>
      </c>
      <c r="DF430">
        <f t="shared" si="227"/>
        <v>1.71</v>
      </c>
      <c r="DG430">
        <f t="shared" si="224"/>
        <v>0</v>
      </c>
      <c r="DH430">
        <f t="shared" si="225"/>
        <v>0</v>
      </c>
      <c r="DI430">
        <f t="shared" si="198"/>
        <v>0</v>
      </c>
      <c r="DJ430">
        <f t="shared" si="234"/>
        <v>1.71</v>
      </c>
      <c r="DK430">
        <v>0</v>
      </c>
      <c r="DL430" t="s">
        <v>3</v>
      </c>
      <c r="DM430">
        <v>0</v>
      </c>
      <c r="DN430" t="s">
        <v>3</v>
      </c>
      <c r="DO430">
        <v>0</v>
      </c>
    </row>
    <row r="431" spans="1:119" x14ac:dyDescent="0.2">
      <c r="A431">
        <f>ROW(Source!A244)</f>
        <v>244</v>
      </c>
      <c r="B431">
        <v>85736471</v>
      </c>
      <c r="C431">
        <v>85737450</v>
      </c>
      <c r="D431">
        <v>85199079</v>
      </c>
      <c r="E431">
        <v>1</v>
      </c>
      <c r="F431">
        <v>1</v>
      </c>
      <c r="G431">
        <v>1081</v>
      </c>
      <c r="H431">
        <v>3</v>
      </c>
      <c r="I431" t="s">
        <v>733</v>
      </c>
      <c r="J431" t="s">
        <v>734</v>
      </c>
      <c r="K431" t="s">
        <v>735</v>
      </c>
      <c r="L431">
        <v>1348</v>
      </c>
      <c r="N431">
        <v>1009</v>
      </c>
      <c r="O431" t="s">
        <v>700</v>
      </c>
      <c r="P431" t="s">
        <v>700</v>
      </c>
      <c r="Q431">
        <v>1000</v>
      </c>
      <c r="W431">
        <v>0</v>
      </c>
      <c r="X431">
        <v>-1462767551</v>
      </c>
      <c r="Y431">
        <f t="shared" si="228"/>
        <v>1.5999999999999999E-6</v>
      </c>
      <c r="AA431">
        <v>3234.81</v>
      </c>
      <c r="AB431">
        <v>0</v>
      </c>
      <c r="AC431">
        <v>0</v>
      </c>
      <c r="AD431">
        <v>0</v>
      </c>
      <c r="AE431">
        <v>3234.81</v>
      </c>
      <c r="AF431">
        <v>0</v>
      </c>
      <c r="AG431">
        <v>0</v>
      </c>
      <c r="AH431">
        <v>0</v>
      </c>
      <c r="AI431">
        <v>1</v>
      </c>
      <c r="AJ431">
        <v>1</v>
      </c>
      <c r="AK431">
        <v>1</v>
      </c>
      <c r="AL431">
        <v>1</v>
      </c>
      <c r="AM431">
        <v>-2</v>
      </c>
      <c r="AN431">
        <v>0</v>
      </c>
      <c r="AO431">
        <v>1</v>
      </c>
      <c r="AP431">
        <v>1</v>
      </c>
      <c r="AQ431">
        <v>0</v>
      </c>
      <c r="AR431">
        <v>0</v>
      </c>
      <c r="AS431" t="s">
        <v>3</v>
      </c>
      <c r="AT431">
        <v>1.5999999999999999E-6</v>
      </c>
      <c r="AU431" t="s">
        <v>42</v>
      </c>
      <c r="AV431">
        <v>0</v>
      </c>
      <c r="AW431">
        <v>2</v>
      </c>
      <c r="AX431">
        <v>85737472</v>
      </c>
      <c r="AY431">
        <v>1</v>
      </c>
      <c r="AZ431">
        <v>0</v>
      </c>
      <c r="BA431">
        <v>423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CV431">
        <v>0</v>
      </c>
      <c r="CW431">
        <v>0</v>
      </c>
      <c r="CX431">
        <f>ROUND(Y431*Source!I244,9)</f>
        <v>1.44E-6</v>
      </c>
      <c r="CY431">
        <f t="shared" si="229"/>
        <v>3234.81</v>
      </c>
      <c r="CZ431">
        <f t="shared" si="230"/>
        <v>3234.81</v>
      </c>
      <c r="DA431">
        <f t="shared" si="231"/>
        <v>1</v>
      </c>
      <c r="DB431">
        <f t="shared" si="232"/>
        <v>0.01</v>
      </c>
      <c r="DC431">
        <f t="shared" si="233"/>
        <v>0</v>
      </c>
      <c r="DD431" t="s">
        <v>3</v>
      </c>
      <c r="DE431" t="s">
        <v>3</v>
      </c>
      <c r="DF431">
        <f t="shared" si="227"/>
        <v>0</v>
      </c>
      <c r="DG431">
        <f t="shared" si="224"/>
        <v>0</v>
      </c>
      <c r="DH431">
        <f t="shared" si="225"/>
        <v>0</v>
      </c>
      <c r="DI431">
        <f t="shared" si="198"/>
        <v>0</v>
      </c>
      <c r="DJ431">
        <f t="shared" si="234"/>
        <v>0</v>
      </c>
      <c r="DK431">
        <v>0</v>
      </c>
      <c r="DL431" t="s">
        <v>3</v>
      </c>
      <c r="DM431">
        <v>0</v>
      </c>
      <c r="DN431" t="s">
        <v>3</v>
      </c>
      <c r="DO431">
        <v>0</v>
      </c>
    </row>
    <row r="432" spans="1:119" x14ac:dyDescent="0.2">
      <c r="A432">
        <f>ROW(Source!A244)</f>
        <v>244</v>
      </c>
      <c r="B432">
        <v>85736471</v>
      </c>
      <c r="C432">
        <v>85737450</v>
      </c>
      <c r="D432">
        <v>85198892</v>
      </c>
      <c r="E432">
        <v>1</v>
      </c>
      <c r="F432">
        <v>1</v>
      </c>
      <c r="G432">
        <v>1081</v>
      </c>
      <c r="H432">
        <v>3</v>
      </c>
      <c r="I432" t="s">
        <v>691</v>
      </c>
      <c r="J432" t="s">
        <v>692</v>
      </c>
      <c r="K432" t="s">
        <v>693</v>
      </c>
      <c r="L432">
        <v>1339</v>
      </c>
      <c r="N432">
        <v>1007</v>
      </c>
      <c r="O432" t="s">
        <v>694</v>
      </c>
      <c r="P432" t="s">
        <v>694</v>
      </c>
      <c r="Q432">
        <v>1</v>
      </c>
      <c r="W432">
        <v>0</v>
      </c>
      <c r="X432">
        <v>-676034668</v>
      </c>
      <c r="Y432">
        <f t="shared" si="228"/>
        <v>0.19</v>
      </c>
      <c r="AA432">
        <v>53.42</v>
      </c>
      <c r="AB432">
        <v>0</v>
      </c>
      <c r="AC432">
        <v>0</v>
      </c>
      <c r="AD432">
        <v>0</v>
      </c>
      <c r="AE432">
        <v>53.42</v>
      </c>
      <c r="AF432">
        <v>0</v>
      </c>
      <c r="AG432">
        <v>0</v>
      </c>
      <c r="AH432">
        <v>0</v>
      </c>
      <c r="AI432">
        <v>1</v>
      </c>
      <c r="AJ432">
        <v>1</v>
      </c>
      <c r="AK432">
        <v>1</v>
      </c>
      <c r="AL432">
        <v>1</v>
      </c>
      <c r="AM432">
        <v>-2</v>
      </c>
      <c r="AN432">
        <v>0</v>
      </c>
      <c r="AO432">
        <v>1</v>
      </c>
      <c r="AP432">
        <v>1</v>
      </c>
      <c r="AQ432">
        <v>0</v>
      </c>
      <c r="AR432">
        <v>0</v>
      </c>
      <c r="AS432" t="s">
        <v>3</v>
      </c>
      <c r="AT432">
        <v>0.19</v>
      </c>
      <c r="AU432" t="s">
        <v>42</v>
      </c>
      <c r="AV432">
        <v>0</v>
      </c>
      <c r="AW432">
        <v>2</v>
      </c>
      <c r="AX432">
        <v>85737473</v>
      </c>
      <c r="AY432">
        <v>1</v>
      </c>
      <c r="AZ432">
        <v>0</v>
      </c>
      <c r="BA432">
        <v>424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CV432">
        <v>0</v>
      </c>
      <c r="CW432">
        <v>0</v>
      </c>
      <c r="CX432">
        <f>ROUND(Y432*Source!I244,9)</f>
        <v>0.17100000000000001</v>
      </c>
      <c r="CY432">
        <f t="shared" si="229"/>
        <v>53.42</v>
      </c>
      <c r="CZ432">
        <f t="shared" si="230"/>
        <v>53.42</v>
      </c>
      <c r="DA432">
        <f t="shared" si="231"/>
        <v>1</v>
      </c>
      <c r="DB432">
        <f t="shared" si="232"/>
        <v>10.15</v>
      </c>
      <c r="DC432">
        <f t="shared" si="233"/>
        <v>0</v>
      </c>
      <c r="DD432" t="s">
        <v>3</v>
      </c>
      <c r="DE432" t="s">
        <v>3</v>
      </c>
      <c r="DF432">
        <f t="shared" si="227"/>
        <v>9.1300000000000008</v>
      </c>
      <c r="DG432">
        <f t="shared" si="224"/>
        <v>0</v>
      </c>
      <c r="DH432">
        <f t="shared" si="225"/>
        <v>0</v>
      </c>
      <c r="DI432">
        <f t="shared" si="198"/>
        <v>0</v>
      </c>
      <c r="DJ432">
        <f t="shared" si="234"/>
        <v>9.1300000000000008</v>
      </c>
      <c r="DK432">
        <v>0</v>
      </c>
      <c r="DL432" t="s">
        <v>3</v>
      </c>
      <c r="DM432">
        <v>0</v>
      </c>
      <c r="DN432" t="s">
        <v>3</v>
      </c>
      <c r="DO432">
        <v>0</v>
      </c>
    </row>
    <row r="433" spans="1:119" x14ac:dyDescent="0.2">
      <c r="A433">
        <f>ROW(Source!A244)</f>
        <v>244</v>
      </c>
      <c r="B433">
        <v>85736471</v>
      </c>
      <c r="C433">
        <v>85737450</v>
      </c>
      <c r="D433">
        <v>85199158</v>
      </c>
      <c r="E433">
        <v>1</v>
      </c>
      <c r="F433">
        <v>1</v>
      </c>
      <c r="G433">
        <v>1081</v>
      </c>
      <c r="H433">
        <v>3</v>
      </c>
      <c r="I433" t="s">
        <v>695</v>
      </c>
      <c r="J433" t="s">
        <v>696</v>
      </c>
      <c r="K433" t="s">
        <v>697</v>
      </c>
      <c r="L433">
        <v>1339</v>
      </c>
      <c r="N433">
        <v>1007</v>
      </c>
      <c r="O433" t="s">
        <v>694</v>
      </c>
      <c r="P433" t="s">
        <v>694</v>
      </c>
      <c r="Q433">
        <v>1</v>
      </c>
      <c r="W433">
        <v>0</v>
      </c>
      <c r="X433">
        <v>-1235260082</v>
      </c>
      <c r="Y433">
        <f t="shared" si="228"/>
        <v>0.34200000000000003</v>
      </c>
      <c r="AA433">
        <v>5.82</v>
      </c>
      <c r="AB433">
        <v>0</v>
      </c>
      <c r="AC433">
        <v>0</v>
      </c>
      <c r="AD433">
        <v>0</v>
      </c>
      <c r="AE433">
        <v>5.82</v>
      </c>
      <c r="AF433">
        <v>0</v>
      </c>
      <c r="AG433">
        <v>0</v>
      </c>
      <c r="AH433">
        <v>0</v>
      </c>
      <c r="AI433">
        <v>1</v>
      </c>
      <c r="AJ433">
        <v>1</v>
      </c>
      <c r="AK433">
        <v>1</v>
      </c>
      <c r="AL433">
        <v>1</v>
      </c>
      <c r="AM433">
        <v>-2</v>
      </c>
      <c r="AN433">
        <v>0</v>
      </c>
      <c r="AO433">
        <v>1</v>
      </c>
      <c r="AP433">
        <v>1</v>
      </c>
      <c r="AQ433">
        <v>0</v>
      </c>
      <c r="AR433">
        <v>0</v>
      </c>
      <c r="AS433" t="s">
        <v>3</v>
      </c>
      <c r="AT433">
        <v>0.34200000000000003</v>
      </c>
      <c r="AU433" t="s">
        <v>42</v>
      </c>
      <c r="AV433">
        <v>0</v>
      </c>
      <c r="AW433">
        <v>2</v>
      </c>
      <c r="AX433">
        <v>85737474</v>
      </c>
      <c r="AY433">
        <v>1</v>
      </c>
      <c r="AZ433">
        <v>0</v>
      </c>
      <c r="BA433">
        <v>425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CV433">
        <v>0</v>
      </c>
      <c r="CW433">
        <v>0</v>
      </c>
      <c r="CX433">
        <f>ROUND(Y433*Source!I244,9)</f>
        <v>0.30780000000000002</v>
      </c>
      <c r="CY433">
        <f t="shared" si="229"/>
        <v>5.82</v>
      </c>
      <c r="CZ433">
        <f t="shared" si="230"/>
        <v>5.82</v>
      </c>
      <c r="DA433">
        <f t="shared" si="231"/>
        <v>1</v>
      </c>
      <c r="DB433">
        <f t="shared" si="232"/>
        <v>1.99</v>
      </c>
      <c r="DC433">
        <f t="shared" si="233"/>
        <v>0</v>
      </c>
      <c r="DD433" t="s">
        <v>3</v>
      </c>
      <c r="DE433" t="s">
        <v>3</v>
      </c>
      <c r="DF433">
        <f t="shared" si="227"/>
        <v>1.79</v>
      </c>
      <c r="DG433">
        <f t="shared" si="224"/>
        <v>0</v>
      </c>
      <c r="DH433">
        <f t="shared" si="225"/>
        <v>0</v>
      </c>
      <c r="DI433">
        <f t="shared" si="198"/>
        <v>0</v>
      </c>
      <c r="DJ433">
        <f t="shared" si="234"/>
        <v>1.79</v>
      </c>
      <c r="DK433">
        <v>0</v>
      </c>
      <c r="DL433" t="s">
        <v>3</v>
      </c>
      <c r="DM433">
        <v>0</v>
      </c>
      <c r="DN433" t="s">
        <v>3</v>
      </c>
      <c r="DO433">
        <v>0</v>
      </c>
    </row>
    <row r="434" spans="1:119" x14ac:dyDescent="0.2">
      <c r="A434">
        <f>ROW(Source!A244)</f>
        <v>244</v>
      </c>
      <c r="B434">
        <v>85736471</v>
      </c>
      <c r="C434">
        <v>85737450</v>
      </c>
      <c r="D434">
        <v>85199230</v>
      </c>
      <c r="E434">
        <v>1</v>
      </c>
      <c r="F434">
        <v>1</v>
      </c>
      <c r="G434">
        <v>1081</v>
      </c>
      <c r="H434">
        <v>3</v>
      </c>
      <c r="I434" t="s">
        <v>736</v>
      </c>
      <c r="J434" t="s">
        <v>737</v>
      </c>
      <c r="K434" t="s">
        <v>738</v>
      </c>
      <c r="L434">
        <v>1348</v>
      </c>
      <c r="N434">
        <v>1009</v>
      </c>
      <c r="O434" t="s">
        <v>700</v>
      </c>
      <c r="P434" t="s">
        <v>700</v>
      </c>
      <c r="Q434">
        <v>1000</v>
      </c>
      <c r="W434">
        <v>0</v>
      </c>
      <c r="X434">
        <v>1270042986</v>
      </c>
      <c r="Y434">
        <f t="shared" si="228"/>
        <v>8.7000000000000001E-4</v>
      </c>
      <c r="AA434">
        <v>16214.84</v>
      </c>
      <c r="AB434">
        <v>0</v>
      </c>
      <c r="AC434">
        <v>0</v>
      </c>
      <c r="AD434">
        <v>0</v>
      </c>
      <c r="AE434">
        <v>16214.84</v>
      </c>
      <c r="AF434">
        <v>0</v>
      </c>
      <c r="AG434">
        <v>0</v>
      </c>
      <c r="AH434">
        <v>0</v>
      </c>
      <c r="AI434">
        <v>1</v>
      </c>
      <c r="AJ434">
        <v>1</v>
      </c>
      <c r="AK434">
        <v>1</v>
      </c>
      <c r="AL434">
        <v>1</v>
      </c>
      <c r="AM434">
        <v>-2</v>
      </c>
      <c r="AN434">
        <v>0</v>
      </c>
      <c r="AO434">
        <v>1</v>
      </c>
      <c r="AP434">
        <v>1</v>
      </c>
      <c r="AQ434">
        <v>0</v>
      </c>
      <c r="AR434">
        <v>0</v>
      </c>
      <c r="AS434" t="s">
        <v>3</v>
      </c>
      <c r="AT434">
        <v>8.7000000000000001E-4</v>
      </c>
      <c r="AU434" t="s">
        <v>42</v>
      </c>
      <c r="AV434">
        <v>0</v>
      </c>
      <c r="AW434">
        <v>2</v>
      </c>
      <c r="AX434">
        <v>85737475</v>
      </c>
      <c r="AY434">
        <v>1</v>
      </c>
      <c r="AZ434">
        <v>0</v>
      </c>
      <c r="BA434">
        <v>426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CV434">
        <v>0</v>
      </c>
      <c r="CW434">
        <v>0</v>
      </c>
      <c r="CX434">
        <f>ROUND(Y434*Source!I244,9)</f>
        <v>7.8299999999999995E-4</v>
      </c>
      <c r="CY434">
        <f t="shared" si="229"/>
        <v>16214.84</v>
      </c>
      <c r="CZ434">
        <f t="shared" si="230"/>
        <v>16214.84</v>
      </c>
      <c r="DA434">
        <f t="shared" si="231"/>
        <v>1</v>
      </c>
      <c r="DB434">
        <f t="shared" si="232"/>
        <v>14.11</v>
      </c>
      <c r="DC434">
        <f t="shared" si="233"/>
        <v>0</v>
      </c>
      <c r="DD434" t="s">
        <v>3</v>
      </c>
      <c r="DE434" t="s">
        <v>3</v>
      </c>
      <c r="DF434">
        <f t="shared" si="227"/>
        <v>12.7</v>
      </c>
      <c r="DG434">
        <f t="shared" si="224"/>
        <v>0</v>
      </c>
      <c r="DH434">
        <f t="shared" si="225"/>
        <v>0</v>
      </c>
      <c r="DI434">
        <f t="shared" si="198"/>
        <v>0</v>
      </c>
      <c r="DJ434">
        <f t="shared" si="234"/>
        <v>12.7</v>
      </c>
      <c r="DK434">
        <v>0</v>
      </c>
      <c r="DL434" t="s">
        <v>3</v>
      </c>
      <c r="DM434">
        <v>0</v>
      </c>
      <c r="DN434" t="s">
        <v>3</v>
      </c>
      <c r="DO434">
        <v>0</v>
      </c>
    </row>
    <row r="435" spans="1:119" x14ac:dyDescent="0.2">
      <c r="A435">
        <f>ROW(Source!A244)</f>
        <v>244</v>
      </c>
      <c r="B435">
        <v>85736471</v>
      </c>
      <c r="C435">
        <v>85737450</v>
      </c>
      <c r="D435">
        <v>85199398</v>
      </c>
      <c r="E435">
        <v>1</v>
      </c>
      <c r="F435">
        <v>1</v>
      </c>
      <c r="G435">
        <v>1081</v>
      </c>
      <c r="H435">
        <v>3</v>
      </c>
      <c r="I435" t="s">
        <v>739</v>
      </c>
      <c r="J435" t="s">
        <v>740</v>
      </c>
      <c r="K435" t="s">
        <v>741</v>
      </c>
      <c r="L435">
        <v>1346</v>
      </c>
      <c r="N435">
        <v>1009</v>
      </c>
      <c r="O435" t="s">
        <v>723</v>
      </c>
      <c r="P435" t="s">
        <v>723</v>
      </c>
      <c r="Q435">
        <v>1</v>
      </c>
      <c r="W435">
        <v>0</v>
      </c>
      <c r="X435">
        <v>488689173</v>
      </c>
      <c r="Y435">
        <f t="shared" si="228"/>
        <v>0.1</v>
      </c>
      <c r="AA435">
        <v>20.190000000000001</v>
      </c>
      <c r="AB435">
        <v>0</v>
      </c>
      <c r="AC435">
        <v>0</v>
      </c>
      <c r="AD435">
        <v>0</v>
      </c>
      <c r="AE435">
        <v>20.190000000000001</v>
      </c>
      <c r="AF435">
        <v>0</v>
      </c>
      <c r="AG435">
        <v>0</v>
      </c>
      <c r="AH435">
        <v>0</v>
      </c>
      <c r="AI435">
        <v>1</v>
      </c>
      <c r="AJ435">
        <v>1</v>
      </c>
      <c r="AK435">
        <v>1</v>
      </c>
      <c r="AL435">
        <v>1</v>
      </c>
      <c r="AM435">
        <v>-2</v>
      </c>
      <c r="AN435">
        <v>0</v>
      </c>
      <c r="AO435">
        <v>1</v>
      </c>
      <c r="AP435">
        <v>1</v>
      </c>
      <c r="AQ435">
        <v>0</v>
      </c>
      <c r="AR435">
        <v>0</v>
      </c>
      <c r="AS435" t="s">
        <v>3</v>
      </c>
      <c r="AT435">
        <v>0.1</v>
      </c>
      <c r="AU435" t="s">
        <v>42</v>
      </c>
      <c r="AV435">
        <v>0</v>
      </c>
      <c r="AW435">
        <v>2</v>
      </c>
      <c r="AX435">
        <v>85737476</v>
      </c>
      <c r="AY435">
        <v>1</v>
      </c>
      <c r="AZ435">
        <v>0</v>
      </c>
      <c r="BA435">
        <v>427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CV435">
        <v>0</v>
      </c>
      <c r="CW435">
        <v>0</v>
      </c>
      <c r="CX435">
        <f>ROUND(Y435*Source!I244,9)</f>
        <v>0.09</v>
      </c>
      <c r="CY435">
        <f t="shared" si="229"/>
        <v>20.190000000000001</v>
      </c>
      <c r="CZ435">
        <f t="shared" si="230"/>
        <v>20.190000000000001</v>
      </c>
      <c r="DA435">
        <f t="shared" si="231"/>
        <v>1</v>
      </c>
      <c r="DB435">
        <f t="shared" si="232"/>
        <v>2.02</v>
      </c>
      <c r="DC435">
        <f t="shared" si="233"/>
        <v>0</v>
      </c>
      <c r="DD435" t="s">
        <v>3</v>
      </c>
      <c r="DE435" t="s">
        <v>3</v>
      </c>
      <c r="DF435">
        <f t="shared" si="227"/>
        <v>1.82</v>
      </c>
      <c r="DG435">
        <f t="shared" si="224"/>
        <v>0</v>
      </c>
      <c r="DH435">
        <f t="shared" si="225"/>
        <v>0</v>
      </c>
      <c r="DI435">
        <f t="shared" si="198"/>
        <v>0</v>
      </c>
      <c r="DJ435">
        <f t="shared" si="234"/>
        <v>1.82</v>
      </c>
      <c r="DK435">
        <v>0</v>
      </c>
      <c r="DL435" t="s">
        <v>3</v>
      </c>
      <c r="DM435">
        <v>0</v>
      </c>
      <c r="DN435" t="s">
        <v>3</v>
      </c>
      <c r="DO435">
        <v>0</v>
      </c>
    </row>
    <row r="436" spans="1:119" x14ac:dyDescent="0.2">
      <c r="A436">
        <f>ROW(Source!A244)</f>
        <v>244</v>
      </c>
      <c r="B436">
        <v>85736471</v>
      </c>
      <c r="C436">
        <v>85737450</v>
      </c>
      <c r="D436">
        <v>85199540</v>
      </c>
      <c r="E436">
        <v>1</v>
      </c>
      <c r="F436">
        <v>1</v>
      </c>
      <c r="G436">
        <v>1081</v>
      </c>
      <c r="H436">
        <v>3</v>
      </c>
      <c r="I436" t="s">
        <v>742</v>
      </c>
      <c r="J436" t="s">
        <v>743</v>
      </c>
      <c r="K436" t="s">
        <v>744</v>
      </c>
      <c r="L436">
        <v>1348</v>
      </c>
      <c r="N436">
        <v>1009</v>
      </c>
      <c r="O436" t="s">
        <v>700</v>
      </c>
      <c r="P436" t="s">
        <v>700</v>
      </c>
      <c r="Q436">
        <v>1000</v>
      </c>
      <c r="W436">
        <v>0</v>
      </c>
      <c r="X436">
        <v>-1009884797</v>
      </c>
      <c r="Y436">
        <f t="shared" si="228"/>
        <v>4.0000000000000002E-4</v>
      </c>
      <c r="AA436">
        <v>35445.93</v>
      </c>
      <c r="AB436">
        <v>0</v>
      </c>
      <c r="AC436">
        <v>0</v>
      </c>
      <c r="AD436">
        <v>0</v>
      </c>
      <c r="AE436">
        <v>35445.93</v>
      </c>
      <c r="AF436">
        <v>0</v>
      </c>
      <c r="AG436">
        <v>0</v>
      </c>
      <c r="AH436">
        <v>0</v>
      </c>
      <c r="AI436">
        <v>1</v>
      </c>
      <c r="AJ436">
        <v>1</v>
      </c>
      <c r="AK436">
        <v>1</v>
      </c>
      <c r="AL436">
        <v>1</v>
      </c>
      <c r="AM436">
        <v>-2</v>
      </c>
      <c r="AN436">
        <v>0</v>
      </c>
      <c r="AO436">
        <v>1</v>
      </c>
      <c r="AP436">
        <v>1</v>
      </c>
      <c r="AQ436">
        <v>0</v>
      </c>
      <c r="AR436">
        <v>0</v>
      </c>
      <c r="AS436" t="s">
        <v>3</v>
      </c>
      <c r="AT436">
        <v>4.0000000000000002E-4</v>
      </c>
      <c r="AU436" t="s">
        <v>42</v>
      </c>
      <c r="AV436">
        <v>0</v>
      </c>
      <c r="AW436">
        <v>2</v>
      </c>
      <c r="AX436">
        <v>85737477</v>
      </c>
      <c r="AY436">
        <v>1</v>
      </c>
      <c r="AZ436">
        <v>0</v>
      </c>
      <c r="BA436">
        <v>428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CV436">
        <v>0</v>
      </c>
      <c r="CW436">
        <v>0</v>
      </c>
      <c r="CX436">
        <f>ROUND(Y436*Source!I244,9)</f>
        <v>3.6000000000000002E-4</v>
      </c>
      <c r="CY436">
        <f t="shared" si="229"/>
        <v>35445.93</v>
      </c>
      <c r="CZ436">
        <f t="shared" si="230"/>
        <v>35445.93</v>
      </c>
      <c r="DA436">
        <f t="shared" si="231"/>
        <v>1</v>
      </c>
      <c r="DB436">
        <f t="shared" si="232"/>
        <v>14.18</v>
      </c>
      <c r="DC436">
        <f t="shared" si="233"/>
        <v>0</v>
      </c>
      <c r="DD436" t="s">
        <v>3</v>
      </c>
      <c r="DE436" t="s">
        <v>3</v>
      </c>
      <c r="DF436">
        <f t="shared" si="227"/>
        <v>12.76</v>
      </c>
      <c r="DG436">
        <f t="shared" si="224"/>
        <v>0</v>
      </c>
      <c r="DH436">
        <f t="shared" si="225"/>
        <v>0</v>
      </c>
      <c r="DI436">
        <f t="shared" si="198"/>
        <v>0</v>
      </c>
      <c r="DJ436">
        <f t="shared" si="234"/>
        <v>12.76</v>
      </c>
      <c r="DK436">
        <v>0</v>
      </c>
      <c r="DL436" t="s">
        <v>3</v>
      </c>
      <c r="DM436">
        <v>0</v>
      </c>
      <c r="DN436" t="s">
        <v>3</v>
      </c>
      <c r="DO436">
        <v>0</v>
      </c>
    </row>
    <row r="437" spans="1:119" x14ac:dyDescent="0.2">
      <c r="A437">
        <f>ROW(Source!A244)</f>
        <v>244</v>
      </c>
      <c r="B437">
        <v>85736471</v>
      </c>
      <c r="C437">
        <v>85737450</v>
      </c>
      <c r="D437">
        <v>85211457</v>
      </c>
      <c r="E437">
        <v>1</v>
      </c>
      <c r="F437">
        <v>1</v>
      </c>
      <c r="G437">
        <v>1081</v>
      </c>
      <c r="H437">
        <v>3</v>
      </c>
      <c r="I437" t="s">
        <v>167</v>
      </c>
      <c r="J437" t="s">
        <v>169</v>
      </c>
      <c r="K437" t="s">
        <v>168</v>
      </c>
      <c r="L437">
        <v>1301</v>
      </c>
      <c r="N437">
        <v>1003</v>
      </c>
      <c r="O437" t="s">
        <v>156</v>
      </c>
      <c r="P437" t="s">
        <v>156</v>
      </c>
      <c r="Q437">
        <v>1</v>
      </c>
      <c r="W437">
        <v>0</v>
      </c>
      <c r="X437">
        <v>935342670</v>
      </c>
      <c r="Y437">
        <f t="shared" si="228"/>
        <v>100</v>
      </c>
      <c r="AA437">
        <v>31.41</v>
      </c>
      <c r="AB437">
        <v>0</v>
      </c>
      <c r="AC437">
        <v>0</v>
      </c>
      <c r="AD437">
        <v>0</v>
      </c>
      <c r="AE437">
        <v>31.41</v>
      </c>
      <c r="AF437">
        <v>0</v>
      </c>
      <c r="AG437">
        <v>0</v>
      </c>
      <c r="AH437">
        <v>0</v>
      </c>
      <c r="AI437">
        <v>1</v>
      </c>
      <c r="AJ437">
        <v>1</v>
      </c>
      <c r="AK437">
        <v>1</v>
      </c>
      <c r="AL437">
        <v>1</v>
      </c>
      <c r="AM437">
        <v>0</v>
      </c>
      <c r="AN437">
        <v>0</v>
      </c>
      <c r="AO437">
        <v>0</v>
      </c>
      <c r="AP437">
        <v>1</v>
      </c>
      <c r="AQ437">
        <v>0</v>
      </c>
      <c r="AR437">
        <v>0</v>
      </c>
      <c r="AS437" t="s">
        <v>3</v>
      </c>
      <c r="AT437">
        <v>100</v>
      </c>
      <c r="AU437" t="s">
        <v>42</v>
      </c>
      <c r="AV437">
        <v>0</v>
      </c>
      <c r="AW437">
        <v>1</v>
      </c>
      <c r="AX437">
        <v>-1</v>
      </c>
      <c r="AY437">
        <v>0</v>
      </c>
      <c r="AZ437">
        <v>0</v>
      </c>
      <c r="BA437" t="s">
        <v>3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CV437">
        <v>0</v>
      </c>
      <c r="CW437">
        <v>0</v>
      </c>
      <c r="CX437">
        <f>ROUND(Y437*Source!I244,9)</f>
        <v>90</v>
      </c>
      <c r="CY437">
        <f t="shared" si="229"/>
        <v>31.41</v>
      </c>
      <c r="CZ437">
        <f t="shared" si="230"/>
        <v>31.41</v>
      </c>
      <c r="DA437">
        <f t="shared" si="231"/>
        <v>1</v>
      </c>
      <c r="DB437">
        <f t="shared" si="232"/>
        <v>3141</v>
      </c>
      <c r="DC437">
        <f t="shared" si="233"/>
        <v>0</v>
      </c>
      <c r="DD437" t="s">
        <v>3</v>
      </c>
      <c r="DE437" t="s">
        <v>3</v>
      </c>
      <c r="DF437">
        <f t="shared" si="227"/>
        <v>2826.9</v>
      </c>
      <c r="DG437">
        <f t="shared" si="224"/>
        <v>0</v>
      </c>
      <c r="DH437">
        <f t="shared" si="225"/>
        <v>0</v>
      </c>
      <c r="DI437">
        <f t="shared" si="198"/>
        <v>0</v>
      </c>
      <c r="DJ437">
        <f t="shared" si="234"/>
        <v>2826.9</v>
      </c>
      <c r="DK437">
        <v>0</v>
      </c>
      <c r="DL437" t="s">
        <v>3</v>
      </c>
      <c r="DM437">
        <v>0</v>
      </c>
      <c r="DN437" t="s">
        <v>3</v>
      </c>
      <c r="DO437">
        <v>0</v>
      </c>
    </row>
    <row r="438" spans="1:119" x14ac:dyDescent="0.2">
      <c r="A438">
        <f>ROW(Source!A244)</f>
        <v>244</v>
      </c>
      <c r="B438">
        <v>85736471</v>
      </c>
      <c r="C438">
        <v>85737450</v>
      </c>
      <c r="D438">
        <v>85216547</v>
      </c>
      <c r="E438">
        <v>1</v>
      </c>
      <c r="F438">
        <v>1</v>
      </c>
      <c r="G438">
        <v>1081</v>
      </c>
      <c r="H438">
        <v>3</v>
      </c>
      <c r="I438" t="s">
        <v>385</v>
      </c>
      <c r="J438" t="s">
        <v>387</v>
      </c>
      <c r="K438" t="s">
        <v>386</v>
      </c>
      <c r="L438">
        <v>1354</v>
      </c>
      <c r="N438">
        <v>1010</v>
      </c>
      <c r="O438" t="s">
        <v>146</v>
      </c>
      <c r="P438" t="s">
        <v>146</v>
      </c>
      <c r="Q438">
        <v>1</v>
      </c>
      <c r="W438">
        <v>0</v>
      </c>
      <c r="X438">
        <v>670771516</v>
      </c>
      <c r="Y438">
        <f t="shared" si="228"/>
        <v>5.5555560000000002</v>
      </c>
      <c r="AA438">
        <v>151.24</v>
      </c>
      <c r="AB438">
        <v>0</v>
      </c>
      <c r="AC438">
        <v>0</v>
      </c>
      <c r="AD438">
        <v>0</v>
      </c>
      <c r="AE438">
        <v>151.24</v>
      </c>
      <c r="AF438">
        <v>0</v>
      </c>
      <c r="AG438">
        <v>0</v>
      </c>
      <c r="AH438">
        <v>0</v>
      </c>
      <c r="AI438">
        <v>1</v>
      </c>
      <c r="AJ438">
        <v>1</v>
      </c>
      <c r="AK438">
        <v>1</v>
      </c>
      <c r="AL438">
        <v>1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0</v>
      </c>
      <c r="AS438" t="s">
        <v>3</v>
      </c>
      <c r="AT438">
        <v>5.5555560000000002</v>
      </c>
      <c r="AU438" t="s">
        <v>42</v>
      </c>
      <c r="AV438">
        <v>0</v>
      </c>
      <c r="AW438">
        <v>1</v>
      </c>
      <c r="AX438">
        <v>-1</v>
      </c>
      <c r="AY438">
        <v>0</v>
      </c>
      <c r="AZ438">
        <v>0</v>
      </c>
      <c r="BA438" t="s">
        <v>3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CV438">
        <v>0</v>
      </c>
      <c r="CW438">
        <v>0</v>
      </c>
      <c r="CX438">
        <f>ROUND(Y438*Source!I244,9)</f>
        <v>5.0000004000000002</v>
      </c>
      <c r="CY438">
        <f t="shared" si="229"/>
        <v>151.24</v>
      </c>
      <c r="CZ438">
        <f t="shared" si="230"/>
        <v>151.24</v>
      </c>
      <c r="DA438">
        <f t="shared" si="231"/>
        <v>1</v>
      </c>
      <c r="DB438">
        <f t="shared" si="232"/>
        <v>840.22</v>
      </c>
      <c r="DC438">
        <f t="shared" si="233"/>
        <v>0</v>
      </c>
      <c r="DD438" t="s">
        <v>3</v>
      </c>
      <c r="DE438" t="s">
        <v>3</v>
      </c>
      <c r="DF438">
        <f t="shared" si="227"/>
        <v>756.2</v>
      </c>
      <c r="DG438">
        <f t="shared" si="224"/>
        <v>0</v>
      </c>
      <c r="DH438">
        <f t="shared" si="225"/>
        <v>0</v>
      </c>
      <c r="DI438">
        <f t="shared" si="198"/>
        <v>0</v>
      </c>
      <c r="DJ438">
        <f t="shared" si="234"/>
        <v>756.2</v>
      </c>
      <c r="DK438">
        <v>0</v>
      </c>
      <c r="DL438" t="s">
        <v>3</v>
      </c>
      <c r="DM438">
        <v>0</v>
      </c>
      <c r="DN438" t="s">
        <v>3</v>
      </c>
      <c r="DO438">
        <v>0</v>
      </c>
    </row>
    <row r="439" spans="1:119" x14ac:dyDescent="0.2">
      <c r="A439">
        <f>ROW(Source!A244)</f>
        <v>244</v>
      </c>
      <c r="B439">
        <v>85736471</v>
      </c>
      <c r="C439">
        <v>85737450</v>
      </c>
      <c r="D439">
        <v>85216791</v>
      </c>
      <c r="E439">
        <v>1</v>
      </c>
      <c r="F439">
        <v>1</v>
      </c>
      <c r="G439">
        <v>1081</v>
      </c>
      <c r="H439">
        <v>3</v>
      </c>
      <c r="I439" t="s">
        <v>163</v>
      </c>
      <c r="J439" t="s">
        <v>165</v>
      </c>
      <c r="K439" t="s">
        <v>164</v>
      </c>
      <c r="L439">
        <v>1354</v>
      </c>
      <c r="N439">
        <v>1010</v>
      </c>
      <c r="O439" t="s">
        <v>146</v>
      </c>
      <c r="P439" t="s">
        <v>146</v>
      </c>
      <c r="Q439">
        <v>1</v>
      </c>
      <c r="W439">
        <v>0</v>
      </c>
      <c r="X439">
        <v>-720383431</v>
      </c>
      <c r="Y439">
        <f t="shared" si="228"/>
        <v>22.222221999999999</v>
      </c>
      <c r="AA439">
        <v>47.24</v>
      </c>
      <c r="AB439">
        <v>0</v>
      </c>
      <c r="AC439">
        <v>0</v>
      </c>
      <c r="AD439">
        <v>0</v>
      </c>
      <c r="AE439">
        <v>47.24</v>
      </c>
      <c r="AF439">
        <v>0</v>
      </c>
      <c r="AG439">
        <v>0</v>
      </c>
      <c r="AH439">
        <v>0</v>
      </c>
      <c r="AI439">
        <v>1</v>
      </c>
      <c r="AJ439">
        <v>1</v>
      </c>
      <c r="AK439">
        <v>1</v>
      </c>
      <c r="AL439">
        <v>1</v>
      </c>
      <c r="AM439">
        <v>0</v>
      </c>
      <c r="AN439">
        <v>0</v>
      </c>
      <c r="AO439">
        <v>0</v>
      </c>
      <c r="AP439">
        <v>1</v>
      </c>
      <c r="AQ439">
        <v>0</v>
      </c>
      <c r="AR439">
        <v>0</v>
      </c>
      <c r="AS439" t="s">
        <v>3</v>
      </c>
      <c r="AT439">
        <v>22.222221999999999</v>
      </c>
      <c r="AU439" t="s">
        <v>42</v>
      </c>
      <c r="AV439">
        <v>0</v>
      </c>
      <c r="AW439">
        <v>1</v>
      </c>
      <c r="AX439">
        <v>-1</v>
      </c>
      <c r="AY439">
        <v>0</v>
      </c>
      <c r="AZ439">
        <v>0</v>
      </c>
      <c r="BA439" t="s">
        <v>3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CV439">
        <v>0</v>
      </c>
      <c r="CW439">
        <v>0</v>
      </c>
      <c r="CX439">
        <f>ROUND(Y439*Source!I244,9)</f>
        <v>19.999999800000001</v>
      </c>
      <c r="CY439">
        <f t="shared" si="229"/>
        <v>47.24</v>
      </c>
      <c r="CZ439">
        <f t="shared" si="230"/>
        <v>47.24</v>
      </c>
      <c r="DA439">
        <f t="shared" si="231"/>
        <v>1</v>
      </c>
      <c r="DB439">
        <f t="shared" si="232"/>
        <v>1049.78</v>
      </c>
      <c r="DC439">
        <f t="shared" si="233"/>
        <v>0</v>
      </c>
      <c r="DD439" t="s">
        <v>3</v>
      </c>
      <c r="DE439" t="s">
        <v>3</v>
      </c>
      <c r="DF439">
        <f t="shared" si="227"/>
        <v>944.8</v>
      </c>
      <c r="DG439">
        <f t="shared" si="224"/>
        <v>0</v>
      </c>
      <c r="DH439">
        <f t="shared" si="225"/>
        <v>0</v>
      </c>
      <c r="DI439">
        <f t="shared" si="198"/>
        <v>0</v>
      </c>
      <c r="DJ439">
        <f t="shared" si="234"/>
        <v>944.8</v>
      </c>
      <c r="DK439">
        <v>0</v>
      </c>
      <c r="DL439" t="s">
        <v>3</v>
      </c>
      <c r="DM439">
        <v>0</v>
      </c>
      <c r="DN439" t="s">
        <v>3</v>
      </c>
      <c r="DO439">
        <v>0</v>
      </c>
    </row>
    <row r="440" spans="1:119" x14ac:dyDescent="0.2">
      <c r="A440">
        <f>ROW(Source!A245)</f>
        <v>245</v>
      </c>
      <c r="B440">
        <v>85736473</v>
      </c>
      <c r="C440">
        <v>85737450</v>
      </c>
      <c r="D440">
        <v>85164021</v>
      </c>
      <c r="E440">
        <v>1081</v>
      </c>
      <c r="F440">
        <v>1</v>
      </c>
      <c r="G440">
        <v>1081</v>
      </c>
      <c r="H440">
        <v>1</v>
      </c>
      <c r="I440" t="s">
        <v>684</v>
      </c>
      <c r="J440" t="s">
        <v>3</v>
      </c>
      <c r="K440" t="s">
        <v>685</v>
      </c>
      <c r="L440">
        <v>1191</v>
      </c>
      <c r="N440">
        <v>1013</v>
      </c>
      <c r="O440" t="s">
        <v>686</v>
      </c>
      <c r="P440" t="s">
        <v>686</v>
      </c>
      <c r="Q440">
        <v>1</v>
      </c>
      <c r="W440">
        <v>0</v>
      </c>
      <c r="X440">
        <v>476480486</v>
      </c>
      <c r="Y440">
        <f>((AT440*1.15)*1.2)</f>
        <v>46.506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1</v>
      </c>
      <c r="AK440">
        <v>1</v>
      </c>
      <c r="AL440">
        <v>1</v>
      </c>
      <c r="AM440">
        <v>5</v>
      </c>
      <c r="AN440">
        <v>0</v>
      </c>
      <c r="AO440">
        <v>1</v>
      </c>
      <c r="AP440">
        <v>1</v>
      </c>
      <c r="AQ440">
        <v>0</v>
      </c>
      <c r="AR440">
        <v>0</v>
      </c>
      <c r="AS440" t="s">
        <v>3</v>
      </c>
      <c r="AT440">
        <v>33.700000000000003</v>
      </c>
      <c r="AU440" t="s">
        <v>141</v>
      </c>
      <c r="AV440">
        <v>1</v>
      </c>
      <c r="AW440">
        <v>2</v>
      </c>
      <c r="AX440">
        <v>85737466</v>
      </c>
      <c r="AY440">
        <v>1</v>
      </c>
      <c r="AZ440">
        <v>0</v>
      </c>
      <c r="BA440">
        <v>432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CU440">
        <f>ROUND(AT440*Source!I245*AH440*AL440,2)</f>
        <v>0</v>
      </c>
      <c r="CV440">
        <f>ROUND(Y440*Source!I245,9)</f>
        <v>41.855400000000003</v>
      </c>
      <c r="CW440">
        <v>0</v>
      </c>
      <c r="CX440">
        <f>ROUND(Y440*Source!I245,9)</f>
        <v>41.855400000000003</v>
      </c>
      <c r="CY440">
        <f>AD440</f>
        <v>0</v>
      </c>
      <c r="CZ440">
        <f>AH440</f>
        <v>0</v>
      </c>
      <c r="DA440">
        <f>AL440</f>
        <v>1</v>
      </c>
      <c r="DB440">
        <f>ROUND(((ROUND(AT440*CZ440,2)*1.15)*1.2),6)</f>
        <v>0</v>
      </c>
      <c r="DC440">
        <f>ROUND(((ROUND(AT440*AG440,2)*1.15)*1.2),6)</f>
        <v>0</v>
      </c>
      <c r="DD440" t="s">
        <v>3</v>
      </c>
      <c r="DE440" t="s">
        <v>3</v>
      </c>
      <c r="DF440">
        <f t="shared" si="227"/>
        <v>0</v>
      </c>
      <c r="DG440">
        <f t="shared" si="224"/>
        <v>0</v>
      </c>
      <c r="DH440">
        <f t="shared" si="225"/>
        <v>0</v>
      </c>
      <c r="DI440">
        <f t="shared" si="198"/>
        <v>0</v>
      </c>
      <c r="DJ440">
        <f>DI440</f>
        <v>0</v>
      </c>
      <c r="DK440">
        <v>0</v>
      </c>
      <c r="DL440" t="s">
        <v>3</v>
      </c>
      <c r="DM440">
        <v>0</v>
      </c>
      <c r="DN440" t="s">
        <v>3</v>
      </c>
      <c r="DO440">
        <v>0</v>
      </c>
    </row>
    <row r="441" spans="1:119" x14ac:dyDescent="0.2">
      <c r="A441">
        <f>ROW(Source!A245)</f>
        <v>245</v>
      </c>
      <c r="B441">
        <v>85736473</v>
      </c>
      <c r="C441">
        <v>85737450</v>
      </c>
      <c r="D441">
        <v>85229630</v>
      </c>
      <c r="E441">
        <v>1</v>
      </c>
      <c r="F441">
        <v>1</v>
      </c>
      <c r="G441">
        <v>1081</v>
      </c>
      <c r="H441">
        <v>2</v>
      </c>
      <c r="I441" t="s">
        <v>724</v>
      </c>
      <c r="J441" t="s">
        <v>725</v>
      </c>
      <c r="K441" t="s">
        <v>726</v>
      </c>
      <c r="L441">
        <v>1368</v>
      </c>
      <c r="N441">
        <v>1011</v>
      </c>
      <c r="O441" t="s">
        <v>690</v>
      </c>
      <c r="P441" t="s">
        <v>690</v>
      </c>
      <c r="Q441">
        <v>1</v>
      </c>
      <c r="W441">
        <v>0</v>
      </c>
      <c r="X441">
        <v>378609176</v>
      </c>
      <c r="Y441">
        <f>((AT441*1.25)*1.2)</f>
        <v>1.7849999999999997</v>
      </c>
      <c r="AA441">
        <v>0</v>
      </c>
      <c r="AB441">
        <v>46.59</v>
      </c>
      <c r="AC441">
        <v>0</v>
      </c>
      <c r="AD441">
        <v>0</v>
      </c>
      <c r="AE441">
        <v>0</v>
      </c>
      <c r="AF441">
        <v>3.18</v>
      </c>
      <c r="AG441">
        <v>0</v>
      </c>
      <c r="AH441">
        <v>0</v>
      </c>
      <c r="AI441">
        <v>1</v>
      </c>
      <c r="AJ441">
        <v>13.73</v>
      </c>
      <c r="AK441">
        <v>1</v>
      </c>
      <c r="AL441">
        <v>1</v>
      </c>
      <c r="AM441">
        <v>2</v>
      </c>
      <c r="AN441">
        <v>0</v>
      </c>
      <c r="AO441">
        <v>1</v>
      </c>
      <c r="AP441">
        <v>1</v>
      </c>
      <c r="AQ441">
        <v>0</v>
      </c>
      <c r="AR441">
        <v>0</v>
      </c>
      <c r="AS441" t="s">
        <v>3</v>
      </c>
      <c r="AT441">
        <v>1.19</v>
      </c>
      <c r="AU441" t="s">
        <v>140</v>
      </c>
      <c r="AV441">
        <v>0</v>
      </c>
      <c r="AW441">
        <v>2</v>
      </c>
      <c r="AX441">
        <v>85737467</v>
      </c>
      <c r="AY441">
        <v>1</v>
      </c>
      <c r="AZ441">
        <v>0</v>
      </c>
      <c r="BA441">
        <v>433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CV441">
        <v>0</v>
      </c>
      <c r="CW441">
        <f>ROUND(Y441*Source!I245*DO441,9)</f>
        <v>0</v>
      </c>
      <c r="CX441">
        <f>ROUND(Y441*Source!I245,9)</f>
        <v>1.6065</v>
      </c>
      <c r="CY441">
        <f>AB441</f>
        <v>46.59</v>
      </c>
      <c r="CZ441">
        <f>AF441</f>
        <v>3.18</v>
      </c>
      <c r="DA441">
        <f>AJ441</f>
        <v>13.73</v>
      </c>
      <c r="DB441">
        <f>ROUND(((ROUND(AT441*CZ441,2)*1.25)*1.2),6)</f>
        <v>5.67</v>
      </c>
      <c r="DC441">
        <f>ROUND(((ROUND(AT441*AG441,2)*1.25)*1.2),6)</f>
        <v>0</v>
      </c>
      <c r="DD441" t="s">
        <v>3</v>
      </c>
      <c r="DE441" t="s">
        <v>3</v>
      </c>
      <c r="DF441">
        <f t="shared" si="227"/>
        <v>0</v>
      </c>
      <c r="DG441">
        <f>ROUND(ROUND(AF441*AJ441,2)*CX441,2)</f>
        <v>70.14</v>
      </c>
      <c r="DH441">
        <f t="shared" si="225"/>
        <v>0</v>
      </c>
      <c r="DI441">
        <f t="shared" si="198"/>
        <v>0</v>
      </c>
      <c r="DJ441">
        <f>DG441</f>
        <v>70.14</v>
      </c>
      <c r="DK441">
        <v>0</v>
      </c>
      <c r="DL441" t="s">
        <v>3</v>
      </c>
      <c r="DM441">
        <v>0</v>
      </c>
      <c r="DN441" t="s">
        <v>3</v>
      </c>
      <c r="DO441">
        <v>0</v>
      </c>
    </row>
    <row r="442" spans="1:119" x14ac:dyDescent="0.2">
      <c r="A442">
        <f>ROW(Source!A245)</f>
        <v>245</v>
      </c>
      <c r="B442">
        <v>85736473</v>
      </c>
      <c r="C442">
        <v>85737450</v>
      </c>
      <c r="D442">
        <v>85229932</v>
      </c>
      <c r="E442">
        <v>1</v>
      </c>
      <c r="F442">
        <v>1</v>
      </c>
      <c r="G442">
        <v>1081</v>
      </c>
      <c r="H442">
        <v>2</v>
      </c>
      <c r="I442" t="s">
        <v>704</v>
      </c>
      <c r="J442" t="s">
        <v>705</v>
      </c>
      <c r="K442" t="s">
        <v>706</v>
      </c>
      <c r="L442">
        <v>1368</v>
      </c>
      <c r="N442">
        <v>1011</v>
      </c>
      <c r="O442" t="s">
        <v>690</v>
      </c>
      <c r="P442" t="s">
        <v>690</v>
      </c>
      <c r="Q442">
        <v>1</v>
      </c>
      <c r="W442">
        <v>0</v>
      </c>
      <c r="X442">
        <v>874612079</v>
      </c>
      <c r="Y442">
        <f>((AT442*1.25)*1.2)</f>
        <v>0.6</v>
      </c>
      <c r="AA442">
        <v>0</v>
      </c>
      <c r="AB442">
        <v>1513.56</v>
      </c>
      <c r="AC442">
        <v>758.78</v>
      </c>
      <c r="AD442">
        <v>0</v>
      </c>
      <c r="AE442">
        <v>0</v>
      </c>
      <c r="AF442">
        <v>83.1</v>
      </c>
      <c r="AG442">
        <v>12.62</v>
      </c>
      <c r="AH442">
        <v>0</v>
      </c>
      <c r="AI442">
        <v>1</v>
      </c>
      <c r="AJ442">
        <v>17.07</v>
      </c>
      <c r="AK442">
        <v>56.35</v>
      </c>
      <c r="AL442">
        <v>1</v>
      </c>
      <c r="AM442">
        <v>2</v>
      </c>
      <c r="AN442">
        <v>0</v>
      </c>
      <c r="AO442">
        <v>1</v>
      </c>
      <c r="AP442">
        <v>1</v>
      </c>
      <c r="AQ442">
        <v>0</v>
      </c>
      <c r="AR442">
        <v>0</v>
      </c>
      <c r="AS442" t="s">
        <v>3</v>
      </c>
      <c r="AT442">
        <v>0.4</v>
      </c>
      <c r="AU442" t="s">
        <v>140</v>
      </c>
      <c r="AV442">
        <v>0</v>
      </c>
      <c r="AW442">
        <v>2</v>
      </c>
      <c r="AX442">
        <v>85737468</v>
      </c>
      <c r="AY442">
        <v>1</v>
      </c>
      <c r="AZ442">
        <v>0</v>
      </c>
      <c r="BA442">
        <v>434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CV442">
        <v>0</v>
      </c>
      <c r="CW442">
        <f>ROUND(Y442*Source!I245*DO442,9)</f>
        <v>6.8148</v>
      </c>
      <c r="CX442">
        <f>ROUND(Y442*Source!I245,9)</f>
        <v>0.54</v>
      </c>
      <c r="CY442">
        <f>AB442</f>
        <v>1513.56</v>
      </c>
      <c r="CZ442">
        <f>AF442</f>
        <v>83.1</v>
      </c>
      <c r="DA442">
        <f>AJ442</f>
        <v>17.07</v>
      </c>
      <c r="DB442">
        <f>ROUND(((ROUND(AT442*CZ442,2)*1.25)*1.2),6)</f>
        <v>49.86</v>
      </c>
      <c r="DC442">
        <f>ROUND(((ROUND(AT442*AG442,2)*1.25)*1.2),6)</f>
        <v>7.5750000000000002</v>
      </c>
      <c r="DD442" t="s">
        <v>3</v>
      </c>
      <c r="DE442" t="s">
        <v>3</v>
      </c>
      <c r="DF442">
        <f t="shared" si="227"/>
        <v>0</v>
      </c>
      <c r="DG442">
        <f>ROUND(ROUND(AF442*AJ442,2)*CX442,2)</f>
        <v>766</v>
      </c>
      <c r="DH442">
        <f>ROUND(ROUND(AG442*AK442,2)*CX442,2)</f>
        <v>384.02</v>
      </c>
      <c r="DI442">
        <f t="shared" si="198"/>
        <v>0</v>
      </c>
      <c r="DJ442">
        <f>DG442</f>
        <v>766</v>
      </c>
      <c r="DK442">
        <v>0</v>
      </c>
      <c r="DL442" t="s">
        <v>707</v>
      </c>
      <c r="DM442">
        <v>0</v>
      </c>
      <c r="DN442" t="s">
        <v>686</v>
      </c>
      <c r="DO442">
        <v>12.62</v>
      </c>
    </row>
    <row r="443" spans="1:119" x14ac:dyDescent="0.2">
      <c r="A443">
        <f>ROW(Source!A245)</f>
        <v>245</v>
      </c>
      <c r="B443">
        <v>85736473</v>
      </c>
      <c r="C443">
        <v>85737450</v>
      </c>
      <c r="D443">
        <v>85229166</v>
      </c>
      <c r="E443">
        <v>1</v>
      </c>
      <c r="F443">
        <v>1</v>
      </c>
      <c r="G443">
        <v>1081</v>
      </c>
      <c r="H443">
        <v>2</v>
      </c>
      <c r="I443" t="s">
        <v>727</v>
      </c>
      <c r="J443" t="s">
        <v>728</v>
      </c>
      <c r="K443" t="s">
        <v>729</v>
      </c>
      <c r="L443">
        <v>1368</v>
      </c>
      <c r="N443">
        <v>1011</v>
      </c>
      <c r="O443" t="s">
        <v>690</v>
      </c>
      <c r="P443" t="s">
        <v>690</v>
      </c>
      <c r="Q443">
        <v>1</v>
      </c>
      <c r="W443">
        <v>0</v>
      </c>
      <c r="X443">
        <v>-44940208</v>
      </c>
      <c r="Y443">
        <f>((AT443*1.25)*1.2)</f>
        <v>0.09</v>
      </c>
      <c r="AA443">
        <v>0</v>
      </c>
      <c r="AB443">
        <v>2758.65</v>
      </c>
      <c r="AC443">
        <v>1017.92</v>
      </c>
      <c r="AD443">
        <v>0</v>
      </c>
      <c r="AE443">
        <v>0</v>
      </c>
      <c r="AF443">
        <v>179.17</v>
      </c>
      <c r="AG443">
        <v>16.93</v>
      </c>
      <c r="AH443">
        <v>0</v>
      </c>
      <c r="AI443">
        <v>1</v>
      </c>
      <c r="AJ443">
        <v>14.43</v>
      </c>
      <c r="AK443">
        <v>56.35</v>
      </c>
      <c r="AL443">
        <v>1</v>
      </c>
      <c r="AM443">
        <v>2</v>
      </c>
      <c r="AN443">
        <v>0</v>
      </c>
      <c r="AO443">
        <v>1</v>
      </c>
      <c r="AP443">
        <v>1</v>
      </c>
      <c r="AQ443">
        <v>0</v>
      </c>
      <c r="AR443">
        <v>0</v>
      </c>
      <c r="AS443" t="s">
        <v>3</v>
      </c>
      <c r="AT443">
        <v>0.06</v>
      </c>
      <c r="AU443" t="s">
        <v>140</v>
      </c>
      <c r="AV443">
        <v>0</v>
      </c>
      <c r="AW443">
        <v>2</v>
      </c>
      <c r="AX443">
        <v>85737469</v>
      </c>
      <c r="AY443">
        <v>1</v>
      </c>
      <c r="AZ443">
        <v>0</v>
      </c>
      <c r="BA443">
        <v>435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CV443">
        <v>0</v>
      </c>
      <c r="CW443">
        <f>ROUND(Y443*Source!I245*DO443,9)</f>
        <v>1.3713299999999999</v>
      </c>
      <c r="CX443">
        <f>ROUND(Y443*Source!I245,9)</f>
        <v>8.1000000000000003E-2</v>
      </c>
      <c r="CY443">
        <f>AB443</f>
        <v>2758.65</v>
      </c>
      <c r="CZ443">
        <f>AF443</f>
        <v>179.17</v>
      </c>
      <c r="DA443">
        <f>AJ443</f>
        <v>14.43</v>
      </c>
      <c r="DB443">
        <f>ROUND(((ROUND(AT443*CZ443,2)*1.25)*1.2),6)</f>
        <v>16.125</v>
      </c>
      <c r="DC443">
        <f>ROUND(((ROUND(AT443*AG443,2)*1.25)*1.2),6)</f>
        <v>1.53</v>
      </c>
      <c r="DD443" t="s">
        <v>3</v>
      </c>
      <c r="DE443" t="s">
        <v>3</v>
      </c>
      <c r="DF443">
        <f t="shared" si="227"/>
        <v>0</v>
      </c>
      <c r="DG443">
        <f>ROUND(ROUND(AF443*AJ443,2)*CX443,2)</f>
        <v>209.42</v>
      </c>
      <c r="DH443">
        <f>ROUND(ROUND(AG443*AK443,2)*CX443,2)</f>
        <v>77.27</v>
      </c>
      <c r="DI443">
        <f t="shared" si="198"/>
        <v>0</v>
      </c>
      <c r="DJ443">
        <f>DG443</f>
        <v>209.42</v>
      </c>
      <c r="DK443">
        <v>0</v>
      </c>
      <c r="DL443" t="s">
        <v>707</v>
      </c>
      <c r="DM443">
        <v>0</v>
      </c>
      <c r="DN443" t="s">
        <v>686</v>
      </c>
      <c r="DO443">
        <v>16.93</v>
      </c>
    </row>
    <row r="444" spans="1:119" x14ac:dyDescent="0.2">
      <c r="A444">
        <f>ROW(Source!A245)</f>
        <v>245</v>
      </c>
      <c r="B444">
        <v>85736473</v>
      </c>
      <c r="C444">
        <v>85737450</v>
      </c>
      <c r="D444">
        <v>85198960</v>
      </c>
      <c r="E444">
        <v>1</v>
      </c>
      <c r="F444">
        <v>1</v>
      </c>
      <c r="G444">
        <v>1081</v>
      </c>
      <c r="H444">
        <v>3</v>
      </c>
      <c r="I444" t="s">
        <v>714</v>
      </c>
      <c r="J444" t="s">
        <v>715</v>
      </c>
      <c r="K444" t="s">
        <v>716</v>
      </c>
      <c r="L444">
        <v>1339</v>
      </c>
      <c r="N444">
        <v>1007</v>
      </c>
      <c r="O444" t="s">
        <v>694</v>
      </c>
      <c r="P444" t="s">
        <v>694</v>
      </c>
      <c r="Q444">
        <v>1</v>
      </c>
      <c r="W444">
        <v>0</v>
      </c>
      <c r="X444">
        <v>-1622585150</v>
      </c>
      <c r="Y444">
        <f t="shared" ref="Y444:Y454" si="235">((AT444*1)*1)</f>
        <v>5.8659999999999997E-2</v>
      </c>
      <c r="AA444">
        <v>54.79</v>
      </c>
      <c r="AB444">
        <v>0</v>
      </c>
      <c r="AC444">
        <v>0</v>
      </c>
      <c r="AD444">
        <v>0</v>
      </c>
      <c r="AE444">
        <v>7.07</v>
      </c>
      <c r="AF444">
        <v>0</v>
      </c>
      <c r="AG444">
        <v>0</v>
      </c>
      <c r="AH444">
        <v>0</v>
      </c>
      <c r="AI444">
        <v>7.75</v>
      </c>
      <c r="AJ444">
        <v>1</v>
      </c>
      <c r="AK444">
        <v>1</v>
      </c>
      <c r="AL444">
        <v>1</v>
      </c>
      <c r="AM444">
        <v>2</v>
      </c>
      <c r="AN444">
        <v>0</v>
      </c>
      <c r="AO444">
        <v>1</v>
      </c>
      <c r="AP444">
        <v>1</v>
      </c>
      <c r="AQ444">
        <v>0</v>
      </c>
      <c r="AR444">
        <v>0</v>
      </c>
      <c r="AS444" t="s">
        <v>3</v>
      </c>
      <c r="AT444">
        <v>5.8659999999999997E-2</v>
      </c>
      <c r="AU444" t="s">
        <v>42</v>
      </c>
      <c r="AV444">
        <v>0</v>
      </c>
      <c r="AW444">
        <v>2</v>
      </c>
      <c r="AX444">
        <v>85737470</v>
      </c>
      <c r="AY444">
        <v>1</v>
      </c>
      <c r="AZ444">
        <v>0</v>
      </c>
      <c r="BA444">
        <v>436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CV444">
        <v>0</v>
      </c>
      <c r="CW444">
        <v>0</v>
      </c>
      <c r="CX444">
        <f>ROUND(Y444*Source!I245,9)</f>
        <v>5.2794000000000001E-2</v>
      </c>
      <c r="CY444">
        <f t="shared" ref="CY444:CY454" si="236">AA444</f>
        <v>54.79</v>
      </c>
      <c r="CZ444">
        <f t="shared" ref="CZ444:CZ454" si="237">AE444</f>
        <v>7.07</v>
      </c>
      <c r="DA444">
        <f t="shared" ref="DA444:DA454" si="238">AI444</f>
        <v>7.75</v>
      </c>
      <c r="DB444">
        <f t="shared" ref="DB444:DB454" si="239">ROUND(((ROUND(AT444*CZ444,2)*1)*1),6)</f>
        <v>0.41</v>
      </c>
      <c r="DC444">
        <f t="shared" ref="DC444:DC454" si="240">ROUND(((ROUND(AT444*AG444,2)*1)*1),6)</f>
        <v>0</v>
      </c>
      <c r="DD444" t="s">
        <v>3</v>
      </c>
      <c r="DE444" t="s">
        <v>3</v>
      </c>
      <c r="DF444">
        <f t="shared" ref="DF444:DF454" si="241">ROUND(ROUND(AE444*AI444,2)*CX444,2)</f>
        <v>2.89</v>
      </c>
      <c r="DG444">
        <f t="shared" ref="DG444:DG469" si="242">ROUND(ROUND(AF444,2)*CX444,2)</f>
        <v>0</v>
      </c>
      <c r="DH444">
        <f t="shared" ref="DH444:DH470" si="243">ROUND(ROUND(AG444,2)*CX444,2)</f>
        <v>0</v>
      </c>
      <c r="DI444">
        <f t="shared" si="198"/>
        <v>0</v>
      </c>
      <c r="DJ444">
        <f t="shared" ref="DJ444:DJ454" si="244">DF444</f>
        <v>2.89</v>
      </c>
      <c r="DK444">
        <v>0</v>
      </c>
      <c r="DL444" t="s">
        <v>3</v>
      </c>
      <c r="DM444">
        <v>0</v>
      </c>
      <c r="DN444" t="s">
        <v>3</v>
      </c>
      <c r="DO444">
        <v>0</v>
      </c>
    </row>
    <row r="445" spans="1:119" x14ac:dyDescent="0.2">
      <c r="A445">
        <f>ROW(Source!A245)</f>
        <v>245</v>
      </c>
      <c r="B445">
        <v>85736473</v>
      </c>
      <c r="C445">
        <v>85737450</v>
      </c>
      <c r="D445">
        <v>85200671</v>
      </c>
      <c r="E445">
        <v>1</v>
      </c>
      <c r="F445">
        <v>1</v>
      </c>
      <c r="G445">
        <v>1081</v>
      </c>
      <c r="H445">
        <v>3</v>
      </c>
      <c r="I445" t="s">
        <v>730</v>
      </c>
      <c r="J445" t="s">
        <v>731</v>
      </c>
      <c r="K445" t="s">
        <v>732</v>
      </c>
      <c r="L445">
        <v>1346</v>
      </c>
      <c r="N445">
        <v>1009</v>
      </c>
      <c r="O445" t="s">
        <v>723</v>
      </c>
      <c r="P445" t="s">
        <v>723</v>
      </c>
      <c r="Q445">
        <v>1</v>
      </c>
      <c r="W445">
        <v>0</v>
      </c>
      <c r="X445">
        <v>1021383118</v>
      </c>
      <c r="Y445">
        <f t="shared" si="235"/>
        <v>0.05</v>
      </c>
      <c r="AA445">
        <v>315.23</v>
      </c>
      <c r="AB445">
        <v>0</v>
      </c>
      <c r="AC445">
        <v>0</v>
      </c>
      <c r="AD445">
        <v>0</v>
      </c>
      <c r="AE445">
        <v>37.979999999999997</v>
      </c>
      <c r="AF445">
        <v>0</v>
      </c>
      <c r="AG445">
        <v>0</v>
      </c>
      <c r="AH445">
        <v>0</v>
      </c>
      <c r="AI445">
        <v>8.3000000000000007</v>
      </c>
      <c r="AJ445">
        <v>1</v>
      </c>
      <c r="AK445">
        <v>1</v>
      </c>
      <c r="AL445">
        <v>1</v>
      </c>
      <c r="AM445">
        <v>2</v>
      </c>
      <c r="AN445">
        <v>0</v>
      </c>
      <c r="AO445">
        <v>1</v>
      </c>
      <c r="AP445">
        <v>1</v>
      </c>
      <c r="AQ445">
        <v>0</v>
      </c>
      <c r="AR445">
        <v>0</v>
      </c>
      <c r="AS445" t="s">
        <v>3</v>
      </c>
      <c r="AT445">
        <v>0.05</v>
      </c>
      <c r="AU445" t="s">
        <v>42</v>
      </c>
      <c r="AV445">
        <v>0</v>
      </c>
      <c r="AW445">
        <v>2</v>
      </c>
      <c r="AX445">
        <v>85737471</v>
      </c>
      <c r="AY445">
        <v>1</v>
      </c>
      <c r="AZ445">
        <v>0</v>
      </c>
      <c r="BA445">
        <v>437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CV445">
        <v>0</v>
      </c>
      <c r="CW445">
        <v>0</v>
      </c>
      <c r="CX445">
        <f>ROUND(Y445*Source!I245,9)</f>
        <v>4.4999999999999998E-2</v>
      </c>
      <c r="CY445">
        <f t="shared" si="236"/>
        <v>315.23</v>
      </c>
      <c r="CZ445">
        <f t="shared" si="237"/>
        <v>37.979999999999997</v>
      </c>
      <c r="DA445">
        <f t="shared" si="238"/>
        <v>8.3000000000000007</v>
      </c>
      <c r="DB445">
        <f t="shared" si="239"/>
        <v>1.9</v>
      </c>
      <c r="DC445">
        <f t="shared" si="240"/>
        <v>0</v>
      </c>
      <c r="DD445" t="s">
        <v>3</v>
      </c>
      <c r="DE445" t="s">
        <v>3</v>
      </c>
      <c r="DF445">
        <f t="shared" si="241"/>
        <v>14.19</v>
      </c>
      <c r="DG445">
        <f t="shared" si="242"/>
        <v>0</v>
      </c>
      <c r="DH445">
        <f t="shared" si="243"/>
        <v>0</v>
      </c>
      <c r="DI445">
        <f t="shared" si="198"/>
        <v>0</v>
      </c>
      <c r="DJ445">
        <f t="shared" si="244"/>
        <v>14.19</v>
      </c>
      <c r="DK445">
        <v>0</v>
      </c>
      <c r="DL445" t="s">
        <v>3</v>
      </c>
      <c r="DM445">
        <v>0</v>
      </c>
      <c r="DN445" t="s">
        <v>3</v>
      </c>
      <c r="DO445">
        <v>0</v>
      </c>
    </row>
    <row r="446" spans="1:119" x14ac:dyDescent="0.2">
      <c r="A446">
        <f>ROW(Source!A245)</f>
        <v>245</v>
      </c>
      <c r="B446">
        <v>85736473</v>
      </c>
      <c r="C446">
        <v>85737450</v>
      </c>
      <c r="D446">
        <v>85199079</v>
      </c>
      <c r="E446">
        <v>1</v>
      </c>
      <c r="F446">
        <v>1</v>
      </c>
      <c r="G446">
        <v>1081</v>
      </c>
      <c r="H446">
        <v>3</v>
      </c>
      <c r="I446" t="s">
        <v>733</v>
      </c>
      <c r="J446" t="s">
        <v>734</v>
      </c>
      <c r="K446" t="s">
        <v>735</v>
      </c>
      <c r="L446">
        <v>1348</v>
      </c>
      <c r="N446">
        <v>1009</v>
      </c>
      <c r="O446" t="s">
        <v>700</v>
      </c>
      <c r="P446" t="s">
        <v>700</v>
      </c>
      <c r="Q446">
        <v>1000</v>
      </c>
      <c r="W446">
        <v>0</v>
      </c>
      <c r="X446">
        <v>-1462767551</v>
      </c>
      <c r="Y446">
        <f t="shared" si="235"/>
        <v>1.5999999999999999E-6</v>
      </c>
      <c r="AA446">
        <v>65213.77</v>
      </c>
      <c r="AB446">
        <v>0</v>
      </c>
      <c r="AC446">
        <v>0</v>
      </c>
      <c r="AD446">
        <v>0</v>
      </c>
      <c r="AE446">
        <v>3234.81</v>
      </c>
      <c r="AF446">
        <v>0</v>
      </c>
      <c r="AG446">
        <v>0</v>
      </c>
      <c r="AH446">
        <v>0</v>
      </c>
      <c r="AI446">
        <v>20.16</v>
      </c>
      <c r="AJ446">
        <v>1</v>
      </c>
      <c r="AK446">
        <v>1</v>
      </c>
      <c r="AL446">
        <v>1</v>
      </c>
      <c r="AM446">
        <v>2</v>
      </c>
      <c r="AN446">
        <v>0</v>
      </c>
      <c r="AO446">
        <v>1</v>
      </c>
      <c r="AP446">
        <v>1</v>
      </c>
      <c r="AQ446">
        <v>0</v>
      </c>
      <c r="AR446">
        <v>0</v>
      </c>
      <c r="AS446" t="s">
        <v>3</v>
      </c>
      <c r="AT446">
        <v>1.5999999999999999E-6</v>
      </c>
      <c r="AU446" t="s">
        <v>42</v>
      </c>
      <c r="AV446">
        <v>0</v>
      </c>
      <c r="AW446">
        <v>2</v>
      </c>
      <c r="AX446">
        <v>85737472</v>
      </c>
      <c r="AY446">
        <v>1</v>
      </c>
      <c r="AZ446">
        <v>0</v>
      </c>
      <c r="BA446">
        <v>438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CV446">
        <v>0</v>
      </c>
      <c r="CW446">
        <v>0</v>
      </c>
      <c r="CX446">
        <f>ROUND(Y446*Source!I245,9)</f>
        <v>1.44E-6</v>
      </c>
      <c r="CY446">
        <f t="shared" si="236"/>
        <v>65213.77</v>
      </c>
      <c r="CZ446">
        <f t="shared" si="237"/>
        <v>3234.81</v>
      </c>
      <c r="DA446">
        <f t="shared" si="238"/>
        <v>20.16</v>
      </c>
      <c r="DB446">
        <f t="shared" si="239"/>
        <v>0.01</v>
      </c>
      <c r="DC446">
        <f t="shared" si="240"/>
        <v>0</v>
      </c>
      <c r="DD446" t="s">
        <v>3</v>
      </c>
      <c r="DE446" t="s">
        <v>3</v>
      </c>
      <c r="DF446">
        <f t="shared" si="241"/>
        <v>0.09</v>
      </c>
      <c r="DG446">
        <f t="shared" si="242"/>
        <v>0</v>
      </c>
      <c r="DH446">
        <f t="shared" si="243"/>
        <v>0</v>
      </c>
      <c r="DI446">
        <f t="shared" si="198"/>
        <v>0</v>
      </c>
      <c r="DJ446">
        <f t="shared" si="244"/>
        <v>0.09</v>
      </c>
      <c r="DK446">
        <v>0</v>
      </c>
      <c r="DL446" t="s">
        <v>3</v>
      </c>
      <c r="DM446">
        <v>0</v>
      </c>
      <c r="DN446" t="s">
        <v>3</v>
      </c>
      <c r="DO446">
        <v>0</v>
      </c>
    </row>
    <row r="447" spans="1:119" x14ac:dyDescent="0.2">
      <c r="A447">
        <f>ROW(Source!A245)</f>
        <v>245</v>
      </c>
      <c r="B447">
        <v>85736473</v>
      </c>
      <c r="C447">
        <v>85737450</v>
      </c>
      <c r="D447">
        <v>85198892</v>
      </c>
      <c r="E447">
        <v>1</v>
      </c>
      <c r="F447">
        <v>1</v>
      </c>
      <c r="G447">
        <v>1081</v>
      </c>
      <c r="H447">
        <v>3</v>
      </c>
      <c r="I447" t="s">
        <v>691</v>
      </c>
      <c r="J447" t="s">
        <v>692</v>
      </c>
      <c r="K447" t="s">
        <v>693</v>
      </c>
      <c r="L447">
        <v>1339</v>
      </c>
      <c r="N447">
        <v>1007</v>
      </c>
      <c r="O447" t="s">
        <v>694</v>
      </c>
      <c r="P447" t="s">
        <v>694</v>
      </c>
      <c r="Q447">
        <v>1</v>
      </c>
      <c r="W447">
        <v>0</v>
      </c>
      <c r="X447">
        <v>-676034668</v>
      </c>
      <c r="Y447">
        <f t="shared" si="235"/>
        <v>0.19</v>
      </c>
      <c r="AA447">
        <v>760.17</v>
      </c>
      <c r="AB447">
        <v>0</v>
      </c>
      <c r="AC447">
        <v>0</v>
      </c>
      <c r="AD447">
        <v>0</v>
      </c>
      <c r="AE447">
        <v>53.42</v>
      </c>
      <c r="AF447">
        <v>0</v>
      </c>
      <c r="AG447">
        <v>0</v>
      </c>
      <c r="AH447">
        <v>0</v>
      </c>
      <c r="AI447">
        <v>14.23</v>
      </c>
      <c r="AJ447">
        <v>1</v>
      </c>
      <c r="AK447">
        <v>1</v>
      </c>
      <c r="AL447">
        <v>1</v>
      </c>
      <c r="AM447">
        <v>2</v>
      </c>
      <c r="AN447">
        <v>0</v>
      </c>
      <c r="AO447">
        <v>1</v>
      </c>
      <c r="AP447">
        <v>1</v>
      </c>
      <c r="AQ447">
        <v>0</v>
      </c>
      <c r="AR447">
        <v>0</v>
      </c>
      <c r="AS447" t="s">
        <v>3</v>
      </c>
      <c r="AT447">
        <v>0.19</v>
      </c>
      <c r="AU447" t="s">
        <v>42</v>
      </c>
      <c r="AV447">
        <v>0</v>
      </c>
      <c r="AW447">
        <v>2</v>
      </c>
      <c r="AX447">
        <v>85737473</v>
      </c>
      <c r="AY447">
        <v>1</v>
      </c>
      <c r="AZ447">
        <v>0</v>
      </c>
      <c r="BA447">
        <v>439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CV447">
        <v>0</v>
      </c>
      <c r="CW447">
        <v>0</v>
      </c>
      <c r="CX447">
        <f>ROUND(Y447*Source!I245,9)</f>
        <v>0.17100000000000001</v>
      </c>
      <c r="CY447">
        <f t="shared" si="236"/>
        <v>760.17</v>
      </c>
      <c r="CZ447">
        <f t="shared" si="237"/>
        <v>53.42</v>
      </c>
      <c r="DA447">
        <f t="shared" si="238"/>
        <v>14.23</v>
      </c>
      <c r="DB447">
        <f t="shared" si="239"/>
        <v>10.15</v>
      </c>
      <c r="DC447">
        <f t="shared" si="240"/>
        <v>0</v>
      </c>
      <c r="DD447" t="s">
        <v>3</v>
      </c>
      <c r="DE447" t="s">
        <v>3</v>
      </c>
      <c r="DF447">
        <f t="shared" si="241"/>
        <v>129.99</v>
      </c>
      <c r="DG447">
        <f t="shared" si="242"/>
        <v>0</v>
      </c>
      <c r="DH447">
        <f t="shared" si="243"/>
        <v>0</v>
      </c>
      <c r="DI447">
        <f t="shared" si="198"/>
        <v>0</v>
      </c>
      <c r="DJ447">
        <f t="shared" si="244"/>
        <v>129.99</v>
      </c>
      <c r="DK447">
        <v>0</v>
      </c>
      <c r="DL447" t="s">
        <v>3</v>
      </c>
      <c r="DM447">
        <v>0</v>
      </c>
      <c r="DN447" t="s">
        <v>3</v>
      </c>
      <c r="DO447">
        <v>0</v>
      </c>
    </row>
    <row r="448" spans="1:119" x14ac:dyDescent="0.2">
      <c r="A448">
        <f>ROW(Source!A245)</f>
        <v>245</v>
      </c>
      <c r="B448">
        <v>85736473</v>
      </c>
      <c r="C448">
        <v>85737450</v>
      </c>
      <c r="D448">
        <v>85199158</v>
      </c>
      <c r="E448">
        <v>1</v>
      </c>
      <c r="F448">
        <v>1</v>
      </c>
      <c r="G448">
        <v>1081</v>
      </c>
      <c r="H448">
        <v>3</v>
      </c>
      <c r="I448" t="s">
        <v>695</v>
      </c>
      <c r="J448" t="s">
        <v>696</v>
      </c>
      <c r="K448" t="s">
        <v>697</v>
      </c>
      <c r="L448">
        <v>1339</v>
      </c>
      <c r="N448">
        <v>1007</v>
      </c>
      <c r="O448" t="s">
        <v>694</v>
      </c>
      <c r="P448" t="s">
        <v>694</v>
      </c>
      <c r="Q448">
        <v>1</v>
      </c>
      <c r="W448">
        <v>0</v>
      </c>
      <c r="X448">
        <v>-1235260082</v>
      </c>
      <c r="Y448">
        <f t="shared" si="235"/>
        <v>0.34200000000000003</v>
      </c>
      <c r="AA448">
        <v>101.33</v>
      </c>
      <c r="AB448">
        <v>0</v>
      </c>
      <c r="AC448">
        <v>0</v>
      </c>
      <c r="AD448">
        <v>0</v>
      </c>
      <c r="AE448">
        <v>5.82</v>
      </c>
      <c r="AF448">
        <v>0</v>
      </c>
      <c r="AG448">
        <v>0</v>
      </c>
      <c r="AH448">
        <v>0</v>
      </c>
      <c r="AI448">
        <v>17.41</v>
      </c>
      <c r="AJ448">
        <v>1</v>
      </c>
      <c r="AK448">
        <v>1</v>
      </c>
      <c r="AL448">
        <v>1</v>
      </c>
      <c r="AM448">
        <v>2</v>
      </c>
      <c r="AN448">
        <v>0</v>
      </c>
      <c r="AO448">
        <v>1</v>
      </c>
      <c r="AP448">
        <v>1</v>
      </c>
      <c r="AQ448">
        <v>0</v>
      </c>
      <c r="AR448">
        <v>0</v>
      </c>
      <c r="AS448" t="s">
        <v>3</v>
      </c>
      <c r="AT448">
        <v>0.34200000000000003</v>
      </c>
      <c r="AU448" t="s">
        <v>42</v>
      </c>
      <c r="AV448">
        <v>0</v>
      </c>
      <c r="AW448">
        <v>2</v>
      </c>
      <c r="AX448">
        <v>85737474</v>
      </c>
      <c r="AY448">
        <v>1</v>
      </c>
      <c r="AZ448">
        <v>0</v>
      </c>
      <c r="BA448">
        <v>440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CV448">
        <v>0</v>
      </c>
      <c r="CW448">
        <v>0</v>
      </c>
      <c r="CX448">
        <f>ROUND(Y448*Source!I245,9)</f>
        <v>0.30780000000000002</v>
      </c>
      <c r="CY448">
        <f t="shared" si="236"/>
        <v>101.33</v>
      </c>
      <c r="CZ448">
        <f t="shared" si="237"/>
        <v>5.82</v>
      </c>
      <c r="DA448">
        <f t="shared" si="238"/>
        <v>17.41</v>
      </c>
      <c r="DB448">
        <f t="shared" si="239"/>
        <v>1.99</v>
      </c>
      <c r="DC448">
        <f t="shared" si="240"/>
        <v>0</v>
      </c>
      <c r="DD448" t="s">
        <v>3</v>
      </c>
      <c r="DE448" t="s">
        <v>3</v>
      </c>
      <c r="DF448">
        <f t="shared" si="241"/>
        <v>31.19</v>
      </c>
      <c r="DG448">
        <f t="shared" si="242"/>
        <v>0</v>
      </c>
      <c r="DH448">
        <f t="shared" si="243"/>
        <v>0</v>
      </c>
      <c r="DI448">
        <f t="shared" si="198"/>
        <v>0</v>
      </c>
      <c r="DJ448">
        <f t="shared" si="244"/>
        <v>31.19</v>
      </c>
      <c r="DK448">
        <v>0</v>
      </c>
      <c r="DL448" t="s">
        <v>3</v>
      </c>
      <c r="DM448">
        <v>0</v>
      </c>
      <c r="DN448" t="s">
        <v>3</v>
      </c>
      <c r="DO448">
        <v>0</v>
      </c>
    </row>
    <row r="449" spans="1:119" x14ac:dyDescent="0.2">
      <c r="A449">
        <f>ROW(Source!A245)</f>
        <v>245</v>
      </c>
      <c r="B449">
        <v>85736473</v>
      </c>
      <c r="C449">
        <v>85737450</v>
      </c>
      <c r="D449">
        <v>85199230</v>
      </c>
      <c r="E449">
        <v>1</v>
      </c>
      <c r="F449">
        <v>1</v>
      </c>
      <c r="G449">
        <v>1081</v>
      </c>
      <c r="H449">
        <v>3</v>
      </c>
      <c r="I449" t="s">
        <v>736</v>
      </c>
      <c r="J449" t="s">
        <v>737</v>
      </c>
      <c r="K449" t="s">
        <v>738</v>
      </c>
      <c r="L449">
        <v>1348</v>
      </c>
      <c r="N449">
        <v>1009</v>
      </c>
      <c r="O449" t="s">
        <v>700</v>
      </c>
      <c r="P449" t="s">
        <v>700</v>
      </c>
      <c r="Q449">
        <v>1000</v>
      </c>
      <c r="W449">
        <v>0</v>
      </c>
      <c r="X449">
        <v>1270042986</v>
      </c>
      <c r="Y449">
        <f t="shared" si="235"/>
        <v>8.7000000000000001E-4</v>
      </c>
      <c r="AA449">
        <v>55941.2</v>
      </c>
      <c r="AB449">
        <v>0</v>
      </c>
      <c r="AC449">
        <v>0</v>
      </c>
      <c r="AD449">
        <v>0</v>
      </c>
      <c r="AE449">
        <v>16214.84</v>
      </c>
      <c r="AF449">
        <v>0</v>
      </c>
      <c r="AG449">
        <v>0</v>
      </c>
      <c r="AH449">
        <v>0</v>
      </c>
      <c r="AI449">
        <v>3.45</v>
      </c>
      <c r="AJ449">
        <v>1</v>
      </c>
      <c r="AK449">
        <v>1</v>
      </c>
      <c r="AL449">
        <v>1</v>
      </c>
      <c r="AM449">
        <v>2</v>
      </c>
      <c r="AN449">
        <v>0</v>
      </c>
      <c r="AO449">
        <v>1</v>
      </c>
      <c r="AP449">
        <v>1</v>
      </c>
      <c r="AQ449">
        <v>0</v>
      </c>
      <c r="AR449">
        <v>0</v>
      </c>
      <c r="AS449" t="s">
        <v>3</v>
      </c>
      <c r="AT449">
        <v>8.7000000000000001E-4</v>
      </c>
      <c r="AU449" t="s">
        <v>42</v>
      </c>
      <c r="AV449">
        <v>0</v>
      </c>
      <c r="AW449">
        <v>2</v>
      </c>
      <c r="AX449">
        <v>85737475</v>
      </c>
      <c r="AY449">
        <v>1</v>
      </c>
      <c r="AZ449">
        <v>0</v>
      </c>
      <c r="BA449">
        <v>441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CV449">
        <v>0</v>
      </c>
      <c r="CW449">
        <v>0</v>
      </c>
      <c r="CX449">
        <f>ROUND(Y449*Source!I245,9)</f>
        <v>7.8299999999999995E-4</v>
      </c>
      <c r="CY449">
        <f t="shared" si="236"/>
        <v>55941.2</v>
      </c>
      <c r="CZ449">
        <f t="shared" si="237"/>
        <v>16214.84</v>
      </c>
      <c r="DA449">
        <f t="shared" si="238"/>
        <v>3.45</v>
      </c>
      <c r="DB449">
        <f t="shared" si="239"/>
        <v>14.11</v>
      </c>
      <c r="DC449">
        <f t="shared" si="240"/>
        <v>0</v>
      </c>
      <c r="DD449" t="s">
        <v>3</v>
      </c>
      <c r="DE449" t="s">
        <v>3</v>
      </c>
      <c r="DF449">
        <f t="shared" si="241"/>
        <v>43.8</v>
      </c>
      <c r="DG449">
        <f t="shared" si="242"/>
        <v>0</v>
      </c>
      <c r="DH449">
        <f t="shared" si="243"/>
        <v>0</v>
      </c>
      <c r="DI449">
        <f t="shared" ref="DI449:DI512" si="245">ROUND(ROUND(AH449,2)*CX449,2)</f>
        <v>0</v>
      </c>
      <c r="DJ449">
        <f t="shared" si="244"/>
        <v>43.8</v>
      </c>
      <c r="DK449">
        <v>0</v>
      </c>
      <c r="DL449" t="s">
        <v>3</v>
      </c>
      <c r="DM449">
        <v>0</v>
      </c>
      <c r="DN449" t="s">
        <v>3</v>
      </c>
      <c r="DO449">
        <v>0</v>
      </c>
    </row>
    <row r="450" spans="1:119" x14ac:dyDescent="0.2">
      <c r="A450">
        <f>ROW(Source!A245)</f>
        <v>245</v>
      </c>
      <c r="B450">
        <v>85736473</v>
      </c>
      <c r="C450">
        <v>85737450</v>
      </c>
      <c r="D450">
        <v>85199398</v>
      </c>
      <c r="E450">
        <v>1</v>
      </c>
      <c r="F450">
        <v>1</v>
      </c>
      <c r="G450">
        <v>1081</v>
      </c>
      <c r="H450">
        <v>3</v>
      </c>
      <c r="I450" t="s">
        <v>739</v>
      </c>
      <c r="J450" t="s">
        <v>740</v>
      </c>
      <c r="K450" t="s">
        <v>741</v>
      </c>
      <c r="L450">
        <v>1346</v>
      </c>
      <c r="N450">
        <v>1009</v>
      </c>
      <c r="O450" t="s">
        <v>723</v>
      </c>
      <c r="P450" t="s">
        <v>723</v>
      </c>
      <c r="Q450">
        <v>1</v>
      </c>
      <c r="W450">
        <v>0</v>
      </c>
      <c r="X450">
        <v>488689173</v>
      </c>
      <c r="Y450">
        <f t="shared" si="235"/>
        <v>0.1</v>
      </c>
      <c r="AA450">
        <v>85.81</v>
      </c>
      <c r="AB450">
        <v>0</v>
      </c>
      <c r="AC450">
        <v>0</v>
      </c>
      <c r="AD450">
        <v>0</v>
      </c>
      <c r="AE450">
        <v>20.190000000000001</v>
      </c>
      <c r="AF450">
        <v>0</v>
      </c>
      <c r="AG450">
        <v>0</v>
      </c>
      <c r="AH450">
        <v>0</v>
      </c>
      <c r="AI450">
        <v>4.25</v>
      </c>
      <c r="AJ450">
        <v>1</v>
      </c>
      <c r="AK450">
        <v>1</v>
      </c>
      <c r="AL450">
        <v>1</v>
      </c>
      <c r="AM450">
        <v>2</v>
      </c>
      <c r="AN450">
        <v>0</v>
      </c>
      <c r="AO450">
        <v>1</v>
      </c>
      <c r="AP450">
        <v>1</v>
      </c>
      <c r="AQ450">
        <v>0</v>
      </c>
      <c r="AR450">
        <v>0</v>
      </c>
      <c r="AS450" t="s">
        <v>3</v>
      </c>
      <c r="AT450">
        <v>0.1</v>
      </c>
      <c r="AU450" t="s">
        <v>42</v>
      </c>
      <c r="AV450">
        <v>0</v>
      </c>
      <c r="AW450">
        <v>2</v>
      </c>
      <c r="AX450">
        <v>85737476</v>
      </c>
      <c r="AY450">
        <v>1</v>
      </c>
      <c r="AZ450">
        <v>0</v>
      </c>
      <c r="BA450">
        <v>442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CV450">
        <v>0</v>
      </c>
      <c r="CW450">
        <v>0</v>
      </c>
      <c r="CX450">
        <f>ROUND(Y450*Source!I245,9)</f>
        <v>0.09</v>
      </c>
      <c r="CY450">
        <f t="shared" si="236"/>
        <v>85.81</v>
      </c>
      <c r="CZ450">
        <f t="shared" si="237"/>
        <v>20.190000000000001</v>
      </c>
      <c r="DA450">
        <f t="shared" si="238"/>
        <v>4.25</v>
      </c>
      <c r="DB450">
        <f t="shared" si="239"/>
        <v>2.02</v>
      </c>
      <c r="DC450">
        <f t="shared" si="240"/>
        <v>0</v>
      </c>
      <c r="DD450" t="s">
        <v>3</v>
      </c>
      <c r="DE450" t="s">
        <v>3</v>
      </c>
      <c r="DF450">
        <f t="shared" si="241"/>
        <v>7.72</v>
      </c>
      <c r="DG450">
        <f t="shared" si="242"/>
        <v>0</v>
      </c>
      <c r="DH450">
        <f t="shared" si="243"/>
        <v>0</v>
      </c>
      <c r="DI450">
        <f t="shared" si="245"/>
        <v>0</v>
      </c>
      <c r="DJ450">
        <f t="shared" si="244"/>
        <v>7.72</v>
      </c>
      <c r="DK450">
        <v>0</v>
      </c>
      <c r="DL450" t="s">
        <v>3</v>
      </c>
      <c r="DM450">
        <v>0</v>
      </c>
      <c r="DN450" t="s">
        <v>3</v>
      </c>
      <c r="DO450">
        <v>0</v>
      </c>
    </row>
    <row r="451" spans="1:119" x14ac:dyDescent="0.2">
      <c r="A451">
        <f>ROW(Source!A245)</f>
        <v>245</v>
      </c>
      <c r="B451">
        <v>85736473</v>
      </c>
      <c r="C451">
        <v>85737450</v>
      </c>
      <c r="D451">
        <v>85199540</v>
      </c>
      <c r="E451">
        <v>1</v>
      </c>
      <c r="F451">
        <v>1</v>
      </c>
      <c r="G451">
        <v>1081</v>
      </c>
      <c r="H451">
        <v>3</v>
      </c>
      <c r="I451" t="s">
        <v>742</v>
      </c>
      <c r="J451" t="s">
        <v>743</v>
      </c>
      <c r="K451" t="s">
        <v>744</v>
      </c>
      <c r="L451">
        <v>1348</v>
      </c>
      <c r="N451">
        <v>1009</v>
      </c>
      <c r="O451" t="s">
        <v>700</v>
      </c>
      <c r="P451" t="s">
        <v>700</v>
      </c>
      <c r="Q451">
        <v>1000</v>
      </c>
      <c r="W451">
        <v>0</v>
      </c>
      <c r="X451">
        <v>-1009884797</v>
      </c>
      <c r="Y451">
        <f t="shared" si="235"/>
        <v>4.0000000000000002E-4</v>
      </c>
      <c r="AA451">
        <v>64157.13</v>
      </c>
      <c r="AB451">
        <v>0</v>
      </c>
      <c r="AC451">
        <v>0</v>
      </c>
      <c r="AD451">
        <v>0</v>
      </c>
      <c r="AE451">
        <v>35445.93</v>
      </c>
      <c r="AF451">
        <v>0</v>
      </c>
      <c r="AG451">
        <v>0</v>
      </c>
      <c r="AH451">
        <v>0</v>
      </c>
      <c r="AI451">
        <v>1.81</v>
      </c>
      <c r="AJ451">
        <v>1</v>
      </c>
      <c r="AK451">
        <v>1</v>
      </c>
      <c r="AL451">
        <v>1</v>
      </c>
      <c r="AM451">
        <v>2</v>
      </c>
      <c r="AN451">
        <v>0</v>
      </c>
      <c r="AO451">
        <v>1</v>
      </c>
      <c r="AP451">
        <v>1</v>
      </c>
      <c r="AQ451">
        <v>0</v>
      </c>
      <c r="AR451">
        <v>0</v>
      </c>
      <c r="AS451" t="s">
        <v>3</v>
      </c>
      <c r="AT451">
        <v>4.0000000000000002E-4</v>
      </c>
      <c r="AU451" t="s">
        <v>42</v>
      </c>
      <c r="AV451">
        <v>0</v>
      </c>
      <c r="AW451">
        <v>2</v>
      </c>
      <c r="AX451">
        <v>85737477</v>
      </c>
      <c r="AY451">
        <v>1</v>
      </c>
      <c r="AZ451">
        <v>0</v>
      </c>
      <c r="BA451">
        <v>443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CV451">
        <v>0</v>
      </c>
      <c r="CW451">
        <v>0</v>
      </c>
      <c r="CX451">
        <f>ROUND(Y451*Source!I245,9)</f>
        <v>3.6000000000000002E-4</v>
      </c>
      <c r="CY451">
        <f t="shared" si="236"/>
        <v>64157.13</v>
      </c>
      <c r="CZ451">
        <f t="shared" si="237"/>
        <v>35445.93</v>
      </c>
      <c r="DA451">
        <f t="shared" si="238"/>
        <v>1.81</v>
      </c>
      <c r="DB451">
        <f t="shared" si="239"/>
        <v>14.18</v>
      </c>
      <c r="DC451">
        <f t="shared" si="240"/>
        <v>0</v>
      </c>
      <c r="DD451" t="s">
        <v>3</v>
      </c>
      <c r="DE451" t="s">
        <v>3</v>
      </c>
      <c r="DF451">
        <f t="shared" si="241"/>
        <v>23.1</v>
      </c>
      <c r="DG451">
        <f t="shared" si="242"/>
        <v>0</v>
      </c>
      <c r="DH451">
        <f t="shared" si="243"/>
        <v>0</v>
      </c>
      <c r="DI451">
        <f t="shared" si="245"/>
        <v>0</v>
      </c>
      <c r="DJ451">
        <f t="shared" si="244"/>
        <v>23.1</v>
      </c>
      <c r="DK451">
        <v>0</v>
      </c>
      <c r="DL451" t="s">
        <v>3</v>
      </c>
      <c r="DM451">
        <v>0</v>
      </c>
      <c r="DN451" t="s">
        <v>3</v>
      </c>
      <c r="DO451">
        <v>0</v>
      </c>
    </row>
    <row r="452" spans="1:119" x14ac:dyDescent="0.2">
      <c r="A452">
        <f>ROW(Source!A245)</f>
        <v>245</v>
      </c>
      <c r="B452">
        <v>85736473</v>
      </c>
      <c r="C452">
        <v>85737450</v>
      </c>
      <c r="D452">
        <v>85211457</v>
      </c>
      <c r="E452">
        <v>1</v>
      </c>
      <c r="F452">
        <v>1</v>
      </c>
      <c r="G452">
        <v>1081</v>
      </c>
      <c r="H452">
        <v>3</v>
      </c>
      <c r="I452" t="s">
        <v>167</v>
      </c>
      <c r="J452" t="s">
        <v>169</v>
      </c>
      <c r="K452" t="s">
        <v>168</v>
      </c>
      <c r="L452">
        <v>1301</v>
      </c>
      <c r="N452">
        <v>1003</v>
      </c>
      <c r="O452" t="s">
        <v>156</v>
      </c>
      <c r="P452" t="s">
        <v>156</v>
      </c>
      <c r="Q452">
        <v>1</v>
      </c>
      <c r="W452">
        <v>0</v>
      </c>
      <c r="X452">
        <v>935342670</v>
      </c>
      <c r="Y452">
        <f t="shared" si="235"/>
        <v>100</v>
      </c>
      <c r="AA452">
        <v>581.4</v>
      </c>
      <c r="AB452">
        <v>0</v>
      </c>
      <c r="AC452">
        <v>0</v>
      </c>
      <c r="AD452">
        <v>0</v>
      </c>
      <c r="AE452">
        <v>31.41</v>
      </c>
      <c r="AF452">
        <v>0</v>
      </c>
      <c r="AG452">
        <v>0</v>
      </c>
      <c r="AH452">
        <v>0</v>
      </c>
      <c r="AI452">
        <v>18.510000000000002</v>
      </c>
      <c r="AJ452">
        <v>1</v>
      </c>
      <c r="AK452">
        <v>1</v>
      </c>
      <c r="AL452">
        <v>1</v>
      </c>
      <c r="AM452">
        <v>0</v>
      </c>
      <c r="AN452">
        <v>0</v>
      </c>
      <c r="AO452">
        <v>0</v>
      </c>
      <c r="AP452">
        <v>1</v>
      </c>
      <c r="AQ452">
        <v>0</v>
      </c>
      <c r="AR452">
        <v>0</v>
      </c>
      <c r="AS452" t="s">
        <v>3</v>
      </c>
      <c r="AT452">
        <v>100</v>
      </c>
      <c r="AU452" t="s">
        <v>42</v>
      </c>
      <c r="AV452">
        <v>0</v>
      </c>
      <c r="AW452">
        <v>1</v>
      </c>
      <c r="AX452">
        <v>-1</v>
      </c>
      <c r="AY452">
        <v>0</v>
      </c>
      <c r="AZ452">
        <v>0</v>
      </c>
      <c r="BA452" t="s">
        <v>3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CV452">
        <v>0</v>
      </c>
      <c r="CW452">
        <v>0</v>
      </c>
      <c r="CX452">
        <f>ROUND(Y452*Source!I245,9)</f>
        <v>90</v>
      </c>
      <c r="CY452">
        <f t="shared" si="236"/>
        <v>581.4</v>
      </c>
      <c r="CZ452">
        <f t="shared" si="237"/>
        <v>31.41</v>
      </c>
      <c r="DA452">
        <f t="shared" si="238"/>
        <v>18.510000000000002</v>
      </c>
      <c r="DB452">
        <f t="shared" si="239"/>
        <v>3141</v>
      </c>
      <c r="DC452">
        <f t="shared" si="240"/>
        <v>0</v>
      </c>
      <c r="DD452" t="s">
        <v>3</v>
      </c>
      <c r="DE452" t="s">
        <v>3</v>
      </c>
      <c r="DF452">
        <f t="shared" si="241"/>
        <v>52326</v>
      </c>
      <c r="DG452">
        <f t="shared" si="242"/>
        <v>0</v>
      </c>
      <c r="DH452">
        <f t="shared" si="243"/>
        <v>0</v>
      </c>
      <c r="DI452">
        <f t="shared" si="245"/>
        <v>0</v>
      </c>
      <c r="DJ452">
        <f t="shared" si="244"/>
        <v>52326</v>
      </c>
      <c r="DK452">
        <v>0</v>
      </c>
      <c r="DL452" t="s">
        <v>3</v>
      </c>
      <c r="DM452">
        <v>0</v>
      </c>
      <c r="DN452" t="s">
        <v>3</v>
      </c>
      <c r="DO452">
        <v>0</v>
      </c>
    </row>
    <row r="453" spans="1:119" x14ac:dyDescent="0.2">
      <c r="A453">
        <f>ROW(Source!A245)</f>
        <v>245</v>
      </c>
      <c r="B453">
        <v>85736473</v>
      </c>
      <c r="C453">
        <v>85737450</v>
      </c>
      <c r="D453">
        <v>85216547</v>
      </c>
      <c r="E453">
        <v>1</v>
      </c>
      <c r="F453">
        <v>1</v>
      </c>
      <c r="G453">
        <v>1081</v>
      </c>
      <c r="H453">
        <v>3</v>
      </c>
      <c r="I453" t="s">
        <v>385</v>
      </c>
      <c r="J453" t="s">
        <v>387</v>
      </c>
      <c r="K453" t="s">
        <v>386</v>
      </c>
      <c r="L453">
        <v>1354</v>
      </c>
      <c r="N453">
        <v>1010</v>
      </c>
      <c r="O453" t="s">
        <v>146</v>
      </c>
      <c r="P453" t="s">
        <v>146</v>
      </c>
      <c r="Q453">
        <v>1</v>
      </c>
      <c r="W453">
        <v>0</v>
      </c>
      <c r="X453">
        <v>670771516</v>
      </c>
      <c r="Y453">
        <f t="shared" si="235"/>
        <v>5.5555560000000002</v>
      </c>
      <c r="AA453">
        <v>303.99</v>
      </c>
      <c r="AB453">
        <v>0</v>
      </c>
      <c r="AC453">
        <v>0</v>
      </c>
      <c r="AD453">
        <v>0</v>
      </c>
      <c r="AE453">
        <v>151.24</v>
      </c>
      <c r="AF453">
        <v>0</v>
      </c>
      <c r="AG453">
        <v>0</v>
      </c>
      <c r="AH453">
        <v>0</v>
      </c>
      <c r="AI453">
        <v>2.0099999999999998</v>
      </c>
      <c r="AJ453">
        <v>1</v>
      </c>
      <c r="AK453">
        <v>1</v>
      </c>
      <c r="AL453">
        <v>1</v>
      </c>
      <c r="AM453">
        <v>0</v>
      </c>
      <c r="AN453">
        <v>0</v>
      </c>
      <c r="AO453">
        <v>0</v>
      </c>
      <c r="AP453">
        <v>1</v>
      </c>
      <c r="AQ453">
        <v>0</v>
      </c>
      <c r="AR453">
        <v>0</v>
      </c>
      <c r="AS453" t="s">
        <v>3</v>
      </c>
      <c r="AT453">
        <v>5.5555560000000002</v>
      </c>
      <c r="AU453" t="s">
        <v>42</v>
      </c>
      <c r="AV453">
        <v>0</v>
      </c>
      <c r="AW453">
        <v>1</v>
      </c>
      <c r="AX453">
        <v>-1</v>
      </c>
      <c r="AY453">
        <v>0</v>
      </c>
      <c r="AZ453">
        <v>0</v>
      </c>
      <c r="BA453" t="s">
        <v>3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CV453">
        <v>0</v>
      </c>
      <c r="CW453">
        <v>0</v>
      </c>
      <c r="CX453">
        <f>ROUND(Y453*Source!I245,9)</f>
        <v>5.0000004000000002</v>
      </c>
      <c r="CY453">
        <f t="shared" si="236"/>
        <v>303.99</v>
      </c>
      <c r="CZ453">
        <f t="shared" si="237"/>
        <v>151.24</v>
      </c>
      <c r="DA453">
        <f t="shared" si="238"/>
        <v>2.0099999999999998</v>
      </c>
      <c r="DB453">
        <f t="shared" si="239"/>
        <v>840.22</v>
      </c>
      <c r="DC453">
        <f t="shared" si="240"/>
        <v>0</v>
      </c>
      <c r="DD453" t="s">
        <v>3</v>
      </c>
      <c r="DE453" t="s">
        <v>3</v>
      </c>
      <c r="DF453">
        <f t="shared" si="241"/>
        <v>1519.95</v>
      </c>
      <c r="DG453">
        <f t="shared" si="242"/>
        <v>0</v>
      </c>
      <c r="DH453">
        <f t="shared" si="243"/>
        <v>0</v>
      </c>
      <c r="DI453">
        <f t="shared" si="245"/>
        <v>0</v>
      </c>
      <c r="DJ453">
        <f t="shared" si="244"/>
        <v>1519.95</v>
      </c>
      <c r="DK453">
        <v>0</v>
      </c>
      <c r="DL453" t="s">
        <v>3</v>
      </c>
      <c r="DM453">
        <v>0</v>
      </c>
      <c r="DN453" t="s">
        <v>3</v>
      </c>
      <c r="DO453">
        <v>0</v>
      </c>
    </row>
    <row r="454" spans="1:119" x14ac:dyDescent="0.2">
      <c r="A454">
        <f>ROW(Source!A245)</f>
        <v>245</v>
      </c>
      <c r="B454">
        <v>85736473</v>
      </c>
      <c r="C454">
        <v>85737450</v>
      </c>
      <c r="D454">
        <v>85216791</v>
      </c>
      <c r="E454">
        <v>1</v>
      </c>
      <c r="F454">
        <v>1</v>
      </c>
      <c r="G454">
        <v>1081</v>
      </c>
      <c r="H454">
        <v>3</v>
      </c>
      <c r="I454" t="s">
        <v>163</v>
      </c>
      <c r="J454" t="s">
        <v>165</v>
      </c>
      <c r="K454" t="s">
        <v>164</v>
      </c>
      <c r="L454">
        <v>1354</v>
      </c>
      <c r="N454">
        <v>1010</v>
      </c>
      <c r="O454" t="s">
        <v>146</v>
      </c>
      <c r="P454" t="s">
        <v>146</v>
      </c>
      <c r="Q454">
        <v>1</v>
      </c>
      <c r="W454">
        <v>0</v>
      </c>
      <c r="X454">
        <v>-720383431</v>
      </c>
      <c r="Y454">
        <f t="shared" si="235"/>
        <v>22.222221999999999</v>
      </c>
      <c r="AA454">
        <v>1011.88</v>
      </c>
      <c r="AB454">
        <v>0</v>
      </c>
      <c r="AC454">
        <v>0</v>
      </c>
      <c r="AD454">
        <v>0</v>
      </c>
      <c r="AE454">
        <v>47.24</v>
      </c>
      <c r="AF454">
        <v>0</v>
      </c>
      <c r="AG454">
        <v>0</v>
      </c>
      <c r="AH454">
        <v>0</v>
      </c>
      <c r="AI454">
        <v>21.42</v>
      </c>
      <c r="AJ454">
        <v>1</v>
      </c>
      <c r="AK454">
        <v>1</v>
      </c>
      <c r="AL454">
        <v>1</v>
      </c>
      <c r="AM454">
        <v>0</v>
      </c>
      <c r="AN454">
        <v>0</v>
      </c>
      <c r="AO454">
        <v>0</v>
      </c>
      <c r="AP454">
        <v>1</v>
      </c>
      <c r="AQ454">
        <v>0</v>
      </c>
      <c r="AR454">
        <v>0</v>
      </c>
      <c r="AS454" t="s">
        <v>3</v>
      </c>
      <c r="AT454">
        <v>22.222221999999999</v>
      </c>
      <c r="AU454" t="s">
        <v>42</v>
      </c>
      <c r="AV454">
        <v>0</v>
      </c>
      <c r="AW454">
        <v>1</v>
      </c>
      <c r="AX454">
        <v>-1</v>
      </c>
      <c r="AY454">
        <v>0</v>
      </c>
      <c r="AZ454">
        <v>0</v>
      </c>
      <c r="BA454" t="s">
        <v>3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CV454">
        <v>0</v>
      </c>
      <c r="CW454">
        <v>0</v>
      </c>
      <c r="CX454">
        <f>ROUND(Y454*Source!I245,9)</f>
        <v>19.999999800000001</v>
      </c>
      <c r="CY454">
        <f t="shared" si="236"/>
        <v>1011.88</v>
      </c>
      <c r="CZ454">
        <f t="shared" si="237"/>
        <v>47.24</v>
      </c>
      <c r="DA454">
        <f t="shared" si="238"/>
        <v>21.42</v>
      </c>
      <c r="DB454">
        <f t="shared" si="239"/>
        <v>1049.78</v>
      </c>
      <c r="DC454">
        <f t="shared" si="240"/>
        <v>0</v>
      </c>
      <c r="DD454" t="s">
        <v>3</v>
      </c>
      <c r="DE454" t="s">
        <v>3</v>
      </c>
      <c r="DF454">
        <f t="shared" si="241"/>
        <v>20237.599999999999</v>
      </c>
      <c r="DG454">
        <f t="shared" si="242"/>
        <v>0</v>
      </c>
      <c r="DH454">
        <f t="shared" si="243"/>
        <v>0</v>
      </c>
      <c r="DI454">
        <f t="shared" si="245"/>
        <v>0</v>
      </c>
      <c r="DJ454">
        <f t="shared" si="244"/>
        <v>20237.599999999999</v>
      </c>
      <c r="DK454">
        <v>0</v>
      </c>
      <c r="DL454" t="s">
        <v>3</v>
      </c>
      <c r="DM454">
        <v>0</v>
      </c>
      <c r="DN454" t="s">
        <v>3</v>
      </c>
      <c r="DO454">
        <v>0</v>
      </c>
    </row>
    <row r="455" spans="1:119" x14ac:dyDescent="0.2">
      <c r="A455">
        <f>ROW(Source!A252)</f>
        <v>252</v>
      </c>
      <c r="B455">
        <v>85736471</v>
      </c>
      <c r="C455">
        <v>85737484</v>
      </c>
      <c r="D455">
        <v>85164021</v>
      </c>
      <c r="E455">
        <v>1081</v>
      </c>
      <c r="F455">
        <v>1</v>
      </c>
      <c r="G455">
        <v>1081</v>
      </c>
      <c r="H455">
        <v>1</v>
      </c>
      <c r="I455" t="s">
        <v>684</v>
      </c>
      <c r="J455" t="s">
        <v>3</v>
      </c>
      <c r="K455" t="s">
        <v>685</v>
      </c>
      <c r="L455">
        <v>1191</v>
      </c>
      <c r="N455">
        <v>1013</v>
      </c>
      <c r="O455" t="s">
        <v>686</v>
      </c>
      <c r="P455" t="s">
        <v>686</v>
      </c>
      <c r="Q455">
        <v>1</v>
      </c>
      <c r="W455">
        <v>0</v>
      </c>
      <c r="X455">
        <v>476480486</v>
      </c>
      <c r="Y455">
        <f>((AT455*1.15)*1.2)</f>
        <v>46.506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1</v>
      </c>
      <c r="AK455">
        <v>1</v>
      </c>
      <c r="AL455">
        <v>1</v>
      </c>
      <c r="AM455">
        <v>-2</v>
      </c>
      <c r="AN455">
        <v>0</v>
      </c>
      <c r="AO455">
        <v>1</v>
      </c>
      <c r="AP455">
        <v>1</v>
      </c>
      <c r="AQ455">
        <v>0</v>
      </c>
      <c r="AR455">
        <v>0</v>
      </c>
      <c r="AS455" t="s">
        <v>3</v>
      </c>
      <c r="AT455">
        <v>33.700000000000003</v>
      </c>
      <c r="AU455" t="s">
        <v>141</v>
      </c>
      <c r="AV455">
        <v>1</v>
      </c>
      <c r="AW455">
        <v>2</v>
      </c>
      <c r="AX455">
        <v>85737500</v>
      </c>
      <c r="AY455">
        <v>1</v>
      </c>
      <c r="AZ455">
        <v>0</v>
      </c>
      <c r="BA455">
        <v>447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CU455">
        <f>ROUND(AT455*Source!I252*AH455*AL455,2)</f>
        <v>0</v>
      </c>
      <c r="CV455">
        <f>ROUND(Y455*Source!I252,9)</f>
        <v>34.8795</v>
      </c>
      <c r="CW455">
        <v>0</v>
      </c>
      <c r="CX455">
        <f>ROUND(Y455*Source!I252,9)</f>
        <v>34.8795</v>
      </c>
      <c r="CY455">
        <f>AD455</f>
        <v>0</v>
      </c>
      <c r="CZ455">
        <f>AH455</f>
        <v>0</v>
      </c>
      <c r="DA455">
        <f>AL455</f>
        <v>1</v>
      </c>
      <c r="DB455">
        <f>ROUND(((ROUND(AT455*CZ455,2)*1.15)*1.2),6)</f>
        <v>0</v>
      </c>
      <c r="DC455">
        <f>ROUND(((ROUND(AT455*AG455,2)*1.15)*1.2),6)</f>
        <v>0</v>
      </c>
      <c r="DD455" t="s">
        <v>3</v>
      </c>
      <c r="DE455" t="s">
        <v>3</v>
      </c>
      <c r="DF455">
        <f t="shared" ref="DF455:DF472" si="246">ROUND(ROUND(AE455,2)*CX455,2)</f>
        <v>0</v>
      </c>
      <c r="DG455">
        <f t="shared" si="242"/>
        <v>0</v>
      </c>
      <c r="DH455">
        <f t="shared" si="243"/>
        <v>0</v>
      </c>
      <c r="DI455">
        <f t="shared" si="245"/>
        <v>0</v>
      </c>
      <c r="DJ455">
        <f>DI455</f>
        <v>0</v>
      </c>
      <c r="DK455">
        <v>0</v>
      </c>
      <c r="DL455" t="s">
        <v>3</v>
      </c>
      <c r="DM455">
        <v>0</v>
      </c>
      <c r="DN455" t="s">
        <v>3</v>
      </c>
      <c r="DO455">
        <v>0</v>
      </c>
    </row>
    <row r="456" spans="1:119" x14ac:dyDescent="0.2">
      <c r="A456">
        <f>ROW(Source!A252)</f>
        <v>252</v>
      </c>
      <c r="B456">
        <v>85736471</v>
      </c>
      <c r="C456">
        <v>85737484</v>
      </c>
      <c r="D456">
        <v>85229630</v>
      </c>
      <c r="E456">
        <v>1</v>
      </c>
      <c r="F456">
        <v>1</v>
      </c>
      <c r="G456">
        <v>1081</v>
      </c>
      <c r="H456">
        <v>2</v>
      </c>
      <c r="I456" t="s">
        <v>724</v>
      </c>
      <c r="J456" t="s">
        <v>725</v>
      </c>
      <c r="K456" t="s">
        <v>726</v>
      </c>
      <c r="L456">
        <v>1368</v>
      </c>
      <c r="N456">
        <v>1011</v>
      </c>
      <c r="O456" t="s">
        <v>690</v>
      </c>
      <c r="P456" t="s">
        <v>690</v>
      </c>
      <c r="Q456">
        <v>1</v>
      </c>
      <c r="W456">
        <v>0</v>
      </c>
      <c r="X456">
        <v>378609176</v>
      </c>
      <c r="Y456">
        <f>((AT456*1.25)*1.2)</f>
        <v>1.7849999999999997</v>
      </c>
      <c r="AA456">
        <v>0</v>
      </c>
      <c r="AB456">
        <v>3.39</v>
      </c>
      <c r="AC456">
        <v>0</v>
      </c>
      <c r="AD456">
        <v>0</v>
      </c>
      <c r="AE456">
        <v>0</v>
      </c>
      <c r="AF456">
        <v>3.18</v>
      </c>
      <c r="AG456">
        <v>0</v>
      </c>
      <c r="AH456">
        <v>0</v>
      </c>
      <c r="AI456">
        <v>1</v>
      </c>
      <c r="AJ456">
        <v>1</v>
      </c>
      <c r="AK456">
        <v>1</v>
      </c>
      <c r="AL456">
        <v>1</v>
      </c>
      <c r="AM456">
        <v>-2</v>
      </c>
      <c r="AN456">
        <v>0</v>
      </c>
      <c r="AO456">
        <v>1</v>
      </c>
      <c r="AP456">
        <v>1</v>
      </c>
      <c r="AQ456">
        <v>0</v>
      </c>
      <c r="AR456">
        <v>0</v>
      </c>
      <c r="AS456" t="s">
        <v>3</v>
      </c>
      <c r="AT456">
        <v>1.19</v>
      </c>
      <c r="AU456" t="s">
        <v>140</v>
      </c>
      <c r="AV456">
        <v>0</v>
      </c>
      <c r="AW456">
        <v>2</v>
      </c>
      <c r="AX456">
        <v>85737501</v>
      </c>
      <c r="AY456">
        <v>1</v>
      </c>
      <c r="AZ456">
        <v>0</v>
      </c>
      <c r="BA456">
        <v>448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CV456">
        <v>0</v>
      </c>
      <c r="CW456">
        <f>ROUND(Y456*Source!I252*DO456,9)</f>
        <v>0</v>
      </c>
      <c r="CX456">
        <f>ROUND(Y456*Source!I252,9)</f>
        <v>1.3387500000000001</v>
      </c>
      <c r="CY456">
        <f>AB456</f>
        <v>3.39</v>
      </c>
      <c r="CZ456">
        <f>AF456</f>
        <v>3.18</v>
      </c>
      <c r="DA456">
        <f>AJ456</f>
        <v>1</v>
      </c>
      <c r="DB456">
        <f>ROUND(((ROUND(AT456*CZ456,2)*1.25)*1.2),6)</f>
        <v>5.67</v>
      </c>
      <c r="DC456">
        <f>ROUND(((ROUND(AT456*AG456,2)*1.25)*1.2),6)</f>
        <v>0</v>
      </c>
      <c r="DD456" t="s">
        <v>3</v>
      </c>
      <c r="DE456" t="s">
        <v>3</v>
      </c>
      <c r="DF456">
        <f t="shared" si="246"/>
        <v>0</v>
      </c>
      <c r="DG456">
        <f t="shared" si="242"/>
        <v>4.26</v>
      </c>
      <c r="DH456">
        <f t="shared" si="243"/>
        <v>0</v>
      </c>
      <c r="DI456">
        <f t="shared" si="245"/>
        <v>0</v>
      </c>
      <c r="DJ456">
        <f>DG456</f>
        <v>4.26</v>
      </c>
      <c r="DK456">
        <v>0</v>
      </c>
      <c r="DL456" t="s">
        <v>3</v>
      </c>
      <c r="DM456">
        <v>0</v>
      </c>
      <c r="DN456" t="s">
        <v>3</v>
      </c>
      <c r="DO456">
        <v>0</v>
      </c>
    </row>
    <row r="457" spans="1:119" x14ac:dyDescent="0.2">
      <c r="A457">
        <f>ROW(Source!A252)</f>
        <v>252</v>
      </c>
      <c r="B457">
        <v>85736471</v>
      </c>
      <c r="C457">
        <v>85737484</v>
      </c>
      <c r="D457">
        <v>85229932</v>
      </c>
      <c r="E457">
        <v>1</v>
      </c>
      <c r="F457">
        <v>1</v>
      </c>
      <c r="G457">
        <v>1081</v>
      </c>
      <c r="H457">
        <v>2</v>
      </c>
      <c r="I457" t="s">
        <v>704</v>
      </c>
      <c r="J457" t="s">
        <v>705</v>
      </c>
      <c r="K457" t="s">
        <v>706</v>
      </c>
      <c r="L457">
        <v>1368</v>
      </c>
      <c r="N457">
        <v>1011</v>
      </c>
      <c r="O457" t="s">
        <v>690</v>
      </c>
      <c r="P457" t="s">
        <v>690</v>
      </c>
      <c r="Q457">
        <v>1</v>
      </c>
      <c r="W457">
        <v>0</v>
      </c>
      <c r="X457">
        <v>874612079</v>
      </c>
      <c r="Y457">
        <f>((AT457*1.25)*1.2)</f>
        <v>0.6</v>
      </c>
      <c r="AA457">
        <v>0</v>
      </c>
      <c r="AB457">
        <v>88.67</v>
      </c>
      <c r="AC457">
        <v>13.47</v>
      </c>
      <c r="AD457">
        <v>0</v>
      </c>
      <c r="AE457">
        <v>0</v>
      </c>
      <c r="AF457">
        <v>83.1</v>
      </c>
      <c r="AG457">
        <v>12.62</v>
      </c>
      <c r="AH457">
        <v>0</v>
      </c>
      <c r="AI457">
        <v>1</v>
      </c>
      <c r="AJ457">
        <v>1</v>
      </c>
      <c r="AK457">
        <v>1</v>
      </c>
      <c r="AL457">
        <v>1</v>
      </c>
      <c r="AM457">
        <v>-2</v>
      </c>
      <c r="AN457">
        <v>0</v>
      </c>
      <c r="AO457">
        <v>1</v>
      </c>
      <c r="AP457">
        <v>1</v>
      </c>
      <c r="AQ457">
        <v>0</v>
      </c>
      <c r="AR457">
        <v>0</v>
      </c>
      <c r="AS457" t="s">
        <v>3</v>
      </c>
      <c r="AT457">
        <v>0.4</v>
      </c>
      <c r="AU457" t="s">
        <v>140</v>
      </c>
      <c r="AV457">
        <v>0</v>
      </c>
      <c r="AW457">
        <v>2</v>
      </c>
      <c r="AX457">
        <v>85737502</v>
      </c>
      <c r="AY457">
        <v>1</v>
      </c>
      <c r="AZ457">
        <v>0</v>
      </c>
      <c r="BA457">
        <v>449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CV457">
        <v>0</v>
      </c>
      <c r="CW457">
        <f>ROUND(Y457*Source!I252*DO457,9)</f>
        <v>5.6790000000000003</v>
      </c>
      <c r="CX457">
        <f>ROUND(Y457*Source!I252,9)</f>
        <v>0.45</v>
      </c>
      <c r="CY457">
        <f>AB457</f>
        <v>88.67</v>
      </c>
      <c r="CZ457">
        <f>AF457</f>
        <v>83.1</v>
      </c>
      <c r="DA457">
        <f>AJ457</f>
        <v>1</v>
      </c>
      <c r="DB457">
        <f>ROUND(((ROUND(AT457*CZ457,2)*1.25)*1.2),6)</f>
        <v>49.86</v>
      </c>
      <c r="DC457">
        <f>ROUND(((ROUND(AT457*AG457,2)*1.25)*1.2),6)</f>
        <v>7.5750000000000002</v>
      </c>
      <c r="DD457" t="s">
        <v>3</v>
      </c>
      <c r="DE457" t="s">
        <v>3</v>
      </c>
      <c r="DF457">
        <f t="shared" si="246"/>
        <v>0</v>
      </c>
      <c r="DG457">
        <f t="shared" si="242"/>
        <v>37.4</v>
      </c>
      <c r="DH457">
        <f t="shared" si="243"/>
        <v>5.68</v>
      </c>
      <c r="DI457">
        <f t="shared" si="245"/>
        <v>0</v>
      </c>
      <c r="DJ457">
        <f>DG457</f>
        <v>37.4</v>
      </c>
      <c r="DK457">
        <v>0</v>
      </c>
      <c r="DL457" t="s">
        <v>707</v>
      </c>
      <c r="DM457">
        <v>0</v>
      </c>
      <c r="DN457" t="s">
        <v>686</v>
      </c>
      <c r="DO457">
        <v>12.62</v>
      </c>
    </row>
    <row r="458" spans="1:119" x14ac:dyDescent="0.2">
      <c r="A458">
        <f>ROW(Source!A252)</f>
        <v>252</v>
      </c>
      <c r="B458">
        <v>85736471</v>
      </c>
      <c r="C458">
        <v>85737484</v>
      </c>
      <c r="D458">
        <v>85229166</v>
      </c>
      <c r="E458">
        <v>1</v>
      </c>
      <c r="F458">
        <v>1</v>
      </c>
      <c r="G458">
        <v>1081</v>
      </c>
      <c r="H458">
        <v>2</v>
      </c>
      <c r="I458" t="s">
        <v>727</v>
      </c>
      <c r="J458" t="s">
        <v>728</v>
      </c>
      <c r="K458" t="s">
        <v>729</v>
      </c>
      <c r="L458">
        <v>1368</v>
      </c>
      <c r="N458">
        <v>1011</v>
      </c>
      <c r="O458" t="s">
        <v>690</v>
      </c>
      <c r="P458" t="s">
        <v>690</v>
      </c>
      <c r="Q458">
        <v>1</v>
      </c>
      <c r="W458">
        <v>0</v>
      </c>
      <c r="X458">
        <v>-44940208</v>
      </c>
      <c r="Y458">
        <f>((AT458*1.25)*1.2)</f>
        <v>0.09</v>
      </c>
      <c r="AA458">
        <v>0</v>
      </c>
      <c r="AB458">
        <v>191.17</v>
      </c>
      <c r="AC458">
        <v>18.059999999999999</v>
      </c>
      <c r="AD458">
        <v>0</v>
      </c>
      <c r="AE458">
        <v>0</v>
      </c>
      <c r="AF458">
        <v>179.17</v>
      </c>
      <c r="AG458">
        <v>16.93</v>
      </c>
      <c r="AH458">
        <v>0</v>
      </c>
      <c r="AI458">
        <v>1</v>
      </c>
      <c r="AJ458">
        <v>1</v>
      </c>
      <c r="AK458">
        <v>1</v>
      </c>
      <c r="AL458">
        <v>1</v>
      </c>
      <c r="AM458">
        <v>-2</v>
      </c>
      <c r="AN458">
        <v>0</v>
      </c>
      <c r="AO458">
        <v>1</v>
      </c>
      <c r="AP458">
        <v>1</v>
      </c>
      <c r="AQ458">
        <v>0</v>
      </c>
      <c r="AR458">
        <v>0</v>
      </c>
      <c r="AS458" t="s">
        <v>3</v>
      </c>
      <c r="AT458">
        <v>0.06</v>
      </c>
      <c r="AU458" t="s">
        <v>140</v>
      </c>
      <c r="AV458">
        <v>0</v>
      </c>
      <c r="AW458">
        <v>2</v>
      </c>
      <c r="AX458">
        <v>85737503</v>
      </c>
      <c r="AY458">
        <v>1</v>
      </c>
      <c r="AZ458">
        <v>0</v>
      </c>
      <c r="BA458">
        <v>450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CV458">
        <v>0</v>
      </c>
      <c r="CW458">
        <f>ROUND(Y458*Source!I252*DO458,9)</f>
        <v>1.1427750000000001</v>
      </c>
      <c r="CX458">
        <f>ROUND(Y458*Source!I252,9)</f>
        <v>6.7500000000000004E-2</v>
      </c>
      <c r="CY458">
        <f>AB458</f>
        <v>191.17</v>
      </c>
      <c r="CZ458">
        <f>AF458</f>
        <v>179.17</v>
      </c>
      <c r="DA458">
        <f>AJ458</f>
        <v>1</v>
      </c>
      <c r="DB458">
        <f>ROUND(((ROUND(AT458*CZ458,2)*1.25)*1.2),6)</f>
        <v>16.125</v>
      </c>
      <c r="DC458">
        <f>ROUND(((ROUND(AT458*AG458,2)*1.25)*1.2),6)</f>
        <v>1.53</v>
      </c>
      <c r="DD458" t="s">
        <v>3</v>
      </c>
      <c r="DE458" t="s">
        <v>3</v>
      </c>
      <c r="DF458">
        <f t="shared" si="246"/>
        <v>0</v>
      </c>
      <c r="DG458">
        <f t="shared" si="242"/>
        <v>12.09</v>
      </c>
      <c r="DH458">
        <f t="shared" si="243"/>
        <v>1.1399999999999999</v>
      </c>
      <c r="DI458">
        <f t="shared" si="245"/>
        <v>0</v>
      </c>
      <c r="DJ458">
        <f>DG458</f>
        <v>12.09</v>
      </c>
      <c r="DK458">
        <v>0</v>
      </c>
      <c r="DL458" t="s">
        <v>707</v>
      </c>
      <c r="DM458">
        <v>0</v>
      </c>
      <c r="DN458" t="s">
        <v>686</v>
      </c>
      <c r="DO458">
        <v>16.93</v>
      </c>
    </row>
    <row r="459" spans="1:119" x14ac:dyDescent="0.2">
      <c r="A459">
        <f>ROW(Source!A252)</f>
        <v>252</v>
      </c>
      <c r="B459">
        <v>85736471</v>
      </c>
      <c r="C459">
        <v>85737484</v>
      </c>
      <c r="D459">
        <v>85198960</v>
      </c>
      <c r="E459">
        <v>1</v>
      </c>
      <c r="F459">
        <v>1</v>
      </c>
      <c r="G459">
        <v>1081</v>
      </c>
      <c r="H459">
        <v>3</v>
      </c>
      <c r="I459" t="s">
        <v>714</v>
      </c>
      <c r="J459" t="s">
        <v>715</v>
      </c>
      <c r="K459" t="s">
        <v>716</v>
      </c>
      <c r="L459">
        <v>1339</v>
      </c>
      <c r="N459">
        <v>1007</v>
      </c>
      <c r="O459" t="s">
        <v>694</v>
      </c>
      <c r="P459" t="s">
        <v>694</v>
      </c>
      <c r="Q459">
        <v>1</v>
      </c>
      <c r="W459">
        <v>0</v>
      </c>
      <c r="X459">
        <v>-1622585150</v>
      </c>
      <c r="Y459">
        <f t="shared" ref="Y459:Y468" si="247">((AT459*1)*1)</f>
        <v>9.1999999999999998E-2</v>
      </c>
      <c r="AA459">
        <v>7.07</v>
      </c>
      <c r="AB459">
        <v>0</v>
      </c>
      <c r="AC459">
        <v>0</v>
      </c>
      <c r="AD459">
        <v>0</v>
      </c>
      <c r="AE459">
        <v>7.07</v>
      </c>
      <c r="AF459">
        <v>0</v>
      </c>
      <c r="AG459">
        <v>0</v>
      </c>
      <c r="AH459">
        <v>0</v>
      </c>
      <c r="AI459">
        <v>1</v>
      </c>
      <c r="AJ459">
        <v>1</v>
      </c>
      <c r="AK459">
        <v>1</v>
      </c>
      <c r="AL459">
        <v>1</v>
      </c>
      <c r="AM459">
        <v>-2</v>
      </c>
      <c r="AN459">
        <v>0</v>
      </c>
      <c r="AO459">
        <v>1</v>
      </c>
      <c r="AP459">
        <v>1</v>
      </c>
      <c r="AQ459">
        <v>0</v>
      </c>
      <c r="AR459">
        <v>0</v>
      </c>
      <c r="AS459" t="s">
        <v>3</v>
      </c>
      <c r="AT459">
        <v>9.1999999999999998E-2</v>
      </c>
      <c r="AU459" t="s">
        <v>42</v>
      </c>
      <c r="AV459">
        <v>0</v>
      </c>
      <c r="AW459">
        <v>2</v>
      </c>
      <c r="AX459">
        <v>85737504</v>
      </c>
      <c r="AY459">
        <v>1</v>
      </c>
      <c r="AZ459">
        <v>0</v>
      </c>
      <c r="BA459">
        <v>451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CV459">
        <v>0</v>
      </c>
      <c r="CW459">
        <v>0</v>
      </c>
      <c r="CX459">
        <f>ROUND(Y459*Source!I252,9)</f>
        <v>6.9000000000000006E-2</v>
      </c>
      <c r="CY459">
        <f t="shared" ref="CY459:CY468" si="248">AA459</f>
        <v>7.07</v>
      </c>
      <c r="CZ459">
        <f t="shared" ref="CZ459:CZ468" si="249">AE459</f>
        <v>7.07</v>
      </c>
      <c r="DA459">
        <f t="shared" ref="DA459:DA468" si="250">AI459</f>
        <v>1</v>
      </c>
      <c r="DB459">
        <f t="shared" ref="DB459:DB468" si="251">ROUND(((ROUND(AT459*CZ459,2)*1)*1),6)</f>
        <v>0.65</v>
      </c>
      <c r="DC459">
        <f t="shared" ref="DC459:DC468" si="252">ROUND(((ROUND(AT459*AG459,2)*1)*1),6)</f>
        <v>0</v>
      </c>
      <c r="DD459" t="s">
        <v>3</v>
      </c>
      <c r="DE459" t="s">
        <v>3</v>
      </c>
      <c r="DF459">
        <f t="shared" si="246"/>
        <v>0.49</v>
      </c>
      <c r="DG459">
        <f t="shared" si="242"/>
        <v>0</v>
      </c>
      <c r="DH459">
        <f t="shared" si="243"/>
        <v>0</v>
      </c>
      <c r="DI459">
        <f t="shared" si="245"/>
        <v>0</v>
      </c>
      <c r="DJ459">
        <f t="shared" ref="DJ459:DJ468" si="253">DF459</f>
        <v>0.49</v>
      </c>
      <c r="DK459">
        <v>0</v>
      </c>
      <c r="DL459" t="s">
        <v>3</v>
      </c>
      <c r="DM459">
        <v>0</v>
      </c>
      <c r="DN459" t="s">
        <v>3</v>
      </c>
      <c r="DO459">
        <v>0</v>
      </c>
    </row>
    <row r="460" spans="1:119" x14ac:dyDescent="0.2">
      <c r="A460">
        <f>ROW(Source!A252)</f>
        <v>252</v>
      </c>
      <c r="B460">
        <v>85736471</v>
      </c>
      <c r="C460">
        <v>85737484</v>
      </c>
      <c r="D460">
        <v>85200671</v>
      </c>
      <c r="E460">
        <v>1</v>
      </c>
      <c r="F460">
        <v>1</v>
      </c>
      <c r="G460">
        <v>1081</v>
      </c>
      <c r="H460">
        <v>3</v>
      </c>
      <c r="I460" t="s">
        <v>730</v>
      </c>
      <c r="J460" t="s">
        <v>731</v>
      </c>
      <c r="K460" t="s">
        <v>732</v>
      </c>
      <c r="L460">
        <v>1346</v>
      </c>
      <c r="N460">
        <v>1009</v>
      </c>
      <c r="O460" t="s">
        <v>723</v>
      </c>
      <c r="P460" t="s">
        <v>723</v>
      </c>
      <c r="Q460">
        <v>1</v>
      </c>
      <c r="W460">
        <v>0</v>
      </c>
      <c r="X460">
        <v>1021383118</v>
      </c>
      <c r="Y460">
        <f t="shared" si="247"/>
        <v>0.05</v>
      </c>
      <c r="AA460">
        <v>37.979999999999997</v>
      </c>
      <c r="AB460">
        <v>0</v>
      </c>
      <c r="AC460">
        <v>0</v>
      </c>
      <c r="AD460">
        <v>0</v>
      </c>
      <c r="AE460">
        <v>37.979999999999997</v>
      </c>
      <c r="AF460">
        <v>0</v>
      </c>
      <c r="AG460">
        <v>0</v>
      </c>
      <c r="AH460">
        <v>0</v>
      </c>
      <c r="AI460">
        <v>1</v>
      </c>
      <c r="AJ460">
        <v>1</v>
      </c>
      <c r="AK460">
        <v>1</v>
      </c>
      <c r="AL460">
        <v>1</v>
      </c>
      <c r="AM460">
        <v>-2</v>
      </c>
      <c r="AN460">
        <v>0</v>
      </c>
      <c r="AO460">
        <v>1</v>
      </c>
      <c r="AP460">
        <v>1</v>
      </c>
      <c r="AQ460">
        <v>0</v>
      </c>
      <c r="AR460">
        <v>0</v>
      </c>
      <c r="AS460" t="s">
        <v>3</v>
      </c>
      <c r="AT460">
        <v>0.05</v>
      </c>
      <c r="AU460" t="s">
        <v>42</v>
      </c>
      <c r="AV460">
        <v>0</v>
      </c>
      <c r="AW460">
        <v>2</v>
      </c>
      <c r="AX460">
        <v>85737505</v>
      </c>
      <c r="AY460">
        <v>1</v>
      </c>
      <c r="AZ460">
        <v>0</v>
      </c>
      <c r="BA460">
        <v>452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CV460">
        <v>0</v>
      </c>
      <c r="CW460">
        <v>0</v>
      </c>
      <c r="CX460">
        <f>ROUND(Y460*Source!I252,9)</f>
        <v>3.7499999999999999E-2</v>
      </c>
      <c r="CY460">
        <f t="shared" si="248"/>
        <v>37.979999999999997</v>
      </c>
      <c r="CZ460">
        <f t="shared" si="249"/>
        <v>37.979999999999997</v>
      </c>
      <c r="DA460">
        <f t="shared" si="250"/>
        <v>1</v>
      </c>
      <c r="DB460">
        <f t="shared" si="251"/>
        <v>1.9</v>
      </c>
      <c r="DC460">
        <f t="shared" si="252"/>
        <v>0</v>
      </c>
      <c r="DD460" t="s">
        <v>3</v>
      </c>
      <c r="DE460" t="s">
        <v>3</v>
      </c>
      <c r="DF460">
        <f t="shared" si="246"/>
        <v>1.42</v>
      </c>
      <c r="DG460">
        <f t="shared" si="242"/>
        <v>0</v>
      </c>
      <c r="DH460">
        <f t="shared" si="243"/>
        <v>0</v>
      </c>
      <c r="DI460">
        <f t="shared" si="245"/>
        <v>0</v>
      </c>
      <c r="DJ460">
        <f t="shared" si="253"/>
        <v>1.42</v>
      </c>
      <c r="DK460">
        <v>0</v>
      </c>
      <c r="DL460" t="s">
        <v>3</v>
      </c>
      <c r="DM460">
        <v>0</v>
      </c>
      <c r="DN460" t="s">
        <v>3</v>
      </c>
      <c r="DO460">
        <v>0</v>
      </c>
    </row>
    <row r="461" spans="1:119" x14ac:dyDescent="0.2">
      <c r="A461">
        <f>ROW(Source!A252)</f>
        <v>252</v>
      </c>
      <c r="B461">
        <v>85736471</v>
      </c>
      <c r="C461">
        <v>85737484</v>
      </c>
      <c r="D461">
        <v>85199079</v>
      </c>
      <c r="E461">
        <v>1</v>
      </c>
      <c r="F461">
        <v>1</v>
      </c>
      <c r="G461">
        <v>1081</v>
      </c>
      <c r="H461">
        <v>3</v>
      </c>
      <c r="I461" t="s">
        <v>733</v>
      </c>
      <c r="J461" t="s">
        <v>734</v>
      </c>
      <c r="K461" t="s">
        <v>735</v>
      </c>
      <c r="L461">
        <v>1348</v>
      </c>
      <c r="N461">
        <v>1009</v>
      </c>
      <c r="O461" t="s">
        <v>700</v>
      </c>
      <c r="P461" t="s">
        <v>700</v>
      </c>
      <c r="Q461">
        <v>1000</v>
      </c>
      <c r="W461">
        <v>0</v>
      </c>
      <c r="X461">
        <v>-1462767551</v>
      </c>
      <c r="Y461">
        <f t="shared" si="247"/>
        <v>2.5000000000000002E-6</v>
      </c>
      <c r="AA461">
        <v>3234.81</v>
      </c>
      <c r="AB461">
        <v>0</v>
      </c>
      <c r="AC461">
        <v>0</v>
      </c>
      <c r="AD461">
        <v>0</v>
      </c>
      <c r="AE461">
        <v>3234.81</v>
      </c>
      <c r="AF461">
        <v>0</v>
      </c>
      <c r="AG461">
        <v>0</v>
      </c>
      <c r="AH461">
        <v>0</v>
      </c>
      <c r="AI461">
        <v>1</v>
      </c>
      <c r="AJ461">
        <v>1</v>
      </c>
      <c r="AK461">
        <v>1</v>
      </c>
      <c r="AL461">
        <v>1</v>
      </c>
      <c r="AM461">
        <v>-2</v>
      </c>
      <c r="AN461">
        <v>0</v>
      </c>
      <c r="AO461">
        <v>1</v>
      </c>
      <c r="AP461">
        <v>1</v>
      </c>
      <c r="AQ461">
        <v>0</v>
      </c>
      <c r="AR461">
        <v>0</v>
      </c>
      <c r="AS461" t="s">
        <v>3</v>
      </c>
      <c r="AT461">
        <v>2.5000000000000002E-6</v>
      </c>
      <c r="AU461" t="s">
        <v>42</v>
      </c>
      <c r="AV461">
        <v>0</v>
      </c>
      <c r="AW461">
        <v>2</v>
      </c>
      <c r="AX461">
        <v>85737506</v>
      </c>
      <c r="AY461">
        <v>1</v>
      </c>
      <c r="AZ461">
        <v>0</v>
      </c>
      <c r="BA461">
        <v>453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CV461">
        <v>0</v>
      </c>
      <c r="CW461">
        <v>0</v>
      </c>
      <c r="CX461">
        <f>ROUND(Y461*Source!I252,9)</f>
        <v>1.875E-6</v>
      </c>
      <c r="CY461">
        <f t="shared" si="248"/>
        <v>3234.81</v>
      </c>
      <c r="CZ461">
        <f t="shared" si="249"/>
        <v>3234.81</v>
      </c>
      <c r="DA461">
        <f t="shared" si="250"/>
        <v>1</v>
      </c>
      <c r="DB461">
        <f t="shared" si="251"/>
        <v>0.01</v>
      </c>
      <c r="DC461">
        <f t="shared" si="252"/>
        <v>0</v>
      </c>
      <c r="DD461" t="s">
        <v>3</v>
      </c>
      <c r="DE461" t="s">
        <v>3</v>
      </c>
      <c r="DF461">
        <f t="shared" si="246"/>
        <v>0.01</v>
      </c>
      <c r="DG461">
        <f t="shared" si="242"/>
        <v>0</v>
      </c>
      <c r="DH461">
        <f t="shared" si="243"/>
        <v>0</v>
      </c>
      <c r="DI461">
        <f t="shared" si="245"/>
        <v>0</v>
      </c>
      <c r="DJ461">
        <f t="shared" si="253"/>
        <v>0.01</v>
      </c>
      <c r="DK461">
        <v>0</v>
      </c>
      <c r="DL461" t="s">
        <v>3</v>
      </c>
      <c r="DM461">
        <v>0</v>
      </c>
      <c r="DN461" t="s">
        <v>3</v>
      </c>
      <c r="DO461">
        <v>0</v>
      </c>
    </row>
    <row r="462" spans="1:119" x14ac:dyDescent="0.2">
      <c r="A462">
        <f>ROW(Source!A252)</f>
        <v>252</v>
      </c>
      <c r="B462">
        <v>85736471</v>
      </c>
      <c r="C462">
        <v>85737484</v>
      </c>
      <c r="D462">
        <v>85198892</v>
      </c>
      <c r="E462">
        <v>1</v>
      </c>
      <c r="F462">
        <v>1</v>
      </c>
      <c r="G462">
        <v>1081</v>
      </c>
      <c r="H462">
        <v>3</v>
      </c>
      <c r="I462" t="s">
        <v>691</v>
      </c>
      <c r="J462" t="s">
        <v>692</v>
      </c>
      <c r="K462" t="s">
        <v>693</v>
      </c>
      <c r="L462">
        <v>1339</v>
      </c>
      <c r="N462">
        <v>1007</v>
      </c>
      <c r="O462" t="s">
        <v>694</v>
      </c>
      <c r="P462" t="s">
        <v>694</v>
      </c>
      <c r="Q462">
        <v>1</v>
      </c>
      <c r="W462">
        <v>0</v>
      </c>
      <c r="X462">
        <v>-676034668</v>
      </c>
      <c r="Y462">
        <f t="shared" si="247"/>
        <v>0.19</v>
      </c>
      <c r="AA462">
        <v>53.42</v>
      </c>
      <c r="AB462">
        <v>0</v>
      </c>
      <c r="AC462">
        <v>0</v>
      </c>
      <c r="AD462">
        <v>0</v>
      </c>
      <c r="AE462">
        <v>53.42</v>
      </c>
      <c r="AF462">
        <v>0</v>
      </c>
      <c r="AG462">
        <v>0</v>
      </c>
      <c r="AH462">
        <v>0</v>
      </c>
      <c r="AI462">
        <v>1</v>
      </c>
      <c r="AJ462">
        <v>1</v>
      </c>
      <c r="AK462">
        <v>1</v>
      </c>
      <c r="AL462">
        <v>1</v>
      </c>
      <c r="AM462">
        <v>-2</v>
      </c>
      <c r="AN462">
        <v>0</v>
      </c>
      <c r="AO462">
        <v>1</v>
      </c>
      <c r="AP462">
        <v>1</v>
      </c>
      <c r="AQ462">
        <v>0</v>
      </c>
      <c r="AR462">
        <v>0</v>
      </c>
      <c r="AS462" t="s">
        <v>3</v>
      </c>
      <c r="AT462">
        <v>0.19</v>
      </c>
      <c r="AU462" t="s">
        <v>42</v>
      </c>
      <c r="AV462">
        <v>0</v>
      </c>
      <c r="AW462">
        <v>2</v>
      </c>
      <c r="AX462">
        <v>85737507</v>
      </c>
      <c r="AY462">
        <v>1</v>
      </c>
      <c r="AZ462">
        <v>0</v>
      </c>
      <c r="BA462">
        <v>454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CV462">
        <v>0</v>
      </c>
      <c r="CW462">
        <v>0</v>
      </c>
      <c r="CX462">
        <f>ROUND(Y462*Source!I252,9)</f>
        <v>0.14249999999999999</v>
      </c>
      <c r="CY462">
        <f t="shared" si="248"/>
        <v>53.42</v>
      </c>
      <c r="CZ462">
        <f t="shared" si="249"/>
        <v>53.42</v>
      </c>
      <c r="DA462">
        <f t="shared" si="250"/>
        <v>1</v>
      </c>
      <c r="DB462">
        <f t="shared" si="251"/>
        <v>10.15</v>
      </c>
      <c r="DC462">
        <f t="shared" si="252"/>
        <v>0</v>
      </c>
      <c r="DD462" t="s">
        <v>3</v>
      </c>
      <c r="DE462" t="s">
        <v>3</v>
      </c>
      <c r="DF462">
        <f t="shared" si="246"/>
        <v>7.61</v>
      </c>
      <c r="DG462">
        <f t="shared" si="242"/>
        <v>0</v>
      </c>
      <c r="DH462">
        <f t="shared" si="243"/>
        <v>0</v>
      </c>
      <c r="DI462">
        <f t="shared" si="245"/>
        <v>0</v>
      </c>
      <c r="DJ462">
        <f t="shared" si="253"/>
        <v>7.61</v>
      </c>
      <c r="DK462">
        <v>0</v>
      </c>
      <c r="DL462" t="s">
        <v>3</v>
      </c>
      <c r="DM462">
        <v>0</v>
      </c>
      <c r="DN462" t="s">
        <v>3</v>
      </c>
      <c r="DO462">
        <v>0</v>
      </c>
    </row>
    <row r="463" spans="1:119" x14ac:dyDescent="0.2">
      <c r="A463">
        <f>ROW(Source!A252)</f>
        <v>252</v>
      </c>
      <c r="B463">
        <v>85736471</v>
      </c>
      <c r="C463">
        <v>85737484</v>
      </c>
      <c r="D463">
        <v>85199158</v>
      </c>
      <c r="E463">
        <v>1</v>
      </c>
      <c r="F463">
        <v>1</v>
      </c>
      <c r="G463">
        <v>1081</v>
      </c>
      <c r="H463">
        <v>3</v>
      </c>
      <c r="I463" t="s">
        <v>695</v>
      </c>
      <c r="J463" t="s">
        <v>696</v>
      </c>
      <c r="K463" t="s">
        <v>697</v>
      </c>
      <c r="L463">
        <v>1339</v>
      </c>
      <c r="N463">
        <v>1007</v>
      </c>
      <c r="O463" t="s">
        <v>694</v>
      </c>
      <c r="P463" t="s">
        <v>694</v>
      </c>
      <c r="Q463">
        <v>1</v>
      </c>
      <c r="W463">
        <v>0</v>
      </c>
      <c r="X463">
        <v>-1235260082</v>
      </c>
      <c r="Y463">
        <f t="shared" si="247"/>
        <v>0.34200000000000003</v>
      </c>
      <c r="AA463">
        <v>5.82</v>
      </c>
      <c r="AB463">
        <v>0</v>
      </c>
      <c r="AC463">
        <v>0</v>
      </c>
      <c r="AD463">
        <v>0</v>
      </c>
      <c r="AE463">
        <v>5.82</v>
      </c>
      <c r="AF463">
        <v>0</v>
      </c>
      <c r="AG463">
        <v>0</v>
      </c>
      <c r="AH463">
        <v>0</v>
      </c>
      <c r="AI463">
        <v>1</v>
      </c>
      <c r="AJ463">
        <v>1</v>
      </c>
      <c r="AK463">
        <v>1</v>
      </c>
      <c r="AL463">
        <v>1</v>
      </c>
      <c r="AM463">
        <v>-2</v>
      </c>
      <c r="AN463">
        <v>0</v>
      </c>
      <c r="AO463">
        <v>1</v>
      </c>
      <c r="AP463">
        <v>1</v>
      </c>
      <c r="AQ463">
        <v>0</v>
      </c>
      <c r="AR463">
        <v>0</v>
      </c>
      <c r="AS463" t="s">
        <v>3</v>
      </c>
      <c r="AT463">
        <v>0.34200000000000003</v>
      </c>
      <c r="AU463" t="s">
        <v>42</v>
      </c>
      <c r="AV463">
        <v>0</v>
      </c>
      <c r="AW463">
        <v>2</v>
      </c>
      <c r="AX463">
        <v>85737508</v>
      </c>
      <c r="AY463">
        <v>1</v>
      </c>
      <c r="AZ463">
        <v>0</v>
      </c>
      <c r="BA463">
        <v>455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CV463">
        <v>0</v>
      </c>
      <c r="CW463">
        <v>0</v>
      </c>
      <c r="CX463">
        <f>ROUND(Y463*Source!I252,9)</f>
        <v>0.25650000000000001</v>
      </c>
      <c r="CY463">
        <f t="shared" si="248"/>
        <v>5.82</v>
      </c>
      <c r="CZ463">
        <f t="shared" si="249"/>
        <v>5.82</v>
      </c>
      <c r="DA463">
        <f t="shared" si="250"/>
        <v>1</v>
      </c>
      <c r="DB463">
        <f t="shared" si="251"/>
        <v>1.99</v>
      </c>
      <c r="DC463">
        <f t="shared" si="252"/>
        <v>0</v>
      </c>
      <c r="DD463" t="s">
        <v>3</v>
      </c>
      <c r="DE463" t="s">
        <v>3</v>
      </c>
      <c r="DF463">
        <f t="shared" si="246"/>
        <v>1.49</v>
      </c>
      <c r="DG463">
        <f t="shared" si="242"/>
        <v>0</v>
      </c>
      <c r="DH463">
        <f t="shared" si="243"/>
        <v>0</v>
      </c>
      <c r="DI463">
        <f t="shared" si="245"/>
        <v>0</v>
      </c>
      <c r="DJ463">
        <f t="shared" si="253"/>
        <v>1.49</v>
      </c>
      <c r="DK463">
        <v>0</v>
      </c>
      <c r="DL463" t="s">
        <v>3</v>
      </c>
      <c r="DM463">
        <v>0</v>
      </c>
      <c r="DN463" t="s">
        <v>3</v>
      </c>
      <c r="DO463">
        <v>0</v>
      </c>
    </row>
    <row r="464" spans="1:119" x14ac:dyDescent="0.2">
      <c r="A464">
        <f>ROW(Source!A252)</f>
        <v>252</v>
      </c>
      <c r="B464">
        <v>85736471</v>
      </c>
      <c r="C464">
        <v>85737484</v>
      </c>
      <c r="D464">
        <v>85199230</v>
      </c>
      <c r="E464">
        <v>1</v>
      </c>
      <c r="F464">
        <v>1</v>
      </c>
      <c r="G464">
        <v>1081</v>
      </c>
      <c r="H464">
        <v>3</v>
      </c>
      <c r="I464" t="s">
        <v>736</v>
      </c>
      <c r="J464" t="s">
        <v>737</v>
      </c>
      <c r="K464" t="s">
        <v>738</v>
      </c>
      <c r="L464">
        <v>1348</v>
      </c>
      <c r="N464">
        <v>1009</v>
      </c>
      <c r="O464" t="s">
        <v>700</v>
      </c>
      <c r="P464" t="s">
        <v>700</v>
      </c>
      <c r="Q464">
        <v>1000</v>
      </c>
      <c r="W464">
        <v>0</v>
      </c>
      <c r="X464">
        <v>1270042986</v>
      </c>
      <c r="Y464">
        <f t="shared" si="247"/>
        <v>8.7000000000000001E-4</v>
      </c>
      <c r="AA464">
        <v>16214.84</v>
      </c>
      <c r="AB464">
        <v>0</v>
      </c>
      <c r="AC464">
        <v>0</v>
      </c>
      <c r="AD464">
        <v>0</v>
      </c>
      <c r="AE464">
        <v>16214.84</v>
      </c>
      <c r="AF464">
        <v>0</v>
      </c>
      <c r="AG464">
        <v>0</v>
      </c>
      <c r="AH464">
        <v>0</v>
      </c>
      <c r="AI464">
        <v>1</v>
      </c>
      <c r="AJ464">
        <v>1</v>
      </c>
      <c r="AK464">
        <v>1</v>
      </c>
      <c r="AL464">
        <v>1</v>
      </c>
      <c r="AM464">
        <v>-2</v>
      </c>
      <c r="AN464">
        <v>0</v>
      </c>
      <c r="AO464">
        <v>1</v>
      </c>
      <c r="AP464">
        <v>1</v>
      </c>
      <c r="AQ464">
        <v>0</v>
      </c>
      <c r="AR464">
        <v>0</v>
      </c>
      <c r="AS464" t="s">
        <v>3</v>
      </c>
      <c r="AT464">
        <v>8.7000000000000001E-4</v>
      </c>
      <c r="AU464" t="s">
        <v>42</v>
      </c>
      <c r="AV464">
        <v>0</v>
      </c>
      <c r="AW464">
        <v>2</v>
      </c>
      <c r="AX464">
        <v>85737509</v>
      </c>
      <c r="AY464">
        <v>1</v>
      </c>
      <c r="AZ464">
        <v>0</v>
      </c>
      <c r="BA464">
        <v>456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CV464">
        <v>0</v>
      </c>
      <c r="CW464">
        <v>0</v>
      </c>
      <c r="CX464">
        <f>ROUND(Y464*Source!I252,9)</f>
        <v>6.5249999999999998E-4</v>
      </c>
      <c r="CY464">
        <f t="shared" si="248"/>
        <v>16214.84</v>
      </c>
      <c r="CZ464">
        <f t="shared" si="249"/>
        <v>16214.84</v>
      </c>
      <c r="DA464">
        <f t="shared" si="250"/>
        <v>1</v>
      </c>
      <c r="DB464">
        <f t="shared" si="251"/>
        <v>14.11</v>
      </c>
      <c r="DC464">
        <f t="shared" si="252"/>
        <v>0</v>
      </c>
      <c r="DD464" t="s">
        <v>3</v>
      </c>
      <c r="DE464" t="s">
        <v>3</v>
      </c>
      <c r="DF464">
        <f t="shared" si="246"/>
        <v>10.58</v>
      </c>
      <c r="DG464">
        <f t="shared" si="242"/>
        <v>0</v>
      </c>
      <c r="DH464">
        <f t="shared" si="243"/>
        <v>0</v>
      </c>
      <c r="DI464">
        <f t="shared" si="245"/>
        <v>0</v>
      </c>
      <c r="DJ464">
        <f t="shared" si="253"/>
        <v>10.58</v>
      </c>
      <c r="DK464">
        <v>0</v>
      </c>
      <c r="DL464" t="s">
        <v>3</v>
      </c>
      <c r="DM464">
        <v>0</v>
      </c>
      <c r="DN464" t="s">
        <v>3</v>
      </c>
      <c r="DO464">
        <v>0</v>
      </c>
    </row>
    <row r="465" spans="1:119" x14ac:dyDescent="0.2">
      <c r="A465">
        <f>ROW(Source!A252)</f>
        <v>252</v>
      </c>
      <c r="B465">
        <v>85736471</v>
      </c>
      <c r="C465">
        <v>85737484</v>
      </c>
      <c r="D465">
        <v>85199398</v>
      </c>
      <c r="E465">
        <v>1</v>
      </c>
      <c r="F465">
        <v>1</v>
      </c>
      <c r="G465">
        <v>1081</v>
      </c>
      <c r="H465">
        <v>3</v>
      </c>
      <c r="I465" t="s">
        <v>739</v>
      </c>
      <c r="J465" t="s">
        <v>740</v>
      </c>
      <c r="K465" t="s">
        <v>741</v>
      </c>
      <c r="L465">
        <v>1346</v>
      </c>
      <c r="N465">
        <v>1009</v>
      </c>
      <c r="O465" t="s">
        <v>723</v>
      </c>
      <c r="P465" t="s">
        <v>723</v>
      </c>
      <c r="Q465">
        <v>1</v>
      </c>
      <c r="W465">
        <v>0</v>
      </c>
      <c r="X465">
        <v>488689173</v>
      </c>
      <c r="Y465">
        <f t="shared" si="247"/>
        <v>0.1</v>
      </c>
      <c r="AA465">
        <v>20.190000000000001</v>
      </c>
      <c r="AB465">
        <v>0</v>
      </c>
      <c r="AC465">
        <v>0</v>
      </c>
      <c r="AD465">
        <v>0</v>
      </c>
      <c r="AE465">
        <v>20.190000000000001</v>
      </c>
      <c r="AF465">
        <v>0</v>
      </c>
      <c r="AG465">
        <v>0</v>
      </c>
      <c r="AH465">
        <v>0</v>
      </c>
      <c r="AI465">
        <v>1</v>
      </c>
      <c r="AJ465">
        <v>1</v>
      </c>
      <c r="AK465">
        <v>1</v>
      </c>
      <c r="AL465">
        <v>1</v>
      </c>
      <c r="AM465">
        <v>-2</v>
      </c>
      <c r="AN465">
        <v>0</v>
      </c>
      <c r="AO465">
        <v>1</v>
      </c>
      <c r="AP465">
        <v>1</v>
      </c>
      <c r="AQ465">
        <v>0</v>
      </c>
      <c r="AR465">
        <v>0</v>
      </c>
      <c r="AS465" t="s">
        <v>3</v>
      </c>
      <c r="AT465">
        <v>0.1</v>
      </c>
      <c r="AU465" t="s">
        <v>42</v>
      </c>
      <c r="AV465">
        <v>0</v>
      </c>
      <c r="AW465">
        <v>2</v>
      </c>
      <c r="AX465">
        <v>85737510</v>
      </c>
      <c r="AY465">
        <v>1</v>
      </c>
      <c r="AZ465">
        <v>0</v>
      </c>
      <c r="BA465">
        <v>457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CV465">
        <v>0</v>
      </c>
      <c r="CW465">
        <v>0</v>
      </c>
      <c r="CX465">
        <f>ROUND(Y465*Source!I252,9)</f>
        <v>7.4999999999999997E-2</v>
      </c>
      <c r="CY465">
        <f t="shared" si="248"/>
        <v>20.190000000000001</v>
      </c>
      <c r="CZ465">
        <f t="shared" si="249"/>
        <v>20.190000000000001</v>
      </c>
      <c r="DA465">
        <f t="shared" si="250"/>
        <v>1</v>
      </c>
      <c r="DB465">
        <f t="shared" si="251"/>
        <v>2.02</v>
      </c>
      <c r="DC465">
        <f t="shared" si="252"/>
        <v>0</v>
      </c>
      <c r="DD465" t="s">
        <v>3</v>
      </c>
      <c r="DE465" t="s">
        <v>3</v>
      </c>
      <c r="DF465">
        <f t="shared" si="246"/>
        <v>1.51</v>
      </c>
      <c r="DG465">
        <f t="shared" si="242"/>
        <v>0</v>
      </c>
      <c r="DH465">
        <f t="shared" si="243"/>
        <v>0</v>
      </c>
      <c r="DI465">
        <f t="shared" si="245"/>
        <v>0</v>
      </c>
      <c r="DJ465">
        <f t="shared" si="253"/>
        <v>1.51</v>
      </c>
      <c r="DK465">
        <v>0</v>
      </c>
      <c r="DL465" t="s">
        <v>3</v>
      </c>
      <c r="DM465">
        <v>0</v>
      </c>
      <c r="DN465" t="s">
        <v>3</v>
      </c>
      <c r="DO465">
        <v>0</v>
      </c>
    </row>
    <row r="466" spans="1:119" x14ac:dyDescent="0.2">
      <c r="A466">
        <f>ROW(Source!A252)</f>
        <v>252</v>
      </c>
      <c r="B466">
        <v>85736471</v>
      </c>
      <c r="C466">
        <v>85737484</v>
      </c>
      <c r="D466">
        <v>85199540</v>
      </c>
      <c r="E466">
        <v>1</v>
      </c>
      <c r="F466">
        <v>1</v>
      </c>
      <c r="G466">
        <v>1081</v>
      </c>
      <c r="H466">
        <v>3</v>
      </c>
      <c r="I466" t="s">
        <v>742</v>
      </c>
      <c r="J466" t="s">
        <v>743</v>
      </c>
      <c r="K466" t="s">
        <v>744</v>
      </c>
      <c r="L466">
        <v>1348</v>
      </c>
      <c r="N466">
        <v>1009</v>
      </c>
      <c r="O466" t="s">
        <v>700</v>
      </c>
      <c r="P466" t="s">
        <v>700</v>
      </c>
      <c r="Q466">
        <v>1000</v>
      </c>
      <c r="W466">
        <v>0</v>
      </c>
      <c r="X466">
        <v>-1009884797</v>
      </c>
      <c r="Y466">
        <f t="shared" si="247"/>
        <v>4.0000000000000002E-4</v>
      </c>
      <c r="AA466">
        <v>35445.93</v>
      </c>
      <c r="AB466">
        <v>0</v>
      </c>
      <c r="AC466">
        <v>0</v>
      </c>
      <c r="AD466">
        <v>0</v>
      </c>
      <c r="AE466">
        <v>35445.93</v>
      </c>
      <c r="AF466">
        <v>0</v>
      </c>
      <c r="AG466">
        <v>0</v>
      </c>
      <c r="AH466">
        <v>0</v>
      </c>
      <c r="AI466">
        <v>1</v>
      </c>
      <c r="AJ466">
        <v>1</v>
      </c>
      <c r="AK466">
        <v>1</v>
      </c>
      <c r="AL466">
        <v>1</v>
      </c>
      <c r="AM466">
        <v>-2</v>
      </c>
      <c r="AN466">
        <v>0</v>
      </c>
      <c r="AO466">
        <v>1</v>
      </c>
      <c r="AP466">
        <v>1</v>
      </c>
      <c r="AQ466">
        <v>0</v>
      </c>
      <c r="AR466">
        <v>0</v>
      </c>
      <c r="AS466" t="s">
        <v>3</v>
      </c>
      <c r="AT466">
        <v>4.0000000000000002E-4</v>
      </c>
      <c r="AU466" t="s">
        <v>42</v>
      </c>
      <c r="AV466">
        <v>0</v>
      </c>
      <c r="AW466">
        <v>2</v>
      </c>
      <c r="AX466">
        <v>85737511</v>
      </c>
      <c r="AY466">
        <v>1</v>
      </c>
      <c r="AZ466">
        <v>0</v>
      </c>
      <c r="BA466">
        <v>458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CV466">
        <v>0</v>
      </c>
      <c r="CW466">
        <v>0</v>
      </c>
      <c r="CX466">
        <f>ROUND(Y466*Source!I252,9)</f>
        <v>2.9999999999999997E-4</v>
      </c>
      <c r="CY466">
        <f t="shared" si="248"/>
        <v>35445.93</v>
      </c>
      <c r="CZ466">
        <f t="shared" si="249"/>
        <v>35445.93</v>
      </c>
      <c r="DA466">
        <f t="shared" si="250"/>
        <v>1</v>
      </c>
      <c r="DB466">
        <f t="shared" si="251"/>
        <v>14.18</v>
      </c>
      <c r="DC466">
        <f t="shared" si="252"/>
        <v>0</v>
      </c>
      <c r="DD466" t="s">
        <v>3</v>
      </c>
      <c r="DE466" t="s">
        <v>3</v>
      </c>
      <c r="DF466">
        <f t="shared" si="246"/>
        <v>10.63</v>
      </c>
      <c r="DG466">
        <f t="shared" si="242"/>
        <v>0</v>
      </c>
      <c r="DH466">
        <f t="shared" si="243"/>
        <v>0</v>
      </c>
      <c r="DI466">
        <f t="shared" si="245"/>
        <v>0</v>
      </c>
      <c r="DJ466">
        <f t="shared" si="253"/>
        <v>10.63</v>
      </c>
      <c r="DK466">
        <v>0</v>
      </c>
      <c r="DL466" t="s">
        <v>3</v>
      </c>
      <c r="DM466">
        <v>0</v>
      </c>
      <c r="DN466" t="s">
        <v>3</v>
      </c>
      <c r="DO466">
        <v>0</v>
      </c>
    </row>
    <row r="467" spans="1:119" x14ac:dyDescent="0.2">
      <c r="A467">
        <f>ROW(Source!A252)</f>
        <v>252</v>
      </c>
      <c r="B467">
        <v>85736471</v>
      </c>
      <c r="C467">
        <v>85737484</v>
      </c>
      <c r="D467">
        <v>85211458</v>
      </c>
      <c r="E467">
        <v>1</v>
      </c>
      <c r="F467">
        <v>1</v>
      </c>
      <c r="G467">
        <v>1081</v>
      </c>
      <c r="H467">
        <v>3</v>
      </c>
      <c r="I467" t="s">
        <v>179</v>
      </c>
      <c r="J467" t="s">
        <v>181</v>
      </c>
      <c r="K467" t="s">
        <v>180</v>
      </c>
      <c r="L467">
        <v>1301</v>
      </c>
      <c r="N467">
        <v>1003</v>
      </c>
      <c r="O467" t="s">
        <v>156</v>
      </c>
      <c r="P467" t="s">
        <v>156</v>
      </c>
      <c r="Q467">
        <v>1</v>
      </c>
      <c r="W467">
        <v>0</v>
      </c>
      <c r="X467">
        <v>-2048145394</v>
      </c>
      <c r="Y467">
        <f t="shared" si="247"/>
        <v>100</v>
      </c>
      <c r="AA467">
        <v>41.57</v>
      </c>
      <c r="AB467">
        <v>0</v>
      </c>
      <c r="AC467">
        <v>0</v>
      </c>
      <c r="AD467">
        <v>0</v>
      </c>
      <c r="AE467">
        <v>41.57</v>
      </c>
      <c r="AF467">
        <v>0</v>
      </c>
      <c r="AG467">
        <v>0</v>
      </c>
      <c r="AH467">
        <v>0</v>
      </c>
      <c r="AI467">
        <v>1</v>
      </c>
      <c r="AJ467">
        <v>1</v>
      </c>
      <c r="AK467">
        <v>1</v>
      </c>
      <c r="AL467">
        <v>1</v>
      </c>
      <c r="AM467">
        <v>0</v>
      </c>
      <c r="AN467">
        <v>0</v>
      </c>
      <c r="AO467">
        <v>0</v>
      </c>
      <c r="AP467">
        <v>1</v>
      </c>
      <c r="AQ467">
        <v>0</v>
      </c>
      <c r="AR467">
        <v>0</v>
      </c>
      <c r="AS467" t="s">
        <v>3</v>
      </c>
      <c r="AT467">
        <v>100</v>
      </c>
      <c r="AU467" t="s">
        <v>42</v>
      </c>
      <c r="AV467">
        <v>0</v>
      </c>
      <c r="AW467">
        <v>1</v>
      </c>
      <c r="AX467">
        <v>-1</v>
      </c>
      <c r="AY467">
        <v>0</v>
      </c>
      <c r="AZ467">
        <v>0</v>
      </c>
      <c r="BA467" t="s">
        <v>3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CV467">
        <v>0</v>
      </c>
      <c r="CW467">
        <v>0</v>
      </c>
      <c r="CX467">
        <f>ROUND(Y467*Source!I252,9)</f>
        <v>75</v>
      </c>
      <c r="CY467">
        <f t="shared" si="248"/>
        <v>41.57</v>
      </c>
      <c r="CZ467">
        <f t="shared" si="249"/>
        <v>41.57</v>
      </c>
      <c r="DA467">
        <f t="shared" si="250"/>
        <v>1</v>
      </c>
      <c r="DB467">
        <f t="shared" si="251"/>
        <v>4157</v>
      </c>
      <c r="DC467">
        <f t="shared" si="252"/>
        <v>0</v>
      </c>
      <c r="DD467" t="s">
        <v>3</v>
      </c>
      <c r="DE467" t="s">
        <v>3</v>
      </c>
      <c r="DF467">
        <f t="shared" si="246"/>
        <v>3117.75</v>
      </c>
      <c r="DG467">
        <f t="shared" si="242"/>
        <v>0</v>
      </c>
      <c r="DH467">
        <f t="shared" si="243"/>
        <v>0</v>
      </c>
      <c r="DI467">
        <f t="shared" si="245"/>
        <v>0</v>
      </c>
      <c r="DJ467">
        <f t="shared" si="253"/>
        <v>3117.75</v>
      </c>
      <c r="DK467">
        <v>0</v>
      </c>
      <c r="DL467" t="s">
        <v>3</v>
      </c>
      <c r="DM467">
        <v>0</v>
      </c>
      <c r="DN467" t="s">
        <v>3</v>
      </c>
      <c r="DO467">
        <v>0</v>
      </c>
    </row>
    <row r="468" spans="1:119" x14ac:dyDescent="0.2">
      <c r="A468">
        <f>ROW(Source!A252)</f>
        <v>252</v>
      </c>
      <c r="B468">
        <v>85736471</v>
      </c>
      <c r="C468">
        <v>85737484</v>
      </c>
      <c r="D468">
        <v>85216792</v>
      </c>
      <c r="E468">
        <v>1</v>
      </c>
      <c r="F468">
        <v>1</v>
      </c>
      <c r="G468">
        <v>1081</v>
      </c>
      <c r="H468">
        <v>3</v>
      </c>
      <c r="I468" t="s">
        <v>175</v>
      </c>
      <c r="J468" t="s">
        <v>177</v>
      </c>
      <c r="K468" t="s">
        <v>176</v>
      </c>
      <c r="L468">
        <v>1354</v>
      </c>
      <c r="N468">
        <v>1010</v>
      </c>
      <c r="O468" t="s">
        <v>146</v>
      </c>
      <c r="P468" t="s">
        <v>146</v>
      </c>
      <c r="Q468">
        <v>1</v>
      </c>
      <c r="W468">
        <v>0</v>
      </c>
      <c r="X468">
        <v>-254914390</v>
      </c>
      <c r="Y468">
        <f t="shared" si="247"/>
        <v>5.3333329999999997</v>
      </c>
      <c r="AA468">
        <v>74.36</v>
      </c>
      <c r="AB468">
        <v>0</v>
      </c>
      <c r="AC468">
        <v>0</v>
      </c>
      <c r="AD468">
        <v>0</v>
      </c>
      <c r="AE468">
        <v>74.36</v>
      </c>
      <c r="AF468">
        <v>0</v>
      </c>
      <c r="AG468">
        <v>0</v>
      </c>
      <c r="AH468">
        <v>0</v>
      </c>
      <c r="AI468">
        <v>1</v>
      </c>
      <c r="AJ468">
        <v>1</v>
      </c>
      <c r="AK468">
        <v>1</v>
      </c>
      <c r="AL468">
        <v>1</v>
      </c>
      <c r="AM468">
        <v>0</v>
      </c>
      <c r="AN468">
        <v>0</v>
      </c>
      <c r="AO468">
        <v>0</v>
      </c>
      <c r="AP468">
        <v>1</v>
      </c>
      <c r="AQ468">
        <v>0</v>
      </c>
      <c r="AR468">
        <v>0</v>
      </c>
      <c r="AS468" t="s">
        <v>3</v>
      </c>
      <c r="AT468">
        <v>5.3333329999999997</v>
      </c>
      <c r="AU468" t="s">
        <v>42</v>
      </c>
      <c r="AV468">
        <v>0</v>
      </c>
      <c r="AW468">
        <v>1</v>
      </c>
      <c r="AX468">
        <v>-1</v>
      </c>
      <c r="AY468">
        <v>0</v>
      </c>
      <c r="AZ468">
        <v>0</v>
      </c>
      <c r="BA468" t="s">
        <v>3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CV468">
        <v>0</v>
      </c>
      <c r="CW468">
        <v>0</v>
      </c>
      <c r="CX468">
        <f>ROUND(Y468*Source!I252,9)</f>
        <v>3.9999997500000002</v>
      </c>
      <c r="CY468">
        <f t="shared" si="248"/>
        <v>74.36</v>
      </c>
      <c r="CZ468">
        <f t="shared" si="249"/>
        <v>74.36</v>
      </c>
      <c r="DA468">
        <f t="shared" si="250"/>
        <v>1</v>
      </c>
      <c r="DB468">
        <f t="shared" si="251"/>
        <v>396.59</v>
      </c>
      <c r="DC468">
        <f t="shared" si="252"/>
        <v>0</v>
      </c>
      <c r="DD468" t="s">
        <v>3</v>
      </c>
      <c r="DE468" t="s">
        <v>3</v>
      </c>
      <c r="DF468">
        <f t="shared" si="246"/>
        <v>297.44</v>
      </c>
      <c r="DG468">
        <f t="shared" si="242"/>
        <v>0</v>
      </c>
      <c r="DH468">
        <f t="shared" si="243"/>
        <v>0</v>
      </c>
      <c r="DI468">
        <f t="shared" si="245"/>
        <v>0</v>
      </c>
      <c r="DJ468">
        <f t="shared" si="253"/>
        <v>297.44</v>
      </c>
      <c r="DK468">
        <v>0</v>
      </c>
      <c r="DL468" t="s">
        <v>3</v>
      </c>
      <c r="DM468">
        <v>0</v>
      </c>
      <c r="DN468" t="s">
        <v>3</v>
      </c>
      <c r="DO468">
        <v>0</v>
      </c>
    </row>
    <row r="469" spans="1:119" x14ac:dyDescent="0.2">
      <c r="A469">
        <f>ROW(Source!A253)</f>
        <v>253</v>
      </c>
      <c r="B469">
        <v>85736473</v>
      </c>
      <c r="C469">
        <v>85737484</v>
      </c>
      <c r="D469">
        <v>85164021</v>
      </c>
      <c r="E469">
        <v>1081</v>
      </c>
      <c r="F469">
        <v>1</v>
      </c>
      <c r="G469">
        <v>1081</v>
      </c>
      <c r="H469">
        <v>1</v>
      </c>
      <c r="I469" t="s">
        <v>684</v>
      </c>
      <c r="J469" t="s">
        <v>3</v>
      </c>
      <c r="K469" t="s">
        <v>685</v>
      </c>
      <c r="L469">
        <v>1191</v>
      </c>
      <c r="N469">
        <v>1013</v>
      </c>
      <c r="O469" t="s">
        <v>686</v>
      </c>
      <c r="P469" t="s">
        <v>686</v>
      </c>
      <c r="Q469">
        <v>1</v>
      </c>
      <c r="W469">
        <v>0</v>
      </c>
      <c r="X469">
        <v>476480486</v>
      </c>
      <c r="Y469">
        <f>((AT469*1.15)*1.2)</f>
        <v>46.506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1</v>
      </c>
      <c r="AK469">
        <v>1</v>
      </c>
      <c r="AL469">
        <v>1</v>
      </c>
      <c r="AM469">
        <v>5</v>
      </c>
      <c r="AN469">
        <v>0</v>
      </c>
      <c r="AO469">
        <v>1</v>
      </c>
      <c r="AP469">
        <v>1</v>
      </c>
      <c r="AQ469">
        <v>0</v>
      </c>
      <c r="AR469">
        <v>0</v>
      </c>
      <c r="AS469" t="s">
        <v>3</v>
      </c>
      <c r="AT469">
        <v>33.700000000000003</v>
      </c>
      <c r="AU469" t="s">
        <v>141</v>
      </c>
      <c r="AV469">
        <v>1</v>
      </c>
      <c r="AW469">
        <v>2</v>
      </c>
      <c r="AX469">
        <v>85737500</v>
      </c>
      <c r="AY469">
        <v>1</v>
      </c>
      <c r="AZ469">
        <v>0</v>
      </c>
      <c r="BA469">
        <v>462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CU469">
        <f>ROUND(AT469*Source!I253*AH469*AL469,2)</f>
        <v>0</v>
      </c>
      <c r="CV469">
        <f>ROUND(Y469*Source!I253,9)</f>
        <v>34.8795</v>
      </c>
      <c r="CW469">
        <v>0</v>
      </c>
      <c r="CX469">
        <f>ROUND(Y469*Source!I253,9)</f>
        <v>34.8795</v>
      </c>
      <c r="CY469">
        <f>AD469</f>
        <v>0</v>
      </c>
      <c r="CZ469">
        <f>AH469</f>
        <v>0</v>
      </c>
      <c r="DA469">
        <f>AL469</f>
        <v>1</v>
      </c>
      <c r="DB469">
        <f>ROUND(((ROUND(AT469*CZ469,2)*1.15)*1.2),6)</f>
        <v>0</v>
      </c>
      <c r="DC469">
        <f>ROUND(((ROUND(AT469*AG469,2)*1.15)*1.2),6)</f>
        <v>0</v>
      </c>
      <c r="DD469" t="s">
        <v>3</v>
      </c>
      <c r="DE469" t="s">
        <v>3</v>
      </c>
      <c r="DF469">
        <f t="shared" si="246"/>
        <v>0</v>
      </c>
      <c r="DG469">
        <f t="shared" si="242"/>
        <v>0</v>
      </c>
      <c r="DH469">
        <f t="shared" si="243"/>
        <v>0</v>
      </c>
      <c r="DI469">
        <f t="shared" si="245"/>
        <v>0</v>
      </c>
      <c r="DJ469">
        <f>DI469</f>
        <v>0</v>
      </c>
      <c r="DK469">
        <v>0</v>
      </c>
      <c r="DL469" t="s">
        <v>3</v>
      </c>
      <c r="DM469">
        <v>0</v>
      </c>
      <c r="DN469" t="s">
        <v>3</v>
      </c>
      <c r="DO469">
        <v>0</v>
      </c>
    </row>
    <row r="470" spans="1:119" x14ac:dyDescent="0.2">
      <c r="A470">
        <f>ROW(Source!A253)</f>
        <v>253</v>
      </c>
      <c r="B470">
        <v>85736473</v>
      </c>
      <c r="C470">
        <v>85737484</v>
      </c>
      <c r="D470">
        <v>85229630</v>
      </c>
      <c r="E470">
        <v>1</v>
      </c>
      <c r="F470">
        <v>1</v>
      </c>
      <c r="G470">
        <v>1081</v>
      </c>
      <c r="H470">
        <v>2</v>
      </c>
      <c r="I470" t="s">
        <v>724</v>
      </c>
      <c r="J470" t="s">
        <v>725</v>
      </c>
      <c r="K470" t="s">
        <v>726</v>
      </c>
      <c r="L470">
        <v>1368</v>
      </c>
      <c r="N470">
        <v>1011</v>
      </c>
      <c r="O470" t="s">
        <v>690</v>
      </c>
      <c r="P470" t="s">
        <v>690</v>
      </c>
      <c r="Q470">
        <v>1</v>
      </c>
      <c r="W470">
        <v>0</v>
      </c>
      <c r="X470">
        <v>378609176</v>
      </c>
      <c r="Y470">
        <f>((AT470*1.25)*1.2)</f>
        <v>1.7849999999999997</v>
      </c>
      <c r="AA470">
        <v>0</v>
      </c>
      <c r="AB470">
        <v>46.59</v>
      </c>
      <c r="AC470">
        <v>0</v>
      </c>
      <c r="AD470">
        <v>0</v>
      </c>
      <c r="AE470">
        <v>0</v>
      </c>
      <c r="AF470">
        <v>3.18</v>
      </c>
      <c r="AG470">
        <v>0</v>
      </c>
      <c r="AH470">
        <v>0</v>
      </c>
      <c r="AI470">
        <v>1</v>
      </c>
      <c r="AJ470">
        <v>13.73</v>
      </c>
      <c r="AK470">
        <v>1</v>
      </c>
      <c r="AL470">
        <v>1</v>
      </c>
      <c r="AM470">
        <v>2</v>
      </c>
      <c r="AN470">
        <v>0</v>
      </c>
      <c r="AO470">
        <v>1</v>
      </c>
      <c r="AP470">
        <v>1</v>
      </c>
      <c r="AQ470">
        <v>0</v>
      </c>
      <c r="AR470">
        <v>0</v>
      </c>
      <c r="AS470" t="s">
        <v>3</v>
      </c>
      <c r="AT470">
        <v>1.19</v>
      </c>
      <c r="AU470" t="s">
        <v>140</v>
      </c>
      <c r="AV470">
        <v>0</v>
      </c>
      <c r="AW470">
        <v>2</v>
      </c>
      <c r="AX470">
        <v>85737501</v>
      </c>
      <c r="AY470">
        <v>1</v>
      </c>
      <c r="AZ470">
        <v>0</v>
      </c>
      <c r="BA470">
        <v>463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CV470">
        <v>0</v>
      </c>
      <c r="CW470">
        <f>ROUND(Y470*Source!I253*DO470,9)</f>
        <v>0</v>
      </c>
      <c r="CX470">
        <f>ROUND(Y470*Source!I253,9)</f>
        <v>1.3387500000000001</v>
      </c>
      <c r="CY470">
        <f>AB470</f>
        <v>46.59</v>
      </c>
      <c r="CZ470">
        <f>AF470</f>
        <v>3.18</v>
      </c>
      <c r="DA470">
        <f>AJ470</f>
        <v>13.73</v>
      </c>
      <c r="DB470">
        <f>ROUND(((ROUND(AT470*CZ470,2)*1.25)*1.2),6)</f>
        <v>5.67</v>
      </c>
      <c r="DC470">
        <f>ROUND(((ROUND(AT470*AG470,2)*1.25)*1.2),6)</f>
        <v>0</v>
      </c>
      <c r="DD470" t="s">
        <v>3</v>
      </c>
      <c r="DE470" t="s">
        <v>3</v>
      </c>
      <c r="DF470">
        <f t="shared" si="246"/>
        <v>0</v>
      </c>
      <c r="DG470">
        <f>ROUND(ROUND(AF470*AJ470,2)*CX470,2)</f>
        <v>58.45</v>
      </c>
      <c r="DH470">
        <f t="shared" si="243"/>
        <v>0</v>
      </c>
      <c r="DI470">
        <f t="shared" si="245"/>
        <v>0</v>
      </c>
      <c r="DJ470">
        <f>DG470</f>
        <v>58.45</v>
      </c>
      <c r="DK470">
        <v>0</v>
      </c>
      <c r="DL470" t="s">
        <v>3</v>
      </c>
      <c r="DM470">
        <v>0</v>
      </c>
      <c r="DN470" t="s">
        <v>3</v>
      </c>
      <c r="DO470">
        <v>0</v>
      </c>
    </row>
    <row r="471" spans="1:119" x14ac:dyDescent="0.2">
      <c r="A471">
        <f>ROW(Source!A253)</f>
        <v>253</v>
      </c>
      <c r="B471">
        <v>85736473</v>
      </c>
      <c r="C471">
        <v>85737484</v>
      </c>
      <c r="D471">
        <v>85229932</v>
      </c>
      <c r="E471">
        <v>1</v>
      </c>
      <c r="F471">
        <v>1</v>
      </c>
      <c r="G471">
        <v>1081</v>
      </c>
      <c r="H471">
        <v>2</v>
      </c>
      <c r="I471" t="s">
        <v>704</v>
      </c>
      <c r="J471" t="s">
        <v>705</v>
      </c>
      <c r="K471" t="s">
        <v>706</v>
      </c>
      <c r="L471">
        <v>1368</v>
      </c>
      <c r="N471">
        <v>1011</v>
      </c>
      <c r="O471" t="s">
        <v>690</v>
      </c>
      <c r="P471" t="s">
        <v>690</v>
      </c>
      <c r="Q471">
        <v>1</v>
      </c>
      <c r="W471">
        <v>0</v>
      </c>
      <c r="X471">
        <v>874612079</v>
      </c>
      <c r="Y471">
        <f>((AT471*1.25)*1.2)</f>
        <v>0.6</v>
      </c>
      <c r="AA471">
        <v>0</v>
      </c>
      <c r="AB471">
        <v>1513.56</v>
      </c>
      <c r="AC471">
        <v>758.78</v>
      </c>
      <c r="AD471">
        <v>0</v>
      </c>
      <c r="AE471">
        <v>0</v>
      </c>
      <c r="AF471">
        <v>83.1</v>
      </c>
      <c r="AG471">
        <v>12.62</v>
      </c>
      <c r="AH471">
        <v>0</v>
      </c>
      <c r="AI471">
        <v>1</v>
      </c>
      <c r="AJ471">
        <v>17.07</v>
      </c>
      <c r="AK471">
        <v>56.35</v>
      </c>
      <c r="AL471">
        <v>1</v>
      </c>
      <c r="AM471">
        <v>2</v>
      </c>
      <c r="AN471">
        <v>0</v>
      </c>
      <c r="AO471">
        <v>1</v>
      </c>
      <c r="AP471">
        <v>1</v>
      </c>
      <c r="AQ471">
        <v>0</v>
      </c>
      <c r="AR471">
        <v>0</v>
      </c>
      <c r="AS471" t="s">
        <v>3</v>
      </c>
      <c r="AT471">
        <v>0.4</v>
      </c>
      <c r="AU471" t="s">
        <v>140</v>
      </c>
      <c r="AV471">
        <v>0</v>
      </c>
      <c r="AW471">
        <v>2</v>
      </c>
      <c r="AX471">
        <v>85737502</v>
      </c>
      <c r="AY471">
        <v>1</v>
      </c>
      <c r="AZ471">
        <v>0</v>
      </c>
      <c r="BA471">
        <v>464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CV471">
        <v>0</v>
      </c>
      <c r="CW471">
        <f>ROUND(Y471*Source!I253*DO471,9)</f>
        <v>5.6790000000000003</v>
      </c>
      <c r="CX471">
        <f>ROUND(Y471*Source!I253,9)</f>
        <v>0.45</v>
      </c>
      <c r="CY471">
        <f>AB471</f>
        <v>1513.56</v>
      </c>
      <c r="CZ471">
        <f>AF471</f>
        <v>83.1</v>
      </c>
      <c r="DA471">
        <f>AJ471</f>
        <v>17.07</v>
      </c>
      <c r="DB471">
        <f>ROUND(((ROUND(AT471*CZ471,2)*1.25)*1.2),6)</f>
        <v>49.86</v>
      </c>
      <c r="DC471">
        <f>ROUND(((ROUND(AT471*AG471,2)*1.25)*1.2),6)</f>
        <v>7.5750000000000002</v>
      </c>
      <c r="DD471" t="s">
        <v>3</v>
      </c>
      <c r="DE471" t="s">
        <v>3</v>
      </c>
      <c r="DF471">
        <f t="shared" si="246"/>
        <v>0</v>
      </c>
      <c r="DG471">
        <f>ROUND(ROUND(AF471*AJ471,2)*CX471,2)</f>
        <v>638.33000000000004</v>
      </c>
      <c r="DH471">
        <f>ROUND(ROUND(AG471*AK471,2)*CX471,2)</f>
        <v>320.01</v>
      </c>
      <c r="DI471">
        <f t="shared" si="245"/>
        <v>0</v>
      </c>
      <c r="DJ471">
        <f>DG471</f>
        <v>638.33000000000004</v>
      </c>
      <c r="DK471">
        <v>0</v>
      </c>
      <c r="DL471" t="s">
        <v>707</v>
      </c>
      <c r="DM471">
        <v>0</v>
      </c>
      <c r="DN471" t="s">
        <v>686</v>
      </c>
      <c r="DO471">
        <v>12.62</v>
      </c>
    </row>
    <row r="472" spans="1:119" x14ac:dyDescent="0.2">
      <c r="A472">
        <f>ROW(Source!A253)</f>
        <v>253</v>
      </c>
      <c r="B472">
        <v>85736473</v>
      </c>
      <c r="C472">
        <v>85737484</v>
      </c>
      <c r="D472">
        <v>85229166</v>
      </c>
      <c r="E472">
        <v>1</v>
      </c>
      <c r="F472">
        <v>1</v>
      </c>
      <c r="G472">
        <v>1081</v>
      </c>
      <c r="H472">
        <v>2</v>
      </c>
      <c r="I472" t="s">
        <v>727</v>
      </c>
      <c r="J472" t="s">
        <v>728</v>
      </c>
      <c r="K472" t="s">
        <v>729</v>
      </c>
      <c r="L472">
        <v>1368</v>
      </c>
      <c r="N472">
        <v>1011</v>
      </c>
      <c r="O472" t="s">
        <v>690</v>
      </c>
      <c r="P472" t="s">
        <v>690</v>
      </c>
      <c r="Q472">
        <v>1</v>
      </c>
      <c r="W472">
        <v>0</v>
      </c>
      <c r="X472">
        <v>-44940208</v>
      </c>
      <c r="Y472">
        <f>((AT472*1.25)*1.2)</f>
        <v>0.09</v>
      </c>
      <c r="AA472">
        <v>0</v>
      </c>
      <c r="AB472">
        <v>2758.65</v>
      </c>
      <c r="AC472">
        <v>1017.92</v>
      </c>
      <c r="AD472">
        <v>0</v>
      </c>
      <c r="AE472">
        <v>0</v>
      </c>
      <c r="AF472">
        <v>179.17</v>
      </c>
      <c r="AG472">
        <v>16.93</v>
      </c>
      <c r="AH472">
        <v>0</v>
      </c>
      <c r="AI472">
        <v>1</v>
      </c>
      <c r="AJ472">
        <v>14.43</v>
      </c>
      <c r="AK472">
        <v>56.35</v>
      </c>
      <c r="AL472">
        <v>1</v>
      </c>
      <c r="AM472">
        <v>2</v>
      </c>
      <c r="AN472">
        <v>0</v>
      </c>
      <c r="AO472">
        <v>1</v>
      </c>
      <c r="AP472">
        <v>1</v>
      </c>
      <c r="AQ472">
        <v>0</v>
      </c>
      <c r="AR472">
        <v>0</v>
      </c>
      <c r="AS472" t="s">
        <v>3</v>
      </c>
      <c r="AT472">
        <v>0.06</v>
      </c>
      <c r="AU472" t="s">
        <v>140</v>
      </c>
      <c r="AV472">
        <v>0</v>
      </c>
      <c r="AW472">
        <v>2</v>
      </c>
      <c r="AX472">
        <v>85737503</v>
      </c>
      <c r="AY472">
        <v>1</v>
      </c>
      <c r="AZ472">
        <v>0</v>
      </c>
      <c r="BA472">
        <v>465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CV472">
        <v>0</v>
      </c>
      <c r="CW472">
        <f>ROUND(Y472*Source!I253*DO472,9)</f>
        <v>1.1427750000000001</v>
      </c>
      <c r="CX472">
        <f>ROUND(Y472*Source!I253,9)</f>
        <v>6.7500000000000004E-2</v>
      </c>
      <c r="CY472">
        <f>AB472</f>
        <v>2758.65</v>
      </c>
      <c r="CZ472">
        <f>AF472</f>
        <v>179.17</v>
      </c>
      <c r="DA472">
        <f>AJ472</f>
        <v>14.43</v>
      </c>
      <c r="DB472">
        <f>ROUND(((ROUND(AT472*CZ472,2)*1.25)*1.2),6)</f>
        <v>16.125</v>
      </c>
      <c r="DC472">
        <f>ROUND(((ROUND(AT472*AG472,2)*1.25)*1.2),6)</f>
        <v>1.53</v>
      </c>
      <c r="DD472" t="s">
        <v>3</v>
      </c>
      <c r="DE472" t="s">
        <v>3</v>
      </c>
      <c r="DF472">
        <f t="shared" si="246"/>
        <v>0</v>
      </c>
      <c r="DG472">
        <f>ROUND(ROUND(AF472*AJ472,2)*CX472,2)</f>
        <v>174.52</v>
      </c>
      <c r="DH472">
        <f>ROUND(ROUND(AG472*AK472,2)*CX472,2)</f>
        <v>64.400000000000006</v>
      </c>
      <c r="DI472">
        <f t="shared" si="245"/>
        <v>0</v>
      </c>
      <c r="DJ472">
        <f>DG472</f>
        <v>174.52</v>
      </c>
      <c r="DK472">
        <v>0</v>
      </c>
      <c r="DL472" t="s">
        <v>707</v>
      </c>
      <c r="DM472">
        <v>0</v>
      </c>
      <c r="DN472" t="s">
        <v>686</v>
      </c>
      <c r="DO472">
        <v>16.93</v>
      </c>
    </row>
    <row r="473" spans="1:119" x14ac:dyDescent="0.2">
      <c r="A473">
        <f>ROW(Source!A253)</f>
        <v>253</v>
      </c>
      <c r="B473">
        <v>85736473</v>
      </c>
      <c r="C473">
        <v>85737484</v>
      </c>
      <c r="D473">
        <v>85198960</v>
      </c>
      <c r="E473">
        <v>1</v>
      </c>
      <c r="F473">
        <v>1</v>
      </c>
      <c r="G473">
        <v>1081</v>
      </c>
      <c r="H473">
        <v>3</v>
      </c>
      <c r="I473" t="s">
        <v>714</v>
      </c>
      <c r="J473" t="s">
        <v>715</v>
      </c>
      <c r="K473" t="s">
        <v>716</v>
      </c>
      <c r="L473">
        <v>1339</v>
      </c>
      <c r="N473">
        <v>1007</v>
      </c>
      <c r="O473" t="s">
        <v>694</v>
      </c>
      <c r="P473" t="s">
        <v>694</v>
      </c>
      <c r="Q473">
        <v>1</v>
      </c>
      <c r="W473">
        <v>0</v>
      </c>
      <c r="X473">
        <v>-1622585150</v>
      </c>
      <c r="Y473">
        <f t="shared" ref="Y473:Y482" si="254">((AT473*1)*1)</f>
        <v>9.1999999999999998E-2</v>
      </c>
      <c r="AA473">
        <v>54.79</v>
      </c>
      <c r="AB473">
        <v>0</v>
      </c>
      <c r="AC473">
        <v>0</v>
      </c>
      <c r="AD473">
        <v>0</v>
      </c>
      <c r="AE473">
        <v>7.07</v>
      </c>
      <c r="AF473">
        <v>0</v>
      </c>
      <c r="AG473">
        <v>0</v>
      </c>
      <c r="AH473">
        <v>0</v>
      </c>
      <c r="AI473">
        <v>7.75</v>
      </c>
      <c r="AJ473">
        <v>1</v>
      </c>
      <c r="AK473">
        <v>1</v>
      </c>
      <c r="AL473">
        <v>1</v>
      </c>
      <c r="AM473">
        <v>2</v>
      </c>
      <c r="AN473">
        <v>0</v>
      </c>
      <c r="AO473">
        <v>1</v>
      </c>
      <c r="AP473">
        <v>1</v>
      </c>
      <c r="AQ473">
        <v>0</v>
      </c>
      <c r="AR473">
        <v>0</v>
      </c>
      <c r="AS473" t="s">
        <v>3</v>
      </c>
      <c r="AT473">
        <v>9.1999999999999998E-2</v>
      </c>
      <c r="AU473" t="s">
        <v>42</v>
      </c>
      <c r="AV473">
        <v>0</v>
      </c>
      <c r="AW473">
        <v>2</v>
      </c>
      <c r="AX473">
        <v>85737504</v>
      </c>
      <c r="AY473">
        <v>1</v>
      </c>
      <c r="AZ473">
        <v>0</v>
      </c>
      <c r="BA473">
        <v>466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CV473">
        <v>0</v>
      </c>
      <c r="CW473">
        <v>0</v>
      </c>
      <c r="CX473">
        <f>ROUND(Y473*Source!I253,9)</f>
        <v>6.9000000000000006E-2</v>
      </c>
      <c r="CY473">
        <f t="shared" ref="CY473:CY482" si="255">AA473</f>
        <v>54.79</v>
      </c>
      <c r="CZ473">
        <f t="shared" ref="CZ473:CZ482" si="256">AE473</f>
        <v>7.07</v>
      </c>
      <c r="DA473">
        <f t="shared" ref="DA473:DA482" si="257">AI473</f>
        <v>7.75</v>
      </c>
      <c r="DB473">
        <f t="shared" ref="DB473:DB482" si="258">ROUND(((ROUND(AT473*CZ473,2)*1)*1),6)</f>
        <v>0.65</v>
      </c>
      <c r="DC473">
        <f t="shared" ref="DC473:DC482" si="259">ROUND(((ROUND(AT473*AG473,2)*1)*1),6)</f>
        <v>0</v>
      </c>
      <c r="DD473" t="s">
        <v>3</v>
      </c>
      <c r="DE473" t="s">
        <v>3</v>
      </c>
      <c r="DF473">
        <f t="shared" ref="DF473:DF482" si="260">ROUND(ROUND(AE473*AI473,2)*CX473,2)</f>
        <v>3.78</v>
      </c>
      <c r="DG473">
        <f t="shared" ref="DG473:DG496" si="261">ROUND(ROUND(AF473,2)*CX473,2)</f>
        <v>0</v>
      </c>
      <c r="DH473">
        <f t="shared" ref="DH473:DH497" si="262">ROUND(ROUND(AG473,2)*CX473,2)</f>
        <v>0</v>
      </c>
      <c r="DI473">
        <f t="shared" si="245"/>
        <v>0</v>
      </c>
      <c r="DJ473">
        <f t="shared" ref="DJ473:DJ482" si="263">DF473</f>
        <v>3.78</v>
      </c>
      <c r="DK473">
        <v>0</v>
      </c>
      <c r="DL473" t="s">
        <v>3</v>
      </c>
      <c r="DM473">
        <v>0</v>
      </c>
      <c r="DN473" t="s">
        <v>3</v>
      </c>
      <c r="DO473">
        <v>0</v>
      </c>
    </row>
    <row r="474" spans="1:119" x14ac:dyDescent="0.2">
      <c r="A474">
        <f>ROW(Source!A253)</f>
        <v>253</v>
      </c>
      <c r="B474">
        <v>85736473</v>
      </c>
      <c r="C474">
        <v>85737484</v>
      </c>
      <c r="D474">
        <v>85200671</v>
      </c>
      <c r="E474">
        <v>1</v>
      </c>
      <c r="F474">
        <v>1</v>
      </c>
      <c r="G474">
        <v>1081</v>
      </c>
      <c r="H474">
        <v>3</v>
      </c>
      <c r="I474" t="s">
        <v>730</v>
      </c>
      <c r="J474" t="s">
        <v>731</v>
      </c>
      <c r="K474" t="s">
        <v>732</v>
      </c>
      <c r="L474">
        <v>1346</v>
      </c>
      <c r="N474">
        <v>1009</v>
      </c>
      <c r="O474" t="s">
        <v>723</v>
      </c>
      <c r="P474" t="s">
        <v>723</v>
      </c>
      <c r="Q474">
        <v>1</v>
      </c>
      <c r="W474">
        <v>0</v>
      </c>
      <c r="X474">
        <v>1021383118</v>
      </c>
      <c r="Y474">
        <f t="shared" si="254"/>
        <v>0.05</v>
      </c>
      <c r="AA474">
        <v>315.23</v>
      </c>
      <c r="AB474">
        <v>0</v>
      </c>
      <c r="AC474">
        <v>0</v>
      </c>
      <c r="AD474">
        <v>0</v>
      </c>
      <c r="AE474">
        <v>37.979999999999997</v>
      </c>
      <c r="AF474">
        <v>0</v>
      </c>
      <c r="AG474">
        <v>0</v>
      </c>
      <c r="AH474">
        <v>0</v>
      </c>
      <c r="AI474">
        <v>8.3000000000000007</v>
      </c>
      <c r="AJ474">
        <v>1</v>
      </c>
      <c r="AK474">
        <v>1</v>
      </c>
      <c r="AL474">
        <v>1</v>
      </c>
      <c r="AM474">
        <v>2</v>
      </c>
      <c r="AN474">
        <v>0</v>
      </c>
      <c r="AO474">
        <v>1</v>
      </c>
      <c r="AP474">
        <v>1</v>
      </c>
      <c r="AQ474">
        <v>0</v>
      </c>
      <c r="AR474">
        <v>0</v>
      </c>
      <c r="AS474" t="s">
        <v>3</v>
      </c>
      <c r="AT474">
        <v>0.05</v>
      </c>
      <c r="AU474" t="s">
        <v>42</v>
      </c>
      <c r="AV474">
        <v>0</v>
      </c>
      <c r="AW474">
        <v>2</v>
      </c>
      <c r="AX474">
        <v>85737505</v>
      </c>
      <c r="AY474">
        <v>1</v>
      </c>
      <c r="AZ474">
        <v>0</v>
      </c>
      <c r="BA474">
        <v>467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CV474">
        <v>0</v>
      </c>
      <c r="CW474">
        <v>0</v>
      </c>
      <c r="CX474">
        <f>ROUND(Y474*Source!I253,9)</f>
        <v>3.7499999999999999E-2</v>
      </c>
      <c r="CY474">
        <f t="shared" si="255"/>
        <v>315.23</v>
      </c>
      <c r="CZ474">
        <f t="shared" si="256"/>
        <v>37.979999999999997</v>
      </c>
      <c r="DA474">
        <f t="shared" si="257"/>
        <v>8.3000000000000007</v>
      </c>
      <c r="DB474">
        <f t="shared" si="258"/>
        <v>1.9</v>
      </c>
      <c r="DC474">
        <f t="shared" si="259"/>
        <v>0</v>
      </c>
      <c r="DD474" t="s">
        <v>3</v>
      </c>
      <c r="DE474" t="s">
        <v>3</v>
      </c>
      <c r="DF474">
        <f t="shared" si="260"/>
        <v>11.82</v>
      </c>
      <c r="DG474">
        <f t="shared" si="261"/>
        <v>0</v>
      </c>
      <c r="DH474">
        <f t="shared" si="262"/>
        <v>0</v>
      </c>
      <c r="DI474">
        <f t="shared" si="245"/>
        <v>0</v>
      </c>
      <c r="DJ474">
        <f t="shared" si="263"/>
        <v>11.82</v>
      </c>
      <c r="DK474">
        <v>0</v>
      </c>
      <c r="DL474" t="s">
        <v>3</v>
      </c>
      <c r="DM474">
        <v>0</v>
      </c>
      <c r="DN474" t="s">
        <v>3</v>
      </c>
      <c r="DO474">
        <v>0</v>
      </c>
    </row>
    <row r="475" spans="1:119" x14ac:dyDescent="0.2">
      <c r="A475">
        <f>ROW(Source!A253)</f>
        <v>253</v>
      </c>
      <c r="B475">
        <v>85736473</v>
      </c>
      <c r="C475">
        <v>85737484</v>
      </c>
      <c r="D475">
        <v>85199079</v>
      </c>
      <c r="E475">
        <v>1</v>
      </c>
      <c r="F475">
        <v>1</v>
      </c>
      <c r="G475">
        <v>1081</v>
      </c>
      <c r="H475">
        <v>3</v>
      </c>
      <c r="I475" t="s">
        <v>733</v>
      </c>
      <c r="J475" t="s">
        <v>734</v>
      </c>
      <c r="K475" t="s">
        <v>735</v>
      </c>
      <c r="L475">
        <v>1348</v>
      </c>
      <c r="N475">
        <v>1009</v>
      </c>
      <c r="O475" t="s">
        <v>700</v>
      </c>
      <c r="P475" t="s">
        <v>700</v>
      </c>
      <c r="Q475">
        <v>1000</v>
      </c>
      <c r="W475">
        <v>0</v>
      </c>
      <c r="X475">
        <v>-1462767551</v>
      </c>
      <c r="Y475">
        <f t="shared" si="254"/>
        <v>2.5000000000000002E-6</v>
      </c>
      <c r="AA475">
        <v>65213.77</v>
      </c>
      <c r="AB475">
        <v>0</v>
      </c>
      <c r="AC475">
        <v>0</v>
      </c>
      <c r="AD475">
        <v>0</v>
      </c>
      <c r="AE475">
        <v>3234.81</v>
      </c>
      <c r="AF475">
        <v>0</v>
      </c>
      <c r="AG475">
        <v>0</v>
      </c>
      <c r="AH475">
        <v>0</v>
      </c>
      <c r="AI475">
        <v>20.16</v>
      </c>
      <c r="AJ475">
        <v>1</v>
      </c>
      <c r="AK475">
        <v>1</v>
      </c>
      <c r="AL475">
        <v>1</v>
      </c>
      <c r="AM475">
        <v>2</v>
      </c>
      <c r="AN475">
        <v>0</v>
      </c>
      <c r="AO475">
        <v>1</v>
      </c>
      <c r="AP475">
        <v>1</v>
      </c>
      <c r="AQ475">
        <v>0</v>
      </c>
      <c r="AR475">
        <v>0</v>
      </c>
      <c r="AS475" t="s">
        <v>3</v>
      </c>
      <c r="AT475">
        <v>2.5000000000000002E-6</v>
      </c>
      <c r="AU475" t="s">
        <v>42</v>
      </c>
      <c r="AV475">
        <v>0</v>
      </c>
      <c r="AW475">
        <v>2</v>
      </c>
      <c r="AX475">
        <v>85737506</v>
      </c>
      <c r="AY475">
        <v>1</v>
      </c>
      <c r="AZ475">
        <v>0</v>
      </c>
      <c r="BA475">
        <v>468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CV475">
        <v>0</v>
      </c>
      <c r="CW475">
        <v>0</v>
      </c>
      <c r="CX475">
        <f>ROUND(Y475*Source!I253,9)</f>
        <v>1.875E-6</v>
      </c>
      <c r="CY475">
        <f t="shared" si="255"/>
        <v>65213.77</v>
      </c>
      <c r="CZ475">
        <f t="shared" si="256"/>
        <v>3234.81</v>
      </c>
      <c r="DA475">
        <f t="shared" si="257"/>
        <v>20.16</v>
      </c>
      <c r="DB475">
        <f t="shared" si="258"/>
        <v>0.01</v>
      </c>
      <c r="DC475">
        <f t="shared" si="259"/>
        <v>0</v>
      </c>
      <c r="DD475" t="s">
        <v>3</v>
      </c>
      <c r="DE475" t="s">
        <v>3</v>
      </c>
      <c r="DF475">
        <f t="shared" si="260"/>
        <v>0.12</v>
      </c>
      <c r="DG475">
        <f t="shared" si="261"/>
        <v>0</v>
      </c>
      <c r="DH475">
        <f t="shared" si="262"/>
        <v>0</v>
      </c>
      <c r="DI475">
        <f t="shared" si="245"/>
        <v>0</v>
      </c>
      <c r="DJ475">
        <f t="shared" si="263"/>
        <v>0.12</v>
      </c>
      <c r="DK475">
        <v>0</v>
      </c>
      <c r="DL475" t="s">
        <v>3</v>
      </c>
      <c r="DM475">
        <v>0</v>
      </c>
      <c r="DN475" t="s">
        <v>3</v>
      </c>
      <c r="DO475">
        <v>0</v>
      </c>
    </row>
    <row r="476" spans="1:119" x14ac:dyDescent="0.2">
      <c r="A476">
        <f>ROW(Source!A253)</f>
        <v>253</v>
      </c>
      <c r="B476">
        <v>85736473</v>
      </c>
      <c r="C476">
        <v>85737484</v>
      </c>
      <c r="D476">
        <v>85198892</v>
      </c>
      <c r="E476">
        <v>1</v>
      </c>
      <c r="F476">
        <v>1</v>
      </c>
      <c r="G476">
        <v>1081</v>
      </c>
      <c r="H476">
        <v>3</v>
      </c>
      <c r="I476" t="s">
        <v>691</v>
      </c>
      <c r="J476" t="s">
        <v>692</v>
      </c>
      <c r="K476" t="s">
        <v>693</v>
      </c>
      <c r="L476">
        <v>1339</v>
      </c>
      <c r="N476">
        <v>1007</v>
      </c>
      <c r="O476" t="s">
        <v>694</v>
      </c>
      <c r="P476" t="s">
        <v>694</v>
      </c>
      <c r="Q476">
        <v>1</v>
      </c>
      <c r="W476">
        <v>0</v>
      </c>
      <c r="X476">
        <v>-676034668</v>
      </c>
      <c r="Y476">
        <f t="shared" si="254"/>
        <v>0.19</v>
      </c>
      <c r="AA476">
        <v>760.17</v>
      </c>
      <c r="AB476">
        <v>0</v>
      </c>
      <c r="AC476">
        <v>0</v>
      </c>
      <c r="AD476">
        <v>0</v>
      </c>
      <c r="AE476">
        <v>53.42</v>
      </c>
      <c r="AF476">
        <v>0</v>
      </c>
      <c r="AG476">
        <v>0</v>
      </c>
      <c r="AH476">
        <v>0</v>
      </c>
      <c r="AI476">
        <v>14.23</v>
      </c>
      <c r="AJ476">
        <v>1</v>
      </c>
      <c r="AK476">
        <v>1</v>
      </c>
      <c r="AL476">
        <v>1</v>
      </c>
      <c r="AM476">
        <v>2</v>
      </c>
      <c r="AN476">
        <v>0</v>
      </c>
      <c r="AO476">
        <v>1</v>
      </c>
      <c r="AP476">
        <v>1</v>
      </c>
      <c r="AQ476">
        <v>0</v>
      </c>
      <c r="AR476">
        <v>0</v>
      </c>
      <c r="AS476" t="s">
        <v>3</v>
      </c>
      <c r="AT476">
        <v>0.19</v>
      </c>
      <c r="AU476" t="s">
        <v>42</v>
      </c>
      <c r="AV476">
        <v>0</v>
      </c>
      <c r="AW476">
        <v>2</v>
      </c>
      <c r="AX476">
        <v>85737507</v>
      </c>
      <c r="AY476">
        <v>1</v>
      </c>
      <c r="AZ476">
        <v>0</v>
      </c>
      <c r="BA476">
        <v>469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CV476">
        <v>0</v>
      </c>
      <c r="CW476">
        <v>0</v>
      </c>
      <c r="CX476">
        <f>ROUND(Y476*Source!I253,9)</f>
        <v>0.14249999999999999</v>
      </c>
      <c r="CY476">
        <f t="shared" si="255"/>
        <v>760.17</v>
      </c>
      <c r="CZ476">
        <f t="shared" si="256"/>
        <v>53.42</v>
      </c>
      <c r="DA476">
        <f t="shared" si="257"/>
        <v>14.23</v>
      </c>
      <c r="DB476">
        <f t="shared" si="258"/>
        <v>10.15</v>
      </c>
      <c r="DC476">
        <f t="shared" si="259"/>
        <v>0</v>
      </c>
      <c r="DD476" t="s">
        <v>3</v>
      </c>
      <c r="DE476" t="s">
        <v>3</v>
      </c>
      <c r="DF476">
        <f t="shared" si="260"/>
        <v>108.32</v>
      </c>
      <c r="DG476">
        <f t="shared" si="261"/>
        <v>0</v>
      </c>
      <c r="DH476">
        <f t="shared" si="262"/>
        <v>0</v>
      </c>
      <c r="DI476">
        <f t="shared" si="245"/>
        <v>0</v>
      </c>
      <c r="DJ476">
        <f t="shared" si="263"/>
        <v>108.32</v>
      </c>
      <c r="DK476">
        <v>0</v>
      </c>
      <c r="DL476" t="s">
        <v>3</v>
      </c>
      <c r="DM476">
        <v>0</v>
      </c>
      <c r="DN476" t="s">
        <v>3</v>
      </c>
      <c r="DO476">
        <v>0</v>
      </c>
    </row>
    <row r="477" spans="1:119" x14ac:dyDescent="0.2">
      <c r="A477">
        <f>ROW(Source!A253)</f>
        <v>253</v>
      </c>
      <c r="B477">
        <v>85736473</v>
      </c>
      <c r="C477">
        <v>85737484</v>
      </c>
      <c r="D477">
        <v>85199158</v>
      </c>
      <c r="E477">
        <v>1</v>
      </c>
      <c r="F477">
        <v>1</v>
      </c>
      <c r="G477">
        <v>1081</v>
      </c>
      <c r="H477">
        <v>3</v>
      </c>
      <c r="I477" t="s">
        <v>695</v>
      </c>
      <c r="J477" t="s">
        <v>696</v>
      </c>
      <c r="K477" t="s">
        <v>697</v>
      </c>
      <c r="L477">
        <v>1339</v>
      </c>
      <c r="N477">
        <v>1007</v>
      </c>
      <c r="O477" t="s">
        <v>694</v>
      </c>
      <c r="P477" t="s">
        <v>694</v>
      </c>
      <c r="Q477">
        <v>1</v>
      </c>
      <c r="W477">
        <v>0</v>
      </c>
      <c r="X477">
        <v>-1235260082</v>
      </c>
      <c r="Y477">
        <f t="shared" si="254"/>
        <v>0.34200000000000003</v>
      </c>
      <c r="AA477">
        <v>101.33</v>
      </c>
      <c r="AB477">
        <v>0</v>
      </c>
      <c r="AC477">
        <v>0</v>
      </c>
      <c r="AD477">
        <v>0</v>
      </c>
      <c r="AE477">
        <v>5.82</v>
      </c>
      <c r="AF477">
        <v>0</v>
      </c>
      <c r="AG477">
        <v>0</v>
      </c>
      <c r="AH477">
        <v>0</v>
      </c>
      <c r="AI477">
        <v>17.41</v>
      </c>
      <c r="AJ477">
        <v>1</v>
      </c>
      <c r="AK477">
        <v>1</v>
      </c>
      <c r="AL477">
        <v>1</v>
      </c>
      <c r="AM477">
        <v>2</v>
      </c>
      <c r="AN477">
        <v>0</v>
      </c>
      <c r="AO477">
        <v>1</v>
      </c>
      <c r="AP477">
        <v>1</v>
      </c>
      <c r="AQ477">
        <v>0</v>
      </c>
      <c r="AR477">
        <v>0</v>
      </c>
      <c r="AS477" t="s">
        <v>3</v>
      </c>
      <c r="AT477">
        <v>0.34200000000000003</v>
      </c>
      <c r="AU477" t="s">
        <v>42</v>
      </c>
      <c r="AV477">
        <v>0</v>
      </c>
      <c r="AW477">
        <v>2</v>
      </c>
      <c r="AX477">
        <v>85737508</v>
      </c>
      <c r="AY477">
        <v>1</v>
      </c>
      <c r="AZ477">
        <v>0</v>
      </c>
      <c r="BA477">
        <v>470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CV477">
        <v>0</v>
      </c>
      <c r="CW477">
        <v>0</v>
      </c>
      <c r="CX477">
        <f>ROUND(Y477*Source!I253,9)</f>
        <v>0.25650000000000001</v>
      </c>
      <c r="CY477">
        <f t="shared" si="255"/>
        <v>101.33</v>
      </c>
      <c r="CZ477">
        <f t="shared" si="256"/>
        <v>5.82</v>
      </c>
      <c r="DA477">
        <f t="shared" si="257"/>
        <v>17.41</v>
      </c>
      <c r="DB477">
        <f t="shared" si="258"/>
        <v>1.99</v>
      </c>
      <c r="DC477">
        <f t="shared" si="259"/>
        <v>0</v>
      </c>
      <c r="DD477" t="s">
        <v>3</v>
      </c>
      <c r="DE477" t="s">
        <v>3</v>
      </c>
      <c r="DF477">
        <f t="shared" si="260"/>
        <v>25.99</v>
      </c>
      <c r="DG477">
        <f t="shared" si="261"/>
        <v>0</v>
      </c>
      <c r="DH477">
        <f t="shared" si="262"/>
        <v>0</v>
      </c>
      <c r="DI477">
        <f t="shared" si="245"/>
        <v>0</v>
      </c>
      <c r="DJ477">
        <f t="shared" si="263"/>
        <v>25.99</v>
      </c>
      <c r="DK477">
        <v>0</v>
      </c>
      <c r="DL477" t="s">
        <v>3</v>
      </c>
      <c r="DM477">
        <v>0</v>
      </c>
      <c r="DN477" t="s">
        <v>3</v>
      </c>
      <c r="DO477">
        <v>0</v>
      </c>
    </row>
    <row r="478" spans="1:119" x14ac:dyDescent="0.2">
      <c r="A478">
        <f>ROW(Source!A253)</f>
        <v>253</v>
      </c>
      <c r="B478">
        <v>85736473</v>
      </c>
      <c r="C478">
        <v>85737484</v>
      </c>
      <c r="D478">
        <v>85199230</v>
      </c>
      <c r="E478">
        <v>1</v>
      </c>
      <c r="F478">
        <v>1</v>
      </c>
      <c r="G478">
        <v>1081</v>
      </c>
      <c r="H478">
        <v>3</v>
      </c>
      <c r="I478" t="s">
        <v>736</v>
      </c>
      <c r="J478" t="s">
        <v>737</v>
      </c>
      <c r="K478" t="s">
        <v>738</v>
      </c>
      <c r="L478">
        <v>1348</v>
      </c>
      <c r="N478">
        <v>1009</v>
      </c>
      <c r="O478" t="s">
        <v>700</v>
      </c>
      <c r="P478" t="s">
        <v>700</v>
      </c>
      <c r="Q478">
        <v>1000</v>
      </c>
      <c r="W478">
        <v>0</v>
      </c>
      <c r="X478">
        <v>1270042986</v>
      </c>
      <c r="Y478">
        <f t="shared" si="254"/>
        <v>8.7000000000000001E-4</v>
      </c>
      <c r="AA478">
        <v>55941.2</v>
      </c>
      <c r="AB478">
        <v>0</v>
      </c>
      <c r="AC478">
        <v>0</v>
      </c>
      <c r="AD478">
        <v>0</v>
      </c>
      <c r="AE478">
        <v>16214.84</v>
      </c>
      <c r="AF478">
        <v>0</v>
      </c>
      <c r="AG478">
        <v>0</v>
      </c>
      <c r="AH478">
        <v>0</v>
      </c>
      <c r="AI478">
        <v>3.45</v>
      </c>
      <c r="AJ478">
        <v>1</v>
      </c>
      <c r="AK478">
        <v>1</v>
      </c>
      <c r="AL478">
        <v>1</v>
      </c>
      <c r="AM478">
        <v>2</v>
      </c>
      <c r="AN478">
        <v>0</v>
      </c>
      <c r="AO478">
        <v>1</v>
      </c>
      <c r="AP478">
        <v>1</v>
      </c>
      <c r="AQ478">
        <v>0</v>
      </c>
      <c r="AR478">
        <v>0</v>
      </c>
      <c r="AS478" t="s">
        <v>3</v>
      </c>
      <c r="AT478">
        <v>8.7000000000000001E-4</v>
      </c>
      <c r="AU478" t="s">
        <v>42</v>
      </c>
      <c r="AV478">
        <v>0</v>
      </c>
      <c r="AW478">
        <v>2</v>
      </c>
      <c r="AX478">
        <v>85737509</v>
      </c>
      <c r="AY478">
        <v>1</v>
      </c>
      <c r="AZ478">
        <v>0</v>
      </c>
      <c r="BA478">
        <v>471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CV478">
        <v>0</v>
      </c>
      <c r="CW478">
        <v>0</v>
      </c>
      <c r="CX478">
        <f>ROUND(Y478*Source!I253,9)</f>
        <v>6.5249999999999998E-4</v>
      </c>
      <c r="CY478">
        <f t="shared" si="255"/>
        <v>55941.2</v>
      </c>
      <c r="CZ478">
        <f t="shared" si="256"/>
        <v>16214.84</v>
      </c>
      <c r="DA478">
        <f t="shared" si="257"/>
        <v>3.45</v>
      </c>
      <c r="DB478">
        <f t="shared" si="258"/>
        <v>14.11</v>
      </c>
      <c r="DC478">
        <f t="shared" si="259"/>
        <v>0</v>
      </c>
      <c r="DD478" t="s">
        <v>3</v>
      </c>
      <c r="DE478" t="s">
        <v>3</v>
      </c>
      <c r="DF478">
        <f t="shared" si="260"/>
        <v>36.5</v>
      </c>
      <c r="DG478">
        <f t="shared" si="261"/>
        <v>0</v>
      </c>
      <c r="DH478">
        <f t="shared" si="262"/>
        <v>0</v>
      </c>
      <c r="DI478">
        <f t="shared" si="245"/>
        <v>0</v>
      </c>
      <c r="DJ478">
        <f t="shared" si="263"/>
        <v>36.5</v>
      </c>
      <c r="DK478">
        <v>0</v>
      </c>
      <c r="DL478" t="s">
        <v>3</v>
      </c>
      <c r="DM478">
        <v>0</v>
      </c>
      <c r="DN478" t="s">
        <v>3</v>
      </c>
      <c r="DO478">
        <v>0</v>
      </c>
    </row>
    <row r="479" spans="1:119" x14ac:dyDescent="0.2">
      <c r="A479">
        <f>ROW(Source!A253)</f>
        <v>253</v>
      </c>
      <c r="B479">
        <v>85736473</v>
      </c>
      <c r="C479">
        <v>85737484</v>
      </c>
      <c r="D479">
        <v>85199398</v>
      </c>
      <c r="E479">
        <v>1</v>
      </c>
      <c r="F479">
        <v>1</v>
      </c>
      <c r="G479">
        <v>1081</v>
      </c>
      <c r="H479">
        <v>3</v>
      </c>
      <c r="I479" t="s">
        <v>739</v>
      </c>
      <c r="J479" t="s">
        <v>740</v>
      </c>
      <c r="K479" t="s">
        <v>741</v>
      </c>
      <c r="L479">
        <v>1346</v>
      </c>
      <c r="N479">
        <v>1009</v>
      </c>
      <c r="O479" t="s">
        <v>723</v>
      </c>
      <c r="P479" t="s">
        <v>723</v>
      </c>
      <c r="Q479">
        <v>1</v>
      </c>
      <c r="W479">
        <v>0</v>
      </c>
      <c r="X479">
        <v>488689173</v>
      </c>
      <c r="Y479">
        <f t="shared" si="254"/>
        <v>0.1</v>
      </c>
      <c r="AA479">
        <v>85.81</v>
      </c>
      <c r="AB479">
        <v>0</v>
      </c>
      <c r="AC479">
        <v>0</v>
      </c>
      <c r="AD479">
        <v>0</v>
      </c>
      <c r="AE479">
        <v>20.190000000000001</v>
      </c>
      <c r="AF479">
        <v>0</v>
      </c>
      <c r="AG479">
        <v>0</v>
      </c>
      <c r="AH479">
        <v>0</v>
      </c>
      <c r="AI479">
        <v>4.25</v>
      </c>
      <c r="AJ479">
        <v>1</v>
      </c>
      <c r="AK479">
        <v>1</v>
      </c>
      <c r="AL479">
        <v>1</v>
      </c>
      <c r="AM479">
        <v>2</v>
      </c>
      <c r="AN479">
        <v>0</v>
      </c>
      <c r="AO479">
        <v>1</v>
      </c>
      <c r="AP479">
        <v>1</v>
      </c>
      <c r="AQ479">
        <v>0</v>
      </c>
      <c r="AR479">
        <v>0</v>
      </c>
      <c r="AS479" t="s">
        <v>3</v>
      </c>
      <c r="AT479">
        <v>0.1</v>
      </c>
      <c r="AU479" t="s">
        <v>42</v>
      </c>
      <c r="AV479">
        <v>0</v>
      </c>
      <c r="AW479">
        <v>2</v>
      </c>
      <c r="AX479">
        <v>85737510</v>
      </c>
      <c r="AY479">
        <v>1</v>
      </c>
      <c r="AZ479">
        <v>0</v>
      </c>
      <c r="BA479">
        <v>472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CV479">
        <v>0</v>
      </c>
      <c r="CW479">
        <v>0</v>
      </c>
      <c r="CX479">
        <f>ROUND(Y479*Source!I253,9)</f>
        <v>7.4999999999999997E-2</v>
      </c>
      <c r="CY479">
        <f t="shared" si="255"/>
        <v>85.81</v>
      </c>
      <c r="CZ479">
        <f t="shared" si="256"/>
        <v>20.190000000000001</v>
      </c>
      <c r="DA479">
        <f t="shared" si="257"/>
        <v>4.25</v>
      </c>
      <c r="DB479">
        <f t="shared" si="258"/>
        <v>2.02</v>
      </c>
      <c r="DC479">
        <f t="shared" si="259"/>
        <v>0</v>
      </c>
      <c r="DD479" t="s">
        <v>3</v>
      </c>
      <c r="DE479" t="s">
        <v>3</v>
      </c>
      <c r="DF479">
        <f t="shared" si="260"/>
        <v>6.44</v>
      </c>
      <c r="DG479">
        <f t="shared" si="261"/>
        <v>0</v>
      </c>
      <c r="DH479">
        <f t="shared" si="262"/>
        <v>0</v>
      </c>
      <c r="DI479">
        <f t="shared" si="245"/>
        <v>0</v>
      </c>
      <c r="DJ479">
        <f t="shared" si="263"/>
        <v>6.44</v>
      </c>
      <c r="DK479">
        <v>0</v>
      </c>
      <c r="DL479" t="s">
        <v>3</v>
      </c>
      <c r="DM479">
        <v>0</v>
      </c>
      <c r="DN479" t="s">
        <v>3</v>
      </c>
      <c r="DO479">
        <v>0</v>
      </c>
    </row>
    <row r="480" spans="1:119" x14ac:dyDescent="0.2">
      <c r="A480">
        <f>ROW(Source!A253)</f>
        <v>253</v>
      </c>
      <c r="B480">
        <v>85736473</v>
      </c>
      <c r="C480">
        <v>85737484</v>
      </c>
      <c r="D480">
        <v>85199540</v>
      </c>
      <c r="E480">
        <v>1</v>
      </c>
      <c r="F480">
        <v>1</v>
      </c>
      <c r="G480">
        <v>1081</v>
      </c>
      <c r="H480">
        <v>3</v>
      </c>
      <c r="I480" t="s">
        <v>742</v>
      </c>
      <c r="J480" t="s">
        <v>743</v>
      </c>
      <c r="K480" t="s">
        <v>744</v>
      </c>
      <c r="L480">
        <v>1348</v>
      </c>
      <c r="N480">
        <v>1009</v>
      </c>
      <c r="O480" t="s">
        <v>700</v>
      </c>
      <c r="P480" t="s">
        <v>700</v>
      </c>
      <c r="Q480">
        <v>1000</v>
      </c>
      <c r="W480">
        <v>0</v>
      </c>
      <c r="X480">
        <v>-1009884797</v>
      </c>
      <c r="Y480">
        <f t="shared" si="254"/>
        <v>4.0000000000000002E-4</v>
      </c>
      <c r="AA480">
        <v>64157.13</v>
      </c>
      <c r="AB480">
        <v>0</v>
      </c>
      <c r="AC480">
        <v>0</v>
      </c>
      <c r="AD480">
        <v>0</v>
      </c>
      <c r="AE480">
        <v>35445.93</v>
      </c>
      <c r="AF480">
        <v>0</v>
      </c>
      <c r="AG480">
        <v>0</v>
      </c>
      <c r="AH480">
        <v>0</v>
      </c>
      <c r="AI480">
        <v>1.81</v>
      </c>
      <c r="AJ480">
        <v>1</v>
      </c>
      <c r="AK480">
        <v>1</v>
      </c>
      <c r="AL480">
        <v>1</v>
      </c>
      <c r="AM480">
        <v>2</v>
      </c>
      <c r="AN480">
        <v>0</v>
      </c>
      <c r="AO480">
        <v>1</v>
      </c>
      <c r="AP480">
        <v>1</v>
      </c>
      <c r="AQ480">
        <v>0</v>
      </c>
      <c r="AR480">
        <v>0</v>
      </c>
      <c r="AS480" t="s">
        <v>3</v>
      </c>
      <c r="AT480">
        <v>4.0000000000000002E-4</v>
      </c>
      <c r="AU480" t="s">
        <v>42</v>
      </c>
      <c r="AV480">
        <v>0</v>
      </c>
      <c r="AW480">
        <v>2</v>
      </c>
      <c r="AX480">
        <v>85737511</v>
      </c>
      <c r="AY480">
        <v>1</v>
      </c>
      <c r="AZ480">
        <v>0</v>
      </c>
      <c r="BA480">
        <v>473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CV480">
        <v>0</v>
      </c>
      <c r="CW480">
        <v>0</v>
      </c>
      <c r="CX480">
        <f>ROUND(Y480*Source!I253,9)</f>
        <v>2.9999999999999997E-4</v>
      </c>
      <c r="CY480">
        <f t="shared" si="255"/>
        <v>64157.13</v>
      </c>
      <c r="CZ480">
        <f t="shared" si="256"/>
        <v>35445.93</v>
      </c>
      <c r="DA480">
        <f t="shared" si="257"/>
        <v>1.81</v>
      </c>
      <c r="DB480">
        <f t="shared" si="258"/>
        <v>14.18</v>
      </c>
      <c r="DC480">
        <f t="shared" si="259"/>
        <v>0</v>
      </c>
      <c r="DD480" t="s">
        <v>3</v>
      </c>
      <c r="DE480" t="s">
        <v>3</v>
      </c>
      <c r="DF480">
        <f t="shared" si="260"/>
        <v>19.25</v>
      </c>
      <c r="DG480">
        <f t="shared" si="261"/>
        <v>0</v>
      </c>
      <c r="DH480">
        <f t="shared" si="262"/>
        <v>0</v>
      </c>
      <c r="DI480">
        <f t="shared" si="245"/>
        <v>0</v>
      </c>
      <c r="DJ480">
        <f t="shared" si="263"/>
        <v>19.25</v>
      </c>
      <c r="DK480">
        <v>0</v>
      </c>
      <c r="DL480" t="s">
        <v>3</v>
      </c>
      <c r="DM480">
        <v>0</v>
      </c>
      <c r="DN480" t="s">
        <v>3</v>
      </c>
      <c r="DO480">
        <v>0</v>
      </c>
    </row>
    <row r="481" spans="1:119" x14ac:dyDescent="0.2">
      <c r="A481">
        <f>ROW(Source!A253)</f>
        <v>253</v>
      </c>
      <c r="B481">
        <v>85736473</v>
      </c>
      <c r="C481">
        <v>85737484</v>
      </c>
      <c r="D481">
        <v>85211458</v>
      </c>
      <c r="E481">
        <v>1</v>
      </c>
      <c r="F481">
        <v>1</v>
      </c>
      <c r="G481">
        <v>1081</v>
      </c>
      <c r="H481">
        <v>3</v>
      </c>
      <c r="I481" t="s">
        <v>179</v>
      </c>
      <c r="J481" t="s">
        <v>181</v>
      </c>
      <c r="K481" t="s">
        <v>180</v>
      </c>
      <c r="L481">
        <v>1301</v>
      </c>
      <c r="N481">
        <v>1003</v>
      </c>
      <c r="O481" t="s">
        <v>156</v>
      </c>
      <c r="P481" t="s">
        <v>156</v>
      </c>
      <c r="Q481">
        <v>1</v>
      </c>
      <c r="W481">
        <v>0</v>
      </c>
      <c r="X481">
        <v>-2048145394</v>
      </c>
      <c r="Y481">
        <f t="shared" si="254"/>
        <v>100</v>
      </c>
      <c r="AA481">
        <v>687.98</v>
      </c>
      <c r="AB481">
        <v>0</v>
      </c>
      <c r="AC481">
        <v>0</v>
      </c>
      <c r="AD481">
        <v>0</v>
      </c>
      <c r="AE481">
        <v>41.57</v>
      </c>
      <c r="AF481">
        <v>0</v>
      </c>
      <c r="AG481">
        <v>0</v>
      </c>
      <c r="AH481">
        <v>0</v>
      </c>
      <c r="AI481">
        <v>16.55</v>
      </c>
      <c r="AJ481">
        <v>1</v>
      </c>
      <c r="AK481">
        <v>1</v>
      </c>
      <c r="AL481">
        <v>1</v>
      </c>
      <c r="AM481">
        <v>0</v>
      </c>
      <c r="AN481">
        <v>0</v>
      </c>
      <c r="AO481">
        <v>0</v>
      </c>
      <c r="AP481">
        <v>1</v>
      </c>
      <c r="AQ481">
        <v>0</v>
      </c>
      <c r="AR481">
        <v>0</v>
      </c>
      <c r="AS481" t="s">
        <v>3</v>
      </c>
      <c r="AT481">
        <v>100</v>
      </c>
      <c r="AU481" t="s">
        <v>42</v>
      </c>
      <c r="AV481">
        <v>0</v>
      </c>
      <c r="AW481">
        <v>1</v>
      </c>
      <c r="AX481">
        <v>-1</v>
      </c>
      <c r="AY481">
        <v>0</v>
      </c>
      <c r="AZ481">
        <v>0</v>
      </c>
      <c r="BA481" t="s">
        <v>3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CV481">
        <v>0</v>
      </c>
      <c r="CW481">
        <v>0</v>
      </c>
      <c r="CX481">
        <f>ROUND(Y481*Source!I253,9)</f>
        <v>75</v>
      </c>
      <c r="CY481">
        <f t="shared" si="255"/>
        <v>687.98</v>
      </c>
      <c r="CZ481">
        <f t="shared" si="256"/>
        <v>41.57</v>
      </c>
      <c r="DA481">
        <f t="shared" si="257"/>
        <v>16.55</v>
      </c>
      <c r="DB481">
        <f t="shared" si="258"/>
        <v>4157</v>
      </c>
      <c r="DC481">
        <f t="shared" si="259"/>
        <v>0</v>
      </c>
      <c r="DD481" t="s">
        <v>3</v>
      </c>
      <c r="DE481" t="s">
        <v>3</v>
      </c>
      <c r="DF481">
        <f t="shared" si="260"/>
        <v>51598.5</v>
      </c>
      <c r="DG481">
        <f t="shared" si="261"/>
        <v>0</v>
      </c>
      <c r="DH481">
        <f t="shared" si="262"/>
        <v>0</v>
      </c>
      <c r="DI481">
        <f t="shared" si="245"/>
        <v>0</v>
      </c>
      <c r="DJ481">
        <f t="shared" si="263"/>
        <v>51598.5</v>
      </c>
      <c r="DK481">
        <v>0</v>
      </c>
      <c r="DL481" t="s">
        <v>3</v>
      </c>
      <c r="DM481">
        <v>0</v>
      </c>
      <c r="DN481" t="s">
        <v>3</v>
      </c>
      <c r="DO481">
        <v>0</v>
      </c>
    </row>
    <row r="482" spans="1:119" x14ac:dyDescent="0.2">
      <c r="A482">
        <f>ROW(Source!A253)</f>
        <v>253</v>
      </c>
      <c r="B482">
        <v>85736473</v>
      </c>
      <c r="C482">
        <v>85737484</v>
      </c>
      <c r="D482">
        <v>85216792</v>
      </c>
      <c r="E482">
        <v>1</v>
      </c>
      <c r="F482">
        <v>1</v>
      </c>
      <c r="G482">
        <v>1081</v>
      </c>
      <c r="H482">
        <v>3</v>
      </c>
      <c r="I482" t="s">
        <v>175</v>
      </c>
      <c r="J482" t="s">
        <v>177</v>
      </c>
      <c r="K482" t="s">
        <v>176</v>
      </c>
      <c r="L482">
        <v>1354</v>
      </c>
      <c r="N482">
        <v>1010</v>
      </c>
      <c r="O482" t="s">
        <v>146</v>
      </c>
      <c r="P482" t="s">
        <v>146</v>
      </c>
      <c r="Q482">
        <v>1</v>
      </c>
      <c r="W482">
        <v>0</v>
      </c>
      <c r="X482">
        <v>-254914390</v>
      </c>
      <c r="Y482">
        <f t="shared" si="254"/>
        <v>5.3333329999999997</v>
      </c>
      <c r="AA482">
        <v>1462.66</v>
      </c>
      <c r="AB482">
        <v>0</v>
      </c>
      <c r="AC482">
        <v>0</v>
      </c>
      <c r="AD482">
        <v>0</v>
      </c>
      <c r="AE482">
        <v>74.36</v>
      </c>
      <c r="AF482">
        <v>0</v>
      </c>
      <c r="AG482">
        <v>0</v>
      </c>
      <c r="AH482">
        <v>0</v>
      </c>
      <c r="AI482">
        <v>19.670000000000002</v>
      </c>
      <c r="AJ482">
        <v>1</v>
      </c>
      <c r="AK482">
        <v>1</v>
      </c>
      <c r="AL482">
        <v>1</v>
      </c>
      <c r="AM482">
        <v>0</v>
      </c>
      <c r="AN482">
        <v>0</v>
      </c>
      <c r="AO482">
        <v>0</v>
      </c>
      <c r="AP482">
        <v>1</v>
      </c>
      <c r="AQ482">
        <v>0</v>
      </c>
      <c r="AR482">
        <v>0</v>
      </c>
      <c r="AS482" t="s">
        <v>3</v>
      </c>
      <c r="AT482">
        <v>5.3333329999999997</v>
      </c>
      <c r="AU482" t="s">
        <v>42</v>
      </c>
      <c r="AV482">
        <v>0</v>
      </c>
      <c r="AW482">
        <v>1</v>
      </c>
      <c r="AX482">
        <v>-1</v>
      </c>
      <c r="AY482">
        <v>0</v>
      </c>
      <c r="AZ482">
        <v>0</v>
      </c>
      <c r="BA482" t="s">
        <v>3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CV482">
        <v>0</v>
      </c>
      <c r="CW482">
        <v>0</v>
      </c>
      <c r="CX482">
        <f>ROUND(Y482*Source!I253,9)</f>
        <v>3.9999997500000002</v>
      </c>
      <c r="CY482">
        <f t="shared" si="255"/>
        <v>1462.66</v>
      </c>
      <c r="CZ482">
        <f t="shared" si="256"/>
        <v>74.36</v>
      </c>
      <c r="DA482">
        <f t="shared" si="257"/>
        <v>19.670000000000002</v>
      </c>
      <c r="DB482">
        <f t="shared" si="258"/>
        <v>396.59</v>
      </c>
      <c r="DC482">
        <f t="shared" si="259"/>
        <v>0</v>
      </c>
      <c r="DD482" t="s">
        <v>3</v>
      </c>
      <c r="DE482" t="s">
        <v>3</v>
      </c>
      <c r="DF482">
        <f t="shared" si="260"/>
        <v>5850.64</v>
      </c>
      <c r="DG482">
        <f t="shared" si="261"/>
        <v>0</v>
      </c>
      <c r="DH482">
        <f t="shared" si="262"/>
        <v>0</v>
      </c>
      <c r="DI482">
        <f t="shared" si="245"/>
        <v>0</v>
      </c>
      <c r="DJ482">
        <f t="shared" si="263"/>
        <v>5850.64</v>
      </c>
      <c r="DK482">
        <v>0</v>
      </c>
      <c r="DL482" t="s">
        <v>3</v>
      </c>
      <c r="DM482">
        <v>0</v>
      </c>
      <c r="DN482" t="s">
        <v>3</v>
      </c>
      <c r="DO482">
        <v>0</v>
      </c>
    </row>
    <row r="483" spans="1:119" x14ac:dyDescent="0.2">
      <c r="A483">
        <f>ROW(Source!A258)</f>
        <v>258</v>
      </c>
      <c r="B483">
        <v>85736471</v>
      </c>
      <c r="C483">
        <v>85737518</v>
      </c>
      <c r="D483">
        <v>85164021</v>
      </c>
      <c r="E483">
        <v>1081</v>
      </c>
      <c r="F483">
        <v>1</v>
      </c>
      <c r="G483">
        <v>1081</v>
      </c>
      <c r="H483">
        <v>1</v>
      </c>
      <c r="I483" t="s">
        <v>684</v>
      </c>
      <c r="J483" t="s">
        <v>3</v>
      </c>
      <c r="K483" t="s">
        <v>685</v>
      </c>
      <c r="L483">
        <v>1191</v>
      </c>
      <c r="N483">
        <v>1013</v>
      </c>
      <c r="O483" t="s">
        <v>686</v>
      </c>
      <c r="P483" t="s">
        <v>686</v>
      </c>
      <c r="Q483">
        <v>1</v>
      </c>
      <c r="W483">
        <v>0</v>
      </c>
      <c r="X483">
        <v>476480486</v>
      </c>
      <c r="Y483">
        <f>((AT483*1.15)*1.2)</f>
        <v>46.506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</v>
      </c>
      <c r="AJ483">
        <v>1</v>
      </c>
      <c r="AK483">
        <v>1</v>
      </c>
      <c r="AL483">
        <v>1</v>
      </c>
      <c r="AM483">
        <v>-2</v>
      </c>
      <c r="AN483">
        <v>0</v>
      </c>
      <c r="AO483">
        <v>1</v>
      </c>
      <c r="AP483">
        <v>1</v>
      </c>
      <c r="AQ483">
        <v>0</v>
      </c>
      <c r="AR483">
        <v>0</v>
      </c>
      <c r="AS483" t="s">
        <v>3</v>
      </c>
      <c r="AT483">
        <v>33.700000000000003</v>
      </c>
      <c r="AU483" t="s">
        <v>141</v>
      </c>
      <c r="AV483">
        <v>1</v>
      </c>
      <c r="AW483">
        <v>2</v>
      </c>
      <c r="AX483">
        <v>85737534</v>
      </c>
      <c r="AY483">
        <v>1</v>
      </c>
      <c r="AZ483">
        <v>0</v>
      </c>
      <c r="BA483">
        <v>477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CU483">
        <f>ROUND(AT483*Source!I258*AH483*AL483,2)</f>
        <v>0</v>
      </c>
      <c r="CV483">
        <f>ROUND(Y483*Source!I258,9)</f>
        <v>23.253</v>
      </c>
      <c r="CW483">
        <v>0</v>
      </c>
      <c r="CX483">
        <f>ROUND(Y483*Source!I258,9)</f>
        <v>23.253</v>
      </c>
      <c r="CY483">
        <f>AD483</f>
        <v>0</v>
      </c>
      <c r="CZ483">
        <f>AH483</f>
        <v>0</v>
      </c>
      <c r="DA483">
        <f>AL483</f>
        <v>1</v>
      </c>
      <c r="DB483">
        <f>ROUND(((ROUND(AT483*CZ483,2)*1.15)*1.2),6)</f>
        <v>0</v>
      </c>
      <c r="DC483">
        <f>ROUND(((ROUND(AT483*AG483,2)*1.15)*1.2),6)</f>
        <v>0</v>
      </c>
      <c r="DD483" t="s">
        <v>3</v>
      </c>
      <c r="DE483" t="s">
        <v>3</v>
      </c>
      <c r="DF483">
        <f t="shared" ref="DF483:DF499" si="264">ROUND(ROUND(AE483,2)*CX483,2)</f>
        <v>0</v>
      </c>
      <c r="DG483">
        <f t="shared" si="261"/>
        <v>0</v>
      </c>
      <c r="DH483">
        <f t="shared" si="262"/>
        <v>0</v>
      </c>
      <c r="DI483">
        <f t="shared" si="245"/>
        <v>0</v>
      </c>
      <c r="DJ483">
        <f>DI483</f>
        <v>0</v>
      </c>
      <c r="DK483">
        <v>0</v>
      </c>
      <c r="DL483" t="s">
        <v>3</v>
      </c>
      <c r="DM483">
        <v>0</v>
      </c>
      <c r="DN483" t="s">
        <v>3</v>
      </c>
      <c r="DO483">
        <v>0</v>
      </c>
    </row>
    <row r="484" spans="1:119" x14ac:dyDescent="0.2">
      <c r="A484">
        <f>ROW(Source!A258)</f>
        <v>258</v>
      </c>
      <c r="B484">
        <v>85736471</v>
      </c>
      <c r="C484">
        <v>85737518</v>
      </c>
      <c r="D484">
        <v>85229630</v>
      </c>
      <c r="E484">
        <v>1</v>
      </c>
      <c r="F484">
        <v>1</v>
      </c>
      <c r="G484">
        <v>1081</v>
      </c>
      <c r="H484">
        <v>2</v>
      </c>
      <c r="I484" t="s">
        <v>724</v>
      </c>
      <c r="J484" t="s">
        <v>725</v>
      </c>
      <c r="K484" t="s">
        <v>726</v>
      </c>
      <c r="L484">
        <v>1368</v>
      </c>
      <c r="N484">
        <v>1011</v>
      </c>
      <c r="O484" t="s">
        <v>690</v>
      </c>
      <c r="P484" t="s">
        <v>690</v>
      </c>
      <c r="Q484">
        <v>1</v>
      </c>
      <c r="W484">
        <v>0</v>
      </c>
      <c r="X484">
        <v>378609176</v>
      </c>
      <c r="Y484">
        <f>((AT484*1.25)*1.2)</f>
        <v>1.7849999999999997</v>
      </c>
      <c r="AA484">
        <v>0</v>
      </c>
      <c r="AB484">
        <v>3.39</v>
      </c>
      <c r="AC484">
        <v>0</v>
      </c>
      <c r="AD484">
        <v>0</v>
      </c>
      <c r="AE484">
        <v>0</v>
      </c>
      <c r="AF484">
        <v>3.18</v>
      </c>
      <c r="AG484">
        <v>0</v>
      </c>
      <c r="AH484">
        <v>0</v>
      </c>
      <c r="AI484">
        <v>1</v>
      </c>
      <c r="AJ484">
        <v>1</v>
      </c>
      <c r="AK484">
        <v>1</v>
      </c>
      <c r="AL484">
        <v>1</v>
      </c>
      <c r="AM484">
        <v>-2</v>
      </c>
      <c r="AN484">
        <v>0</v>
      </c>
      <c r="AO484">
        <v>1</v>
      </c>
      <c r="AP484">
        <v>1</v>
      </c>
      <c r="AQ484">
        <v>0</v>
      </c>
      <c r="AR484">
        <v>0</v>
      </c>
      <c r="AS484" t="s">
        <v>3</v>
      </c>
      <c r="AT484">
        <v>1.19</v>
      </c>
      <c r="AU484" t="s">
        <v>140</v>
      </c>
      <c r="AV484">
        <v>0</v>
      </c>
      <c r="AW484">
        <v>2</v>
      </c>
      <c r="AX484">
        <v>85737535</v>
      </c>
      <c r="AY484">
        <v>1</v>
      </c>
      <c r="AZ484">
        <v>0</v>
      </c>
      <c r="BA484">
        <v>478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CV484">
        <v>0</v>
      </c>
      <c r="CW484">
        <f>ROUND(Y484*Source!I258*DO484,9)</f>
        <v>0</v>
      </c>
      <c r="CX484">
        <f>ROUND(Y484*Source!I258,9)</f>
        <v>0.89249999999999996</v>
      </c>
      <c r="CY484">
        <f>AB484</f>
        <v>3.39</v>
      </c>
      <c r="CZ484">
        <f>AF484</f>
        <v>3.18</v>
      </c>
      <c r="DA484">
        <f>AJ484</f>
        <v>1</v>
      </c>
      <c r="DB484">
        <f>ROUND(((ROUND(AT484*CZ484,2)*1.25)*1.2),6)</f>
        <v>5.67</v>
      </c>
      <c r="DC484">
        <f>ROUND(((ROUND(AT484*AG484,2)*1.25)*1.2),6)</f>
        <v>0</v>
      </c>
      <c r="DD484" t="s">
        <v>3</v>
      </c>
      <c r="DE484" t="s">
        <v>3</v>
      </c>
      <c r="DF484">
        <f t="shared" si="264"/>
        <v>0</v>
      </c>
      <c r="DG484">
        <f t="shared" si="261"/>
        <v>2.84</v>
      </c>
      <c r="DH484">
        <f t="shared" si="262"/>
        <v>0</v>
      </c>
      <c r="DI484">
        <f t="shared" si="245"/>
        <v>0</v>
      </c>
      <c r="DJ484">
        <f>DG484</f>
        <v>2.84</v>
      </c>
      <c r="DK484">
        <v>0</v>
      </c>
      <c r="DL484" t="s">
        <v>3</v>
      </c>
      <c r="DM484">
        <v>0</v>
      </c>
      <c r="DN484" t="s">
        <v>3</v>
      </c>
      <c r="DO484">
        <v>0</v>
      </c>
    </row>
    <row r="485" spans="1:119" x14ac:dyDescent="0.2">
      <c r="A485">
        <f>ROW(Source!A258)</f>
        <v>258</v>
      </c>
      <c r="B485">
        <v>85736471</v>
      </c>
      <c r="C485">
        <v>85737518</v>
      </c>
      <c r="D485">
        <v>85229932</v>
      </c>
      <c r="E485">
        <v>1</v>
      </c>
      <c r="F485">
        <v>1</v>
      </c>
      <c r="G485">
        <v>1081</v>
      </c>
      <c r="H485">
        <v>2</v>
      </c>
      <c r="I485" t="s">
        <v>704</v>
      </c>
      <c r="J485" t="s">
        <v>705</v>
      </c>
      <c r="K485" t="s">
        <v>706</v>
      </c>
      <c r="L485">
        <v>1368</v>
      </c>
      <c r="N485">
        <v>1011</v>
      </c>
      <c r="O485" t="s">
        <v>690</v>
      </c>
      <c r="P485" t="s">
        <v>690</v>
      </c>
      <c r="Q485">
        <v>1</v>
      </c>
      <c r="W485">
        <v>0</v>
      </c>
      <c r="X485">
        <v>874612079</v>
      </c>
      <c r="Y485">
        <f>((AT485*1.25)*1.2)</f>
        <v>0.6</v>
      </c>
      <c r="AA485">
        <v>0</v>
      </c>
      <c r="AB485">
        <v>88.67</v>
      </c>
      <c r="AC485">
        <v>13.47</v>
      </c>
      <c r="AD485">
        <v>0</v>
      </c>
      <c r="AE485">
        <v>0</v>
      </c>
      <c r="AF485">
        <v>83.1</v>
      </c>
      <c r="AG485">
        <v>12.62</v>
      </c>
      <c r="AH485">
        <v>0</v>
      </c>
      <c r="AI485">
        <v>1</v>
      </c>
      <c r="AJ485">
        <v>1</v>
      </c>
      <c r="AK485">
        <v>1</v>
      </c>
      <c r="AL485">
        <v>1</v>
      </c>
      <c r="AM485">
        <v>-2</v>
      </c>
      <c r="AN485">
        <v>0</v>
      </c>
      <c r="AO485">
        <v>1</v>
      </c>
      <c r="AP485">
        <v>1</v>
      </c>
      <c r="AQ485">
        <v>0</v>
      </c>
      <c r="AR485">
        <v>0</v>
      </c>
      <c r="AS485" t="s">
        <v>3</v>
      </c>
      <c r="AT485">
        <v>0.4</v>
      </c>
      <c r="AU485" t="s">
        <v>140</v>
      </c>
      <c r="AV485">
        <v>0</v>
      </c>
      <c r="AW485">
        <v>2</v>
      </c>
      <c r="AX485">
        <v>85737536</v>
      </c>
      <c r="AY485">
        <v>1</v>
      </c>
      <c r="AZ485">
        <v>0</v>
      </c>
      <c r="BA485">
        <v>479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CV485">
        <v>0</v>
      </c>
      <c r="CW485">
        <f>ROUND(Y485*Source!I258*DO485,9)</f>
        <v>3.786</v>
      </c>
      <c r="CX485">
        <f>ROUND(Y485*Source!I258,9)</f>
        <v>0.3</v>
      </c>
      <c r="CY485">
        <f>AB485</f>
        <v>88.67</v>
      </c>
      <c r="CZ485">
        <f>AF485</f>
        <v>83.1</v>
      </c>
      <c r="DA485">
        <f>AJ485</f>
        <v>1</v>
      </c>
      <c r="DB485">
        <f>ROUND(((ROUND(AT485*CZ485,2)*1.25)*1.2),6)</f>
        <v>49.86</v>
      </c>
      <c r="DC485">
        <f>ROUND(((ROUND(AT485*AG485,2)*1.25)*1.2),6)</f>
        <v>7.5750000000000002</v>
      </c>
      <c r="DD485" t="s">
        <v>3</v>
      </c>
      <c r="DE485" t="s">
        <v>3</v>
      </c>
      <c r="DF485">
        <f t="shared" si="264"/>
        <v>0</v>
      </c>
      <c r="DG485">
        <f t="shared" si="261"/>
        <v>24.93</v>
      </c>
      <c r="DH485">
        <f t="shared" si="262"/>
        <v>3.79</v>
      </c>
      <c r="DI485">
        <f t="shared" si="245"/>
        <v>0</v>
      </c>
      <c r="DJ485">
        <f>DG485</f>
        <v>24.93</v>
      </c>
      <c r="DK485">
        <v>0</v>
      </c>
      <c r="DL485" t="s">
        <v>707</v>
      </c>
      <c r="DM485">
        <v>0</v>
      </c>
      <c r="DN485" t="s">
        <v>686</v>
      </c>
      <c r="DO485">
        <v>12.62</v>
      </c>
    </row>
    <row r="486" spans="1:119" x14ac:dyDescent="0.2">
      <c r="A486">
        <f>ROW(Source!A258)</f>
        <v>258</v>
      </c>
      <c r="B486">
        <v>85736471</v>
      </c>
      <c r="C486">
        <v>85737518</v>
      </c>
      <c r="D486">
        <v>85229166</v>
      </c>
      <c r="E486">
        <v>1</v>
      </c>
      <c r="F486">
        <v>1</v>
      </c>
      <c r="G486">
        <v>1081</v>
      </c>
      <c r="H486">
        <v>2</v>
      </c>
      <c r="I486" t="s">
        <v>727</v>
      </c>
      <c r="J486" t="s">
        <v>728</v>
      </c>
      <c r="K486" t="s">
        <v>729</v>
      </c>
      <c r="L486">
        <v>1368</v>
      </c>
      <c r="N486">
        <v>1011</v>
      </c>
      <c r="O486" t="s">
        <v>690</v>
      </c>
      <c r="P486" t="s">
        <v>690</v>
      </c>
      <c r="Q486">
        <v>1</v>
      </c>
      <c r="W486">
        <v>0</v>
      </c>
      <c r="X486">
        <v>-44940208</v>
      </c>
      <c r="Y486">
        <f>((AT486*1.25)*1.2)</f>
        <v>0.09</v>
      </c>
      <c r="AA486">
        <v>0</v>
      </c>
      <c r="AB486">
        <v>191.17</v>
      </c>
      <c r="AC486">
        <v>18.059999999999999</v>
      </c>
      <c r="AD486">
        <v>0</v>
      </c>
      <c r="AE486">
        <v>0</v>
      </c>
      <c r="AF486">
        <v>179.17</v>
      </c>
      <c r="AG486">
        <v>16.93</v>
      </c>
      <c r="AH486">
        <v>0</v>
      </c>
      <c r="AI486">
        <v>1</v>
      </c>
      <c r="AJ486">
        <v>1</v>
      </c>
      <c r="AK486">
        <v>1</v>
      </c>
      <c r="AL486">
        <v>1</v>
      </c>
      <c r="AM486">
        <v>-2</v>
      </c>
      <c r="AN486">
        <v>0</v>
      </c>
      <c r="AO486">
        <v>1</v>
      </c>
      <c r="AP486">
        <v>1</v>
      </c>
      <c r="AQ486">
        <v>0</v>
      </c>
      <c r="AR486">
        <v>0</v>
      </c>
      <c r="AS486" t="s">
        <v>3</v>
      </c>
      <c r="AT486">
        <v>0.06</v>
      </c>
      <c r="AU486" t="s">
        <v>140</v>
      </c>
      <c r="AV486">
        <v>0</v>
      </c>
      <c r="AW486">
        <v>2</v>
      </c>
      <c r="AX486">
        <v>85737537</v>
      </c>
      <c r="AY486">
        <v>1</v>
      </c>
      <c r="AZ486">
        <v>0</v>
      </c>
      <c r="BA486">
        <v>480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CV486">
        <v>0</v>
      </c>
      <c r="CW486">
        <f>ROUND(Y486*Source!I258*DO486,9)</f>
        <v>0.76185000000000003</v>
      </c>
      <c r="CX486">
        <f>ROUND(Y486*Source!I258,9)</f>
        <v>4.4999999999999998E-2</v>
      </c>
      <c r="CY486">
        <f>AB486</f>
        <v>191.17</v>
      </c>
      <c r="CZ486">
        <f>AF486</f>
        <v>179.17</v>
      </c>
      <c r="DA486">
        <f>AJ486</f>
        <v>1</v>
      </c>
      <c r="DB486">
        <f>ROUND(((ROUND(AT486*CZ486,2)*1.25)*1.2),6)</f>
        <v>16.125</v>
      </c>
      <c r="DC486">
        <f>ROUND(((ROUND(AT486*AG486,2)*1.25)*1.2),6)</f>
        <v>1.53</v>
      </c>
      <c r="DD486" t="s">
        <v>3</v>
      </c>
      <c r="DE486" t="s">
        <v>3</v>
      </c>
      <c r="DF486">
        <f t="shared" si="264"/>
        <v>0</v>
      </c>
      <c r="DG486">
        <f t="shared" si="261"/>
        <v>8.06</v>
      </c>
      <c r="DH486">
        <f t="shared" si="262"/>
        <v>0.76</v>
      </c>
      <c r="DI486">
        <f t="shared" si="245"/>
        <v>0</v>
      </c>
      <c r="DJ486">
        <f>DG486</f>
        <v>8.06</v>
      </c>
      <c r="DK486">
        <v>0</v>
      </c>
      <c r="DL486" t="s">
        <v>707</v>
      </c>
      <c r="DM486">
        <v>0</v>
      </c>
      <c r="DN486" t="s">
        <v>686</v>
      </c>
      <c r="DO486">
        <v>16.93</v>
      </c>
    </row>
    <row r="487" spans="1:119" x14ac:dyDescent="0.2">
      <c r="A487">
        <f>ROW(Source!A258)</f>
        <v>258</v>
      </c>
      <c r="B487">
        <v>85736471</v>
      </c>
      <c r="C487">
        <v>85737518</v>
      </c>
      <c r="D487">
        <v>85198960</v>
      </c>
      <c r="E487">
        <v>1</v>
      </c>
      <c r="F487">
        <v>1</v>
      </c>
      <c r="G487">
        <v>1081</v>
      </c>
      <c r="H487">
        <v>3</v>
      </c>
      <c r="I487" t="s">
        <v>714</v>
      </c>
      <c r="J487" t="s">
        <v>715</v>
      </c>
      <c r="K487" t="s">
        <v>716</v>
      </c>
      <c r="L487">
        <v>1339</v>
      </c>
      <c r="N487">
        <v>1007</v>
      </c>
      <c r="O487" t="s">
        <v>694</v>
      </c>
      <c r="P487" t="s">
        <v>694</v>
      </c>
      <c r="Q487">
        <v>1</v>
      </c>
      <c r="W487">
        <v>0</v>
      </c>
      <c r="X487">
        <v>-1622585150</v>
      </c>
      <c r="Y487">
        <f t="shared" ref="Y487:Y495" si="265">((AT487*1)*1)</f>
        <v>0.15067</v>
      </c>
      <c r="AA487">
        <v>7.07</v>
      </c>
      <c r="AB487">
        <v>0</v>
      </c>
      <c r="AC487">
        <v>0</v>
      </c>
      <c r="AD487">
        <v>0</v>
      </c>
      <c r="AE487">
        <v>7.07</v>
      </c>
      <c r="AF487">
        <v>0</v>
      </c>
      <c r="AG487">
        <v>0</v>
      </c>
      <c r="AH487">
        <v>0</v>
      </c>
      <c r="AI487">
        <v>1</v>
      </c>
      <c r="AJ487">
        <v>1</v>
      </c>
      <c r="AK487">
        <v>1</v>
      </c>
      <c r="AL487">
        <v>1</v>
      </c>
      <c r="AM487">
        <v>-2</v>
      </c>
      <c r="AN487">
        <v>0</v>
      </c>
      <c r="AO487">
        <v>1</v>
      </c>
      <c r="AP487">
        <v>1</v>
      </c>
      <c r="AQ487">
        <v>0</v>
      </c>
      <c r="AR487">
        <v>0</v>
      </c>
      <c r="AS487" t="s">
        <v>3</v>
      </c>
      <c r="AT487">
        <v>0.15067</v>
      </c>
      <c r="AU487" t="s">
        <v>42</v>
      </c>
      <c r="AV487">
        <v>0</v>
      </c>
      <c r="AW487">
        <v>2</v>
      </c>
      <c r="AX487">
        <v>85737538</v>
      </c>
      <c r="AY487">
        <v>1</v>
      </c>
      <c r="AZ487">
        <v>0</v>
      </c>
      <c r="BA487">
        <v>481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CV487">
        <v>0</v>
      </c>
      <c r="CW487">
        <v>0</v>
      </c>
      <c r="CX487">
        <f>ROUND(Y487*Source!I258,9)</f>
        <v>7.5334999999999999E-2</v>
      </c>
      <c r="CY487">
        <f t="shared" ref="CY487:CY495" si="266">AA487</f>
        <v>7.07</v>
      </c>
      <c r="CZ487">
        <f t="shared" ref="CZ487:CZ495" si="267">AE487</f>
        <v>7.07</v>
      </c>
      <c r="DA487">
        <f t="shared" ref="DA487:DA495" si="268">AI487</f>
        <v>1</v>
      </c>
      <c r="DB487">
        <f t="shared" ref="DB487:DB495" si="269">ROUND(((ROUND(AT487*CZ487,2)*1)*1),6)</f>
        <v>1.07</v>
      </c>
      <c r="DC487">
        <f t="shared" ref="DC487:DC495" si="270">ROUND(((ROUND(AT487*AG487,2)*1)*1),6)</f>
        <v>0</v>
      </c>
      <c r="DD487" t="s">
        <v>3</v>
      </c>
      <c r="DE487" t="s">
        <v>3</v>
      </c>
      <c r="DF487">
        <f t="shared" si="264"/>
        <v>0.53</v>
      </c>
      <c r="DG487">
        <f t="shared" si="261"/>
        <v>0</v>
      </c>
      <c r="DH487">
        <f t="shared" si="262"/>
        <v>0</v>
      </c>
      <c r="DI487">
        <f t="shared" si="245"/>
        <v>0</v>
      </c>
      <c r="DJ487">
        <f t="shared" ref="DJ487:DJ495" si="271">DF487</f>
        <v>0.53</v>
      </c>
      <c r="DK487">
        <v>0</v>
      </c>
      <c r="DL487" t="s">
        <v>3</v>
      </c>
      <c r="DM487">
        <v>0</v>
      </c>
      <c r="DN487" t="s">
        <v>3</v>
      </c>
      <c r="DO487">
        <v>0</v>
      </c>
    </row>
    <row r="488" spans="1:119" x14ac:dyDescent="0.2">
      <c r="A488">
        <f>ROW(Source!A258)</f>
        <v>258</v>
      </c>
      <c r="B488">
        <v>85736471</v>
      </c>
      <c r="C488">
        <v>85737518</v>
      </c>
      <c r="D488">
        <v>85200671</v>
      </c>
      <c r="E488">
        <v>1</v>
      </c>
      <c r="F488">
        <v>1</v>
      </c>
      <c r="G488">
        <v>1081</v>
      </c>
      <c r="H488">
        <v>3</v>
      </c>
      <c r="I488" t="s">
        <v>730</v>
      </c>
      <c r="J488" t="s">
        <v>731</v>
      </c>
      <c r="K488" t="s">
        <v>732</v>
      </c>
      <c r="L488">
        <v>1346</v>
      </c>
      <c r="N488">
        <v>1009</v>
      </c>
      <c r="O488" t="s">
        <v>723</v>
      </c>
      <c r="P488" t="s">
        <v>723</v>
      </c>
      <c r="Q488">
        <v>1</v>
      </c>
      <c r="W488">
        <v>0</v>
      </c>
      <c r="X488">
        <v>1021383118</v>
      </c>
      <c r="Y488">
        <f t="shared" si="265"/>
        <v>0.05</v>
      </c>
      <c r="AA488">
        <v>37.979999999999997</v>
      </c>
      <c r="AB488">
        <v>0</v>
      </c>
      <c r="AC488">
        <v>0</v>
      </c>
      <c r="AD488">
        <v>0</v>
      </c>
      <c r="AE488">
        <v>37.979999999999997</v>
      </c>
      <c r="AF488">
        <v>0</v>
      </c>
      <c r="AG488">
        <v>0</v>
      </c>
      <c r="AH488">
        <v>0</v>
      </c>
      <c r="AI488">
        <v>1</v>
      </c>
      <c r="AJ488">
        <v>1</v>
      </c>
      <c r="AK488">
        <v>1</v>
      </c>
      <c r="AL488">
        <v>1</v>
      </c>
      <c r="AM488">
        <v>-2</v>
      </c>
      <c r="AN488">
        <v>0</v>
      </c>
      <c r="AO488">
        <v>1</v>
      </c>
      <c r="AP488">
        <v>1</v>
      </c>
      <c r="AQ488">
        <v>0</v>
      </c>
      <c r="AR488">
        <v>0</v>
      </c>
      <c r="AS488" t="s">
        <v>3</v>
      </c>
      <c r="AT488">
        <v>0.05</v>
      </c>
      <c r="AU488" t="s">
        <v>42</v>
      </c>
      <c r="AV488">
        <v>0</v>
      </c>
      <c r="AW488">
        <v>2</v>
      </c>
      <c r="AX488">
        <v>85737539</v>
      </c>
      <c r="AY488">
        <v>1</v>
      </c>
      <c r="AZ488">
        <v>0</v>
      </c>
      <c r="BA488">
        <v>482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CV488">
        <v>0</v>
      </c>
      <c r="CW488">
        <v>0</v>
      </c>
      <c r="CX488">
        <f>ROUND(Y488*Source!I258,9)</f>
        <v>2.5000000000000001E-2</v>
      </c>
      <c r="CY488">
        <f t="shared" si="266"/>
        <v>37.979999999999997</v>
      </c>
      <c r="CZ488">
        <f t="shared" si="267"/>
        <v>37.979999999999997</v>
      </c>
      <c r="DA488">
        <f t="shared" si="268"/>
        <v>1</v>
      </c>
      <c r="DB488">
        <f t="shared" si="269"/>
        <v>1.9</v>
      </c>
      <c r="DC488">
        <f t="shared" si="270"/>
        <v>0</v>
      </c>
      <c r="DD488" t="s">
        <v>3</v>
      </c>
      <c r="DE488" t="s">
        <v>3</v>
      </c>
      <c r="DF488">
        <f t="shared" si="264"/>
        <v>0.95</v>
      </c>
      <c r="DG488">
        <f t="shared" si="261"/>
        <v>0</v>
      </c>
      <c r="DH488">
        <f t="shared" si="262"/>
        <v>0</v>
      </c>
      <c r="DI488">
        <f t="shared" si="245"/>
        <v>0</v>
      </c>
      <c r="DJ488">
        <f t="shared" si="271"/>
        <v>0.95</v>
      </c>
      <c r="DK488">
        <v>0</v>
      </c>
      <c r="DL488" t="s">
        <v>3</v>
      </c>
      <c r="DM488">
        <v>0</v>
      </c>
      <c r="DN488" t="s">
        <v>3</v>
      </c>
      <c r="DO488">
        <v>0</v>
      </c>
    </row>
    <row r="489" spans="1:119" x14ac:dyDescent="0.2">
      <c r="A489">
        <f>ROW(Source!A258)</f>
        <v>258</v>
      </c>
      <c r="B489">
        <v>85736471</v>
      </c>
      <c r="C489">
        <v>85737518</v>
      </c>
      <c r="D489">
        <v>85199079</v>
      </c>
      <c r="E489">
        <v>1</v>
      </c>
      <c r="F489">
        <v>1</v>
      </c>
      <c r="G489">
        <v>1081</v>
      </c>
      <c r="H489">
        <v>3</v>
      </c>
      <c r="I489" t="s">
        <v>733</v>
      </c>
      <c r="J489" t="s">
        <v>734</v>
      </c>
      <c r="K489" t="s">
        <v>735</v>
      </c>
      <c r="L489">
        <v>1348</v>
      </c>
      <c r="N489">
        <v>1009</v>
      </c>
      <c r="O489" t="s">
        <v>700</v>
      </c>
      <c r="P489" t="s">
        <v>700</v>
      </c>
      <c r="Q489">
        <v>1000</v>
      </c>
      <c r="W489">
        <v>0</v>
      </c>
      <c r="X489">
        <v>-1462767551</v>
      </c>
      <c r="Y489">
        <f t="shared" si="265"/>
        <v>3.9999999999999998E-6</v>
      </c>
      <c r="AA489">
        <v>3234.81</v>
      </c>
      <c r="AB489">
        <v>0</v>
      </c>
      <c r="AC489">
        <v>0</v>
      </c>
      <c r="AD489">
        <v>0</v>
      </c>
      <c r="AE489">
        <v>3234.81</v>
      </c>
      <c r="AF489">
        <v>0</v>
      </c>
      <c r="AG489">
        <v>0</v>
      </c>
      <c r="AH489">
        <v>0</v>
      </c>
      <c r="AI489">
        <v>1</v>
      </c>
      <c r="AJ489">
        <v>1</v>
      </c>
      <c r="AK489">
        <v>1</v>
      </c>
      <c r="AL489">
        <v>1</v>
      </c>
      <c r="AM489">
        <v>-2</v>
      </c>
      <c r="AN489">
        <v>0</v>
      </c>
      <c r="AO489">
        <v>1</v>
      </c>
      <c r="AP489">
        <v>1</v>
      </c>
      <c r="AQ489">
        <v>0</v>
      </c>
      <c r="AR489">
        <v>0</v>
      </c>
      <c r="AS489" t="s">
        <v>3</v>
      </c>
      <c r="AT489">
        <v>3.9999999999999998E-6</v>
      </c>
      <c r="AU489" t="s">
        <v>42</v>
      </c>
      <c r="AV489">
        <v>0</v>
      </c>
      <c r="AW489">
        <v>2</v>
      </c>
      <c r="AX489">
        <v>85737540</v>
      </c>
      <c r="AY489">
        <v>1</v>
      </c>
      <c r="AZ489">
        <v>0</v>
      </c>
      <c r="BA489">
        <v>483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CV489">
        <v>0</v>
      </c>
      <c r="CW489">
        <v>0</v>
      </c>
      <c r="CX489">
        <f>ROUND(Y489*Source!I258,9)</f>
        <v>1.9999999999999999E-6</v>
      </c>
      <c r="CY489">
        <f t="shared" si="266"/>
        <v>3234.81</v>
      </c>
      <c r="CZ489">
        <f t="shared" si="267"/>
        <v>3234.81</v>
      </c>
      <c r="DA489">
        <f t="shared" si="268"/>
        <v>1</v>
      </c>
      <c r="DB489">
        <f t="shared" si="269"/>
        <v>0.01</v>
      </c>
      <c r="DC489">
        <f t="shared" si="270"/>
        <v>0</v>
      </c>
      <c r="DD489" t="s">
        <v>3</v>
      </c>
      <c r="DE489" t="s">
        <v>3</v>
      </c>
      <c r="DF489">
        <f t="shared" si="264"/>
        <v>0.01</v>
      </c>
      <c r="DG489">
        <f t="shared" si="261"/>
        <v>0</v>
      </c>
      <c r="DH489">
        <f t="shared" si="262"/>
        <v>0</v>
      </c>
      <c r="DI489">
        <f t="shared" si="245"/>
        <v>0</v>
      </c>
      <c r="DJ489">
        <f t="shared" si="271"/>
        <v>0.01</v>
      </c>
      <c r="DK489">
        <v>0</v>
      </c>
      <c r="DL489" t="s">
        <v>3</v>
      </c>
      <c r="DM489">
        <v>0</v>
      </c>
      <c r="DN489" t="s">
        <v>3</v>
      </c>
      <c r="DO489">
        <v>0</v>
      </c>
    </row>
    <row r="490" spans="1:119" x14ac:dyDescent="0.2">
      <c r="A490">
        <f>ROW(Source!A258)</f>
        <v>258</v>
      </c>
      <c r="B490">
        <v>85736471</v>
      </c>
      <c r="C490">
        <v>85737518</v>
      </c>
      <c r="D490">
        <v>85198892</v>
      </c>
      <c r="E490">
        <v>1</v>
      </c>
      <c r="F490">
        <v>1</v>
      </c>
      <c r="G490">
        <v>1081</v>
      </c>
      <c r="H490">
        <v>3</v>
      </c>
      <c r="I490" t="s">
        <v>691</v>
      </c>
      <c r="J490" t="s">
        <v>692</v>
      </c>
      <c r="K490" t="s">
        <v>693</v>
      </c>
      <c r="L490">
        <v>1339</v>
      </c>
      <c r="N490">
        <v>1007</v>
      </c>
      <c r="O490" t="s">
        <v>694</v>
      </c>
      <c r="P490" t="s">
        <v>694</v>
      </c>
      <c r="Q490">
        <v>1</v>
      </c>
      <c r="W490">
        <v>0</v>
      </c>
      <c r="X490">
        <v>-676034668</v>
      </c>
      <c r="Y490">
        <f t="shared" si="265"/>
        <v>0.19</v>
      </c>
      <c r="AA490">
        <v>53.42</v>
      </c>
      <c r="AB490">
        <v>0</v>
      </c>
      <c r="AC490">
        <v>0</v>
      </c>
      <c r="AD490">
        <v>0</v>
      </c>
      <c r="AE490">
        <v>53.42</v>
      </c>
      <c r="AF490">
        <v>0</v>
      </c>
      <c r="AG490">
        <v>0</v>
      </c>
      <c r="AH490">
        <v>0</v>
      </c>
      <c r="AI490">
        <v>1</v>
      </c>
      <c r="AJ490">
        <v>1</v>
      </c>
      <c r="AK490">
        <v>1</v>
      </c>
      <c r="AL490">
        <v>1</v>
      </c>
      <c r="AM490">
        <v>-2</v>
      </c>
      <c r="AN490">
        <v>0</v>
      </c>
      <c r="AO490">
        <v>1</v>
      </c>
      <c r="AP490">
        <v>1</v>
      </c>
      <c r="AQ490">
        <v>0</v>
      </c>
      <c r="AR490">
        <v>0</v>
      </c>
      <c r="AS490" t="s">
        <v>3</v>
      </c>
      <c r="AT490">
        <v>0.19</v>
      </c>
      <c r="AU490" t="s">
        <v>42</v>
      </c>
      <c r="AV490">
        <v>0</v>
      </c>
      <c r="AW490">
        <v>2</v>
      </c>
      <c r="AX490">
        <v>85737541</v>
      </c>
      <c r="AY490">
        <v>1</v>
      </c>
      <c r="AZ490">
        <v>0</v>
      </c>
      <c r="BA490">
        <v>484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CV490">
        <v>0</v>
      </c>
      <c r="CW490">
        <v>0</v>
      </c>
      <c r="CX490">
        <f>ROUND(Y490*Source!I258,9)</f>
        <v>9.5000000000000001E-2</v>
      </c>
      <c r="CY490">
        <f t="shared" si="266"/>
        <v>53.42</v>
      </c>
      <c r="CZ490">
        <f t="shared" si="267"/>
        <v>53.42</v>
      </c>
      <c r="DA490">
        <f t="shared" si="268"/>
        <v>1</v>
      </c>
      <c r="DB490">
        <f t="shared" si="269"/>
        <v>10.15</v>
      </c>
      <c r="DC490">
        <f t="shared" si="270"/>
        <v>0</v>
      </c>
      <c r="DD490" t="s">
        <v>3</v>
      </c>
      <c r="DE490" t="s">
        <v>3</v>
      </c>
      <c r="DF490">
        <f t="shared" si="264"/>
        <v>5.07</v>
      </c>
      <c r="DG490">
        <f t="shared" si="261"/>
        <v>0</v>
      </c>
      <c r="DH490">
        <f t="shared" si="262"/>
        <v>0</v>
      </c>
      <c r="DI490">
        <f t="shared" si="245"/>
        <v>0</v>
      </c>
      <c r="DJ490">
        <f t="shared" si="271"/>
        <v>5.07</v>
      </c>
      <c r="DK490">
        <v>0</v>
      </c>
      <c r="DL490" t="s">
        <v>3</v>
      </c>
      <c r="DM490">
        <v>0</v>
      </c>
      <c r="DN490" t="s">
        <v>3</v>
      </c>
      <c r="DO490">
        <v>0</v>
      </c>
    </row>
    <row r="491" spans="1:119" x14ac:dyDescent="0.2">
      <c r="A491">
        <f>ROW(Source!A258)</f>
        <v>258</v>
      </c>
      <c r="B491">
        <v>85736471</v>
      </c>
      <c r="C491">
        <v>85737518</v>
      </c>
      <c r="D491">
        <v>85199158</v>
      </c>
      <c r="E491">
        <v>1</v>
      </c>
      <c r="F491">
        <v>1</v>
      </c>
      <c r="G491">
        <v>1081</v>
      </c>
      <c r="H491">
        <v>3</v>
      </c>
      <c r="I491" t="s">
        <v>695</v>
      </c>
      <c r="J491" t="s">
        <v>696</v>
      </c>
      <c r="K491" t="s">
        <v>697</v>
      </c>
      <c r="L491">
        <v>1339</v>
      </c>
      <c r="N491">
        <v>1007</v>
      </c>
      <c r="O491" t="s">
        <v>694</v>
      </c>
      <c r="P491" t="s">
        <v>694</v>
      </c>
      <c r="Q491">
        <v>1</v>
      </c>
      <c r="W491">
        <v>0</v>
      </c>
      <c r="X491">
        <v>-1235260082</v>
      </c>
      <c r="Y491">
        <f t="shared" si="265"/>
        <v>0.34200000000000003</v>
      </c>
      <c r="AA491">
        <v>5.82</v>
      </c>
      <c r="AB491">
        <v>0</v>
      </c>
      <c r="AC491">
        <v>0</v>
      </c>
      <c r="AD491">
        <v>0</v>
      </c>
      <c r="AE491">
        <v>5.82</v>
      </c>
      <c r="AF491">
        <v>0</v>
      </c>
      <c r="AG491">
        <v>0</v>
      </c>
      <c r="AH491">
        <v>0</v>
      </c>
      <c r="AI491">
        <v>1</v>
      </c>
      <c r="AJ491">
        <v>1</v>
      </c>
      <c r="AK491">
        <v>1</v>
      </c>
      <c r="AL491">
        <v>1</v>
      </c>
      <c r="AM491">
        <v>-2</v>
      </c>
      <c r="AN491">
        <v>0</v>
      </c>
      <c r="AO491">
        <v>1</v>
      </c>
      <c r="AP491">
        <v>1</v>
      </c>
      <c r="AQ491">
        <v>0</v>
      </c>
      <c r="AR491">
        <v>0</v>
      </c>
      <c r="AS491" t="s">
        <v>3</v>
      </c>
      <c r="AT491">
        <v>0.34200000000000003</v>
      </c>
      <c r="AU491" t="s">
        <v>42</v>
      </c>
      <c r="AV491">
        <v>0</v>
      </c>
      <c r="AW491">
        <v>2</v>
      </c>
      <c r="AX491">
        <v>85737542</v>
      </c>
      <c r="AY491">
        <v>1</v>
      </c>
      <c r="AZ491">
        <v>0</v>
      </c>
      <c r="BA491">
        <v>485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CV491">
        <v>0</v>
      </c>
      <c r="CW491">
        <v>0</v>
      </c>
      <c r="CX491">
        <f>ROUND(Y491*Source!I258,9)</f>
        <v>0.17100000000000001</v>
      </c>
      <c r="CY491">
        <f t="shared" si="266"/>
        <v>5.82</v>
      </c>
      <c r="CZ491">
        <f t="shared" si="267"/>
        <v>5.82</v>
      </c>
      <c r="DA491">
        <f t="shared" si="268"/>
        <v>1</v>
      </c>
      <c r="DB491">
        <f t="shared" si="269"/>
        <v>1.99</v>
      </c>
      <c r="DC491">
        <f t="shared" si="270"/>
        <v>0</v>
      </c>
      <c r="DD491" t="s">
        <v>3</v>
      </c>
      <c r="DE491" t="s">
        <v>3</v>
      </c>
      <c r="DF491">
        <f t="shared" si="264"/>
        <v>1</v>
      </c>
      <c r="DG491">
        <f t="shared" si="261"/>
        <v>0</v>
      </c>
      <c r="DH491">
        <f t="shared" si="262"/>
        <v>0</v>
      </c>
      <c r="DI491">
        <f t="shared" si="245"/>
        <v>0</v>
      </c>
      <c r="DJ491">
        <f t="shared" si="271"/>
        <v>1</v>
      </c>
      <c r="DK491">
        <v>0</v>
      </c>
      <c r="DL491" t="s">
        <v>3</v>
      </c>
      <c r="DM491">
        <v>0</v>
      </c>
      <c r="DN491" t="s">
        <v>3</v>
      </c>
      <c r="DO491">
        <v>0</v>
      </c>
    </row>
    <row r="492" spans="1:119" x14ac:dyDescent="0.2">
      <c r="A492">
        <f>ROW(Source!A258)</f>
        <v>258</v>
      </c>
      <c r="B492">
        <v>85736471</v>
      </c>
      <c r="C492">
        <v>85737518</v>
      </c>
      <c r="D492">
        <v>85199230</v>
      </c>
      <c r="E492">
        <v>1</v>
      </c>
      <c r="F492">
        <v>1</v>
      </c>
      <c r="G492">
        <v>1081</v>
      </c>
      <c r="H492">
        <v>3</v>
      </c>
      <c r="I492" t="s">
        <v>736</v>
      </c>
      <c r="J492" t="s">
        <v>737</v>
      </c>
      <c r="K492" t="s">
        <v>738</v>
      </c>
      <c r="L492">
        <v>1348</v>
      </c>
      <c r="N492">
        <v>1009</v>
      </c>
      <c r="O492" t="s">
        <v>700</v>
      </c>
      <c r="P492" t="s">
        <v>700</v>
      </c>
      <c r="Q492">
        <v>1000</v>
      </c>
      <c r="W492">
        <v>0</v>
      </c>
      <c r="X492">
        <v>1270042986</v>
      </c>
      <c r="Y492">
        <f t="shared" si="265"/>
        <v>8.7000000000000001E-4</v>
      </c>
      <c r="AA492">
        <v>16214.84</v>
      </c>
      <c r="AB492">
        <v>0</v>
      </c>
      <c r="AC492">
        <v>0</v>
      </c>
      <c r="AD492">
        <v>0</v>
      </c>
      <c r="AE492">
        <v>16214.84</v>
      </c>
      <c r="AF492">
        <v>0</v>
      </c>
      <c r="AG492">
        <v>0</v>
      </c>
      <c r="AH492">
        <v>0</v>
      </c>
      <c r="AI492">
        <v>1</v>
      </c>
      <c r="AJ492">
        <v>1</v>
      </c>
      <c r="AK492">
        <v>1</v>
      </c>
      <c r="AL492">
        <v>1</v>
      </c>
      <c r="AM492">
        <v>-2</v>
      </c>
      <c r="AN492">
        <v>0</v>
      </c>
      <c r="AO492">
        <v>1</v>
      </c>
      <c r="AP492">
        <v>1</v>
      </c>
      <c r="AQ492">
        <v>0</v>
      </c>
      <c r="AR492">
        <v>0</v>
      </c>
      <c r="AS492" t="s">
        <v>3</v>
      </c>
      <c r="AT492">
        <v>8.7000000000000001E-4</v>
      </c>
      <c r="AU492" t="s">
        <v>42</v>
      </c>
      <c r="AV492">
        <v>0</v>
      </c>
      <c r="AW492">
        <v>2</v>
      </c>
      <c r="AX492">
        <v>85737543</v>
      </c>
      <c r="AY492">
        <v>1</v>
      </c>
      <c r="AZ492">
        <v>0</v>
      </c>
      <c r="BA492">
        <v>486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CV492">
        <v>0</v>
      </c>
      <c r="CW492">
        <v>0</v>
      </c>
      <c r="CX492">
        <f>ROUND(Y492*Source!I258,9)</f>
        <v>4.35E-4</v>
      </c>
      <c r="CY492">
        <f t="shared" si="266"/>
        <v>16214.84</v>
      </c>
      <c r="CZ492">
        <f t="shared" si="267"/>
        <v>16214.84</v>
      </c>
      <c r="DA492">
        <f t="shared" si="268"/>
        <v>1</v>
      </c>
      <c r="DB492">
        <f t="shared" si="269"/>
        <v>14.11</v>
      </c>
      <c r="DC492">
        <f t="shared" si="270"/>
        <v>0</v>
      </c>
      <c r="DD492" t="s">
        <v>3</v>
      </c>
      <c r="DE492" t="s">
        <v>3</v>
      </c>
      <c r="DF492">
        <f t="shared" si="264"/>
        <v>7.05</v>
      </c>
      <c r="DG492">
        <f t="shared" si="261"/>
        <v>0</v>
      </c>
      <c r="DH492">
        <f t="shared" si="262"/>
        <v>0</v>
      </c>
      <c r="DI492">
        <f t="shared" si="245"/>
        <v>0</v>
      </c>
      <c r="DJ492">
        <f t="shared" si="271"/>
        <v>7.05</v>
      </c>
      <c r="DK492">
        <v>0</v>
      </c>
      <c r="DL492" t="s">
        <v>3</v>
      </c>
      <c r="DM492">
        <v>0</v>
      </c>
      <c r="DN492" t="s">
        <v>3</v>
      </c>
      <c r="DO492">
        <v>0</v>
      </c>
    </row>
    <row r="493" spans="1:119" x14ac:dyDescent="0.2">
      <c r="A493">
        <f>ROW(Source!A258)</f>
        <v>258</v>
      </c>
      <c r="B493">
        <v>85736471</v>
      </c>
      <c r="C493">
        <v>85737518</v>
      </c>
      <c r="D493">
        <v>85199398</v>
      </c>
      <c r="E493">
        <v>1</v>
      </c>
      <c r="F493">
        <v>1</v>
      </c>
      <c r="G493">
        <v>1081</v>
      </c>
      <c r="H493">
        <v>3</v>
      </c>
      <c r="I493" t="s">
        <v>739</v>
      </c>
      <c r="J493" t="s">
        <v>740</v>
      </c>
      <c r="K493" t="s">
        <v>741</v>
      </c>
      <c r="L493">
        <v>1346</v>
      </c>
      <c r="N493">
        <v>1009</v>
      </c>
      <c r="O493" t="s">
        <v>723</v>
      </c>
      <c r="P493" t="s">
        <v>723</v>
      </c>
      <c r="Q493">
        <v>1</v>
      </c>
      <c r="W493">
        <v>0</v>
      </c>
      <c r="X493">
        <v>488689173</v>
      </c>
      <c r="Y493">
        <f t="shared" si="265"/>
        <v>0.1</v>
      </c>
      <c r="AA493">
        <v>20.190000000000001</v>
      </c>
      <c r="AB493">
        <v>0</v>
      </c>
      <c r="AC493">
        <v>0</v>
      </c>
      <c r="AD493">
        <v>0</v>
      </c>
      <c r="AE493">
        <v>20.190000000000001</v>
      </c>
      <c r="AF493">
        <v>0</v>
      </c>
      <c r="AG493">
        <v>0</v>
      </c>
      <c r="AH493">
        <v>0</v>
      </c>
      <c r="AI493">
        <v>1</v>
      </c>
      <c r="AJ493">
        <v>1</v>
      </c>
      <c r="AK493">
        <v>1</v>
      </c>
      <c r="AL493">
        <v>1</v>
      </c>
      <c r="AM493">
        <v>-2</v>
      </c>
      <c r="AN493">
        <v>0</v>
      </c>
      <c r="AO493">
        <v>1</v>
      </c>
      <c r="AP493">
        <v>1</v>
      </c>
      <c r="AQ493">
        <v>0</v>
      </c>
      <c r="AR493">
        <v>0</v>
      </c>
      <c r="AS493" t="s">
        <v>3</v>
      </c>
      <c r="AT493">
        <v>0.1</v>
      </c>
      <c r="AU493" t="s">
        <v>42</v>
      </c>
      <c r="AV493">
        <v>0</v>
      </c>
      <c r="AW493">
        <v>2</v>
      </c>
      <c r="AX493">
        <v>85737544</v>
      </c>
      <c r="AY493">
        <v>1</v>
      </c>
      <c r="AZ493">
        <v>0</v>
      </c>
      <c r="BA493">
        <v>487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CV493">
        <v>0</v>
      </c>
      <c r="CW493">
        <v>0</v>
      </c>
      <c r="CX493">
        <f>ROUND(Y493*Source!I258,9)</f>
        <v>0.05</v>
      </c>
      <c r="CY493">
        <f t="shared" si="266"/>
        <v>20.190000000000001</v>
      </c>
      <c r="CZ493">
        <f t="shared" si="267"/>
        <v>20.190000000000001</v>
      </c>
      <c r="DA493">
        <f t="shared" si="268"/>
        <v>1</v>
      </c>
      <c r="DB493">
        <f t="shared" si="269"/>
        <v>2.02</v>
      </c>
      <c r="DC493">
        <f t="shared" si="270"/>
        <v>0</v>
      </c>
      <c r="DD493" t="s">
        <v>3</v>
      </c>
      <c r="DE493" t="s">
        <v>3</v>
      </c>
      <c r="DF493">
        <f t="shared" si="264"/>
        <v>1.01</v>
      </c>
      <c r="DG493">
        <f t="shared" si="261"/>
        <v>0</v>
      </c>
      <c r="DH493">
        <f t="shared" si="262"/>
        <v>0</v>
      </c>
      <c r="DI493">
        <f t="shared" si="245"/>
        <v>0</v>
      </c>
      <c r="DJ493">
        <f t="shared" si="271"/>
        <v>1.01</v>
      </c>
      <c r="DK493">
        <v>0</v>
      </c>
      <c r="DL493" t="s">
        <v>3</v>
      </c>
      <c r="DM493">
        <v>0</v>
      </c>
      <c r="DN493" t="s">
        <v>3</v>
      </c>
      <c r="DO493">
        <v>0</v>
      </c>
    </row>
    <row r="494" spans="1:119" x14ac:dyDescent="0.2">
      <c r="A494">
        <f>ROW(Source!A258)</f>
        <v>258</v>
      </c>
      <c r="B494">
        <v>85736471</v>
      </c>
      <c r="C494">
        <v>85737518</v>
      </c>
      <c r="D494">
        <v>85199540</v>
      </c>
      <c r="E494">
        <v>1</v>
      </c>
      <c r="F494">
        <v>1</v>
      </c>
      <c r="G494">
        <v>1081</v>
      </c>
      <c r="H494">
        <v>3</v>
      </c>
      <c r="I494" t="s">
        <v>742</v>
      </c>
      <c r="J494" t="s">
        <v>743</v>
      </c>
      <c r="K494" t="s">
        <v>744</v>
      </c>
      <c r="L494">
        <v>1348</v>
      </c>
      <c r="N494">
        <v>1009</v>
      </c>
      <c r="O494" t="s">
        <v>700</v>
      </c>
      <c r="P494" t="s">
        <v>700</v>
      </c>
      <c r="Q494">
        <v>1000</v>
      </c>
      <c r="W494">
        <v>0</v>
      </c>
      <c r="X494">
        <v>-1009884797</v>
      </c>
      <c r="Y494">
        <f t="shared" si="265"/>
        <v>4.0000000000000002E-4</v>
      </c>
      <c r="AA494">
        <v>35445.93</v>
      </c>
      <c r="AB494">
        <v>0</v>
      </c>
      <c r="AC494">
        <v>0</v>
      </c>
      <c r="AD494">
        <v>0</v>
      </c>
      <c r="AE494">
        <v>35445.93</v>
      </c>
      <c r="AF494">
        <v>0</v>
      </c>
      <c r="AG494">
        <v>0</v>
      </c>
      <c r="AH494">
        <v>0</v>
      </c>
      <c r="AI494">
        <v>1</v>
      </c>
      <c r="AJ494">
        <v>1</v>
      </c>
      <c r="AK494">
        <v>1</v>
      </c>
      <c r="AL494">
        <v>1</v>
      </c>
      <c r="AM494">
        <v>-2</v>
      </c>
      <c r="AN494">
        <v>0</v>
      </c>
      <c r="AO494">
        <v>1</v>
      </c>
      <c r="AP494">
        <v>1</v>
      </c>
      <c r="AQ494">
        <v>0</v>
      </c>
      <c r="AR494">
        <v>0</v>
      </c>
      <c r="AS494" t="s">
        <v>3</v>
      </c>
      <c r="AT494">
        <v>4.0000000000000002E-4</v>
      </c>
      <c r="AU494" t="s">
        <v>42</v>
      </c>
      <c r="AV494">
        <v>0</v>
      </c>
      <c r="AW494">
        <v>2</v>
      </c>
      <c r="AX494">
        <v>85737545</v>
      </c>
      <c r="AY494">
        <v>1</v>
      </c>
      <c r="AZ494">
        <v>0</v>
      </c>
      <c r="BA494">
        <v>488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CV494">
        <v>0</v>
      </c>
      <c r="CW494">
        <v>0</v>
      </c>
      <c r="CX494">
        <f>ROUND(Y494*Source!I258,9)</f>
        <v>2.0000000000000001E-4</v>
      </c>
      <c r="CY494">
        <f t="shared" si="266"/>
        <v>35445.93</v>
      </c>
      <c r="CZ494">
        <f t="shared" si="267"/>
        <v>35445.93</v>
      </c>
      <c r="DA494">
        <f t="shared" si="268"/>
        <v>1</v>
      </c>
      <c r="DB494">
        <f t="shared" si="269"/>
        <v>14.18</v>
      </c>
      <c r="DC494">
        <f t="shared" si="270"/>
        <v>0</v>
      </c>
      <c r="DD494" t="s">
        <v>3</v>
      </c>
      <c r="DE494" t="s">
        <v>3</v>
      </c>
      <c r="DF494">
        <f t="shared" si="264"/>
        <v>7.09</v>
      </c>
      <c r="DG494">
        <f t="shared" si="261"/>
        <v>0</v>
      </c>
      <c r="DH494">
        <f t="shared" si="262"/>
        <v>0</v>
      </c>
      <c r="DI494">
        <f t="shared" si="245"/>
        <v>0</v>
      </c>
      <c r="DJ494">
        <f t="shared" si="271"/>
        <v>7.09</v>
      </c>
      <c r="DK494">
        <v>0</v>
      </c>
      <c r="DL494" t="s">
        <v>3</v>
      </c>
      <c r="DM494">
        <v>0</v>
      </c>
      <c r="DN494" t="s">
        <v>3</v>
      </c>
      <c r="DO494">
        <v>0</v>
      </c>
    </row>
    <row r="495" spans="1:119" x14ac:dyDescent="0.2">
      <c r="A495">
        <f>ROW(Source!A258)</f>
        <v>258</v>
      </c>
      <c r="B495">
        <v>85736471</v>
      </c>
      <c r="C495">
        <v>85737518</v>
      </c>
      <c r="D495">
        <v>85211459</v>
      </c>
      <c r="E495">
        <v>1</v>
      </c>
      <c r="F495">
        <v>1</v>
      </c>
      <c r="G495">
        <v>1081</v>
      </c>
      <c r="H495">
        <v>3</v>
      </c>
      <c r="I495" t="s">
        <v>191</v>
      </c>
      <c r="J495" t="s">
        <v>193</v>
      </c>
      <c r="K495" t="s">
        <v>192</v>
      </c>
      <c r="L495">
        <v>1301</v>
      </c>
      <c r="N495">
        <v>1003</v>
      </c>
      <c r="O495" t="s">
        <v>156</v>
      </c>
      <c r="P495" t="s">
        <v>156</v>
      </c>
      <c r="Q495">
        <v>1</v>
      </c>
      <c r="W495">
        <v>0</v>
      </c>
      <c r="X495">
        <v>-173671470</v>
      </c>
      <c r="Y495">
        <f t="shared" si="265"/>
        <v>100</v>
      </c>
      <c r="AA495">
        <v>51.28</v>
      </c>
      <c r="AB495">
        <v>0</v>
      </c>
      <c r="AC495">
        <v>0</v>
      </c>
      <c r="AD495">
        <v>0</v>
      </c>
      <c r="AE495">
        <v>51.28</v>
      </c>
      <c r="AF495">
        <v>0</v>
      </c>
      <c r="AG495">
        <v>0</v>
      </c>
      <c r="AH495">
        <v>0</v>
      </c>
      <c r="AI495">
        <v>1</v>
      </c>
      <c r="AJ495">
        <v>1</v>
      </c>
      <c r="AK495">
        <v>1</v>
      </c>
      <c r="AL495">
        <v>1</v>
      </c>
      <c r="AM495">
        <v>0</v>
      </c>
      <c r="AN495">
        <v>0</v>
      </c>
      <c r="AO495">
        <v>0</v>
      </c>
      <c r="AP495">
        <v>1</v>
      </c>
      <c r="AQ495">
        <v>0</v>
      </c>
      <c r="AR495">
        <v>0</v>
      </c>
      <c r="AS495" t="s">
        <v>3</v>
      </c>
      <c r="AT495">
        <v>100</v>
      </c>
      <c r="AU495" t="s">
        <v>42</v>
      </c>
      <c r="AV495">
        <v>0</v>
      </c>
      <c r="AW495">
        <v>1</v>
      </c>
      <c r="AX495">
        <v>-1</v>
      </c>
      <c r="AY495">
        <v>0</v>
      </c>
      <c r="AZ495">
        <v>0</v>
      </c>
      <c r="BA495" t="s">
        <v>3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CV495">
        <v>0</v>
      </c>
      <c r="CW495">
        <v>0</v>
      </c>
      <c r="CX495">
        <f>ROUND(Y495*Source!I258,9)</f>
        <v>50</v>
      </c>
      <c r="CY495">
        <f t="shared" si="266"/>
        <v>51.28</v>
      </c>
      <c r="CZ495">
        <f t="shared" si="267"/>
        <v>51.28</v>
      </c>
      <c r="DA495">
        <f t="shared" si="268"/>
        <v>1</v>
      </c>
      <c r="DB495">
        <f t="shared" si="269"/>
        <v>5128</v>
      </c>
      <c r="DC495">
        <f t="shared" si="270"/>
        <v>0</v>
      </c>
      <c r="DD495" t="s">
        <v>3</v>
      </c>
      <c r="DE495" t="s">
        <v>3</v>
      </c>
      <c r="DF495">
        <f t="shared" si="264"/>
        <v>2564</v>
      </c>
      <c r="DG495">
        <f t="shared" si="261"/>
        <v>0</v>
      </c>
      <c r="DH495">
        <f t="shared" si="262"/>
        <v>0</v>
      </c>
      <c r="DI495">
        <f t="shared" si="245"/>
        <v>0</v>
      </c>
      <c r="DJ495">
        <f t="shared" si="271"/>
        <v>2564</v>
      </c>
      <c r="DK495">
        <v>0</v>
      </c>
      <c r="DL495" t="s">
        <v>3</v>
      </c>
      <c r="DM495">
        <v>0</v>
      </c>
      <c r="DN495" t="s">
        <v>3</v>
      </c>
      <c r="DO495">
        <v>0</v>
      </c>
    </row>
    <row r="496" spans="1:119" x14ac:dyDescent="0.2">
      <c r="A496">
        <f>ROW(Source!A259)</f>
        <v>259</v>
      </c>
      <c r="B496">
        <v>85736473</v>
      </c>
      <c r="C496">
        <v>85737518</v>
      </c>
      <c r="D496">
        <v>85164021</v>
      </c>
      <c r="E496">
        <v>1081</v>
      </c>
      <c r="F496">
        <v>1</v>
      </c>
      <c r="G496">
        <v>1081</v>
      </c>
      <c r="H496">
        <v>1</v>
      </c>
      <c r="I496" t="s">
        <v>684</v>
      </c>
      <c r="J496" t="s">
        <v>3</v>
      </c>
      <c r="K496" t="s">
        <v>685</v>
      </c>
      <c r="L496">
        <v>1191</v>
      </c>
      <c r="N496">
        <v>1013</v>
      </c>
      <c r="O496" t="s">
        <v>686</v>
      </c>
      <c r="P496" t="s">
        <v>686</v>
      </c>
      <c r="Q496">
        <v>1</v>
      </c>
      <c r="W496">
        <v>0</v>
      </c>
      <c r="X496">
        <v>476480486</v>
      </c>
      <c r="Y496">
        <f>((AT496*1.15)*1.2)</f>
        <v>46.506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v>1</v>
      </c>
      <c r="AK496">
        <v>1</v>
      </c>
      <c r="AL496">
        <v>1</v>
      </c>
      <c r="AM496">
        <v>5</v>
      </c>
      <c r="AN496">
        <v>0</v>
      </c>
      <c r="AO496">
        <v>1</v>
      </c>
      <c r="AP496">
        <v>1</v>
      </c>
      <c r="AQ496">
        <v>0</v>
      </c>
      <c r="AR496">
        <v>0</v>
      </c>
      <c r="AS496" t="s">
        <v>3</v>
      </c>
      <c r="AT496">
        <v>33.700000000000003</v>
      </c>
      <c r="AU496" t="s">
        <v>141</v>
      </c>
      <c r="AV496">
        <v>1</v>
      </c>
      <c r="AW496">
        <v>2</v>
      </c>
      <c r="AX496">
        <v>85737534</v>
      </c>
      <c r="AY496">
        <v>1</v>
      </c>
      <c r="AZ496">
        <v>0</v>
      </c>
      <c r="BA496">
        <v>492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CU496">
        <f>ROUND(AT496*Source!I259*AH496*AL496,2)</f>
        <v>0</v>
      </c>
      <c r="CV496">
        <f>ROUND(Y496*Source!I259,9)</f>
        <v>23.253</v>
      </c>
      <c r="CW496">
        <v>0</v>
      </c>
      <c r="CX496">
        <f>ROUND(Y496*Source!I259,9)</f>
        <v>23.253</v>
      </c>
      <c r="CY496">
        <f>AD496</f>
        <v>0</v>
      </c>
      <c r="CZ496">
        <f>AH496</f>
        <v>0</v>
      </c>
      <c r="DA496">
        <f>AL496</f>
        <v>1</v>
      </c>
      <c r="DB496">
        <f>ROUND(((ROUND(AT496*CZ496,2)*1.15)*1.2),6)</f>
        <v>0</v>
      </c>
      <c r="DC496">
        <f>ROUND(((ROUND(AT496*AG496,2)*1.15)*1.2),6)</f>
        <v>0</v>
      </c>
      <c r="DD496" t="s">
        <v>3</v>
      </c>
      <c r="DE496" t="s">
        <v>3</v>
      </c>
      <c r="DF496">
        <f t="shared" si="264"/>
        <v>0</v>
      </c>
      <c r="DG496">
        <f t="shared" si="261"/>
        <v>0</v>
      </c>
      <c r="DH496">
        <f t="shared" si="262"/>
        <v>0</v>
      </c>
      <c r="DI496">
        <f t="shared" si="245"/>
        <v>0</v>
      </c>
      <c r="DJ496">
        <f>DI496</f>
        <v>0</v>
      </c>
      <c r="DK496">
        <v>0</v>
      </c>
      <c r="DL496" t="s">
        <v>3</v>
      </c>
      <c r="DM496">
        <v>0</v>
      </c>
      <c r="DN496" t="s">
        <v>3</v>
      </c>
      <c r="DO496">
        <v>0</v>
      </c>
    </row>
    <row r="497" spans="1:119" x14ac:dyDescent="0.2">
      <c r="A497">
        <f>ROW(Source!A259)</f>
        <v>259</v>
      </c>
      <c r="B497">
        <v>85736473</v>
      </c>
      <c r="C497">
        <v>85737518</v>
      </c>
      <c r="D497">
        <v>85229630</v>
      </c>
      <c r="E497">
        <v>1</v>
      </c>
      <c r="F497">
        <v>1</v>
      </c>
      <c r="G497">
        <v>1081</v>
      </c>
      <c r="H497">
        <v>2</v>
      </c>
      <c r="I497" t="s">
        <v>724</v>
      </c>
      <c r="J497" t="s">
        <v>725</v>
      </c>
      <c r="K497" t="s">
        <v>726</v>
      </c>
      <c r="L497">
        <v>1368</v>
      </c>
      <c r="N497">
        <v>1011</v>
      </c>
      <c r="O497" t="s">
        <v>690</v>
      </c>
      <c r="P497" t="s">
        <v>690</v>
      </c>
      <c r="Q497">
        <v>1</v>
      </c>
      <c r="W497">
        <v>0</v>
      </c>
      <c r="X497">
        <v>378609176</v>
      </c>
      <c r="Y497">
        <f>((AT497*1.25)*1.2)</f>
        <v>1.7849999999999997</v>
      </c>
      <c r="AA497">
        <v>0</v>
      </c>
      <c r="AB497">
        <v>46.59</v>
      </c>
      <c r="AC497">
        <v>0</v>
      </c>
      <c r="AD497">
        <v>0</v>
      </c>
      <c r="AE497">
        <v>0</v>
      </c>
      <c r="AF497">
        <v>3.18</v>
      </c>
      <c r="AG497">
        <v>0</v>
      </c>
      <c r="AH497">
        <v>0</v>
      </c>
      <c r="AI497">
        <v>1</v>
      </c>
      <c r="AJ497">
        <v>13.73</v>
      </c>
      <c r="AK497">
        <v>1</v>
      </c>
      <c r="AL497">
        <v>1</v>
      </c>
      <c r="AM497">
        <v>2</v>
      </c>
      <c r="AN497">
        <v>0</v>
      </c>
      <c r="AO497">
        <v>1</v>
      </c>
      <c r="AP497">
        <v>1</v>
      </c>
      <c r="AQ497">
        <v>0</v>
      </c>
      <c r="AR497">
        <v>0</v>
      </c>
      <c r="AS497" t="s">
        <v>3</v>
      </c>
      <c r="AT497">
        <v>1.19</v>
      </c>
      <c r="AU497" t="s">
        <v>140</v>
      </c>
      <c r="AV497">
        <v>0</v>
      </c>
      <c r="AW497">
        <v>2</v>
      </c>
      <c r="AX497">
        <v>85737535</v>
      </c>
      <c r="AY497">
        <v>1</v>
      </c>
      <c r="AZ497">
        <v>0</v>
      </c>
      <c r="BA497">
        <v>493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CV497">
        <v>0</v>
      </c>
      <c r="CW497">
        <f>ROUND(Y497*Source!I259*DO497,9)</f>
        <v>0</v>
      </c>
      <c r="CX497">
        <f>ROUND(Y497*Source!I259,9)</f>
        <v>0.89249999999999996</v>
      </c>
      <c r="CY497">
        <f>AB497</f>
        <v>46.59</v>
      </c>
      <c r="CZ497">
        <f>AF497</f>
        <v>3.18</v>
      </c>
      <c r="DA497">
        <f>AJ497</f>
        <v>13.73</v>
      </c>
      <c r="DB497">
        <f>ROUND(((ROUND(AT497*CZ497,2)*1.25)*1.2),6)</f>
        <v>5.67</v>
      </c>
      <c r="DC497">
        <f>ROUND(((ROUND(AT497*AG497,2)*1.25)*1.2),6)</f>
        <v>0</v>
      </c>
      <c r="DD497" t="s">
        <v>3</v>
      </c>
      <c r="DE497" t="s">
        <v>3</v>
      </c>
      <c r="DF497">
        <f t="shared" si="264"/>
        <v>0</v>
      </c>
      <c r="DG497">
        <f>ROUND(ROUND(AF497*AJ497,2)*CX497,2)</f>
        <v>38.97</v>
      </c>
      <c r="DH497">
        <f t="shared" si="262"/>
        <v>0</v>
      </c>
      <c r="DI497">
        <f t="shared" si="245"/>
        <v>0</v>
      </c>
      <c r="DJ497">
        <f>DG497</f>
        <v>38.97</v>
      </c>
      <c r="DK497">
        <v>0</v>
      </c>
      <c r="DL497" t="s">
        <v>3</v>
      </c>
      <c r="DM497">
        <v>0</v>
      </c>
      <c r="DN497" t="s">
        <v>3</v>
      </c>
      <c r="DO497">
        <v>0</v>
      </c>
    </row>
    <row r="498" spans="1:119" x14ac:dyDescent="0.2">
      <c r="A498">
        <f>ROW(Source!A259)</f>
        <v>259</v>
      </c>
      <c r="B498">
        <v>85736473</v>
      </c>
      <c r="C498">
        <v>85737518</v>
      </c>
      <c r="D498">
        <v>85229932</v>
      </c>
      <c r="E498">
        <v>1</v>
      </c>
      <c r="F498">
        <v>1</v>
      </c>
      <c r="G498">
        <v>1081</v>
      </c>
      <c r="H498">
        <v>2</v>
      </c>
      <c r="I498" t="s">
        <v>704</v>
      </c>
      <c r="J498" t="s">
        <v>705</v>
      </c>
      <c r="K498" t="s">
        <v>706</v>
      </c>
      <c r="L498">
        <v>1368</v>
      </c>
      <c r="N498">
        <v>1011</v>
      </c>
      <c r="O498" t="s">
        <v>690</v>
      </c>
      <c r="P498" t="s">
        <v>690</v>
      </c>
      <c r="Q498">
        <v>1</v>
      </c>
      <c r="W498">
        <v>0</v>
      </c>
      <c r="X498">
        <v>874612079</v>
      </c>
      <c r="Y498">
        <f>((AT498*1.25)*1.2)</f>
        <v>0.6</v>
      </c>
      <c r="AA498">
        <v>0</v>
      </c>
      <c r="AB498">
        <v>1513.56</v>
      </c>
      <c r="AC498">
        <v>758.78</v>
      </c>
      <c r="AD498">
        <v>0</v>
      </c>
      <c r="AE498">
        <v>0</v>
      </c>
      <c r="AF498">
        <v>83.1</v>
      </c>
      <c r="AG498">
        <v>12.62</v>
      </c>
      <c r="AH498">
        <v>0</v>
      </c>
      <c r="AI498">
        <v>1</v>
      </c>
      <c r="AJ498">
        <v>17.07</v>
      </c>
      <c r="AK498">
        <v>56.35</v>
      </c>
      <c r="AL498">
        <v>1</v>
      </c>
      <c r="AM498">
        <v>2</v>
      </c>
      <c r="AN498">
        <v>0</v>
      </c>
      <c r="AO498">
        <v>1</v>
      </c>
      <c r="AP498">
        <v>1</v>
      </c>
      <c r="AQ498">
        <v>0</v>
      </c>
      <c r="AR498">
        <v>0</v>
      </c>
      <c r="AS498" t="s">
        <v>3</v>
      </c>
      <c r="AT498">
        <v>0.4</v>
      </c>
      <c r="AU498" t="s">
        <v>140</v>
      </c>
      <c r="AV498">
        <v>0</v>
      </c>
      <c r="AW498">
        <v>2</v>
      </c>
      <c r="AX498">
        <v>85737536</v>
      </c>
      <c r="AY498">
        <v>1</v>
      </c>
      <c r="AZ498">
        <v>0</v>
      </c>
      <c r="BA498">
        <v>494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CV498">
        <v>0</v>
      </c>
      <c r="CW498">
        <f>ROUND(Y498*Source!I259*DO498,9)</f>
        <v>3.786</v>
      </c>
      <c r="CX498">
        <f>ROUND(Y498*Source!I259,9)</f>
        <v>0.3</v>
      </c>
      <c r="CY498">
        <f>AB498</f>
        <v>1513.56</v>
      </c>
      <c r="CZ498">
        <f>AF498</f>
        <v>83.1</v>
      </c>
      <c r="DA498">
        <f>AJ498</f>
        <v>17.07</v>
      </c>
      <c r="DB498">
        <f>ROUND(((ROUND(AT498*CZ498,2)*1.25)*1.2),6)</f>
        <v>49.86</v>
      </c>
      <c r="DC498">
        <f>ROUND(((ROUND(AT498*AG498,2)*1.25)*1.2),6)</f>
        <v>7.5750000000000002</v>
      </c>
      <c r="DD498" t="s">
        <v>3</v>
      </c>
      <c r="DE498" t="s">
        <v>3</v>
      </c>
      <c r="DF498">
        <f t="shared" si="264"/>
        <v>0</v>
      </c>
      <c r="DG498">
        <f>ROUND(ROUND(AF498*AJ498,2)*CX498,2)</f>
        <v>425.56</v>
      </c>
      <c r="DH498">
        <f>ROUND(ROUND(AG498*AK498,2)*CX498,2)</f>
        <v>213.34</v>
      </c>
      <c r="DI498">
        <f t="shared" si="245"/>
        <v>0</v>
      </c>
      <c r="DJ498">
        <f>DG498</f>
        <v>425.56</v>
      </c>
      <c r="DK498">
        <v>0</v>
      </c>
      <c r="DL498" t="s">
        <v>707</v>
      </c>
      <c r="DM498">
        <v>0</v>
      </c>
      <c r="DN498" t="s">
        <v>686</v>
      </c>
      <c r="DO498">
        <v>12.62</v>
      </c>
    </row>
    <row r="499" spans="1:119" x14ac:dyDescent="0.2">
      <c r="A499">
        <f>ROW(Source!A259)</f>
        <v>259</v>
      </c>
      <c r="B499">
        <v>85736473</v>
      </c>
      <c r="C499">
        <v>85737518</v>
      </c>
      <c r="D499">
        <v>85229166</v>
      </c>
      <c r="E499">
        <v>1</v>
      </c>
      <c r="F499">
        <v>1</v>
      </c>
      <c r="G499">
        <v>1081</v>
      </c>
      <c r="H499">
        <v>2</v>
      </c>
      <c r="I499" t="s">
        <v>727</v>
      </c>
      <c r="J499" t="s">
        <v>728</v>
      </c>
      <c r="K499" t="s">
        <v>729</v>
      </c>
      <c r="L499">
        <v>1368</v>
      </c>
      <c r="N499">
        <v>1011</v>
      </c>
      <c r="O499" t="s">
        <v>690</v>
      </c>
      <c r="P499" t="s">
        <v>690</v>
      </c>
      <c r="Q499">
        <v>1</v>
      </c>
      <c r="W499">
        <v>0</v>
      </c>
      <c r="X499">
        <v>-44940208</v>
      </c>
      <c r="Y499">
        <f>((AT499*1.25)*1.2)</f>
        <v>0.09</v>
      </c>
      <c r="AA499">
        <v>0</v>
      </c>
      <c r="AB499">
        <v>2758.65</v>
      </c>
      <c r="AC499">
        <v>1017.92</v>
      </c>
      <c r="AD499">
        <v>0</v>
      </c>
      <c r="AE499">
        <v>0</v>
      </c>
      <c r="AF499">
        <v>179.17</v>
      </c>
      <c r="AG499">
        <v>16.93</v>
      </c>
      <c r="AH499">
        <v>0</v>
      </c>
      <c r="AI499">
        <v>1</v>
      </c>
      <c r="AJ499">
        <v>14.43</v>
      </c>
      <c r="AK499">
        <v>56.35</v>
      </c>
      <c r="AL499">
        <v>1</v>
      </c>
      <c r="AM499">
        <v>2</v>
      </c>
      <c r="AN499">
        <v>0</v>
      </c>
      <c r="AO499">
        <v>1</v>
      </c>
      <c r="AP499">
        <v>1</v>
      </c>
      <c r="AQ499">
        <v>0</v>
      </c>
      <c r="AR499">
        <v>0</v>
      </c>
      <c r="AS499" t="s">
        <v>3</v>
      </c>
      <c r="AT499">
        <v>0.06</v>
      </c>
      <c r="AU499" t="s">
        <v>140</v>
      </c>
      <c r="AV499">
        <v>0</v>
      </c>
      <c r="AW499">
        <v>2</v>
      </c>
      <c r="AX499">
        <v>85737537</v>
      </c>
      <c r="AY499">
        <v>1</v>
      </c>
      <c r="AZ499">
        <v>0</v>
      </c>
      <c r="BA499">
        <v>495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CV499">
        <v>0</v>
      </c>
      <c r="CW499">
        <f>ROUND(Y499*Source!I259*DO499,9)</f>
        <v>0.76185000000000003</v>
      </c>
      <c r="CX499">
        <f>ROUND(Y499*Source!I259,9)</f>
        <v>4.4999999999999998E-2</v>
      </c>
      <c r="CY499">
        <f>AB499</f>
        <v>2758.65</v>
      </c>
      <c r="CZ499">
        <f>AF499</f>
        <v>179.17</v>
      </c>
      <c r="DA499">
        <f>AJ499</f>
        <v>14.43</v>
      </c>
      <c r="DB499">
        <f>ROUND(((ROUND(AT499*CZ499,2)*1.25)*1.2),6)</f>
        <v>16.125</v>
      </c>
      <c r="DC499">
        <f>ROUND(((ROUND(AT499*AG499,2)*1.25)*1.2),6)</f>
        <v>1.53</v>
      </c>
      <c r="DD499" t="s">
        <v>3</v>
      </c>
      <c r="DE499" t="s">
        <v>3</v>
      </c>
      <c r="DF499">
        <f t="shared" si="264"/>
        <v>0</v>
      </c>
      <c r="DG499">
        <f>ROUND(ROUND(AF499*AJ499,2)*CX499,2)</f>
        <v>116.34</v>
      </c>
      <c r="DH499">
        <f>ROUND(ROUND(AG499*AK499,2)*CX499,2)</f>
        <v>42.93</v>
      </c>
      <c r="DI499">
        <f t="shared" si="245"/>
        <v>0</v>
      </c>
      <c r="DJ499">
        <f>DG499</f>
        <v>116.34</v>
      </c>
      <c r="DK499">
        <v>0</v>
      </c>
      <c r="DL499" t="s">
        <v>707</v>
      </c>
      <c r="DM499">
        <v>0</v>
      </c>
      <c r="DN499" t="s">
        <v>686</v>
      </c>
      <c r="DO499">
        <v>16.93</v>
      </c>
    </row>
    <row r="500" spans="1:119" x14ac:dyDescent="0.2">
      <c r="A500">
        <f>ROW(Source!A259)</f>
        <v>259</v>
      </c>
      <c r="B500">
        <v>85736473</v>
      </c>
      <c r="C500">
        <v>85737518</v>
      </c>
      <c r="D500">
        <v>85198960</v>
      </c>
      <c r="E500">
        <v>1</v>
      </c>
      <c r="F500">
        <v>1</v>
      </c>
      <c r="G500">
        <v>1081</v>
      </c>
      <c r="H500">
        <v>3</v>
      </c>
      <c r="I500" t="s">
        <v>714</v>
      </c>
      <c r="J500" t="s">
        <v>715</v>
      </c>
      <c r="K500" t="s">
        <v>716</v>
      </c>
      <c r="L500">
        <v>1339</v>
      </c>
      <c r="N500">
        <v>1007</v>
      </c>
      <c r="O500" t="s">
        <v>694</v>
      </c>
      <c r="P500" t="s">
        <v>694</v>
      </c>
      <c r="Q500">
        <v>1</v>
      </c>
      <c r="W500">
        <v>0</v>
      </c>
      <c r="X500">
        <v>-1622585150</v>
      </c>
      <c r="Y500">
        <f t="shared" ref="Y500:Y508" si="272">((AT500*1)*1)</f>
        <v>0.15067</v>
      </c>
      <c r="AA500">
        <v>54.79</v>
      </c>
      <c r="AB500">
        <v>0</v>
      </c>
      <c r="AC500">
        <v>0</v>
      </c>
      <c r="AD500">
        <v>0</v>
      </c>
      <c r="AE500">
        <v>7.07</v>
      </c>
      <c r="AF500">
        <v>0</v>
      </c>
      <c r="AG500">
        <v>0</v>
      </c>
      <c r="AH500">
        <v>0</v>
      </c>
      <c r="AI500">
        <v>7.75</v>
      </c>
      <c r="AJ500">
        <v>1</v>
      </c>
      <c r="AK500">
        <v>1</v>
      </c>
      <c r="AL500">
        <v>1</v>
      </c>
      <c r="AM500">
        <v>2</v>
      </c>
      <c r="AN500">
        <v>0</v>
      </c>
      <c r="AO500">
        <v>1</v>
      </c>
      <c r="AP500">
        <v>1</v>
      </c>
      <c r="AQ500">
        <v>0</v>
      </c>
      <c r="AR500">
        <v>0</v>
      </c>
      <c r="AS500" t="s">
        <v>3</v>
      </c>
      <c r="AT500">
        <v>0.15067</v>
      </c>
      <c r="AU500" t="s">
        <v>42</v>
      </c>
      <c r="AV500">
        <v>0</v>
      </c>
      <c r="AW500">
        <v>2</v>
      </c>
      <c r="AX500">
        <v>85737538</v>
      </c>
      <c r="AY500">
        <v>1</v>
      </c>
      <c r="AZ500">
        <v>0</v>
      </c>
      <c r="BA500">
        <v>496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CV500">
        <v>0</v>
      </c>
      <c r="CW500">
        <v>0</v>
      </c>
      <c r="CX500">
        <f>ROUND(Y500*Source!I259,9)</f>
        <v>7.5334999999999999E-2</v>
      </c>
      <c r="CY500">
        <f t="shared" ref="CY500:CY508" si="273">AA500</f>
        <v>54.79</v>
      </c>
      <c r="CZ500">
        <f t="shared" ref="CZ500:CZ508" si="274">AE500</f>
        <v>7.07</v>
      </c>
      <c r="DA500">
        <f t="shared" ref="DA500:DA508" si="275">AI500</f>
        <v>7.75</v>
      </c>
      <c r="DB500">
        <f t="shared" ref="DB500:DB508" si="276">ROUND(((ROUND(AT500*CZ500,2)*1)*1),6)</f>
        <v>1.07</v>
      </c>
      <c r="DC500">
        <f t="shared" ref="DC500:DC508" si="277">ROUND(((ROUND(AT500*AG500,2)*1)*1),6)</f>
        <v>0</v>
      </c>
      <c r="DD500" t="s">
        <v>3</v>
      </c>
      <c r="DE500" t="s">
        <v>3</v>
      </c>
      <c r="DF500">
        <f t="shared" ref="DF500:DF508" si="278">ROUND(ROUND(AE500*AI500,2)*CX500,2)</f>
        <v>4.13</v>
      </c>
      <c r="DG500">
        <f t="shared" ref="DG500:DG521" si="279">ROUND(ROUND(AF500,2)*CX500,2)</f>
        <v>0</v>
      </c>
      <c r="DH500">
        <f t="shared" ref="DH500:DH539" si="280">ROUND(ROUND(AG500,2)*CX500,2)</f>
        <v>0</v>
      </c>
      <c r="DI500">
        <f t="shared" si="245"/>
        <v>0</v>
      </c>
      <c r="DJ500">
        <f t="shared" ref="DJ500:DJ508" si="281">DF500</f>
        <v>4.13</v>
      </c>
      <c r="DK500">
        <v>0</v>
      </c>
      <c r="DL500" t="s">
        <v>3</v>
      </c>
      <c r="DM500">
        <v>0</v>
      </c>
      <c r="DN500" t="s">
        <v>3</v>
      </c>
      <c r="DO500">
        <v>0</v>
      </c>
    </row>
    <row r="501" spans="1:119" x14ac:dyDescent="0.2">
      <c r="A501">
        <f>ROW(Source!A259)</f>
        <v>259</v>
      </c>
      <c r="B501">
        <v>85736473</v>
      </c>
      <c r="C501">
        <v>85737518</v>
      </c>
      <c r="D501">
        <v>85200671</v>
      </c>
      <c r="E501">
        <v>1</v>
      </c>
      <c r="F501">
        <v>1</v>
      </c>
      <c r="G501">
        <v>1081</v>
      </c>
      <c r="H501">
        <v>3</v>
      </c>
      <c r="I501" t="s">
        <v>730</v>
      </c>
      <c r="J501" t="s">
        <v>731</v>
      </c>
      <c r="K501" t="s">
        <v>732</v>
      </c>
      <c r="L501">
        <v>1346</v>
      </c>
      <c r="N501">
        <v>1009</v>
      </c>
      <c r="O501" t="s">
        <v>723</v>
      </c>
      <c r="P501" t="s">
        <v>723</v>
      </c>
      <c r="Q501">
        <v>1</v>
      </c>
      <c r="W501">
        <v>0</v>
      </c>
      <c r="X501">
        <v>1021383118</v>
      </c>
      <c r="Y501">
        <f t="shared" si="272"/>
        <v>0.05</v>
      </c>
      <c r="AA501">
        <v>315.23</v>
      </c>
      <c r="AB501">
        <v>0</v>
      </c>
      <c r="AC501">
        <v>0</v>
      </c>
      <c r="AD501">
        <v>0</v>
      </c>
      <c r="AE501">
        <v>37.979999999999997</v>
      </c>
      <c r="AF501">
        <v>0</v>
      </c>
      <c r="AG501">
        <v>0</v>
      </c>
      <c r="AH501">
        <v>0</v>
      </c>
      <c r="AI501">
        <v>8.3000000000000007</v>
      </c>
      <c r="AJ501">
        <v>1</v>
      </c>
      <c r="AK501">
        <v>1</v>
      </c>
      <c r="AL501">
        <v>1</v>
      </c>
      <c r="AM501">
        <v>2</v>
      </c>
      <c r="AN501">
        <v>0</v>
      </c>
      <c r="AO501">
        <v>1</v>
      </c>
      <c r="AP501">
        <v>1</v>
      </c>
      <c r="AQ501">
        <v>0</v>
      </c>
      <c r="AR501">
        <v>0</v>
      </c>
      <c r="AS501" t="s">
        <v>3</v>
      </c>
      <c r="AT501">
        <v>0.05</v>
      </c>
      <c r="AU501" t="s">
        <v>42</v>
      </c>
      <c r="AV501">
        <v>0</v>
      </c>
      <c r="AW501">
        <v>2</v>
      </c>
      <c r="AX501">
        <v>85737539</v>
      </c>
      <c r="AY501">
        <v>1</v>
      </c>
      <c r="AZ501">
        <v>0</v>
      </c>
      <c r="BA501">
        <v>497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CV501">
        <v>0</v>
      </c>
      <c r="CW501">
        <v>0</v>
      </c>
      <c r="CX501">
        <f>ROUND(Y501*Source!I259,9)</f>
        <v>2.5000000000000001E-2</v>
      </c>
      <c r="CY501">
        <f t="shared" si="273"/>
        <v>315.23</v>
      </c>
      <c r="CZ501">
        <f t="shared" si="274"/>
        <v>37.979999999999997</v>
      </c>
      <c r="DA501">
        <f t="shared" si="275"/>
        <v>8.3000000000000007</v>
      </c>
      <c r="DB501">
        <f t="shared" si="276"/>
        <v>1.9</v>
      </c>
      <c r="DC501">
        <f t="shared" si="277"/>
        <v>0</v>
      </c>
      <c r="DD501" t="s">
        <v>3</v>
      </c>
      <c r="DE501" t="s">
        <v>3</v>
      </c>
      <c r="DF501">
        <f t="shared" si="278"/>
        <v>7.88</v>
      </c>
      <c r="DG501">
        <f t="shared" si="279"/>
        <v>0</v>
      </c>
      <c r="DH501">
        <f t="shared" si="280"/>
        <v>0</v>
      </c>
      <c r="DI501">
        <f t="shared" si="245"/>
        <v>0</v>
      </c>
      <c r="DJ501">
        <f t="shared" si="281"/>
        <v>7.88</v>
      </c>
      <c r="DK501">
        <v>0</v>
      </c>
      <c r="DL501" t="s">
        <v>3</v>
      </c>
      <c r="DM501">
        <v>0</v>
      </c>
      <c r="DN501" t="s">
        <v>3</v>
      </c>
      <c r="DO501">
        <v>0</v>
      </c>
    </row>
    <row r="502" spans="1:119" x14ac:dyDescent="0.2">
      <c r="A502">
        <f>ROW(Source!A259)</f>
        <v>259</v>
      </c>
      <c r="B502">
        <v>85736473</v>
      </c>
      <c r="C502">
        <v>85737518</v>
      </c>
      <c r="D502">
        <v>85199079</v>
      </c>
      <c r="E502">
        <v>1</v>
      </c>
      <c r="F502">
        <v>1</v>
      </c>
      <c r="G502">
        <v>1081</v>
      </c>
      <c r="H502">
        <v>3</v>
      </c>
      <c r="I502" t="s">
        <v>733</v>
      </c>
      <c r="J502" t="s">
        <v>734</v>
      </c>
      <c r="K502" t="s">
        <v>735</v>
      </c>
      <c r="L502">
        <v>1348</v>
      </c>
      <c r="N502">
        <v>1009</v>
      </c>
      <c r="O502" t="s">
        <v>700</v>
      </c>
      <c r="P502" t="s">
        <v>700</v>
      </c>
      <c r="Q502">
        <v>1000</v>
      </c>
      <c r="W502">
        <v>0</v>
      </c>
      <c r="X502">
        <v>-1462767551</v>
      </c>
      <c r="Y502">
        <f t="shared" si="272"/>
        <v>3.9999999999999998E-6</v>
      </c>
      <c r="AA502">
        <v>65213.77</v>
      </c>
      <c r="AB502">
        <v>0</v>
      </c>
      <c r="AC502">
        <v>0</v>
      </c>
      <c r="AD502">
        <v>0</v>
      </c>
      <c r="AE502">
        <v>3234.81</v>
      </c>
      <c r="AF502">
        <v>0</v>
      </c>
      <c r="AG502">
        <v>0</v>
      </c>
      <c r="AH502">
        <v>0</v>
      </c>
      <c r="AI502">
        <v>20.16</v>
      </c>
      <c r="AJ502">
        <v>1</v>
      </c>
      <c r="AK502">
        <v>1</v>
      </c>
      <c r="AL502">
        <v>1</v>
      </c>
      <c r="AM502">
        <v>2</v>
      </c>
      <c r="AN502">
        <v>0</v>
      </c>
      <c r="AO502">
        <v>1</v>
      </c>
      <c r="AP502">
        <v>1</v>
      </c>
      <c r="AQ502">
        <v>0</v>
      </c>
      <c r="AR502">
        <v>0</v>
      </c>
      <c r="AS502" t="s">
        <v>3</v>
      </c>
      <c r="AT502">
        <v>3.9999999999999998E-6</v>
      </c>
      <c r="AU502" t="s">
        <v>42</v>
      </c>
      <c r="AV502">
        <v>0</v>
      </c>
      <c r="AW502">
        <v>2</v>
      </c>
      <c r="AX502">
        <v>85737540</v>
      </c>
      <c r="AY502">
        <v>1</v>
      </c>
      <c r="AZ502">
        <v>0</v>
      </c>
      <c r="BA502">
        <v>498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CV502">
        <v>0</v>
      </c>
      <c r="CW502">
        <v>0</v>
      </c>
      <c r="CX502">
        <f>ROUND(Y502*Source!I259,9)</f>
        <v>1.9999999999999999E-6</v>
      </c>
      <c r="CY502">
        <f t="shared" si="273"/>
        <v>65213.77</v>
      </c>
      <c r="CZ502">
        <f t="shared" si="274"/>
        <v>3234.81</v>
      </c>
      <c r="DA502">
        <f t="shared" si="275"/>
        <v>20.16</v>
      </c>
      <c r="DB502">
        <f t="shared" si="276"/>
        <v>0.01</v>
      </c>
      <c r="DC502">
        <f t="shared" si="277"/>
        <v>0</v>
      </c>
      <c r="DD502" t="s">
        <v>3</v>
      </c>
      <c r="DE502" t="s">
        <v>3</v>
      </c>
      <c r="DF502">
        <f t="shared" si="278"/>
        <v>0.13</v>
      </c>
      <c r="DG502">
        <f t="shared" si="279"/>
        <v>0</v>
      </c>
      <c r="DH502">
        <f t="shared" si="280"/>
        <v>0</v>
      </c>
      <c r="DI502">
        <f t="shared" si="245"/>
        <v>0</v>
      </c>
      <c r="DJ502">
        <f t="shared" si="281"/>
        <v>0.13</v>
      </c>
      <c r="DK502">
        <v>0</v>
      </c>
      <c r="DL502" t="s">
        <v>3</v>
      </c>
      <c r="DM502">
        <v>0</v>
      </c>
      <c r="DN502" t="s">
        <v>3</v>
      </c>
      <c r="DO502">
        <v>0</v>
      </c>
    </row>
    <row r="503" spans="1:119" x14ac:dyDescent="0.2">
      <c r="A503">
        <f>ROW(Source!A259)</f>
        <v>259</v>
      </c>
      <c r="B503">
        <v>85736473</v>
      </c>
      <c r="C503">
        <v>85737518</v>
      </c>
      <c r="D503">
        <v>85198892</v>
      </c>
      <c r="E503">
        <v>1</v>
      </c>
      <c r="F503">
        <v>1</v>
      </c>
      <c r="G503">
        <v>1081</v>
      </c>
      <c r="H503">
        <v>3</v>
      </c>
      <c r="I503" t="s">
        <v>691</v>
      </c>
      <c r="J503" t="s">
        <v>692</v>
      </c>
      <c r="K503" t="s">
        <v>693</v>
      </c>
      <c r="L503">
        <v>1339</v>
      </c>
      <c r="N503">
        <v>1007</v>
      </c>
      <c r="O503" t="s">
        <v>694</v>
      </c>
      <c r="P503" t="s">
        <v>694</v>
      </c>
      <c r="Q503">
        <v>1</v>
      </c>
      <c r="W503">
        <v>0</v>
      </c>
      <c r="X503">
        <v>-676034668</v>
      </c>
      <c r="Y503">
        <f t="shared" si="272"/>
        <v>0.19</v>
      </c>
      <c r="AA503">
        <v>760.17</v>
      </c>
      <c r="AB503">
        <v>0</v>
      </c>
      <c r="AC503">
        <v>0</v>
      </c>
      <c r="AD503">
        <v>0</v>
      </c>
      <c r="AE503">
        <v>53.42</v>
      </c>
      <c r="AF503">
        <v>0</v>
      </c>
      <c r="AG503">
        <v>0</v>
      </c>
      <c r="AH503">
        <v>0</v>
      </c>
      <c r="AI503">
        <v>14.23</v>
      </c>
      <c r="AJ503">
        <v>1</v>
      </c>
      <c r="AK503">
        <v>1</v>
      </c>
      <c r="AL503">
        <v>1</v>
      </c>
      <c r="AM503">
        <v>2</v>
      </c>
      <c r="AN503">
        <v>0</v>
      </c>
      <c r="AO503">
        <v>1</v>
      </c>
      <c r="AP503">
        <v>1</v>
      </c>
      <c r="AQ503">
        <v>0</v>
      </c>
      <c r="AR503">
        <v>0</v>
      </c>
      <c r="AS503" t="s">
        <v>3</v>
      </c>
      <c r="AT503">
        <v>0.19</v>
      </c>
      <c r="AU503" t="s">
        <v>42</v>
      </c>
      <c r="AV503">
        <v>0</v>
      </c>
      <c r="AW503">
        <v>2</v>
      </c>
      <c r="AX503">
        <v>85737541</v>
      </c>
      <c r="AY503">
        <v>1</v>
      </c>
      <c r="AZ503">
        <v>0</v>
      </c>
      <c r="BA503">
        <v>499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CV503">
        <v>0</v>
      </c>
      <c r="CW503">
        <v>0</v>
      </c>
      <c r="CX503">
        <f>ROUND(Y503*Source!I259,9)</f>
        <v>9.5000000000000001E-2</v>
      </c>
      <c r="CY503">
        <f t="shared" si="273"/>
        <v>760.17</v>
      </c>
      <c r="CZ503">
        <f t="shared" si="274"/>
        <v>53.42</v>
      </c>
      <c r="DA503">
        <f t="shared" si="275"/>
        <v>14.23</v>
      </c>
      <c r="DB503">
        <f t="shared" si="276"/>
        <v>10.15</v>
      </c>
      <c r="DC503">
        <f t="shared" si="277"/>
        <v>0</v>
      </c>
      <c r="DD503" t="s">
        <v>3</v>
      </c>
      <c r="DE503" t="s">
        <v>3</v>
      </c>
      <c r="DF503">
        <f t="shared" si="278"/>
        <v>72.22</v>
      </c>
      <c r="DG503">
        <f t="shared" si="279"/>
        <v>0</v>
      </c>
      <c r="DH503">
        <f t="shared" si="280"/>
        <v>0</v>
      </c>
      <c r="DI503">
        <f t="shared" si="245"/>
        <v>0</v>
      </c>
      <c r="DJ503">
        <f t="shared" si="281"/>
        <v>72.22</v>
      </c>
      <c r="DK503">
        <v>0</v>
      </c>
      <c r="DL503" t="s">
        <v>3</v>
      </c>
      <c r="DM503">
        <v>0</v>
      </c>
      <c r="DN503" t="s">
        <v>3</v>
      </c>
      <c r="DO503">
        <v>0</v>
      </c>
    </row>
    <row r="504" spans="1:119" x14ac:dyDescent="0.2">
      <c r="A504">
        <f>ROW(Source!A259)</f>
        <v>259</v>
      </c>
      <c r="B504">
        <v>85736473</v>
      </c>
      <c r="C504">
        <v>85737518</v>
      </c>
      <c r="D504">
        <v>85199158</v>
      </c>
      <c r="E504">
        <v>1</v>
      </c>
      <c r="F504">
        <v>1</v>
      </c>
      <c r="G504">
        <v>1081</v>
      </c>
      <c r="H504">
        <v>3</v>
      </c>
      <c r="I504" t="s">
        <v>695</v>
      </c>
      <c r="J504" t="s">
        <v>696</v>
      </c>
      <c r="K504" t="s">
        <v>697</v>
      </c>
      <c r="L504">
        <v>1339</v>
      </c>
      <c r="N504">
        <v>1007</v>
      </c>
      <c r="O504" t="s">
        <v>694</v>
      </c>
      <c r="P504" t="s">
        <v>694</v>
      </c>
      <c r="Q504">
        <v>1</v>
      </c>
      <c r="W504">
        <v>0</v>
      </c>
      <c r="X504">
        <v>-1235260082</v>
      </c>
      <c r="Y504">
        <f t="shared" si="272"/>
        <v>0.34200000000000003</v>
      </c>
      <c r="AA504">
        <v>101.33</v>
      </c>
      <c r="AB504">
        <v>0</v>
      </c>
      <c r="AC504">
        <v>0</v>
      </c>
      <c r="AD504">
        <v>0</v>
      </c>
      <c r="AE504">
        <v>5.82</v>
      </c>
      <c r="AF504">
        <v>0</v>
      </c>
      <c r="AG504">
        <v>0</v>
      </c>
      <c r="AH504">
        <v>0</v>
      </c>
      <c r="AI504">
        <v>17.41</v>
      </c>
      <c r="AJ504">
        <v>1</v>
      </c>
      <c r="AK504">
        <v>1</v>
      </c>
      <c r="AL504">
        <v>1</v>
      </c>
      <c r="AM504">
        <v>2</v>
      </c>
      <c r="AN504">
        <v>0</v>
      </c>
      <c r="AO504">
        <v>1</v>
      </c>
      <c r="AP504">
        <v>1</v>
      </c>
      <c r="AQ504">
        <v>0</v>
      </c>
      <c r="AR504">
        <v>0</v>
      </c>
      <c r="AS504" t="s">
        <v>3</v>
      </c>
      <c r="AT504">
        <v>0.34200000000000003</v>
      </c>
      <c r="AU504" t="s">
        <v>42</v>
      </c>
      <c r="AV504">
        <v>0</v>
      </c>
      <c r="AW504">
        <v>2</v>
      </c>
      <c r="AX504">
        <v>85737542</v>
      </c>
      <c r="AY504">
        <v>1</v>
      </c>
      <c r="AZ504">
        <v>0</v>
      </c>
      <c r="BA504">
        <v>500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CV504">
        <v>0</v>
      </c>
      <c r="CW504">
        <v>0</v>
      </c>
      <c r="CX504">
        <f>ROUND(Y504*Source!I259,9)</f>
        <v>0.17100000000000001</v>
      </c>
      <c r="CY504">
        <f t="shared" si="273"/>
        <v>101.33</v>
      </c>
      <c r="CZ504">
        <f t="shared" si="274"/>
        <v>5.82</v>
      </c>
      <c r="DA504">
        <f t="shared" si="275"/>
        <v>17.41</v>
      </c>
      <c r="DB504">
        <f t="shared" si="276"/>
        <v>1.99</v>
      </c>
      <c r="DC504">
        <f t="shared" si="277"/>
        <v>0</v>
      </c>
      <c r="DD504" t="s">
        <v>3</v>
      </c>
      <c r="DE504" t="s">
        <v>3</v>
      </c>
      <c r="DF504">
        <f t="shared" si="278"/>
        <v>17.329999999999998</v>
      </c>
      <c r="DG504">
        <f t="shared" si="279"/>
        <v>0</v>
      </c>
      <c r="DH504">
        <f t="shared" si="280"/>
        <v>0</v>
      </c>
      <c r="DI504">
        <f t="shared" si="245"/>
        <v>0</v>
      </c>
      <c r="DJ504">
        <f t="shared" si="281"/>
        <v>17.329999999999998</v>
      </c>
      <c r="DK504">
        <v>0</v>
      </c>
      <c r="DL504" t="s">
        <v>3</v>
      </c>
      <c r="DM504">
        <v>0</v>
      </c>
      <c r="DN504" t="s">
        <v>3</v>
      </c>
      <c r="DO504">
        <v>0</v>
      </c>
    </row>
    <row r="505" spans="1:119" x14ac:dyDescent="0.2">
      <c r="A505">
        <f>ROW(Source!A259)</f>
        <v>259</v>
      </c>
      <c r="B505">
        <v>85736473</v>
      </c>
      <c r="C505">
        <v>85737518</v>
      </c>
      <c r="D505">
        <v>85199230</v>
      </c>
      <c r="E505">
        <v>1</v>
      </c>
      <c r="F505">
        <v>1</v>
      </c>
      <c r="G505">
        <v>1081</v>
      </c>
      <c r="H505">
        <v>3</v>
      </c>
      <c r="I505" t="s">
        <v>736</v>
      </c>
      <c r="J505" t="s">
        <v>737</v>
      </c>
      <c r="K505" t="s">
        <v>738</v>
      </c>
      <c r="L505">
        <v>1348</v>
      </c>
      <c r="N505">
        <v>1009</v>
      </c>
      <c r="O505" t="s">
        <v>700</v>
      </c>
      <c r="P505" t="s">
        <v>700</v>
      </c>
      <c r="Q505">
        <v>1000</v>
      </c>
      <c r="W505">
        <v>0</v>
      </c>
      <c r="X505">
        <v>1270042986</v>
      </c>
      <c r="Y505">
        <f t="shared" si="272"/>
        <v>8.7000000000000001E-4</v>
      </c>
      <c r="AA505">
        <v>55941.2</v>
      </c>
      <c r="AB505">
        <v>0</v>
      </c>
      <c r="AC505">
        <v>0</v>
      </c>
      <c r="AD505">
        <v>0</v>
      </c>
      <c r="AE505">
        <v>16214.84</v>
      </c>
      <c r="AF505">
        <v>0</v>
      </c>
      <c r="AG505">
        <v>0</v>
      </c>
      <c r="AH505">
        <v>0</v>
      </c>
      <c r="AI505">
        <v>3.45</v>
      </c>
      <c r="AJ505">
        <v>1</v>
      </c>
      <c r="AK505">
        <v>1</v>
      </c>
      <c r="AL505">
        <v>1</v>
      </c>
      <c r="AM505">
        <v>2</v>
      </c>
      <c r="AN505">
        <v>0</v>
      </c>
      <c r="AO505">
        <v>1</v>
      </c>
      <c r="AP505">
        <v>1</v>
      </c>
      <c r="AQ505">
        <v>0</v>
      </c>
      <c r="AR505">
        <v>0</v>
      </c>
      <c r="AS505" t="s">
        <v>3</v>
      </c>
      <c r="AT505">
        <v>8.7000000000000001E-4</v>
      </c>
      <c r="AU505" t="s">
        <v>42</v>
      </c>
      <c r="AV505">
        <v>0</v>
      </c>
      <c r="AW505">
        <v>2</v>
      </c>
      <c r="AX505">
        <v>85737543</v>
      </c>
      <c r="AY505">
        <v>1</v>
      </c>
      <c r="AZ505">
        <v>0</v>
      </c>
      <c r="BA505">
        <v>501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CV505">
        <v>0</v>
      </c>
      <c r="CW505">
        <v>0</v>
      </c>
      <c r="CX505">
        <f>ROUND(Y505*Source!I259,9)</f>
        <v>4.35E-4</v>
      </c>
      <c r="CY505">
        <f t="shared" si="273"/>
        <v>55941.2</v>
      </c>
      <c r="CZ505">
        <f t="shared" si="274"/>
        <v>16214.84</v>
      </c>
      <c r="DA505">
        <f t="shared" si="275"/>
        <v>3.45</v>
      </c>
      <c r="DB505">
        <f t="shared" si="276"/>
        <v>14.11</v>
      </c>
      <c r="DC505">
        <f t="shared" si="277"/>
        <v>0</v>
      </c>
      <c r="DD505" t="s">
        <v>3</v>
      </c>
      <c r="DE505" t="s">
        <v>3</v>
      </c>
      <c r="DF505">
        <f t="shared" si="278"/>
        <v>24.33</v>
      </c>
      <c r="DG505">
        <f t="shared" si="279"/>
        <v>0</v>
      </c>
      <c r="DH505">
        <f t="shared" si="280"/>
        <v>0</v>
      </c>
      <c r="DI505">
        <f t="shared" si="245"/>
        <v>0</v>
      </c>
      <c r="DJ505">
        <f t="shared" si="281"/>
        <v>24.33</v>
      </c>
      <c r="DK505">
        <v>0</v>
      </c>
      <c r="DL505" t="s">
        <v>3</v>
      </c>
      <c r="DM505">
        <v>0</v>
      </c>
      <c r="DN505" t="s">
        <v>3</v>
      </c>
      <c r="DO505">
        <v>0</v>
      </c>
    </row>
    <row r="506" spans="1:119" x14ac:dyDescent="0.2">
      <c r="A506">
        <f>ROW(Source!A259)</f>
        <v>259</v>
      </c>
      <c r="B506">
        <v>85736473</v>
      </c>
      <c r="C506">
        <v>85737518</v>
      </c>
      <c r="D506">
        <v>85199398</v>
      </c>
      <c r="E506">
        <v>1</v>
      </c>
      <c r="F506">
        <v>1</v>
      </c>
      <c r="G506">
        <v>1081</v>
      </c>
      <c r="H506">
        <v>3</v>
      </c>
      <c r="I506" t="s">
        <v>739</v>
      </c>
      <c r="J506" t="s">
        <v>740</v>
      </c>
      <c r="K506" t="s">
        <v>741</v>
      </c>
      <c r="L506">
        <v>1346</v>
      </c>
      <c r="N506">
        <v>1009</v>
      </c>
      <c r="O506" t="s">
        <v>723</v>
      </c>
      <c r="P506" t="s">
        <v>723</v>
      </c>
      <c r="Q506">
        <v>1</v>
      </c>
      <c r="W506">
        <v>0</v>
      </c>
      <c r="X506">
        <v>488689173</v>
      </c>
      <c r="Y506">
        <f t="shared" si="272"/>
        <v>0.1</v>
      </c>
      <c r="AA506">
        <v>85.81</v>
      </c>
      <c r="AB506">
        <v>0</v>
      </c>
      <c r="AC506">
        <v>0</v>
      </c>
      <c r="AD506">
        <v>0</v>
      </c>
      <c r="AE506">
        <v>20.190000000000001</v>
      </c>
      <c r="AF506">
        <v>0</v>
      </c>
      <c r="AG506">
        <v>0</v>
      </c>
      <c r="AH506">
        <v>0</v>
      </c>
      <c r="AI506">
        <v>4.25</v>
      </c>
      <c r="AJ506">
        <v>1</v>
      </c>
      <c r="AK506">
        <v>1</v>
      </c>
      <c r="AL506">
        <v>1</v>
      </c>
      <c r="AM506">
        <v>2</v>
      </c>
      <c r="AN506">
        <v>0</v>
      </c>
      <c r="AO506">
        <v>1</v>
      </c>
      <c r="AP506">
        <v>1</v>
      </c>
      <c r="AQ506">
        <v>0</v>
      </c>
      <c r="AR506">
        <v>0</v>
      </c>
      <c r="AS506" t="s">
        <v>3</v>
      </c>
      <c r="AT506">
        <v>0.1</v>
      </c>
      <c r="AU506" t="s">
        <v>42</v>
      </c>
      <c r="AV506">
        <v>0</v>
      </c>
      <c r="AW506">
        <v>2</v>
      </c>
      <c r="AX506">
        <v>85737544</v>
      </c>
      <c r="AY506">
        <v>1</v>
      </c>
      <c r="AZ506">
        <v>0</v>
      </c>
      <c r="BA506">
        <v>502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CV506">
        <v>0</v>
      </c>
      <c r="CW506">
        <v>0</v>
      </c>
      <c r="CX506">
        <f>ROUND(Y506*Source!I259,9)</f>
        <v>0.05</v>
      </c>
      <c r="CY506">
        <f t="shared" si="273"/>
        <v>85.81</v>
      </c>
      <c r="CZ506">
        <f t="shared" si="274"/>
        <v>20.190000000000001</v>
      </c>
      <c r="DA506">
        <f t="shared" si="275"/>
        <v>4.25</v>
      </c>
      <c r="DB506">
        <f t="shared" si="276"/>
        <v>2.02</v>
      </c>
      <c r="DC506">
        <f t="shared" si="277"/>
        <v>0</v>
      </c>
      <c r="DD506" t="s">
        <v>3</v>
      </c>
      <c r="DE506" t="s">
        <v>3</v>
      </c>
      <c r="DF506">
        <f t="shared" si="278"/>
        <v>4.29</v>
      </c>
      <c r="DG506">
        <f t="shared" si="279"/>
        <v>0</v>
      </c>
      <c r="DH506">
        <f t="shared" si="280"/>
        <v>0</v>
      </c>
      <c r="DI506">
        <f t="shared" si="245"/>
        <v>0</v>
      </c>
      <c r="DJ506">
        <f t="shared" si="281"/>
        <v>4.29</v>
      </c>
      <c r="DK506">
        <v>0</v>
      </c>
      <c r="DL506" t="s">
        <v>3</v>
      </c>
      <c r="DM506">
        <v>0</v>
      </c>
      <c r="DN506" t="s">
        <v>3</v>
      </c>
      <c r="DO506">
        <v>0</v>
      </c>
    </row>
    <row r="507" spans="1:119" x14ac:dyDescent="0.2">
      <c r="A507">
        <f>ROW(Source!A259)</f>
        <v>259</v>
      </c>
      <c r="B507">
        <v>85736473</v>
      </c>
      <c r="C507">
        <v>85737518</v>
      </c>
      <c r="D507">
        <v>85199540</v>
      </c>
      <c r="E507">
        <v>1</v>
      </c>
      <c r="F507">
        <v>1</v>
      </c>
      <c r="G507">
        <v>1081</v>
      </c>
      <c r="H507">
        <v>3</v>
      </c>
      <c r="I507" t="s">
        <v>742</v>
      </c>
      <c r="J507" t="s">
        <v>743</v>
      </c>
      <c r="K507" t="s">
        <v>744</v>
      </c>
      <c r="L507">
        <v>1348</v>
      </c>
      <c r="N507">
        <v>1009</v>
      </c>
      <c r="O507" t="s">
        <v>700</v>
      </c>
      <c r="P507" t="s">
        <v>700</v>
      </c>
      <c r="Q507">
        <v>1000</v>
      </c>
      <c r="W507">
        <v>0</v>
      </c>
      <c r="X507">
        <v>-1009884797</v>
      </c>
      <c r="Y507">
        <f t="shared" si="272"/>
        <v>4.0000000000000002E-4</v>
      </c>
      <c r="AA507">
        <v>64157.13</v>
      </c>
      <c r="AB507">
        <v>0</v>
      </c>
      <c r="AC507">
        <v>0</v>
      </c>
      <c r="AD507">
        <v>0</v>
      </c>
      <c r="AE507">
        <v>35445.93</v>
      </c>
      <c r="AF507">
        <v>0</v>
      </c>
      <c r="AG507">
        <v>0</v>
      </c>
      <c r="AH507">
        <v>0</v>
      </c>
      <c r="AI507">
        <v>1.81</v>
      </c>
      <c r="AJ507">
        <v>1</v>
      </c>
      <c r="AK507">
        <v>1</v>
      </c>
      <c r="AL507">
        <v>1</v>
      </c>
      <c r="AM507">
        <v>2</v>
      </c>
      <c r="AN507">
        <v>0</v>
      </c>
      <c r="AO507">
        <v>1</v>
      </c>
      <c r="AP507">
        <v>1</v>
      </c>
      <c r="AQ507">
        <v>0</v>
      </c>
      <c r="AR507">
        <v>0</v>
      </c>
      <c r="AS507" t="s">
        <v>3</v>
      </c>
      <c r="AT507">
        <v>4.0000000000000002E-4</v>
      </c>
      <c r="AU507" t="s">
        <v>42</v>
      </c>
      <c r="AV507">
        <v>0</v>
      </c>
      <c r="AW507">
        <v>2</v>
      </c>
      <c r="AX507">
        <v>85737545</v>
      </c>
      <c r="AY507">
        <v>1</v>
      </c>
      <c r="AZ507">
        <v>0</v>
      </c>
      <c r="BA507">
        <v>503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CV507">
        <v>0</v>
      </c>
      <c r="CW507">
        <v>0</v>
      </c>
      <c r="CX507">
        <f>ROUND(Y507*Source!I259,9)</f>
        <v>2.0000000000000001E-4</v>
      </c>
      <c r="CY507">
        <f t="shared" si="273"/>
        <v>64157.13</v>
      </c>
      <c r="CZ507">
        <f t="shared" si="274"/>
        <v>35445.93</v>
      </c>
      <c r="DA507">
        <f t="shared" si="275"/>
        <v>1.81</v>
      </c>
      <c r="DB507">
        <f t="shared" si="276"/>
        <v>14.18</v>
      </c>
      <c r="DC507">
        <f t="shared" si="277"/>
        <v>0</v>
      </c>
      <c r="DD507" t="s">
        <v>3</v>
      </c>
      <c r="DE507" t="s">
        <v>3</v>
      </c>
      <c r="DF507">
        <f t="shared" si="278"/>
        <v>12.83</v>
      </c>
      <c r="DG507">
        <f t="shared" si="279"/>
        <v>0</v>
      </c>
      <c r="DH507">
        <f t="shared" si="280"/>
        <v>0</v>
      </c>
      <c r="DI507">
        <f t="shared" si="245"/>
        <v>0</v>
      </c>
      <c r="DJ507">
        <f t="shared" si="281"/>
        <v>12.83</v>
      </c>
      <c r="DK507">
        <v>0</v>
      </c>
      <c r="DL507" t="s">
        <v>3</v>
      </c>
      <c r="DM507">
        <v>0</v>
      </c>
      <c r="DN507" t="s">
        <v>3</v>
      </c>
      <c r="DO507">
        <v>0</v>
      </c>
    </row>
    <row r="508" spans="1:119" x14ac:dyDescent="0.2">
      <c r="A508">
        <f>ROW(Source!A259)</f>
        <v>259</v>
      </c>
      <c r="B508">
        <v>85736473</v>
      </c>
      <c r="C508">
        <v>85737518</v>
      </c>
      <c r="D508">
        <v>85211459</v>
      </c>
      <c r="E508">
        <v>1</v>
      </c>
      <c r="F508">
        <v>1</v>
      </c>
      <c r="G508">
        <v>1081</v>
      </c>
      <c r="H508">
        <v>3</v>
      </c>
      <c r="I508" t="s">
        <v>191</v>
      </c>
      <c r="J508" t="s">
        <v>193</v>
      </c>
      <c r="K508" t="s">
        <v>192</v>
      </c>
      <c r="L508">
        <v>1301</v>
      </c>
      <c r="N508">
        <v>1003</v>
      </c>
      <c r="O508" t="s">
        <v>156</v>
      </c>
      <c r="P508" t="s">
        <v>156</v>
      </c>
      <c r="Q508">
        <v>1</v>
      </c>
      <c r="W508">
        <v>0</v>
      </c>
      <c r="X508">
        <v>-173671470</v>
      </c>
      <c r="Y508">
        <f t="shared" si="272"/>
        <v>100</v>
      </c>
      <c r="AA508">
        <v>1062.52</v>
      </c>
      <c r="AB508">
        <v>0</v>
      </c>
      <c r="AC508">
        <v>0</v>
      </c>
      <c r="AD508">
        <v>0</v>
      </c>
      <c r="AE508">
        <v>51.28</v>
      </c>
      <c r="AF508">
        <v>0</v>
      </c>
      <c r="AG508">
        <v>0</v>
      </c>
      <c r="AH508">
        <v>0</v>
      </c>
      <c r="AI508">
        <v>20.72</v>
      </c>
      <c r="AJ508">
        <v>1</v>
      </c>
      <c r="AK508">
        <v>1</v>
      </c>
      <c r="AL508">
        <v>1</v>
      </c>
      <c r="AM508">
        <v>0</v>
      </c>
      <c r="AN508">
        <v>0</v>
      </c>
      <c r="AO508">
        <v>0</v>
      </c>
      <c r="AP508">
        <v>1</v>
      </c>
      <c r="AQ508">
        <v>0</v>
      </c>
      <c r="AR508">
        <v>0</v>
      </c>
      <c r="AS508" t="s">
        <v>3</v>
      </c>
      <c r="AT508">
        <v>100</v>
      </c>
      <c r="AU508" t="s">
        <v>42</v>
      </c>
      <c r="AV508">
        <v>0</v>
      </c>
      <c r="AW508">
        <v>1</v>
      </c>
      <c r="AX508">
        <v>-1</v>
      </c>
      <c r="AY508">
        <v>0</v>
      </c>
      <c r="AZ508">
        <v>0</v>
      </c>
      <c r="BA508" t="s">
        <v>3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CV508">
        <v>0</v>
      </c>
      <c r="CW508">
        <v>0</v>
      </c>
      <c r="CX508">
        <f>ROUND(Y508*Source!I259,9)</f>
        <v>50</v>
      </c>
      <c r="CY508">
        <f t="shared" si="273"/>
        <v>1062.52</v>
      </c>
      <c r="CZ508">
        <f t="shared" si="274"/>
        <v>51.28</v>
      </c>
      <c r="DA508">
        <f t="shared" si="275"/>
        <v>20.72</v>
      </c>
      <c r="DB508">
        <f t="shared" si="276"/>
        <v>5128</v>
      </c>
      <c r="DC508">
        <f t="shared" si="277"/>
        <v>0</v>
      </c>
      <c r="DD508" t="s">
        <v>3</v>
      </c>
      <c r="DE508" t="s">
        <v>3</v>
      </c>
      <c r="DF508">
        <f t="shared" si="278"/>
        <v>53126</v>
      </c>
      <c r="DG508">
        <f t="shared" si="279"/>
        <v>0</v>
      </c>
      <c r="DH508">
        <f t="shared" si="280"/>
        <v>0</v>
      </c>
      <c r="DI508">
        <f t="shared" si="245"/>
        <v>0</v>
      </c>
      <c r="DJ508">
        <f t="shared" si="281"/>
        <v>53126</v>
      </c>
      <c r="DK508">
        <v>0</v>
      </c>
      <c r="DL508" t="s">
        <v>3</v>
      </c>
      <c r="DM508">
        <v>0</v>
      </c>
      <c r="DN508" t="s">
        <v>3</v>
      </c>
      <c r="DO508">
        <v>0</v>
      </c>
    </row>
    <row r="509" spans="1:119" x14ac:dyDescent="0.2">
      <c r="A509">
        <f>ROW(Source!A262)</f>
        <v>262</v>
      </c>
      <c r="B509">
        <v>85736471</v>
      </c>
      <c r="C509">
        <v>85737556</v>
      </c>
      <c r="D509">
        <v>85164021</v>
      </c>
      <c r="E509">
        <v>1081</v>
      </c>
      <c r="F509">
        <v>1</v>
      </c>
      <c r="G509">
        <v>1081</v>
      </c>
      <c r="H509">
        <v>1</v>
      </c>
      <c r="I509" t="s">
        <v>684</v>
      </c>
      <c r="J509" t="s">
        <v>3</v>
      </c>
      <c r="K509" t="s">
        <v>685</v>
      </c>
      <c r="L509">
        <v>1191</v>
      </c>
      <c r="N509">
        <v>1013</v>
      </c>
      <c r="O509" t="s">
        <v>686</v>
      </c>
      <c r="P509" t="s">
        <v>686</v>
      </c>
      <c r="Q509">
        <v>1</v>
      </c>
      <c r="W509">
        <v>0</v>
      </c>
      <c r="X509">
        <v>476480486</v>
      </c>
      <c r="Y509">
        <f>((AT509*1.15)*1.2)</f>
        <v>6.9137999999999984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1</v>
      </c>
      <c r="AK509">
        <v>1</v>
      </c>
      <c r="AL509">
        <v>1</v>
      </c>
      <c r="AM509">
        <v>-2</v>
      </c>
      <c r="AN509">
        <v>0</v>
      </c>
      <c r="AO509">
        <v>1</v>
      </c>
      <c r="AP509">
        <v>1</v>
      </c>
      <c r="AQ509">
        <v>0</v>
      </c>
      <c r="AR509">
        <v>0</v>
      </c>
      <c r="AS509" t="s">
        <v>3</v>
      </c>
      <c r="AT509">
        <v>5.01</v>
      </c>
      <c r="AU509" t="s">
        <v>141</v>
      </c>
      <c r="AV509">
        <v>1</v>
      </c>
      <c r="AW509">
        <v>2</v>
      </c>
      <c r="AX509">
        <v>85737562</v>
      </c>
      <c r="AY509">
        <v>1</v>
      </c>
      <c r="AZ509">
        <v>0</v>
      </c>
      <c r="BA509">
        <v>507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CU509">
        <f>ROUND(AT509*Source!I262*AH509*AL509,2)</f>
        <v>0</v>
      </c>
      <c r="CV509">
        <f>ROUND(Y509*Source!I262,9)</f>
        <v>20.05002</v>
      </c>
      <c r="CW509">
        <v>0</v>
      </c>
      <c r="CX509">
        <f>ROUND(Y509*Source!I262,9)</f>
        <v>20.05002</v>
      </c>
      <c r="CY509">
        <f>AD509</f>
        <v>0</v>
      </c>
      <c r="CZ509">
        <f>AH509</f>
        <v>0</v>
      </c>
      <c r="DA509">
        <f>AL509</f>
        <v>1</v>
      </c>
      <c r="DB509">
        <f>ROUND(((ROUND(AT509*CZ509,2)*1.15)*1.2),6)</f>
        <v>0</v>
      </c>
      <c r="DC509">
        <f>ROUND(((ROUND(AT509*AG509,2)*1.15)*1.2),6)</f>
        <v>0</v>
      </c>
      <c r="DD509" t="s">
        <v>3</v>
      </c>
      <c r="DE509" t="s">
        <v>3</v>
      </c>
      <c r="DF509">
        <f t="shared" ref="DF509:DF514" si="282">ROUND(ROUND(AE509,2)*CX509,2)</f>
        <v>0</v>
      </c>
      <c r="DG509">
        <f t="shared" si="279"/>
        <v>0</v>
      </c>
      <c r="DH509">
        <f t="shared" si="280"/>
        <v>0</v>
      </c>
      <c r="DI509">
        <f t="shared" si="245"/>
        <v>0</v>
      </c>
      <c r="DJ509">
        <f>DI509</f>
        <v>0</v>
      </c>
      <c r="DK509">
        <v>0</v>
      </c>
      <c r="DL509" t="s">
        <v>3</v>
      </c>
      <c r="DM509">
        <v>0</v>
      </c>
      <c r="DN509" t="s">
        <v>3</v>
      </c>
      <c r="DO509">
        <v>0</v>
      </c>
    </row>
    <row r="510" spans="1:119" x14ac:dyDescent="0.2">
      <c r="A510">
        <f>ROW(Source!A262)</f>
        <v>262</v>
      </c>
      <c r="B510">
        <v>85736471</v>
      </c>
      <c r="C510">
        <v>85737556</v>
      </c>
      <c r="D510">
        <v>85198960</v>
      </c>
      <c r="E510">
        <v>1</v>
      </c>
      <c r="F510">
        <v>1</v>
      </c>
      <c r="G510">
        <v>1081</v>
      </c>
      <c r="H510">
        <v>3</v>
      </c>
      <c r="I510" t="s">
        <v>714</v>
      </c>
      <c r="J510" t="s">
        <v>715</v>
      </c>
      <c r="K510" t="s">
        <v>716</v>
      </c>
      <c r="L510">
        <v>1339</v>
      </c>
      <c r="N510">
        <v>1007</v>
      </c>
      <c r="O510" t="s">
        <v>694</v>
      </c>
      <c r="P510" t="s">
        <v>694</v>
      </c>
      <c r="Q510">
        <v>1</v>
      </c>
      <c r="W510">
        <v>0</v>
      </c>
      <c r="X510">
        <v>-1622585150</v>
      </c>
      <c r="Y510">
        <f>((AT510*1)*1)</f>
        <v>1</v>
      </c>
      <c r="AA510">
        <v>7.07</v>
      </c>
      <c r="AB510">
        <v>0</v>
      </c>
      <c r="AC510">
        <v>0</v>
      </c>
      <c r="AD510">
        <v>0</v>
      </c>
      <c r="AE510">
        <v>7.07</v>
      </c>
      <c r="AF510">
        <v>0</v>
      </c>
      <c r="AG510">
        <v>0</v>
      </c>
      <c r="AH510">
        <v>0</v>
      </c>
      <c r="AI510">
        <v>1</v>
      </c>
      <c r="AJ510">
        <v>1</v>
      </c>
      <c r="AK510">
        <v>1</v>
      </c>
      <c r="AL510">
        <v>1</v>
      </c>
      <c r="AM510">
        <v>-2</v>
      </c>
      <c r="AN510">
        <v>0</v>
      </c>
      <c r="AO510">
        <v>1</v>
      </c>
      <c r="AP510">
        <v>1</v>
      </c>
      <c r="AQ510">
        <v>0</v>
      </c>
      <c r="AR510">
        <v>0</v>
      </c>
      <c r="AS510" t="s">
        <v>3</v>
      </c>
      <c r="AT510">
        <v>1</v>
      </c>
      <c r="AU510" t="s">
        <v>42</v>
      </c>
      <c r="AV510">
        <v>0</v>
      </c>
      <c r="AW510">
        <v>2</v>
      </c>
      <c r="AX510">
        <v>85737563</v>
      </c>
      <c r="AY510">
        <v>1</v>
      </c>
      <c r="AZ510">
        <v>0</v>
      </c>
      <c r="BA510">
        <v>508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CV510">
        <v>0</v>
      </c>
      <c r="CW510">
        <v>0</v>
      </c>
      <c r="CX510">
        <f>ROUND(Y510*Source!I262,9)</f>
        <v>2.9</v>
      </c>
      <c r="CY510">
        <f>AA510</f>
        <v>7.07</v>
      </c>
      <c r="CZ510">
        <f>AE510</f>
        <v>7.07</v>
      </c>
      <c r="DA510">
        <f>AI510</f>
        <v>1</v>
      </c>
      <c r="DB510">
        <f>ROUND(((ROUND(AT510*CZ510,2)*1)*1),6)</f>
        <v>7.07</v>
      </c>
      <c r="DC510">
        <f>ROUND(((ROUND(AT510*AG510,2)*1)*1),6)</f>
        <v>0</v>
      </c>
      <c r="DD510" t="s">
        <v>3</v>
      </c>
      <c r="DE510" t="s">
        <v>3</v>
      </c>
      <c r="DF510">
        <f t="shared" si="282"/>
        <v>20.5</v>
      </c>
      <c r="DG510">
        <f t="shared" si="279"/>
        <v>0</v>
      </c>
      <c r="DH510">
        <f t="shared" si="280"/>
        <v>0</v>
      </c>
      <c r="DI510">
        <f t="shared" si="245"/>
        <v>0</v>
      </c>
      <c r="DJ510">
        <f>DF510</f>
        <v>20.5</v>
      </c>
      <c r="DK510">
        <v>0</v>
      </c>
      <c r="DL510" t="s">
        <v>3</v>
      </c>
      <c r="DM510">
        <v>0</v>
      </c>
      <c r="DN510" t="s">
        <v>3</v>
      </c>
      <c r="DO510">
        <v>0</v>
      </c>
    </row>
    <row r="511" spans="1:119" x14ac:dyDescent="0.2">
      <c r="A511">
        <f>ROW(Source!A262)</f>
        <v>262</v>
      </c>
      <c r="B511">
        <v>85736471</v>
      </c>
      <c r="C511">
        <v>85737556</v>
      </c>
      <c r="D511">
        <v>85200671</v>
      </c>
      <c r="E511">
        <v>1</v>
      </c>
      <c r="F511">
        <v>1</v>
      </c>
      <c r="G511">
        <v>1081</v>
      </c>
      <c r="H511">
        <v>3</v>
      </c>
      <c r="I511" t="s">
        <v>730</v>
      </c>
      <c r="J511" t="s">
        <v>731</v>
      </c>
      <c r="K511" t="s">
        <v>732</v>
      </c>
      <c r="L511">
        <v>1346</v>
      </c>
      <c r="N511">
        <v>1009</v>
      </c>
      <c r="O511" t="s">
        <v>723</v>
      </c>
      <c r="P511" t="s">
        <v>723</v>
      </c>
      <c r="Q511">
        <v>1</v>
      </c>
      <c r="W511">
        <v>0</v>
      </c>
      <c r="X511">
        <v>1021383118</v>
      </c>
      <c r="Y511">
        <f>((AT511*1)*1)</f>
        <v>0.02</v>
      </c>
      <c r="AA511">
        <v>37.979999999999997</v>
      </c>
      <c r="AB511">
        <v>0</v>
      </c>
      <c r="AC511">
        <v>0</v>
      </c>
      <c r="AD511">
        <v>0</v>
      </c>
      <c r="AE511">
        <v>37.979999999999997</v>
      </c>
      <c r="AF511">
        <v>0</v>
      </c>
      <c r="AG511">
        <v>0</v>
      </c>
      <c r="AH511">
        <v>0</v>
      </c>
      <c r="AI511">
        <v>1</v>
      </c>
      <c r="AJ511">
        <v>1</v>
      </c>
      <c r="AK511">
        <v>1</v>
      </c>
      <c r="AL511">
        <v>1</v>
      </c>
      <c r="AM511">
        <v>-2</v>
      </c>
      <c r="AN511">
        <v>0</v>
      </c>
      <c r="AO511">
        <v>1</v>
      </c>
      <c r="AP511">
        <v>1</v>
      </c>
      <c r="AQ511">
        <v>0</v>
      </c>
      <c r="AR511">
        <v>0</v>
      </c>
      <c r="AS511" t="s">
        <v>3</v>
      </c>
      <c r="AT511">
        <v>0.02</v>
      </c>
      <c r="AU511" t="s">
        <v>42</v>
      </c>
      <c r="AV511">
        <v>0</v>
      </c>
      <c r="AW511">
        <v>2</v>
      </c>
      <c r="AX511">
        <v>85737564</v>
      </c>
      <c r="AY511">
        <v>1</v>
      </c>
      <c r="AZ511">
        <v>0</v>
      </c>
      <c r="BA511">
        <v>509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CV511">
        <v>0</v>
      </c>
      <c r="CW511">
        <v>0</v>
      </c>
      <c r="CX511">
        <f>ROUND(Y511*Source!I262,9)</f>
        <v>5.8000000000000003E-2</v>
      </c>
      <c r="CY511">
        <f>AA511</f>
        <v>37.979999999999997</v>
      </c>
      <c r="CZ511">
        <f>AE511</f>
        <v>37.979999999999997</v>
      </c>
      <c r="DA511">
        <f>AI511</f>
        <v>1</v>
      </c>
      <c r="DB511">
        <f>ROUND(((ROUND(AT511*CZ511,2)*1)*1),6)</f>
        <v>0.76</v>
      </c>
      <c r="DC511">
        <f>ROUND(((ROUND(AT511*AG511,2)*1)*1),6)</f>
        <v>0</v>
      </c>
      <c r="DD511" t="s">
        <v>3</v>
      </c>
      <c r="DE511" t="s">
        <v>3</v>
      </c>
      <c r="DF511">
        <f t="shared" si="282"/>
        <v>2.2000000000000002</v>
      </c>
      <c r="DG511">
        <f t="shared" si="279"/>
        <v>0</v>
      </c>
      <c r="DH511">
        <f t="shared" si="280"/>
        <v>0</v>
      </c>
      <c r="DI511">
        <f t="shared" si="245"/>
        <v>0</v>
      </c>
      <c r="DJ511">
        <f>DF511</f>
        <v>2.2000000000000002</v>
      </c>
      <c r="DK511">
        <v>0</v>
      </c>
      <c r="DL511" t="s">
        <v>3</v>
      </c>
      <c r="DM511">
        <v>0</v>
      </c>
      <c r="DN511" t="s">
        <v>3</v>
      </c>
      <c r="DO511">
        <v>0</v>
      </c>
    </row>
    <row r="512" spans="1:119" x14ac:dyDescent="0.2">
      <c r="A512">
        <f>ROW(Source!A262)</f>
        <v>262</v>
      </c>
      <c r="B512">
        <v>85736471</v>
      </c>
      <c r="C512">
        <v>85737556</v>
      </c>
      <c r="D512">
        <v>85199230</v>
      </c>
      <c r="E512">
        <v>1</v>
      </c>
      <c r="F512">
        <v>1</v>
      </c>
      <c r="G512">
        <v>1081</v>
      </c>
      <c r="H512">
        <v>3</v>
      </c>
      <c r="I512" t="s">
        <v>736</v>
      </c>
      <c r="J512" t="s">
        <v>737</v>
      </c>
      <c r="K512" t="s">
        <v>738</v>
      </c>
      <c r="L512">
        <v>1348</v>
      </c>
      <c r="N512">
        <v>1009</v>
      </c>
      <c r="O512" t="s">
        <v>700</v>
      </c>
      <c r="P512" t="s">
        <v>700</v>
      </c>
      <c r="Q512">
        <v>1000</v>
      </c>
      <c r="W512">
        <v>0</v>
      </c>
      <c r="X512">
        <v>1270042986</v>
      </c>
      <c r="Y512">
        <f>((AT512*1)*1)</f>
        <v>5.0000000000000002E-5</v>
      </c>
      <c r="AA512">
        <v>16214.84</v>
      </c>
      <c r="AB512">
        <v>0</v>
      </c>
      <c r="AC512">
        <v>0</v>
      </c>
      <c r="AD512">
        <v>0</v>
      </c>
      <c r="AE512">
        <v>16214.84</v>
      </c>
      <c r="AF512">
        <v>0</v>
      </c>
      <c r="AG512">
        <v>0</v>
      </c>
      <c r="AH512">
        <v>0</v>
      </c>
      <c r="AI512">
        <v>1</v>
      </c>
      <c r="AJ512">
        <v>1</v>
      </c>
      <c r="AK512">
        <v>1</v>
      </c>
      <c r="AL512">
        <v>1</v>
      </c>
      <c r="AM512">
        <v>-2</v>
      </c>
      <c r="AN512">
        <v>0</v>
      </c>
      <c r="AO512">
        <v>1</v>
      </c>
      <c r="AP512">
        <v>1</v>
      </c>
      <c r="AQ512">
        <v>0</v>
      </c>
      <c r="AR512">
        <v>0</v>
      </c>
      <c r="AS512" t="s">
        <v>3</v>
      </c>
      <c r="AT512">
        <v>5.0000000000000002E-5</v>
      </c>
      <c r="AU512" t="s">
        <v>42</v>
      </c>
      <c r="AV512">
        <v>0</v>
      </c>
      <c r="AW512">
        <v>2</v>
      </c>
      <c r="AX512">
        <v>85737565</v>
      </c>
      <c r="AY512">
        <v>1</v>
      </c>
      <c r="AZ512">
        <v>0</v>
      </c>
      <c r="BA512">
        <v>510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CV512">
        <v>0</v>
      </c>
      <c r="CW512">
        <v>0</v>
      </c>
      <c r="CX512">
        <f>ROUND(Y512*Source!I262,9)</f>
        <v>1.45E-4</v>
      </c>
      <c r="CY512">
        <f>AA512</f>
        <v>16214.84</v>
      </c>
      <c r="CZ512">
        <f>AE512</f>
        <v>16214.84</v>
      </c>
      <c r="DA512">
        <f>AI512</f>
        <v>1</v>
      </c>
      <c r="DB512">
        <f>ROUND(((ROUND(AT512*CZ512,2)*1)*1),6)</f>
        <v>0.81</v>
      </c>
      <c r="DC512">
        <f>ROUND(((ROUND(AT512*AG512,2)*1)*1),6)</f>
        <v>0</v>
      </c>
      <c r="DD512" t="s">
        <v>3</v>
      </c>
      <c r="DE512" t="s">
        <v>3</v>
      </c>
      <c r="DF512">
        <f t="shared" si="282"/>
        <v>2.35</v>
      </c>
      <c r="DG512">
        <f t="shared" si="279"/>
        <v>0</v>
      </c>
      <c r="DH512">
        <f t="shared" si="280"/>
        <v>0</v>
      </c>
      <c r="DI512">
        <f t="shared" si="245"/>
        <v>0</v>
      </c>
      <c r="DJ512">
        <f>DF512</f>
        <v>2.35</v>
      </c>
      <c r="DK512">
        <v>0</v>
      </c>
      <c r="DL512" t="s">
        <v>3</v>
      </c>
      <c r="DM512">
        <v>0</v>
      </c>
      <c r="DN512" t="s">
        <v>3</v>
      </c>
      <c r="DO512">
        <v>0</v>
      </c>
    </row>
    <row r="513" spans="1:119" x14ac:dyDescent="0.2">
      <c r="A513">
        <f>ROW(Source!A262)</f>
        <v>262</v>
      </c>
      <c r="B513">
        <v>85736471</v>
      </c>
      <c r="C513">
        <v>85737556</v>
      </c>
      <c r="D513">
        <v>85199398</v>
      </c>
      <c r="E513">
        <v>1</v>
      </c>
      <c r="F513">
        <v>1</v>
      </c>
      <c r="G513">
        <v>1081</v>
      </c>
      <c r="H513">
        <v>3</v>
      </c>
      <c r="I513" t="s">
        <v>739</v>
      </c>
      <c r="J513" t="s">
        <v>740</v>
      </c>
      <c r="K513" t="s">
        <v>741</v>
      </c>
      <c r="L513">
        <v>1346</v>
      </c>
      <c r="N513">
        <v>1009</v>
      </c>
      <c r="O513" t="s">
        <v>723</v>
      </c>
      <c r="P513" t="s">
        <v>723</v>
      </c>
      <c r="Q513">
        <v>1</v>
      </c>
      <c r="W513">
        <v>0</v>
      </c>
      <c r="X513">
        <v>488689173</v>
      </c>
      <c r="Y513">
        <f>((AT513*1)*1)</f>
        <v>0.02</v>
      </c>
      <c r="AA513">
        <v>20.190000000000001</v>
      </c>
      <c r="AB513">
        <v>0</v>
      </c>
      <c r="AC513">
        <v>0</v>
      </c>
      <c r="AD513">
        <v>0</v>
      </c>
      <c r="AE513">
        <v>20.190000000000001</v>
      </c>
      <c r="AF513">
        <v>0</v>
      </c>
      <c r="AG513">
        <v>0</v>
      </c>
      <c r="AH513">
        <v>0</v>
      </c>
      <c r="AI513">
        <v>1</v>
      </c>
      <c r="AJ513">
        <v>1</v>
      </c>
      <c r="AK513">
        <v>1</v>
      </c>
      <c r="AL513">
        <v>1</v>
      </c>
      <c r="AM513">
        <v>-2</v>
      </c>
      <c r="AN513">
        <v>0</v>
      </c>
      <c r="AO513">
        <v>1</v>
      </c>
      <c r="AP513">
        <v>1</v>
      </c>
      <c r="AQ513">
        <v>0</v>
      </c>
      <c r="AR513">
        <v>0</v>
      </c>
      <c r="AS513" t="s">
        <v>3</v>
      </c>
      <c r="AT513">
        <v>0.02</v>
      </c>
      <c r="AU513" t="s">
        <v>42</v>
      </c>
      <c r="AV513">
        <v>0</v>
      </c>
      <c r="AW513">
        <v>2</v>
      </c>
      <c r="AX513">
        <v>85737566</v>
      </c>
      <c r="AY513">
        <v>1</v>
      </c>
      <c r="AZ513">
        <v>0</v>
      </c>
      <c r="BA513">
        <v>511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CV513">
        <v>0</v>
      </c>
      <c r="CW513">
        <v>0</v>
      </c>
      <c r="CX513">
        <f>ROUND(Y513*Source!I262,9)</f>
        <v>5.8000000000000003E-2</v>
      </c>
      <c r="CY513">
        <f>AA513</f>
        <v>20.190000000000001</v>
      </c>
      <c r="CZ513">
        <f>AE513</f>
        <v>20.190000000000001</v>
      </c>
      <c r="DA513">
        <f>AI513</f>
        <v>1</v>
      </c>
      <c r="DB513">
        <f>ROUND(((ROUND(AT513*CZ513,2)*1)*1),6)</f>
        <v>0.4</v>
      </c>
      <c r="DC513">
        <f>ROUND(((ROUND(AT513*AG513,2)*1)*1),6)</f>
        <v>0</v>
      </c>
      <c r="DD513" t="s">
        <v>3</v>
      </c>
      <c r="DE513" t="s">
        <v>3</v>
      </c>
      <c r="DF513">
        <f t="shared" si="282"/>
        <v>1.17</v>
      </c>
      <c r="DG513">
        <f t="shared" si="279"/>
        <v>0</v>
      </c>
      <c r="DH513">
        <f t="shared" si="280"/>
        <v>0</v>
      </c>
      <c r="DI513">
        <f t="shared" ref="DI513:DI576" si="283">ROUND(ROUND(AH513,2)*CX513,2)</f>
        <v>0</v>
      </c>
      <c r="DJ513">
        <f>DF513</f>
        <v>1.17</v>
      </c>
      <c r="DK513">
        <v>0</v>
      </c>
      <c r="DL513" t="s">
        <v>3</v>
      </c>
      <c r="DM513">
        <v>0</v>
      </c>
      <c r="DN513" t="s">
        <v>3</v>
      </c>
      <c r="DO513">
        <v>0</v>
      </c>
    </row>
    <row r="514" spans="1:119" x14ac:dyDescent="0.2">
      <c r="A514">
        <f>ROW(Source!A263)</f>
        <v>263</v>
      </c>
      <c r="B514">
        <v>85736473</v>
      </c>
      <c r="C514">
        <v>85737556</v>
      </c>
      <c r="D514">
        <v>85164021</v>
      </c>
      <c r="E514">
        <v>1081</v>
      </c>
      <c r="F514">
        <v>1</v>
      </c>
      <c r="G514">
        <v>1081</v>
      </c>
      <c r="H514">
        <v>1</v>
      </c>
      <c r="I514" t="s">
        <v>684</v>
      </c>
      <c r="J514" t="s">
        <v>3</v>
      </c>
      <c r="K514" t="s">
        <v>685</v>
      </c>
      <c r="L514">
        <v>1191</v>
      </c>
      <c r="N514">
        <v>1013</v>
      </c>
      <c r="O514" t="s">
        <v>686</v>
      </c>
      <c r="P514" t="s">
        <v>686</v>
      </c>
      <c r="Q514">
        <v>1</v>
      </c>
      <c r="W514">
        <v>0</v>
      </c>
      <c r="X514">
        <v>476480486</v>
      </c>
      <c r="Y514">
        <f>((AT514*1.15)*1.2)</f>
        <v>6.9137999999999984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</v>
      </c>
      <c r="AJ514">
        <v>1</v>
      </c>
      <c r="AK514">
        <v>1</v>
      </c>
      <c r="AL514">
        <v>1</v>
      </c>
      <c r="AM514">
        <v>5</v>
      </c>
      <c r="AN514">
        <v>0</v>
      </c>
      <c r="AO514">
        <v>1</v>
      </c>
      <c r="AP514">
        <v>1</v>
      </c>
      <c r="AQ514">
        <v>0</v>
      </c>
      <c r="AR514">
        <v>0</v>
      </c>
      <c r="AS514" t="s">
        <v>3</v>
      </c>
      <c r="AT514">
        <v>5.01</v>
      </c>
      <c r="AU514" t="s">
        <v>141</v>
      </c>
      <c r="AV514">
        <v>1</v>
      </c>
      <c r="AW514">
        <v>2</v>
      </c>
      <c r="AX514">
        <v>85737562</v>
      </c>
      <c r="AY514">
        <v>1</v>
      </c>
      <c r="AZ514">
        <v>0</v>
      </c>
      <c r="BA514">
        <v>512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CU514">
        <f>ROUND(AT514*Source!I263*AH514*AL514,2)</f>
        <v>0</v>
      </c>
      <c r="CV514">
        <f>ROUND(Y514*Source!I263,9)</f>
        <v>20.05002</v>
      </c>
      <c r="CW514">
        <v>0</v>
      </c>
      <c r="CX514">
        <f>ROUND(Y514*Source!I263,9)</f>
        <v>20.05002</v>
      </c>
      <c r="CY514">
        <f>AD514</f>
        <v>0</v>
      </c>
      <c r="CZ514">
        <f>AH514</f>
        <v>0</v>
      </c>
      <c r="DA514">
        <f>AL514</f>
        <v>1</v>
      </c>
      <c r="DB514">
        <f>ROUND(((ROUND(AT514*CZ514,2)*1.15)*1.2),6)</f>
        <v>0</v>
      </c>
      <c r="DC514">
        <f>ROUND(((ROUND(AT514*AG514,2)*1.15)*1.2),6)</f>
        <v>0</v>
      </c>
      <c r="DD514" t="s">
        <v>3</v>
      </c>
      <c r="DE514" t="s">
        <v>3</v>
      </c>
      <c r="DF514">
        <f t="shared" si="282"/>
        <v>0</v>
      </c>
      <c r="DG514">
        <f t="shared" si="279"/>
        <v>0</v>
      </c>
      <c r="DH514">
        <f t="shared" si="280"/>
        <v>0</v>
      </c>
      <c r="DI514">
        <f t="shared" si="283"/>
        <v>0</v>
      </c>
      <c r="DJ514">
        <f>DI514</f>
        <v>0</v>
      </c>
      <c r="DK514">
        <v>0</v>
      </c>
      <c r="DL514" t="s">
        <v>3</v>
      </c>
      <c r="DM514">
        <v>0</v>
      </c>
      <c r="DN514" t="s">
        <v>3</v>
      </c>
      <c r="DO514">
        <v>0</v>
      </c>
    </row>
    <row r="515" spans="1:119" x14ac:dyDescent="0.2">
      <c r="A515">
        <f>ROW(Source!A263)</f>
        <v>263</v>
      </c>
      <c r="B515">
        <v>85736473</v>
      </c>
      <c r="C515">
        <v>85737556</v>
      </c>
      <c r="D515">
        <v>85198960</v>
      </c>
      <c r="E515">
        <v>1</v>
      </c>
      <c r="F515">
        <v>1</v>
      </c>
      <c r="G515">
        <v>1081</v>
      </c>
      <c r="H515">
        <v>3</v>
      </c>
      <c r="I515" t="s">
        <v>714</v>
      </c>
      <c r="J515" t="s">
        <v>715</v>
      </c>
      <c r="K515" t="s">
        <v>716</v>
      </c>
      <c r="L515">
        <v>1339</v>
      </c>
      <c r="N515">
        <v>1007</v>
      </c>
      <c r="O515" t="s">
        <v>694</v>
      </c>
      <c r="P515" t="s">
        <v>694</v>
      </c>
      <c r="Q515">
        <v>1</v>
      </c>
      <c r="W515">
        <v>0</v>
      </c>
      <c r="X515">
        <v>-1622585150</v>
      </c>
      <c r="Y515">
        <f>((AT515*1)*1)</f>
        <v>1</v>
      </c>
      <c r="AA515">
        <v>54.79</v>
      </c>
      <c r="AB515">
        <v>0</v>
      </c>
      <c r="AC515">
        <v>0</v>
      </c>
      <c r="AD515">
        <v>0</v>
      </c>
      <c r="AE515">
        <v>7.07</v>
      </c>
      <c r="AF515">
        <v>0</v>
      </c>
      <c r="AG515">
        <v>0</v>
      </c>
      <c r="AH515">
        <v>0</v>
      </c>
      <c r="AI515">
        <v>7.75</v>
      </c>
      <c r="AJ515">
        <v>1</v>
      </c>
      <c r="AK515">
        <v>1</v>
      </c>
      <c r="AL515">
        <v>1</v>
      </c>
      <c r="AM515">
        <v>2</v>
      </c>
      <c r="AN515">
        <v>0</v>
      </c>
      <c r="AO515">
        <v>1</v>
      </c>
      <c r="AP515">
        <v>1</v>
      </c>
      <c r="AQ515">
        <v>0</v>
      </c>
      <c r="AR515">
        <v>0</v>
      </c>
      <c r="AS515" t="s">
        <v>3</v>
      </c>
      <c r="AT515">
        <v>1</v>
      </c>
      <c r="AU515" t="s">
        <v>42</v>
      </c>
      <c r="AV515">
        <v>0</v>
      </c>
      <c r="AW515">
        <v>2</v>
      </c>
      <c r="AX515">
        <v>85737563</v>
      </c>
      <c r="AY515">
        <v>1</v>
      </c>
      <c r="AZ515">
        <v>0</v>
      </c>
      <c r="BA515">
        <v>513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CV515">
        <v>0</v>
      </c>
      <c r="CW515">
        <v>0</v>
      </c>
      <c r="CX515">
        <f>ROUND(Y515*Source!I263,9)</f>
        <v>2.9</v>
      </c>
      <c r="CY515">
        <f>AA515</f>
        <v>54.79</v>
      </c>
      <c r="CZ515">
        <f>AE515</f>
        <v>7.07</v>
      </c>
      <c r="DA515">
        <f>AI515</f>
        <v>7.75</v>
      </c>
      <c r="DB515">
        <f>ROUND(((ROUND(AT515*CZ515,2)*1)*1),6)</f>
        <v>7.07</v>
      </c>
      <c r="DC515">
        <f>ROUND(((ROUND(AT515*AG515,2)*1)*1),6)</f>
        <v>0</v>
      </c>
      <c r="DD515" t="s">
        <v>3</v>
      </c>
      <c r="DE515" t="s">
        <v>3</v>
      </c>
      <c r="DF515">
        <f>ROUND(ROUND(AE515*AI515,2)*CX515,2)</f>
        <v>158.88999999999999</v>
      </c>
      <c r="DG515">
        <f t="shared" si="279"/>
        <v>0</v>
      </c>
      <c r="DH515">
        <f t="shared" si="280"/>
        <v>0</v>
      </c>
      <c r="DI515">
        <f t="shared" si="283"/>
        <v>0</v>
      </c>
      <c r="DJ515">
        <f>DF515</f>
        <v>158.88999999999999</v>
      </c>
      <c r="DK515">
        <v>0</v>
      </c>
      <c r="DL515" t="s">
        <v>3</v>
      </c>
      <c r="DM515">
        <v>0</v>
      </c>
      <c r="DN515" t="s">
        <v>3</v>
      </c>
      <c r="DO515">
        <v>0</v>
      </c>
    </row>
    <row r="516" spans="1:119" x14ac:dyDescent="0.2">
      <c r="A516">
        <f>ROW(Source!A263)</f>
        <v>263</v>
      </c>
      <c r="B516">
        <v>85736473</v>
      </c>
      <c r="C516">
        <v>85737556</v>
      </c>
      <c r="D516">
        <v>85200671</v>
      </c>
      <c r="E516">
        <v>1</v>
      </c>
      <c r="F516">
        <v>1</v>
      </c>
      <c r="G516">
        <v>1081</v>
      </c>
      <c r="H516">
        <v>3</v>
      </c>
      <c r="I516" t="s">
        <v>730</v>
      </c>
      <c r="J516" t="s">
        <v>731</v>
      </c>
      <c r="K516" t="s">
        <v>732</v>
      </c>
      <c r="L516">
        <v>1346</v>
      </c>
      <c r="N516">
        <v>1009</v>
      </c>
      <c r="O516" t="s">
        <v>723</v>
      </c>
      <c r="P516" t="s">
        <v>723</v>
      </c>
      <c r="Q516">
        <v>1</v>
      </c>
      <c r="W516">
        <v>0</v>
      </c>
      <c r="X516">
        <v>1021383118</v>
      </c>
      <c r="Y516">
        <f>((AT516*1)*1)</f>
        <v>0.02</v>
      </c>
      <c r="AA516">
        <v>315.23</v>
      </c>
      <c r="AB516">
        <v>0</v>
      </c>
      <c r="AC516">
        <v>0</v>
      </c>
      <c r="AD516">
        <v>0</v>
      </c>
      <c r="AE516">
        <v>37.979999999999997</v>
      </c>
      <c r="AF516">
        <v>0</v>
      </c>
      <c r="AG516">
        <v>0</v>
      </c>
      <c r="AH516">
        <v>0</v>
      </c>
      <c r="AI516">
        <v>8.3000000000000007</v>
      </c>
      <c r="AJ516">
        <v>1</v>
      </c>
      <c r="AK516">
        <v>1</v>
      </c>
      <c r="AL516">
        <v>1</v>
      </c>
      <c r="AM516">
        <v>2</v>
      </c>
      <c r="AN516">
        <v>0</v>
      </c>
      <c r="AO516">
        <v>1</v>
      </c>
      <c r="AP516">
        <v>1</v>
      </c>
      <c r="AQ516">
        <v>0</v>
      </c>
      <c r="AR516">
        <v>0</v>
      </c>
      <c r="AS516" t="s">
        <v>3</v>
      </c>
      <c r="AT516">
        <v>0.02</v>
      </c>
      <c r="AU516" t="s">
        <v>42</v>
      </c>
      <c r="AV516">
        <v>0</v>
      </c>
      <c r="AW516">
        <v>2</v>
      </c>
      <c r="AX516">
        <v>85737564</v>
      </c>
      <c r="AY516">
        <v>1</v>
      </c>
      <c r="AZ516">
        <v>0</v>
      </c>
      <c r="BA516">
        <v>514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CV516">
        <v>0</v>
      </c>
      <c r="CW516">
        <v>0</v>
      </c>
      <c r="CX516">
        <f>ROUND(Y516*Source!I263,9)</f>
        <v>5.8000000000000003E-2</v>
      </c>
      <c r="CY516">
        <f>AA516</f>
        <v>315.23</v>
      </c>
      <c r="CZ516">
        <f>AE516</f>
        <v>37.979999999999997</v>
      </c>
      <c r="DA516">
        <f>AI516</f>
        <v>8.3000000000000007</v>
      </c>
      <c r="DB516">
        <f>ROUND(((ROUND(AT516*CZ516,2)*1)*1),6)</f>
        <v>0.76</v>
      </c>
      <c r="DC516">
        <f>ROUND(((ROUND(AT516*AG516,2)*1)*1),6)</f>
        <v>0</v>
      </c>
      <c r="DD516" t="s">
        <v>3</v>
      </c>
      <c r="DE516" t="s">
        <v>3</v>
      </c>
      <c r="DF516">
        <f>ROUND(ROUND(AE516*AI516,2)*CX516,2)</f>
        <v>18.28</v>
      </c>
      <c r="DG516">
        <f t="shared" si="279"/>
        <v>0</v>
      </c>
      <c r="DH516">
        <f t="shared" si="280"/>
        <v>0</v>
      </c>
      <c r="DI516">
        <f t="shared" si="283"/>
        <v>0</v>
      </c>
      <c r="DJ516">
        <f>DF516</f>
        <v>18.28</v>
      </c>
      <c r="DK516">
        <v>0</v>
      </c>
      <c r="DL516" t="s">
        <v>3</v>
      </c>
      <c r="DM516">
        <v>0</v>
      </c>
      <c r="DN516" t="s">
        <v>3</v>
      </c>
      <c r="DO516">
        <v>0</v>
      </c>
    </row>
    <row r="517" spans="1:119" x14ac:dyDescent="0.2">
      <c r="A517">
        <f>ROW(Source!A263)</f>
        <v>263</v>
      </c>
      <c r="B517">
        <v>85736473</v>
      </c>
      <c r="C517">
        <v>85737556</v>
      </c>
      <c r="D517">
        <v>85199230</v>
      </c>
      <c r="E517">
        <v>1</v>
      </c>
      <c r="F517">
        <v>1</v>
      </c>
      <c r="G517">
        <v>1081</v>
      </c>
      <c r="H517">
        <v>3</v>
      </c>
      <c r="I517" t="s">
        <v>736</v>
      </c>
      <c r="J517" t="s">
        <v>737</v>
      </c>
      <c r="K517" t="s">
        <v>738</v>
      </c>
      <c r="L517">
        <v>1348</v>
      </c>
      <c r="N517">
        <v>1009</v>
      </c>
      <c r="O517" t="s">
        <v>700</v>
      </c>
      <c r="P517" t="s">
        <v>700</v>
      </c>
      <c r="Q517">
        <v>1000</v>
      </c>
      <c r="W517">
        <v>0</v>
      </c>
      <c r="X517">
        <v>1270042986</v>
      </c>
      <c r="Y517">
        <f>((AT517*1)*1)</f>
        <v>5.0000000000000002E-5</v>
      </c>
      <c r="AA517">
        <v>55941.2</v>
      </c>
      <c r="AB517">
        <v>0</v>
      </c>
      <c r="AC517">
        <v>0</v>
      </c>
      <c r="AD517">
        <v>0</v>
      </c>
      <c r="AE517">
        <v>16214.84</v>
      </c>
      <c r="AF517">
        <v>0</v>
      </c>
      <c r="AG517">
        <v>0</v>
      </c>
      <c r="AH517">
        <v>0</v>
      </c>
      <c r="AI517">
        <v>3.45</v>
      </c>
      <c r="AJ517">
        <v>1</v>
      </c>
      <c r="AK517">
        <v>1</v>
      </c>
      <c r="AL517">
        <v>1</v>
      </c>
      <c r="AM517">
        <v>2</v>
      </c>
      <c r="AN517">
        <v>0</v>
      </c>
      <c r="AO517">
        <v>1</v>
      </c>
      <c r="AP517">
        <v>1</v>
      </c>
      <c r="AQ517">
        <v>0</v>
      </c>
      <c r="AR517">
        <v>0</v>
      </c>
      <c r="AS517" t="s">
        <v>3</v>
      </c>
      <c r="AT517">
        <v>5.0000000000000002E-5</v>
      </c>
      <c r="AU517" t="s">
        <v>42</v>
      </c>
      <c r="AV517">
        <v>0</v>
      </c>
      <c r="AW517">
        <v>2</v>
      </c>
      <c r="AX517">
        <v>85737565</v>
      </c>
      <c r="AY517">
        <v>1</v>
      </c>
      <c r="AZ517">
        <v>0</v>
      </c>
      <c r="BA517">
        <v>515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CV517">
        <v>0</v>
      </c>
      <c r="CW517">
        <v>0</v>
      </c>
      <c r="CX517">
        <f>ROUND(Y517*Source!I263,9)</f>
        <v>1.45E-4</v>
      </c>
      <c r="CY517">
        <f>AA517</f>
        <v>55941.2</v>
      </c>
      <c r="CZ517">
        <f>AE517</f>
        <v>16214.84</v>
      </c>
      <c r="DA517">
        <f>AI517</f>
        <v>3.45</v>
      </c>
      <c r="DB517">
        <f>ROUND(((ROUND(AT517*CZ517,2)*1)*1),6)</f>
        <v>0.81</v>
      </c>
      <c r="DC517">
        <f>ROUND(((ROUND(AT517*AG517,2)*1)*1),6)</f>
        <v>0</v>
      </c>
      <c r="DD517" t="s">
        <v>3</v>
      </c>
      <c r="DE517" t="s">
        <v>3</v>
      </c>
      <c r="DF517">
        <f>ROUND(ROUND(AE517*AI517,2)*CX517,2)</f>
        <v>8.11</v>
      </c>
      <c r="DG517">
        <f t="shared" si="279"/>
        <v>0</v>
      </c>
      <c r="DH517">
        <f t="shared" si="280"/>
        <v>0</v>
      </c>
      <c r="DI517">
        <f t="shared" si="283"/>
        <v>0</v>
      </c>
      <c r="DJ517">
        <f>DF517</f>
        <v>8.11</v>
      </c>
      <c r="DK517">
        <v>0</v>
      </c>
      <c r="DL517" t="s">
        <v>3</v>
      </c>
      <c r="DM517">
        <v>0</v>
      </c>
      <c r="DN517" t="s">
        <v>3</v>
      </c>
      <c r="DO517">
        <v>0</v>
      </c>
    </row>
    <row r="518" spans="1:119" x14ac:dyDescent="0.2">
      <c r="A518">
        <f>ROW(Source!A263)</f>
        <v>263</v>
      </c>
      <c r="B518">
        <v>85736473</v>
      </c>
      <c r="C518">
        <v>85737556</v>
      </c>
      <c r="D518">
        <v>85199398</v>
      </c>
      <c r="E518">
        <v>1</v>
      </c>
      <c r="F518">
        <v>1</v>
      </c>
      <c r="G518">
        <v>1081</v>
      </c>
      <c r="H518">
        <v>3</v>
      </c>
      <c r="I518" t="s">
        <v>739</v>
      </c>
      <c r="J518" t="s">
        <v>740</v>
      </c>
      <c r="K518" t="s">
        <v>741</v>
      </c>
      <c r="L518">
        <v>1346</v>
      </c>
      <c r="N518">
        <v>1009</v>
      </c>
      <c r="O518" t="s">
        <v>723</v>
      </c>
      <c r="P518" t="s">
        <v>723</v>
      </c>
      <c r="Q518">
        <v>1</v>
      </c>
      <c r="W518">
        <v>0</v>
      </c>
      <c r="X518">
        <v>488689173</v>
      </c>
      <c r="Y518">
        <f>((AT518*1)*1)</f>
        <v>0.02</v>
      </c>
      <c r="AA518">
        <v>85.81</v>
      </c>
      <c r="AB518">
        <v>0</v>
      </c>
      <c r="AC518">
        <v>0</v>
      </c>
      <c r="AD518">
        <v>0</v>
      </c>
      <c r="AE518">
        <v>20.190000000000001</v>
      </c>
      <c r="AF518">
        <v>0</v>
      </c>
      <c r="AG518">
        <v>0</v>
      </c>
      <c r="AH518">
        <v>0</v>
      </c>
      <c r="AI518">
        <v>4.25</v>
      </c>
      <c r="AJ518">
        <v>1</v>
      </c>
      <c r="AK518">
        <v>1</v>
      </c>
      <c r="AL518">
        <v>1</v>
      </c>
      <c r="AM518">
        <v>2</v>
      </c>
      <c r="AN518">
        <v>0</v>
      </c>
      <c r="AO518">
        <v>1</v>
      </c>
      <c r="AP518">
        <v>1</v>
      </c>
      <c r="AQ518">
        <v>0</v>
      </c>
      <c r="AR518">
        <v>0</v>
      </c>
      <c r="AS518" t="s">
        <v>3</v>
      </c>
      <c r="AT518">
        <v>0.02</v>
      </c>
      <c r="AU518" t="s">
        <v>42</v>
      </c>
      <c r="AV518">
        <v>0</v>
      </c>
      <c r="AW518">
        <v>2</v>
      </c>
      <c r="AX518">
        <v>85737566</v>
      </c>
      <c r="AY518">
        <v>1</v>
      </c>
      <c r="AZ518">
        <v>0</v>
      </c>
      <c r="BA518">
        <v>516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CV518">
        <v>0</v>
      </c>
      <c r="CW518">
        <v>0</v>
      </c>
      <c r="CX518">
        <f>ROUND(Y518*Source!I263,9)</f>
        <v>5.8000000000000003E-2</v>
      </c>
      <c r="CY518">
        <f>AA518</f>
        <v>85.81</v>
      </c>
      <c r="CZ518">
        <f>AE518</f>
        <v>20.190000000000001</v>
      </c>
      <c r="DA518">
        <f>AI518</f>
        <v>4.25</v>
      </c>
      <c r="DB518">
        <f>ROUND(((ROUND(AT518*CZ518,2)*1)*1),6)</f>
        <v>0.4</v>
      </c>
      <c r="DC518">
        <f>ROUND(((ROUND(AT518*AG518,2)*1)*1),6)</f>
        <v>0</v>
      </c>
      <c r="DD518" t="s">
        <v>3</v>
      </c>
      <c r="DE518" t="s">
        <v>3</v>
      </c>
      <c r="DF518">
        <f>ROUND(ROUND(AE518*AI518,2)*CX518,2)</f>
        <v>4.9800000000000004</v>
      </c>
      <c r="DG518">
        <f t="shared" si="279"/>
        <v>0</v>
      </c>
      <c r="DH518">
        <f t="shared" si="280"/>
        <v>0</v>
      </c>
      <c r="DI518">
        <f t="shared" si="283"/>
        <v>0</v>
      </c>
      <c r="DJ518">
        <f>DF518</f>
        <v>4.9800000000000004</v>
      </c>
      <c r="DK518">
        <v>0</v>
      </c>
      <c r="DL518" t="s">
        <v>3</v>
      </c>
      <c r="DM518">
        <v>0</v>
      </c>
      <c r="DN518" t="s">
        <v>3</v>
      </c>
      <c r="DO518">
        <v>0</v>
      </c>
    </row>
    <row r="519" spans="1:119" x14ac:dyDescent="0.2">
      <c r="A519">
        <f>ROW(Source!A264)</f>
        <v>264</v>
      </c>
      <c r="B519">
        <v>85736471</v>
      </c>
      <c r="C519">
        <v>85737567</v>
      </c>
      <c r="D519">
        <v>85164021</v>
      </c>
      <c r="E519">
        <v>1081</v>
      </c>
      <c r="F519">
        <v>1</v>
      </c>
      <c r="G519">
        <v>1081</v>
      </c>
      <c r="H519">
        <v>1</v>
      </c>
      <c r="I519" t="s">
        <v>684</v>
      </c>
      <c r="J519" t="s">
        <v>3</v>
      </c>
      <c r="K519" t="s">
        <v>685</v>
      </c>
      <c r="L519">
        <v>1191</v>
      </c>
      <c r="N519">
        <v>1013</v>
      </c>
      <c r="O519" t="s">
        <v>686</v>
      </c>
      <c r="P519" t="s">
        <v>686</v>
      </c>
      <c r="Q519">
        <v>1</v>
      </c>
      <c r="W519">
        <v>0</v>
      </c>
      <c r="X519">
        <v>476480486</v>
      </c>
      <c r="Y519">
        <f>((AT519*1.15)*1.2)</f>
        <v>2.1527999999999996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1</v>
      </c>
      <c r="AK519">
        <v>1</v>
      </c>
      <c r="AL519">
        <v>1</v>
      </c>
      <c r="AM519">
        <v>-2</v>
      </c>
      <c r="AN519">
        <v>0</v>
      </c>
      <c r="AO519">
        <v>1</v>
      </c>
      <c r="AP519">
        <v>1</v>
      </c>
      <c r="AQ519">
        <v>0</v>
      </c>
      <c r="AR519">
        <v>0</v>
      </c>
      <c r="AS519" t="s">
        <v>3</v>
      </c>
      <c r="AT519">
        <v>1.56</v>
      </c>
      <c r="AU519" t="s">
        <v>141</v>
      </c>
      <c r="AV519">
        <v>1</v>
      </c>
      <c r="AW519">
        <v>2</v>
      </c>
      <c r="AX519">
        <v>85737590</v>
      </c>
      <c r="AY519">
        <v>1</v>
      </c>
      <c r="AZ519">
        <v>0</v>
      </c>
      <c r="BA519">
        <v>517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CU519">
        <f>ROUND(AT519*Source!I264*AH519*AL519,2)</f>
        <v>0</v>
      </c>
      <c r="CV519">
        <f>ROUND(Y519*Source!I264,9)</f>
        <v>12.744576</v>
      </c>
      <c r="CW519">
        <v>0</v>
      </c>
      <c r="CX519">
        <f>ROUND(Y519*Source!I264,9)</f>
        <v>12.744576</v>
      </c>
      <c r="CY519">
        <f>AD519</f>
        <v>0</v>
      </c>
      <c r="CZ519">
        <f>AH519</f>
        <v>0</v>
      </c>
      <c r="DA519">
        <f>AL519</f>
        <v>1</v>
      </c>
      <c r="DB519">
        <f>ROUND(((ROUND(AT519*CZ519,2)*1.15)*1.2),6)</f>
        <v>0</v>
      </c>
      <c r="DC519">
        <f>ROUND(((ROUND(AT519*AG519,2)*1.15)*1.2),6)</f>
        <v>0</v>
      </c>
      <c r="DD519" t="s">
        <v>3</v>
      </c>
      <c r="DE519" t="s">
        <v>3</v>
      </c>
      <c r="DF519">
        <f t="shared" ref="DF519:DF542" si="284">ROUND(ROUND(AE519,2)*CX519,2)</f>
        <v>0</v>
      </c>
      <c r="DG519">
        <f t="shared" si="279"/>
        <v>0</v>
      </c>
      <c r="DH519">
        <f t="shared" si="280"/>
        <v>0</v>
      </c>
      <c r="DI519">
        <f t="shared" si="283"/>
        <v>0</v>
      </c>
      <c r="DJ519">
        <f>DI519</f>
        <v>0</v>
      </c>
      <c r="DK519">
        <v>0</v>
      </c>
      <c r="DL519" t="s">
        <v>3</v>
      </c>
      <c r="DM519">
        <v>0</v>
      </c>
      <c r="DN519" t="s">
        <v>3</v>
      </c>
      <c r="DO519">
        <v>0</v>
      </c>
    </row>
    <row r="520" spans="1:119" x14ac:dyDescent="0.2">
      <c r="A520">
        <f>ROW(Source!A264)</f>
        <v>264</v>
      </c>
      <c r="B520">
        <v>85736471</v>
      </c>
      <c r="C520">
        <v>85737567</v>
      </c>
      <c r="D520">
        <v>85229650</v>
      </c>
      <c r="E520">
        <v>1</v>
      </c>
      <c r="F520">
        <v>1</v>
      </c>
      <c r="G520">
        <v>1081</v>
      </c>
      <c r="H520">
        <v>2</v>
      </c>
      <c r="I520" t="s">
        <v>781</v>
      </c>
      <c r="J520" t="s">
        <v>782</v>
      </c>
      <c r="K520" t="s">
        <v>783</v>
      </c>
      <c r="L520">
        <v>1368</v>
      </c>
      <c r="N520">
        <v>1011</v>
      </c>
      <c r="O520" t="s">
        <v>690</v>
      </c>
      <c r="P520" t="s">
        <v>690</v>
      </c>
      <c r="Q520">
        <v>1</v>
      </c>
      <c r="W520">
        <v>0</v>
      </c>
      <c r="X520">
        <v>1594272634</v>
      </c>
      <c r="Y520">
        <f>((AT520*1.25)*1.2)</f>
        <v>1.05</v>
      </c>
      <c r="AA520">
        <v>0</v>
      </c>
      <c r="AB520">
        <v>1.68</v>
      </c>
      <c r="AC520">
        <v>0</v>
      </c>
      <c r="AD520">
        <v>0</v>
      </c>
      <c r="AE520">
        <v>0</v>
      </c>
      <c r="AF520">
        <v>1.57</v>
      </c>
      <c r="AG520">
        <v>0</v>
      </c>
      <c r="AH520">
        <v>0</v>
      </c>
      <c r="AI520">
        <v>1</v>
      </c>
      <c r="AJ520">
        <v>1</v>
      </c>
      <c r="AK520">
        <v>1</v>
      </c>
      <c r="AL520">
        <v>1</v>
      </c>
      <c r="AM520">
        <v>-2</v>
      </c>
      <c r="AN520">
        <v>0</v>
      </c>
      <c r="AO520">
        <v>1</v>
      </c>
      <c r="AP520">
        <v>1</v>
      </c>
      <c r="AQ520">
        <v>0</v>
      </c>
      <c r="AR520">
        <v>0</v>
      </c>
      <c r="AS520" t="s">
        <v>3</v>
      </c>
      <c r="AT520">
        <v>0.7</v>
      </c>
      <c r="AU520" t="s">
        <v>140</v>
      </c>
      <c r="AV520">
        <v>0</v>
      </c>
      <c r="AW520">
        <v>2</v>
      </c>
      <c r="AX520">
        <v>85737591</v>
      </c>
      <c r="AY520">
        <v>1</v>
      </c>
      <c r="AZ520">
        <v>0</v>
      </c>
      <c r="BA520">
        <v>518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CV520">
        <v>0</v>
      </c>
      <c r="CW520">
        <f>ROUND(Y520*Source!I264*DO520,9)</f>
        <v>0</v>
      </c>
      <c r="CX520">
        <f>ROUND(Y520*Source!I264,9)</f>
        <v>6.2160000000000002</v>
      </c>
      <c r="CY520">
        <f>AB520</f>
        <v>1.68</v>
      </c>
      <c r="CZ520">
        <f>AF520</f>
        <v>1.57</v>
      </c>
      <c r="DA520">
        <f>AJ520</f>
        <v>1</v>
      </c>
      <c r="DB520">
        <f>ROUND(((ROUND(AT520*CZ520,2)*1.25)*1.2),6)</f>
        <v>1.65</v>
      </c>
      <c r="DC520">
        <f>ROUND(((ROUND(AT520*AG520,2)*1.25)*1.2),6)</f>
        <v>0</v>
      </c>
      <c r="DD520" t="s">
        <v>3</v>
      </c>
      <c r="DE520" t="s">
        <v>3</v>
      </c>
      <c r="DF520">
        <f t="shared" si="284"/>
        <v>0</v>
      </c>
      <c r="DG520">
        <f t="shared" si="279"/>
        <v>9.76</v>
      </c>
      <c r="DH520">
        <f t="shared" si="280"/>
        <v>0</v>
      </c>
      <c r="DI520">
        <f t="shared" si="283"/>
        <v>0</v>
      </c>
      <c r="DJ520">
        <f>DG520</f>
        <v>9.76</v>
      </c>
      <c r="DK520">
        <v>0</v>
      </c>
      <c r="DL520" t="s">
        <v>3</v>
      </c>
      <c r="DM520">
        <v>0</v>
      </c>
      <c r="DN520" t="s">
        <v>3</v>
      </c>
      <c r="DO520">
        <v>0</v>
      </c>
    </row>
    <row r="521" spans="1:119" x14ac:dyDescent="0.2">
      <c r="A521">
        <f>ROW(Source!A265)</f>
        <v>265</v>
      </c>
      <c r="B521">
        <v>85736473</v>
      </c>
      <c r="C521">
        <v>85737567</v>
      </c>
      <c r="D521">
        <v>85164021</v>
      </c>
      <c r="E521">
        <v>1081</v>
      </c>
      <c r="F521">
        <v>1</v>
      </c>
      <c r="G521">
        <v>1081</v>
      </c>
      <c r="H521">
        <v>1</v>
      </c>
      <c r="I521" t="s">
        <v>684</v>
      </c>
      <c r="J521" t="s">
        <v>3</v>
      </c>
      <c r="K521" t="s">
        <v>685</v>
      </c>
      <c r="L521">
        <v>1191</v>
      </c>
      <c r="N521">
        <v>1013</v>
      </c>
      <c r="O521" t="s">
        <v>686</v>
      </c>
      <c r="P521" t="s">
        <v>686</v>
      </c>
      <c r="Q521">
        <v>1</v>
      </c>
      <c r="W521">
        <v>0</v>
      </c>
      <c r="X521">
        <v>476480486</v>
      </c>
      <c r="Y521">
        <f>((AT521*1.15)*1.2)</f>
        <v>2.1527999999999996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1</v>
      </c>
      <c r="AJ521">
        <v>1</v>
      </c>
      <c r="AK521">
        <v>1</v>
      </c>
      <c r="AL521">
        <v>1</v>
      </c>
      <c r="AM521">
        <v>5</v>
      </c>
      <c r="AN521">
        <v>0</v>
      </c>
      <c r="AO521">
        <v>1</v>
      </c>
      <c r="AP521">
        <v>1</v>
      </c>
      <c r="AQ521">
        <v>0</v>
      </c>
      <c r="AR521">
        <v>0</v>
      </c>
      <c r="AS521" t="s">
        <v>3</v>
      </c>
      <c r="AT521">
        <v>1.56</v>
      </c>
      <c r="AU521" t="s">
        <v>141</v>
      </c>
      <c r="AV521">
        <v>1</v>
      </c>
      <c r="AW521">
        <v>2</v>
      </c>
      <c r="AX521">
        <v>85737590</v>
      </c>
      <c r="AY521">
        <v>1</v>
      </c>
      <c r="AZ521">
        <v>0</v>
      </c>
      <c r="BA521">
        <v>519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CU521">
        <f>ROUND(AT521*Source!I265*AH521*AL521,2)</f>
        <v>0</v>
      </c>
      <c r="CV521">
        <f>ROUND(Y521*Source!I265,9)</f>
        <v>12.744576</v>
      </c>
      <c r="CW521">
        <v>0</v>
      </c>
      <c r="CX521">
        <f>ROUND(Y521*Source!I265,9)</f>
        <v>12.744576</v>
      </c>
      <c r="CY521">
        <f>AD521</f>
        <v>0</v>
      </c>
      <c r="CZ521">
        <f>AH521</f>
        <v>0</v>
      </c>
      <c r="DA521">
        <f>AL521</f>
        <v>1</v>
      </c>
      <c r="DB521">
        <f>ROUND(((ROUND(AT521*CZ521,2)*1.15)*1.2),6)</f>
        <v>0</v>
      </c>
      <c r="DC521">
        <f>ROUND(((ROUND(AT521*AG521,2)*1.15)*1.2),6)</f>
        <v>0</v>
      </c>
      <c r="DD521" t="s">
        <v>3</v>
      </c>
      <c r="DE521" t="s">
        <v>3</v>
      </c>
      <c r="DF521">
        <f t="shared" si="284"/>
        <v>0</v>
      </c>
      <c r="DG521">
        <f t="shared" si="279"/>
        <v>0</v>
      </c>
      <c r="DH521">
        <f t="shared" si="280"/>
        <v>0</v>
      </c>
      <c r="DI521">
        <f t="shared" si="283"/>
        <v>0</v>
      </c>
      <c r="DJ521">
        <f>DI521</f>
        <v>0</v>
      </c>
      <c r="DK521">
        <v>0</v>
      </c>
      <c r="DL521" t="s">
        <v>3</v>
      </c>
      <c r="DM521">
        <v>0</v>
      </c>
      <c r="DN521" t="s">
        <v>3</v>
      </c>
      <c r="DO521">
        <v>0</v>
      </c>
    </row>
    <row r="522" spans="1:119" x14ac:dyDescent="0.2">
      <c r="A522">
        <f>ROW(Source!A265)</f>
        <v>265</v>
      </c>
      <c r="B522">
        <v>85736473</v>
      </c>
      <c r="C522">
        <v>85737567</v>
      </c>
      <c r="D522">
        <v>85229650</v>
      </c>
      <c r="E522">
        <v>1</v>
      </c>
      <c r="F522">
        <v>1</v>
      </c>
      <c r="G522">
        <v>1081</v>
      </c>
      <c r="H522">
        <v>2</v>
      </c>
      <c r="I522" t="s">
        <v>781</v>
      </c>
      <c r="J522" t="s">
        <v>782</v>
      </c>
      <c r="K522" t="s">
        <v>783</v>
      </c>
      <c r="L522">
        <v>1368</v>
      </c>
      <c r="N522">
        <v>1011</v>
      </c>
      <c r="O522" t="s">
        <v>690</v>
      </c>
      <c r="P522" t="s">
        <v>690</v>
      </c>
      <c r="Q522">
        <v>1</v>
      </c>
      <c r="W522">
        <v>0</v>
      </c>
      <c r="X522">
        <v>1594272634</v>
      </c>
      <c r="Y522">
        <f>((AT522*1.25)*1.2)</f>
        <v>1.05</v>
      </c>
      <c r="AA522">
        <v>0</v>
      </c>
      <c r="AB522">
        <v>20.99</v>
      </c>
      <c r="AC522">
        <v>0</v>
      </c>
      <c r="AD522">
        <v>0</v>
      </c>
      <c r="AE522">
        <v>0</v>
      </c>
      <c r="AF522">
        <v>1.57</v>
      </c>
      <c r="AG522">
        <v>0</v>
      </c>
      <c r="AH522">
        <v>0</v>
      </c>
      <c r="AI522">
        <v>1</v>
      </c>
      <c r="AJ522">
        <v>12.53</v>
      </c>
      <c r="AK522">
        <v>1</v>
      </c>
      <c r="AL522">
        <v>1</v>
      </c>
      <c r="AM522">
        <v>2</v>
      </c>
      <c r="AN522">
        <v>0</v>
      </c>
      <c r="AO522">
        <v>1</v>
      </c>
      <c r="AP522">
        <v>1</v>
      </c>
      <c r="AQ522">
        <v>0</v>
      </c>
      <c r="AR522">
        <v>0</v>
      </c>
      <c r="AS522" t="s">
        <v>3</v>
      </c>
      <c r="AT522">
        <v>0.7</v>
      </c>
      <c r="AU522" t="s">
        <v>140</v>
      </c>
      <c r="AV522">
        <v>0</v>
      </c>
      <c r="AW522">
        <v>2</v>
      </c>
      <c r="AX522">
        <v>85737591</v>
      </c>
      <c r="AY522">
        <v>1</v>
      </c>
      <c r="AZ522">
        <v>0</v>
      </c>
      <c r="BA522">
        <v>520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CV522">
        <v>0</v>
      </c>
      <c r="CW522">
        <f>ROUND(Y522*Source!I265*DO522,9)</f>
        <v>0</v>
      </c>
      <c r="CX522">
        <f>ROUND(Y522*Source!I265,9)</f>
        <v>6.2160000000000002</v>
      </c>
      <c r="CY522">
        <f>AB522</f>
        <v>20.99</v>
      </c>
      <c r="CZ522">
        <f>AF522</f>
        <v>1.57</v>
      </c>
      <c r="DA522">
        <f>AJ522</f>
        <v>12.53</v>
      </c>
      <c r="DB522">
        <f>ROUND(((ROUND(AT522*CZ522,2)*1.25)*1.2),6)</f>
        <v>1.65</v>
      </c>
      <c r="DC522">
        <f>ROUND(((ROUND(AT522*AG522,2)*1.25)*1.2),6)</f>
        <v>0</v>
      </c>
      <c r="DD522" t="s">
        <v>3</v>
      </c>
      <c r="DE522" t="s">
        <v>3</v>
      </c>
      <c r="DF522">
        <f t="shared" si="284"/>
        <v>0</v>
      </c>
      <c r="DG522">
        <f>ROUND(ROUND(AF522*AJ522,2)*CX522,2)</f>
        <v>122.27</v>
      </c>
      <c r="DH522">
        <f t="shared" si="280"/>
        <v>0</v>
      </c>
      <c r="DI522">
        <f t="shared" si="283"/>
        <v>0</v>
      </c>
      <c r="DJ522">
        <f>DG522</f>
        <v>122.27</v>
      </c>
      <c r="DK522">
        <v>0</v>
      </c>
      <c r="DL522" t="s">
        <v>3</v>
      </c>
      <c r="DM522">
        <v>0</v>
      </c>
      <c r="DN522" t="s">
        <v>3</v>
      </c>
      <c r="DO522">
        <v>0</v>
      </c>
    </row>
    <row r="523" spans="1:119" x14ac:dyDescent="0.2">
      <c r="A523">
        <f>ROW(Source!A266)</f>
        <v>266</v>
      </c>
      <c r="B523">
        <v>85736471</v>
      </c>
      <c r="C523">
        <v>85737568</v>
      </c>
      <c r="D523">
        <v>85164021</v>
      </c>
      <c r="E523">
        <v>1081</v>
      </c>
      <c r="F523">
        <v>1</v>
      </c>
      <c r="G523">
        <v>1081</v>
      </c>
      <c r="H523">
        <v>1</v>
      </c>
      <c r="I523" t="s">
        <v>684</v>
      </c>
      <c r="J523" t="s">
        <v>3</v>
      </c>
      <c r="K523" t="s">
        <v>685</v>
      </c>
      <c r="L523">
        <v>1191</v>
      </c>
      <c r="N523">
        <v>1013</v>
      </c>
      <c r="O523" t="s">
        <v>686</v>
      </c>
      <c r="P523" t="s">
        <v>686</v>
      </c>
      <c r="Q523">
        <v>1</v>
      </c>
      <c r="W523">
        <v>0</v>
      </c>
      <c r="X523">
        <v>476480486</v>
      </c>
      <c r="Y523">
        <f>((AT523*1.15)*1.2)</f>
        <v>20.0928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</v>
      </c>
      <c r="AJ523">
        <v>1</v>
      </c>
      <c r="AK523">
        <v>1</v>
      </c>
      <c r="AL523">
        <v>1</v>
      </c>
      <c r="AM523">
        <v>-2</v>
      </c>
      <c r="AN523">
        <v>0</v>
      </c>
      <c r="AO523">
        <v>1</v>
      </c>
      <c r="AP523">
        <v>1</v>
      </c>
      <c r="AQ523">
        <v>0</v>
      </c>
      <c r="AR523">
        <v>0</v>
      </c>
      <c r="AS523" t="s">
        <v>3</v>
      </c>
      <c r="AT523">
        <v>14.56</v>
      </c>
      <c r="AU523" t="s">
        <v>141</v>
      </c>
      <c r="AV523">
        <v>1</v>
      </c>
      <c r="AW523">
        <v>2</v>
      </c>
      <c r="AX523">
        <v>85737592</v>
      </c>
      <c r="AY523">
        <v>1</v>
      </c>
      <c r="AZ523">
        <v>0</v>
      </c>
      <c r="BA523">
        <v>521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CU523">
        <f>ROUND(AT523*Source!I266*AH523*AL523,2)</f>
        <v>0</v>
      </c>
      <c r="CV523">
        <f>ROUND(Y523*Source!I266,9)</f>
        <v>8.6399039999999996</v>
      </c>
      <c r="CW523">
        <v>0</v>
      </c>
      <c r="CX523">
        <f>ROUND(Y523*Source!I266,9)</f>
        <v>8.6399039999999996</v>
      </c>
      <c r="CY523">
        <f>AD523</f>
        <v>0</v>
      </c>
      <c r="CZ523">
        <f>AH523</f>
        <v>0</v>
      </c>
      <c r="DA523">
        <f>AL523</f>
        <v>1</v>
      </c>
      <c r="DB523">
        <f>ROUND(((ROUND(AT523*CZ523,2)*1.15)*1.2),6)</f>
        <v>0</v>
      </c>
      <c r="DC523">
        <f>ROUND(((ROUND(AT523*AG523,2)*1.15)*1.2),6)</f>
        <v>0</v>
      </c>
      <c r="DD523" t="s">
        <v>3</v>
      </c>
      <c r="DE523" t="s">
        <v>3</v>
      </c>
      <c r="DF523">
        <f t="shared" si="284"/>
        <v>0</v>
      </c>
      <c r="DG523">
        <f t="shared" ref="DG523:DG538" si="285">ROUND(ROUND(AF523,2)*CX523,2)</f>
        <v>0</v>
      </c>
      <c r="DH523">
        <f t="shared" si="280"/>
        <v>0</v>
      </c>
      <c r="DI523">
        <f t="shared" si="283"/>
        <v>0</v>
      </c>
      <c r="DJ523">
        <f>DI523</f>
        <v>0</v>
      </c>
      <c r="DK523">
        <v>0</v>
      </c>
      <c r="DL523" t="s">
        <v>3</v>
      </c>
      <c r="DM523">
        <v>0</v>
      </c>
      <c r="DN523" t="s">
        <v>3</v>
      </c>
      <c r="DO523">
        <v>0</v>
      </c>
    </row>
    <row r="524" spans="1:119" x14ac:dyDescent="0.2">
      <c r="A524">
        <f>ROW(Source!A266)</f>
        <v>266</v>
      </c>
      <c r="B524">
        <v>85736471</v>
      </c>
      <c r="C524">
        <v>85737568</v>
      </c>
      <c r="D524">
        <v>85229587</v>
      </c>
      <c r="E524">
        <v>1</v>
      </c>
      <c r="F524">
        <v>1</v>
      </c>
      <c r="G524">
        <v>1081</v>
      </c>
      <c r="H524">
        <v>2</v>
      </c>
      <c r="I524" t="s">
        <v>701</v>
      </c>
      <c r="J524" t="s">
        <v>702</v>
      </c>
      <c r="K524" t="s">
        <v>703</v>
      </c>
      <c r="L524">
        <v>1368</v>
      </c>
      <c r="N524">
        <v>1011</v>
      </c>
      <c r="O524" t="s">
        <v>690</v>
      </c>
      <c r="P524" t="s">
        <v>690</v>
      </c>
      <c r="Q524">
        <v>1</v>
      </c>
      <c r="W524">
        <v>0</v>
      </c>
      <c r="X524">
        <v>-286665822</v>
      </c>
      <c r="Y524">
        <f>((AT524*1.25)*1.2)</f>
        <v>3.0749999999999997</v>
      </c>
      <c r="AA524">
        <v>0</v>
      </c>
      <c r="AB524">
        <v>6.17</v>
      </c>
      <c r="AC524">
        <v>0</v>
      </c>
      <c r="AD524">
        <v>0</v>
      </c>
      <c r="AE524">
        <v>0</v>
      </c>
      <c r="AF524">
        <v>5.78</v>
      </c>
      <c r="AG524">
        <v>0</v>
      </c>
      <c r="AH524">
        <v>0</v>
      </c>
      <c r="AI524">
        <v>1</v>
      </c>
      <c r="AJ524">
        <v>1</v>
      </c>
      <c r="AK524">
        <v>1</v>
      </c>
      <c r="AL524">
        <v>1</v>
      </c>
      <c r="AM524">
        <v>-2</v>
      </c>
      <c r="AN524">
        <v>0</v>
      </c>
      <c r="AO524">
        <v>1</v>
      </c>
      <c r="AP524">
        <v>1</v>
      </c>
      <c r="AQ524">
        <v>0</v>
      </c>
      <c r="AR524">
        <v>0</v>
      </c>
      <c r="AS524" t="s">
        <v>3</v>
      </c>
      <c r="AT524">
        <v>2.0499999999999998</v>
      </c>
      <c r="AU524" t="s">
        <v>140</v>
      </c>
      <c r="AV524">
        <v>0</v>
      </c>
      <c r="AW524">
        <v>2</v>
      </c>
      <c r="AX524">
        <v>85737593</v>
      </c>
      <c r="AY524">
        <v>1</v>
      </c>
      <c r="AZ524">
        <v>0</v>
      </c>
      <c r="BA524">
        <v>522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CV524">
        <v>0</v>
      </c>
      <c r="CW524">
        <f>ROUND(Y524*Source!I266*DO524,9)</f>
        <v>0</v>
      </c>
      <c r="CX524">
        <f>ROUND(Y524*Source!I266,9)</f>
        <v>1.3222499999999999</v>
      </c>
      <c r="CY524">
        <f>AB524</f>
        <v>6.17</v>
      </c>
      <c r="CZ524">
        <f>AF524</f>
        <v>5.78</v>
      </c>
      <c r="DA524">
        <f>AJ524</f>
        <v>1</v>
      </c>
      <c r="DB524">
        <f>ROUND(((ROUND(AT524*CZ524,2)*1.25)*1.2),6)</f>
        <v>17.774999999999999</v>
      </c>
      <c r="DC524">
        <f>ROUND(((ROUND(AT524*AG524,2)*1.25)*1.2),6)</f>
        <v>0</v>
      </c>
      <c r="DD524" t="s">
        <v>3</v>
      </c>
      <c r="DE524" t="s">
        <v>3</v>
      </c>
      <c r="DF524">
        <f t="shared" si="284"/>
        <v>0</v>
      </c>
      <c r="DG524">
        <f t="shared" si="285"/>
        <v>7.64</v>
      </c>
      <c r="DH524">
        <f t="shared" si="280"/>
        <v>0</v>
      </c>
      <c r="DI524">
        <f t="shared" si="283"/>
        <v>0</v>
      </c>
      <c r="DJ524">
        <f>DG524</f>
        <v>7.64</v>
      </c>
      <c r="DK524">
        <v>0</v>
      </c>
      <c r="DL524" t="s">
        <v>3</v>
      </c>
      <c r="DM524">
        <v>0</v>
      </c>
      <c r="DN524" t="s">
        <v>3</v>
      </c>
      <c r="DO524">
        <v>0</v>
      </c>
    </row>
    <row r="525" spans="1:119" x14ac:dyDescent="0.2">
      <c r="A525">
        <f>ROW(Source!A266)</f>
        <v>266</v>
      </c>
      <c r="B525">
        <v>85736471</v>
      </c>
      <c r="C525">
        <v>85737568</v>
      </c>
      <c r="D525">
        <v>85229932</v>
      </c>
      <c r="E525">
        <v>1</v>
      </c>
      <c r="F525">
        <v>1</v>
      </c>
      <c r="G525">
        <v>1081</v>
      </c>
      <c r="H525">
        <v>2</v>
      </c>
      <c r="I525" t="s">
        <v>704</v>
      </c>
      <c r="J525" t="s">
        <v>705</v>
      </c>
      <c r="K525" t="s">
        <v>706</v>
      </c>
      <c r="L525">
        <v>1368</v>
      </c>
      <c r="N525">
        <v>1011</v>
      </c>
      <c r="O525" t="s">
        <v>690</v>
      </c>
      <c r="P525" t="s">
        <v>690</v>
      </c>
      <c r="Q525">
        <v>1</v>
      </c>
      <c r="W525">
        <v>0</v>
      </c>
      <c r="X525">
        <v>874612079</v>
      </c>
      <c r="Y525">
        <f>((AT525*1.25)*1.2)</f>
        <v>0.06</v>
      </c>
      <c r="AA525">
        <v>0</v>
      </c>
      <c r="AB525">
        <v>88.67</v>
      </c>
      <c r="AC525">
        <v>13.47</v>
      </c>
      <c r="AD525">
        <v>0</v>
      </c>
      <c r="AE525">
        <v>0</v>
      </c>
      <c r="AF525">
        <v>83.1</v>
      </c>
      <c r="AG525">
        <v>12.62</v>
      </c>
      <c r="AH525">
        <v>0</v>
      </c>
      <c r="AI525">
        <v>1</v>
      </c>
      <c r="AJ525">
        <v>1</v>
      </c>
      <c r="AK525">
        <v>1</v>
      </c>
      <c r="AL525">
        <v>1</v>
      </c>
      <c r="AM525">
        <v>-2</v>
      </c>
      <c r="AN525">
        <v>0</v>
      </c>
      <c r="AO525">
        <v>1</v>
      </c>
      <c r="AP525">
        <v>1</v>
      </c>
      <c r="AQ525">
        <v>0</v>
      </c>
      <c r="AR525">
        <v>0</v>
      </c>
      <c r="AS525" t="s">
        <v>3</v>
      </c>
      <c r="AT525">
        <v>0.04</v>
      </c>
      <c r="AU525" t="s">
        <v>140</v>
      </c>
      <c r="AV525">
        <v>0</v>
      </c>
      <c r="AW525">
        <v>2</v>
      </c>
      <c r="AX525">
        <v>85737594</v>
      </c>
      <c r="AY525">
        <v>1</v>
      </c>
      <c r="AZ525">
        <v>0</v>
      </c>
      <c r="BA525">
        <v>523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CV525">
        <v>0</v>
      </c>
      <c r="CW525">
        <f>ROUND(Y525*Source!I266*DO525,9)</f>
        <v>0.325596</v>
      </c>
      <c r="CX525">
        <f>ROUND(Y525*Source!I266,9)</f>
        <v>2.58E-2</v>
      </c>
      <c r="CY525">
        <f>AB525</f>
        <v>88.67</v>
      </c>
      <c r="CZ525">
        <f>AF525</f>
        <v>83.1</v>
      </c>
      <c r="DA525">
        <f>AJ525</f>
        <v>1</v>
      </c>
      <c r="DB525">
        <f>ROUND(((ROUND(AT525*CZ525,2)*1.25)*1.2),6)</f>
        <v>4.9800000000000004</v>
      </c>
      <c r="DC525">
        <f>ROUND(((ROUND(AT525*AG525,2)*1.25)*1.2),6)</f>
        <v>0.75</v>
      </c>
      <c r="DD525" t="s">
        <v>3</v>
      </c>
      <c r="DE525" t="s">
        <v>3</v>
      </c>
      <c r="DF525">
        <f t="shared" si="284"/>
        <v>0</v>
      </c>
      <c r="DG525">
        <f t="shared" si="285"/>
        <v>2.14</v>
      </c>
      <c r="DH525">
        <f t="shared" si="280"/>
        <v>0.33</v>
      </c>
      <c r="DI525">
        <f t="shared" si="283"/>
        <v>0</v>
      </c>
      <c r="DJ525">
        <f>DG525</f>
        <v>2.14</v>
      </c>
      <c r="DK525">
        <v>0</v>
      </c>
      <c r="DL525" t="s">
        <v>707</v>
      </c>
      <c r="DM525">
        <v>0</v>
      </c>
      <c r="DN525" t="s">
        <v>686</v>
      </c>
      <c r="DO525">
        <v>12.62</v>
      </c>
    </row>
    <row r="526" spans="1:119" x14ac:dyDescent="0.2">
      <c r="A526">
        <f>ROW(Source!A266)</f>
        <v>266</v>
      </c>
      <c r="B526">
        <v>85736471</v>
      </c>
      <c r="C526">
        <v>85737568</v>
      </c>
      <c r="D526">
        <v>85229986</v>
      </c>
      <c r="E526">
        <v>1</v>
      </c>
      <c r="F526">
        <v>1</v>
      </c>
      <c r="G526">
        <v>1081</v>
      </c>
      <c r="H526">
        <v>2</v>
      </c>
      <c r="I526" t="s">
        <v>708</v>
      </c>
      <c r="J526" t="s">
        <v>709</v>
      </c>
      <c r="K526" t="s">
        <v>710</v>
      </c>
      <c r="L526">
        <v>1368</v>
      </c>
      <c r="N526">
        <v>1011</v>
      </c>
      <c r="O526" t="s">
        <v>690</v>
      </c>
      <c r="P526" t="s">
        <v>690</v>
      </c>
      <c r="Q526">
        <v>1</v>
      </c>
      <c r="W526">
        <v>0</v>
      </c>
      <c r="X526">
        <v>-1895752648</v>
      </c>
      <c r="Y526">
        <f>((AT526*1.25)*1.2)</f>
        <v>4.2149999999999999</v>
      </c>
      <c r="AA526">
        <v>0</v>
      </c>
      <c r="AB526">
        <v>0.82</v>
      </c>
      <c r="AC526">
        <v>0</v>
      </c>
      <c r="AD526">
        <v>0</v>
      </c>
      <c r="AE526">
        <v>0</v>
      </c>
      <c r="AF526">
        <v>0.77</v>
      </c>
      <c r="AG526">
        <v>0</v>
      </c>
      <c r="AH526">
        <v>0</v>
      </c>
      <c r="AI526">
        <v>1</v>
      </c>
      <c r="AJ526">
        <v>1</v>
      </c>
      <c r="AK526">
        <v>1</v>
      </c>
      <c r="AL526">
        <v>1</v>
      </c>
      <c r="AM526">
        <v>-2</v>
      </c>
      <c r="AN526">
        <v>0</v>
      </c>
      <c r="AO526">
        <v>1</v>
      </c>
      <c r="AP526">
        <v>1</v>
      </c>
      <c r="AQ526">
        <v>0</v>
      </c>
      <c r="AR526">
        <v>0</v>
      </c>
      <c r="AS526" t="s">
        <v>3</v>
      </c>
      <c r="AT526">
        <v>2.81</v>
      </c>
      <c r="AU526" t="s">
        <v>140</v>
      </c>
      <c r="AV526">
        <v>0</v>
      </c>
      <c r="AW526">
        <v>2</v>
      </c>
      <c r="AX526">
        <v>85737595</v>
      </c>
      <c r="AY526">
        <v>1</v>
      </c>
      <c r="AZ526">
        <v>0</v>
      </c>
      <c r="BA526">
        <v>524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CV526">
        <v>0</v>
      </c>
      <c r="CW526">
        <f>ROUND(Y526*Source!I266*DO526,9)</f>
        <v>0</v>
      </c>
      <c r="CX526">
        <f>ROUND(Y526*Source!I266,9)</f>
        <v>1.8124499999999999</v>
      </c>
      <c r="CY526">
        <f>AB526</f>
        <v>0.82</v>
      </c>
      <c r="CZ526">
        <f>AF526</f>
        <v>0.77</v>
      </c>
      <c r="DA526">
        <f>AJ526</f>
        <v>1</v>
      </c>
      <c r="DB526">
        <f>ROUND(((ROUND(AT526*CZ526,2)*1.25)*1.2),6)</f>
        <v>3.24</v>
      </c>
      <c r="DC526">
        <f>ROUND(((ROUND(AT526*AG526,2)*1.25)*1.2),6)</f>
        <v>0</v>
      </c>
      <c r="DD526" t="s">
        <v>3</v>
      </c>
      <c r="DE526" t="s">
        <v>3</v>
      </c>
      <c r="DF526">
        <f t="shared" si="284"/>
        <v>0</v>
      </c>
      <c r="DG526">
        <f t="shared" si="285"/>
        <v>1.4</v>
      </c>
      <c r="DH526">
        <f t="shared" si="280"/>
        <v>0</v>
      </c>
      <c r="DI526">
        <f t="shared" si="283"/>
        <v>0</v>
      </c>
      <c r="DJ526">
        <f>DG526</f>
        <v>1.4</v>
      </c>
      <c r="DK526">
        <v>0</v>
      </c>
      <c r="DL526" t="s">
        <v>3</v>
      </c>
      <c r="DM526">
        <v>0</v>
      </c>
      <c r="DN526" t="s">
        <v>3</v>
      </c>
      <c r="DO526">
        <v>0</v>
      </c>
    </row>
    <row r="527" spans="1:119" x14ac:dyDescent="0.2">
      <c r="A527">
        <f>ROW(Source!A266)</f>
        <v>266</v>
      </c>
      <c r="B527">
        <v>85736471</v>
      </c>
      <c r="C527">
        <v>85737568</v>
      </c>
      <c r="D527">
        <v>85230019</v>
      </c>
      <c r="E527">
        <v>1</v>
      </c>
      <c r="F527">
        <v>1</v>
      </c>
      <c r="G527">
        <v>1081</v>
      </c>
      <c r="H527">
        <v>2</v>
      </c>
      <c r="I527" t="s">
        <v>711</v>
      </c>
      <c r="J527" t="s">
        <v>712</v>
      </c>
      <c r="K527" t="s">
        <v>713</v>
      </c>
      <c r="L527">
        <v>1368</v>
      </c>
      <c r="N527">
        <v>1011</v>
      </c>
      <c r="O527" t="s">
        <v>690</v>
      </c>
      <c r="P527" t="s">
        <v>690</v>
      </c>
      <c r="Q527">
        <v>1</v>
      </c>
      <c r="W527">
        <v>0</v>
      </c>
      <c r="X527">
        <v>-643591644</v>
      </c>
      <c r="Y527">
        <f>((AT527*1.25)*1.2)</f>
        <v>3.3149999999999999</v>
      </c>
      <c r="AA527">
        <v>0</v>
      </c>
      <c r="AB527">
        <v>0.5</v>
      </c>
      <c r="AC527">
        <v>0</v>
      </c>
      <c r="AD527">
        <v>0</v>
      </c>
      <c r="AE527">
        <v>0</v>
      </c>
      <c r="AF527">
        <v>0.47</v>
      </c>
      <c r="AG527">
        <v>0</v>
      </c>
      <c r="AH527">
        <v>0</v>
      </c>
      <c r="AI527">
        <v>1</v>
      </c>
      <c r="AJ527">
        <v>1</v>
      </c>
      <c r="AK527">
        <v>1</v>
      </c>
      <c r="AL527">
        <v>1</v>
      </c>
      <c r="AM527">
        <v>-2</v>
      </c>
      <c r="AN527">
        <v>0</v>
      </c>
      <c r="AO527">
        <v>1</v>
      </c>
      <c r="AP527">
        <v>1</v>
      </c>
      <c r="AQ527">
        <v>0</v>
      </c>
      <c r="AR527">
        <v>0</v>
      </c>
      <c r="AS527" t="s">
        <v>3</v>
      </c>
      <c r="AT527">
        <v>2.21</v>
      </c>
      <c r="AU527" t="s">
        <v>140</v>
      </c>
      <c r="AV527">
        <v>0</v>
      </c>
      <c r="AW527">
        <v>2</v>
      </c>
      <c r="AX527">
        <v>85737596</v>
      </c>
      <c r="AY527">
        <v>1</v>
      </c>
      <c r="AZ527">
        <v>0</v>
      </c>
      <c r="BA527">
        <v>525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CV527">
        <v>0</v>
      </c>
      <c r="CW527">
        <f>ROUND(Y527*Source!I266*DO527,9)</f>
        <v>0</v>
      </c>
      <c r="CX527">
        <f>ROUND(Y527*Source!I266,9)</f>
        <v>1.4254500000000001</v>
      </c>
      <c r="CY527">
        <f>AB527</f>
        <v>0.5</v>
      </c>
      <c r="CZ527">
        <f>AF527</f>
        <v>0.47</v>
      </c>
      <c r="DA527">
        <f>AJ527</f>
        <v>1</v>
      </c>
      <c r="DB527">
        <f>ROUND(((ROUND(AT527*CZ527,2)*1.25)*1.2),6)</f>
        <v>1.56</v>
      </c>
      <c r="DC527">
        <f>ROUND(((ROUND(AT527*AG527,2)*1.25)*1.2),6)</f>
        <v>0</v>
      </c>
      <c r="DD527" t="s">
        <v>3</v>
      </c>
      <c r="DE527" t="s">
        <v>3</v>
      </c>
      <c r="DF527">
        <f t="shared" si="284"/>
        <v>0</v>
      </c>
      <c r="DG527">
        <f t="shared" si="285"/>
        <v>0.67</v>
      </c>
      <c r="DH527">
        <f t="shared" si="280"/>
        <v>0</v>
      </c>
      <c r="DI527">
        <f t="shared" si="283"/>
        <v>0</v>
      </c>
      <c r="DJ527">
        <f>DG527</f>
        <v>0.67</v>
      </c>
      <c r="DK527">
        <v>0</v>
      </c>
      <c r="DL527" t="s">
        <v>3</v>
      </c>
      <c r="DM527">
        <v>0</v>
      </c>
      <c r="DN527" t="s">
        <v>3</v>
      </c>
      <c r="DO527">
        <v>0</v>
      </c>
    </row>
    <row r="528" spans="1:119" x14ac:dyDescent="0.2">
      <c r="A528">
        <f>ROW(Source!A266)</f>
        <v>266</v>
      </c>
      <c r="B528">
        <v>85736471</v>
      </c>
      <c r="C528">
        <v>85737568</v>
      </c>
      <c r="D528">
        <v>85198960</v>
      </c>
      <c r="E528">
        <v>1</v>
      </c>
      <c r="F528">
        <v>1</v>
      </c>
      <c r="G528">
        <v>1081</v>
      </c>
      <c r="H528">
        <v>3</v>
      </c>
      <c r="I528" t="s">
        <v>714</v>
      </c>
      <c r="J528" t="s">
        <v>715</v>
      </c>
      <c r="K528" t="s">
        <v>716</v>
      </c>
      <c r="L528">
        <v>1339</v>
      </c>
      <c r="N528">
        <v>1007</v>
      </c>
      <c r="O528" t="s">
        <v>694</v>
      </c>
      <c r="P528" t="s">
        <v>694</v>
      </c>
      <c r="Q528">
        <v>1</v>
      </c>
      <c r="W528">
        <v>0</v>
      </c>
      <c r="X528">
        <v>-1622585150</v>
      </c>
      <c r="Y528">
        <f t="shared" ref="Y528:Y537" si="286">((AT528*1)*1)</f>
        <v>0.7208</v>
      </c>
      <c r="AA528">
        <v>7.07</v>
      </c>
      <c r="AB528">
        <v>0</v>
      </c>
      <c r="AC528">
        <v>0</v>
      </c>
      <c r="AD528">
        <v>0</v>
      </c>
      <c r="AE528">
        <v>7.07</v>
      </c>
      <c r="AF528">
        <v>0</v>
      </c>
      <c r="AG528">
        <v>0</v>
      </c>
      <c r="AH528">
        <v>0</v>
      </c>
      <c r="AI528">
        <v>1</v>
      </c>
      <c r="AJ528">
        <v>1</v>
      </c>
      <c r="AK528">
        <v>1</v>
      </c>
      <c r="AL528">
        <v>1</v>
      </c>
      <c r="AM528">
        <v>-2</v>
      </c>
      <c r="AN528">
        <v>0</v>
      </c>
      <c r="AO528">
        <v>1</v>
      </c>
      <c r="AP528">
        <v>1</v>
      </c>
      <c r="AQ528">
        <v>0</v>
      </c>
      <c r="AR528">
        <v>0</v>
      </c>
      <c r="AS528" t="s">
        <v>3</v>
      </c>
      <c r="AT528">
        <v>0.7208</v>
      </c>
      <c r="AU528" t="s">
        <v>42</v>
      </c>
      <c r="AV528">
        <v>0</v>
      </c>
      <c r="AW528">
        <v>2</v>
      </c>
      <c r="AX528">
        <v>85737597</v>
      </c>
      <c r="AY528">
        <v>1</v>
      </c>
      <c r="AZ528">
        <v>0</v>
      </c>
      <c r="BA528">
        <v>526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CV528">
        <v>0</v>
      </c>
      <c r="CW528">
        <v>0</v>
      </c>
      <c r="CX528">
        <f>ROUND(Y528*Source!I266,9)</f>
        <v>0.309944</v>
      </c>
      <c r="CY528">
        <f t="shared" ref="CY528:CY537" si="287">AA528</f>
        <v>7.07</v>
      </c>
      <c r="CZ528">
        <f t="shared" ref="CZ528:CZ537" si="288">AE528</f>
        <v>7.07</v>
      </c>
      <c r="DA528">
        <f t="shared" ref="DA528:DA537" si="289">AI528</f>
        <v>1</v>
      </c>
      <c r="DB528">
        <f t="shared" ref="DB528:DB537" si="290">ROUND(((ROUND(AT528*CZ528,2)*1)*1),6)</f>
        <v>5.0999999999999996</v>
      </c>
      <c r="DC528">
        <f t="shared" ref="DC528:DC537" si="291">ROUND(((ROUND(AT528*AG528,2)*1)*1),6)</f>
        <v>0</v>
      </c>
      <c r="DD528" t="s">
        <v>3</v>
      </c>
      <c r="DE528" t="s">
        <v>3</v>
      </c>
      <c r="DF528">
        <f t="shared" si="284"/>
        <v>2.19</v>
      </c>
      <c r="DG528">
        <f t="shared" si="285"/>
        <v>0</v>
      </c>
      <c r="DH528">
        <f t="shared" si="280"/>
        <v>0</v>
      </c>
      <c r="DI528">
        <f t="shared" si="283"/>
        <v>0</v>
      </c>
      <c r="DJ528">
        <f t="shared" ref="DJ528:DJ537" si="292">DF528</f>
        <v>2.19</v>
      </c>
      <c r="DK528">
        <v>0</v>
      </c>
      <c r="DL528" t="s">
        <v>3</v>
      </c>
      <c r="DM528">
        <v>0</v>
      </c>
      <c r="DN528" t="s">
        <v>3</v>
      </c>
      <c r="DO528">
        <v>0</v>
      </c>
    </row>
    <row r="529" spans="1:119" x14ac:dyDescent="0.2">
      <c r="A529">
        <f>ROW(Source!A266)</f>
        <v>266</v>
      </c>
      <c r="B529">
        <v>85736471</v>
      </c>
      <c r="C529">
        <v>85737568</v>
      </c>
      <c r="D529">
        <v>85201473</v>
      </c>
      <c r="E529">
        <v>1</v>
      </c>
      <c r="F529">
        <v>1</v>
      </c>
      <c r="G529">
        <v>1081</v>
      </c>
      <c r="H529">
        <v>3</v>
      </c>
      <c r="I529" t="s">
        <v>717</v>
      </c>
      <c r="J529" t="s">
        <v>718</v>
      </c>
      <c r="K529" t="s">
        <v>719</v>
      </c>
      <c r="L529">
        <v>1355</v>
      </c>
      <c r="N529">
        <v>1010</v>
      </c>
      <c r="O529" t="s">
        <v>70</v>
      </c>
      <c r="P529" t="s">
        <v>70</v>
      </c>
      <c r="Q529">
        <v>100</v>
      </c>
      <c r="W529">
        <v>0</v>
      </c>
      <c r="X529">
        <v>-252588073</v>
      </c>
      <c r="Y529">
        <f t="shared" si="286"/>
        <v>1.67</v>
      </c>
      <c r="AA529">
        <v>15.04</v>
      </c>
      <c r="AB529">
        <v>0</v>
      </c>
      <c r="AC529">
        <v>0</v>
      </c>
      <c r="AD529">
        <v>0</v>
      </c>
      <c r="AE529">
        <v>15.04</v>
      </c>
      <c r="AF529">
        <v>0</v>
      </c>
      <c r="AG529">
        <v>0</v>
      </c>
      <c r="AH529">
        <v>0</v>
      </c>
      <c r="AI529">
        <v>1</v>
      </c>
      <c r="AJ529">
        <v>1</v>
      </c>
      <c r="AK529">
        <v>1</v>
      </c>
      <c r="AL529">
        <v>1</v>
      </c>
      <c r="AM529">
        <v>-2</v>
      </c>
      <c r="AN529">
        <v>0</v>
      </c>
      <c r="AO529">
        <v>1</v>
      </c>
      <c r="AP529">
        <v>1</v>
      </c>
      <c r="AQ529">
        <v>0</v>
      </c>
      <c r="AR529">
        <v>0</v>
      </c>
      <c r="AS529" t="s">
        <v>3</v>
      </c>
      <c r="AT529">
        <v>1.67</v>
      </c>
      <c r="AU529" t="s">
        <v>42</v>
      </c>
      <c r="AV529">
        <v>0</v>
      </c>
      <c r="AW529">
        <v>2</v>
      </c>
      <c r="AX529">
        <v>85737598</v>
      </c>
      <c r="AY529">
        <v>1</v>
      </c>
      <c r="AZ529">
        <v>0</v>
      </c>
      <c r="BA529">
        <v>527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CV529">
        <v>0</v>
      </c>
      <c r="CW529">
        <v>0</v>
      </c>
      <c r="CX529">
        <f>ROUND(Y529*Source!I266,9)</f>
        <v>0.71809999999999996</v>
      </c>
      <c r="CY529">
        <f t="shared" si="287"/>
        <v>15.04</v>
      </c>
      <c r="CZ529">
        <f t="shared" si="288"/>
        <v>15.04</v>
      </c>
      <c r="DA529">
        <f t="shared" si="289"/>
        <v>1</v>
      </c>
      <c r="DB529">
        <f t="shared" si="290"/>
        <v>25.12</v>
      </c>
      <c r="DC529">
        <f t="shared" si="291"/>
        <v>0</v>
      </c>
      <c r="DD529" t="s">
        <v>3</v>
      </c>
      <c r="DE529" t="s">
        <v>3</v>
      </c>
      <c r="DF529">
        <f t="shared" si="284"/>
        <v>10.8</v>
      </c>
      <c r="DG529">
        <f t="shared" si="285"/>
        <v>0</v>
      </c>
      <c r="DH529">
        <f t="shared" si="280"/>
        <v>0</v>
      </c>
      <c r="DI529">
        <f t="shared" si="283"/>
        <v>0</v>
      </c>
      <c r="DJ529">
        <f t="shared" si="292"/>
        <v>10.8</v>
      </c>
      <c r="DK529">
        <v>0</v>
      </c>
      <c r="DL529" t="s">
        <v>3</v>
      </c>
      <c r="DM529">
        <v>0</v>
      </c>
      <c r="DN529" t="s">
        <v>3</v>
      </c>
      <c r="DO529">
        <v>0</v>
      </c>
    </row>
    <row r="530" spans="1:119" x14ac:dyDescent="0.2">
      <c r="A530">
        <f>ROW(Source!A266)</f>
        <v>266</v>
      </c>
      <c r="B530">
        <v>85736471</v>
      </c>
      <c r="C530">
        <v>85737568</v>
      </c>
      <c r="D530">
        <v>85201707</v>
      </c>
      <c r="E530">
        <v>1</v>
      </c>
      <c r="F530">
        <v>1</v>
      </c>
      <c r="G530">
        <v>1081</v>
      </c>
      <c r="H530">
        <v>3</v>
      </c>
      <c r="I530" t="s">
        <v>720</v>
      </c>
      <c r="J530" t="s">
        <v>721</v>
      </c>
      <c r="K530" t="s">
        <v>722</v>
      </c>
      <c r="L530">
        <v>1346</v>
      </c>
      <c r="N530">
        <v>1009</v>
      </c>
      <c r="O530" t="s">
        <v>723</v>
      </c>
      <c r="P530" t="s">
        <v>723</v>
      </c>
      <c r="Q530">
        <v>1</v>
      </c>
      <c r="W530">
        <v>0</v>
      </c>
      <c r="X530">
        <v>-1236264219</v>
      </c>
      <c r="Y530">
        <f t="shared" si="286"/>
        <v>3.173</v>
      </c>
      <c r="AA530">
        <v>38.729999999999997</v>
      </c>
      <c r="AB530">
        <v>0</v>
      </c>
      <c r="AC530">
        <v>0</v>
      </c>
      <c r="AD530">
        <v>0</v>
      </c>
      <c r="AE530">
        <v>38.729999999999997</v>
      </c>
      <c r="AF530">
        <v>0</v>
      </c>
      <c r="AG530">
        <v>0</v>
      </c>
      <c r="AH530">
        <v>0</v>
      </c>
      <c r="AI530">
        <v>1</v>
      </c>
      <c r="AJ530">
        <v>1</v>
      </c>
      <c r="AK530">
        <v>1</v>
      </c>
      <c r="AL530">
        <v>1</v>
      </c>
      <c r="AM530">
        <v>-2</v>
      </c>
      <c r="AN530">
        <v>0</v>
      </c>
      <c r="AO530">
        <v>1</v>
      </c>
      <c r="AP530">
        <v>1</v>
      </c>
      <c r="AQ530">
        <v>0</v>
      </c>
      <c r="AR530">
        <v>0</v>
      </c>
      <c r="AS530" t="s">
        <v>3</v>
      </c>
      <c r="AT530">
        <v>3.173</v>
      </c>
      <c r="AU530" t="s">
        <v>42</v>
      </c>
      <c r="AV530">
        <v>0</v>
      </c>
      <c r="AW530">
        <v>2</v>
      </c>
      <c r="AX530">
        <v>85737599</v>
      </c>
      <c r="AY530">
        <v>1</v>
      </c>
      <c r="AZ530">
        <v>0</v>
      </c>
      <c r="BA530">
        <v>528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CV530">
        <v>0</v>
      </c>
      <c r="CW530">
        <v>0</v>
      </c>
      <c r="CX530">
        <f>ROUND(Y530*Source!I266,9)</f>
        <v>1.36439</v>
      </c>
      <c r="CY530">
        <f t="shared" si="287"/>
        <v>38.729999999999997</v>
      </c>
      <c r="CZ530">
        <f t="shared" si="288"/>
        <v>38.729999999999997</v>
      </c>
      <c r="DA530">
        <f t="shared" si="289"/>
        <v>1</v>
      </c>
      <c r="DB530">
        <f t="shared" si="290"/>
        <v>122.89</v>
      </c>
      <c r="DC530">
        <f t="shared" si="291"/>
        <v>0</v>
      </c>
      <c r="DD530" t="s">
        <v>3</v>
      </c>
      <c r="DE530" t="s">
        <v>3</v>
      </c>
      <c r="DF530">
        <f t="shared" si="284"/>
        <v>52.84</v>
      </c>
      <c r="DG530">
        <f t="shared" si="285"/>
        <v>0</v>
      </c>
      <c r="DH530">
        <f t="shared" si="280"/>
        <v>0</v>
      </c>
      <c r="DI530">
        <f t="shared" si="283"/>
        <v>0</v>
      </c>
      <c r="DJ530">
        <f t="shared" si="292"/>
        <v>52.84</v>
      </c>
      <c r="DK530">
        <v>0</v>
      </c>
      <c r="DL530" t="s">
        <v>3</v>
      </c>
      <c r="DM530">
        <v>0</v>
      </c>
      <c r="DN530" t="s">
        <v>3</v>
      </c>
      <c r="DO530">
        <v>0</v>
      </c>
    </row>
    <row r="531" spans="1:119" x14ac:dyDescent="0.2">
      <c r="A531">
        <f>ROW(Source!A266)</f>
        <v>266</v>
      </c>
      <c r="B531">
        <v>85736471</v>
      </c>
      <c r="C531">
        <v>85737568</v>
      </c>
      <c r="D531">
        <v>85215474</v>
      </c>
      <c r="E531">
        <v>1</v>
      </c>
      <c r="F531">
        <v>1</v>
      </c>
      <c r="G531">
        <v>1081</v>
      </c>
      <c r="H531">
        <v>3</v>
      </c>
      <c r="I531" t="s">
        <v>403</v>
      </c>
      <c r="J531" t="s">
        <v>405</v>
      </c>
      <c r="K531" t="s">
        <v>404</v>
      </c>
      <c r="L531">
        <v>1355</v>
      </c>
      <c r="N531">
        <v>1010</v>
      </c>
      <c r="O531" t="s">
        <v>70</v>
      </c>
      <c r="P531" t="s">
        <v>70</v>
      </c>
      <c r="Q531">
        <v>100</v>
      </c>
      <c r="W531">
        <v>0</v>
      </c>
      <c r="X531">
        <v>-1872562451</v>
      </c>
      <c r="Y531">
        <f t="shared" si="286"/>
        <v>0.48837199999999997</v>
      </c>
      <c r="AA531">
        <v>526.22</v>
      </c>
      <c r="AB531">
        <v>0</v>
      </c>
      <c r="AC531">
        <v>0</v>
      </c>
      <c r="AD531">
        <v>0</v>
      </c>
      <c r="AE531">
        <v>526.22</v>
      </c>
      <c r="AF531">
        <v>0</v>
      </c>
      <c r="AG531">
        <v>0</v>
      </c>
      <c r="AH531">
        <v>0</v>
      </c>
      <c r="AI531">
        <v>1</v>
      </c>
      <c r="AJ531">
        <v>1</v>
      </c>
      <c r="AK531">
        <v>1</v>
      </c>
      <c r="AL531">
        <v>1</v>
      </c>
      <c r="AM531">
        <v>0</v>
      </c>
      <c r="AN531">
        <v>0</v>
      </c>
      <c r="AO531">
        <v>0</v>
      </c>
      <c r="AP531">
        <v>1</v>
      </c>
      <c r="AQ531">
        <v>0</v>
      </c>
      <c r="AR531">
        <v>0</v>
      </c>
      <c r="AS531" t="s">
        <v>3</v>
      </c>
      <c r="AT531">
        <v>0.48837199999999997</v>
      </c>
      <c r="AU531" t="s">
        <v>42</v>
      </c>
      <c r="AV531">
        <v>0</v>
      </c>
      <c r="AW531">
        <v>1</v>
      </c>
      <c r="AX531">
        <v>-1</v>
      </c>
      <c r="AY531">
        <v>0</v>
      </c>
      <c r="AZ531">
        <v>0</v>
      </c>
      <c r="BA531" t="s">
        <v>3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CV531">
        <v>0</v>
      </c>
      <c r="CW531">
        <v>0</v>
      </c>
      <c r="CX531">
        <f>ROUND(Y531*Source!I266,9)</f>
        <v>0.20999996000000001</v>
      </c>
      <c r="CY531">
        <f t="shared" si="287"/>
        <v>526.22</v>
      </c>
      <c r="CZ531">
        <f t="shared" si="288"/>
        <v>526.22</v>
      </c>
      <c r="DA531">
        <f t="shared" si="289"/>
        <v>1</v>
      </c>
      <c r="DB531">
        <f t="shared" si="290"/>
        <v>256.99</v>
      </c>
      <c r="DC531">
        <f t="shared" si="291"/>
        <v>0</v>
      </c>
      <c r="DD531" t="s">
        <v>3</v>
      </c>
      <c r="DE531" t="s">
        <v>3</v>
      </c>
      <c r="DF531">
        <f t="shared" si="284"/>
        <v>110.51</v>
      </c>
      <c r="DG531">
        <f t="shared" si="285"/>
        <v>0</v>
      </c>
      <c r="DH531">
        <f t="shared" si="280"/>
        <v>0</v>
      </c>
      <c r="DI531">
        <f t="shared" si="283"/>
        <v>0</v>
      </c>
      <c r="DJ531">
        <f t="shared" si="292"/>
        <v>110.51</v>
      </c>
      <c r="DK531">
        <v>0</v>
      </c>
      <c r="DL531" t="s">
        <v>3</v>
      </c>
      <c r="DM531">
        <v>0</v>
      </c>
      <c r="DN531" t="s">
        <v>3</v>
      </c>
      <c r="DO531">
        <v>0</v>
      </c>
    </row>
    <row r="532" spans="1:119" x14ac:dyDescent="0.2">
      <c r="A532">
        <f>ROW(Source!A266)</f>
        <v>266</v>
      </c>
      <c r="B532">
        <v>85736471</v>
      </c>
      <c r="C532">
        <v>85737568</v>
      </c>
      <c r="D532">
        <v>85212378</v>
      </c>
      <c r="E532">
        <v>1</v>
      </c>
      <c r="F532">
        <v>1</v>
      </c>
      <c r="G532">
        <v>1081</v>
      </c>
      <c r="H532">
        <v>3</v>
      </c>
      <c r="I532" t="s">
        <v>411</v>
      </c>
      <c r="J532" t="s">
        <v>413</v>
      </c>
      <c r="K532" t="s">
        <v>412</v>
      </c>
      <c r="L532">
        <v>1354</v>
      </c>
      <c r="N532">
        <v>1010</v>
      </c>
      <c r="O532" t="s">
        <v>146</v>
      </c>
      <c r="P532" t="s">
        <v>146</v>
      </c>
      <c r="Q532">
        <v>1</v>
      </c>
      <c r="W532">
        <v>0</v>
      </c>
      <c r="X532">
        <v>-1746022724</v>
      </c>
      <c r="Y532">
        <f t="shared" si="286"/>
        <v>174.41860500000001</v>
      </c>
      <c r="AA532">
        <v>2.4700000000000002</v>
      </c>
      <c r="AB532">
        <v>0</v>
      </c>
      <c r="AC532">
        <v>0</v>
      </c>
      <c r="AD532">
        <v>0</v>
      </c>
      <c r="AE532">
        <v>2.4700000000000002</v>
      </c>
      <c r="AF532">
        <v>0</v>
      </c>
      <c r="AG532">
        <v>0</v>
      </c>
      <c r="AH532">
        <v>0</v>
      </c>
      <c r="AI532">
        <v>1</v>
      </c>
      <c r="AJ532">
        <v>1</v>
      </c>
      <c r="AK532">
        <v>1</v>
      </c>
      <c r="AL532">
        <v>1</v>
      </c>
      <c r="AM532">
        <v>0</v>
      </c>
      <c r="AN532">
        <v>0</v>
      </c>
      <c r="AO532">
        <v>0</v>
      </c>
      <c r="AP532">
        <v>1</v>
      </c>
      <c r="AQ532">
        <v>0</v>
      </c>
      <c r="AR532">
        <v>0</v>
      </c>
      <c r="AS532" t="s">
        <v>3</v>
      </c>
      <c r="AT532">
        <v>174.41860500000001</v>
      </c>
      <c r="AU532" t="s">
        <v>42</v>
      </c>
      <c r="AV532">
        <v>0</v>
      </c>
      <c r="AW532">
        <v>1</v>
      </c>
      <c r="AX532">
        <v>-1</v>
      </c>
      <c r="AY532">
        <v>0</v>
      </c>
      <c r="AZ532">
        <v>0</v>
      </c>
      <c r="BA532" t="s">
        <v>3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CV532">
        <v>0</v>
      </c>
      <c r="CW532">
        <v>0</v>
      </c>
      <c r="CX532">
        <f>ROUND(Y532*Source!I266,9)</f>
        <v>75.000000150000005</v>
      </c>
      <c r="CY532">
        <f t="shared" si="287"/>
        <v>2.4700000000000002</v>
      </c>
      <c r="CZ532">
        <f t="shared" si="288"/>
        <v>2.4700000000000002</v>
      </c>
      <c r="DA532">
        <f t="shared" si="289"/>
        <v>1</v>
      </c>
      <c r="DB532">
        <f t="shared" si="290"/>
        <v>430.81</v>
      </c>
      <c r="DC532">
        <f t="shared" si="291"/>
        <v>0</v>
      </c>
      <c r="DD532" t="s">
        <v>3</v>
      </c>
      <c r="DE532" t="s">
        <v>3</v>
      </c>
      <c r="DF532">
        <f t="shared" si="284"/>
        <v>185.25</v>
      </c>
      <c r="DG532">
        <f t="shared" si="285"/>
        <v>0</v>
      </c>
      <c r="DH532">
        <f t="shared" si="280"/>
        <v>0</v>
      </c>
      <c r="DI532">
        <f t="shared" si="283"/>
        <v>0</v>
      </c>
      <c r="DJ532">
        <f t="shared" si="292"/>
        <v>185.25</v>
      </c>
      <c r="DK532">
        <v>0</v>
      </c>
      <c r="DL532" t="s">
        <v>3</v>
      </c>
      <c r="DM532">
        <v>0</v>
      </c>
      <c r="DN532" t="s">
        <v>3</v>
      </c>
      <c r="DO532">
        <v>0</v>
      </c>
    </row>
    <row r="533" spans="1:119" x14ac:dyDescent="0.2">
      <c r="A533">
        <f>ROW(Source!A266)</f>
        <v>266</v>
      </c>
      <c r="B533">
        <v>85736471</v>
      </c>
      <c r="C533">
        <v>85737568</v>
      </c>
      <c r="D533">
        <v>85212387</v>
      </c>
      <c r="E533">
        <v>1</v>
      </c>
      <c r="F533">
        <v>1</v>
      </c>
      <c r="G533">
        <v>1081</v>
      </c>
      <c r="H533">
        <v>3</v>
      </c>
      <c r="I533" t="s">
        <v>419</v>
      </c>
      <c r="J533" t="s">
        <v>421</v>
      </c>
      <c r="K533" t="s">
        <v>420</v>
      </c>
      <c r="L533">
        <v>1354</v>
      </c>
      <c r="N533">
        <v>1010</v>
      </c>
      <c r="O533" t="s">
        <v>146</v>
      </c>
      <c r="P533" t="s">
        <v>146</v>
      </c>
      <c r="Q533">
        <v>1</v>
      </c>
      <c r="W533">
        <v>0</v>
      </c>
      <c r="X533">
        <v>2032628862</v>
      </c>
      <c r="Y533">
        <f t="shared" si="286"/>
        <v>344.18604699999997</v>
      </c>
      <c r="AA533">
        <v>1.9</v>
      </c>
      <c r="AB533">
        <v>0</v>
      </c>
      <c r="AC533">
        <v>0</v>
      </c>
      <c r="AD533">
        <v>0</v>
      </c>
      <c r="AE533">
        <v>1.9</v>
      </c>
      <c r="AF533">
        <v>0</v>
      </c>
      <c r="AG533">
        <v>0</v>
      </c>
      <c r="AH533">
        <v>0</v>
      </c>
      <c r="AI533">
        <v>1</v>
      </c>
      <c r="AJ533">
        <v>1</v>
      </c>
      <c r="AK533">
        <v>1</v>
      </c>
      <c r="AL533">
        <v>1</v>
      </c>
      <c r="AM533">
        <v>0</v>
      </c>
      <c r="AN533">
        <v>0</v>
      </c>
      <c r="AO533">
        <v>0</v>
      </c>
      <c r="AP533">
        <v>1</v>
      </c>
      <c r="AQ533">
        <v>0</v>
      </c>
      <c r="AR533">
        <v>0</v>
      </c>
      <c r="AS533" t="s">
        <v>3</v>
      </c>
      <c r="AT533">
        <v>344.18604699999997</v>
      </c>
      <c r="AU533" t="s">
        <v>42</v>
      </c>
      <c r="AV533">
        <v>0</v>
      </c>
      <c r="AW533">
        <v>1</v>
      </c>
      <c r="AX533">
        <v>-1</v>
      </c>
      <c r="AY533">
        <v>0</v>
      </c>
      <c r="AZ533">
        <v>0</v>
      </c>
      <c r="BA533" t="s">
        <v>3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CV533">
        <v>0</v>
      </c>
      <c r="CW533">
        <v>0</v>
      </c>
      <c r="CX533">
        <f>ROUND(Y533*Source!I266,9)</f>
        <v>148.00000021</v>
      </c>
      <c r="CY533">
        <f t="shared" si="287"/>
        <v>1.9</v>
      </c>
      <c r="CZ533">
        <f t="shared" si="288"/>
        <v>1.9</v>
      </c>
      <c r="DA533">
        <f t="shared" si="289"/>
        <v>1</v>
      </c>
      <c r="DB533">
        <f t="shared" si="290"/>
        <v>653.95000000000005</v>
      </c>
      <c r="DC533">
        <f t="shared" si="291"/>
        <v>0</v>
      </c>
      <c r="DD533" t="s">
        <v>3</v>
      </c>
      <c r="DE533" t="s">
        <v>3</v>
      </c>
      <c r="DF533">
        <f t="shared" si="284"/>
        <v>281.2</v>
      </c>
      <c r="DG533">
        <f t="shared" si="285"/>
        <v>0</v>
      </c>
      <c r="DH533">
        <f t="shared" si="280"/>
        <v>0</v>
      </c>
      <c r="DI533">
        <f t="shared" si="283"/>
        <v>0</v>
      </c>
      <c r="DJ533">
        <f t="shared" si="292"/>
        <v>281.2</v>
      </c>
      <c r="DK533">
        <v>0</v>
      </c>
      <c r="DL533" t="s">
        <v>3</v>
      </c>
      <c r="DM533">
        <v>0</v>
      </c>
      <c r="DN533" t="s">
        <v>3</v>
      </c>
      <c r="DO533">
        <v>0</v>
      </c>
    </row>
    <row r="534" spans="1:119" x14ac:dyDescent="0.2">
      <c r="A534">
        <f>ROW(Source!A266)</f>
        <v>266</v>
      </c>
      <c r="B534">
        <v>85736471</v>
      </c>
      <c r="C534">
        <v>85737568</v>
      </c>
      <c r="D534">
        <v>85212638</v>
      </c>
      <c r="E534">
        <v>1</v>
      </c>
      <c r="F534">
        <v>1</v>
      </c>
      <c r="G534">
        <v>1081</v>
      </c>
      <c r="H534">
        <v>3</v>
      </c>
      <c r="I534" t="s">
        <v>407</v>
      </c>
      <c r="J534" t="s">
        <v>409</v>
      </c>
      <c r="K534" t="s">
        <v>408</v>
      </c>
      <c r="L534">
        <v>1301</v>
      </c>
      <c r="N534">
        <v>1003</v>
      </c>
      <c r="O534" t="s">
        <v>156</v>
      </c>
      <c r="P534" t="s">
        <v>156</v>
      </c>
      <c r="Q534">
        <v>1</v>
      </c>
      <c r="W534">
        <v>0</v>
      </c>
      <c r="X534">
        <v>1466457120</v>
      </c>
      <c r="Y534">
        <f t="shared" si="286"/>
        <v>102.5</v>
      </c>
      <c r="AA534">
        <v>16.100000000000001</v>
      </c>
      <c r="AB534">
        <v>0</v>
      </c>
      <c r="AC534">
        <v>0</v>
      </c>
      <c r="AD534">
        <v>0</v>
      </c>
      <c r="AE534">
        <v>16.100000000000001</v>
      </c>
      <c r="AF534">
        <v>0</v>
      </c>
      <c r="AG534">
        <v>0</v>
      </c>
      <c r="AH534">
        <v>0</v>
      </c>
      <c r="AI534">
        <v>1</v>
      </c>
      <c r="AJ534">
        <v>1</v>
      </c>
      <c r="AK534">
        <v>1</v>
      </c>
      <c r="AL534">
        <v>1</v>
      </c>
      <c r="AM534">
        <v>0</v>
      </c>
      <c r="AN534">
        <v>0</v>
      </c>
      <c r="AO534">
        <v>0</v>
      </c>
      <c r="AP534">
        <v>1</v>
      </c>
      <c r="AQ534">
        <v>0</v>
      </c>
      <c r="AR534">
        <v>0</v>
      </c>
      <c r="AS534" t="s">
        <v>3</v>
      </c>
      <c r="AT534">
        <v>102.5</v>
      </c>
      <c r="AU534" t="s">
        <v>42</v>
      </c>
      <c r="AV534">
        <v>0</v>
      </c>
      <c r="AW534">
        <v>1</v>
      </c>
      <c r="AX534">
        <v>-1</v>
      </c>
      <c r="AY534">
        <v>0</v>
      </c>
      <c r="AZ534">
        <v>0</v>
      </c>
      <c r="BA534" t="s">
        <v>3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CV534">
        <v>0</v>
      </c>
      <c r="CW534">
        <v>0</v>
      </c>
      <c r="CX534">
        <f>ROUND(Y534*Source!I266,9)</f>
        <v>44.075000000000003</v>
      </c>
      <c r="CY534">
        <f t="shared" si="287"/>
        <v>16.100000000000001</v>
      </c>
      <c r="CZ534">
        <f t="shared" si="288"/>
        <v>16.100000000000001</v>
      </c>
      <c r="DA534">
        <f t="shared" si="289"/>
        <v>1</v>
      </c>
      <c r="DB534">
        <f t="shared" si="290"/>
        <v>1650.25</v>
      </c>
      <c r="DC534">
        <f t="shared" si="291"/>
        <v>0</v>
      </c>
      <c r="DD534" t="s">
        <v>3</v>
      </c>
      <c r="DE534" t="s">
        <v>3</v>
      </c>
      <c r="DF534">
        <f t="shared" si="284"/>
        <v>709.61</v>
      </c>
      <c r="DG534">
        <f t="shared" si="285"/>
        <v>0</v>
      </c>
      <c r="DH534">
        <f t="shared" si="280"/>
        <v>0</v>
      </c>
      <c r="DI534">
        <f t="shared" si="283"/>
        <v>0</v>
      </c>
      <c r="DJ534">
        <f t="shared" si="292"/>
        <v>709.61</v>
      </c>
      <c r="DK534">
        <v>0</v>
      </c>
      <c r="DL534" t="s">
        <v>3</v>
      </c>
      <c r="DM534">
        <v>0</v>
      </c>
      <c r="DN534" t="s">
        <v>3</v>
      </c>
      <c r="DO534">
        <v>0</v>
      </c>
    </row>
    <row r="535" spans="1:119" x14ac:dyDescent="0.2">
      <c r="A535">
        <f>ROW(Source!A266)</f>
        <v>266</v>
      </c>
      <c r="B535">
        <v>85736471</v>
      </c>
      <c r="C535">
        <v>85737568</v>
      </c>
      <c r="D535">
        <v>85212776</v>
      </c>
      <c r="E535">
        <v>1</v>
      </c>
      <c r="F535">
        <v>1</v>
      </c>
      <c r="G535">
        <v>1081</v>
      </c>
      <c r="H535">
        <v>3</v>
      </c>
      <c r="I535" t="s">
        <v>415</v>
      </c>
      <c r="J535" t="s">
        <v>417</v>
      </c>
      <c r="K535" t="s">
        <v>416</v>
      </c>
      <c r="L535">
        <v>1354</v>
      </c>
      <c r="N535">
        <v>1010</v>
      </c>
      <c r="O535" t="s">
        <v>146</v>
      </c>
      <c r="P535" t="s">
        <v>146</v>
      </c>
      <c r="Q535">
        <v>1</v>
      </c>
      <c r="W535">
        <v>0</v>
      </c>
      <c r="X535">
        <v>-446217125</v>
      </c>
      <c r="Y535">
        <f t="shared" si="286"/>
        <v>97.674419</v>
      </c>
      <c r="AA535">
        <v>5.41</v>
      </c>
      <c r="AB535">
        <v>0</v>
      </c>
      <c r="AC535">
        <v>0</v>
      </c>
      <c r="AD535">
        <v>0</v>
      </c>
      <c r="AE535">
        <v>5.41</v>
      </c>
      <c r="AF535">
        <v>0</v>
      </c>
      <c r="AG535">
        <v>0</v>
      </c>
      <c r="AH535">
        <v>0</v>
      </c>
      <c r="AI535">
        <v>1</v>
      </c>
      <c r="AJ535">
        <v>1</v>
      </c>
      <c r="AK535">
        <v>1</v>
      </c>
      <c r="AL535">
        <v>1</v>
      </c>
      <c r="AM535">
        <v>0</v>
      </c>
      <c r="AN535">
        <v>0</v>
      </c>
      <c r="AO535">
        <v>0</v>
      </c>
      <c r="AP535">
        <v>1</v>
      </c>
      <c r="AQ535">
        <v>0</v>
      </c>
      <c r="AR535">
        <v>0</v>
      </c>
      <c r="AS535" t="s">
        <v>3</v>
      </c>
      <c r="AT535">
        <v>97.674419</v>
      </c>
      <c r="AU535" t="s">
        <v>42</v>
      </c>
      <c r="AV535">
        <v>0</v>
      </c>
      <c r="AW535">
        <v>1</v>
      </c>
      <c r="AX535">
        <v>-1</v>
      </c>
      <c r="AY535">
        <v>0</v>
      </c>
      <c r="AZ535">
        <v>0</v>
      </c>
      <c r="BA535" t="s">
        <v>3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CV535">
        <v>0</v>
      </c>
      <c r="CW535">
        <v>0</v>
      </c>
      <c r="CX535">
        <f>ROUND(Y535*Source!I266,9)</f>
        <v>42.00000017</v>
      </c>
      <c r="CY535">
        <f t="shared" si="287"/>
        <v>5.41</v>
      </c>
      <c r="CZ535">
        <f t="shared" si="288"/>
        <v>5.41</v>
      </c>
      <c r="DA535">
        <f t="shared" si="289"/>
        <v>1</v>
      </c>
      <c r="DB535">
        <f t="shared" si="290"/>
        <v>528.41999999999996</v>
      </c>
      <c r="DC535">
        <f t="shared" si="291"/>
        <v>0</v>
      </c>
      <c r="DD535" t="s">
        <v>3</v>
      </c>
      <c r="DE535" t="s">
        <v>3</v>
      </c>
      <c r="DF535">
        <f t="shared" si="284"/>
        <v>227.22</v>
      </c>
      <c r="DG535">
        <f t="shared" si="285"/>
        <v>0</v>
      </c>
      <c r="DH535">
        <f t="shared" si="280"/>
        <v>0</v>
      </c>
      <c r="DI535">
        <f t="shared" si="283"/>
        <v>0</v>
      </c>
      <c r="DJ535">
        <f t="shared" si="292"/>
        <v>227.22</v>
      </c>
      <c r="DK535">
        <v>0</v>
      </c>
      <c r="DL535" t="s">
        <v>3</v>
      </c>
      <c r="DM535">
        <v>0</v>
      </c>
      <c r="DN535" t="s">
        <v>3</v>
      </c>
      <c r="DO535">
        <v>0</v>
      </c>
    </row>
    <row r="536" spans="1:119" x14ac:dyDescent="0.2">
      <c r="A536">
        <f>ROW(Source!A266)</f>
        <v>266</v>
      </c>
      <c r="B536">
        <v>85736471</v>
      </c>
      <c r="C536">
        <v>85737568</v>
      </c>
      <c r="D536">
        <v>85212822</v>
      </c>
      <c r="E536">
        <v>1</v>
      </c>
      <c r="F536">
        <v>1</v>
      </c>
      <c r="G536">
        <v>1081</v>
      </c>
      <c r="H536">
        <v>3</v>
      </c>
      <c r="I536" t="s">
        <v>423</v>
      </c>
      <c r="J536" t="s">
        <v>425</v>
      </c>
      <c r="K536" t="s">
        <v>424</v>
      </c>
      <c r="L536">
        <v>1354</v>
      </c>
      <c r="N536">
        <v>1010</v>
      </c>
      <c r="O536" t="s">
        <v>146</v>
      </c>
      <c r="P536" t="s">
        <v>146</v>
      </c>
      <c r="Q536">
        <v>1</v>
      </c>
      <c r="W536">
        <v>0</v>
      </c>
      <c r="X536">
        <v>761068647</v>
      </c>
      <c r="Y536">
        <f t="shared" si="286"/>
        <v>23.255814000000001</v>
      </c>
      <c r="AA536">
        <v>24.29</v>
      </c>
      <c r="AB536">
        <v>0</v>
      </c>
      <c r="AC536">
        <v>0</v>
      </c>
      <c r="AD536">
        <v>0</v>
      </c>
      <c r="AE536">
        <v>24.29</v>
      </c>
      <c r="AF536">
        <v>0</v>
      </c>
      <c r="AG536">
        <v>0</v>
      </c>
      <c r="AH536">
        <v>0</v>
      </c>
      <c r="AI536">
        <v>1</v>
      </c>
      <c r="AJ536">
        <v>1</v>
      </c>
      <c r="AK536">
        <v>1</v>
      </c>
      <c r="AL536">
        <v>1</v>
      </c>
      <c r="AM536">
        <v>0</v>
      </c>
      <c r="AN536">
        <v>0</v>
      </c>
      <c r="AO536">
        <v>0</v>
      </c>
      <c r="AP536">
        <v>1</v>
      </c>
      <c r="AQ536">
        <v>0</v>
      </c>
      <c r="AR536">
        <v>0</v>
      </c>
      <c r="AS536" t="s">
        <v>3</v>
      </c>
      <c r="AT536">
        <v>23.255814000000001</v>
      </c>
      <c r="AU536" t="s">
        <v>42</v>
      </c>
      <c r="AV536">
        <v>0</v>
      </c>
      <c r="AW536">
        <v>1</v>
      </c>
      <c r="AX536">
        <v>-1</v>
      </c>
      <c r="AY536">
        <v>0</v>
      </c>
      <c r="AZ536">
        <v>0</v>
      </c>
      <c r="BA536" t="s">
        <v>3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CV536">
        <v>0</v>
      </c>
      <c r="CW536">
        <v>0</v>
      </c>
      <c r="CX536">
        <f>ROUND(Y536*Source!I266,9)</f>
        <v>10.00000002</v>
      </c>
      <c r="CY536">
        <f t="shared" si="287"/>
        <v>24.29</v>
      </c>
      <c r="CZ536">
        <f t="shared" si="288"/>
        <v>24.29</v>
      </c>
      <c r="DA536">
        <f t="shared" si="289"/>
        <v>1</v>
      </c>
      <c r="DB536">
        <f t="shared" si="290"/>
        <v>564.88</v>
      </c>
      <c r="DC536">
        <f t="shared" si="291"/>
        <v>0</v>
      </c>
      <c r="DD536" t="s">
        <v>3</v>
      </c>
      <c r="DE536" t="s">
        <v>3</v>
      </c>
      <c r="DF536">
        <f t="shared" si="284"/>
        <v>242.9</v>
      </c>
      <c r="DG536">
        <f t="shared" si="285"/>
        <v>0</v>
      </c>
      <c r="DH536">
        <f t="shared" si="280"/>
        <v>0</v>
      </c>
      <c r="DI536">
        <f t="shared" si="283"/>
        <v>0</v>
      </c>
      <c r="DJ536">
        <f t="shared" si="292"/>
        <v>242.9</v>
      </c>
      <c r="DK536">
        <v>0</v>
      </c>
      <c r="DL536" t="s">
        <v>3</v>
      </c>
      <c r="DM536">
        <v>0</v>
      </c>
      <c r="DN536" t="s">
        <v>3</v>
      </c>
      <c r="DO536">
        <v>0</v>
      </c>
    </row>
    <row r="537" spans="1:119" x14ac:dyDescent="0.2">
      <c r="A537">
        <f>ROW(Source!A266)</f>
        <v>266</v>
      </c>
      <c r="B537">
        <v>85736471</v>
      </c>
      <c r="C537">
        <v>85737568</v>
      </c>
      <c r="D537">
        <v>85208910</v>
      </c>
      <c r="E537">
        <v>1</v>
      </c>
      <c r="F537">
        <v>1</v>
      </c>
      <c r="G537">
        <v>1081</v>
      </c>
      <c r="H537">
        <v>3</v>
      </c>
      <c r="I537" t="s">
        <v>427</v>
      </c>
      <c r="J537" t="s">
        <v>429</v>
      </c>
      <c r="K537" t="s">
        <v>428</v>
      </c>
      <c r="L537">
        <v>1354</v>
      </c>
      <c r="N537">
        <v>1010</v>
      </c>
      <c r="O537" t="s">
        <v>146</v>
      </c>
      <c r="P537" t="s">
        <v>146</v>
      </c>
      <c r="Q537">
        <v>1</v>
      </c>
      <c r="W537">
        <v>0</v>
      </c>
      <c r="X537">
        <v>1847581397</v>
      </c>
      <c r="Y537">
        <f t="shared" si="286"/>
        <v>1.05</v>
      </c>
      <c r="AA537">
        <v>11.82</v>
      </c>
      <c r="AB537">
        <v>0</v>
      </c>
      <c r="AC537">
        <v>0</v>
      </c>
      <c r="AD537">
        <v>0</v>
      </c>
      <c r="AE537">
        <v>11.82</v>
      </c>
      <c r="AF537">
        <v>0</v>
      </c>
      <c r="AG537">
        <v>0</v>
      </c>
      <c r="AH537">
        <v>0</v>
      </c>
      <c r="AI537">
        <v>1</v>
      </c>
      <c r="AJ537">
        <v>1</v>
      </c>
      <c r="AK537">
        <v>1</v>
      </c>
      <c r="AL537">
        <v>1</v>
      </c>
      <c r="AM537">
        <v>0</v>
      </c>
      <c r="AN537">
        <v>0</v>
      </c>
      <c r="AO537">
        <v>0</v>
      </c>
      <c r="AP537">
        <v>1</v>
      </c>
      <c r="AQ537">
        <v>0</v>
      </c>
      <c r="AR537">
        <v>0</v>
      </c>
      <c r="AS537" t="s">
        <v>3</v>
      </c>
      <c r="AT537">
        <v>1.05</v>
      </c>
      <c r="AU537" t="s">
        <v>42</v>
      </c>
      <c r="AV537">
        <v>0</v>
      </c>
      <c r="AW537">
        <v>1</v>
      </c>
      <c r="AX537">
        <v>-1</v>
      </c>
      <c r="AY537">
        <v>0</v>
      </c>
      <c r="AZ537">
        <v>0</v>
      </c>
      <c r="BA537" t="s">
        <v>3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CV537">
        <v>0</v>
      </c>
      <c r="CW537">
        <v>0</v>
      </c>
      <c r="CX537">
        <f>ROUND(Y537*Source!I266,9)</f>
        <v>0.45150000000000001</v>
      </c>
      <c r="CY537">
        <f t="shared" si="287"/>
        <v>11.82</v>
      </c>
      <c r="CZ537">
        <f t="shared" si="288"/>
        <v>11.82</v>
      </c>
      <c r="DA537">
        <f t="shared" si="289"/>
        <v>1</v>
      </c>
      <c r="DB537">
        <f t="shared" si="290"/>
        <v>12.41</v>
      </c>
      <c r="DC537">
        <f t="shared" si="291"/>
        <v>0</v>
      </c>
      <c r="DD537" t="s">
        <v>3</v>
      </c>
      <c r="DE537" t="s">
        <v>3</v>
      </c>
      <c r="DF537">
        <f t="shared" si="284"/>
        <v>5.34</v>
      </c>
      <c r="DG537">
        <f t="shared" si="285"/>
        <v>0</v>
      </c>
      <c r="DH537">
        <f t="shared" si="280"/>
        <v>0</v>
      </c>
      <c r="DI537">
        <f t="shared" si="283"/>
        <v>0</v>
      </c>
      <c r="DJ537">
        <f t="shared" si="292"/>
        <v>5.34</v>
      </c>
      <c r="DK537">
        <v>0</v>
      </c>
      <c r="DL537" t="s">
        <v>3</v>
      </c>
      <c r="DM537">
        <v>0</v>
      </c>
      <c r="DN537" t="s">
        <v>3</v>
      </c>
      <c r="DO537">
        <v>0</v>
      </c>
    </row>
    <row r="538" spans="1:119" x14ac:dyDescent="0.2">
      <c r="A538">
        <f>ROW(Source!A267)</f>
        <v>267</v>
      </c>
      <c r="B538">
        <v>85736473</v>
      </c>
      <c r="C538">
        <v>85737568</v>
      </c>
      <c r="D538">
        <v>85164021</v>
      </c>
      <c r="E538">
        <v>1081</v>
      </c>
      <c r="F538">
        <v>1</v>
      </c>
      <c r="G538">
        <v>1081</v>
      </c>
      <c r="H538">
        <v>1</v>
      </c>
      <c r="I538" t="s">
        <v>684</v>
      </c>
      <c r="J538" t="s">
        <v>3</v>
      </c>
      <c r="K538" t="s">
        <v>685</v>
      </c>
      <c r="L538">
        <v>1191</v>
      </c>
      <c r="N538">
        <v>1013</v>
      </c>
      <c r="O538" t="s">
        <v>686</v>
      </c>
      <c r="P538" t="s">
        <v>686</v>
      </c>
      <c r="Q538">
        <v>1</v>
      </c>
      <c r="W538">
        <v>0</v>
      </c>
      <c r="X538">
        <v>476480486</v>
      </c>
      <c r="Y538">
        <f>((AT538*1.15)*1.2)</f>
        <v>20.0928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</v>
      </c>
      <c r="AJ538">
        <v>1</v>
      </c>
      <c r="AK538">
        <v>1</v>
      </c>
      <c r="AL538">
        <v>1</v>
      </c>
      <c r="AM538">
        <v>5</v>
      </c>
      <c r="AN538">
        <v>0</v>
      </c>
      <c r="AO538">
        <v>1</v>
      </c>
      <c r="AP538">
        <v>1</v>
      </c>
      <c r="AQ538">
        <v>0</v>
      </c>
      <c r="AR538">
        <v>0</v>
      </c>
      <c r="AS538" t="s">
        <v>3</v>
      </c>
      <c r="AT538">
        <v>14.56</v>
      </c>
      <c r="AU538" t="s">
        <v>141</v>
      </c>
      <c r="AV538">
        <v>1</v>
      </c>
      <c r="AW538">
        <v>2</v>
      </c>
      <c r="AX538">
        <v>85737592</v>
      </c>
      <c r="AY538">
        <v>1</v>
      </c>
      <c r="AZ538">
        <v>0</v>
      </c>
      <c r="BA538">
        <v>534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CU538">
        <f>ROUND(AT538*Source!I267*AH538*AL538,2)</f>
        <v>0</v>
      </c>
      <c r="CV538">
        <f>ROUND(Y538*Source!I267,9)</f>
        <v>8.6399039999999996</v>
      </c>
      <c r="CW538">
        <v>0</v>
      </c>
      <c r="CX538">
        <f>ROUND(Y538*Source!I267,9)</f>
        <v>8.6399039999999996</v>
      </c>
      <c r="CY538">
        <f>AD538</f>
        <v>0</v>
      </c>
      <c r="CZ538">
        <f>AH538</f>
        <v>0</v>
      </c>
      <c r="DA538">
        <f>AL538</f>
        <v>1</v>
      </c>
      <c r="DB538">
        <f>ROUND(((ROUND(AT538*CZ538,2)*1.15)*1.2),6)</f>
        <v>0</v>
      </c>
      <c r="DC538">
        <f>ROUND(((ROUND(AT538*AG538,2)*1.15)*1.2),6)</f>
        <v>0</v>
      </c>
      <c r="DD538" t="s">
        <v>3</v>
      </c>
      <c r="DE538" t="s">
        <v>3</v>
      </c>
      <c r="DF538">
        <f t="shared" si="284"/>
        <v>0</v>
      </c>
      <c r="DG538">
        <f t="shared" si="285"/>
        <v>0</v>
      </c>
      <c r="DH538">
        <f t="shared" si="280"/>
        <v>0</v>
      </c>
      <c r="DI538">
        <f t="shared" si="283"/>
        <v>0</v>
      </c>
      <c r="DJ538">
        <f>DI538</f>
        <v>0</v>
      </c>
      <c r="DK538">
        <v>0</v>
      </c>
      <c r="DL538" t="s">
        <v>3</v>
      </c>
      <c r="DM538">
        <v>0</v>
      </c>
      <c r="DN538" t="s">
        <v>3</v>
      </c>
      <c r="DO538">
        <v>0</v>
      </c>
    </row>
    <row r="539" spans="1:119" x14ac:dyDescent="0.2">
      <c r="A539">
        <f>ROW(Source!A267)</f>
        <v>267</v>
      </c>
      <c r="B539">
        <v>85736473</v>
      </c>
      <c r="C539">
        <v>85737568</v>
      </c>
      <c r="D539">
        <v>85229587</v>
      </c>
      <c r="E539">
        <v>1</v>
      </c>
      <c r="F539">
        <v>1</v>
      </c>
      <c r="G539">
        <v>1081</v>
      </c>
      <c r="H539">
        <v>2</v>
      </c>
      <c r="I539" t="s">
        <v>701</v>
      </c>
      <c r="J539" t="s">
        <v>702</v>
      </c>
      <c r="K539" t="s">
        <v>703</v>
      </c>
      <c r="L539">
        <v>1368</v>
      </c>
      <c r="N539">
        <v>1011</v>
      </c>
      <c r="O539" t="s">
        <v>690</v>
      </c>
      <c r="P539" t="s">
        <v>690</v>
      </c>
      <c r="Q539">
        <v>1</v>
      </c>
      <c r="W539">
        <v>0</v>
      </c>
      <c r="X539">
        <v>-286665822</v>
      </c>
      <c r="Y539">
        <f>((AT539*1.25)*1.2)</f>
        <v>3.0749999999999997</v>
      </c>
      <c r="AA539">
        <v>0</v>
      </c>
      <c r="AB539">
        <v>71.790000000000006</v>
      </c>
      <c r="AC539">
        <v>0</v>
      </c>
      <c r="AD539">
        <v>0</v>
      </c>
      <c r="AE539">
        <v>0</v>
      </c>
      <c r="AF539">
        <v>5.78</v>
      </c>
      <c r="AG539">
        <v>0</v>
      </c>
      <c r="AH539">
        <v>0</v>
      </c>
      <c r="AI539">
        <v>1</v>
      </c>
      <c r="AJ539">
        <v>11.64</v>
      </c>
      <c r="AK539">
        <v>1</v>
      </c>
      <c r="AL539">
        <v>1</v>
      </c>
      <c r="AM539">
        <v>2</v>
      </c>
      <c r="AN539">
        <v>0</v>
      </c>
      <c r="AO539">
        <v>1</v>
      </c>
      <c r="AP539">
        <v>1</v>
      </c>
      <c r="AQ539">
        <v>0</v>
      </c>
      <c r="AR539">
        <v>0</v>
      </c>
      <c r="AS539" t="s">
        <v>3</v>
      </c>
      <c r="AT539">
        <v>2.0499999999999998</v>
      </c>
      <c r="AU539" t="s">
        <v>140</v>
      </c>
      <c r="AV539">
        <v>0</v>
      </c>
      <c r="AW539">
        <v>2</v>
      </c>
      <c r="AX539">
        <v>85737593</v>
      </c>
      <c r="AY539">
        <v>1</v>
      </c>
      <c r="AZ539">
        <v>0</v>
      </c>
      <c r="BA539">
        <v>535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CV539">
        <v>0</v>
      </c>
      <c r="CW539">
        <f>ROUND(Y539*Source!I267*DO539,9)</f>
        <v>0</v>
      </c>
      <c r="CX539">
        <f>ROUND(Y539*Source!I267,9)</f>
        <v>1.3222499999999999</v>
      </c>
      <c r="CY539">
        <f>AB539</f>
        <v>71.790000000000006</v>
      </c>
      <c r="CZ539">
        <f>AF539</f>
        <v>5.78</v>
      </c>
      <c r="DA539">
        <f>AJ539</f>
        <v>11.64</v>
      </c>
      <c r="DB539">
        <f>ROUND(((ROUND(AT539*CZ539,2)*1.25)*1.2),6)</f>
        <v>17.774999999999999</v>
      </c>
      <c r="DC539">
        <f>ROUND(((ROUND(AT539*AG539,2)*1.25)*1.2),6)</f>
        <v>0</v>
      </c>
      <c r="DD539" t="s">
        <v>3</v>
      </c>
      <c r="DE539" t="s">
        <v>3</v>
      </c>
      <c r="DF539">
        <f t="shared" si="284"/>
        <v>0</v>
      </c>
      <c r="DG539">
        <f>ROUND(ROUND(AF539*AJ539,2)*CX539,2)</f>
        <v>88.96</v>
      </c>
      <c r="DH539">
        <f t="shared" si="280"/>
        <v>0</v>
      </c>
      <c r="DI539">
        <f t="shared" si="283"/>
        <v>0</v>
      </c>
      <c r="DJ539">
        <f>DG539</f>
        <v>88.96</v>
      </c>
      <c r="DK539">
        <v>0</v>
      </c>
      <c r="DL539" t="s">
        <v>3</v>
      </c>
      <c r="DM539">
        <v>0</v>
      </c>
      <c r="DN539" t="s">
        <v>3</v>
      </c>
      <c r="DO539">
        <v>0</v>
      </c>
    </row>
    <row r="540" spans="1:119" x14ac:dyDescent="0.2">
      <c r="A540">
        <f>ROW(Source!A267)</f>
        <v>267</v>
      </c>
      <c r="B540">
        <v>85736473</v>
      </c>
      <c r="C540">
        <v>85737568</v>
      </c>
      <c r="D540">
        <v>85229932</v>
      </c>
      <c r="E540">
        <v>1</v>
      </c>
      <c r="F540">
        <v>1</v>
      </c>
      <c r="G540">
        <v>1081</v>
      </c>
      <c r="H540">
        <v>2</v>
      </c>
      <c r="I540" t="s">
        <v>704</v>
      </c>
      <c r="J540" t="s">
        <v>705</v>
      </c>
      <c r="K540" t="s">
        <v>706</v>
      </c>
      <c r="L540">
        <v>1368</v>
      </c>
      <c r="N540">
        <v>1011</v>
      </c>
      <c r="O540" t="s">
        <v>690</v>
      </c>
      <c r="P540" t="s">
        <v>690</v>
      </c>
      <c r="Q540">
        <v>1</v>
      </c>
      <c r="W540">
        <v>0</v>
      </c>
      <c r="X540">
        <v>874612079</v>
      </c>
      <c r="Y540">
        <f>((AT540*1.25)*1.2)</f>
        <v>0.06</v>
      </c>
      <c r="AA540">
        <v>0</v>
      </c>
      <c r="AB540">
        <v>1513.56</v>
      </c>
      <c r="AC540">
        <v>758.78</v>
      </c>
      <c r="AD540">
        <v>0</v>
      </c>
      <c r="AE540">
        <v>0</v>
      </c>
      <c r="AF540">
        <v>83.1</v>
      </c>
      <c r="AG540">
        <v>12.62</v>
      </c>
      <c r="AH540">
        <v>0</v>
      </c>
      <c r="AI540">
        <v>1</v>
      </c>
      <c r="AJ540">
        <v>17.07</v>
      </c>
      <c r="AK540">
        <v>56.35</v>
      </c>
      <c r="AL540">
        <v>1</v>
      </c>
      <c r="AM540">
        <v>2</v>
      </c>
      <c r="AN540">
        <v>0</v>
      </c>
      <c r="AO540">
        <v>1</v>
      </c>
      <c r="AP540">
        <v>1</v>
      </c>
      <c r="AQ540">
        <v>0</v>
      </c>
      <c r="AR540">
        <v>0</v>
      </c>
      <c r="AS540" t="s">
        <v>3</v>
      </c>
      <c r="AT540">
        <v>0.04</v>
      </c>
      <c r="AU540" t="s">
        <v>140</v>
      </c>
      <c r="AV540">
        <v>0</v>
      </c>
      <c r="AW540">
        <v>2</v>
      </c>
      <c r="AX540">
        <v>85737594</v>
      </c>
      <c r="AY540">
        <v>1</v>
      </c>
      <c r="AZ540">
        <v>0</v>
      </c>
      <c r="BA540">
        <v>536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CV540">
        <v>0</v>
      </c>
      <c r="CW540">
        <f>ROUND(Y540*Source!I267*DO540,9)</f>
        <v>0.325596</v>
      </c>
      <c r="CX540">
        <f>ROUND(Y540*Source!I267,9)</f>
        <v>2.58E-2</v>
      </c>
      <c r="CY540">
        <f>AB540</f>
        <v>1513.56</v>
      </c>
      <c r="CZ540">
        <f>AF540</f>
        <v>83.1</v>
      </c>
      <c r="DA540">
        <f>AJ540</f>
        <v>17.07</v>
      </c>
      <c r="DB540">
        <f>ROUND(((ROUND(AT540*CZ540,2)*1.25)*1.2),6)</f>
        <v>4.9800000000000004</v>
      </c>
      <c r="DC540">
        <f>ROUND(((ROUND(AT540*AG540,2)*1.25)*1.2),6)</f>
        <v>0.75</v>
      </c>
      <c r="DD540" t="s">
        <v>3</v>
      </c>
      <c r="DE540" t="s">
        <v>3</v>
      </c>
      <c r="DF540">
        <f t="shared" si="284"/>
        <v>0</v>
      </c>
      <c r="DG540">
        <f>ROUND(ROUND(AF540*AJ540,2)*CX540,2)</f>
        <v>36.6</v>
      </c>
      <c r="DH540">
        <f>ROUND(ROUND(AG540*AK540,2)*CX540,2)</f>
        <v>18.350000000000001</v>
      </c>
      <c r="DI540">
        <f t="shared" si="283"/>
        <v>0</v>
      </c>
      <c r="DJ540">
        <f>DG540</f>
        <v>36.6</v>
      </c>
      <c r="DK540">
        <v>0</v>
      </c>
      <c r="DL540" t="s">
        <v>707</v>
      </c>
      <c r="DM540">
        <v>0</v>
      </c>
      <c r="DN540" t="s">
        <v>686</v>
      </c>
      <c r="DO540">
        <v>12.62</v>
      </c>
    </row>
    <row r="541" spans="1:119" x14ac:dyDescent="0.2">
      <c r="A541">
        <f>ROW(Source!A267)</f>
        <v>267</v>
      </c>
      <c r="B541">
        <v>85736473</v>
      </c>
      <c r="C541">
        <v>85737568</v>
      </c>
      <c r="D541">
        <v>85229986</v>
      </c>
      <c r="E541">
        <v>1</v>
      </c>
      <c r="F541">
        <v>1</v>
      </c>
      <c r="G541">
        <v>1081</v>
      </c>
      <c r="H541">
        <v>2</v>
      </c>
      <c r="I541" t="s">
        <v>708</v>
      </c>
      <c r="J541" t="s">
        <v>709</v>
      </c>
      <c r="K541" t="s">
        <v>710</v>
      </c>
      <c r="L541">
        <v>1368</v>
      </c>
      <c r="N541">
        <v>1011</v>
      </c>
      <c r="O541" t="s">
        <v>690</v>
      </c>
      <c r="P541" t="s">
        <v>690</v>
      </c>
      <c r="Q541">
        <v>1</v>
      </c>
      <c r="W541">
        <v>0</v>
      </c>
      <c r="X541">
        <v>-1895752648</v>
      </c>
      <c r="Y541">
        <f>((AT541*1.25)*1.2)</f>
        <v>4.2149999999999999</v>
      </c>
      <c r="AA541">
        <v>0</v>
      </c>
      <c r="AB541">
        <v>7.85</v>
      </c>
      <c r="AC541">
        <v>0</v>
      </c>
      <c r="AD541">
        <v>0</v>
      </c>
      <c r="AE541">
        <v>0</v>
      </c>
      <c r="AF541">
        <v>0.77</v>
      </c>
      <c r="AG541">
        <v>0</v>
      </c>
      <c r="AH541">
        <v>0</v>
      </c>
      <c r="AI541">
        <v>1</v>
      </c>
      <c r="AJ541">
        <v>9.56</v>
      </c>
      <c r="AK541">
        <v>1</v>
      </c>
      <c r="AL541">
        <v>1</v>
      </c>
      <c r="AM541">
        <v>2</v>
      </c>
      <c r="AN541">
        <v>0</v>
      </c>
      <c r="AO541">
        <v>1</v>
      </c>
      <c r="AP541">
        <v>1</v>
      </c>
      <c r="AQ541">
        <v>0</v>
      </c>
      <c r="AR541">
        <v>0</v>
      </c>
      <c r="AS541" t="s">
        <v>3</v>
      </c>
      <c r="AT541">
        <v>2.81</v>
      </c>
      <c r="AU541" t="s">
        <v>140</v>
      </c>
      <c r="AV541">
        <v>0</v>
      </c>
      <c r="AW541">
        <v>2</v>
      </c>
      <c r="AX541">
        <v>85737595</v>
      </c>
      <c r="AY541">
        <v>1</v>
      </c>
      <c r="AZ541">
        <v>0</v>
      </c>
      <c r="BA541">
        <v>537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CV541">
        <v>0</v>
      </c>
      <c r="CW541">
        <f>ROUND(Y541*Source!I267*DO541,9)</f>
        <v>0</v>
      </c>
      <c r="CX541">
        <f>ROUND(Y541*Source!I267,9)</f>
        <v>1.8124499999999999</v>
      </c>
      <c r="CY541">
        <f>AB541</f>
        <v>7.85</v>
      </c>
      <c r="CZ541">
        <f>AF541</f>
        <v>0.77</v>
      </c>
      <c r="DA541">
        <f>AJ541</f>
        <v>9.56</v>
      </c>
      <c r="DB541">
        <f>ROUND(((ROUND(AT541*CZ541,2)*1.25)*1.2),6)</f>
        <v>3.24</v>
      </c>
      <c r="DC541">
        <f>ROUND(((ROUND(AT541*AG541,2)*1.25)*1.2),6)</f>
        <v>0</v>
      </c>
      <c r="DD541" t="s">
        <v>3</v>
      </c>
      <c r="DE541" t="s">
        <v>3</v>
      </c>
      <c r="DF541">
        <f t="shared" si="284"/>
        <v>0</v>
      </c>
      <c r="DG541">
        <f>ROUND(ROUND(AF541*AJ541,2)*CX541,2)</f>
        <v>13.34</v>
      </c>
      <c r="DH541">
        <f t="shared" ref="DH541:DH574" si="293">ROUND(ROUND(AG541,2)*CX541,2)</f>
        <v>0</v>
      </c>
      <c r="DI541">
        <f t="shared" si="283"/>
        <v>0</v>
      </c>
      <c r="DJ541">
        <f>DG541</f>
        <v>13.34</v>
      </c>
      <c r="DK541">
        <v>0</v>
      </c>
      <c r="DL541" t="s">
        <v>3</v>
      </c>
      <c r="DM541">
        <v>0</v>
      </c>
      <c r="DN541" t="s">
        <v>3</v>
      </c>
      <c r="DO541">
        <v>0</v>
      </c>
    </row>
    <row r="542" spans="1:119" x14ac:dyDescent="0.2">
      <c r="A542">
        <f>ROW(Source!A267)</f>
        <v>267</v>
      </c>
      <c r="B542">
        <v>85736473</v>
      </c>
      <c r="C542">
        <v>85737568</v>
      </c>
      <c r="D542">
        <v>85230019</v>
      </c>
      <c r="E542">
        <v>1</v>
      </c>
      <c r="F542">
        <v>1</v>
      </c>
      <c r="G542">
        <v>1081</v>
      </c>
      <c r="H542">
        <v>2</v>
      </c>
      <c r="I542" t="s">
        <v>711</v>
      </c>
      <c r="J542" t="s">
        <v>712</v>
      </c>
      <c r="K542" t="s">
        <v>713</v>
      </c>
      <c r="L542">
        <v>1368</v>
      </c>
      <c r="N542">
        <v>1011</v>
      </c>
      <c r="O542" t="s">
        <v>690</v>
      </c>
      <c r="P542" t="s">
        <v>690</v>
      </c>
      <c r="Q542">
        <v>1</v>
      </c>
      <c r="W542">
        <v>0</v>
      </c>
      <c r="X542">
        <v>-643591644</v>
      </c>
      <c r="Y542">
        <f>((AT542*1.25)*1.2)</f>
        <v>3.3149999999999999</v>
      </c>
      <c r="AA542">
        <v>0</v>
      </c>
      <c r="AB542">
        <v>4.84</v>
      </c>
      <c r="AC542">
        <v>0</v>
      </c>
      <c r="AD542">
        <v>0</v>
      </c>
      <c r="AE542">
        <v>0</v>
      </c>
      <c r="AF542">
        <v>0.47</v>
      </c>
      <c r="AG542">
        <v>0</v>
      </c>
      <c r="AH542">
        <v>0</v>
      </c>
      <c r="AI542">
        <v>1</v>
      </c>
      <c r="AJ542">
        <v>9.66</v>
      </c>
      <c r="AK542">
        <v>1</v>
      </c>
      <c r="AL542">
        <v>1</v>
      </c>
      <c r="AM542">
        <v>2</v>
      </c>
      <c r="AN542">
        <v>0</v>
      </c>
      <c r="AO542">
        <v>1</v>
      </c>
      <c r="AP542">
        <v>1</v>
      </c>
      <c r="AQ542">
        <v>0</v>
      </c>
      <c r="AR542">
        <v>0</v>
      </c>
      <c r="AS542" t="s">
        <v>3</v>
      </c>
      <c r="AT542">
        <v>2.21</v>
      </c>
      <c r="AU542" t="s">
        <v>140</v>
      </c>
      <c r="AV542">
        <v>0</v>
      </c>
      <c r="AW542">
        <v>2</v>
      </c>
      <c r="AX542">
        <v>85737596</v>
      </c>
      <c r="AY542">
        <v>1</v>
      </c>
      <c r="AZ542">
        <v>0</v>
      </c>
      <c r="BA542">
        <v>538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CV542">
        <v>0</v>
      </c>
      <c r="CW542">
        <f>ROUND(Y542*Source!I267*DO542,9)</f>
        <v>0</v>
      </c>
      <c r="CX542">
        <f>ROUND(Y542*Source!I267,9)</f>
        <v>1.4254500000000001</v>
      </c>
      <c r="CY542">
        <f>AB542</f>
        <v>4.84</v>
      </c>
      <c r="CZ542">
        <f>AF542</f>
        <v>0.47</v>
      </c>
      <c r="DA542">
        <f>AJ542</f>
        <v>9.66</v>
      </c>
      <c r="DB542">
        <f>ROUND(((ROUND(AT542*CZ542,2)*1.25)*1.2),6)</f>
        <v>1.56</v>
      </c>
      <c r="DC542">
        <f>ROUND(((ROUND(AT542*AG542,2)*1.25)*1.2),6)</f>
        <v>0</v>
      </c>
      <c r="DD542" t="s">
        <v>3</v>
      </c>
      <c r="DE542" t="s">
        <v>3</v>
      </c>
      <c r="DF542">
        <f t="shared" si="284"/>
        <v>0</v>
      </c>
      <c r="DG542">
        <f>ROUND(ROUND(AF542*AJ542,2)*CX542,2)</f>
        <v>6.47</v>
      </c>
      <c r="DH542">
        <f t="shared" si="293"/>
        <v>0</v>
      </c>
      <c r="DI542">
        <f t="shared" si="283"/>
        <v>0</v>
      </c>
      <c r="DJ542">
        <f>DG542</f>
        <v>6.47</v>
      </c>
      <c r="DK542">
        <v>0</v>
      </c>
      <c r="DL542" t="s">
        <v>3</v>
      </c>
      <c r="DM542">
        <v>0</v>
      </c>
      <c r="DN542" t="s">
        <v>3</v>
      </c>
      <c r="DO542">
        <v>0</v>
      </c>
    </row>
    <row r="543" spans="1:119" x14ac:dyDescent="0.2">
      <c r="A543">
        <f>ROW(Source!A267)</f>
        <v>267</v>
      </c>
      <c r="B543">
        <v>85736473</v>
      </c>
      <c r="C543">
        <v>85737568</v>
      </c>
      <c r="D543">
        <v>85198960</v>
      </c>
      <c r="E543">
        <v>1</v>
      </c>
      <c r="F543">
        <v>1</v>
      </c>
      <c r="G543">
        <v>1081</v>
      </c>
      <c r="H543">
        <v>3</v>
      </c>
      <c r="I543" t="s">
        <v>714</v>
      </c>
      <c r="J543" t="s">
        <v>715</v>
      </c>
      <c r="K543" t="s">
        <v>716</v>
      </c>
      <c r="L543">
        <v>1339</v>
      </c>
      <c r="N543">
        <v>1007</v>
      </c>
      <c r="O543" t="s">
        <v>694</v>
      </c>
      <c r="P543" t="s">
        <v>694</v>
      </c>
      <c r="Q543">
        <v>1</v>
      </c>
      <c r="W543">
        <v>0</v>
      </c>
      <c r="X543">
        <v>-1622585150</v>
      </c>
      <c r="Y543">
        <f t="shared" ref="Y543:Y552" si="294">((AT543*1)*1)</f>
        <v>0.7208</v>
      </c>
      <c r="AA543">
        <v>54.79</v>
      </c>
      <c r="AB543">
        <v>0</v>
      </c>
      <c r="AC543">
        <v>0</v>
      </c>
      <c r="AD543">
        <v>0</v>
      </c>
      <c r="AE543">
        <v>7.07</v>
      </c>
      <c r="AF543">
        <v>0</v>
      </c>
      <c r="AG543">
        <v>0</v>
      </c>
      <c r="AH543">
        <v>0</v>
      </c>
      <c r="AI543">
        <v>7.75</v>
      </c>
      <c r="AJ543">
        <v>1</v>
      </c>
      <c r="AK543">
        <v>1</v>
      </c>
      <c r="AL543">
        <v>1</v>
      </c>
      <c r="AM543">
        <v>2</v>
      </c>
      <c r="AN543">
        <v>0</v>
      </c>
      <c r="AO543">
        <v>1</v>
      </c>
      <c r="AP543">
        <v>1</v>
      </c>
      <c r="AQ543">
        <v>0</v>
      </c>
      <c r="AR543">
        <v>0</v>
      </c>
      <c r="AS543" t="s">
        <v>3</v>
      </c>
      <c r="AT543">
        <v>0.7208</v>
      </c>
      <c r="AU543" t="s">
        <v>42</v>
      </c>
      <c r="AV543">
        <v>0</v>
      </c>
      <c r="AW543">
        <v>2</v>
      </c>
      <c r="AX543">
        <v>85737597</v>
      </c>
      <c r="AY543">
        <v>1</v>
      </c>
      <c r="AZ543">
        <v>0</v>
      </c>
      <c r="BA543">
        <v>539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CV543">
        <v>0</v>
      </c>
      <c r="CW543">
        <v>0</v>
      </c>
      <c r="CX543">
        <f>ROUND(Y543*Source!I267,9)</f>
        <v>0.309944</v>
      </c>
      <c r="CY543">
        <f t="shared" ref="CY543:CY552" si="295">AA543</f>
        <v>54.79</v>
      </c>
      <c r="CZ543">
        <f t="shared" ref="CZ543:CZ552" si="296">AE543</f>
        <v>7.07</v>
      </c>
      <c r="DA543">
        <f t="shared" ref="DA543:DA552" si="297">AI543</f>
        <v>7.75</v>
      </c>
      <c r="DB543">
        <f t="shared" ref="DB543:DB552" si="298">ROUND(((ROUND(AT543*CZ543,2)*1)*1),6)</f>
        <v>5.0999999999999996</v>
      </c>
      <c r="DC543">
        <f t="shared" ref="DC543:DC552" si="299">ROUND(((ROUND(AT543*AG543,2)*1)*1),6)</f>
        <v>0</v>
      </c>
      <c r="DD543" t="s">
        <v>3</v>
      </c>
      <c r="DE543" t="s">
        <v>3</v>
      </c>
      <c r="DF543">
        <f t="shared" ref="DF543:DF552" si="300">ROUND(ROUND(AE543*AI543,2)*CX543,2)</f>
        <v>16.98</v>
      </c>
      <c r="DG543">
        <f t="shared" ref="DG543:DG555" si="301">ROUND(ROUND(AF543,2)*CX543,2)</f>
        <v>0</v>
      </c>
      <c r="DH543">
        <f t="shared" si="293"/>
        <v>0</v>
      </c>
      <c r="DI543">
        <f t="shared" si="283"/>
        <v>0</v>
      </c>
      <c r="DJ543">
        <f t="shared" ref="DJ543:DJ552" si="302">DF543</f>
        <v>16.98</v>
      </c>
      <c r="DK543">
        <v>0</v>
      </c>
      <c r="DL543" t="s">
        <v>3</v>
      </c>
      <c r="DM543">
        <v>0</v>
      </c>
      <c r="DN543" t="s">
        <v>3</v>
      </c>
      <c r="DO543">
        <v>0</v>
      </c>
    </row>
    <row r="544" spans="1:119" x14ac:dyDescent="0.2">
      <c r="A544">
        <f>ROW(Source!A267)</f>
        <v>267</v>
      </c>
      <c r="B544">
        <v>85736473</v>
      </c>
      <c r="C544">
        <v>85737568</v>
      </c>
      <c r="D544">
        <v>85201473</v>
      </c>
      <c r="E544">
        <v>1</v>
      </c>
      <c r="F544">
        <v>1</v>
      </c>
      <c r="G544">
        <v>1081</v>
      </c>
      <c r="H544">
        <v>3</v>
      </c>
      <c r="I544" t="s">
        <v>717</v>
      </c>
      <c r="J544" t="s">
        <v>718</v>
      </c>
      <c r="K544" t="s">
        <v>719</v>
      </c>
      <c r="L544">
        <v>1355</v>
      </c>
      <c r="N544">
        <v>1010</v>
      </c>
      <c r="O544" t="s">
        <v>70</v>
      </c>
      <c r="P544" t="s">
        <v>70</v>
      </c>
      <c r="Q544">
        <v>100</v>
      </c>
      <c r="W544">
        <v>0</v>
      </c>
      <c r="X544">
        <v>-252588073</v>
      </c>
      <c r="Y544">
        <f t="shared" si="294"/>
        <v>1.67</v>
      </c>
      <c r="AA544">
        <v>60.01</v>
      </c>
      <c r="AB544">
        <v>0</v>
      </c>
      <c r="AC544">
        <v>0</v>
      </c>
      <c r="AD544">
        <v>0</v>
      </c>
      <c r="AE544">
        <v>15.04</v>
      </c>
      <c r="AF544">
        <v>0</v>
      </c>
      <c r="AG544">
        <v>0</v>
      </c>
      <c r="AH544">
        <v>0</v>
      </c>
      <c r="AI544">
        <v>3.99</v>
      </c>
      <c r="AJ544">
        <v>1</v>
      </c>
      <c r="AK544">
        <v>1</v>
      </c>
      <c r="AL544">
        <v>1</v>
      </c>
      <c r="AM544">
        <v>2</v>
      </c>
      <c r="AN544">
        <v>0</v>
      </c>
      <c r="AO544">
        <v>1</v>
      </c>
      <c r="AP544">
        <v>1</v>
      </c>
      <c r="AQ544">
        <v>0</v>
      </c>
      <c r="AR544">
        <v>0</v>
      </c>
      <c r="AS544" t="s">
        <v>3</v>
      </c>
      <c r="AT544">
        <v>1.67</v>
      </c>
      <c r="AU544" t="s">
        <v>42</v>
      </c>
      <c r="AV544">
        <v>0</v>
      </c>
      <c r="AW544">
        <v>2</v>
      </c>
      <c r="AX544">
        <v>85737598</v>
      </c>
      <c r="AY544">
        <v>1</v>
      </c>
      <c r="AZ544">
        <v>0</v>
      </c>
      <c r="BA544">
        <v>540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CV544">
        <v>0</v>
      </c>
      <c r="CW544">
        <v>0</v>
      </c>
      <c r="CX544">
        <f>ROUND(Y544*Source!I267,9)</f>
        <v>0.71809999999999996</v>
      </c>
      <c r="CY544">
        <f t="shared" si="295"/>
        <v>60.01</v>
      </c>
      <c r="CZ544">
        <f t="shared" si="296"/>
        <v>15.04</v>
      </c>
      <c r="DA544">
        <f t="shared" si="297"/>
        <v>3.99</v>
      </c>
      <c r="DB544">
        <f t="shared" si="298"/>
        <v>25.12</v>
      </c>
      <c r="DC544">
        <f t="shared" si="299"/>
        <v>0</v>
      </c>
      <c r="DD544" t="s">
        <v>3</v>
      </c>
      <c r="DE544" t="s">
        <v>3</v>
      </c>
      <c r="DF544">
        <f t="shared" si="300"/>
        <v>43.09</v>
      </c>
      <c r="DG544">
        <f t="shared" si="301"/>
        <v>0</v>
      </c>
      <c r="DH544">
        <f t="shared" si="293"/>
        <v>0</v>
      </c>
      <c r="DI544">
        <f t="shared" si="283"/>
        <v>0</v>
      </c>
      <c r="DJ544">
        <f t="shared" si="302"/>
        <v>43.09</v>
      </c>
      <c r="DK544">
        <v>0</v>
      </c>
      <c r="DL544" t="s">
        <v>3</v>
      </c>
      <c r="DM544">
        <v>0</v>
      </c>
      <c r="DN544" t="s">
        <v>3</v>
      </c>
      <c r="DO544">
        <v>0</v>
      </c>
    </row>
    <row r="545" spans="1:119" x14ac:dyDescent="0.2">
      <c r="A545">
        <f>ROW(Source!A267)</f>
        <v>267</v>
      </c>
      <c r="B545">
        <v>85736473</v>
      </c>
      <c r="C545">
        <v>85737568</v>
      </c>
      <c r="D545">
        <v>85201707</v>
      </c>
      <c r="E545">
        <v>1</v>
      </c>
      <c r="F545">
        <v>1</v>
      </c>
      <c r="G545">
        <v>1081</v>
      </c>
      <c r="H545">
        <v>3</v>
      </c>
      <c r="I545" t="s">
        <v>720</v>
      </c>
      <c r="J545" t="s">
        <v>721</v>
      </c>
      <c r="K545" t="s">
        <v>722</v>
      </c>
      <c r="L545">
        <v>1346</v>
      </c>
      <c r="N545">
        <v>1009</v>
      </c>
      <c r="O545" t="s">
        <v>723</v>
      </c>
      <c r="P545" t="s">
        <v>723</v>
      </c>
      <c r="Q545">
        <v>1</v>
      </c>
      <c r="W545">
        <v>0</v>
      </c>
      <c r="X545">
        <v>-1236264219</v>
      </c>
      <c r="Y545">
        <f t="shared" si="294"/>
        <v>3.173</v>
      </c>
      <c r="AA545">
        <v>51.51</v>
      </c>
      <c r="AB545">
        <v>0</v>
      </c>
      <c r="AC545">
        <v>0</v>
      </c>
      <c r="AD545">
        <v>0</v>
      </c>
      <c r="AE545">
        <v>38.729999999999997</v>
      </c>
      <c r="AF545">
        <v>0</v>
      </c>
      <c r="AG545">
        <v>0</v>
      </c>
      <c r="AH545">
        <v>0</v>
      </c>
      <c r="AI545">
        <v>1.33</v>
      </c>
      <c r="AJ545">
        <v>1</v>
      </c>
      <c r="AK545">
        <v>1</v>
      </c>
      <c r="AL545">
        <v>1</v>
      </c>
      <c r="AM545">
        <v>2</v>
      </c>
      <c r="AN545">
        <v>0</v>
      </c>
      <c r="AO545">
        <v>1</v>
      </c>
      <c r="AP545">
        <v>1</v>
      </c>
      <c r="AQ545">
        <v>0</v>
      </c>
      <c r="AR545">
        <v>0</v>
      </c>
      <c r="AS545" t="s">
        <v>3</v>
      </c>
      <c r="AT545">
        <v>3.173</v>
      </c>
      <c r="AU545" t="s">
        <v>42</v>
      </c>
      <c r="AV545">
        <v>0</v>
      </c>
      <c r="AW545">
        <v>2</v>
      </c>
      <c r="AX545">
        <v>85737599</v>
      </c>
      <c r="AY545">
        <v>1</v>
      </c>
      <c r="AZ545">
        <v>0</v>
      </c>
      <c r="BA545">
        <v>541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CV545">
        <v>0</v>
      </c>
      <c r="CW545">
        <v>0</v>
      </c>
      <c r="CX545">
        <f>ROUND(Y545*Source!I267,9)</f>
        <v>1.36439</v>
      </c>
      <c r="CY545">
        <f t="shared" si="295"/>
        <v>51.51</v>
      </c>
      <c r="CZ545">
        <f t="shared" si="296"/>
        <v>38.729999999999997</v>
      </c>
      <c r="DA545">
        <f t="shared" si="297"/>
        <v>1.33</v>
      </c>
      <c r="DB545">
        <f t="shared" si="298"/>
        <v>122.89</v>
      </c>
      <c r="DC545">
        <f t="shared" si="299"/>
        <v>0</v>
      </c>
      <c r="DD545" t="s">
        <v>3</v>
      </c>
      <c r="DE545" t="s">
        <v>3</v>
      </c>
      <c r="DF545">
        <f t="shared" si="300"/>
        <v>70.28</v>
      </c>
      <c r="DG545">
        <f t="shared" si="301"/>
        <v>0</v>
      </c>
      <c r="DH545">
        <f t="shared" si="293"/>
        <v>0</v>
      </c>
      <c r="DI545">
        <f t="shared" si="283"/>
        <v>0</v>
      </c>
      <c r="DJ545">
        <f t="shared" si="302"/>
        <v>70.28</v>
      </c>
      <c r="DK545">
        <v>0</v>
      </c>
      <c r="DL545" t="s">
        <v>3</v>
      </c>
      <c r="DM545">
        <v>0</v>
      </c>
      <c r="DN545" t="s">
        <v>3</v>
      </c>
      <c r="DO545">
        <v>0</v>
      </c>
    </row>
    <row r="546" spans="1:119" x14ac:dyDescent="0.2">
      <c r="A546">
        <f>ROW(Source!A267)</f>
        <v>267</v>
      </c>
      <c r="B546">
        <v>85736473</v>
      </c>
      <c r="C546">
        <v>85737568</v>
      </c>
      <c r="D546">
        <v>85215474</v>
      </c>
      <c r="E546">
        <v>1</v>
      </c>
      <c r="F546">
        <v>1</v>
      </c>
      <c r="G546">
        <v>1081</v>
      </c>
      <c r="H546">
        <v>3</v>
      </c>
      <c r="I546" t="s">
        <v>403</v>
      </c>
      <c r="J546" t="s">
        <v>405</v>
      </c>
      <c r="K546" t="s">
        <v>404</v>
      </c>
      <c r="L546">
        <v>1355</v>
      </c>
      <c r="N546">
        <v>1010</v>
      </c>
      <c r="O546" t="s">
        <v>70</v>
      </c>
      <c r="P546" t="s">
        <v>70</v>
      </c>
      <c r="Q546">
        <v>100</v>
      </c>
      <c r="W546">
        <v>0</v>
      </c>
      <c r="X546">
        <v>-1872562451</v>
      </c>
      <c r="Y546">
        <f t="shared" si="294"/>
        <v>0.48837199999999997</v>
      </c>
      <c r="AA546">
        <v>1105.06</v>
      </c>
      <c r="AB546">
        <v>0</v>
      </c>
      <c r="AC546">
        <v>0</v>
      </c>
      <c r="AD546">
        <v>0</v>
      </c>
      <c r="AE546">
        <v>526.22</v>
      </c>
      <c r="AF546">
        <v>0</v>
      </c>
      <c r="AG546">
        <v>0</v>
      </c>
      <c r="AH546">
        <v>0</v>
      </c>
      <c r="AI546">
        <v>2.1</v>
      </c>
      <c r="AJ546">
        <v>1</v>
      </c>
      <c r="AK546">
        <v>1</v>
      </c>
      <c r="AL546">
        <v>1</v>
      </c>
      <c r="AM546">
        <v>0</v>
      </c>
      <c r="AN546">
        <v>0</v>
      </c>
      <c r="AO546">
        <v>0</v>
      </c>
      <c r="AP546">
        <v>1</v>
      </c>
      <c r="AQ546">
        <v>0</v>
      </c>
      <c r="AR546">
        <v>0</v>
      </c>
      <c r="AS546" t="s">
        <v>3</v>
      </c>
      <c r="AT546">
        <v>0.48837199999999997</v>
      </c>
      <c r="AU546" t="s">
        <v>42</v>
      </c>
      <c r="AV546">
        <v>0</v>
      </c>
      <c r="AW546">
        <v>1</v>
      </c>
      <c r="AX546">
        <v>-1</v>
      </c>
      <c r="AY546">
        <v>0</v>
      </c>
      <c r="AZ546">
        <v>0</v>
      </c>
      <c r="BA546" t="s">
        <v>3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CV546">
        <v>0</v>
      </c>
      <c r="CW546">
        <v>0</v>
      </c>
      <c r="CX546">
        <f>ROUND(Y546*Source!I267,9)</f>
        <v>0.20999996000000001</v>
      </c>
      <c r="CY546">
        <f t="shared" si="295"/>
        <v>1105.06</v>
      </c>
      <c r="CZ546">
        <f t="shared" si="296"/>
        <v>526.22</v>
      </c>
      <c r="DA546">
        <f t="shared" si="297"/>
        <v>2.1</v>
      </c>
      <c r="DB546">
        <f t="shared" si="298"/>
        <v>256.99</v>
      </c>
      <c r="DC546">
        <f t="shared" si="299"/>
        <v>0</v>
      </c>
      <c r="DD546" t="s">
        <v>3</v>
      </c>
      <c r="DE546" t="s">
        <v>3</v>
      </c>
      <c r="DF546">
        <f t="shared" si="300"/>
        <v>232.06</v>
      </c>
      <c r="DG546">
        <f t="shared" si="301"/>
        <v>0</v>
      </c>
      <c r="DH546">
        <f t="shared" si="293"/>
        <v>0</v>
      </c>
      <c r="DI546">
        <f t="shared" si="283"/>
        <v>0</v>
      </c>
      <c r="DJ546">
        <f t="shared" si="302"/>
        <v>232.06</v>
      </c>
      <c r="DK546">
        <v>0</v>
      </c>
      <c r="DL546" t="s">
        <v>3</v>
      </c>
      <c r="DM546">
        <v>0</v>
      </c>
      <c r="DN546" t="s">
        <v>3</v>
      </c>
      <c r="DO546">
        <v>0</v>
      </c>
    </row>
    <row r="547" spans="1:119" x14ac:dyDescent="0.2">
      <c r="A547">
        <f>ROW(Source!A267)</f>
        <v>267</v>
      </c>
      <c r="B547">
        <v>85736473</v>
      </c>
      <c r="C547">
        <v>85737568</v>
      </c>
      <c r="D547">
        <v>85212378</v>
      </c>
      <c r="E547">
        <v>1</v>
      </c>
      <c r="F547">
        <v>1</v>
      </c>
      <c r="G547">
        <v>1081</v>
      </c>
      <c r="H547">
        <v>3</v>
      </c>
      <c r="I547" t="s">
        <v>411</v>
      </c>
      <c r="J547" t="s">
        <v>413</v>
      </c>
      <c r="K547" t="s">
        <v>412</v>
      </c>
      <c r="L547">
        <v>1354</v>
      </c>
      <c r="N547">
        <v>1010</v>
      </c>
      <c r="O547" t="s">
        <v>146</v>
      </c>
      <c r="P547" t="s">
        <v>146</v>
      </c>
      <c r="Q547">
        <v>1</v>
      </c>
      <c r="W547">
        <v>0</v>
      </c>
      <c r="X547">
        <v>-1746022724</v>
      </c>
      <c r="Y547">
        <f t="shared" si="294"/>
        <v>174.41860500000001</v>
      </c>
      <c r="AA547">
        <v>3.04</v>
      </c>
      <c r="AB547">
        <v>0</v>
      </c>
      <c r="AC547">
        <v>0</v>
      </c>
      <c r="AD547">
        <v>0</v>
      </c>
      <c r="AE547">
        <v>2.4700000000000002</v>
      </c>
      <c r="AF547">
        <v>0</v>
      </c>
      <c r="AG547">
        <v>0</v>
      </c>
      <c r="AH547">
        <v>0</v>
      </c>
      <c r="AI547">
        <v>1.23</v>
      </c>
      <c r="AJ547">
        <v>1</v>
      </c>
      <c r="AK547">
        <v>1</v>
      </c>
      <c r="AL547">
        <v>1</v>
      </c>
      <c r="AM547">
        <v>0</v>
      </c>
      <c r="AN547">
        <v>0</v>
      </c>
      <c r="AO547">
        <v>0</v>
      </c>
      <c r="AP547">
        <v>1</v>
      </c>
      <c r="AQ547">
        <v>0</v>
      </c>
      <c r="AR547">
        <v>0</v>
      </c>
      <c r="AS547" t="s">
        <v>3</v>
      </c>
      <c r="AT547">
        <v>174.41860500000001</v>
      </c>
      <c r="AU547" t="s">
        <v>42</v>
      </c>
      <c r="AV547">
        <v>0</v>
      </c>
      <c r="AW547">
        <v>1</v>
      </c>
      <c r="AX547">
        <v>-1</v>
      </c>
      <c r="AY547">
        <v>0</v>
      </c>
      <c r="AZ547">
        <v>0</v>
      </c>
      <c r="BA547" t="s">
        <v>3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CV547">
        <v>0</v>
      </c>
      <c r="CW547">
        <v>0</v>
      </c>
      <c r="CX547">
        <f>ROUND(Y547*Source!I267,9)</f>
        <v>75.000000150000005</v>
      </c>
      <c r="CY547">
        <f t="shared" si="295"/>
        <v>3.04</v>
      </c>
      <c r="CZ547">
        <f t="shared" si="296"/>
        <v>2.4700000000000002</v>
      </c>
      <c r="DA547">
        <f t="shared" si="297"/>
        <v>1.23</v>
      </c>
      <c r="DB547">
        <f t="shared" si="298"/>
        <v>430.81</v>
      </c>
      <c r="DC547">
        <f t="shared" si="299"/>
        <v>0</v>
      </c>
      <c r="DD547" t="s">
        <v>3</v>
      </c>
      <c r="DE547" t="s">
        <v>3</v>
      </c>
      <c r="DF547">
        <f t="shared" si="300"/>
        <v>228</v>
      </c>
      <c r="DG547">
        <f t="shared" si="301"/>
        <v>0</v>
      </c>
      <c r="DH547">
        <f t="shared" si="293"/>
        <v>0</v>
      </c>
      <c r="DI547">
        <f t="shared" si="283"/>
        <v>0</v>
      </c>
      <c r="DJ547">
        <f t="shared" si="302"/>
        <v>228</v>
      </c>
      <c r="DK547">
        <v>0</v>
      </c>
      <c r="DL547" t="s">
        <v>3</v>
      </c>
      <c r="DM547">
        <v>0</v>
      </c>
      <c r="DN547" t="s">
        <v>3</v>
      </c>
      <c r="DO547">
        <v>0</v>
      </c>
    </row>
    <row r="548" spans="1:119" x14ac:dyDescent="0.2">
      <c r="A548">
        <f>ROW(Source!A267)</f>
        <v>267</v>
      </c>
      <c r="B548">
        <v>85736473</v>
      </c>
      <c r="C548">
        <v>85737568</v>
      </c>
      <c r="D548">
        <v>85212387</v>
      </c>
      <c r="E548">
        <v>1</v>
      </c>
      <c r="F548">
        <v>1</v>
      </c>
      <c r="G548">
        <v>1081</v>
      </c>
      <c r="H548">
        <v>3</v>
      </c>
      <c r="I548" t="s">
        <v>419</v>
      </c>
      <c r="J548" t="s">
        <v>421</v>
      </c>
      <c r="K548" t="s">
        <v>420</v>
      </c>
      <c r="L548">
        <v>1354</v>
      </c>
      <c r="N548">
        <v>1010</v>
      </c>
      <c r="O548" t="s">
        <v>146</v>
      </c>
      <c r="P548" t="s">
        <v>146</v>
      </c>
      <c r="Q548">
        <v>1</v>
      </c>
      <c r="W548">
        <v>0</v>
      </c>
      <c r="X548">
        <v>2032628862</v>
      </c>
      <c r="Y548">
        <f t="shared" si="294"/>
        <v>344.18604699999997</v>
      </c>
      <c r="AA548">
        <v>4.28</v>
      </c>
      <c r="AB548">
        <v>0</v>
      </c>
      <c r="AC548">
        <v>0</v>
      </c>
      <c r="AD548">
        <v>0</v>
      </c>
      <c r="AE548">
        <v>1.9</v>
      </c>
      <c r="AF548">
        <v>0</v>
      </c>
      <c r="AG548">
        <v>0</v>
      </c>
      <c r="AH548">
        <v>0</v>
      </c>
      <c r="AI548">
        <v>2.25</v>
      </c>
      <c r="AJ548">
        <v>1</v>
      </c>
      <c r="AK548">
        <v>1</v>
      </c>
      <c r="AL548">
        <v>1</v>
      </c>
      <c r="AM548">
        <v>0</v>
      </c>
      <c r="AN548">
        <v>0</v>
      </c>
      <c r="AO548">
        <v>0</v>
      </c>
      <c r="AP548">
        <v>1</v>
      </c>
      <c r="AQ548">
        <v>0</v>
      </c>
      <c r="AR548">
        <v>0</v>
      </c>
      <c r="AS548" t="s">
        <v>3</v>
      </c>
      <c r="AT548">
        <v>344.18604699999997</v>
      </c>
      <c r="AU548" t="s">
        <v>42</v>
      </c>
      <c r="AV548">
        <v>0</v>
      </c>
      <c r="AW548">
        <v>1</v>
      </c>
      <c r="AX548">
        <v>-1</v>
      </c>
      <c r="AY548">
        <v>0</v>
      </c>
      <c r="AZ548">
        <v>0</v>
      </c>
      <c r="BA548" t="s">
        <v>3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CV548">
        <v>0</v>
      </c>
      <c r="CW548">
        <v>0</v>
      </c>
      <c r="CX548">
        <f>ROUND(Y548*Source!I267,9)</f>
        <v>148.00000021</v>
      </c>
      <c r="CY548">
        <f t="shared" si="295"/>
        <v>4.28</v>
      </c>
      <c r="CZ548">
        <f t="shared" si="296"/>
        <v>1.9</v>
      </c>
      <c r="DA548">
        <f t="shared" si="297"/>
        <v>2.25</v>
      </c>
      <c r="DB548">
        <f t="shared" si="298"/>
        <v>653.95000000000005</v>
      </c>
      <c r="DC548">
        <f t="shared" si="299"/>
        <v>0</v>
      </c>
      <c r="DD548" t="s">
        <v>3</v>
      </c>
      <c r="DE548" t="s">
        <v>3</v>
      </c>
      <c r="DF548">
        <f t="shared" si="300"/>
        <v>633.44000000000005</v>
      </c>
      <c r="DG548">
        <f t="shared" si="301"/>
        <v>0</v>
      </c>
      <c r="DH548">
        <f t="shared" si="293"/>
        <v>0</v>
      </c>
      <c r="DI548">
        <f t="shared" si="283"/>
        <v>0</v>
      </c>
      <c r="DJ548">
        <f t="shared" si="302"/>
        <v>633.44000000000005</v>
      </c>
      <c r="DK548">
        <v>0</v>
      </c>
      <c r="DL548" t="s">
        <v>3</v>
      </c>
      <c r="DM548">
        <v>0</v>
      </c>
      <c r="DN548" t="s">
        <v>3</v>
      </c>
      <c r="DO548">
        <v>0</v>
      </c>
    </row>
    <row r="549" spans="1:119" x14ac:dyDescent="0.2">
      <c r="A549">
        <f>ROW(Source!A267)</f>
        <v>267</v>
      </c>
      <c r="B549">
        <v>85736473</v>
      </c>
      <c r="C549">
        <v>85737568</v>
      </c>
      <c r="D549">
        <v>85212638</v>
      </c>
      <c r="E549">
        <v>1</v>
      </c>
      <c r="F549">
        <v>1</v>
      </c>
      <c r="G549">
        <v>1081</v>
      </c>
      <c r="H549">
        <v>3</v>
      </c>
      <c r="I549" t="s">
        <v>407</v>
      </c>
      <c r="J549" t="s">
        <v>409</v>
      </c>
      <c r="K549" t="s">
        <v>408</v>
      </c>
      <c r="L549">
        <v>1301</v>
      </c>
      <c r="N549">
        <v>1003</v>
      </c>
      <c r="O549" t="s">
        <v>156</v>
      </c>
      <c r="P549" t="s">
        <v>156</v>
      </c>
      <c r="Q549">
        <v>1</v>
      </c>
      <c r="W549">
        <v>0</v>
      </c>
      <c r="X549">
        <v>1466457120</v>
      </c>
      <c r="Y549">
        <f t="shared" si="294"/>
        <v>102.5</v>
      </c>
      <c r="AA549">
        <v>42.83</v>
      </c>
      <c r="AB549">
        <v>0</v>
      </c>
      <c r="AC549">
        <v>0</v>
      </c>
      <c r="AD549">
        <v>0</v>
      </c>
      <c r="AE549">
        <v>16.100000000000001</v>
      </c>
      <c r="AF549">
        <v>0</v>
      </c>
      <c r="AG549">
        <v>0</v>
      </c>
      <c r="AH549">
        <v>0</v>
      </c>
      <c r="AI549">
        <v>2.66</v>
      </c>
      <c r="AJ549">
        <v>1</v>
      </c>
      <c r="AK549">
        <v>1</v>
      </c>
      <c r="AL549">
        <v>1</v>
      </c>
      <c r="AM549">
        <v>0</v>
      </c>
      <c r="AN549">
        <v>0</v>
      </c>
      <c r="AO549">
        <v>0</v>
      </c>
      <c r="AP549">
        <v>1</v>
      </c>
      <c r="AQ549">
        <v>0</v>
      </c>
      <c r="AR549">
        <v>0</v>
      </c>
      <c r="AS549" t="s">
        <v>3</v>
      </c>
      <c r="AT549">
        <v>102.5</v>
      </c>
      <c r="AU549" t="s">
        <v>42</v>
      </c>
      <c r="AV549">
        <v>0</v>
      </c>
      <c r="AW549">
        <v>1</v>
      </c>
      <c r="AX549">
        <v>-1</v>
      </c>
      <c r="AY549">
        <v>0</v>
      </c>
      <c r="AZ549">
        <v>0</v>
      </c>
      <c r="BA549" t="s">
        <v>3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CV549">
        <v>0</v>
      </c>
      <c r="CW549">
        <v>0</v>
      </c>
      <c r="CX549">
        <f>ROUND(Y549*Source!I267,9)</f>
        <v>44.075000000000003</v>
      </c>
      <c r="CY549">
        <f t="shared" si="295"/>
        <v>42.83</v>
      </c>
      <c r="CZ549">
        <f t="shared" si="296"/>
        <v>16.100000000000001</v>
      </c>
      <c r="DA549">
        <f t="shared" si="297"/>
        <v>2.66</v>
      </c>
      <c r="DB549">
        <f t="shared" si="298"/>
        <v>1650.25</v>
      </c>
      <c r="DC549">
        <f t="shared" si="299"/>
        <v>0</v>
      </c>
      <c r="DD549" t="s">
        <v>3</v>
      </c>
      <c r="DE549" t="s">
        <v>3</v>
      </c>
      <c r="DF549">
        <f t="shared" si="300"/>
        <v>1887.73</v>
      </c>
      <c r="DG549">
        <f t="shared" si="301"/>
        <v>0</v>
      </c>
      <c r="DH549">
        <f t="shared" si="293"/>
        <v>0</v>
      </c>
      <c r="DI549">
        <f t="shared" si="283"/>
        <v>0</v>
      </c>
      <c r="DJ549">
        <f t="shared" si="302"/>
        <v>1887.73</v>
      </c>
      <c r="DK549">
        <v>0</v>
      </c>
      <c r="DL549" t="s">
        <v>3</v>
      </c>
      <c r="DM549">
        <v>0</v>
      </c>
      <c r="DN549" t="s">
        <v>3</v>
      </c>
      <c r="DO549">
        <v>0</v>
      </c>
    </row>
    <row r="550" spans="1:119" x14ac:dyDescent="0.2">
      <c r="A550">
        <f>ROW(Source!A267)</f>
        <v>267</v>
      </c>
      <c r="B550">
        <v>85736473</v>
      </c>
      <c r="C550">
        <v>85737568</v>
      </c>
      <c r="D550">
        <v>85212776</v>
      </c>
      <c r="E550">
        <v>1</v>
      </c>
      <c r="F550">
        <v>1</v>
      </c>
      <c r="G550">
        <v>1081</v>
      </c>
      <c r="H550">
        <v>3</v>
      </c>
      <c r="I550" t="s">
        <v>415</v>
      </c>
      <c r="J550" t="s">
        <v>417</v>
      </c>
      <c r="K550" t="s">
        <v>416</v>
      </c>
      <c r="L550">
        <v>1354</v>
      </c>
      <c r="N550">
        <v>1010</v>
      </c>
      <c r="O550" t="s">
        <v>146</v>
      </c>
      <c r="P550" t="s">
        <v>146</v>
      </c>
      <c r="Q550">
        <v>1</v>
      </c>
      <c r="W550">
        <v>0</v>
      </c>
      <c r="X550">
        <v>-446217125</v>
      </c>
      <c r="Y550">
        <f t="shared" si="294"/>
        <v>97.674419</v>
      </c>
      <c r="AA550">
        <v>22.99</v>
      </c>
      <c r="AB550">
        <v>0</v>
      </c>
      <c r="AC550">
        <v>0</v>
      </c>
      <c r="AD550">
        <v>0</v>
      </c>
      <c r="AE550">
        <v>5.41</v>
      </c>
      <c r="AF550">
        <v>0</v>
      </c>
      <c r="AG550">
        <v>0</v>
      </c>
      <c r="AH550">
        <v>0</v>
      </c>
      <c r="AI550">
        <v>4.25</v>
      </c>
      <c r="AJ550">
        <v>1</v>
      </c>
      <c r="AK550">
        <v>1</v>
      </c>
      <c r="AL550">
        <v>1</v>
      </c>
      <c r="AM550">
        <v>0</v>
      </c>
      <c r="AN550">
        <v>0</v>
      </c>
      <c r="AO550">
        <v>0</v>
      </c>
      <c r="AP550">
        <v>1</v>
      </c>
      <c r="AQ550">
        <v>0</v>
      </c>
      <c r="AR550">
        <v>0</v>
      </c>
      <c r="AS550" t="s">
        <v>3</v>
      </c>
      <c r="AT550">
        <v>97.674419</v>
      </c>
      <c r="AU550" t="s">
        <v>42</v>
      </c>
      <c r="AV550">
        <v>0</v>
      </c>
      <c r="AW550">
        <v>1</v>
      </c>
      <c r="AX550">
        <v>-1</v>
      </c>
      <c r="AY550">
        <v>0</v>
      </c>
      <c r="AZ550">
        <v>0</v>
      </c>
      <c r="BA550" t="s">
        <v>3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CV550">
        <v>0</v>
      </c>
      <c r="CW550">
        <v>0</v>
      </c>
      <c r="CX550">
        <f>ROUND(Y550*Source!I267,9)</f>
        <v>42.00000017</v>
      </c>
      <c r="CY550">
        <f t="shared" si="295"/>
        <v>22.99</v>
      </c>
      <c r="CZ550">
        <f t="shared" si="296"/>
        <v>5.41</v>
      </c>
      <c r="DA550">
        <f t="shared" si="297"/>
        <v>4.25</v>
      </c>
      <c r="DB550">
        <f t="shared" si="298"/>
        <v>528.41999999999996</v>
      </c>
      <c r="DC550">
        <f t="shared" si="299"/>
        <v>0</v>
      </c>
      <c r="DD550" t="s">
        <v>3</v>
      </c>
      <c r="DE550" t="s">
        <v>3</v>
      </c>
      <c r="DF550">
        <f t="shared" si="300"/>
        <v>965.58</v>
      </c>
      <c r="DG550">
        <f t="shared" si="301"/>
        <v>0</v>
      </c>
      <c r="DH550">
        <f t="shared" si="293"/>
        <v>0</v>
      </c>
      <c r="DI550">
        <f t="shared" si="283"/>
        <v>0</v>
      </c>
      <c r="DJ550">
        <f t="shared" si="302"/>
        <v>965.58</v>
      </c>
      <c r="DK550">
        <v>0</v>
      </c>
      <c r="DL550" t="s">
        <v>3</v>
      </c>
      <c r="DM550">
        <v>0</v>
      </c>
      <c r="DN550" t="s">
        <v>3</v>
      </c>
      <c r="DO550">
        <v>0</v>
      </c>
    </row>
    <row r="551" spans="1:119" x14ac:dyDescent="0.2">
      <c r="A551">
        <f>ROW(Source!A267)</f>
        <v>267</v>
      </c>
      <c r="B551">
        <v>85736473</v>
      </c>
      <c r="C551">
        <v>85737568</v>
      </c>
      <c r="D551">
        <v>85212822</v>
      </c>
      <c r="E551">
        <v>1</v>
      </c>
      <c r="F551">
        <v>1</v>
      </c>
      <c r="G551">
        <v>1081</v>
      </c>
      <c r="H551">
        <v>3</v>
      </c>
      <c r="I551" t="s">
        <v>423</v>
      </c>
      <c r="J551" t="s">
        <v>425</v>
      </c>
      <c r="K551" t="s">
        <v>424</v>
      </c>
      <c r="L551">
        <v>1354</v>
      </c>
      <c r="N551">
        <v>1010</v>
      </c>
      <c r="O551" t="s">
        <v>146</v>
      </c>
      <c r="P551" t="s">
        <v>146</v>
      </c>
      <c r="Q551">
        <v>1</v>
      </c>
      <c r="W551">
        <v>0</v>
      </c>
      <c r="X551">
        <v>761068647</v>
      </c>
      <c r="Y551">
        <f t="shared" si="294"/>
        <v>23.255814000000001</v>
      </c>
      <c r="AA551">
        <v>215.94</v>
      </c>
      <c r="AB551">
        <v>0</v>
      </c>
      <c r="AC551">
        <v>0</v>
      </c>
      <c r="AD551">
        <v>0</v>
      </c>
      <c r="AE551">
        <v>24.29</v>
      </c>
      <c r="AF551">
        <v>0</v>
      </c>
      <c r="AG551">
        <v>0</v>
      </c>
      <c r="AH551">
        <v>0</v>
      </c>
      <c r="AI551">
        <v>8.89</v>
      </c>
      <c r="AJ551">
        <v>1</v>
      </c>
      <c r="AK551">
        <v>1</v>
      </c>
      <c r="AL551">
        <v>1</v>
      </c>
      <c r="AM551">
        <v>0</v>
      </c>
      <c r="AN551">
        <v>0</v>
      </c>
      <c r="AO551">
        <v>0</v>
      </c>
      <c r="AP551">
        <v>1</v>
      </c>
      <c r="AQ551">
        <v>0</v>
      </c>
      <c r="AR551">
        <v>0</v>
      </c>
      <c r="AS551" t="s">
        <v>3</v>
      </c>
      <c r="AT551">
        <v>23.255814000000001</v>
      </c>
      <c r="AU551" t="s">
        <v>42</v>
      </c>
      <c r="AV551">
        <v>0</v>
      </c>
      <c r="AW551">
        <v>1</v>
      </c>
      <c r="AX551">
        <v>-1</v>
      </c>
      <c r="AY551">
        <v>0</v>
      </c>
      <c r="AZ551">
        <v>0</v>
      </c>
      <c r="BA551" t="s">
        <v>3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CV551">
        <v>0</v>
      </c>
      <c r="CW551">
        <v>0</v>
      </c>
      <c r="CX551">
        <f>ROUND(Y551*Source!I267,9)</f>
        <v>10.00000002</v>
      </c>
      <c r="CY551">
        <f t="shared" si="295"/>
        <v>215.94</v>
      </c>
      <c r="CZ551">
        <f t="shared" si="296"/>
        <v>24.29</v>
      </c>
      <c r="DA551">
        <f t="shared" si="297"/>
        <v>8.89</v>
      </c>
      <c r="DB551">
        <f t="shared" si="298"/>
        <v>564.88</v>
      </c>
      <c r="DC551">
        <f t="shared" si="299"/>
        <v>0</v>
      </c>
      <c r="DD551" t="s">
        <v>3</v>
      </c>
      <c r="DE551" t="s">
        <v>3</v>
      </c>
      <c r="DF551">
        <f t="shared" si="300"/>
        <v>2159.4</v>
      </c>
      <c r="DG551">
        <f t="shared" si="301"/>
        <v>0</v>
      </c>
      <c r="DH551">
        <f t="shared" si="293"/>
        <v>0</v>
      </c>
      <c r="DI551">
        <f t="shared" si="283"/>
        <v>0</v>
      </c>
      <c r="DJ551">
        <f t="shared" si="302"/>
        <v>2159.4</v>
      </c>
      <c r="DK551">
        <v>0</v>
      </c>
      <c r="DL551" t="s">
        <v>3</v>
      </c>
      <c r="DM551">
        <v>0</v>
      </c>
      <c r="DN551" t="s">
        <v>3</v>
      </c>
      <c r="DO551">
        <v>0</v>
      </c>
    </row>
    <row r="552" spans="1:119" x14ac:dyDescent="0.2">
      <c r="A552">
        <f>ROW(Source!A267)</f>
        <v>267</v>
      </c>
      <c r="B552">
        <v>85736473</v>
      </c>
      <c r="C552">
        <v>85737568</v>
      </c>
      <c r="D552">
        <v>85208910</v>
      </c>
      <c r="E552">
        <v>1</v>
      </c>
      <c r="F552">
        <v>1</v>
      </c>
      <c r="G552">
        <v>1081</v>
      </c>
      <c r="H552">
        <v>3</v>
      </c>
      <c r="I552" t="s">
        <v>427</v>
      </c>
      <c r="J552" t="s">
        <v>429</v>
      </c>
      <c r="K552" t="s">
        <v>428</v>
      </c>
      <c r="L552">
        <v>1354</v>
      </c>
      <c r="N552">
        <v>1010</v>
      </c>
      <c r="O552" t="s">
        <v>146</v>
      </c>
      <c r="P552" t="s">
        <v>146</v>
      </c>
      <c r="Q552">
        <v>1</v>
      </c>
      <c r="W552">
        <v>0</v>
      </c>
      <c r="X552">
        <v>1847581397</v>
      </c>
      <c r="Y552">
        <f t="shared" si="294"/>
        <v>1.05</v>
      </c>
      <c r="AA552">
        <v>73.88</v>
      </c>
      <c r="AB552">
        <v>0</v>
      </c>
      <c r="AC552">
        <v>0</v>
      </c>
      <c r="AD552">
        <v>0</v>
      </c>
      <c r="AE552">
        <v>11.82</v>
      </c>
      <c r="AF552">
        <v>0</v>
      </c>
      <c r="AG552">
        <v>0</v>
      </c>
      <c r="AH552">
        <v>0</v>
      </c>
      <c r="AI552">
        <v>6.25</v>
      </c>
      <c r="AJ552">
        <v>1</v>
      </c>
      <c r="AK552">
        <v>1</v>
      </c>
      <c r="AL552">
        <v>1</v>
      </c>
      <c r="AM552">
        <v>0</v>
      </c>
      <c r="AN552">
        <v>0</v>
      </c>
      <c r="AO552">
        <v>0</v>
      </c>
      <c r="AP552">
        <v>1</v>
      </c>
      <c r="AQ552">
        <v>0</v>
      </c>
      <c r="AR552">
        <v>0</v>
      </c>
      <c r="AS552" t="s">
        <v>3</v>
      </c>
      <c r="AT552">
        <v>1.05</v>
      </c>
      <c r="AU552" t="s">
        <v>42</v>
      </c>
      <c r="AV552">
        <v>0</v>
      </c>
      <c r="AW552">
        <v>1</v>
      </c>
      <c r="AX552">
        <v>-1</v>
      </c>
      <c r="AY552">
        <v>0</v>
      </c>
      <c r="AZ552">
        <v>0</v>
      </c>
      <c r="BA552" t="s">
        <v>3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CV552">
        <v>0</v>
      </c>
      <c r="CW552">
        <v>0</v>
      </c>
      <c r="CX552">
        <f>ROUND(Y552*Source!I267,9)</f>
        <v>0.45150000000000001</v>
      </c>
      <c r="CY552">
        <f t="shared" si="295"/>
        <v>73.88</v>
      </c>
      <c r="CZ552">
        <f t="shared" si="296"/>
        <v>11.82</v>
      </c>
      <c r="DA552">
        <f t="shared" si="297"/>
        <v>6.25</v>
      </c>
      <c r="DB552">
        <f t="shared" si="298"/>
        <v>12.41</v>
      </c>
      <c r="DC552">
        <f t="shared" si="299"/>
        <v>0</v>
      </c>
      <c r="DD552" t="s">
        <v>3</v>
      </c>
      <c r="DE552" t="s">
        <v>3</v>
      </c>
      <c r="DF552">
        <f t="shared" si="300"/>
        <v>33.36</v>
      </c>
      <c r="DG552">
        <f t="shared" si="301"/>
        <v>0</v>
      </c>
      <c r="DH552">
        <f t="shared" si="293"/>
        <v>0</v>
      </c>
      <c r="DI552">
        <f t="shared" si="283"/>
        <v>0</v>
      </c>
      <c r="DJ552">
        <f t="shared" si="302"/>
        <v>33.36</v>
      </c>
      <c r="DK552">
        <v>0</v>
      </c>
      <c r="DL552" t="s">
        <v>3</v>
      </c>
      <c r="DM552">
        <v>0</v>
      </c>
      <c r="DN552" t="s">
        <v>3</v>
      </c>
      <c r="DO552">
        <v>0</v>
      </c>
    </row>
    <row r="553" spans="1:119" x14ac:dyDescent="0.2">
      <c r="A553">
        <f>ROW(Source!A282)</f>
        <v>282</v>
      </c>
      <c r="B553">
        <v>85736471</v>
      </c>
      <c r="C553">
        <v>85737569</v>
      </c>
      <c r="D553">
        <v>85164021</v>
      </c>
      <c r="E553">
        <v>1081</v>
      </c>
      <c r="F553">
        <v>1</v>
      </c>
      <c r="G553">
        <v>1081</v>
      </c>
      <c r="H553">
        <v>1</v>
      </c>
      <c r="I553" t="s">
        <v>684</v>
      </c>
      <c r="J553" t="s">
        <v>3</v>
      </c>
      <c r="K553" t="s">
        <v>685</v>
      </c>
      <c r="L553">
        <v>1191</v>
      </c>
      <c r="N553">
        <v>1013</v>
      </c>
      <c r="O553" t="s">
        <v>686</v>
      </c>
      <c r="P553" t="s">
        <v>686</v>
      </c>
      <c r="Q553">
        <v>1</v>
      </c>
      <c r="W553">
        <v>0</v>
      </c>
      <c r="X553">
        <v>476480486</v>
      </c>
      <c r="Y553">
        <f>((AT553*1.15)*1.2)</f>
        <v>3.2291999999999996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1</v>
      </c>
      <c r="AK553">
        <v>1</v>
      </c>
      <c r="AL553">
        <v>1</v>
      </c>
      <c r="AM553">
        <v>-2</v>
      </c>
      <c r="AN553">
        <v>0</v>
      </c>
      <c r="AO553">
        <v>1</v>
      </c>
      <c r="AP553">
        <v>1</v>
      </c>
      <c r="AQ553">
        <v>0</v>
      </c>
      <c r="AR553">
        <v>0</v>
      </c>
      <c r="AS553" t="s">
        <v>3</v>
      </c>
      <c r="AT553">
        <v>2.34</v>
      </c>
      <c r="AU553" t="s">
        <v>141</v>
      </c>
      <c r="AV553">
        <v>1</v>
      </c>
      <c r="AW553">
        <v>2</v>
      </c>
      <c r="AX553">
        <v>85737616</v>
      </c>
      <c r="AY553">
        <v>1</v>
      </c>
      <c r="AZ553">
        <v>0</v>
      </c>
      <c r="BA553">
        <v>547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CU553">
        <f>ROUND(AT553*Source!I282*AH553*AL553,2)</f>
        <v>0</v>
      </c>
      <c r="CV553">
        <f>ROUND(Y553*Source!I282,9)</f>
        <v>7.3948679999999998</v>
      </c>
      <c r="CW553">
        <v>0</v>
      </c>
      <c r="CX553">
        <f>ROUND(Y553*Source!I282,9)</f>
        <v>7.3948679999999998</v>
      </c>
      <c r="CY553">
        <f>AD553</f>
        <v>0</v>
      </c>
      <c r="CZ553">
        <f>AH553</f>
        <v>0</v>
      </c>
      <c r="DA553">
        <f>AL553</f>
        <v>1</v>
      </c>
      <c r="DB553">
        <f>ROUND(((ROUND(AT553*CZ553,2)*1.15)*1.2),6)</f>
        <v>0</v>
      </c>
      <c r="DC553">
        <f>ROUND(((ROUND(AT553*AG553,2)*1.15)*1.2),6)</f>
        <v>0</v>
      </c>
      <c r="DD553" t="s">
        <v>3</v>
      </c>
      <c r="DE553" t="s">
        <v>3</v>
      </c>
      <c r="DF553">
        <f t="shared" ref="DF553:DF577" si="303">ROUND(ROUND(AE553,2)*CX553,2)</f>
        <v>0</v>
      </c>
      <c r="DG553">
        <f t="shared" si="301"/>
        <v>0</v>
      </c>
      <c r="DH553">
        <f t="shared" si="293"/>
        <v>0</v>
      </c>
      <c r="DI553">
        <f t="shared" si="283"/>
        <v>0</v>
      </c>
      <c r="DJ553">
        <f>DI553</f>
        <v>0</v>
      </c>
      <c r="DK553">
        <v>0</v>
      </c>
      <c r="DL553" t="s">
        <v>3</v>
      </c>
      <c r="DM553">
        <v>0</v>
      </c>
      <c r="DN553" t="s">
        <v>3</v>
      </c>
      <c r="DO553">
        <v>0</v>
      </c>
    </row>
    <row r="554" spans="1:119" x14ac:dyDescent="0.2">
      <c r="A554">
        <f>ROW(Source!A282)</f>
        <v>282</v>
      </c>
      <c r="B554">
        <v>85736471</v>
      </c>
      <c r="C554">
        <v>85737569</v>
      </c>
      <c r="D554">
        <v>85229650</v>
      </c>
      <c r="E554">
        <v>1</v>
      </c>
      <c r="F554">
        <v>1</v>
      </c>
      <c r="G554">
        <v>1081</v>
      </c>
      <c r="H554">
        <v>2</v>
      </c>
      <c r="I554" t="s">
        <v>781</v>
      </c>
      <c r="J554" t="s">
        <v>782</v>
      </c>
      <c r="K554" t="s">
        <v>783</v>
      </c>
      <c r="L554">
        <v>1368</v>
      </c>
      <c r="N554">
        <v>1011</v>
      </c>
      <c r="O554" t="s">
        <v>690</v>
      </c>
      <c r="P554" t="s">
        <v>690</v>
      </c>
      <c r="Q554">
        <v>1</v>
      </c>
      <c r="W554">
        <v>0</v>
      </c>
      <c r="X554">
        <v>1594272634</v>
      </c>
      <c r="Y554">
        <f>((AT554*1.25)*1.2)</f>
        <v>1.5</v>
      </c>
      <c r="AA554">
        <v>0</v>
      </c>
      <c r="AB554">
        <v>1.68</v>
      </c>
      <c r="AC554">
        <v>0</v>
      </c>
      <c r="AD554">
        <v>0</v>
      </c>
      <c r="AE554">
        <v>0</v>
      </c>
      <c r="AF554">
        <v>1.57</v>
      </c>
      <c r="AG554">
        <v>0</v>
      </c>
      <c r="AH554">
        <v>0</v>
      </c>
      <c r="AI554">
        <v>1</v>
      </c>
      <c r="AJ554">
        <v>1</v>
      </c>
      <c r="AK554">
        <v>1</v>
      </c>
      <c r="AL554">
        <v>1</v>
      </c>
      <c r="AM554">
        <v>-2</v>
      </c>
      <c r="AN554">
        <v>0</v>
      </c>
      <c r="AO554">
        <v>1</v>
      </c>
      <c r="AP554">
        <v>1</v>
      </c>
      <c r="AQ554">
        <v>0</v>
      </c>
      <c r="AR554">
        <v>0</v>
      </c>
      <c r="AS554" t="s">
        <v>3</v>
      </c>
      <c r="AT554">
        <v>1</v>
      </c>
      <c r="AU554" t="s">
        <v>140</v>
      </c>
      <c r="AV554">
        <v>0</v>
      </c>
      <c r="AW554">
        <v>2</v>
      </c>
      <c r="AX554">
        <v>85737617</v>
      </c>
      <c r="AY554">
        <v>1</v>
      </c>
      <c r="AZ554">
        <v>0</v>
      </c>
      <c r="BA554">
        <v>548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CV554">
        <v>0</v>
      </c>
      <c r="CW554">
        <f>ROUND(Y554*Source!I282*DO554,9)</f>
        <v>0</v>
      </c>
      <c r="CX554">
        <f>ROUND(Y554*Source!I282,9)</f>
        <v>3.4350000000000001</v>
      </c>
      <c r="CY554">
        <f>AB554</f>
        <v>1.68</v>
      </c>
      <c r="CZ554">
        <f>AF554</f>
        <v>1.57</v>
      </c>
      <c r="DA554">
        <f>AJ554</f>
        <v>1</v>
      </c>
      <c r="DB554">
        <f>ROUND(((ROUND(AT554*CZ554,2)*1.25)*1.2),6)</f>
        <v>2.355</v>
      </c>
      <c r="DC554">
        <f>ROUND(((ROUND(AT554*AG554,2)*1.25)*1.2),6)</f>
        <v>0</v>
      </c>
      <c r="DD554" t="s">
        <v>3</v>
      </c>
      <c r="DE554" t="s">
        <v>3</v>
      </c>
      <c r="DF554">
        <f t="shared" si="303"/>
        <v>0</v>
      </c>
      <c r="DG554">
        <f t="shared" si="301"/>
        <v>5.39</v>
      </c>
      <c r="DH554">
        <f t="shared" si="293"/>
        <v>0</v>
      </c>
      <c r="DI554">
        <f t="shared" si="283"/>
        <v>0</v>
      </c>
      <c r="DJ554">
        <f>DG554</f>
        <v>5.39</v>
      </c>
      <c r="DK554">
        <v>0</v>
      </c>
      <c r="DL554" t="s">
        <v>3</v>
      </c>
      <c r="DM554">
        <v>0</v>
      </c>
      <c r="DN554" t="s">
        <v>3</v>
      </c>
      <c r="DO554">
        <v>0</v>
      </c>
    </row>
    <row r="555" spans="1:119" x14ac:dyDescent="0.2">
      <c r="A555">
        <f>ROW(Source!A283)</f>
        <v>283</v>
      </c>
      <c r="B555">
        <v>85736473</v>
      </c>
      <c r="C555">
        <v>85737569</v>
      </c>
      <c r="D555">
        <v>85164021</v>
      </c>
      <c r="E555">
        <v>1081</v>
      </c>
      <c r="F555">
        <v>1</v>
      </c>
      <c r="G555">
        <v>1081</v>
      </c>
      <c r="H555">
        <v>1</v>
      </c>
      <c r="I555" t="s">
        <v>684</v>
      </c>
      <c r="J555" t="s">
        <v>3</v>
      </c>
      <c r="K555" t="s">
        <v>685</v>
      </c>
      <c r="L555">
        <v>1191</v>
      </c>
      <c r="N555">
        <v>1013</v>
      </c>
      <c r="O555" t="s">
        <v>686</v>
      </c>
      <c r="P555" t="s">
        <v>686</v>
      </c>
      <c r="Q555">
        <v>1</v>
      </c>
      <c r="W555">
        <v>0</v>
      </c>
      <c r="X555">
        <v>476480486</v>
      </c>
      <c r="Y555">
        <f>((AT555*1.15)*1.2)</f>
        <v>3.2291999999999996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1</v>
      </c>
      <c r="AK555">
        <v>1</v>
      </c>
      <c r="AL555">
        <v>1</v>
      </c>
      <c r="AM555">
        <v>5</v>
      </c>
      <c r="AN555">
        <v>0</v>
      </c>
      <c r="AO555">
        <v>1</v>
      </c>
      <c r="AP555">
        <v>1</v>
      </c>
      <c r="AQ555">
        <v>0</v>
      </c>
      <c r="AR555">
        <v>0</v>
      </c>
      <c r="AS555" t="s">
        <v>3</v>
      </c>
      <c r="AT555">
        <v>2.34</v>
      </c>
      <c r="AU555" t="s">
        <v>141</v>
      </c>
      <c r="AV555">
        <v>1</v>
      </c>
      <c r="AW555">
        <v>2</v>
      </c>
      <c r="AX555">
        <v>85737616</v>
      </c>
      <c r="AY555">
        <v>1</v>
      </c>
      <c r="AZ555">
        <v>0</v>
      </c>
      <c r="BA555">
        <v>549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CU555">
        <f>ROUND(AT555*Source!I283*AH555*AL555,2)</f>
        <v>0</v>
      </c>
      <c r="CV555">
        <f>ROUND(Y555*Source!I283,9)</f>
        <v>7.3948679999999998</v>
      </c>
      <c r="CW555">
        <v>0</v>
      </c>
      <c r="CX555">
        <f>ROUND(Y555*Source!I283,9)</f>
        <v>7.3948679999999998</v>
      </c>
      <c r="CY555">
        <f>AD555</f>
        <v>0</v>
      </c>
      <c r="CZ555">
        <f>AH555</f>
        <v>0</v>
      </c>
      <c r="DA555">
        <f>AL555</f>
        <v>1</v>
      </c>
      <c r="DB555">
        <f>ROUND(((ROUND(AT555*CZ555,2)*1.15)*1.2),6)</f>
        <v>0</v>
      </c>
      <c r="DC555">
        <f>ROUND(((ROUND(AT555*AG555,2)*1.15)*1.2),6)</f>
        <v>0</v>
      </c>
      <c r="DD555" t="s">
        <v>3</v>
      </c>
      <c r="DE555" t="s">
        <v>3</v>
      </c>
      <c r="DF555">
        <f t="shared" si="303"/>
        <v>0</v>
      </c>
      <c r="DG555">
        <f t="shared" si="301"/>
        <v>0</v>
      </c>
      <c r="DH555">
        <f t="shared" si="293"/>
        <v>0</v>
      </c>
      <c r="DI555">
        <f t="shared" si="283"/>
        <v>0</v>
      </c>
      <c r="DJ555">
        <f>DI555</f>
        <v>0</v>
      </c>
      <c r="DK555">
        <v>0</v>
      </c>
      <c r="DL555" t="s">
        <v>3</v>
      </c>
      <c r="DM555">
        <v>0</v>
      </c>
      <c r="DN555" t="s">
        <v>3</v>
      </c>
      <c r="DO555">
        <v>0</v>
      </c>
    </row>
    <row r="556" spans="1:119" x14ac:dyDescent="0.2">
      <c r="A556">
        <f>ROW(Source!A283)</f>
        <v>283</v>
      </c>
      <c r="B556">
        <v>85736473</v>
      </c>
      <c r="C556">
        <v>85737569</v>
      </c>
      <c r="D556">
        <v>85229650</v>
      </c>
      <c r="E556">
        <v>1</v>
      </c>
      <c r="F556">
        <v>1</v>
      </c>
      <c r="G556">
        <v>1081</v>
      </c>
      <c r="H556">
        <v>2</v>
      </c>
      <c r="I556" t="s">
        <v>781</v>
      </c>
      <c r="J556" t="s">
        <v>782</v>
      </c>
      <c r="K556" t="s">
        <v>783</v>
      </c>
      <c r="L556">
        <v>1368</v>
      </c>
      <c r="N556">
        <v>1011</v>
      </c>
      <c r="O556" t="s">
        <v>690</v>
      </c>
      <c r="P556" t="s">
        <v>690</v>
      </c>
      <c r="Q556">
        <v>1</v>
      </c>
      <c r="W556">
        <v>0</v>
      </c>
      <c r="X556">
        <v>1594272634</v>
      </c>
      <c r="Y556">
        <f>((AT556*1.25)*1.2)</f>
        <v>1.5</v>
      </c>
      <c r="AA556">
        <v>0</v>
      </c>
      <c r="AB556">
        <v>20.99</v>
      </c>
      <c r="AC556">
        <v>0</v>
      </c>
      <c r="AD556">
        <v>0</v>
      </c>
      <c r="AE556">
        <v>0</v>
      </c>
      <c r="AF556">
        <v>1.57</v>
      </c>
      <c r="AG556">
        <v>0</v>
      </c>
      <c r="AH556">
        <v>0</v>
      </c>
      <c r="AI556">
        <v>1</v>
      </c>
      <c r="AJ556">
        <v>12.53</v>
      </c>
      <c r="AK556">
        <v>1</v>
      </c>
      <c r="AL556">
        <v>1</v>
      </c>
      <c r="AM556">
        <v>2</v>
      </c>
      <c r="AN556">
        <v>0</v>
      </c>
      <c r="AO556">
        <v>1</v>
      </c>
      <c r="AP556">
        <v>1</v>
      </c>
      <c r="AQ556">
        <v>0</v>
      </c>
      <c r="AR556">
        <v>0</v>
      </c>
      <c r="AS556" t="s">
        <v>3</v>
      </c>
      <c r="AT556">
        <v>1</v>
      </c>
      <c r="AU556" t="s">
        <v>140</v>
      </c>
      <c r="AV556">
        <v>0</v>
      </c>
      <c r="AW556">
        <v>2</v>
      </c>
      <c r="AX556">
        <v>85737617</v>
      </c>
      <c r="AY556">
        <v>1</v>
      </c>
      <c r="AZ556">
        <v>0</v>
      </c>
      <c r="BA556">
        <v>550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CV556">
        <v>0</v>
      </c>
      <c r="CW556">
        <f>ROUND(Y556*Source!I283*DO556,9)</f>
        <v>0</v>
      </c>
      <c r="CX556">
        <f>ROUND(Y556*Source!I283,9)</f>
        <v>3.4350000000000001</v>
      </c>
      <c r="CY556">
        <f>AB556</f>
        <v>20.99</v>
      </c>
      <c r="CZ556">
        <f>AF556</f>
        <v>1.57</v>
      </c>
      <c r="DA556">
        <f>AJ556</f>
        <v>12.53</v>
      </c>
      <c r="DB556">
        <f>ROUND(((ROUND(AT556*CZ556,2)*1.25)*1.2),6)</f>
        <v>2.355</v>
      </c>
      <c r="DC556">
        <f>ROUND(((ROUND(AT556*AG556,2)*1.25)*1.2),6)</f>
        <v>0</v>
      </c>
      <c r="DD556" t="s">
        <v>3</v>
      </c>
      <c r="DE556" t="s">
        <v>3</v>
      </c>
      <c r="DF556">
        <f t="shared" si="303"/>
        <v>0</v>
      </c>
      <c r="DG556">
        <f>ROUND(ROUND(AF556*AJ556,2)*CX556,2)</f>
        <v>67.569999999999993</v>
      </c>
      <c r="DH556">
        <f t="shared" si="293"/>
        <v>0</v>
      </c>
      <c r="DI556">
        <f t="shared" si="283"/>
        <v>0</v>
      </c>
      <c r="DJ556">
        <f>DG556</f>
        <v>67.569999999999993</v>
      </c>
      <c r="DK556">
        <v>0</v>
      </c>
      <c r="DL556" t="s">
        <v>3</v>
      </c>
      <c r="DM556">
        <v>0</v>
      </c>
      <c r="DN556" t="s">
        <v>3</v>
      </c>
      <c r="DO556">
        <v>0</v>
      </c>
    </row>
    <row r="557" spans="1:119" x14ac:dyDescent="0.2">
      <c r="A557">
        <f>ROW(Source!A284)</f>
        <v>284</v>
      </c>
      <c r="B557">
        <v>85736471</v>
      </c>
      <c r="C557">
        <v>85737570</v>
      </c>
      <c r="D557">
        <v>85164021</v>
      </c>
      <c r="E557">
        <v>1081</v>
      </c>
      <c r="F557">
        <v>1</v>
      </c>
      <c r="G557">
        <v>1081</v>
      </c>
      <c r="H557">
        <v>1</v>
      </c>
      <c r="I557" t="s">
        <v>684</v>
      </c>
      <c r="J557" t="s">
        <v>3</v>
      </c>
      <c r="K557" t="s">
        <v>685</v>
      </c>
      <c r="L557">
        <v>1191</v>
      </c>
      <c r="N557">
        <v>1013</v>
      </c>
      <c r="O557" t="s">
        <v>686</v>
      </c>
      <c r="P557" t="s">
        <v>686</v>
      </c>
      <c r="Q557">
        <v>1</v>
      </c>
      <c r="W557">
        <v>0</v>
      </c>
      <c r="X557">
        <v>476480486</v>
      </c>
      <c r="Y557">
        <f>((AT557*1.15)*1.2)</f>
        <v>19.430399999999999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</v>
      </c>
      <c r="AJ557">
        <v>1</v>
      </c>
      <c r="AK557">
        <v>1</v>
      </c>
      <c r="AL557">
        <v>1</v>
      </c>
      <c r="AM557">
        <v>-2</v>
      </c>
      <c r="AN557">
        <v>0</v>
      </c>
      <c r="AO557">
        <v>1</v>
      </c>
      <c r="AP557">
        <v>1</v>
      </c>
      <c r="AQ557">
        <v>0</v>
      </c>
      <c r="AR557">
        <v>0</v>
      </c>
      <c r="AS557" t="s">
        <v>3</v>
      </c>
      <c r="AT557">
        <v>14.08</v>
      </c>
      <c r="AU557" t="s">
        <v>141</v>
      </c>
      <c r="AV557">
        <v>1</v>
      </c>
      <c r="AW557">
        <v>2</v>
      </c>
      <c r="AX557">
        <v>85737618</v>
      </c>
      <c r="AY557">
        <v>1</v>
      </c>
      <c r="AZ557">
        <v>0</v>
      </c>
      <c r="BA557">
        <v>551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CU557">
        <f>ROUND(AT557*Source!I284*AH557*AL557,2)</f>
        <v>0</v>
      </c>
      <c r="CV557">
        <f>ROUND(Y557*Source!I284,9)</f>
        <v>28.17408</v>
      </c>
      <c r="CW557">
        <v>0</v>
      </c>
      <c r="CX557">
        <f>ROUND(Y557*Source!I284,9)</f>
        <v>28.17408</v>
      </c>
      <c r="CY557">
        <f>AD557</f>
        <v>0</v>
      </c>
      <c r="CZ557">
        <f>AH557</f>
        <v>0</v>
      </c>
      <c r="DA557">
        <f>AL557</f>
        <v>1</v>
      </c>
      <c r="DB557">
        <f>ROUND(((ROUND(AT557*CZ557,2)*1.15)*1.2),6)</f>
        <v>0</v>
      </c>
      <c r="DC557">
        <f>ROUND(((ROUND(AT557*AG557,2)*1.15)*1.2),6)</f>
        <v>0</v>
      </c>
      <c r="DD557" t="s">
        <v>3</v>
      </c>
      <c r="DE557" t="s">
        <v>3</v>
      </c>
      <c r="DF557">
        <f t="shared" si="303"/>
        <v>0</v>
      </c>
      <c r="DG557">
        <f t="shared" ref="DG557:DG573" si="304">ROUND(ROUND(AF557,2)*CX557,2)</f>
        <v>0</v>
      </c>
      <c r="DH557">
        <f t="shared" si="293"/>
        <v>0</v>
      </c>
      <c r="DI557">
        <f t="shared" si="283"/>
        <v>0</v>
      </c>
      <c r="DJ557">
        <f>DI557</f>
        <v>0</v>
      </c>
      <c r="DK557">
        <v>0</v>
      </c>
      <c r="DL557" t="s">
        <v>3</v>
      </c>
      <c r="DM557">
        <v>0</v>
      </c>
      <c r="DN557" t="s">
        <v>3</v>
      </c>
      <c r="DO557">
        <v>0</v>
      </c>
    </row>
    <row r="558" spans="1:119" x14ac:dyDescent="0.2">
      <c r="A558">
        <f>ROW(Source!A284)</f>
        <v>284</v>
      </c>
      <c r="B558">
        <v>85736471</v>
      </c>
      <c r="C558">
        <v>85737570</v>
      </c>
      <c r="D558">
        <v>85229587</v>
      </c>
      <c r="E558">
        <v>1</v>
      </c>
      <c r="F558">
        <v>1</v>
      </c>
      <c r="G558">
        <v>1081</v>
      </c>
      <c r="H558">
        <v>2</v>
      </c>
      <c r="I558" t="s">
        <v>701</v>
      </c>
      <c r="J558" t="s">
        <v>702</v>
      </c>
      <c r="K558" t="s">
        <v>703</v>
      </c>
      <c r="L558">
        <v>1368</v>
      </c>
      <c r="N558">
        <v>1011</v>
      </c>
      <c r="O558" t="s">
        <v>690</v>
      </c>
      <c r="P558" t="s">
        <v>690</v>
      </c>
      <c r="Q558">
        <v>1</v>
      </c>
      <c r="W558">
        <v>0</v>
      </c>
      <c r="X558">
        <v>-286665822</v>
      </c>
      <c r="Y558">
        <f>((AT558*1.25)*1.2)</f>
        <v>3.0749999999999997</v>
      </c>
      <c r="AA558">
        <v>0</v>
      </c>
      <c r="AB558">
        <v>6.17</v>
      </c>
      <c r="AC558">
        <v>0</v>
      </c>
      <c r="AD558">
        <v>0</v>
      </c>
      <c r="AE558">
        <v>0</v>
      </c>
      <c r="AF558">
        <v>5.78</v>
      </c>
      <c r="AG558">
        <v>0</v>
      </c>
      <c r="AH558">
        <v>0</v>
      </c>
      <c r="AI558">
        <v>1</v>
      </c>
      <c r="AJ558">
        <v>1</v>
      </c>
      <c r="AK558">
        <v>1</v>
      </c>
      <c r="AL558">
        <v>1</v>
      </c>
      <c r="AM558">
        <v>-2</v>
      </c>
      <c r="AN558">
        <v>0</v>
      </c>
      <c r="AO558">
        <v>1</v>
      </c>
      <c r="AP558">
        <v>1</v>
      </c>
      <c r="AQ558">
        <v>0</v>
      </c>
      <c r="AR558">
        <v>0</v>
      </c>
      <c r="AS558" t="s">
        <v>3</v>
      </c>
      <c r="AT558">
        <v>2.0499999999999998</v>
      </c>
      <c r="AU558" t="s">
        <v>140</v>
      </c>
      <c r="AV558">
        <v>0</v>
      </c>
      <c r="AW558">
        <v>2</v>
      </c>
      <c r="AX558">
        <v>85737619</v>
      </c>
      <c r="AY558">
        <v>1</v>
      </c>
      <c r="AZ558">
        <v>0</v>
      </c>
      <c r="BA558">
        <v>552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CV558">
        <v>0</v>
      </c>
      <c r="CW558">
        <f>ROUND(Y558*Source!I284*DO558,9)</f>
        <v>0</v>
      </c>
      <c r="CX558">
        <f>ROUND(Y558*Source!I284,9)</f>
        <v>4.4587500000000002</v>
      </c>
      <c r="CY558">
        <f>AB558</f>
        <v>6.17</v>
      </c>
      <c r="CZ558">
        <f>AF558</f>
        <v>5.78</v>
      </c>
      <c r="DA558">
        <f>AJ558</f>
        <v>1</v>
      </c>
      <c r="DB558">
        <f>ROUND(((ROUND(AT558*CZ558,2)*1.25)*1.2),6)</f>
        <v>17.774999999999999</v>
      </c>
      <c r="DC558">
        <f>ROUND(((ROUND(AT558*AG558,2)*1.25)*1.2),6)</f>
        <v>0</v>
      </c>
      <c r="DD558" t="s">
        <v>3</v>
      </c>
      <c r="DE558" t="s">
        <v>3</v>
      </c>
      <c r="DF558">
        <f t="shared" si="303"/>
        <v>0</v>
      </c>
      <c r="DG558">
        <f t="shared" si="304"/>
        <v>25.77</v>
      </c>
      <c r="DH558">
        <f t="shared" si="293"/>
        <v>0</v>
      </c>
      <c r="DI558">
        <f t="shared" si="283"/>
        <v>0</v>
      </c>
      <c r="DJ558">
        <f>DG558</f>
        <v>25.77</v>
      </c>
      <c r="DK558">
        <v>0</v>
      </c>
      <c r="DL558" t="s">
        <v>3</v>
      </c>
      <c r="DM558">
        <v>0</v>
      </c>
      <c r="DN558" t="s">
        <v>3</v>
      </c>
      <c r="DO558">
        <v>0</v>
      </c>
    </row>
    <row r="559" spans="1:119" x14ac:dyDescent="0.2">
      <c r="A559">
        <f>ROW(Source!A284)</f>
        <v>284</v>
      </c>
      <c r="B559">
        <v>85736471</v>
      </c>
      <c r="C559">
        <v>85737570</v>
      </c>
      <c r="D559">
        <v>85229932</v>
      </c>
      <c r="E559">
        <v>1</v>
      </c>
      <c r="F559">
        <v>1</v>
      </c>
      <c r="G559">
        <v>1081</v>
      </c>
      <c r="H559">
        <v>2</v>
      </c>
      <c r="I559" t="s">
        <v>704</v>
      </c>
      <c r="J559" t="s">
        <v>705</v>
      </c>
      <c r="K559" t="s">
        <v>706</v>
      </c>
      <c r="L559">
        <v>1368</v>
      </c>
      <c r="N559">
        <v>1011</v>
      </c>
      <c r="O559" t="s">
        <v>690</v>
      </c>
      <c r="P559" t="s">
        <v>690</v>
      </c>
      <c r="Q559">
        <v>1</v>
      </c>
      <c r="W559">
        <v>0</v>
      </c>
      <c r="X559">
        <v>874612079</v>
      </c>
      <c r="Y559">
        <f>((AT559*1.25)*1.2)</f>
        <v>0.09</v>
      </c>
      <c r="AA559">
        <v>0</v>
      </c>
      <c r="AB559">
        <v>88.67</v>
      </c>
      <c r="AC559">
        <v>13.47</v>
      </c>
      <c r="AD559">
        <v>0</v>
      </c>
      <c r="AE559">
        <v>0</v>
      </c>
      <c r="AF559">
        <v>83.1</v>
      </c>
      <c r="AG559">
        <v>12.62</v>
      </c>
      <c r="AH559">
        <v>0</v>
      </c>
      <c r="AI559">
        <v>1</v>
      </c>
      <c r="AJ559">
        <v>1</v>
      </c>
      <c r="AK559">
        <v>1</v>
      </c>
      <c r="AL559">
        <v>1</v>
      </c>
      <c r="AM559">
        <v>-2</v>
      </c>
      <c r="AN559">
        <v>0</v>
      </c>
      <c r="AO559">
        <v>1</v>
      </c>
      <c r="AP559">
        <v>1</v>
      </c>
      <c r="AQ559">
        <v>0</v>
      </c>
      <c r="AR559">
        <v>0</v>
      </c>
      <c r="AS559" t="s">
        <v>3</v>
      </c>
      <c r="AT559">
        <v>0.06</v>
      </c>
      <c r="AU559" t="s">
        <v>140</v>
      </c>
      <c r="AV559">
        <v>0</v>
      </c>
      <c r="AW559">
        <v>2</v>
      </c>
      <c r="AX559">
        <v>85737620</v>
      </c>
      <c r="AY559">
        <v>1</v>
      </c>
      <c r="AZ559">
        <v>0</v>
      </c>
      <c r="BA559">
        <v>553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CV559">
        <v>0</v>
      </c>
      <c r="CW559">
        <f>ROUND(Y559*Source!I284*DO559,9)</f>
        <v>1.6469100000000001</v>
      </c>
      <c r="CX559">
        <f>ROUND(Y559*Source!I284,9)</f>
        <v>0.1305</v>
      </c>
      <c r="CY559">
        <f>AB559</f>
        <v>88.67</v>
      </c>
      <c r="CZ559">
        <f>AF559</f>
        <v>83.1</v>
      </c>
      <c r="DA559">
        <f>AJ559</f>
        <v>1</v>
      </c>
      <c r="DB559">
        <f>ROUND(((ROUND(AT559*CZ559,2)*1.25)*1.2),6)</f>
        <v>7.4850000000000003</v>
      </c>
      <c r="DC559">
        <f>ROUND(((ROUND(AT559*AG559,2)*1.25)*1.2),6)</f>
        <v>1.1399999999999999</v>
      </c>
      <c r="DD559" t="s">
        <v>3</v>
      </c>
      <c r="DE559" t="s">
        <v>3</v>
      </c>
      <c r="DF559">
        <f t="shared" si="303"/>
        <v>0</v>
      </c>
      <c r="DG559">
        <f t="shared" si="304"/>
        <v>10.84</v>
      </c>
      <c r="DH559">
        <f t="shared" si="293"/>
        <v>1.65</v>
      </c>
      <c r="DI559">
        <f t="shared" si="283"/>
        <v>0</v>
      </c>
      <c r="DJ559">
        <f>DG559</f>
        <v>10.84</v>
      </c>
      <c r="DK559">
        <v>0</v>
      </c>
      <c r="DL559" t="s">
        <v>707</v>
      </c>
      <c r="DM559">
        <v>0</v>
      </c>
      <c r="DN559" t="s">
        <v>686</v>
      </c>
      <c r="DO559">
        <v>12.62</v>
      </c>
    </row>
    <row r="560" spans="1:119" x14ac:dyDescent="0.2">
      <c r="A560">
        <f>ROW(Source!A284)</f>
        <v>284</v>
      </c>
      <c r="B560">
        <v>85736471</v>
      </c>
      <c r="C560">
        <v>85737570</v>
      </c>
      <c r="D560">
        <v>85229986</v>
      </c>
      <c r="E560">
        <v>1</v>
      </c>
      <c r="F560">
        <v>1</v>
      </c>
      <c r="G560">
        <v>1081</v>
      </c>
      <c r="H560">
        <v>2</v>
      </c>
      <c r="I560" t="s">
        <v>708</v>
      </c>
      <c r="J560" t="s">
        <v>709</v>
      </c>
      <c r="K560" t="s">
        <v>710</v>
      </c>
      <c r="L560">
        <v>1368</v>
      </c>
      <c r="N560">
        <v>1011</v>
      </c>
      <c r="O560" t="s">
        <v>690</v>
      </c>
      <c r="P560" t="s">
        <v>690</v>
      </c>
      <c r="Q560">
        <v>1</v>
      </c>
      <c r="W560">
        <v>0</v>
      </c>
      <c r="X560">
        <v>-1895752648</v>
      </c>
      <c r="Y560">
        <f>((AT560*1.25)*1.2)</f>
        <v>3.5999999999999996</v>
      </c>
      <c r="AA560">
        <v>0</v>
      </c>
      <c r="AB560">
        <v>0.82</v>
      </c>
      <c r="AC560">
        <v>0</v>
      </c>
      <c r="AD560">
        <v>0</v>
      </c>
      <c r="AE560">
        <v>0</v>
      </c>
      <c r="AF560">
        <v>0.77</v>
      </c>
      <c r="AG560">
        <v>0</v>
      </c>
      <c r="AH560">
        <v>0</v>
      </c>
      <c r="AI560">
        <v>1</v>
      </c>
      <c r="AJ560">
        <v>1</v>
      </c>
      <c r="AK560">
        <v>1</v>
      </c>
      <c r="AL560">
        <v>1</v>
      </c>
      <c r="AM560">
        <v>-2</v>
      </c>
      <c r="AN560">
        <v>0</v>
      </c>
      <c r="AO560">
        <v>1</v>
      </c>
      <c r="AP560">
        <v>1</v>
      </c>
      <c r="AQ560">
        <v>0</v>
      </c>
      <c r="AR560">
        <v>0</v>
      </c>
      <c r="AS560" t="s">
        <v>3</v>
      </c>
      <c r="AT560">
        <v>2.4</v>
      </c>
      <c r="AU560" t="s">
        <v>140</v>
      </c>
      <c r="AV560">
        <v>0</v>
      </c>
      <c r="AW560">
        <v>2</v>
      </c>
      <c r="AX560">
        <v>85737621</v>
      </c>
      <c r="AY560">
        <v>1</v>
      </c>
      <c r="AZ560">
        <v>0</v>
      </c>
      <c r="BA560">
        <v>554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CV560">
        <v>0</v>
      </c>
      <c r="CW560">
        <f>ROUND(Y560*Source!I284*DO560,9)</f>
        <v>0</v>
      </c>
      <c r="CX560">
        <f>ROUND(Y560*Source!I284,9)</f>
        <v>5.22</v>
      </c>
      <c r="CY560">
        <f>AB560</f>
        <v>0.82</v>
      </c>
      <c r="CZ560">
        <f>AF560</f>
        <v>0.77</v>
      </c>
      <c r="DA560">
        <f>AJ560</f>
        <v>1</v>
      </c>
      <c r="DB560">
        <f>ROUND(((ROUND(AT560*CZ560,2)*1.25)*1.2),6)</f>
        <v>2.7749999999999999</v>
      </c>
      <c r="DC560">
        <f>ROUND(((ROUND(AT560*AG560,2)*1.25)*1.2),6)</f>
        <v>0</v>
      </c>
      <c r="DD560" t="s">
        <v>3</v>
      </c>
      <c r="DE560" t="s">
        <v>3</v>
      </c>
      <c r="DF560">
        <f t="shared" si="303"/>
        <v>0</v>
      </c>
      <c r="DG560">
        <f t="shared" si="304"/>
        <v>4.0199999999999996</v>
      </c>
      <c r="DH560">
        <f t="shared" si="293"/>
        <v>0</v>
      </c>
      <c r="DI560">
        <f t="shared" si="283"/>
        <v>0</v>
      </c>
      <c r="DJ560">
        <f>DG560</f>
        <v>4.0199999999999996</v>
      </c>
      <c r="DK560">
        <v>0</v>
      </c>
      <c r="DL560" t="s">
        <v>3</v>
      </c>
      <c r="DM560">
        <v>0</v>
      </c>
      <c r="DN560" t="s">
        <v>3</v>
      </c>
      <c r="DO560">
        <v>0</v>
      </c>
    </row>
    <row r="561" spans="1:119" x14ac:dyDescent="0.2">
      <c r="A561">
        <f>ROW(Source!A284)</f>
        <v>284</v>
      </c>
      <c r="B561">
        <v>85736471</v>
      </c>
      <c r="C561">
        <v>85737570</v>
      </c>
      <c r="D561">
        <v>85230019</v>
      </c>
      <c r="E561">
        <v>1</v>
      </c>
      <c r="F561">
        <v>1</v>
      </c>
      <c r="G561">
        <v>1081</v>
      </c>
      <c r="H561">
        <v>2</v>
      </c>
      <c r="I561" t="s">
        <v>711</v>
      </c>
      <c r="J561" t="s">
        <v>712</v>
      </c>
      <c r="K561" t="s">
        <v>713</v>
      </c>
      <c r="L561">
        <v>1368</v>
      </c>
      <c r="N561">
        <v>1011</v>
      </c>
      <c r="O561" t="s">
        <v>690</v>
      </c>
      <c r="P561" t="s">
        <v>690</v>
      </c>
      <c r="Q561">
        <v>1</v>
      </c>
      <c r="W561">
        <v>0</v>
      </c>
      <c r="X561">
        <v>-643591644</v>
      </c>
      <c r="Y561">
        <f>((AT561*1.25)*1.2)</f>
        <v>3.15</v>
      </c>
      <c r="AA561">
        <v>0</v>
      </c>
      <c r="AB561">
        <v>0.5</v>
      </c>
      <c r="AC561">
        <v>0</v>
      </c>
      <c r="AD561">
        <v>0</v>
      </c>
      <c r="AE561">
        <v>0</v>
      </c>
      <c r="AF561">
        <v>0.47</v>
      </c>
      <c r="AG561">
        <v>0</v>
      </c>
      <c r="AH561">
        <v>0</v>
      </c>
      <c r="AI561">
        <v>1</v>
      </c>
      <c r="AJ561">
        <v>1</v>
      </c>
      <c r="AK561">
        <v>1</v>
      </c>
      <c r="AL561">
        <v>1</v>
      </c>
      <c r="AM561">
        <v>-2</v>
      </c>
      <c r="AN561">
        <v>0</v>
      </c>
      <c r="AO561">
        <v>1</v>
      </c>
      <c r="AP561">
        <v>1</v>
      </c>
      <c r="AQ561">
        <v>0</v>
      </c>
      <c r="AR561">
        <v>0</v>
      </c>
      <c r="AS561" t="s">
        <v>3</v>
      </c>
      <c r="AT561">
        <v>2.1</v>
      </c>
      <c r="AU561" t="s">
        <v>140</v>
      </c>
      <c r="AV561">
        <v>0</v>
      </c>
      <c r="AW561">
        <v>2</v>
      </c>
      <c r="AX561">
        <v>85737622</v>
      </c>
      <c r="AY561">
        <v>1</v>
      </c>
      <c r="AZ561">
        <v>0</v>
      </c>
      <c r="BA561">
        <v>555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CV561">
        <v>0</v>
      </c>
      <c r="CW561">
        <f>ROUND(Y561*Source!I284*DO561,9)</f>
        <v>0</v>
      </c>
      <c r="CX561">
        <f>ROUND(Y561*Source!I284,9)</f>
        <v>4.5674999999999999</v>
      </c>
      <c r="CY561">
        <f>AB561</f>
        <v>0.5</v>
      </c>
      <c r="CZ561">
        <f>AF561</f>
        <v>0.47</v>
      </c>
      <c r="DA561">
        <f>AJ561</f>
        <v>1</v>
      </c>
      <c r="DB561">
        <f>ROUND(((ROUND(AT561*CZ561,2)*1.25)*1.2),6)</f>
        <v>1.4850000000000001</v>
      </c>
      <c r="DC561">
        <f>ROUND(((ROUND(AT561*AG561,2)*1.25)*1.2),6)</f>
        <v>0</v>
      </c>
      <c r="DD561" t="s">
        <v>3</v>
      </c>
      <c r="DE561" t="s">
        <v>3</v>
      </c>
      <c r="DF561">
        <f t="shared" si="303"/>
        <v>0</v>
      </c>
      <c r="DG561">
        <f t="shared" si="304"/>
        <v>2.15</v>
      </c>
      <c r="DH561">
        <f t="shared" si="293"/>
        <v>0</v>
      </c>
      <c r="DI561">
        <f t="shared" si="283"/>
        <v>0</v>
      </c>
      <c r="DJ561">
        <f>DG561</f>
        <v>2.15</v>
      </c>
      <c r="DK561">
        <v>0</v>
      </c>
      <c r="DL561" t="s">
        <v>3</v>
      </c>
      <c r="DM561">
        <v>0</v>
      </c>
      <c r="DN561" t="s">
        <v>3</v>
      </c>
      <c r="DO561">
        <v>0</v>
      </c>
    </row>
    <row r="562" spans="1:119" x14ac:dyDescent="0.2">
      <c r="A562">
        <f>ROW(Source!A284)</f>
        <v>284</v>
      </c>
      <c r="B562">
        <v>85736471</v>
      </c>
      <c r="C562">
        <v>85737570</v>
      </c>
      <c r="D562">
        <v>85198960</v>
      </c>
      <c r="E562">
        <v>1</v>
      </c>
      <c r="F562">
        <v>1</v>
      </c>
      <c r="G562">
        <v>1081</v>
      </c>
      <c r="H562">
        <v>3</v>
      </c>
      <c r="I562" t="s">
        <v>714</v>
      </c>
      <c r="J562" t="s">
        <v>715</v>
      </c>
      <c r="K562" t="s">
        <v>716</v>
      </c>
      <c r="L562">
        <v>1339</v>
      </c>
      <c r="N562">
        <v>1007</v>
      </c>
      <c r="O562" t="s">
        <v>694</v>
      </c>
      <c r="P562" t="s">
        <v>694</v>
      </c>
      <c r="Q562">
        <v>1</v>
      </c>
      <c r="W562">
        <v>0</v>
      </c>
      <c r="X562">
        <v>-1622585150</v>
      </c>
      <c r="Y562">
        <f t="shared" ref="Y562:Y572" si="305">((AT562*1)*1)</f>
        <v>1.1262000000000001</v>
      </c>
      <c r="AA562">
        <v>7.07</v>
      </c>
      <c r="AB562">
        <v>0</v>
      </c>
      <c r="AC562">
        <v>0</v>
      </c>
      <c r="AD562">
        <v>0</v>
      </c>
      <c r="AE562">
        <v>7.07</v>
      </c>
      <c r="AF562">
        <v>0</v>
      </c>
      <c r="AG562">
        <v>0</v>
      </c>
      <c r="AH562">
        <v>0</v>
      </c>
      <c r="AI562">
        <v>1</v>
      </c>
      <c r="AJ562">
        <v>1</v>
      </c>
      <c r="AK562">
        <v>1</v>
      </c>
      <c r="AL562">
        <v>1</v>
      </c>
      <c r="AM562">
        <v>-2</v>
      </c>
      <c r="AN562">
        <v>0</v>
      </c>
      <c r="AO562">
        <v>1</v>
      </c>
      <c r="AP562">
        <v>1</v>
      </c>
      <c r="AQ562">
        <v>0</v>
      </c>
      <c r="AR562">
        <v>0</v>
      </c>
      <c r="AS562" t="s">
        <v>3</v>
      </c>
      <c r="AT562">
        <v>1.1262000000000001</v>
      </c>
      <c r="AU562" t="s">
        <v>42</v>
      </c>
      <c r="AV562">
        <v>0</v>
      </c>
      <c r="AW562">
        <v>2</v>
      </c>
      <c r="AX562">
        <v>85737623</v>
      </c>
      <c r="AY562">
        <v>1</v>
      </c>
      <c r="AZ562">
        <v>0</v>
      </c>
      <c r="BA562">
        <v>556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CV562">
        <v>0</v>
      </c>
      <c r="CW562">
        <v>0</v>
      </c>
      <c r="CX562">
        <f>ROUND(Y562*Source!I284,9)</f>
        <v>1.6329899999999999</v>
      </c>
      <c r="CY562">
        <f t="shared" ref="CY562:CY572" si="306">AA562</f>
        <v>7.07</v>
      </c>
      <c r="CZ562">
        <f t="shared" ref="CZ562:CZ572" si="307">AE562</f>
        <v>7.07</v>
      </c>
      <c r="DA562">
        <f t="shared" ref="DA562:DA572" si="308">AI562</f>
        <v>1</v>
      </c>
      <c r="DB562">
        <f t="shared" ref="DB562:DB572" si="309">ROUND(((ROUND(AT562*CZ562,2)*1)*1),6)</f>
        <v>7.96</v>
      </c>
      <c r="DC562">
        <f t="shared" ref="DC562:DC572" si="310">ROUND(((ROUND(AT562*AG562,2)*1)*1),6)</f>
        <v>0</v>
      </c>
      <c r="DD562" t="s">
        <v>3</v>
      </c>
      <c r="DE562" t="s">
        <v>3</v>
      </c>
      <c r="DF562">
        <f t="shared" si="303"/>
        <v>11.55</v>
      </c>
      <c r="DG562">
        <f t="shared" si="304"/>
        <v>0</v>
      </c>
      <c r="DH562">
        <f t="shared" si="293"/>
        <v>0</v>
      </c>
      <c r="DI562">
        <f t="shared" si="283"/>
        <v>0</v>
      </c>
      <c r="DJ562">
        <f t="shared" ref="DJ562:DJ572" si="311">DF562</f>
        <v>11.55</v>
      </c>
      <c r="DK562">
        <v>0</v>
      </c>
      <c r="DL562" t="s">
        <v>3</v>
      </c>
      <c r="DM562">
        <v>0</v>
      </c>
      <c r="DN562" t="s">
        <v>3</v>
      </c>
      <c r="DO562">
        <v>0</v>
      </c>
    </row>
    <row r="563" spans="1:119" x14ac:dyDescent="0.2">
      <c r="A563">
        <f>ROW(Source!A284)</f>
        <v>284</v>
      </c>
      <c r="B563">
        <v>85736471</v>
      </c>
      <c r="C563">
        <v>85737570</v>
      </c>
      <c r="D563">
        <v>85201473</v>
      </c>
      <c r="E563">
        <v>1</v>
      </c>
      <c r="F563">
        <v>1</v>
      </c>
      <c r="G563">
        <v>1081</v>
      </c>
      <c r="H563">
        <v>3</v>
      </c>
      <c r="I563" t="s">
        <v>717</v>
      </c>
      <c r="J563" t="s">
        <v>718</v>
      </c>
      <c r="K563" t="s">
        <v>719</v>
      </c>
      <c r="L563">
        <v>1355</v>
      </c>
      <c r="N563">
        <v>1010</v>
      </c>
      <c r="O563" t="s">
        <v>70</v>
      </c>
      <c r="P563" t="s">
        <v>70</v>
      </c>
      <c r="Q563">
        <v>100</v>
      </c>
      <c r="W563">
        <v>0</v>
      </c>
      <c r="X563">
        <v>-252588073</v>
      </c>
      <c r="Y563">
        <f t="shared" si="305"/>
        <v>1.43</v>
      </c>
      <c r="AA563">
        <v>15.04</v>
      </c>
      <c r="AB563">
        <v>0</v>
      </c>
      <c r="AC563">
        <v>0</v>
      </c>
      <c r="AD563">
        <v>0</v>
      </c>
      <c r="AE563">
        <v>15.04</v>
      </c>
      <c r="AF563">
        <v>0</v>
      </c>
      <c r="AG563">
        <v>0</v>
      </c>
      <c r="AH563">
        <v>0</v>
      </c>
      <c r="AI563">
        <v>1</v>
      </c>
      <c r="AJ563">
        <v>1</v>
      </c>
      <c r="AK563">
        <v>1</v>
      </c>
      <c r="AL563">
        <v>1</v>
      </c>
      <c r="AM563">
        <v>-2</v>
      </c>
      <c r="AN563">
        <v>0</v>
      </c>
      <c r="AO563">
        <v>1</v>
      </c>
      <c r="AP563">
        <v>1</v>
      </c>
      <c r="AQ563">
        <v>0</v>
      </c>
      <c r="AR563">
        <v>0</v>
      </c>
      <c r="AS563" t="s">
        <v>3</v>
      </c>
      <c r="AT563">
        <v>1.43</v>
      </c>
      <c r="AU563" t="s">
        <v>42</v>
      </c>
      <c r="AV563">
        <v>0</v>
      </c>
      <c r="AW563">
        <v>2</v>
      </c>
      <c r="AX563">
        <v>85737624</v>
      </c>
      <c r="AY563">
        <v>1</v>
      </c>
      <c r="AZ563">
        <v>0</v>
      </c>
      <c r="BA563">
        <v>557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CV563">
        <v>0</v>
      </c>
      <c r="CW563">
        <v>0</v>
      </c>
      <c r="CX563">
        <f>ROUND(Y563*Source!I284,9)</f>
        <v>2.0735000000000001</v>
      </c>
      <c r="CY563">
        <f t="shared" si="306"/>
        <v>15.04</v>
      </c>
      <c r="CZ563">
        <f t="shared" si="307"/>
        <v>15.04</v>
      </c>
      <c r="DA563">
        <f t="shared" si="308"/>
        <v>1</v>
      </c>
      <c r="DB563">
        <f t="shared" si="309"/>
        <v>21.51</v>
      </c>
      <c r="DC563">
        <f t="shared" si="310"/>
        <v>0</v>
      </c>
      <c r="DD563" t="s">
        <v>3</v>
      </c>
      <c r="DE563" t="s">
        <v>3</v>
      </c>
      <c r="DF563">
        <f t="shared" si="303"/>
        <v>31.19</v>
      </c>
      <c r="DG563">
        <f t="shared" si="304"/>
        <v>0</v>
      </c>
      <c r="DH563">
        <f t="shared" si="293"/>
        <v>0</v>
      </c>
      <c r="DI563">
        <f t="shared" si="283"/>
        <v>0</v>
      </c>
      <c r="DJ563">
        <f t="shared" si="311"/>
        <v>31.19</v>
      </c>
      <c r="DK563">
        <v>0</v>
      </c>
      <c r="DL563" t="s">
        <v>3</v>
      </c>
      <c r="DM563">
        <v>0</v>
      </c>
      <c r="DN563" t="s">
        <v>3</v>
      </c>
      <c r="DO563">
        <v>0</v>
      </c>
    </row>
    <row r="564" spans="1:119" x14ac:dyDescent="0.2">
      <c r="A564">
        <f>ROW(Source!A284)</f>
        <v>284</v>
      </c>
      <c r="B564">
        <v>85736471</v>
      </c>
      <c r="C564">
        <v>85737570</v>
      </c>
      <c r="D564">
        <v>85201707</v>
      </c>
      <c r="E564">
        <v>1</v>
      </c>
      <c r="F564">
        <v>1</v>
      </c>
      <c r="G564">
        <v>1081</v>
      </c>
      <c r="H564">
        <v>3</v>
      </c>
      <c r="I564" t="s">
        <v>720</v>
      </c>
      <c r="J564" t="s">
        <v>721</v>
      </c>
      <c r="K564" t="s">
        <v>722</v>
      </c>
      <c r="L564">
        <v>1346</v>
      </c>
      <c r="N564">
        <v>1009</v>
      </c>
      <c r="O564" t="s">
        <v>723</v>
      </c>
      <c r="P564" t="s">
        <v>723</v>
      </c>
      <c r="Q564">
        <v>1</v>
      </c>
      <c r="W564">
        <v>0</v>
      </c>
      <c r="X564">
        <v>-1236264219</v>
      </c>
      <c r="Y564">
        <f t="shared" si="305"/>
        <v>2.7170000000000001</v>
      </c>
      <c r="AA564">
        <v>38.729999999999997</v>
      </c>
      <c r="AB564">
        <v>0</v>
      </c>
      <c r="AC564">
        <v>0</v>
      </c>
      <c r="AD564">
        <v>0</v>
      </c>
      <c r="AE564">
        <v>38.729999999999997</v>
      </c>
      <c r="AF564">
        <v>0</v>
      </c>
      <c r="AG564">
        <v>0</v>
      </c>
      <c r="AH564">
        <v>0</v>
      </c>
      <c r="AI564">
        <v>1</v>
      </c>
      <c r="AJ564">
        <v>1</v>
      </c>
      <c r="AK564">
        <v>1</v>
      </c>
      <c r="AL564">
        <v>1</v>
      </c>
      <c r="AM564">
        <v>-2</v>
      </c>
      <c r="AN564">
        <v>0</v>
      </c>
      <c r="AO564">
        <v>1</v>
      </c>
      <c r="AP564">
        <v>1</v>
      </c>
      <c r="AQ564">
        <v>0</v>
      </c>
      <c r="AR564">
        <v>0</v>
      </c>
      <c r="AS564" t="s">
        <v>3</v>
      </c>
      <c r="AT564">
        <v>2.7170000000000001</v>
      </c>
      <c r="AU564" t="s">
        <v>42</v>
      </c>
      <c r="AV564">
        <v>0</v>
      </c>
      <c r="AW564">
        <v>2</v>
      </c>
      <c r="AX564">
        <v>85737625</v>
      </c>
      <c r="AY564">
        <v>1</v>
      </c>
      <c r="AZ564">
        <v>0</v>
      </c>
      <c r="BA564">
        <v>558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CV564">
        <v>0</v>
      </c>
      <c r="CW564">
        <v>0</v>
      </c>
      <c r="CX564">
        <f>ROUND(Y564*Source!I284,9)</f>
        <v>3.9396499999999999</v>
      </c>
      <c r="CY564">
        <f t="shared" si="306"/>
        <v>38.729999999999997</v>
      </c>
      <c r="CZ564">
        <f t="shared" si="307"/>
        <v>38.729999999999997</v>
      </c>
      <c r="DA564">
        <f t="shared" si="308"/>
        <v>1</v>
      </c>
      <c r="DB564">
        <f t="shared" si="309"/>
        <v>105.23</v>
      </c>
      <c r="DC564">
        <f t="shared" si="310"/>
        <v>0</v>
      </c>
      <c r="DD564" t="s">
        <v>3</v>
      </c>
      <c r="DE564" t="s">
        <v>3</v>
      </c>
      <c r="DF564">
        <f t="shared" si="303"/>
        <v>152.58000000000001</v>
      </c>
      <c r="DG564">
        <f t="shared" si="304"/>
        <v>0</v>
      </c>
      <c r="DH564">
        <f t="shared" si="293"/>
        <v>0</v>
      </c>
      <c r="DI564">
        <f t="shared" si="283"/>
        <v>0</v>
      </c>
      <c r="DJ564">
        <f t="shared" si="311"/>
        <v>152.58000000000001</v>
      </c>
      <c r="DK564">
        <v>0</v>
      </c>
      <c r="DL564" t="s">
        <v>3</v>
      </c>
      <c r="DM564">
        <v>0</v>
      </c>
      <c r="DN564" t="s">
        <v>3</v>
      </c>
      <c r="DO564">
        <v>0</v>
      </c>
    </row>
    <row r="565" spans="1:119" x14ac:dyDescent="0.2">
      <c r="A565">
        <f>ROW(Source!A284)</f>
        <v>284</v>
      </c>
      <c r="B565">
        <v>85736471</v>
      </c>
      <c r="C565">
        <v>85737570</v>
      </c>
      <c r="D565">
        <v>85215474</v>
      </c>
      <c r="E565">
        <v>1</v>
      </c>
      <c r="F565">
        <v>1</v>
      </c>
      <c r="G565">
        <v>1081</v>
      </c>
      <c r="H565">
        <v>3</v>
      </c>
      <c r="I565" t="s">
        <v>403</v>
      </c>
      <c r="J565" t="s">
        <v>405</v>
      </c>
      <c r="K565" t="s">
        <v>404</v>
      </c>
      <c r="L565">
        <v>1355</v>
      </c>
      <c r="N565">
        <v>1010</v>
      </c>
      <c r="O565" t="s">
        <v>70</v>
      </c>
      <c r="P565" t="s">
        <v>70</v>
      </c>
      <c r="Q565">
        <v>100</v>
      </c>
      <c r="W565">
        <v>0</v>
      </c>
      <c r="X565">
        <v>-1872562451</v>
      </c>
      <c r="Y565">
        <f t="shared" si="305"/>
        <v>49.655172399999998</v>
      </c>
      <c r="AA565">
        <v>526.22</v>
      </c>
      <c r="AB565">
        <v>0</v>
      </c>
      <c r="AC565">
        <v>0</v>
      </c>
      <c r="AD565">
        <v>0</v>
      </c>
      <c r="AE565">
        <v>526.22</v>
      </c>
      <c r="AF565">
        <v>0</v>
      </c>
      <c r="AG565">
        <v>0</v>
      </c>
      <c r="AH565">
        <v>0</v>
      </c>
      <c r="AI565">
        <v>1</v>
      </c>
      <c r="AJ565">
        <v>1</v>
      </c>
      <c r="AK565">
        <v>1</v>
      </c>
      <c r="AL565">
        <v>1</v>
      </c>
      <c r="AM565">
        <v>0</v>
      </c>
      <c r="AN565">
        <v>0</v>
      </c>
      <c r="AO565">
        <v>0</v>
      </c>
      <c r="AP565">
        <v>1</v>
      </c>
      <c r="AQ565">
        <v>0</v>
      </c>
      <c r="AR565">
        <v>0</v>
      </c>
      <c r="AS565" t="s">
        <v>3</v>
      </c>
      <c r="AT565">
        <v>49.655172399999998</v>
      </c>
      <c r="AU565" t="s">
        <v>42</v>
      </c>
      <c r="AV565">
        <v>0</v>
      </c>
      <c r="AW565">
        <v>1</v>
      </c>
      <c r="AX565">
        <v>-1</v>
      </c>
      <c r="AY565">
        <v>0</v>
      </c>
      <c r="AZ565">
        <v>0</v>
      </c>
      <c r="BA565" t="s">
        <v>3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CV565">
        <v>0</v>
      </c>
      <c r="CW565">
        <v>0</v>
      </c>
      <c r="CX565">
        <f>ROUND(Y565*Source!I284,9)</f>
        <v>71.999999979999998</v>
      </c>
      <c r="CY565">
        <f t="shared" si="306"/>
        <v>526.22</v>
      </c>
      <c r="CZ565">
        <f t="shared" si="307"/>
        <v>526.22</v>
      </c>
      <c r="DA565">
        <f t="shared" si="308"/>
        <v>1</v>
      </c>
      <c r="DB565">
        <f t="shared" si="309"/>
        <v>26129.54</v>
      </c>
      <c r="DC565">
        <f t="shared" si="310"/>
        <v>0</v>
      </c>
      <c r="DD565" t="s">
        <v>3</v>
      </c>
      <c r="DE565" t="s">
        <v>3</v>
      </c>
      <c r="DF565">
        <f t="shared" si="303"/>
        <v>37887.839999999997</v>
      </c>
      <c r="DG565">
        <f t="shared" si="304"/>
        <v>0</v>
      </c>
      <c r="DH565">
        <f t="shared" si="293"/>
        <v>0</v>
      </c>
      <c r="DI565">
        <f t="shared" si="283"/>
        <v>0</v>
      </c>
      <c r="DJ565">
        <f t="shared" si="311"/>
        <v>37887.839999999997</v>
      </c>
      <c r="DK565">
        <v>0</v>
      </c>
      <c r="DL565" t="s">
        <v>3</v>
      </c>
      <c r="DM565">
        <v>0</v>
      </c>
      <c r="DN565" t="s">
        <v>3</v>
      </c>
      <c r="DO565">
        <v>0</v>
      </c>
    </row>
    <row r="566" spans="1:119" x14ac:dyDescent="0.2">
      <c r="A566">
        <f>ROW(Source!A284)</f>
        <v>284</v>
      </c>
      <c r="B566">
        <v>85736471</v>
      </c>
      <c r="C566">
        <v>85737570</v>
      </c>
      <c r="D566">
        <v>85212379</v>
      </c>
      <c r="E566">
        <v>1</v>
      </c>
      <c r="F566">
        <v>1</v>
      </c>
      <c r="G566">
        <v>1081</v>
      </c>
      <c r="H566">
        <v>3</v>
      </c>
      <c r="I566" t="s">
        <v>444</v>
      </c>
      <c r="J566" t="s">
        <v>446</v>
      </c>
      <c r="K566" t="s">
        <v>445</v>
      </c>
      <c r="L566">
        <v>1354</v>
      </c>
      <c r="N566">
        <v>1010</v>
      </c>
      <c r="O566" t="s">
        <v>146</v>
      </c>
      <c r="P566" t="s">
        <v>146</v>
      </c>
      <c r="Q566">
        <v>1</v>
      </c>
      <c r="W566">
        <v>0</v>
      </c>
      <c r="X566">
        <v>2140712260</v>
      </c>
      <c r="Y566">
        <f t="shared" si="305"/>
        <v>6.8965519999999998</v>
      </c>
      <c r="AA566">
        <v>3.41</v>
      </c>
      <c r="AB566">
        <v>0</v>
      </c>
      <c r="AC566">
        <v>0</v>
      </c>
      <c r="AD566">
        <v>0</v>
      </c>
      <c r="AE566">
        <v>3.41</v>
      </c>
      <c r="AF566">
        <v>0</v>
      </c>
      <c r="AG566">
        <v>0</v>
      </c>
      <c r="AH566">
        <v>0</v>
      </c>
      <c r="AI566">
        <v>1</v>
      </c>
      <c r="AJ566">
        <v>1</v>
      </c>
      <c r="AK566">
        <v>1</v>
      </c>
      <c r="AL566">
        <v>1</v>
      </c>
      <c r="AM566">
        <v>0</v>
      </c>
      <c r="AN566">
        <v>0</v>
      </c>
      <c r="AO566">
        <v>0</v>
      </c>
      <c r="AP566">
        <v>1</v>
      </c>
      <c r="AQ566">
        <v>0</v>
      </c>
      <c r="AR566">
        <v>0</v>
      </c>
      <c r="AS566" t="s">
        <v>3</v>
      </c>
      <c r="AT566">
        <v>6.8965519999999998</v>
      </c>
      <c r="AU566" t="s">
        <v>42</v>
      </c>
      <c r="AV566">
        <v>0</v>
      </c>
      <c r="AW566">
        <v>1</v>
      </c>
      <c r="AX566">
        <v>-1</v>
      </c>
      <c r="AY566">
        <v>0</v>
      </c>
      <c r="AZ566">
        <v>0</v>
      </c>
      <c r="BA566" t="s">
        <v>3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CV566">
        <v>0</v>
      </c>
      <c r="CW566">
        <v>0</v>
      </c>
      <c r="CX566">
        <f>ROUND(Y566*Source!I284,9)</f>
        <v>10.000000399999999</v>
      </c>
      <c r="CY566">
        <f t="shared" si="306"/>
        <v>3.41</v>
      </c>
      <c r="CZ566">
        <f t="shared" si="307"/>
        <v>3.41</v>
      </c>
      <c r="DA566">
        <f t="shared" si="308"/>
        <v>1</v>
      </c>
      <c r="DB566">
        <f t="shared" si="309"/>
        <v>23.52</v>
      </c>
      <c r="DC566">
        <f t="shared" si="310"/>
        <v>0</v>
      </c>
      <c r="DD566" t="s">
        <v>3</v>
      </c>
      <c r="DE566" t="s">
        <v>3</v>
      </c>
      <c r="DF566">
        <f t="shared" si="303"/>
        <v>34.1</v>
      </c>
      <c r="DG566">
        <f t="shared" si="304"/>
        <v>0</v>
      </c>
      <c r="DH566">
        <f t="shared" si="293"/>
        <v>0</v>
      </c>
      <c r="DI566">
        <f t="shared" si="283"/>
        <v>0</v>
      </c>
      <c r="DJ566">
        <f t="shared" si="311"/>
        <v>34.1</v>
      </c>
      <c r="DK566">
        <v>0</v>
      </c>
      <c r="DL566" t="s">
        <v>3</v>
      </c>
      <c r="DM566">
        <v>0</v>
      </c>
      <c r="DN566" t="s">
        <v>3</v>
      </c>
      <c r="DO566">
        <v>0</v>
      </c>
    </row>
    <row r="567" spans="1:119" x14ac:dyDescent="0.2">
      <c r="A567">
        <f>ROW(Source!A284)</f>
        <v>284</v>
      </c>
      <c r="B567">
        <v>85736471</v>
      </c>
      <c r="C567">
        <v>85737570</v>
      </c>
      <c r="D567">
        <v>85212388</v>
      </c>
      <c r="E567">
        <v>1</v>
      </c>
      <c r="F567">
        <v>1</v>
      </c>
      <c r="G567">
        <v>1081</v>
      </c>
      <c r="H567">
        <v>3</v>
      </c>
      <c r="I567" t="s">
        <v>460</v>
      </c>
      <c r="J567" t="s">
        <v>462</v>
      </c>
      <c r="K567" t="s">
        <v>461</v>
      </c>
      <c r="L567">
        <v>1354</v>
      </c>
      <c r="N567">
        <v>1010</v>
      </c>
      <c r="O567" t="s">
        <v>146</v>
      </c>
      <c r="P567" t="s">
        <v>146</v>
      </c>
      <c r="Q567">
        <v>1</v>
      </c>
      <c r="W567">
        <v>0</v>
      </c>
      <c r="X567">
        <v>1294686118</v>
      </c>
      <c r="Y567">
        <f t="shared" si="305"/>
        <v>13.7931034</v>
      </c>
      <c r="AA567">
        <v>2.76</v>
      </c>
      <c r="AB567">
        <v>0</v>
      </c>
      <c r="AC567">
        <v>0</v>
      </c>
      <c r="AD567">
        <v>0</v>
      </c>
      <c r="AE567">
        <v>2.76</v>
      </c>
      <c r="AF567">
        <v>0</v>
      </c>
      <c r="AG567">
        <v>0</v>
      </c>
      <c r="AH567">
        <v>0</v>
      </c>
      <c r="AI567">
        <v>1</v>
      </c>
      <c r="AJ567">
        <v>1</v>
      </c>
      <c r="AK567">
        <v>1</v>
      </c>
      <c r="AL567">
        <v>1</v>
      </c>
      <c r="AM567">
        <v>0</v>
      </c>
      <c r="AN567">
        <v>0</v>
      </c>
      <c r="AO567">
        <v>0</v>
      </c>
      <c r="AP567">
        <v>1</v>
      </c>
      <c r="AQ567">
        <v>0</v>
      </c>
      <c r="AR567">
        <v>0</v>
      </c>
      <c r="AS567" t="s">
        <v>3</v>
      </c>
      <c r="AT567">
        <v>13.7931034</v>
      </c>
      <c r="AU567" t="s">
        <v>42</v>
      </c>
      <c r="AV567">
        <v>0</v>
      </c>
      <c r="AW567">
        <v>1</v>
      </c>
      <c r="AX567">
        <v>-1</v>
      </c>
      <c r="AY567">
        <v>0</v>
      </c>
      <c r="AZ567">
        <v>0</v>
      </c>
      <c r="BA567" t="s">
        <v>3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CV567">
        <v>0</v>
      </c>
      <c r="CW567">
        <v>0</v>
      </c>
      <c r="CX567">
        <f>ROUND(Y567*Source!I284,9)</f>
        <v>19.999999930000001</v>
      </c>
      <c r="CY567">
        <f t="shared" si="306"/>
        <v>2.76</v>
      </c>
      <c r="CZ567">
        <f t="shared" si="307"/>
        <v>2.76</v>
      </c>
      <c r="DA567">
        <f t="shared" si="308"/>
        <v>1</v>
      </c>
      <c r="DB567">
        <f t="shared" si="309"/>
        <v>38.07</v>
      </c>
      <c r="DC567">
        <f t="shared" si="310"/>
        <v>0</v>
      </c>
      <c r="DD567" t="s">
        <v>3</v>
      </c>
      <c r="DE567" t="s">
        <v>3</v>
      </c>
      <c r="DF567">
        <f t="shared" si="303"/>
        <v>55.2</v>
      </c>
      <c r="DG567">
        <f t="shared" si="304"/>
        <v>0</v>
      </c>
      <c r="DH567">
        <f t="shared" si="293"/>
        <v>0</v>
      </c>
      <c r="DI567">
        <f t="shared" si="283"/>
        <v>0</v>
      </c>
      <c r="DJ567">
        <f t="shared" si="311"/>
        <v>55.2</v>
      </c>
      <c r="DK567">
        <v>0</v>
      </c>
      <c r="DL567" t="s">
        <v>3</v>
      </c>
      <c r="DM567">
        <v>0</v>
      </c>
      <c r="DN567" t="s">
        <v>3</v>
      </c>
      <c r="DO567">
        <v>0</v>
      </c>
    </row>
    <row r="568" spans="1:119" x14ac:dyDescent="0.2">
      <c r="A568">
        <f>ROW(Source!A284)</f>
        <v>284</v>
      </c>
      <c r="B568">
        <v>85736471</v>
      </c>
      <c r="C568">
        <v>85737570</v>
      </c>
      <c r="D568">
        <v>85212401</v>
      </c>
      <c r="E568">
        <v>1</v>
      </c>
      <c r="F568">
        <v>1</v>
      </c>
      <c r="G568">
        <v>1081</v>
      </c>
      <c r="H568">
        <v>3</v>
      </c>
      <c r="I568" t="s">
        <v>456</v>
      </c>
      <c r="J568" t="s">
        <v>458</v>
      </c>
      <c r="K568" t="s">
        <v>457</v>
      </c>
      <c r="L568">
        <v>1354</v>
      </c>
      <c r="N568">
        <v>1010</v>
      </c>
      <c r="O568" t="s">
        <v>146</v>
      </c>
      <c r="P568" t="s">
        <v>146</v>
      </c>
      <c r="Q568">
        <v>1</v>
      </c>
      <c r="W568">
        <v>0</v>
      </c>
      <c r="X568">
        <v>1429274434</v>
      </c>
      <c r="Y568">
        <f t="shared" si="305"/>
        <v>46.896552</v>
      </c>
      <c r="AA568">
        <v>25.82</v>
      </c>
      <c r="AB568">
        <v>0</v>
      </c>
      <c r="AC568">
        <v>0</v>
      </c>
      <c r="AD568">
        <v>0</v>
      </c>
      <c r="AE568">
        <v>25.82</v>
      </c>
      <c r="AF568">
        <v>0</v>
      </c>
      <c r="AG568">
        <v>0</v>
      </c>
      <c r="AH568">
        <v>0</v>
      </c>
      <c r="AI568">
        <v>1</v>
      </c>
      <c r="AJ568">
        <v>1</v>
      </c>
      <c r="AK568">
        <v>1</v>
      </c>
      <c r="AL568">
        <v>1</v>
      </c>
      <c r="AM568">
        <v>0</v>
      </c>
      <c r="AN568">
        <v>0</v>
      </c>
      <c r="AO568">
        <v>0</v>
      </c>
      <c r="AP568">
        <v>1</v>
      </c>
      <c r="AQ568">
        <v>0</v>
      </c>
      <c r="AR568">
        <v>0</v>
      </c>
      <c r="AS568" t="s">
        <v>3</v>
      </c>
      <c r="AT568">
        <v>46.896552</v>
      </c>
      <c r="AU568" t="s">
        <v>42</v>
      </c>
      <c r="AV568">
        <v>0</v>
      </c>
      <c r="AW568">
        <v>1</v>
      </c>
      <c r="AX568">
        <v>-1</v>
      </c>
      <c r="AY568">
        <v>0</v>
      </c>
      <c r="AZ568">
        <v>0</v>
      </c>
      <c r="BA568" t="s">
        <v>3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CV568">
        <v>0</v>
      </c>
      <c r="CW568">
        <v>0</v>
      </c>
      <c r="CX568">
        <f>ROUND(Y568*Source!I284,9)</f>
        <v>68.000000400000005</v>
      </c>
      <c r="CY568">
        <f t="shared" si="306"/>
        <v>25.82</v>
      </c>
      <c r="CZ568">
        <f t="shared" si="307"/>
        <v>25.82</v>
      </c>
      <c r="DA568">
        <f t="shared" si="308"/>
        <v>1</v>
      </c>
      <c r="DB568">
        <f t="shared" si="309"/>
        <v>1210.8699999999999</v>
      </c>
      <c r="DC568">
        <f t="shared" si="310"/>
        <v>0</v>
      </c>
      <c r="DD568" t="s">
        <v>3</v>
      </c>
      <c r="DE568" t="s">
        <v>3</v>
      </c>
      <c r="DF568">
        <f t="shared" si="303"/>
        <v>1755.76</v>
      </c>
      <c r="DG568">
        <f t="shared" si="304"/>
        <v>0</v>
      </c>
      <c r="DH568">
        <f t="shared" si="293"/>
        <v>0</v>
      </c>
      <c r="DI568">
        <f t="shared" si="283"/>
        <v>0</v>
      </c>
      <c r="DJ568">
        <f t="shared" si="311"/>
        <v>1755.76</v>
      </c>
      <c r="DK568">
        <v>0</v>
      </c>
      <c r="DL568" t="s">
        <v>3</v>
      </c>
      <c r="DM568">
        <v>0</v>
      </c>
      <c r="DN568" t="s">
        <v>3</v>
      </c>
      <c r="DO568">
        <v>0</v>
      </c>
    </row>
    <row r="569" spans="1:119" x14ac:dyDescent="0.2">
      <c r="A569">
        <f>ROW(Source!A284)</f>
        <v>284</v>
      </c>
      <c r="B569">
        <v>85736471</v>
      </c>
      <c r="C569">
        <v>85737570</v>
      </c>
      <c r="D569">
        <v>85212413</v>
      </c>
      <c r="E569">
        <v>1</v>
      </c>
      <c r="F569">
        <v>1</v>
      </c>
      <c r="G569">
        <v>1081</v>
      </c>
      <c r="H569">
        <v>3</v>
      </c>
      <c r="I569" t="s">
        <v>452</v>
      </c>
      <c r="J569" t="s">
        <v>454</v>
      </c>
      <c r="K569" t="s">
        <v>453</v>
      </c>
      <c r="L569">
        <v>1354</v>
      </c>
      <c r="N569">
        <v>1010</v>
      </c>
      <c r="O569" t="s">
        <v>146</v>
      </c>
      <c r="P569" t="s">
        <v>146</v>
      </c>
      <c r="Q569">
        <v>1</v>
      </c>
      <c r="W569">
        <v>0</v>
      </c>
      <c r="X569">
        <v>-1400304060</v>
      </c>
      <c r="Y569">
        <f t="shared" si="305"/>
        <v>6.8965519999999998</v>
      </c>
      <c r="AA569">
        <v>6.46</v>
      </c>
      <c r="AB569">
        <v>0</v>
      </c>
      <c r="AC569">
        <v>0</v>
      </c>
      <c r="AD569">
        <v>0</v>
      </c>
      <c r="AE569">
        <v>6.46</v>
      </c>
      <c r="AF569">
        <v>0</v>
      </c>
      <c r="AG569">
        <v>0</v>
      </c>
      <c r="AH569">
        <v>0</v>
      </c>
      <c r="AI569">
        <v>1</v>
      </c>
      <c r="AJ569">
        <v>1</v>
      </c>
      <c r="AK569">
        <v>1</v>
      </c>
      <c r="AL569">
        <v>1</v>
      </c>
      <c r="AM569">
        <v>0</v>
      </c>
      <c r="AN569">
        <v>0</v>
      </c>
      <c r="AO569">
        <v>0</v>
      </c>
      <c r="AP569">
        <v>1</v>
      </c>
      <c r="AQ569">
        <v>0</v>
      </c>
      <c r="AR569">
        <v>0</v>
      </c>
      <c r="AS569" t="s">
        <v>3</v>
      </c>
      <c r="AT569">
        <v>6.8965519999999998</v>
      </c>
      <c r="AU569" t="s">
        <v>42</v>
      </c>
      <c r="AV569">
        <v>0</v>
      </c>
      <c r="AW569">
        <v>1</v>
      </c>
      <c r="AX569">
        <v>-1</v>
      </c>
      <c r="AY569">
        <v>0</v>
      </c>
      <c r="AZ569">
        <v>0</v>
      </c>
      <c r="BA569" t="s">
        <v>3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CV569">
        <v>0</v>
      </c>
      <c r="CW569">
        <v>0</v>
      </c>
      <c r="CX569">
        <f>ROUND(Y569*Source!I284,9)</f>
        <v>10.000000399999999</v>
      </c>
      <c r="CY569">
        <f t="shared" si="306"/>
        <v>6.46</v>
      </c>
      <c r="CZ569">
        <f t="shared" si="307"/>
        <v>6.46</v>
      </c>
      <c r="DA569">
        <f t="shared" si="308"/>
        <v>1</v>
      </c>
      <c r="DB569">
        <f t="shared" si="309"/>
        <v>44.55</v>
      </c>
      <c r="DC569">
        <f t="shared" si="310"/>
        <v>0</v>
      </c>
      <c r="DD569" t="s">
        <v>3</v>
      </c>
      <c r="DE569" t="s">
        <v>3</v>
      </c>
      <c r="DF569">
        <f t="shared" si="303"/>
        <v>64.599999999999994</v>
      </c>
      <c r="DG569">
        <f t="shared" si="304"/>
        <v>0</v>
      </c>
      <c r="DH569">
        <f t="shared" si="293"/>
        <v>0</v>
      </c>
      <c r="DI569">
        <f t="shared" si="283"/>
        <v>0</v>
      </c>
      <c r="DJ569">
        <f t="shared" si="311"/>
        <v>64.599999999999994</v>
      </c>
      <c r="DK569">
        <v>0</v>
      </c>
      <c r="DL569" t="s">
        <v>3</v>
      </c>
      <c r="DM569">
        <v>0</v>
      </c>
      <c r="DN569" t="s">
        <v>3</v>
      </c>
      <c r="DO569">
        <v>0</v>
      </c>
    </row>
    <row r="570" spans="1:119" x14ac:dyDescent="0.2">
      <c r="A570">
        <f>ROW(Source!A284)</f>
        <v>284</v>
      </c>
      <c r="B570">
        <v>85736471</v>
      </c>
      <c r="C570">
        <v>85737570</v>
      </c>
      <c r="D570">
        <v>85212639</v>
      </c>
      <c r="E570">
        <v>1</v>
      </c>
      <c r="F570">
        <v>1</v>
      </c>
      <c r="G570">
        <v>1081</v>
      </c>
      <c r="H570">
        <v>3</v>
      </c>
      <c r="I570" t="s">
        <v>440</v>
      </c>
      <c r="J570" t="s">
        <v>442</v>
      </c>
      <c r="K570" t="s">
        <v>441</v>
      </c>
      <c r="L570">
        <v>1301</v>
      </c>
      <c r="N570">
        <v>1003</v>
      </c>
      <c r="O570" t="s">
        <v>156</v>
      </c>
      <c r="P570" t="s">
        <v>156</v>
      </c>
      <c r="Q570">
        <v>1</v>
      </c>
      <c r="W570">
        <v>0</v>
      </c>
      <c r="X570">
        <v>105199672</v>
      </c>
      <c r="Y570">
        <f t="shared" si="305"/>
        <v>102.5</v>
      </c>
      <c r="AA570">
        <v>25.04</v>
      </c>
      <c r="AB570">
        <v>0</v>
      </c>
      <c r="AC570">
        <v>0</v>
      </c>
      <c r="AD570">
        <v>0</v>
      </c>
      <c r="AE570">
        <v>25.04</v>
      </c>
      <c r="AF570">
        <v>0</v>
      </c>
      <c r="AG570">
        <v>0</v>
      </c>
      <c r="AH570">
        <v>0</v>
      </c>
      <c r="AI570">
        <v>1</v>
      </c>
      <c r="AJ570">
        <v>1</v>
      </c>
      <c r="AK570">
        <v>1</v>
      </c>
      <c r="AL570">
        <v>1</v>
      </c>
      <c r="AM570">
        <v>0</v>
      </c>
      <c r="AN570">
        <v>0</v>
      </c>
      <c r="AO570">
        <v>0</v>
      </c>
      <c r="AP570">
        <v>1</v>
      </c>
      <c r="AQ570">
        <v>0</v>
      </c>
      <c r="AR570">
        <v>0</v>
      </c>
      <c r="AS570" t="s">
        <v>3</v>
      </c>
      <c r="AT570">
        <v>102.5</v>
      </c>
      <c r="AU570" t="s">
        <v>42</v>
      </c>
      <c r="AV570">
        <v>0</v>
      </c>
      <c r="AW570">
        <v>1</v>
      </c>
      <c r="AX570">
        <v>-1</v>
      </c>
      <c r="AY570">
        <v>0</v>
      </c>
      <c r="AZ570">
        <v>0</v>
      </c>
      <c r="BA570" t="s">
        <v>3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CV570">
        <v>0</v>
      </c>
      <c r="CW570">
        <v>0</v>
      </c>
      <c r="CX570">
        <f>ROUND(Y570*Source!I284,9)</f>
        <v>148.625</v>
      </c>
      <c r="CY570">
        <f t="shared" si="306"/>
        <v>25.04</v>
      </c>
      <c r="CZ570">
        <f t="shared" si="307"/>
        <v>25.04</v>
      </c>
      <c r="DA570">
        <f t="shared" si="308"/>
        <v>1</v>
      </c>
      <c r="DB570">
        <f t="shared" si="309"/>
        <v>2566.6</v>
      </c>
      <c r="DC570">
        <f t="shared" si="310"/>
        <v>0</v>
      </c>
      <c r="DD570" t="s">
        <v>3</v>
      </c>
      <c r="DE570" t="s">
        <v>3</v>
      </c>
      <c r="DF570">
        <f t="shared" si="303"/>
        <v>3721.57</v>
      </c>
      <c r="DG570">
        <f t="shared" si="304"/>
        <v>0</v>
      </c>
      <c r="DH570">
        <f t="shared" si="293"/>
        <v>0</v>
      </c>
      <c r="DI570">
        <f t="shared" si="283"/>
        <v>0</v>
      </c>
      <c r="DJ570">
        <f t="shared" si="311"/>
        <v>3721.57</v>
      </c>
      <c r="DK570">
        <v>0</v>
      </c>
      <c r="DL570" t="s">
        <v>3</v>
      </c>
      <c r="DM570">
        <v>0</v>
      </c>
      <c r="DN570" t="s">
        <v>3</v>
      </c>
      <c r="DO570">
        <v>0</v>
      </c>
    </row>
    <row r="571" spans="1:119" x14ac:dyDescent="0.2">
      <c r="A571">
        <f>ROW(Source!A284)</f>
        <v>284</v>
      </c>
      <c r="B571">
        <v>85736471</v>
      </c>
      <c r="C571">
        <v>85737570</v>
      </c>
      <c r="D571">
        <v>85212777</v>
      </c>
      <c r="E571">
        <v>1</v>
      </c>
      <c r="F571">
        <v>1</v>
      </c>
      <c r="G571">
        <v>1081</v>
      </c>
      <c r="H571">
        <v>3</v>
      </c>
      <c r="I571" t="s">
        <v>448</v>
      </c>
      <c r="J571" t="s">
        <v>450</v>
      </c>
      <c r="K571" t="s">
        <v>449</v>
      </c>
      <c r="L571">
        <v>1354</v>
      </c>
      <c r="N571">
        <v>1010</v>
      </c>
      <c r="O571" t="s">
        <v>146</v>
      </c>
      <c r="P571" t="s">
        <v>146</v>
      </c>
      <c r="Q571">
        <v>1</v>
      </c>
      <c r="W571">
        <v>0</v>
      </c>
      <c r="X571">
        <v>1456926151</v>
      </c>
      <c r="Y571">
        <f t="shared" si="305"/>
        <v>0.68965500000000002</v>
      </c>
      <c r="AA571">
        <v>11.1</v>
      </c>
      <c r="AB571">
        <v>0</v>
      </c>
      <c r="AC571">
        <v>0</v>
      </c>
      <c r="AD571">
        <v>0</v>
      </c>
      <c r="AE571">
        <v>11.1</v>
      </c>
      <c r="AF571">
        <v>0</v>
      </c>
      <c r="AG571">
        <v>0</v>
      </c>
      <c r="AH571">
        <v>0</v>
      </c>
      <c r="AI571">
        <v>1</v>
      </c>
      <c r="AJ571">
        <v>1</v>
      </c>
      <c r="AK571">
        <v>1</v>
      </c>
      <c r="AL571">
        <v>1</v>
      </c>
      <c r="AM571">
        <v>0</v>
      </c>
      <c r="AN571">
        <v>0</v>
      </c>
      <c r="AO571">
        <v>0</v>
      </c>
      <c r="AP571">
        <v>1</v>
      </c>
      <c r="AQ571">
        <v>0</v>
      </c>
      <c r="AR571">
        <v>0</v>
      </c>
      <c r="AS571" t="s">
        <v>3</v>
      </c>
      <c r="AT571">
        <v>0.68965500000000002</v>
      </c>
      <c r="AU571" t="s">
        <v>42</v>
      </c>
      <c r="AV571">
        <v>0</v>
      </c>
      <c r="AW571">
        <v>1</v>
      </c>
      <c r="AX571">
        <v>-1</v>
      </c>
      <c r="AY571">
        <v>0</v>
      </c>
      <c r="AZ571">
        <v>0</v>
      </c>
      <c r="BA571" t="s">
        <v>3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CV571">
        <v>0</v>
      </c>
      <c r="CW571">
        <v>0</v>
      </c>
      <c r="CX571">
        <f>ROUND(Y571*Source!I284,9)</f>
        <v>0.99999974999999997</v>
      </c>
      <c r="CY571">
        <f t="shared" si="306"/>
        <v>11.1</v>
      </c>
      <c r="CZ571">
        <f t="shared" si="307"/>
        <v>11.1</v>
      </c>
      <c r="DA571">
        <f t="shared" si="308"/>
        <v>1</v>
      </c>
      <c r="DB571">
        <f t="shared" si="309"/>
        <v>7.66</v>
      </c>
      <c r="DC571">
        <f t="shared" si="310"/>
        <v>0</v>
      </c>
      <c r="DD571" t="s">
        <v>3</v>
      </c>
      <c r="DE571" t="s">
        <v>3</v>
      </c>
      <c r="DF571">
        <f t="shared" si="303"/>
        <v>11.1</v>
      </c>
      <c r="DG571">
        <f t="shared" si="304"/>
        <v>0</v>
      </c>
      <c r="DH571">
        <f t="shared" si="293"/>
        <v>0</v>
      </c>
      <c r="DI571">
        <f t="shared" si="283"/>
        <v>0</v>
      </c>
      <c r="DJ571">
        <f t="shared" si="311"/>
        <v>11.1</v>
      </c>
      <c r="DK571">
        <v>0</v>
      </c>
      <c r="DL571" t="s">
        <v>3</v>
      </c>
      <c r="DM571">
        <v>0</v>
      </c>
      <c r="DN571" t="s">
        <v>3</v>
      </c>
      <c r="DO571">
        <v>0</v>
      </c>
    </row>
    <row r="572" spans="1:119" x14ac:dyDescent="0.2">
      <c r="A572">
        <f>ROW(Source!A284)</f>
        <v>284</v>
      </c>
      <c r="B572">
        <v>85736471</v>
      </c>
      <c r="C572">
        <v>85737570</v>
      </c>
      <c r="D572">
        <v>85208910</v>
      </c>
      <c r="E572">
        <v>1</v>
      </c>
      <c r="F572">
        <v>1</v>
      </c>
      <c r="G572">
        <v>1081</v>
      </c>
      <c r="H572">
        <v>3</v>
      </c>
      <c r="I572" t="s">
        <v>427</v>
      </c>
      <c r="J572" t="s">
        <v>429</v>
      </c>
      <c r="K572" t="s">
        <v>428</v>
      </c>
      <c r="L572">
        <v>1354</v>
      </c>
      <c r="N572">
        <v>1010</v>
      </c>
      <c r="O572" t="s">
        <v>146</v>
      </c>
      <c r="P572" t="s">
        <v>146</v>
      </c>
      <c r="Q572">
        <v>1</v>
      </c>
      <c r="W572">
        <v>0</v>
      </c>
      <c r="X572">
        <v>1847581397</v>
      </c>
      <c r="Y572">
        <f t="shared" si="305"/>
        <v>0.9</v>
      </c>
      <c r="AA572">
        <v>11.82</v>
      </c>
      <c r="AB572">
        <v>0</v>
      </c>
      <c r="AC572">
        <v>0</v>
      </c>
      <c r="AD572">
        <v>0</v>
      </c>
      <c r="AE572">
        <v>11.82</v>
      </c>
      <c r="AF572">
        <v>0</v>
      </c>
      <c r="AG572">
        <v>0</v>
      </c>
      <c r="AH572">
        <v>0</v>
      </c>
      <c r="AI572">
        <v>1</v>
      </c>
      <c r="AJ572">
        <v>1</v>
      </c>
      <c r="AK572">
        <v>1</v>
      </c>
      <c r="AL572">
        <v>1</v>
      </c>
      <c r="AM572">
        <v>0</v>
      </c>
      <c r="AN572">
        <v>0</v>
      </c>
      <c r="AO572">
        <v>0</v>
      </c>
      <c r="AP572">
        <v>1</v>
      </c>
      <c r="AQ572">
        <v>0</v>
      </c>
      <c r="AR572">
        <v>0</v>
      </c>
      <c r="AS572" t="s">
        <v>3</v>
      </c>
      <c r="AT572">
        <v>0.9</v>
      </c>
      <c r="AU572" t="s">
        <v>42</v>
      </c>
      <c r="AV572">
        <v>0</v>
      </c>
      <c r="AW572">
        <v>1</v>
      </c>
      <c r="AX572">
        <v>-1</v>
      </c>
      <c r="AY572">
        <v>0</v>
      </c>
      <c r="AZ572">
        <v>0</v>
      </c>
      <c r="BA572" t="s">
        <v>3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CV572">
        <v>0</v>
      </c>
      <c r="CW572">
        <v>0</v>
      </c>
      <c r="CX572">
        <f>ROUND(Y572*Source!I284,9)</f>
        <v>1.3049999999999999</v>
      </c>
      <c r="CY572">
        <f t="shared" si="306"/>
        <v>11.82</v>
      </c>
      <c r="CZ572">
        <f t="shared" si="307"/>
        <v>11.82</v>
      </c>
      <c r="DA572">
        <f t="shared" si="308"/>
        <v>1</v>
      </c>
      <c r="DB572">
        <f t="shared" si="309"/>
        <v>10.64</v>
      </c>
      <c r="DC572">
        <f t="shared" si="310"/>
        <v>0</v>
      </c>
      <c r="DD572" t="s">
        <v>3</v>
      </c>
      <c r="DE572" t="s">
        <v>3</v>
      </c>
      <c r="DF572">
        <f t="shared" si="303"/>
        <v>15.43</v>
      </c>
      <c r="DG572">
        <f t="shared" si="304"/>
        <v>0</v>
      </c>
      <c r="DH572">
        <f t="shared" si="293"/>
        <v>0</v>
      </c>
      <c r="DI572">
        <f t="shared" si="283"/>
        <v>0</v>
      </c>
      <c r="DJ572">
        <f t="shared" si="311"/>
        <v>15.43</v>
      </c>
      <c r="DK572">
        <v>0</v>
      </c>
      <c r="DL572" t="s">
        <v>3</v>
      </c>
      <c r="DM572">
        <v>0</v>
      </c>
      <c r="DN572" t="s">
        <v>3</v>
      </c>
      <c r="DO572">
        <v>0</v>
      </c>
    </row>
    <row r="573" spans="1:119" x14ac:dyDescent="0.2">
      <c r="A573">
        <f>ROW(Source!A285)</f>
        <v>285</v>
      </c>
      <c r="B573">
        <v>85736473</v>
      </c>
      <c r="C573">
        <v>85737570</v>
      </c>
      <c r="D573">
        <v>85164021</v>
      </c>
      <c r="E573">
        <v>1081</v>
      </c>
      <c r="F573">
        <v>1</v>
      </c>
      <c r="G573">
        <v>1081</v>
      </c>
      <c r="H573">
        <v>1</v>
      </c>
      <c r="I573" t="s">
        <v>684</v>
      </c>
      <c r="J573" t="s">
        <v>3</v>
      </c>
      <c r="K573" t="s">
        <v>685</v>
      </c>
      <c r="L573">
        <v>1191</v>
      </c>
      <c r="N573">
        <v>1013</v>
      </c>
      <c r="O573" t="s">
        <v>686</v>
      </c>
      <c r="P573" t="s">
        <v>686</v>
      </c>
      <c r="Q573">
        <v>1</v>
      </c>
      <c r="W573">
        <v>0</v>
      </c>
      <c r="X573">
        <v>476480486</v>
      </c>
      <c r="Y573">
        <f>((AT573*1.15)*1.2)</f>
        <v>19.430399999999999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1</v>
      </c>
      <c r="AK573">
        <v>1</v>
      </c>
      <c r="AL573">
        <v>1</v>
      </c>
      <c r="AM573">
        <v>5</v>
      </c>
      <c r="AN573">
        <v>0</v>
      </c>
      <c r="AO573">
        <v>1</v>
      </c>
      <c r="AP573">
        <v>1</v>
      </c>
      <c r="AQ573">
        <v>0</v>
      </c>
      <c r="AR573">
        <v>0</v>
      </c>
      <c r="AS573" t="s">
        <v>3</v>
      </c>
      <c r="AT573">
        <v>14.08</v>
      </c>
      <c r="AU573" t="s">
        <v>141</v>
      </c>
      <c r="AV573">
        <v>1</v>
      </c>
      <c r="AW573">
        <v>2</v>
      </c>
      <c r="AX573">
        <v>85737618</v>
      </c>
      <c r="AY573">
        <v>1</v>
      </c>
      <c r="AZ573">
        <v>0</v>
      </c>
      <c r="BA573">
        <v>564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CU573">
        <f>ROUND(AT573*Source!I285*AH573*AL573,2)</f>
        <v>0</v>
      </c>
      <c r="CV573">
        <f>ROUND(Y573*Source!I285,9)</f>
        <v>28.17408</v>
      </c>
      <c r="CW573">
        <v>0</v>
      </c>
      <c r="CX573">
        <f>ROUND(Y573*Source!I285,9)</f>
        <v>28.17408</v>
      </c>
      <c r="CY573">
        <f>AD573</f>
        <v>0</v>
      </c>
      <c r="CZ573">
        <f>AH573</f>
        <v>0</v>
      </c>
      <c r="DA573">
        <f>AL573</f>
        <v>1</v>
      </c>
      <c r="DB573">
        <f>ROUND(((ROUND(AT573*CZ573,2)*1.15)*1.2),6)</f>
        <v>0</v>
      </c>
      <c r="DC573">
        <f>ROUND(((ROUND(AT573*AG573,2)*1.15)*1.2),6)</f>
        <v>0</v>
      </c>
      <c r="DD573" t="s">
        <v>3</v>
      </c>
      <c r="DE573" t="s">
        <v>3</v>
      </c>
      <c r="DF573">
        <f t="shared" si="303"/>
        <v>0</v>
      </c>
      <c r="DG573">
        <f t="shared" si="304"/>
        <v>0</v>
      </c>
      <c r="DH573">
        <f t="shared" si="293"/>
        <v>0</v>
      </c>
      <c r="DI573">
        <f t="shared" si="283"/>
        <v>0</v>
      </c>
      <c r="DJ573">
        <f>DI573</f>
        <v>0</v>
      </c>
      <c r="DK573">
        <v>0</v>
      </c>
      <c r="DL573" t="s">
        <v>3</v>
      </c>
      <c r="DM573">
        <v>0</v>
      </c>
      <c r="DN573" t="s">
        <v>3</v>
      </c>
      <c r="DO573">
        <v>0</v>
      </c>
    </row>
    <row r="574" spans="1:119" x14ac:dyDescent="0.2">
      <c r="A574">
        <f>ROW(Source!A285)</f>
        <v>285</v>
      </c>
      <c r="B574">
        <v>85736473</v>
      </c>
      <c r="C574">
        <v>85737570</v>
      </c>
      <c r="D574">
        <v>85229587</v>
      </c>
      <c r="E574">
        <v>1</v>
      </c>
      <c r="F574">
        <v>1</v>
      </c>
      <c r="G574">
        <v>1081</v>
      </c>
      <c r="H574">
        <v>2</v>
      </c>
      <c r="I574" t="s">
        <v>701</v>
      </c>
      <c r="J574" t="s">
        <v>702</v>
      </c>
      <c r="K574" t="s">
        <v>703</v>
      </c>
      <c r="L574">
        <v>1368</v>
      </c>
      <c r="N574">
        <v>1011</v>
      </c>
      <c r="O574" t="s">
        <v>690</v>
      </c>
      <c r="P574" t="s">
        <v>690</v>
      </c>
      <c r="Q574">
        <v>1</v>
      </c>
      <c r="W574">
        <v>0</v>
      </c>
      <c r="X574">
        <v>-286665822</v>
      </c>
      <c r="Y574">
        <f>((AT574*1.25)*1.2)</f>
        <v>3.0749999999999997</v>
      </c>
      <c r="AA574">
        <v>0</v>
      </c>
      <c r="AB574">
        <v>71.790000000000006</v>
      </c>
      <c r="AC574">
        <v>0</v>
      </c>
      <c r="AD574">
        <v>0</v>
      </c>
      <c r="AE574">
        <v>0</v>
      </c>
      <c r="AF574">
        <v>5.78</v>
      </c>
      <c r="AG574">
        <v>0</v>
      </c>
      <c r="AH574">
        <v>0</v>
      </c>
      <c r="AI574">
        <v>1</v>
      </c>
      <c r="AJ574">
        <v>11.64</v>
      </c>
      <c r="AK574">
        <v>1</v>
      </c>
      <c r="AL574">
        <v>1</v>
      </c>
      <c r="AM574">
        <v>2</v>
      </c>
      <c r="AN574">
        <v>0</v>
      </c>
      <c r="AO574">
        <v>1</v>
      </c>
      <c r="AP574">
        <v>1</v>
      </c>
      <c r="AQ574">
        <v>0</v>
      </c>
      <c r="AR574">
        <v>0</v>
      </c>
      <c r="AS574" t="s">
        <v>3</v>
      </c>
      <c r="AT574">
        <v>2.0499999999999998</v>
      </c>
      <c r="AU574" t="s">
        <v>140</v>
      </c>
      <c r="AV574">
        <v>0</v>
      </c>
      <c r="AW574">
        <v>2</v>
      </c>
      <c r="AX574">
        <v>85737619</v>
      </c>
      <c r="AY574">
        <v>1</v>
      </c>
      <c r="AZ574">
        <v>0</v>
      </c>
      <c r="BA574">
        <v>565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CV574">
        <v>0</v>
      </c>
      <c r="CW574">
        <f>ROUND(Y574*Source!I285*DO574,9)</f>
        <v>0</v>
      </c>
      <c r="CX574">
        <f>ROUND(Y574*Source!I285,9)</f>
        <v>4.4587500000000002</v>
      </c>
      <c r="CY574">
        <f>AB574</f>
        <v>71.790000000000006</v>
      </c>
      <c r="CZ574">
        <f>AF574</f>
        <v>5.78</v>
      </c>
      <c r="DA574">
        <f>AJ574</f>
        <v>11.64</v>
      </c>
      <c r="DB574">
        <f>ROUND(((ROUND(AT574*CZ574,2)*1.25)*1.2),6)</f>
        <v>17.774999999999999</v>
      </c>
      <c r="DC574">
        <f>ROUND(((ROUND(AT574*AG574,2)*1.25)*1.2),6)</f>
        <v>0</v>
      </c>
      <c r="DD574" t="s">
        <v>3</v>
      </c>
      <c r="DE574" t="s">
        <v>3</v>
      </c>
      <c r="DF574">
        <f t="shared" si="303"/>
        <v>0</v>
      </c>
      <c r="DG574">
        <f>ROUND(ROUND(AF574*AJ574,2)*CX574,2)</f>
        <v>299.98</v>
      </c>
      <c r="DH574">
        <f t="shared" si="293"/>
        <v>0</v>
      </c>
      <c r="DI574">
        <f t="shared" si="283"/>
        <v>0</v>
      </c>
      <c r="DJ574">
        <f>DG574</f>
        <v>299.98</v>
      </c>
      <c r="DK574">
        <v>0</v>
      </c>
      <c r="DL574" t="s">
        <v>3</v>
      </c>
      <c r="DM574">
        <v>0</v>
      </c>
      <c r="DN574" t="s">
        <v>3</v>
      </c>
      <c r="DO574">
        <v>0</v>
      </c>
    </row>
    <row r="575" spans="1:119" x14ac:dyDescent="0.2">
      <c r="A575">
        <f>ROW(Source!A285)</f>
        <v>285</v>
      </c>
      <c r="B575">
        <v>85736473</v>
      </c>
      <c r="C575">
        <v>85737570</v>
      </c>
      <c r="D575">
        <v>85229932</v>
      </c>
      <c r="E575">
        <v>1</v>
      </c>
      <c r="F575">
        <v>1</v>
      </c>
      <c r="G575">
        <v>1081</v>
      </c>
      <c r="H575">
        <v>2</v>
      </c>
      <c r="I575" t="s">
        <v>704</v>
      </c>
      <c r="J575" t="s">
        <v>705</v>
      </c>
      <c r="K575" t="s">
        <v>706</v>
      </c>
      <c r="L575">
        <v>1368</v>
      </c>
      <c r="N575">
        <v>1011</v>
      </c>
      <c r="O575" t="s">
        <v>690</v>
      </c>
      <c r="P575" t="s">
        <v>690</v>
      </c>
      <c r="Q575">
        <v>1</v>
      </c>
      <c r="W575">
        <v>0</v>
      </c>
      <c r="X575">
        <v>874612079</v>
      </c>
      <c r="Y575">
        <f>((AT575*1.25)*1.2)</f>
        <v>0.09</v>
      </c>
      <c r="AA575">
        <v>0</v>
      </c>
      <c r="AB575">
        <v>1513.56</v>
      </c>
      <c r="AC575">
        <v>758.78</v>
      </c>
      <c r="AD575">
        <v>0</v>
      </c>
      <c r="AE575">
        <v>0</v>
      </c>
      <c r="AF575">
        <v>83.1</v>
      </c>
      <c r="AG575">
        <v>12.62</v>
      </c>
      <c r="AH575">
        <v>0</v>
      </c>
      <c r="AI575">
        <v>1</v>
      </c>
      <c r="AJ575">
        <v>17.07</v>
      </c>
      <c r="AK575">
        <v>56.35</v>
      </c>
      <c r="AL575">
        <v>1</v>
      </c>
      <c r="AM575">
        <v>2</v>
      </c>
      <c r="AN575">
        <v>0</v>
      </c>
      <c r="AO575">
        <v>1</v>
      </c>
      <c r="AP575">
        <v>1</v>
      </c>
      <c r="AQ575">
        <v>0</v>
      </c>
      <c r="AR575">
        <v>0</v>
      </c>
      <c r="AS575" t="s">
        <v>3</v>
      </c>
      <c r="AT575">
        <v>0.06</v>
      </c>
      <c r="AU575" t="s">
        <v>140</v>
      </c>
      <c r="AV575">
        <v>0</v>
      </c>
      <c r="AW575">
        <v>2</v>
      </c>
      <c r="AX575">
        <v>85737620</v>
      </c>
      <c r="AY575">
        <v>1</v>
      </c>
      <c r="AZ575">
        <v>0</v>
      </c>
      <c r="BA575">
        <v>566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CV575">
        <v>0</v>
      </c>
      <c r="CW575">
        <f>ROUND(Y575*Source!I285*DO575,9)</f>
        <v>1.6469100000000001</v>
      </c>
      <c r="CX575">
        <f>ROUND(Y575*Source!I285,9)</f>
        <v>0.1305</v>
      </c>
      <c r="CY575">
        <f>AB575</f>
        <v>1513.56</v>
      </c>
      <c r="CZ575">
        <f>AF575</f>
        <v>83.1</v>
      </c>
      <c r="DA575">
        <f>AJ575</f>
        <v>17.07</v>
      </c>
      <c r="DB575">
        <f>ROUND(((ROUND(AT575*CZ575,2)*1.25)*1.2),6)</f>
        <v>7.4850000000000003</v>
      </c>
      <c r="DC575">
        <f>ROUND(((ROUND(AT575*AG575,2)*1.25)*1.2),6)</f>
        <v>1.1399999999999999</v>
      </c>
      <c r="DD575" t="s">
        <v>3</v>
      </c>
      <c r="DE575" t="s">
        <v>3</v>
      </c>
      <c r="DF575">
        <f t="shared" si="303"/>
        <v>0</v>
      </c>
      <c r="DG575">
        <f>ROUND(ROUND(AF575*AJ575,2)*CX575,2)</f>
        <v>185.12</v>
      </c>
      <c r="DH575">
        <f>ROUND(ROUND(AG575*AK575,2)*CX575,2)</f>
        <v>92.8</v>
      </c>
      <c r="DI575">
        <f t="shared" si="283"/>
        <v>0</v>
      </c>
      <c r="DJ575">
        <f>DG575</f>
        <v>185.12</v>
      </c>
      <c r="DK575">
        <v>0</v>
      </c>
      <c r="DL575" t="s">
        <v>707</v>
      </c>
      <c r="DM575">
        <v>0</v>
      </c>
      <c r="DN575" t="s">
        <v>686</v>
      </c>
      <c r="DO575">
        <v>12.62</v>
      </c>
    </row>
    <row r="576" spans="1:119" x14ac:dyDescent="0.2">
      <c r="A576">
        <f>ROW(Source!A285)</f>
        <v>285</v>
      </c>
      <c r="B576">
        <v>85736473</v>
      </c>
      <c r="C576">
        <v>85737570</v>
      </c>
      <c r="D576">
        <v>85229986</v>
      </c>
      <c r="E576">
        <v>1</v>
      </c>
      <c r="F576">
        <v>1</v>
      </c>
      <c r="G576">
        <v>1081</v>
      </c>
      <c r="H576">
        <v>2</v>
      </c>
      <c r="I576" t="s">
        <v>708</v>
      </c>
      <c r="J576" t="s">
        <v>709</v>
      </c>
      <c r="K576" t="s">
        <v>710</v>
      </c>
      <c r="L576">
        <v>1368</v>
      </c>
      <c r="N576">
        <v>1011</v>
      </c>
      <c r="O576" t="s">
        <v>690</v>
      </c>
      <c r="P576" t="s">
        <v>690</v>
      </c>
      <c r="Q576">
        <v>1</v>
      </c>
      <c r="W576">
        <v>0</v>
      </c>
      <c r="X576">
        <v>-1895752648</v>
      </c>
      <c r="Y576">
        <f>((AT576*1.25)*1.2)</f>
        <v>3.5999999999999996</v>
      </c>
      <c r="AA576">
        <v>0</v>
      </c>
      <c r="AB576">
        <v>7.85</v>
      </c>
      <c r="AC576">
        <v>0</v>
      </c>
      <c r="AD576">
        <v>0</v>
      </c>
      <c r="AE576">
        <v>0</v>
      </c>
      <c r="AF576">
        <v>0.77</v>
      </c>
      <c r="AG576">
        <v>0</v>
      </c>
      <c r="AH576">
        <v>0</v>
      </c>
      <c r="AI576">
        <v>1</v>
      </c>
      <c r="AJ576">
        <v>9.56</v>
      </c>
      <c r="AK576">
        <v>1</v>
      </c>
      <c r="AL576">
        <v>1</v>
      </c>
      <c r="AM576">
        <v>2</v>
      </c>
      <c r="AN576">
        <v>0</v>
      </c>
      <c r="AO576">
        <v>1</v>
      </c>
      <c r="AP576">
        <v>1</v>
      </c>
      <c r="AQ576">
        <v>0</v>
      </c>
      <c r="AR576">
        <v>0</v>
      </c>
      <c r="AS576" t="s">
        <v>3</v>
      </c>
      <c r="AT576">
        <v>2.4</v>
      </c>
      <c r="AU576" t="s">
        <v>140</v>
      </c>
      <c r="AV576">
        <v>0</v>
      </c>
      <c r="AW576">
        <v>2</v>
      </c>
      <c r="AX576">
        <v>85737621</v>
      </c>
      <c r="AY576">
        <v>1</v>
      </c>
      <c r="AZ576">
        <v>0</v>
      </c>
      <c r="BA576">
        <v>567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CV576">
        <v>0</v>
      </c>
      <c r="CW576">
        <f>ROUND(Y576*Source!I285*DO576,9)</f>
        <v>0</v>
      </c>
      <c r="CX576">
        <f>ROUND(Y576*Source!I285,9)</f>
        <v>5.22</v>
      </c>
      <c r="CY576">
        <f>AB576</f>
        <v>7.85</v>
      </c>
      <c r="CZ576">
        <f>AF576</f>
        <v>0.77</v>
      </c>
      <c r="DA576">
        <f>AJ576</f>
        <v>9.56</v>
      </c>
      <c r="DB576">
        <f>ROUND(((ROUND(AT576*CZ576,2)*1.25)*1.2),6)</f>
        <v>2.7749999999999999</v>
      </c>
      <c r="DC576">
        <f>ROUND(((ROUND(AT576*AG576,2)*1.25)*1.2),6)</f>
        <v>0</v>
      </c>
      <c r="DD576" t="s">
        <v>3</v>
      </c>
      <c r="DE576" t="s">
        <v>3</v>
      </c>
      <c r="DF576">
        <f t="shared" si="303"/>
        <v>0</v>
      </c>
      <c r="DG576">
        <f>ROUND(ROUND(AF576*AJ576,2)*CX576,2)</f>
        <v>38.42</v>
      </c>
      <c r="DH576">
        <f t="shared" ref="DH576:DH600" si="312">ROUND(ROUND(AG576,2)*CX576,2)</f>
        <v>0</v>
      </c>
      <c r="DI576">
        <f t="shared" si="283"/>
        <v>0</v>
      </c>
      <c r="DJ576">
        <f>DG576</f>
        <v>38.42</v>
      </c>
      <c r="DK576">
        <v>0</v>
      </c>
      <c r="DL576" t="s">
        <v>3</v>
      </c>
      <c r="DM576">
        <v>0</v>
      </c>
      <c r="DN576" t="s">
        <v>3</v>
      </c>
      <c r="DO576">
        <v>0</v>
      </c>
    </row>
    <row r="577" spans="1:119" x14ac:dyDescent="0.2">
      <c r="A577">
        <f>ROW(Source!A285)</f>
        <v>285</v>
      </c>
      <c r="B577">
        <v>85736473</v>
      </c>
      <c r="C577">
        <v>85737570</v>
      </c>
      <c r="D577">
        <v>85230019</v>
      </c>
      <c r="E577">
        <v>1</v>
      </c>
      <c r="F577">
        <v>1</v>
      </c>
      <c r="G577">
        <v>1081</v>
      </c>
      <c r="H577">
        <v>2</v>
      </c>
      <c r="I577" t="s">
        <v>711</v>
      </c>
      <c r="J577" t="s">
        <v>712</v>
      </c>
      <c r="K577" t="s">
        <v>713</v>
      </c>
      <c r="L577">
        <v>1368</v>
      </c>
      <c r="N577">
        <v>1011</v>
      </c>
      <c r="O577" t="s">
        <v>690</v>
      </c>
      <c r="P577" t="s">
        <v>690</v>
      </c>
      <c r="Q577">
        <v>1</v>
      </c>
      <c r="W577">
        <v>0</v>
      </c>
      <c r="X577">
        <v>-643591644</v>
      </c>
      <c r="Y577">
        <f>((AT577*1.25)*1.2)</f>
        <v>3.15</v>
      </c>
      <c r="AA577">
        <v>0</v>
      </c>
      <c r="AB577">
        <v>4.84</v>
      </c>
      <c r="AC577">
        <v>0</v>
      </c>
      <c r="AD577">
        <v>0</v>
      </c>
      <c r="AE577">
        <v>0</v>
      </c>
      <c r="AF577">
        <v>0.47</v>
      </c>
      <c r="AG577">
        <v>0</v>
      </c>
      <c r="AH577">
        <v>0</v>
      </c>
      <c r="AI577">
        <v>1</v>
      </c>
      <c r="AJ577">
        <v>9.66</v>
      </c>
      <c r="AK577">
        <v>1</v>
      </c>
      <c r="AL577">
        <v>1</v>
      </c>
      <c r="AM577">
        <v>2</v>
      </c>
      <c r="AN577">
        <v>0</v>
      </c>
      <c r="AO577">
        <v>1</v>
      </c>
      <c r="AP577">
        <v>1</v>
      </c>
      <c r="AQ577">
        <v>0</v>
      </c>
      <c r="AR577">
        <v>0</v>
      </c>
      <c r="AS577" t="s">
        <v>3</v>
      </c>
      <c r="AT577">
        <v>2.1</v>
      </c>
      <c r="AU577" t="s">
        <v>140</v>
      </c>
      <c r="AV577">
        <v>0</v>
      </c>
      <c r="AW577">
        <v>2</v>
      </c>
      <c r="AX577">
        <v>85737622</v>
      </c>
      <c r="AY577">
        <v>1</v>
      </c>
      <c r="AZ577">
        <v>0</v>
      </c>
      <c r="BA577">
        <v>568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CV577">
        <v>0</v>
      </c>
      <c r="CW577">
        <f>ROUND(Y577*Source!I285*DO577,9)</f>
        <v>0</v>
      </c>
      <c r="CX577">
        <f>ROUND(Y577*Source!I285,9)</f>
        <v>4.5674999999999999</v>
      </c>
      <c r="CY577">
        <f>AB577</f>
        <v>4.84</v>
      </c>
      <c r="CZ577">
        <f>AF577</f>
        <v>0.47</v>
      </c>
      <c r="DA577">
        <f>AJ577</f>
        <v>9.66</v>
      </c>
      <c r="DB577">
        <f>ROUND(((ROUND(AT577*CZ577,2)*1.25)*1.2),6)</f>
        <v>1.4850000000000001</v>
      </c>
      <c r="DC577">
        <f>ROUND(((ROUND(AT577*AG577,2)*1.25)*1.2),6)</f>
        <v>0</v>
      </c>
      <c r="DD577" t="s">
        <v>3</v>
      </c>
      <c r="DE577" t="s">
        <v>3</v>
      </c>
      <c r="DF577">
        <f t="shared" si="303"/>
        <v>0</v>
      </c>
      <c r="DG577">
        <f>ROUND(ROUND(AF577*AJ577,2)*CX577,2)</f>
        <v>20.74</v>
      </c>
      <c r="DH577">
        <f t="shared" si="312"/>
        <v>0</v>
      </c>
      <c r="DI577">
        <f t="shared" ref="DI577:DI640" si="313">ROUND(ROUND(AH577,2)*CX577,2)</f>
        <v>0</v>
      </c>
      <c r="DJ577">
        <f>DG577</f>
        <v>20.74</v>
      </c>
      <c r="DK577">
        <v>0</v>
      </c>
      <c r="DL577" t="s">
        <v>3</v>
      </c>
      <c r="DM577">
        <v>0</v>
      </c>
      <c r="DN577" t="s">
        <v>3</v>
      </c>
      <c r="DO577">
        <v>0</v>
      </c>
    </row>
    <row r="578" spans="1:119" x14ac:dyDescent="0.2">
      <c r="A578">
        <f>ROW(Source!A285)</f>
        <v>285</v>
      </c>
      <c r="B578">
        <v>85736473</v>
      </c>
      <c r="C578">
        <v>85737570</v>
      </c>
      <c r="D578">
        <v>85198960</v>
      </c>
      <c r="E578">
        <v>1</v>
      </c>
      <c r="F578">
        <v>1</v>
      </c>
      <c r="G578">
        <v>1081</v>
      </c>
      <c r="H578">
        <v>3</v>
      </c>
      <c r="I578" t="s">
        <v>714</v>
      </c>
      <c r="J578" t="s">
        <v>715</v>
      </c>
      <c r="K578" t="s">
        <v>716</v>
      </c>
      <c r="L578">
        <v>1339</v>
      </c>
      <c r="N578">
        <v>1007</v>
      </c>
      <c r="O578" t="s">
        <v>694</v>
      </c>
      <c r="P578" t="s">
        <v>694</v>
      </c>
      <c r="Q578">
        <v>1</v>
      </c>
      <c r="W578">
        <v>0</v>
      </c>
      <c r="X578">
        <v>-1622585150</v>
      </c>
      <c r="Y578">
        <f t="shared" ref="Y578:Y588" si="314">((AT578*1)*1)</f>
        <v>1.1262000000000001</v>
      </c>
      <c r="AA578">
        <v>54.79</v>
      </c>
      <c r="AB578">
        <v>0</v>
      </c>
      <c r="AC578">
        <v>0</v>
      </c>
      <c r="AD578">
        <v>0</v>
      </c>
      <c r="AE578">
        <v>7.07</v>
      </c>
      <c r="AF578">
        <v>0</v>
      </c>
      <c r="AG578">
        <v>0</v>
      </c>
      <c r="AH578">
        <v>0</v>
      </c>
      <c r="AI578">
        <v>7.75</v>
      </c>
      <c r="AJ578">
        <v>1</v>
      </c>
      <c r="AK578">
        <v>1</v>
      </c>
      <c r="AL578">
        <v>1</v>
      </c>
      <c r="AM578">
        <v>2</v>
      </c>
      <c r="AN578">
        <v>0</v>
      </c>
      <c r="AO578">
        <v>1</v>
      </c>
      <c r="AP578">
        <v>1</v>
      </c>
      <c r="AQ578">
        <v>0</v>
      </c>
      <c r="AR578">
        <v>0</v>
      </c>
      <c r="AS578" t="s">
        <v>3</v>
      </c>
      <c r="AT578">
        <v>1.1262000000000001</v>
      </c>
      <c r="AU578" t="s">
        <v>42</v>
      </c>
      <c r="AV578">
        <v>0</v>
      </c>
      <c r="AW578">
        <v>2</v>
      </c>
      <c r="AX578">
        <v>85737623</v>
      </c>
      <c r="AY578">
        <v>1</v>
      </c>
      <c r="AZ578">
        <v>0</v>
      </c>
      <c r="BA578">
        <v>569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CV578">
        <v>0</v>
      </c>
      <c r="CW578">
        <v>0</v>
      </c>
      <c r="CX578">
        <f>ROUND(Y578*Source!I285,9)</f>
        <v>1.6329899999999999</v>
      </c>
      <c r="CY578">
        <f t="shared" ref="CY578:CY588" si="315">AA578</f>
        <v>54.79</v>
      </c>
      <c r="CZ578">
        <f t="shared" ref="CZ578:CZ588" si="316">AE578</f>
        <v>7.07</v>
      </c>
      <c r="DA578">
        <f t="shared" ref="DA578:DA588" si="317">AI578</f>
        <v>7.75</v>
      </c>
      <c r="DB578">
        <f t="shared" ref="DB578:DB588" si="318">ROUND(((ROUND(AT578*CZ578,2)*1)*1),6)</f>
        <v>7.96</v>
      </c>
      <c r="DC578">
        <f t="shared" ref="DC578:DC588" si="319">ROUND(((ROUND(AT578*AG578,2)*1)*1),6)</f>
        <v>0</v>
      </c>
      <c r="DD578" t="s">
        <v>3</v>
      </c>
      <c r="DE578" t="s">
        <v>3</v>
      </c>
      <c r="DF578">
        <f t="shared" ref="DF578:DF588" si="320">ROUND(ROUND(AE578*AI578,2)*CX578,2)</f>
        <v>89.47</v>
      </c>
      <c r="DG578">
        <f t="shared" ref="DG578:DG600" si="321">ROUND(ROUND(AF578,2)*CX578,2)</f>
        <v>0</v>
      </c>
      <c r="DH578">
        <f t="shared" si="312"/>
        <v>0</v>
      </c>
      <c r="DI578">
        <f t="shared" si="313"/>
        <v>0</v>
      </c>
      <c r="DJ578">
        <f t="shared" ref="DJ578:DJ588" si="322">DF578</f>
        <v>89.47</v>
      </c>
      <c r="DK578">
        <v>0</v>
      </c>
      <c r="DL578" t="s">
        <v>3</v>
      </c>
      <c r="DM578">
        <v>0</v>
      </c>
      <c r="DN578" t="s">
        <v>3</v>
      </c>
      <c r="DO578">
        <v>0</v>
      </c>
    </row>
    <row r="579" spans="1:119" x14ac:dyDescent="0.2">
      <c r="A579">
        <f>ROW(Source!A285)</f>
        <v>285</v>
      </c>
      <c r="B579">
        <v>85736473</v>
      </c>
      <c r="C579">
        <v>85737570</v>
      </c>
      <c r="D579">
        <v>85201473</v>
      </c>
      <c r="E579">
        <v>1</v>
      </c>
      <c r="F579">
        <v>1</v>
      </c>
      <c r="G579">
        <v>1081</v>
      </c>
      <c r="H579">
        <v>3</v>
      </c>
      <c r="I579" t="s">
        <v>717</v>
      </c>
      <c r="J579" t="s">
        <v>718</v>
      </c>
      <c r="K579" t="s">
        <v>719</v>
      </c>
      <c r="L579">
        <v>1355</v>
      </c>
      <c r="N579">
        <v>1010</v>
      </c>
      <c r="O579" t="s">
        <v>70</v>
      </c>
      <c r="P579" t="s">
        <v>70</v>
      </c>
      <c r="Q579">
        <v>100</v>
      </c>
      <c r="W579">
        <v>0</v>
      </c>
      <c r="X579">
        <v>-252588073</v>
      </c>
      <c r="Y579">
        <f t="shared" si="314"/>
        <v>1.43</v>
      </c>
      <c r="AA579">
        <v>60.01</v>
      </c>
      <c r="AB579">
        <v>0</v>
      </c>
      <c r="AC579">
        <v>0</v>
      </c>
      <c r="AD579">
        <v>0</v>
      </c>
      <c r="AE579">
        <v>15.04</v>
      </c>
      <c r="AF579">
        <v>0</v>
      </c>
      <c r="AG579">
        <v>0</v>
      </c>
      <c r="AH579">
        <v>0</v>
      </c>
      <c r="AI579">
        <v>3.99</v>
      </c>
      <c r="AJ579">
        <v>1</v>
      </c>
      <c r="AK579">
        <v>1</v>
      </c>
      <c r="AL579">
        <v>1</v>
      </c>
      <c r="AM579">
        <v>2</v>
      </c>
      <c r="AN579">
        <v>0</v>
      </c>
      <c r="AO579">
        <v>1</v>
      </c>
      <c r="AP579">
        <v>1</v>
      </c>
      <c r="AQ579">
        <v>0</v>
      </c>
      <c r="AR579">
        <v>0</v>
      </c>
      <c r="AS579" t="s">
        <v>3</v>
      </c>
      <c r="AT579">
        <v>1.43</v>
      </c>
      <c r="AU579" t="s">
        <v>42</v>
      </c>
      <c r="AV579">
        <v>0</v>
      </c>
      <c r="AW579">
        <v>2</v>
      </c>
      <c r="AX579">
        <v>85737624</v>
      </c>
      <c r="AY579">
        <v>1</v>
      </c>
      <c r="AZ579">
        <v>0</v>
      </c>
      <c r="BA579">
        <v>570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CV579">
        <v>0</v>
      </c>
      <c r="CW579">
        <v>0</v>
      </c>
      <c r="CX579">
        <f>ROUND(Y579*Source!I285,9)</f>
        <v>2.0735000000000001</v>
      </c>
      <c r="CY579">
        <f t="shared" si="315"/>
        <v>60.01</v>
      </c>
      <c r="CZ579">
        <f t="shared" si="316"/>
        <v>15.04</v>
      </c>
      <c r="DA579">
        <f t="shared" si="317"/>
        <v>3.99</v>
      </c>
      <c r="DB579">
        <f t="shared" si="318"/>
        <v>21.51</v>
      </c>
      <c r="DC579">
        <f t="shared" si="319"/>
        <v>0</v>
      </c>
      <c r="DD579" t="s">
        <v>3</v>
      </c>
      <c r="DE579" t="s">
        <v>3</v>
      </c>
      <c r="DF579">
        <f t="shared" si="320"/>
        <v>124.43</v>
      </c>
      <c r="DG579">
        <f t="shared" si="321"/>
        <v>0</v>
      </c>
      <c r="DH579">
        <f t="shared" si="312"/>
        <v>0</v>
      </c>
      <c r="DI579">
        <f t="shared" si="313"/>
        <v>0</v>
      </c>
      <c r="DJ579">
        <f t="shared" si="322"/>
        <v>124.43</v>
      </c>
      <c r="DK579">
        <v>0</v>
      </c>
      <c r="DL579" t="s">
        <v>3</v>
      </c>
      <c r="DM579">
        <v>0</v>
      </c>
      <c r="DN579" t="s">
        <v>3</v>
      </c>
      <c r="DO579">
        <v>0</v>
      </c>
    </row>
    <row r="580" spans="1:119" x14ac:dyDescent="0.2">
      <c r="A580">
        <f>ROW(Source!A285)</f>
        <v>285</v>
      </c>
      <c r="B580">
        <v>85736473</v>
      </c>
      <c r="C580">
        <v>85737570</v>
      </c>
      <c r="D580">
        <v>85201707</v>
      </c>
      <c r="E580">
        <v>1</v>
      </c>
      <c r="F580">
        <v>1</v>
      </c>
      <c r="G580">
        <v>1081</v>
      </c>
      <c r="H580">
        <v>3</v>
      </c>
      <c r="I580" t="s">
        <v>720</v>
      </c>
      <c r="J580" t="s">
        <v>721</v>
      </c>
      <c r="K580" t="s">
        <v>722</v>
      </c>
      <c r="L580">
        <v>1346</v>
      </c>
      <c r="N580">
        <v>1009</v>
      </c>
      <c r="O580" t="s">
        <v>723</v>
      </c>
      <c r="P580" t="s">
        <v>723</v>
      </c>
      <c r="Q580">
        <v>1</v>
      </c>
      <c r="W580">
        <v>0</v>
      </c>
      <c r="X580">
        <v>-1236264219</v>
      </c>
      <c r="Y580">
        <f t="shared" si="314"/>
        <v>2.7170000000000001</v>
      </c>
      <c r="AA580">
        <v>51.51</v>
      </c>
      <c r="AB580">
        <v>0</v>
      </c>
      <c r="AC580">
        <v>0</v>
      </c>
      <c r="AD580">
        <v>0</v>
      </c>
      <c r="AE580">
        <v>38.729999999999997</v>
      </c>
      <c r="AF580">
        <v>0</v>
      </c>
      <c r="AG580">
        <v>0</v>
      </c>
      <c r="AH580">
        <v>0</v>
      </c>
      <c r="AI580">
        <v>1.33</v>
      </c>
      <c r="AJ580">
        <v>1</v>
      </c>
      <c r="AK580">
        <v>1</v>
      </c>
      <c r="AL580">
        <v>1</v>
      </c>
      <c r="AM580">
        <v>2</v>
      </c>
      <c r="AN580">
        <v>0</v>
      </c>
      <c r="AO580">
        <v>1</v>
      </c>
      <c r="AP580">
        <v>1</v>
      </c>
      <c r="AQ580">
        <v>0</v>
      </c>
      <c r="AR580">
        <v>0</v>
      </c>
      <c r="AS580" t="s">
        <v>3</v>
      </c>
      <c r="AT580">
        <v>2.7170000000000001</v>
      </c>
      <c r="AU580" t="s">
        <v>42</v>
      </c>
      <c r="AV580">
        <v>0</v>
      </c>
      <c r="AW580">
        <v>2</v>
      </c>
      <c r="AX580">
        <v>85737625</v>
      </c>
      <c r="AY580">
        <v>1</v>
      </c>
      <c r="AZ580">
        <v>0</v>
      </c>
      <c r="BA580">
        <v>571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CV580">
        <v>0</v>
      </c>
      <c r="CW580">
        <v>0</v>
      </c>
      <c r="CX580">
        <f>ROUND(Y580*Source!I285,9)</f>
        <v>3.9396499999999999</v>
      </c>
      <c r="CY580">
        <f t="shared" si="315"/>
        <v>51.51</v>
      </c>
      <c r="CZ580">
        <f t="shared" si="316"/>
        <v>38.729999999999997</v>
      </c>
      <c r="DA580">
        <f t="shared" si="317"/>
        <v>1.33</v>
      </c>
      <c r="DB580">
        <f t="shared" si="318"/>
        <v>105.23</v>
      </c>
      <c r="DC580">
        <f t="shared" si="319"/>
        <v>0</v>
      </c>
      <c r="DD580" t="s">
        <v>3</v>
      </c>
      <c r="DE580" t="s">
        <v>3</v>
      </c>
      <c r="DF580">
        <f t="shared" si="320"/>
        <v>202.93</v>
      </c>
      <c r="DG580">
        <f t="shared" si="321"/>
        <v>0</v>
      </c>
      <c r="DH580">
        <f t="shared" si="312"/>
        <v>0</v>
      </c>
      <c r="DI580">
        <f t="shared" si="313"/>
        <v>0</v>
      </c>
      <c r="DJ580">
        <f t="shared" si="322"/>
        <v>202.93</v>
      </c>
      <c r="DK580">
        <v>0</v>
      </c>
      <c r="DL580" t="s">
        <v>3</v>
      </c>
      <c r="DM580">
        <v>0</v>
      </c>
      <c r="DN580" t="s">
        <v>3</v>
      </c>
      <c r="DO580">
        <v>0</v>
      </c>
    </row>
    <row r="581" spans="1:119" x14ac:dyDescent="0.2">
      <c r="A581">
        <f>ROW(Source!A285)</f>
        <v>285</v>
      </c>
      <c r="B581">
        <v>85736473</v>
      </c>
      <c r="C581">
        <v>85737570</v>
      </c>
      <c r="D581">
        <v>85215474</v>
      </c>
      <c r="E581">
        <v>1</v>
      </c>
      <c r="F581">
        <v>1</v>
      </c>
      <c r="G581">
        <v>1081</v>
      </c>
      <c r="H581">
        <v>3</v>
      </c>
      <c r="I581" t="s">
        <v>403</v>
      </c>
      <c r="J581" t="s">
        <v>405</v>
      </c>
      <c r="K581" t="s">
        <v>404</v>
      </c>
      <c r="L581">
        <v>1355</v>
      </c>
      <c r="N581">
        <v>1010</v>
      </c>
      <c r="O581" t="s">
        <v>70</v>
      </c>
      <c r="P581" t="s">
        <v>70</v>
      </c>
      <c r="Q581">
        <v>100</v>
      </c>
      <c r="W581">
        <v>0</v>
      </c>
      <c r="X581">
        <v>-1872562451</v>
      </c>
      <c r="Y581">
        <f t="shared" si="314"/>
        <v>49.655172399999998</v>
      </c>
      <c r="AA581">
        <v>1105.06</v>
      </c>
      <c r="AB581">
        <v>0</v>
      </c>
      <c r="AC581">
        <v>0</v>
      </c>
      <c r="AD581">
        <v>0</v>
      </c>
      <c r="AE581">
        <v>526.22</v>
      </c>
      <c r="AF581">
        <v>0</v>
      </c>
      <c r="AG581">
        <v>0</v>
      </c>
      <c r="AH581">
        <v>0</v>
      </c>
      <c r="AI581">
        <v>2.1</v>
      </c>
      <c r="AJ581">
        <v>1</v>
      </c>
      <c r="AK581">
        <v>1</v>
      </c>
      <c r="AL581">
        <v>1</v>
      </c>
      <c r="AM581">
        <v>0</v>
      </c>
      <c r="AN581">
        <v>0</v>
      </c>
      <c r="AO581">
        <v>0</v>
      </c>
      <c r="AP581">
        <v>1</v>
      </c>
      <c r="AQ581">
        <v>0</v>
      </c>
      <c r="AR581">
        <v>0</v>
      </c>
      <c r="AS581" t="s">
        <v>3</v>
      </c>
      <c r="AT581">
        <v>49.655172399999998</v>
      </c>
      <c r="AU581" t="s">
        <v>42</v>
      </c>
      <c r="AV581">
        <v>0</v>
      </c>
      <c r="AW581">
        <v>1</v>
      </c>
      <c r="AX581">
        <v>-1</v>
      </c>
      <c r="AY581">
        <v>0</v>
      </c>
      <c r="AZ581">
        <v>0</v>
      </c>
      <c r="BA581" t="s">
        <v>3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CV581">
        <v>0</v>
      </c>
      <c r="CW581">
        <v>0</v>
      </c>
      <c r="CX581">
        <f>ROUND(Y581*Source!I285,9)</f>
        <v>71.999999979999998</v>
      </c>
      <c r="CY581">
        <f t="shared" si="315"/>
        <v>1105.06</v>
      </c>
      <c r="CZ581">
        <f t="shared" si="316"/>
        <v>526.22</v>
      </c>
      <c r="DA581">
        <f t="shared" si="317"/>
        <v>2.1</v>
      </c>
      <c r="DB581">
        <f t="shared" si="318"/>
        <v>26129.54</v>
      </c>
      <c r="DC581">
        <f t="shared" si="319"/>
        <v>0</v>
      </c>
      <c r="DD581" t="s">
        <v>3</v>
      </c>
      <c r="DE581" t="s">
        <v>3</v>
      </c>
      <c r="DF581">
        <f t="shared" si="320"/>
        <v>79564.320000000007</v>
      </c>
      <c r="DG581">
        <f t="shared" si="321"/>
        <v>0</v>
      </c>
      <c r="DH581">
        <f t="shared" si="312"/>
        <v>0</v>
      </c>
      <c r="DI581">
        <f t="shared" si="313"/>
        <v>0</v>
      </c>
      <c r="DJ581">
        <f t="shared" si="322"/>
        <v>79564.320000000007</v>
      </c>
      <c r="DK581">
        <v>0</v>
      </c>
      <c r="DL581" t="s">
        <v>3</v>
      </c>
      <c r="DM581">
        <v>0</v>
      </c>
      <c r="DN581" t="s">
        <v>3</v>
      </c>
      <c r="DO581">
        <v>0</v>
      </c>
    </row>
    <row r="582" spans="1:119" x14ac:dyDescent="0.2">
      <c r="A582">
        <f>ROW(Source!A285)</f>
        <v>285</v>
      </c>
      <c r="B582">
        <v>85736473</v>
      </c>
      <c r="C582">
        <v>85737570</v>
      </c>
      <c r="D582">
        <v>85212379</v>
      </c>
      <c r="E582">
        <v>1</v>
      </c>
      <c r="F582">
        <v>1</v>
      </c>
      <c r="G582">
        <v>1081</v>
      </c>
      <c r="H582">
        <v>3</v>
      </c>
      <c r="I582" t="s">
        <v>444</v>
      </c>
      <c r="J582" t="s">
        <v>446</v>
      </c>
      <c r="K582" t="s">
        <v>445</v>
      </c>
      <c r="L582">
        <v>1354</v>
      </c>
      <c r="N582">
        <v>1010</v>
      </c>
      <c r="O582" t="s">
        <v>146</v>
      </c>
      <c r="P582" t="s">
        <v>146</v>
      </c>
      <c r="Q582">
        <v>1</v>
      </c>
      <c r="W582">
        <v>0</v>
      </c>
      <c r="X582">
        <v>2140712260</v>
      </c>
      <c r="Y582">
        <f t="shared" si="314"/>
        <v>6.8965519999999998</v>
      </c>
      <c r="AA582">
        <v>4.6399999999999997</v>
      </c>
      <c r="AB582">
        <v>0</v>
      </c>
      <c r="AC582">
        <v>0</v>
      </c>
      <c r="AD582">
        <v>0</v>
      </c>
      <c r="AE582">
        <v>3.41</v>
      </c>
      <c r="AF582">
        <v>0</v>
      </c>
      <c r="AG582">
        <v>0</v>
      </c>
      <c r="AH582">
        <v>0</v>
      </c>
      <c r="AI582">
        <v>1.36</v>
      </c>
      <c r="AJ582">
        <v>1</v>
      </c>
      <c r="AK582">
        <v>1</v>
      </c>
      <c r="AL582">
        <v>1</v>
      </c>
      <c r="AM582">
        <v>0</v>
      </c>
      <c r="AN582">
        <v>0</v>
      </c>
      <c r="AO582">
        <v>0</v>
      </c>
      <c r="AP582">
        <v>1</v>
      </c>
      <c r="AQ582">
        <v>0</v>
      </c>
      <c r="AR582">
        <v>0</v>
      </c>
      <c r="AS582" t="s">
        <v>3</v>
      </c>
      <c r="AT582">
        <v>6.8965519999999998</v>
      </c>
      <c r="AU582" t="s">
        <v>42</v>
      </c>
      <c r="AV582">
        <v>0</v>
      </c>
      <c r="AW582">
        <v>1</v>
      </c>
      <c r="AX582">
        <v>-1</v>
      </c>
      <c r="AY582">
        <v>0</v>
      </c>
      <c r="AZ582">
        <v>0</v>
      </c>
      <c r="BA582" t="s">
        <v>3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CV582">
        <v>0</v>
      </c>
      <c r="CW582">
        <v>0</v>
      </c>
      <c r="CX582">
        <f>ROUND(Y582*Source!I285,9)</f>
        <v>10.000000399999999</v>
      </c>
      <c r="CY582">
        <f t="shared" si="315"/>
        <v>4.6399999999999997</v>
      </c>
      <c r="CZ582">
        <f t="shared" si="316"/>
        <v>3.41</v>
      </c>
      <c r="DA582">
        <f t="shared" si="317"/>
        <v>1.36</v>
      </c>
      <c r="DB582">
        <f t="shared" si="318"/>
        <v>23.52</v>
      </c>
      <c r="DC582">
        <f t="shared" si="319"/>
        <v>0</v>
      </c>
      <c r="DD582" t="s">
        <v>3</v>
      </c>
      <c r="DE582" t="s">
        <v>3</v>
      </c>
      <c r="DF582">
        <f t="shared" si="320"/>
        <v>46.4</v>
      </c>
      <c r="DG582">
        <f t="shared" si="321"/>
        <v>0</v>
      </c>
      <c r="DH582">
        <f t="shared" si="312"/>
        <v>0</v>
      </c>
      <c r="DI582">
        <f t="shared" si="313"/>
        <v>0</v>
      </c>
      <c r="DJ582">
        <f t="shared" si="322"/>
        <v>46.4</v>
      </c>
      <c r="DK582">
        <v>0</v>
      </c>
      <c r="DL582" t="s">
        <v>3</v>
      </c>
      <c r="DM582">
        <v>0</v>
      </c>
      <c r="DN582" t="s">
        <v>3</v>
      </c>
      <c r="DO582">
        <v>0</v>
      </c>
    </row>
    <row r="583" spans="1:119" x14ac:dyDescent="0.2">
      <c r="A583">
        <f>ROW(Source!A285)</f>
        <v>285</v>
      </c>
      <c r="B583">
        <v>85736473</v>
      </c>
      <c r="C583">
        <v>85737570</v>
      </c>
      <c r="D583">
        <v>85212388</v>
      </c>
      <c r="E583">
        <v>1</v>
      </c>
      <c r="F583">
        <v>1</v>
      </c>
      <c r="G583">
        <v>1081</v>
      </c>
      <c r="H583">
        <v>3</v>
      </c>
      <c r="I583" t="s">
        <v>460</v>
      </c>
      <c r="J583" t="s">
        <v>462</v>
      </c>
      <c r="K583" t="s">
        <v>461</v>
      </c>
      <c r="L583">
        <v>1354</v>
      </c>
      <c r="N583">
        <v>1010</v>
      </c>
      <c r="O583" t="s">
        <v>146</v>
      </c>
      <c r="P583" t="s">
        <v>146</v>
      </c>
      <c r="Q583">
        <v>1</v>
      </c>
      <c r="W583">
        <v>0</v>
      </c>
      <c r="X583">
        <v>1294686118</v>
      </c>
      <c r="Y583">
        <f t="shared" si="314"/>
        <v>13.7931034</v>
      </c>
      <c r="AA583">
        <v>7.67</v>
      </c>
      <c r="AB583">
        <v>0</v>
      </c>
      <c r="AC583">
        <v>0</v>
      </c>
      <c r="AD583">
        <v>0</v>
      </c>
      <c r="AE583">
        <v>2.76</v>
      </c>
      <c r="AF583">
        <v>0</v>
      </c>
      <c r="AG583">
        <v>0</v>
      </c>
      <c r="AH583">
        <v>0</v>
      </c>
      <c r="AI583">
        <v>2.78</v>
      </c>
      <c r="AJ583">
        <v>1</v>
      </c>
      <c r="AK583">
        <v>1</v>
      </c>
      <c r="AL583">
        <v>1</v>
      </c>
      <c r="AM583">
        <v>0</v>
      </c>
      <c r="AN583">
        <v>0</v>
      </c>
      <c r="AO583">
        <v>0</v>
      </c>
      <c r="AP583">
        <v>1</v>
      </c>
      <c r="AQ583">
        <v>0</v>
      </c>
      <c r="AR583">
        <v>0</v>
      </c>
      <c r="AS583" t="s">
        <v>3</v>
      </c>
      <c r="AT583">
        <v>13.7931034</v>
      </c>
      <c r="AU583" t="s">
        <v>42</v>
      </c>
      <c r="AV583">
        <v>0</v>
      </c>
      <c r="AW583">
        <v>1</v>
      </c>
      <c r="AX583">
        <v>-1</v>
      </c>
      <c r="AY583">
        <v>0</v>
      </c>
      <c r="AZ583">
        <v>0</v>
      </c>
      <c r="BA583" t="s">
        <v>3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CV583">
        <v>0</v>
      </c>
      <c r="CW583">
        <v>0</v>
      </c>
      <c r="CX583">
        <f>ROUND(Y583*Source!I285,9)</f>
        <v>19.999999930000001</v>
      </c>
      <c r="CY583">
        <f t="shared" si="315"/>
        <v>7.67</v>
      </c>
      <c r="CZ583">
        <f t="shared" si="316"/>
        <v>2.76</v>
      </c>
      <c r="DA583">
        <f t="shared" si="317"/>
        <v>2.78</v>
      </c>
      <c r="DB583">
        <f t="shared" si="318"/>
        <v>38.07</v>
      </c>
      <c r="DC583">
        <f t="shared" si="319"/>
        <v>0</v>
      </c>
      <c r="DD583" t="s">
        <v>3</v>
      </c>
      <c r="DE583" t="s">
        <v>3</v>
      </c>
      <c r="DF583">
        <f t="shared" si="320"/>
        <v>153.4</v>
      </c>
      <c r="DG583">
        <f t="shared" si="321"/>
        <v>0</v>
      </c>
      <c r="DH583">
        <f t="shared" si="312"/>
        <v>0</v>
      </c>
      <c r="DI583">
        <f t="shared" si="313"/>
        <v>0</v>
      </c>
      <c r="DJ583">
        <f t="shared" si="322"/>
        <v>153.4</v>
      </c>
      <c r="DK583">
        <v>0</v>
      </c>
      <c r="DL583" t="s">
        <v>3</v>
      </c>
      <c r="DM583">
        <v>0</v>
      </c>
      <c r="DN583" t="s">
        <v>3</v>
      </c>
      <c r="DO583">
        <v>0</v>
      </c>
    </row>
    <row r="584" spans="1:119" x14ac:dyDescent="0.2">
      <c r="A584">
        <f>ROW(Source!A285)</f>
        <v>285</v>
      </c>
      <c r="B584">
        <v>85736473</v>
      </c>
      <c r="C584">
        <v>85737570</v>
      </c>
      <c r="D584">
        <v>85212401</v>
      </c>
      <c r="E584">
        <v>1</v>
      </c>
      <c r="F584">
        <v>1</v>
      </c>
      <c r="G584">
        <v>1081</v>
      </c>
      <c r="H584">
        <v>3</v>
      </c>
      <c r="I584" t="s">
        <v>456</v>
      </c>
      <c r="J584" t="s">
        <v>458</v>
      </c>
      <c r="K584" t="s">
        <v>457</v>
      </c>
      <c r="L584">
        <v>1354</v>
      </c>
      <c r="N584">
        <v>1010</v>
      </c>
      <c r="O584" t="s">
        <v>146</v>
      </c>
      <c r="P584" t="s">
        <v>146</v>
      </c>
      <c r="Q584">
        <v>1</v>
      </c>
      <c r="W584">
        <v>0</v>
      </c>
      <c r="X584">
        <v>1429274434</v>
      </c>
      <c r="Y584">
        <f t="shared" si="314"/>
        <v>46.896552</v>
      </c>
      <c r="AA584">
        <v>103.54</v>
      </c>
      <c r="AB584">
        <v>0</v>
      </c>
      <c r="AC584">
        <v>0</v>
      </c>
      <c r="AD584">
        <v>0</v>
      </c>
      <c r="AE584">
        <v>25.82</v>
      </c>
      <c r="AF584">
        <v>0</v>
      </c>
      <c r="AG584">
        <v>0</v>
      </c>
      <c r="AH584">
        <v>0</v>
      </c>
      <c r="AI584">
        <v>4.01</v>
      </c>
      <c r="AJ584">
        <v>1</v>
      </c>
      <c r="AK584">
        <v>1</v>
      </c>
      <c r="AL584">
        <v>1</v>
      </c>
      <c r="AM584">
        <v>0</v>
      </c>
      <c r="AN584">
        <v>0</v>
      </c>
      <c r="AO584">
        <v>0</v>
      </c>
      <c r="AP584">
        <v>1</v>
      </c>
      <c r="AQ584">
        <v>0</v>
      </c>
      <c r="AR584">
        <v>0</v>
      </c>
      <c r="AS584" t="s">
        <v>3</v>
      </c>
      <c r="AT584">
        <v>46.896552</v>
      </c>
      <c r="AU584" t="s">
        <v>42</v>
      </c>
      <c r="AV584">
        <v>0</v>
      </c>
      <c r="AW584">
        <v>1</v>
      </c>
      <c r="AX584">
        <v>-1</v>
      </c>
      <c r="AY584">
        <v>0</v>
      </c>
      <c r="AZ584">
        <v>0</v>
      </c>
      <c r="BA584" t="s">
        <v>3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CV584">
        <v>0</v>
      </c>
      <c r="CW584">
        <v>0</v>
      </c>
      <c r="CX584">
        <f>ROUND(Y584*Source!I285,9)</f>
        <v>68.000000400000005</v>
      </c>
      <c r="CY584">
        <f t="shared" si="315"/>
        <v>103.54</v>
      </c>
      <c r="CZ584">
        <f t="shared" si="316"/>
        <v>25.82</v>
      </c>
      <c r="DA584">
        <f t="shared" si="317"/>
        <v>4.01</v>
      </c>
      <c r="DB584">
        <f t="shared" si="318"/>
        <v>1210.8699999999999</v>
      </c>
      <c r="DC584">
        <f t="shared" si="319"/>
        <v>0</v>
      </c>
      <c r="DD584" t="s">
        <v>3</v>
      </c>
      <c r="DE584" t="s">
        <v>3</v>
      </c>
      <c r="DF584">
        <f t="shared" si="320"/>
        <v>7040.72</v>
      </c>
      <c r="DG584">
        <f t="shared" si="321"/>
        <v>0</v>
      </c>
      <c r="DH584">
        <f t="shared" si="312"/>
        <v>0</v>
      </c>
      <c r="DI584">
        <f t="shared" si="313"/>
        <v>0</v>
      </c>
      <c r="DJ584">
        <f t="shared" si="322"/>
        <v>7040.72</v>
      </c>
      <c r="DK584">
        <v>0</v>
      </c>
      <c r="DL584" t="s">
        <v>3</v>
      </c>
      <c r="DM584">
        <v>0</v>
      </c>
      <c r="DN584" t="s">
        <v>3</v>
      </c>
      <c r="DO584">
        <v>0</v>
      </c>
    </row>
    <row r="585" spans="1:119" x14ac:dyDescent="0.2">
      <c r="A585">
        <f>ROW(Source!A285)</f>
        <v>285</v>
      </c>
      <c r="B585">
        <v>85736473</v>
      </c>
      <c r="C585">
        <v>85737570</v>
      </c>
      <c r="D585">
        <v>85212413</v>
      </c>
      <c r="E585">
        <v>1</v>
      </c>
      <c r="F585">
        <v>1</v>
      </c>
      <c r="G585">
        <v>1081</v>
      </c>
      <c r="H585">
        <v>3</v>
      </c>
      <c r="I585" t="s">
        <v>452</v>
      </c>
      <c r="J585" t="s">
        <v>454</v>
      </c>
      <c r="K585" t="s">
        <v>453</v>
      </c>
      <c r="L585">
        <v>1354</v>
      </c>
      <c r="N585">
        <v>1010</v>
      </c>
      <c r="O585" t="s">
        <v>146</v>
      </c>
      <c r="P585" t="s">
        <v>146</v>
      </c>
      <c r="Q585">
        <v>1</v>
      </c>
      <c r="W585">
        <v>0</v>
      </c>
      <c r="X585">
        <v>-1400304060</v>
      </c>
      <c r="Y585">
        <f t="shared" si="314"/>
        <v>6.8965519999999998</v>
      </c>
      <c r="AA585">
        <v>14.34</v>
      </c>
      <c r="AB585">
        <v>0</v>
      </c>
      <c r="AC585">
        <v>0</v>
      </c>
      <c r="AD585">
        <v>0</v>
      </c>
      <c r="AE585">
        <v>6.46</v>
      </c>
      <c r="AF585">
        <v>0</v>
      </c>
      <c r="AG585">
        <v>0</v>
      </c>
      <c r="AH585">
        <v>0</v>
      </c>
      <c r="AI585">
        <v>2.2200000000000002</v>
      </c>
      <c r="AJ585">
        <v>1</v>
      </c>
      <c r="AK585">
        <v>1</v>
      </c>
      <c r="AL585">
        <v>1</v>
      </c>
      <c r="AM585">
        <v>0</v>
      </c>
      <c r="AN585">
        <v>0</v>
      </c>
      <c r="AO585">
        <v>0</v>
      </c>
      <c r="AP585">
        <v>1</v>
      </c>
      <c r="AQ585">
        <v>0</v>
      </c>
      <c r="AR585">
        <v>0</v>
      </c>
      <c r="AS585" t="s">
        <v>3</v>
      </c>
      <c r="AT585">
        <v>6.8965519999999998</v>
      </c>
      <c r="AU585" t="s">
        <v>42</v>
      </c>
      <c r="AV585">
        <v>0</v>
      </c>
      <c r="AW585">
        <v>1</v>
      </c>
      <c r="AX585">
        <v>-1</v>
      </c>
      <c r="AY585">
        <v>0</v>
      </c>
      <c r="AZ585">
        <v>0</v>
      </c>
      <c r="BA585" t="s">
        <v>3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CV585">
        <v>0</v>
      </c>
      <c r="CW585">
        <v>0</v>
      </c>
      <c r="CX585">
        <f>ROUND(Y585*Source!I285,9)</f>
        <v>10.000000399999999</v>
      </c>
      <c r="CY585">
        <f t="shared" si="315"/>
        <v>14.34</v>
      </c>
      <c r="CZ585">
        <f t="shared" si="316"/>
        <v>6.46</v>
      </c>
      <c r="DA585">
        <f t="shared" si="317"/>
        <v>2.2200000000000002</v>
      </c>
      <c r="DB585">
        <f t="shared" si="318"/>
        <v>44.55</v>
      </c>
      <c r="DC585">
        <f t="shared" si="319"/>
        <v>0</v>
      </c>
      <c r="DD585" t="s">
        <v>3</v>
      </c>
      <c r="DE585" t="s">
        <v>3</v>
      </c>
      <c r="DF585">
        <f t="shared" si="320"/>
        <v>143.4</v>
      </c>
      <c r="DG585">
        <f t="shared" si="321"/>
        <v>0</v>
      </c>
      <c r="DH585">
        <f t="shared" si="312"/>
        <v>0</v>
      </c>
      <c r="DI585">
        <f t="shared" si="313"/>
        <v>0</v>
      </c>
      <c r="DJ585">
        <f t="shared" si="322"/>
        <v>143.4</v>
      </c>
      <c r="DK585">
        <v>0</v>
      </c>
      <c r="DL585" t="s">
        <v>3</v>
      </c>
      <c r="DM585">
        <v>0</v>
      </c>
      <c r="DN585" t="s">
        <v>3</v>
      </c>
      <c r="DO585">
        <v>0</v>
      </c>
    </row>
    <row r="586" spans="1:119" x14ac:dyDescent="0.2">
      <c r="A586">
        <f>ROW(Source!A285)</f>
        <v>285</v>
      </c>
      <c r="B586">
        <v>85736473</v>
      </c>
      <c r="C586">
        <v>85737570</v>
      </c>
      <c r="D586">
        <v>85212639</v>
      </c>
      <c r="E586">
        <v>1</v>
      </c>
      <c r="F586">
        <v>1</v>
      </c>
      <c r="G586">
        <v>1081</v>
      </c>
      <c r="H586">
        <v>3</v>
      </c>
      <c r="I586" t="s">
        <v>440</v>
      </c>
      <c r="J586" t="s">
        <v>442</v>
      </c>
      <c r="K586" t="s">
        <v>441</v>
      </c>
      <c r="L586">
        <v>1301</v>
      </c>
      <c r="N586">
        <v>1003</v>
      </c>
      <c r="O586" t="s">
        <v>156</v>
      </c>
      <c r="P586" t="s">
        <v>156</v>
      </c>
      <c r="Q586">
        <v>1</v>
      </c>
      <c r="W586">
        <v>0</v>
      </c>
      <c r="X586">
        <v>105199672</v>
      </c>
      <c r="Y586">
        <f t="shared" si="314"/>
        <v>102.5</v>
      </c>
      <c r="AA586">
        <v>63.1</v>
      </c>
      <c r="AB586">
        <v>0</v>
      </c>
      <c r="AC586">
        <v>0</v>
      </c>
      <c r="AD586">
        <v>0</v>
      </c>
      <c r="AE586">
        <v>25.04</v>
      </c>
      <c r="AF586">
        <v>0</v>
      </c>
      <c r="AG586">
        <v>0</v>
      </c>
      <c r="AH586">
        <v>0</v>
      </c>
      <c r="AI586">
        <v>2.52</v>
      </c>
      <c r="AJ586">
        <v>1</v>
      </c>
      <c r="AK586">
        <v>1</v>
      </c>
      <c r="AL586">
        <v>1</v>
      </c>
      <c r="AM586">
        <v>0</v>
      </c>
      <c r="AN586">
        <v>0</v>
      </c>
      <c r="AO586">
        <v>0</v>
      </c>
      <c r="AP586">
        <v>1</v>
      </c>
      <c r="AQ586">
        <v>0</v>
      </c>
      <c r="AR586">
        <v>0</v>
      </c>
      <c r="AS586" t="s">
        <v>3</v>
      </c>
      <c r="AT586">
        <v>102.5</v>
      </c>
      <c r="AU586" t="s">
        <v>42</v>
      </c>
      <c r="AV586">
        <v>0</v>
      </c>
      <c r="AW586">
        <v>1</v>
      </c>
      <c r="AX586">
        <v>-1</v>
      </c>
      <c r="AY586">
        <v>0</v>
      </c>
      <c r="AZ586">
        <v>0</v>
      </c>
      <c r="BA586" t="s">
        <v>3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CV586">
        <v>0</v>
      </c>
      <c r="CW586">
        <v>0</v>
      </c>
      <c r="CX586">
        <f>ROUND(Y586*Source!I285,9)</f>
        <v>148.625</v>
      </c>
      <c r="CY586">
        <f t="shared" si="315"/>
        <v>63.1</v>
      </c>
      <c r="CZ586">
        <f t="shared" si="316"/>
        <v>25.04</v>
      </c>
      <c r="DA586">
        <f t="shared" si="317"/>
        <v>2.52</v>
      </c>
      <c r="DB586">
        <f t="shared" si="318"/>
        <v>2566.6</v>
      </c>
      <c r="DC586">
        <f t="shared" si="319"/>
        <v>0</v>
      </c>
      <c r="DD586" t="s">
        <v>3</v>
      </c>
      <c r="DE586" t="s">
        <v>3</v>
      </c>
      <c r="DF586">
        <f t="shared" si="320"/>
        <v>9378.24</v>
      </c>
      <c r="DG586">
        <f t="shared" si="321"/>
        <v>0</v>
      </c>
      <c r="DH586">
        <f t="shared" si="312"/>
        <v>0</v>
      </c>
      <c r="DI586">
        <f t="shared" si="313"/>
        <v>0</v>
      </c>
      <c r="DJ586">
        <f t="shared" si="322"/>
        <v>9378.24</v>
      </c>
      <c r="DK586">
        <v>0</v>
      </c>
      <c r="DL586" t="s">
        <v>3</v>
      </c>
      <c r="DM586">
        <v>0</v>
      </c>
      <c r="DN586" t="s">
        <v>3</v>
      </c>
      <c r="DO586">
        <v>0</v>
      </c>
    </row>
    <row r="587" spans="1:119" x14ac:dyDescent="0.2">
      <c r="A587">
        <f>ROW(Source!A285)</f>
        <v>285</v>
      </c>
      <c r="B587">
        <v>85736473</v>
      </c>
      <c r="C587">
        <v>85737570</v>
      </c>
      <c r="D587">
        <v>85212777</v>
      </c>
      <c r="E587">
        <v>1</v>
      </c>
      <c r="F587">
        <v>1</v>
      </c>
      <c r="G587">
        <v>1081</v>
      </c>
      <c r="H587">
        <v>3</v>
      </c>
      <c r="I587" t="s">
        <v>448</v>
      </c>
      <c r="J587" t="s">
        <v>450</v>
      </c>
      <c r="K587" t="s">
        <v>449</v>
      </c>
      <c r="L587">
        <v>1354</v>
      </c>
      <c r="N587">
        <v>1010</v>
      </c>
      <c r="O587" t="s">
        <v>146</v>
      </c>
      <c r="P587" t="s">
        <v>146</v>
      </c>
      <c r="Q587">
        <v>1</v>
      </c>
      <c r="W587">
        <v>0</v>
      </c>
      <c r="X587">
        <v>1456926151</v>
      </c>
      <c r="Y587">
        <f t="shared" si="314"/>
        <v>0.68965500000000002</v>
      </c>
      <c r="AA587">
        <v>34.85</v>
      </c>
      <c r="AB587">
        <v>0</v>
      </c>
      <c r="AC587">
        <v>0</v>
      </c>
      <c r="AD587">
        <v>0</v>
      </c>
      <c r="AE587">
        <v>11.1</v>
      </c>
      <c r="AF587">
        <v>0</v>
      </c>
      <c r="AG587">
        <v>0</v>
      </c>
      <c r="AH587">
        <v>0</v>
      </c>
      <c r="AI587">
        <v>3.14</v>
      </c>
      <c r="AJ587">
        <v>1</v>
      </c>
      <c r="AK587">
        <v>1</v>
      </c>
      <c r="AL587">
        <v>1</v>
      </c>
      <c r="AM587">
        <v>0</v>
      </c>
      <c r="AN587">
        <v>0</v>
      </c>
      <c r="AO587">
        <v>0</v>
      </c>
      <c r="AP587">
        <v>1</v>
      </c>
      <c r="AQ587">
        <v>0</v>
      </c>
      <c r="AR587">
        <v>0</v>
      </c>
      <c r="AS587" t="s">
        <v>3</v>
      </c>
      <c r="AT587">
        <v>0.68965500000000002</v>
      </c>
      <c r="AU587" t="s">
        <v>42</v>
      </c>
      <c r="AV587">
        <v>0</v>
      </c>
      <c r="AW587">
        <v>1</v>
      </c>
      <c r="AX587">
        <v>-1</v>
      </c>
      <c r="AY587">
        <v>0</v>
      </c>
      <c r="AZ587">
        <v>0</v>
      </c>
      <c r="BA587" t="s">
        <v>3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CV587">
        <v>0</v>
      </c>
      <c r="CW587">
        <v>0</v>
      </c>
      <c r="CX587">
        <f>ROUND(Y587*Source!I285,9)</f>
        <v>0.99999974999999997</v>
      </c>
      <c r="CY587">
        <f t="shared" si="315"/>
        <v>34.85</v>
      </c>
      <c r="CZ587">
        <f t="shared" si="316"/>
        <v>11.1</v>
      </c>
      <c r="DA587">
        <f t="shared" si="317"/>
        <v>3.14</v>
      </c>
      <c r="DB587">
        <f t="shared" si="318"/>
        <v>7.66</v>
      </c>
      <c r="DC587">
        <f t="shared" si="319"/>
        <v>0</v>
      </c>
      <c r="DD587" t="s">
        <v>3</v>
      </c>
      <c r="DE587" t="s">
        <v>3</v>
      </c>
      <c r="DF587">
        <f t="shared" si="320"/>
        <v>34.85</v>
      </c>
      <c r="DG587">
        <f t="shared" si="321"/>
        <v>0</v>
      </c>
      <c r="DH587">
        <f t="shared" si="312"/>
        <v>0</v>
      </c>
      <c r="DI587">
        <f t="shared" si="313"/>
        <v>0</v>
      </c>
      <c r="DJ587">
        <f t="shared" si="322"/>
        <v>34.85</v>
      </c>
      <c r="DK587">
        <v>0</v>
      </c>
      <c r="DL587" t="s">
        <v>3</v>
      </c>
      <c r="DM587">
        <v>0</v>
      </c>
      <c r="DN587" t="s">
        <v>3</v>
      </c>
      <c r="DO587">
        <v>0</v>
      </c>
    </row>
    <row r="588" spans="1:119" x14ac:dyDescent="0.2">
      <c r="A588">
        <f>ROW(Source!A285)</f>
        <v>285</v>
      </c>
      <c r="B588">
        <v>85736473</v>
      </c>
      <c r="C588">
        <v>85737570</v>
      </c>
      <c r="D588">
        <v>85208910</v>
      </c>
      <c r="E588">
        <v>1</v>
      </c>
      <c r="F588">
        <v>1</v>
      </c>
      <c r="G588">
        <v>1081</v>
      </c>
      <c r="H588">
        <v>3</v>
      </c>
      <c r="I588" t="s">
        <v>427</v>
      </c>
      <c r="J588" t="s">
        <v>429</v>
      </c>
      <c r="K588" t="s">
        <v>428</v>
      </c>
      <c r="L588">
        <v>1354</v>
      </c>
      <c r="N588">
        <v>1010</v>
      </c>
      <c r="O588" t="s">
        <v>146</v>
      </c>
      <c r="P588" t="s">
        <v>146</v>
      </c>
      <c r="Q588">
        <v>1</v>
      </c>
      <c r="W588">
        <v>0</v>
      </c>
      <c r="X588">
        <v>1847581397</v>
      </c>
      <c r="Y588">
        <f t="shared" si="314"/>
        <v>0.9</v>
      </c>
      <c r="AA588">
        <v>73.88</v>
      </c>
      <c r="AB588">
        <v>0</v>
      </c>
      <c r="AC588">
        <v>0</v>
      </c>
      <c r="AD588">
        <v>0</v>
      </c>
      <c r="AE588">
        <v>11.82</v>
      </c>
      <c r="AF588">
        <v>0</v>
      </c>
      <c r="AG588">
        <v>0</v>
      </c>
      <c r="AH588">
        <v>0</v>
      </c>
      <c r="AI588">
        <v>6.25</v>
      </c>
      <c r="AJ588">
        <v>1</v>
      </c>
      <c r="AK588">
        <v>1</v>
      </c>
      <c r="AL588">
        <v>1</v>
      </c>
      <c r="AM588">
        <v>0</v>
      </c>
      <c r="AN588">
        <v>0</v>
      </c>
      <c r="AO588">
        <v>0</v>
      </c>
      <c r="AP588">
        <v>1</v>
      </c>
      <c r="AQ588">
        <v>0</v>
      </c>
      <c r="AR588">
        <v>0</v>
      </c>
      <c r="AS588" t="s">
        <v>3</v>
      </c>
      <c r="AT588">
        <v>0.9</v>
      </c>
      <c r="AU588" t="s">
        <v>42</v>
      </c>
      <c r="AV588">
        <v>0</v>
      </c>
      <c r="AW588">
        <v>1</v>
      </c>
      <c r="AX588">
        <v>-1</v>
      </c>
      <c r="AY588">
        <v>0</v>
      </c>
      <c r="AZ588">
        <v>0</v>
      </c>
      <c r="BA588" t="s">
        <v>3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CV588">
        <v>0</v>
      </c>
      <c r="CW588">
        <v>0</v>
      </c>
      <c r="CX588">
        <f>ROUND(Y588*Source!I285,9)</f>
        <v>1.3049999999999999</v>
      </c>
      <c r="CY588">
        <f t="shared" si="315"/>
        <v>73.88</v>
      </c>
      <c r="CZ588">
        <f t="shared" si="316"/>
        <v>11.82</v>
      </c>
      <c r="DA588">
        <f t="shared" si="317"/>
        <v>6.25</v>
      </c>
      <c r="DB588">
        <f t="shared" si="318"/>
        <v>10.64</v>
      </c>
      <c r="DC588">
        <f t="shared" si="319"/>
        <v>0</v>
      </c>
      <c r="DD588" t="s">
        <v>3</v>
      </c>
      <c r="DE588" t="s">
        <v>3</v>
      </c>
      <c r="DF588">
        <f t="shared" si="320"/>
        <v>96.41</v>
      </c>
      <c r="DG588">
        <f t="shared" si="321"/>
        <v>0</v>
      </c>
      <c r="DH588">
        <f t="shared" si="312"/>
        <v>0</v>
      </c>
      <c r="DI588">
        <f t="shared" si="313"/>
        <v>0</v>
      </c>
      <c r="DJ588">
        <f t="shared" si="322"/>
        <v>96.41</v>
      </c>
      <c r="DK588">
        <v>0</v>
      </c>
      <c r="DL588" t="s">
        <v>3</v>
      </c>
      <c r="DM588">
        <v>0</v>
      </c>
      <c r="DN588" t="s">
        <v>3</v>
      </c>
      <c r="DO588">
        <v>0</v>
      </c>
    </row>
    <row r="589" spans="1:119" x14ac:dyDescent="0.2">
      <c r="A589">
        <f>ROW(Source!A302)</f>
        <v>302</v>
      </c>
      <c r="B589">
        <v>85736471</v>
      </c>
      <c r="C589">
        <v>85737650</v>
      </c>
      <c r="D589">
        <v>85164021</v>
      </c>
      <c r="E589">
        <v>1081</v>
      </c>
      <c r="F589">
        <v>1</v>
      </c>
      <c r="G589">
        <v>1081</v>
      </c>
      <c r="H589">
        <v>1</v>
      </c>
      <c r="I589" t="s">
        <v>684</v>
      </c>
      <c r="J589" t="s">
        <v>3</v>
      </c>
      <c r="K589" t="s">
        <v>685</v>
      </c>
      <c r="L589">
        <v>1191</v>
      </c>
      <c r="N589">
        <v>1013</v>
      </c>
      <c r="O589" t="s">
        <v>686</v>
      </c>
      <c r="P589" t="s">
        <v>686</v>
      </c>
      <c r="Q589">
        <v>1</v>
      </c>
      <c r="W589">
        <v>0</v>
      </c>
      <c r="X589">
        <v>476480486</v>
      </c>
      <c r="Y589">
        <f>((AT589*1.15)*1.2)</f>
        <v>3.0359999999999996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v>1</v>
      </c>
      <c r="AK589">
        <v>1</v>
      </c>
      <c r="AL589">
        <v>1</v>
      </c>
      <c r="AM589">
        <v>-2</v>
      </c>
      <c r="AN589">
        <v>0</v>
      </c>
      <c r="AO589">
        <v>1</v>
      </c>
      <c r="AP589">
        <v>1</v>
      </c>
      <c r="AQ589">
        <v>0</v>
      </c>
      <c r="AR589">
        <v>0</v>
      </c>
      <c r="AS589" t="s">
        <v>3</v>
      </c>
      <c r="AT589">
        <v>2.2000000000000002</v>
      </c>
      <c r="AU589" t="s">
        <v>141</v>
      </c>
      <c r="AV589">
        <v>1</v>
      </c>
      <c r="AW589">
        <v>2</v>
      </c>
      <c r="AX589">
        <v>85737664</v>
      </c>
      <c r="AY589">
        <v>1</v>
      </c>
      <c r="AZ589">
        <v>0</v>
      </c>
      <c r="BA589">
        <v>577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CU589">
        <f>ROUND(AT589*Source!I302*AH589*AL589,2)</f>
        <v>0</v>
      </c>
      <c r="CV589">
        <f>ROUND(Y589*Source!I302,9)</f>
        <v>88.043999999999997</v>
      </c>
      <c r="CW589">
        <v>0</v>
      </c>
      <c r="CX589">
        <f>ROUND(Y589*Source!I302,9)</f>
        <v>88.043999999999997</v>
      </c>
      <c r="CY589">
        <f>AD589</f>
        <v>0</v>
      </c>
      <c r="CZ589">
        <f>AH589</f>
        <v>0</v>
      </c>
      <c r="DA589">
        <f>AL589</f>
        <v>1</v>
      </c>
      <c r="DB589">
        <f>ROUND(((ROUND(AT589*CZ589,2)*1.15)*1.2),6)</f>
        <v>0</v>
      </c>
      <c r="DC589">
        <f>ROUND(((ROUND(AT589*AG589,2)*1.15)*1.2),6)</f>
        <v>0</v>
      </c>
      <c r="DD589" t="s">
        <v>3</v>
      </c>
      <c r="DE589" t="s">
        <v>3</v>
      </c>
      <c r="DF589">
        <f t="shared" ref="DF589:DF601" si="323">ROUND(ROUND(AE589,2)*CX589,2)</f>
        <v>0</v>
      </c>
      <c r="DG589">
        <f t="shared" si="321"/>
        <v>0</v>
      </c>
      <c r="DH589">
        <f t="shared" si="312"/>
        <v>0</v>
      </c>
      <c r="DI589">
        <f t="shared" si="313"/>
        <v>0</v>
      </c>
      <c r="DJ589">
        <f>DI589</f>
        <v>0</v>
      </c>
      <c r="DK589">
        <v>0</v>
      </c>
      <c r="DL589" t="s">
        <v>3</v>
      </c>
      <c r="DM589">
        <v>0</v>
      </c>
      <c r="DN589" t="s">
        <v>3</v>
      </c>
      <c r="DO589">
        <v>0</v>
      </c>
    </row>
    <row r="590" spans="1:119" x14ac:dyDescent="0.2">
      <c r="A590">
        <f>ROW(Source!A302)</f>
        <v>302</v>
      </c>
      <c r="B590">
        <v>85736471</v>
      </c>
      <c r="C590">
        <v>85737650</v>
      </c>
      <c r="D590">
        <v>85229932</v>
      </c>
      <c r="E590">
        <v>1</v>
      </c>
      <c r="F590">
        <v>1</v>
      </c>
      <c r="G590">
        <v>1081</v>
      </c>
      <c r="H590">
        <v>2</v>
      </c>
      <c r="I590" t="s">
        <v>704</v>
      </c>
      <c r="J590" t="s">
        <v>705</v>
      </c>
      <c r="K590" t="s">
        <v>706</v>
      </c>
      <c r="L590">
        <v>1368</v>
      </c>
      <c r="N590">
        <v>1011</v>
      </c>
      <c r="O590" t="s">
        <v>690</v>
      </c>
      <c r="P590" t="s">
        <v>690</v>
      </c>
      <c r="Q590">
        <v>1</v>
      </c>
      <c r="W590">
        <v>0</v>
      </c>
      <c r="X590">
        <v>874612079</v>
      </c>
      <c r="Y590">
        <f>((AT590*1.25)*1.2)</f>
        <v>1.35E-2</v>
      </c>
      <c r="AA590">
        <v>0</v>
      </c>
      <c r="AB590">
        <v>87.01</v>
      </c>
      <c r="AC590">
        <v>13.21</v>
      </c>
      <c r="AD590">
        <v>0</v>
      </c>
      <c r="AE590">
        <v>0</v>
      </c>
      <c r="AF590">
        <v>83.1</v>
      </c>
      <c r="AG590">
        <v>12.62</v>
      </c>
      <c r="AH590">
        <v>0</v>
      </c>
      <c r="AI590">
        <v>1</v>
      </c>
      <c r="AJ590">
        <v>1</v>
      </c>
      <c r="AK590">
        <v>1</v>
      </c>
      <c r="AL590">
        <v>1</v>
      </c>
      <c r="AM590">
        <v>-2</v>
      </c>
      <c r="AN590">
        <v>0</v>
      </c>
      <c r="AO590">
        <v>1</v>
      </c>
      <c r="AP590">
        <v>1</v>
      </c>
      <c r="AQ590">
        <v>0</v>
      </c>
      <c r="AR590">
        <v>0</v>
      </c>
      <c r="AS590" t="s">
        <v>3</v>
      </c>
      <c r="AT590">
        <v>8.9999999999999993E-3</v>
      </c>
      <c r="AU590" t="s">
        <v>140</v>
      </c>
      <c r="AV590">
        <v>0</v>
      </c>
      <c r="AW590">
        <v>2</v>
      </c>
      <c r="AX590">
        <v>85737665</v>
      </c>
      <c r="AY590">
        <v>1</v>
      </c>
      <c r="AZ590">
        <v>0</v>
      </c>
      <c r="BA590">
        <v>578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CV590">
        <v>0</v>
      </c>
      <c r="CW590">
        <f>ROUND(Y590*Source!I302*DO590,9)</f>
        <v>4.9407300000000003</v>
      </c>
      <c r="CX590">
        <f>ROUND(Y590*Source!I302,9)</f>
        <v>0.39150000000000001</v>
      </c>
      <c r="CY590">
        <f>AB590</f>
        <v>87.01</v>
      </c>
      <c r="CZ590">
        <f>AF590</f>
        <v>83.1</v>
      </c>
      <c r="DA590">
        <f>AJ590</f>
        <v>1</v>
      </c>
      <c r="DB590">
        <f>ROUND(((ROUND(AT590*CZ590,2)*1.25)*1.2),6)</f>
        <v>1.125</v>
      </c>
      <c r="DC590">
        <f>ROUND(((ROUND(AT590*AG590,2)*1.25)*1.2),6)</f>
        <v>0.16500000000000001</v>
      </c>
      <c r="DD590" t="s">
        <v>3</v>
      </c>
      <c r="DE590" t="s">
        <v>3</v>
      </c>
      <c r="DF590">
        <f t="shared" si="323"/>
        <v>0</v>
      </c>
      <c r="DG590">
        <f t="shared" si="321"/>
        <v>32.53</v>
      </c>
      <c r="DH590">
        <f t="shared" si="312"/>
        <v>4.9400000000000004</v>
      </c>
      <c r="DI590">
        <f t="shared" si="313"/>
        <v>0</v>
      </c>
      <c r="DJ590">
        <f>DG590</f>
        <v>32.53</v>
      </c>
      <c r="DK590">
        <v>0</v>
      </c>
      <c r="DL590" t="s">
        <v>707</v>
      </c>
      <c r="DM590">
        <v>0</v>
      </c>
      <c r="DN590" t="s">
        <v>686</v>
      </c>
      <c r="DO590">
        <v>12.62</v>
      </c>
    </row>
    <row r="591" spans="1:119" x14ac:dyDescent="0.2">
      <c r="A591">
        <f>ROW(Source!A302)</f>
        <v>302</v>
      </c>
      <c r="B591">
        <v>85736471</v>
      </c>
      <c r="C591">
        <v>85737650</v>
      </c>
      <c r="D591">
        <v>85200715</v>
      </c>
      <c r="E591">
        <v>1</v>
      </c>
      <c r="F591">
        <v>1</v>
      </c>
      <c r="G591">
        <v>1081</v>
      </c>
      <c r="H591">
        <v>3</v>
      </c>
      <c r="I591" t="s">
        <v>340</v>
      </c>
      <c r="J591" t="s">
        <v>341</v>
      </c>
      <c r="K591" t="s">
        <v>909</v>
      </c>
      <c r="L591">
        <v>1301</v>
      </c>
      <c r="N591">
        <v>1003</v>
      </c>
      <c r="O591" t="s">
        <v>156</v>
      </c>
      <c r="P591" t="s">
        <v>156</v>
      </c>
      <c r="Q591">
        <v>1</v>
      </c>
      <c r="W591">
        <v>0</v>
      </c>
      <c r="X591">
        <v>-1923510361</v>
      </c>
      <c r="Y591">
        <f t="shared" ref="Y591:Y599" si="324">((AT591*1)*1)</f>
        <v>3.2586206999999998</v>
      </c>
      <c r="AA591">
        <v>5.5</v>
      </c>
      <c r="AB591">
        <v>0</v>
      </c>
      <c r="AC591">
        <v>0</v>
      </c>
      <c r="AD591">
        <v>0</v>
      </c>
      <c r="AE591">
        <v>5.4</v>
      </c>
      <c r="AF591">
        <v>0</v>
      </c>
      <c r="AG591">
        <v>0</v>
      </c>
      <c r="AH591">
        <v>0</v>
      </c>
      <c r="AI591">
        <v>1</v>
      </c>
      <c r="AJ591">
        <v>1</v>
      </c>
      <c r="AK591">
        <v>1</v>
      </c>
      <c r="AL591">
        <v>1</v>
      </c>
      <c r="AM591">
        <v>0</v>
      </c>
      <c r="AN591">
        <v>0</v>
      </c>
      <c r="AO591">
        <v>0</v>
      </c>
      <c r="AP591">
        <v>1</v>
      </c>
      <c r="AQ591">
        <v>0</v>
      </c>
      <c r="AR591">
        <v>0</v>
      </c>
      <c r="AS591" t="s">
        <v>3</v>
      </c>
      <c r="AT591">
        <v>3.2586206999999998</v>
      </c>
      <c r="AU591" t="s">
        <v>42</v>
      </c>
      <c r="AV591">
        <v>0</v>
      </c>
      <c r="AW591">
        <v>1</v>
      </c>
      <c r="AX591">
        <v>-1</v>
      </c>
      <c r="AY591">
        <v>0</v>
      </c>
      <c r="AZ591">
        <v>0</v>
      </c>
      <c r="BA591" t="s">
        <v>3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CV591">
        <v>0</v>
      </c>
      <c r="CW591">
        <v>0</v>
      </c>
      <c r="CX591">
        <f>ROUND(Y591*Source!I302,9)</f>
        <v>94.500000299999996</v>
      </c>
      <c r="CY591">
        <f t="shared" ref="CY591:CY599" si="325">AA591</f>
        <v>5.5</v>
      </c>
      <c r="CZ591">
        <f t="shared" ref="CZ591:CZ599" si="326">AE591</f>
        <v>5.4</v>
      </c>
      <c r="DA591">
        <f t="shared" ref="DA591:DA599" si="327">AI591</f>
        <v>1</v>
      </c>
      <c r="DB591">
        <f t="shared" ref="DB591:DB599" si="328">ROUND(((ROUND(AT591*CZ591,2)*1)*1),6)</f>
        <v>17.600000000000001</v>
      </c>
      <c r="DC591">
        <f t="shared" ref="DC591:DC599" si="329">ROUND(((ROUND(AT591*AG591,2)*1)*1),6)</f>
        <v>0</v>
      </c>
      <c r="DD591" t="s">
        <v>3</v>
      </c>
      <c r="DE591" t="s">
        <v>3</v>
      </c>
      <c r="DF591">
        <f t="shared" si="323"/>
        <v>510.3</v>
      </c>
      <c r="DG591">
        <f t="shared" si="321"/>
        <v>0</v>
      </c>
      <c r="DH591">
        <f t="shared" si="312"/>
        <v>0</v>
      </c>
      <c r="DI591">
        <f t="shared" si="313"/>
        <v>0</v>
      </c>
      <c r="DJ591">
        <f t="shared" ref="DJ591:DJ599" si="330">DF591</f>
        <v>510.3</v>
      </c>
      <c r="DK591">
        <v>0</v>
      </c>
      <c r="DL591" t="s">
        <v>3</v>
      </c>
      <c r="DM591">
        <v>0</v>
      </c>
      <c r="DN591" t="s">
        <v>3</v>
      </c>
      <c r="DO591">
        <v>0</v>
      </c>
    </row>
    <row r="592" spans="1:119" x14ac:dyDescent="0.2">
      <c r="A592">
        <f>ROW(Source!A302)</f>
        <v>302</v>
      </c>
      <c r="B592">
        <v>85736471</v>
      </c>
      <c r="C592">
        <v>85737650</v>
      </c>
      <c r="D592">
        <v>85200716</v>
      </c>
      <c r="E592">
        <v>1</v>
      </c>
      <c r="F592">
        <v>1</v>
      </c>
      <c r="G592">
        <v>1081</v>
      </c>
      <c r="H592">
        <v>3</v>
      </c>
      <c r="I592" t="s">
        <v>343</v>
      </c>
      <c r="J592" t="s">
        <v>344</v>
      </c>
      <c r="K592" t="s">
        <v>910</v>
      </c>
      <c r="L592">
        <v>1301</v>
      </c>
      <c r="N592">
        <v>1003</v>
      </c>
      <c r="O592" t="s">
        <v>156</v>
      </c>
      <c r="P592" t="s">
        <v>156</v>
      </c>
      <c r="Q592">
        <v>1</v>
      </c>
      <c r="W592">
        <v>0</v>
      </c>
      <c r="X592">
        <v>-938323832</v>
      </c>
      <c r="Y592">
        <f t="shared" si="324"/>
        <v>2.7155172400000001</v>
      </c>
      <c r="AA592">
        <v>7.06</v>
      </c>
      <c r="AB592">
        <v>0</v>
      </c>
      <c r="AC592">
        <v>0</v>
      </c>
      <c r="AD592">
        <v>0</v>
      </c>
      <c r="AE592">
        <v>6.93</v>
      </c>
      <c r="AF592">
        <v>0</v>
      </c>
      <c r="AG592">
        <v>0</v>
      </c>
      <c r="AH592">
        <v>0</v>
      </c>
      <c r="AI592">
        <v>1</v>
      </c>
      <c r="AJ592">
        <v>1</v>
      </c>
      <c r="AK592">
        <v>1</v>
      </c>
      <c r="AL592">
        <v>1</v>
      </c>
      <c r="AM592">
        <v>0</v>
      </c>
      <c r="AN592">
        <v>0</v>
      </c>
      <c r="AO592">
        <v>0</v>
      </c>
      <c r="AP592">
        <v>1</v>
      </c>
      <c r="AQ592">
        <v>0</v>
      </c>
      <c r="AR592">
        <v>0</v>
      </c>
      <c r="AS592" t="s">
        <v>3</v>
      </c>
      <c r="AT592">
        <v>2.7155172400000001</v>
      </c>
      <c r="AU592" t="s">
        <v>42</v>
      </c>
      <c r="AV592">
        <v>0</v>
      </c>
      <c r="AW592">
        <v>1</v>
      </c>
      <c r="AX592">
        <v>-1</v>
      </c>
      <c r="AY592">
        <v>0</v>
      </c>
      <c r="AZ592">
        <v>0</v>
      </c>
      <c r="BA592" t="s">
        <v>3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CV592">
        <v>0</v>
      </c>
      <c r="CW592">
        <v>0</v>
      </c>
      <c r="CX592">
        <f>ROUND(Y592*Source!I302,9)</f>
        <v>78.749999959999997</v>
      </c>
      <c r="CY592">
        <f t="shared" si="325"/>
        <v>7.06</v>
      </c>
      <c r="CZ592">
        <f t="shared" si="326"/>
        <v>6.93</v>
      </c>
      <c r="DA592">
        <f t="shared" si="327"/>
        <v>1</v>
      </c>
      <c r="DB592">
        <f t="shared" si="328"/>
        <v>18.82</v>
      </c>
      <c r="DC592">
        <f t="shared" si="329"/>
        <v>0</v>
      </c>
      <c r="DD592" t="s">
        <v>3</v>
      </c>
      <c r="DE592" t="s">
        <v>3</v>
      </c>
      <c r="DF592">
        <f t="shared" si="323"/>
        <v>545.74</v>
      </c>
      <c r="DG592">
        <f t="shared" si="321"/>
        <v>0</v>
      </c>
      <c r="DH592">
        <f t="shared" si="312"/>
        <v>0</v>
      </c>
      <c r="DI592">
        <f t="shared" si="313"/>
        <v>0</v>
      </c>
      <c r="DJ592">
        <f t="shared" si="330"/>
        <v>545.74</v>
      </c>
      <c r="DK592">
        <v>0</v>
      </c>
      <c r="DL592" t="s">
        <v>3</v>
      </c>
      <c r="DM592">
        <v>0</v>
      </c>
      <c r="DN592" t="s">
        <v>3</v>
      </c>
      <c r="DO592">
        <v>0</v>
      </c>
    </row>
    <row r="593" spans="1:119" x14ac:dyDescent="0.2">
      <c r="A593">
        <f>ROW(Source!A302)</f>
        <v>302</v>
      </c>
      <c r="B593">
        <v>85736471</v>
      </c>
      <c r="C593">
        <v>85737650</v>
      </c>
      <c r="D593">
        <v>85200717</v>
      </c>
      <c r="E593">
        <v>1</v>
      </c>
      <c r="F593">
        <v>1</v>
      </c>
      <c r="G593">
        <v>1081</v>
      </c>
      <c r="H593">
        <v>3</v>
      </c>
      <c r="I593" t="s">
        <v>346</v>
      </c>
      <c r="J593" t="s">
        <v>347</v>
      </c>
      <c r="K593" t="s">
        <v>911</v>
      </c>
      <c r="L593">
        <v>1301</v>
      </c>
      <c r="N593">
        <v>1003</v>
      </c>
      <c r="O593" t="s">
        <v>156</v>
      </c>
      <c r="P593" t="s">
        <v>156</v>
      </c>
      <c r="Q593">
        <v>1</v>
      </c>
      <c r="W593">
        <v>0</v>
      </c>
      <c r="X593">
        <v>1626070983</v>
      </c>
      <c r="Y593">
        <f t="shared" si="324"/>
        <v>1.81034483</v>
      </c>
      <c r="AA593">
        <v>8.83</v>
      </c>
      <c r="AB593">
        <v>0</v>
      </c>
      <c r="AC593">
        <v>0</v>
      </c>
      <c r="AD593">
        <v>0</v>
      </c>
      <c r="AE593">
        <v>8.67</v>
      </c>
      <c r="AF593">
        <v>0</v>
      </c>
      <c r="AG593">
        <v>0</v>
      </c>
      <c r="AH593">
        <v>0</v>
      </c>
      <c r="AI593">
        <v>1</v>
      </c>
      <c r="AJ593">
        <v>1</v>
      </c>
      <c r="AK593">
        <v>1</v>
      </c>
      <c r="AL593">
        <v>1</v>
      </c>
      <c r="AM593">
        <v>0</v>
      </c>
      <c r="AN593">
        <v>0</v>
      </c>
      <c r="AO593">
        <v>0</v>
      </c>
      <c r="AP593">
        <v>1</v>
      </c>
      <c r="AQ593">
        <v>0</v>
      </c>
      <c r="AR593">
        <v>0</v>
      </c>
      <c r="AS593" t="s">
        <v>3</v>
      </c>
      <c r="AT593">
        <v>1.81034483</v>
      </c>
      <c r="AU593" t="s">
        <v>42</v>
      </c>
      <c r="AV593">
        <v>0</v>
      </c>
      <c r="AW593">
        <v>1</v>
      </c>
      <c r="AX593">
        <v>-1</v>
      </c>
      <c r="AY593">
        <v>0</v>
      </c>
      <c r="AZ593">
        <v>0</v>
      </c>
      <c r="BA593" t="s">
        <v>3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CV593">
        <v>0</v>
      </c>
      <c r="CW593">
        <v>0</v>
      </c>
      <c r="CX593">
        <f>ROUND(Y593*Source!I302,9)</f>
        <v>52.500000069999999</v>
      </c>
      <c r="CY593">
        <f t="shared" si="325"/>
        <v>8.83</v>
      </c>
      <c r="CZ593">
        <f t="shared" si="326"/>
        <v>8.67</v>
      </c>
      <c r="DA593">
        <f t="shared" si="327"/>
        <v>1</v>
      </c>
      <c r="DB593">
        <f t="shared" si="328"/>
        <v>15.7</v>
      </c>
      <c r="DC593">
        <f t="shared" si="329"/>
        <v>0</v>
      </c>
      <c r="DD593" t="s">
        <v>3</v>
      </c>
      <c r="DE593" t="s">
        <v>3</v>
      </c>
      <c r="DF593">
        <f t="shared" si="323"/>
        <v>455.18</v>
      </c>
      <c r="DG593">
        <f t="shared" si="321"/>
        <v>0</v>
      </c>
      <c r="DH593">
        <f t="shared" si="312"/>
        <v>0</v>
      </c>
      <c r="DI593">
        <f t="shared" si="313"/>
        <v>0</v>
      </c>
      <c r="DJ593">
        <f t="shared" si="330"/>
        <v>455.18</v>
      </c>
      <c r="DK593">
        <v>0</v>
      </c>
      <c r="DL593" t="s">
        <v>3</v>
      </c>
      <c r="DM593">
        <v>0</v>
      </c>
      <c r="DN593" t="s">
        <v>3</v>
      </c>
      <c r="DO593">
        <v>0</v>
      </c>
    </row>
    <row r="594" spans="1:119" x14ac:dyDescent="0.2">
      <c r="A594">
        <f>ROW(Source!A302)</f>
        <v>302</v>
      </c>
      <c r="B594">
        <v>85736471</v>
      </c>
      <c r="C594">
        <v>85737650</v>
      </c>
      <c r="D594">
        <v>85200732</v>
      </c>
      <c r="E594">
        <v>1</v>
      </c>
      <c r="F594">
        <v>1</v>
      </c>
      <c r="G594">
        <v>1081</v>
      </c>
      <c r="H594">
        <v>3</v>
      </c>
      <c r="I594" t="s">
        <v>355</v>
      </c>
      <c r="J594" t="s">
        <v>358</v>
      </c>
      <c r="K594" t="s">
        <v>356</v>
      </c>
      <c r="L594">
        <v>1296</v>
      </c>
      <c r="N594">
        <v>1002</v>
      </c>
      <c r="O594" t="s">
        <v>357</v>
      </c>
      <c r="P594" t="s">
        <v>357</v>
      </c>
      <c r="Q594">
        <v>1</v>
      </c>
      <c r="W594">
        <v>0</v>
      </c>
      <c r="X594">
        <v>821607356</v>
      </c>
      <c r="Y594">
        <f t="shared" si="324"/>
        <v>0.125</v>
      </c>
      <c r="AA594">
        <v>115.79</v>
      </c>
      <c r="AB594">
        <v>0</v>
      </c>
      <c r="AC594">
        <v>0</v>
      </c>
      <c r="AD594">
        <v>0</v>
      </c>
      <c r="AE594">
        <v>113.63</v>
      </c>
      <c r="AF594">
        <v>0</v>
      </c>
      <c r="AG594">
        <v>0</v>
      </c>
      <c r="AH594">
        <v>0</v>
      </c>
      <c r="AI594">
        <v>1</v>
      </c>
      <c r="AJ594">
        <v>1</v>
      </c>
      <c r="AK594">
        <v>1</v>
      </c>
      <c r="AL594">
        <v>1</v>
      </c>
      <c r="AM594">
        <v>0</v>
      </c>
      <c r="AN594">
        <v>0</v>
      </c>
      <c r="AO594">
        <v>0</v>
      </c>
      <c r="AP594">
        <v>1</v>
      </c>
      <c r="AQ594">
        <v>0</v>
      </c>
      <c r="AR594">
        <v>0</v>
      </c>
      <c r="AS594" t="s">
        <v>3</v>
      </c>
      <c r="AT594">
        <v>0.125</v>
      </c>
      <c r="AU594" t="s">
        <v>42</v>
      </c>
      <c r="AV594">
        <v>0</v>
      </c>
      <c r="AW594">
        <v>1</v>
      </c>
      <c r="AX594">
        <v>-1</v>
      </c>
      <c r="AY594">
        <v>0</v>
      </c>
      <c r="AZ594">
        <v>0</v>
      </c>
      <c r="BA594" t="s">
        <v>3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CV594">
        <v>0</v>
      </c>
      <c r="CW594">
        <v>0</v>
      </c>
      <c r="CX594">
        <f>ROUND(Y594*Source!I302,9)</f>
        <v>3.625</v>
      </c>
      <c r="CY594">
        <f t="shared" si="325"/>
        <v>115.79</v>
      </c>
      <c r="CZ594">
        <f t="shared" si="326"/>
        <v>113.63</v>
      </c>
      <c r="DA594">
        <f t="shared" si="327"/>
        <v>1</v>
      </c>
      <c r="DB594">
        <f t="shared" si="328"/>
        <v>14.2</v>
      </c>
      <c r="DC594">
        <f t="shared" si="329"/>
        <v>0</v>
      </c>
      <c r="DD594" t="s">
        <v>3</v>
      </c>
      <c r="DE594" t="s">
        <v>3</v>
      </c>
      <c r="DF594">
        <f t="shared" si="323"/>
        <v>411.91</v>
      </c>
      <c r="DG594">
        <f t="shared" si="321"/>
        <v>0</v>
      </c>
      <c r="DH594">
        <f t="shared" si="312"/>
        <v>0</v>
      </c>
      <c r="DI594">
        <f t="shared" si="313"/>
        <v>0</v>
      </c>
      <c r="DJ594">
        <f t="shared" si="330"/>
        <v>411.91</v>
      </c>
      <c r="DK594">
        <v>0</v>
      </c>
      <c r="DL594" t="s">
        <v>3</v>
      </c>
      <c r="DM594">
        <v>0</v>
      </c>
      <c r="DN594" t="s">
        <v>3</v>
      </c>
      <c r="DO594">
        <v>0</v>
      </c>
    </row>
    <row r="595" spans="1:119" x14ac:dyDescent="0.2">
      <c r="A595">
        <f>ROW(Source!A302)</f>
        <v>302</v>
      </c>
      <c r="B595">
        <v>85736471</v>
      </c>
      <c r="C595">
        <v>85737650</v>
      </c>
      <c r="D595">
        <v>85201117</v>
      </c>
      <c r="E595">
        <v>1</v>
      </c>
      <c r="F595">
        <v>1</v>
      </c>
      <c r="G595">
        <v>1081</v>
      </c>
      <c r="H595">
        <v>3</v>
      </c>
      <c r="I595" t="s">
        <v>337</v>
      </c>
      <c r="J595" t="s">
        <v>338</v>
      </c>
      <c r="K595" t="s">
        <v>917</v>
      </c>
      <c r="L595">
        <v>1301</v>
      </c>
      <c r="N595">
        <v>1003</v>
      </c>
      <c r="O595" t="s">
        <v>156</v>
      </c>
      <c r="P595" t="s">
        <v>156</v>
      </c>
      <c r="Q595">
        <v>1</v>
      </c>
      <c r="W595">
        <v>0</v>
      </c>
      <c r="X595">
        <v>836412554</v>
      </c>
      <c r="Y595">
        <f t="shared" si="324"/>
        <v>2.7155172400000001</v>
      </c>
      <c r="AA595">
        <v>4.99</v>
      </c>
      <c r="AB595">
        <v>0</v>
      </c>
      <c r="AC595">
        <v>0</v>
      </c>
      <c r="AD595">
        <v>0</v>
      </c>
      <c r="AE595">
        <v>4.9000000000000004</v>
      </c>
      <c r="AF595">
        <v>0</v>
      </c>
      <c r="AG595">
        <v>0</v>
      </c>
      <c r="AH595">
        <v>0</v>
      </c>
      <c r="AI595">
        <v>1</v>
      </c>
      <c r="AJ595">
        <v>1</v>
      </c>
      <c r="AK595">
        <v>1</v>
      </c>
      <c r="AL595">
        <v>1</v>
      </c>
      <c r="AM595">
        <v>0</v>
      </c>
      <c r="AN595">
        <v>0</v>
      </c>
      <c r="AO595">
        <v>0</v>
      </c>
      <c r="AP595">
        <v>1</v>
      </c>
      <c r="AQ595">
        <v>0</v>
      </c>
      <c r="AR595">
        <v>0</v>
      </c>
      <c r="AS595" t="s">
        <v>3</v>
      </c>
      <c r="AT595">
        <v>2.7155172400000001</v>
      </c>
      <c r="AU595" t="s">
        <v>42</v>
      </c>
      <c r="AV595">
        <v>0</v>
      </c>
      <c r="AW595">
        <v>1</v>
      </c>
      <c r="AX595">
        <v>-1</v>
      </c>
      <c r="AY595">
        <v>0</v>
      </c>
      <c r="AZ595">
        <v>0</v>
      </c>
      <c r="BA595" t="s">
        <v>3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CV595">
        <v>0</v>
      </c>
      <c r="CW595">
        <v>0</v>
      </c>
      <c r="CX595">
        <f>ROUND(Y595*Source!I302,9)</f>
        <v>78.749999959999997</v>
      </c>
      <c r="CY595">
        <f t="shared" si="325"/>
        <v>4.99</v>
      </c>
      <c r="CZ595">
        <f t="shared" si="326"/>
        <v>4.9000000000000004</v>
      </c>
      <c r="DA595">
        <f t="shared" si="327"/>
        <v>1</v>
      </c>
      <c r="DB595">
        <f t="shared" si="328"/>
        <v>13.31</v>
      </c>
      <c r="DC595">
        <f t="shared" si="329"/>
        <v>0</v>
      </c>
      <c r="DD595" t="s">
        <v>3</v>
      </c>
      <c r="DE595" t="s">
        <v>3</v>
      </c>
      <c r="DF595">
        <f t="shared" si="323"/>
        <v>385.87</v>
      </c>
      <c r="DG595">
        <f t="shared" si="321"/>
        <v>0</v>
      </c>
      <c r="DH595">
        <f t="shared" si="312"/>
        <v>0</v>
      </c>
      <c r="DI595">
        <f t="shared" si="313"/>
        <v>0</v>
      </c>
      <c r="DJ595">
        <f t="shared" si="330"/>
        <v>385.87</v>
      </c>
      <c r="DK595">
        <v>0</v>
      </c>
      <c r="DL595" t="s">
        <v>3</v>
      </c>
      <c r="DM595">
        <v>0</v>
      </c>
      <c r="DN595" t="s">
        <v>3</v>
      </c>
      <c r="DO595">
        <v>0</v>
      </c>
    </row>
    <row r="596" spans="1:119" x14ac:dyDescent="0.2">
      <c r="A596">
        <f>ROW(Source!A302)</f>
        <v>302</v>
      </c>
      <c r="B596">
        <v>85736471</v>
      </c>
      <c r="C596">
        <v>85737650</v>
      </c>
      <c r="D596">
        <v>85201445</v>
      </c>
      <c r="E596">
        <v>1</v>
      </c>
      <c r="F596">
        <v>1</v>
      </c>
      <c r="G596">
        <v>1081</v>
      </c>
      <c r="H596">
        <v>3</v>
      </c>
      <c r="I596" t="s">
        <v>772</v>
      </c>
      <c r="J596" t="s">
        <v>773</v>
      </c>
      <c r="K596" t="s">
        <v>774</v>
      </c>
      <c r="L596">
        <v>1346</v>
      </c>
      <c r="N596">
        <v>1009</v>
      </c>
      <c r="O596" t="s">
        <v>723</v>
      </c>
      <c r="P596" t="s">
        <v>723</v>
      </c>
      <c r="Q596">
        <v>1</v>
      </c>
      <c r="W596">
        <v>0</v>
      </c>
      <c r="X596">
        <v>1006061021</v>
      </c>
      <c r="Y596">
        <f t="shared" si="324"/>
        <v>1.6400000000000001E-2</v>
      </c>
      <c r="AA596">
        <v>54.34</v>
      </c>
      <c r="AB596">
        <v>0</v>
      </c>
      <c r="AC596">
        <v>0</v>
      </c>
      <c r="AD596">
        <v>0</v>
      </c>
      <c r="AE596">
        <v>53.33</v>
      </c>
      <c r="AF596">
        <v>0</v>
      </c>
      <c r="AG596">
        <v>0</v>
      </c>
      <c r="AH596">
        <v>0</v>
      </c>
      <c r="AI596">
        <v>1</v>
      </c>
      <c r="AJ596">
        <v>1</v>
      </c>
      <c r="AK596">
        <v>1</v>
      </c>
      <c r="AL596">
        <v>1</v>
      </c>
      <c r="AM596">
        <v>-2</v>
      </c>
      <c r="AN596">
        <v>0</v>
      </c>
      <c r="AO596">
        <v>1</v>
      </c>
      <c r="AP596">
        <v>1</v>
      </c>
      <c r="AQ596">
        <v>0</v>
      </c>
      <c r="AR596">
        <v>0</v>
      </c>
      <c r="AS596" t="s">
        <v>3</v>
      </c>
      <c r="AT596">
        <v>1.6400000000000001E-2</v>
      </c>
      <c r="AU596" t="s">
        <v>42</v>
      </c>
      <c r="AV596">
        <v>0</v>
      </c>
      <c r="AW596">
        <v>2</v>
      </c>
      <c r="AX596">
        <v>85737666</v>
      </c>
      <c r="AY596">
        <v>1</v>
      </c>
      <c r="AZ596">
        <v>0</v>
      </c>
      <c r="BA596">
        <v>579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CV596">
        <v>0</v>
      </c>
      <c r="CW596">
        <v>0</v>
      </c>
      <c r="CX596">
        <f>ROUND(Y596*Source!I302,9)</f>
        <v>0.47560000000000002</v>
      </c>
      <c r="CY596">
        <f t="shared" si="325"/>
        <v>54.34</v>
      </c>
      <c r="CZ596">
        <f t="shared" si="326"/>
        <v>53.33</v>
      </c>
      <c r="DA596">
        <f t="shared" si="327"/>
        <v>1</v>
      </c>
      <c r="DB596">
        <f t="shared" si="328"/>
        <v>0.87</v>
      </c>
      <c r="DC596">
        <f t="shared" si="329"/>
        <v>0</v>
      </c>
      <c r="DD596" t="s">
        <v>3</v>
      </c>
      <c r="DE596" t="s">
        <v>3</v>
      </c>
      <c r="DF596">
        <f t="shared" si="323"/>
        <v>25.36</v>
      </c>
      <c r="DG596">
        <f t="shared" si="321"/>
        <v>0</v>
      </c>
      <c r="DH596">
        <f t="shared" si="312"/>
        <v>0</v>
      </c>
      <c r="DI596">
        <f t="shared" si="313"/>
        <v>0</v>
      </c>
      <c r="DJ596">
        <f t="shared" si="330"/>
        <v>25.36</v>
      </c>
      <c r="DK596">
        <v>0</v>
      </c>
      <c r="DL596" t="s">
        <v>3</v>
      </c>
      <c r="DM596">
        <v>0</v>
      </c>
      <c r="DN596" t="s">
        <v>3</v>
      </c>
      <c r="DO596">
        <v>0</v>
      </c>
    </row>
    <row r="597" spans="1:119" x14ac:dyDescent="0.2">
      <c r="A597">
        <f>ROW(Source!A302)</f>
        <v>302</v>
      </c>
      <c r="B597">
        <v>85736471</v>
      </c>
      <c r="C597">
        <v>85737650</v>
      </c>
      <c r="D597">
        <v>85199181</v>
      </c>
      <c r="E597">
        <v>1</v>
      </c>
      <c r="F597">
        <v>1</v>
      </c>
      <c r="G597">
        <v>1081</v>
      </c>
      <c r="H597">
        <v>3</v>
      </c>
      <c r="I597" t="s">
        <v>775</v>
      </c>
      <c r="J597" t="s">
        <v>776</v>
      </c>
      <c r="K597" t="s">
        <v>777</v>
      </c>
      <c r="L597">
        <v>1354</v>
      </c>
      <c r="N597">
        <v>1010</v>
      </c>
      <c r="O597" t="s">
        <v>146</v>
      </c>
      <c r="P597" t="s">
        <v>146</v>
      </c>
      <c r="Q597">
        <v>1</v>
      </c>
      <c r="W597">
        <v>0</v>
      </c>
      <c r="X597">
        <v>1238705036</v>
      </c>
      <c r="Y597">
        <f t="shared" si="324"/>
        <v>30</v>
      </c>
      <c r="AA597">
        <v>0.76</v>
      </c>
      <c r="AB597">
        <v>0</v>
      </c>
      <c r="AC597">
        <v>0</v>
      </c>
      <c r="AD597">
        <v>0</v>
      </c>
      <c r="AE597">
        <v>0.75</v>
      </c>
      <c r="AF597">
        <v>0</v>
      </c>
      <c r="AG597">
        <v>0</v>
      </c>
      <c r="AH597">
        <v>0</v>
      </c>
      <c r="AI597">
        <v>1</v>
      </c>
      <c r="AJ597">
        <v>1</v>
      </c>
      <c r="AK597">
        <v>1</v>
      </c>
      <c r="AL597">
        <v>1</v>
      </c>
      <c r="AM597">
        <v>-2</v>
      </c>
      <c r="AN597">
        <v>0</v>
      </c>
      <c r="AO597">
        <v>1</v>
      </c>
      <c r="AP597">
        <v>1</v>
      </c>
      <c r="AQ597">
        <v>0</v>
      </c>
      <c r="AR597">
        <v>0</v>
      </c>
      <c r="AS597" t="s">
        <v>3</v>
      </c>
      <c r="AT597">
        <v>30</v>
      </c>
      <c r="AU597" t="s">
        <v>42</v>
      </c>
      <c r="AV597">
        <v>0</v>
      </c>
      <c r="AW597">
        <v>2</v>
      </c>
      <c r="AX597">
        <v>85737667</v>
      </c>
      <c r="AY597">
        <v>1</v>
      </c>
      <c r="AZ597">
        <v>0</v>
      </c>
      <c r="BA597">
        <v>580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CV597">
        <v>0</v>
      </c>
      <c r="CW597">
        <v>0</v>
      </c>
      <c r="CX597">
        <f>ROUND(Y597*Source!I302,9)</f>
        <v>870</v>
      </c>
      <c r="CY597">
        <f t="shared" si="325"/>
        <v>0.76</v>
      </c>
      <c r="CZ597">
        <f t="shared" si="326"/>
        <v>0.75</v>
      </c>
      <c r="DA597">
        <f t="shared" si="327"/>
        <v>1</v>
      </c>
      <c r="DB597">
        <f t="shared" si="328"/>
        <v>22.5</v>
      </c>
      <c r="DC597">
        <f t="shared" si="329"/>
        <v>0</v>
      </c>
      <c r="DD597" t="s">
        <v>3</v>
      </c>
      <c r="DE597" t="s">
        <v>3</v>
      </c>
      <c r="DF597">
        <f t="shared" si="323"/>
        <v>652.5</v>
      </c>
      <c r="DG597">
        <f t="shared" si="321"/>
        <v>0</v>
      </c>
      <c r="DH597">
        <f t="shared" si="312"/>
        <v>0</v>
      </c>
      <c r="DI597">
        <f t="shared" si="313"/>
        <v>0</v>
      </c>
      <c r="DJ597">
        <f t="shared" si="330"/>
        <v>652.5</v>
      </c>
      <c r="DK597">
        <v>0</v>
      </c>
      <c r="DL597" t="s">
        <v>3</v>
      </c>
      <c r="DM597">
        <v>0</v>
      </c>
      <c r="DN597" t="s">
        <v>3</v>
      </c>
      <c r="DO597">
        <v>0</v>
      </c>
    </row>
    <row r="598" spans="1:119" x14ac:dyDescent="0.2">
      <c r="A598">
        <f>ROW(Source!A302)</f>
        <v>302</v>
      </c>
      <c r="B598">
        <v>85736471</v>
      </c>
      <c r="C598">
        <v>85737650</v>
      </c>
      <c r="D598">
        <v>85199227</v>
      </c>
      <c r="E598">
        <v>1</v>
      </c>
      <c r="F598">
        <v>1</v>
      </c>
      <c r="G598">
        <v>1081</v>
      </c>
      <c r="H598">
        <v>3</v>
      </c>
      <c r="I598" t="s">
        <v>360</v>
      </c>
      <c r="J598" t="s">
        <v>362</v>
      </c>
      <c r="K598" t="s">
        <v>361</v>
      </c>
      <c r="L598">
        <v>1296</v>
      </c>
      <c r="N598">
        <v>1002</v>
      </c>
      <c r="O598" t="s">
        <v>357</v>
      </c>
      <c r="P598" t="s">
        <v>357</v>
      </c>
      <c r="Q598">
        <v>1</v>
      </c>
      <c r="W598">
        <v>1</v>
      </c>
      <c r="X598">
        <v>1871464502</v>
      </c>
      <c r="Y598">
        <f t="shared" si="324"/>
        <v>-0.93</v>
      </c>
      <c r="AA598">
        <v>35.4</v>
      </c>
      <c r="AB598">
        <v>0</v>
      </c>
      <c r="AC598">
        <v>0</v>
      </c>
      <c r="AD598">
        <v>0</v>
      </c>
      <c r="AE598">
        <v>34.74</v>
      </c>
      <c r="AF598">
        <v>0</v>
      </c>
      <c r="AG598">
        <v>0</v>
      </c>
      <c r="AH598">
        <v>0</v>
      </c>
      <c r="AI598">
        <v>1</v>
      </c>
      <c r="AJ598">
        <v>1</v>
      </c>
      <c r="AK598">
        <v>1</v>
      </c>
      <c r="AL598">
        <v>1</v>
      </c>
      <c r="AM598">
        <v>-2</v>
      </c>
      <c r="AN598">
        <v>0</v>
      </c>
      <c r="AO598">
        <v>1</v>
      </c>
      <c r="AP598">
        <v>1</v>
      </c>
      <c r="AQ598">
        <v>0</v>
      </c>
      <c r="AR598">
        <v>0</v>
      </c>
      <c r="AS598" t="s">
        <v>3</v>
      </c>
      <c r="AT598">
        <v>-0.93</v>
      </c>
      <c r="AU598" t="s">
        <v>42</v>
      </c>
      <c r="AV598">
        <v>0</v>
      </c>
      <c r="AW598">
        <v>2</v>
      </c>
      <c r="AX598">
        <v>85737668</v>
      </c>
      <c r="AY598">
        <v>1</v>
      </c>
      <c r="AZ598">
        <v>6144</v>
      </c>
      <c r="BA598">
        <v>581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CV598">
        <v>0</v>
      </c>
      <c r="CW598">
        <v>0</v>
      </c>
      <c r="CX598">
        <f>ROUND(Y598*Source!I302,9)</f>
        <v>-26.97</v>
      </c>
      <c r="CY598">
        <f t="shared" si="325"/>
        <v>35.4</v>
      </c>
      <c r="CZ598">
        <f t="shared" si="326"/>
        <v>34.74</v>
      </c>
      <c r="DA598">
        <f t="shared" si="327"/>
        <v>1</v>
      </c>
      <c r="DB598">
        <f t="shared" si="328"/>
        <v>-32.31</v>
      </c>
      <c r="DC598">
        <f t="shared" si="329"/>
        <v>0</v>
      </c>
      <c r="DD598" t="s">
        <v>3</v>
      </c>
      <c r="DE598" t="s">
        <v>3</v>
      </c>
      <c r="DF598">
        <f t="shared" si="323"/>
        <v>-936.94</v>
      </c>
      <c r="DG598">
        <f t="shared" si="321"/>
        <v>0</v>
      </c>
      <c r="DH598">
        <f t="shared" si="312"/>
        <v>0</v>
      </c>
      <c r="DI598">
        <f t="shared" si="313"/>
        <v>0</v>
      </c>
      <c r="DJ598">
        <f t="shared" si="330"/>
        <v>-936.94</v>
      </c>
      <c r="DK598">
        <v>0</v>
      </c>
      <c r="DL598" t="s">
        <v>3</v>
      </c>
      <c r="DM598">
        <v>0</v>
      </c>
      <c r="DN598" t="s">
        <v>3</v>
      </c>
      <c r="DO598">
        <v>0</v>
      </c>
    </row>
    <row r="599" spans="1:119" x14ac:dyDescent="0.2">
      <c r="A599">
        <f>ROW(Source!A302)</f>
        <v>302</v>
      </c>
      <c r="B599">
        <v>85736471</v>
      </c>
      <c r="C599">
        <v>85737650</v>
      </c>
      <c r="D599">
        <v>85199257</v>
      </c>
      <c r="E599">
        <v>1</v>
      </c>
      <c r="F599">
        <v>1</v>
      </c>
      <c r="G599">
        <v>1081</v>
      </c>
      <c r="H599">
        <v>3</v>
      </c>
      <c r="I599" t="s">
        <v>333</v>
      </c>
      <c r="J599" t="s">
        <v>335</v>
      </c>
      <c r="K599" t="s">
        <v>334</v>
      </c>
      <c r="L599">
        <v>1301</v>
      </c>
      <c r="N599">
        <v>1003</v>
      </c>
      <c r="O599" t="s">
        <v>156</v>
      </c>
      <c r="P599" t="s">
        <v>156</v>
      </c>
      <c r="Q599">
        <v>1</v>
      </c>
      <c r="W599">
        <v>0</v>
      </c>
      <c r="X599">
        <v>1628137600</v>
      </c>
      <c r="Y599">
        <f t="shared" si="324"/>
        <v>15</v>
      </c>
      <c r="AA599">
        <v>2.39</v>
      </c>
      <c r="AB599">
        <v>0</v>
      </c>
      <c r="AC599">
        <v>0</v>
      </c>
      <c r="AD599">
        <v>0</v>
      </c>
      <c r="AE599">
        <v>2.35</v>
      </c>
      <c r="AF599">
        <v>0</v>
      </c>
      <c r="AG599">
        <v>0</v>
      </c>
      <c r="AH599">
        <v>0</v>
      </c>
      <c r="AI599">
        <v>1</v>
      </c>
      <c r="AJ599">
        <v>1</v>
      </c>
      <c r="AK599">
        <v>1</v>
      </c>
      <c r="AL599">
        <v>1</v>
      </c>
      <c r="AM599">
        <v>0</v>
      </c>
      <c r="AN599">
        <v>0</v>
      </c>
      <c r="AO599">
        <v>0</v>
      </c>
      <c r="AP599">
        <v>1</v>
      </c>
      <c r="AQ599">
        <v>0</v>
      </c>
      <c r="AR599">
        <v>0</v>
      </c>
      <c r="AS599" t="s">
        <v>3</v>
      </c>
      <c r="AT599">
        <v>15</v>
      </c>
      <c r="AU599" t="s">
        <v>42</v>
      </c>
      <c r="AV599">
        <v>0</v>
      </c>
      <c r="AW599">
        <v>1</v>
      </c>
      <c r="AX599">
        <v>-1</v>
      </c>
      <c r="AY599">
        <v>0</v>
      </c>
      <c r="AZ599">
        <v>0</v>
      </c>
      <c r="BA599" t="s">
        <v>3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CV599">
        <v>0</v>
      </c>
      <c r="CW599">
        <v>0</v>
      </c>
      <c r="CX599">
        <f>ROUND(Y599*Source!I302,9)</f>
        <v>435</v>
      </c>
      <c r="CY599">
        <f t="shared" si="325"/>
        <v>2.39</v>
      </c>
      <c r="CZ599">
        <f t="shared" si="326"/>
        <v>2.35</v>
      </c>
      <c r="DA599">
        <f t="shared" si="327"/>
        <v>1</v>
      </c>
      <c r="DB599">
        <f t="shared" si="328"/>
        <v>35.25</v>
      </c>
      <c r="DC599">
        <f t="shared" si="329"/>
        <v>0</v>
      </c>
      <c r="DD599" t="s">
        <v>3</v>
      </c>
      <c r="DE599" t="s">
        <v>3</v>
      </c>
      <c r="DF599">
        <f t="shared" si="323"/>
        <v>1022.25</v>
      </c>
      <c r="DG599">
        <f t="shared" si="321"/>
        <v>0</v>
      </c>
      <c r="DH599">
        <f t="shared" si="312"/>
        <v>0</v>
      </c>
      <c r="DI599">
        <f t="shared" si="313"/>
        <v>0</v>
      </c>
      <c r="DJ599">
        <f t="shared" si="330"/>
        <v>1022.25</v>
      </c>
      <c r="DK599">
        <v>0</v>
      </c>
      <c r="DL599" t="s">
        <v>3</v>
      </c>
      <c r="DM599">
        <v>0</v>
      </c>
      <c r="DN599" t="s">
        <v>3</v>
      </c>
      <c r="DO599">
        <v>0</v>
      </c>
    </row>
    <row r="600" spans="1:119" x14ac:dyDescent="0.2">
      <c r="A600">
        <f>ROW(Source!A303)</f>
        <v>303</v>
      </c>
      <c r="B600">
        <v>85736473</v>
      </c>
      <c r="C600">
        <v>85737650</v>
      </c>
      <c r="D600">
        <v>85164021</v>
      </c>
      <c r="E600">
        <v>1081</v>
      </c>
      <c r="F600">
        <v>1</v>
      </c>
      <c r="G600">
        <v>1081</v>
      </c>
      <c r="H600">
        <v>1</v>
      </c>
      <c r="I600" t="s">
        <v>684</v>
      </c>
      <c r="J600" t="s">
        <v>3</v>
      </c>
      <c r="K600" t="s">
        <v>685</v>
      </c>
      <c r="L600">
        <v>1191</v>
      </c>
      <c r="N600">
        <v>1013</v>
      </c>
      <c r="O600" t="s">
        <v>686</v>
      </c>
      <c r="P600" t="s">
        <v>686</v>
      </c>
      <c r="Q600">
        <v>1</v>
      </c>
      <c r="W600">
        <v>0</v>
      </c>
      <c r="X600">
        <v>476480486</v>
      </c>
      <c r="Y600">
        <f>((AT600*1.15)*1.2)</f>
        <v>3.0359999999999996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1</v>
      </c>
      <c r="AK600">
        <v>1</v>
      </c>
      <c r="AL600">
        <v>1</v>
      </c>
      <c r="AM600">
        <v>5</v>
      </c>
      <c r="AN600">
        <v>0</v>
      </c>
      <c r="AO600">
        <v>1</v>
      </c>
      <c r="AP600">
        <v>1</v>
      </c>
      <c r="AQ600">
        <v>0</v>
      </c>
      <c r="AR600">
        <v>0</v>
      </c>
      <c r="AS600" t="s">
        <v>3</v>
      </c>
      <c r="AT600">
        <v>2.2000000000000002</v>
      </c>
      <c r="AU600" t="s">
        <v>141</v>
      </c>
      <c r="AV600">
        <v>1</v>
      </c>
      <c r="AW600">
        <v>2</v>
      </c>
      <c r="AX600">
        <v>85737664</v>
      </c>
      <c r="AY600">
        <v>1</v>
      </c>
      <c r="AZ600">
        <v>0</v>
      </c>
      <c r="BA600">
        <v>586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CU600">
        <f>ROUND(AT600*Source!I303*AH600*AL600,2)</f>
        <v>0</v>
      </c>
      <c r="CV600">
        <f>ROUND(Y600*Source!I303,9)</f>
        <v>88.043999999999997</v>
      </c>
      <c r="CW600">
        <v>0</v>
      </c>
      <c r="CX600">
        <f>ROUND(Y600*Source!I303,9)</f>
        <v>88.043999999999997</v>
      </c>
      <c r="CY600">
        <f>AD600</f>
        <v>0</v>
      </c>
      <c r="CZ600">
        <f>AH600</f>
        <v>0</v>
      </c>
      <c r="DA600">
        <f>AL600</f>
        <v>1</v>
      </c>
      <c r="DB600">
        <f>ROUND(((ROUND(AT600*CZ600,2)*1.15)*1.2),6)</f>
        <v>0</v>
      </c>
      <c r="DC600">
        <f>ROUND(((ROUND(AT600*AG600,2)*1.15)*1.2),6)</f>
        <v>0</v>
      </c>
      <c r="DD600" t="s">
        <v>3</v>
      </c>
      <c r="DE600" t="s">
        <v>3</v>
      </c>
      <c r="DF600">
        <f t="shared" si="323"/>
        <v>0</v>
      </c>
      <c r="DG600">
        <f t="shared" si="321"/>
        <v>0</v>
      </c>
      <c r="DH600">
        <f t="shared" si="312"/>
        <v>0</v>
      </c>
      <c r="DI600">
        <f t="shared" si="313"/>
        <v>0</v>
      </c>
      <c r="DJ600">
        <f>DI600</f>
        <v>0</v>
      </c>
      <c r="DK600">
        <v>0</v>
      </c>
      <c r="DL600" t="s">
        <v>3</v>
      </c>
      <c r="DM600">
        <v>0</v>
      </c>
      <c r="DN600" t="s">
        <v>3</v>
      </c>
      <c r="DO600">
        <v>0</v>
      </c>
    </row>
    <row r="601" spans="1:119" x14ac:dyDescent="0.2">
      <c r="A601">
        <f>ROW(Source!A303)</f>
        <v>303</v>
      </c>
      <c r="B601">
        <v>85736473</v>
      </c>
      <c r="C601">
        <v>85737650</v>
      </c>
      <c r="D601">
        <v>85229932</v>
      </c>
      <c r="E601">
        <v>1</v>
      </c>
      <c r="F601">
        <v>1</v>
      </c>
      <c r="G601">
        <v>1081</v>
      </c>
      <c r="H601">
        <v>2</v>
      </c>
      <c r="I601" t="s">
        <v>704</v>
      </c>
      <c r="J601" t="s">
        <v>705</v>
      </c>
      <c r="K601" t="s">
        <v>706</v>
      </c>
      <c r="L601">
        <v>1368</v>
      </c>
      <c r="N601">
        <v>1011</v>
      </c>
      <c r="O601" t="s">
        <v>690</v>
      </c>
      <c r="P601" t="s">
        <v>690</v>
      </c>
      <c r="Q601">
        <v>1</v>
      </c>
      <c r="W601">
        <v>0</v>
      </c>
      <c r="X601">
        <v>874612079</v>
      </c>
      <c r="Y601">
        <f>((AT601*1.25)*1.2)</f>
        <v>1.35E-2</v>
      </c>
      <c r="AA601">
        <v>0</v>
      </c>
      <c r="AB601">
        <v>1485.19</v>
      </c>
      <c r="AC601">
        <v>744.56</v>
      </c>
      <c r="AD601">
        <v>0</v>
      </c>
      <c r="AE601">
        <v>0</v>
      </c>
      <c r="AF601">
        <v>83.1</v>
      </c>
      <c r="AG601">
        <v>12.62</v>
      </c>
      <c r="AH601">
        <v>0</v>
      </c>
      <c r="AI601">
        <v>1</v>
      </c>
      <c r="AJ601">
        <v>17.07</v>
      </c>
      <c r="AK601">
        <v>56.35</v>
      </c>
      <c r="AL601">
        <v>1</v>
      </c>
      <c r="AM601">
        <v>2</v>
      </c>
      <c r="AN601">
        <v>0</v>
      </c>
      <c r="AO601">
        <v>1</v>
      </c>
      <c r="AP601">
        <v>1</v>
      </c>
      <c r="AQ601">
        <v>0</v>
      </c>
      <c r="AR601">
        <v>0</v>
      </c>
      <c r="AS601" t="s">
        <v>3</v>
      </c>
      <c r="AT601">
        <v>8.9999999999999993E-3</v>
      </c>
      <c r="AU601" t="s">
        <v>140</v>
      </c>
      <c r="AV601">
        <v>0</v>
      </c>
      <c r="AW601">
        <v>2</v>
      </c>
      <c r="AX601">
        <v>85737665</v>
      </c>
      <c r="AY601">
        <v>1</v>
      </c>
      <c r="AZ601">
        <v>0</v>
      </c>
      <c r="BA601">
        <v>587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CV601">
        <v>0</v>
      </c>
      <c r="CW601">
        <f>ROUND(Y601*Source!I303*DO601,9)</f>
        <v>4.9407300000000003</v>
      </c>
      <c r="CX601">
        <f>ROUND(Y601*Source!I303,9)</f>
        <v>0.39150000000000001</v>
      </c>
      <c r="CY601">
        <f>AB601</f>
        <v>1485.19</v>
      </c>
      <c r="CZ601">
        <f>AF601</f>
        <v>83.1</v>
      </c>
      <c r="DA601">
        <f>AJ601</f>
        <v>17.07</v>
      </c>
      <c r="DB601">
        <f>ROUND(((ROUND(AT601*CZ601,2)*1.25)*1.2),6)</f>
        <v>1.125</v>
      </c>
      <c r="DC601">
        <f>ROUND(((ROUND(AT601*AG601,2)*1.25)*1.2),6)</f>
        <v>0.16500000000000001</v>
      </c>
      <c r="DD601" t="s">
        <v>3</v>
      </c>
      <c r="DE601" t="s">
        <v>3</v>
      </c>
      <c r="DF601">
        <f t="shared" si="323"/>
        <v>0</v>
      </c>
      <c r="DG601">
        <f>ROUND(ROUND(AF601*AJ601,2)*CX601,2)</f>
        <v>555.35</v>
      </c>
      <c r="DH601">
        <f>ROUND(ROUND(AG601*AK601,2)*CX601,2)</f>
        <v>278.41000000000003</v>
      </c>
      <c r="DI601">
        <f t="shared" si="313"/>
        <v>0</v>
      </c>
      <c r="DJ601">
        <f>DG601</f>
        <v>555.35</v>
      </c>
      <c r="DK601">
        <v>0</v>
      </c>
      <c r="DL601" t="s">
        <v>707</v>
      </c>
      <c r="DM601">
        <v>0</v>
      </c>
      <c r="DN601" t="s">
        <v>686</v>
      </c>
      <c r="DO601">
        <v>12.62</v>
      </c>
    </row>
    <row r="602" spans="1:119" x14ac:dyDescent="0.2">
      <c r="A602">
        <f>ROW(Source!A303)</f>
        <v>303</v>
      </c>
      <c r="B602">
        <v>85736473</v>
      </c>
      <c r="C602">
        <v>85737650</v>
      </c>
      <c r="D602">
        <v>85200715</v>
      </c>
      <c r="E602">
        <v>1</v>
      </c>
      <c r="F602">
        <v>1</v>
      </c>
      <c r="G602">
        <v>1081</v>
      </c>
      <c r="H602">
        <v>3</v>
      </c>
      <c r="I602" t="s">
        <v>340</v>
      </c>
      <c r="J602" t="s">
        <v>341</v>
      </c>
      <c r="K602" t="s">
        <v>909</v>
      </c>
      <c r="L602">
        <v>1301</v>
      </c>
      <c r="N602">
        <v>1003</v>
      </c>
      <c r="O602" t="s">
        <v>156</v>
      </c>
      <c r="P602" t="s">
        <v>156</v>
      </c>
      <c r="Q602">
        <v>1</v>
      </c>
      <c r="W602">
        <v>0</v>
      </c>
      <c r="X602">
        <v>-1923510361</v>
      </c>
      <c r="Y602">
        <f t="shared" ref="Y602:Y610" si="331">((AT602*1)*1)</f>
        <v>3.2586206999999998</v>
      </c>
      <c r="AA602">
        <v>36.65</v>
      </c>
      <c r="AB602">
        <v>0</v>
      </c>
      <c r="AC602">
        <v>0</v>
      </c>
      <c r="AD602">
        <v>0</v>
      </c>
      <c r="AE602">
        <v>5.4</v>
      </c>
      <c r="AF602">
        <v>0</v>
      </c>
      <c r="AG602">
        <v>0</v>
      </c>
      <c r="AH602">
        <v>0</v>
      </c>
      <c r="AI602">
        <v>6.66</v>
      </c>
      <c r="AJ602">
        <v>1</v>
      </c>
      <c r="AK602">
        <v>1</v>
      </c>
      <c r="AL602">
        <v>1</v>
      </c>
      <c r="AM602">
        <v>0</v>
      </c>
      <c r="AN602">
        <v>0</v>
      </c>
      <c r="AO602">
        <v>0</v>
      </c>
      <c r="AP602">
        <v>1</v>
      </c>
      <c r="AQ602">
        <v>0</v>
      </c>
      <c r="AR602">
        <v>0</v>
      </c>
      <c r="AS602" t="s">
        <v>3</v>
      </c>
      <c r="AT602">
        <v>3.2586206999999998</v>
      </c>
      <c r="AU602" t="s">
        <v>42</v>
      </c>
      <c r="AV602">
        <v>0</v>
      </c>
      <c r="AW602">
        <v>1</v>
      </c>
      <c r="AX602">
        <v>-1</v>
      </c>
      <c r="AY602">
        <v>0</v>
      </c>
      <c r="AZ602">
        <v>0</v>
      </c>
      <c r="BA602" t="s">
        <v>3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CV602">
        <v>0</v>
      </c>
      <c r="CW602">
        <v>0</v>
      </c>
      <c r="CX602">
        <f>ROUND(Y602*Source!I303,9)</f>
        <v>94.500000299999996</v>
      </c>
      <c r="CY602">
        <f t="shared" ref="CY602:CY610" si="332">AA602</f>
        <v>36.65</v>
      </c>
      <c r="CZ602">
        <f t="shared" ref="CZ602:CZ610" si="333">AE602</f>
        <v>5.4</v>
      </c>
      <c r="DA602">
        <f t="shared" ref="DA602:DA610" si="334">AI602</f>
        <v>6.66</v>
      </c>
      <c r="DB602">
        <f t="shared" ref="DB602:DB610" si="335">ROUND(((ROUND(AT602*CZ602,2)*1)*1),6)</f>
        <v>17.600000000000001</v>
      </c>
      <c r="DC602">
        <f t="shared" ref="DC602:DC610" si="336">ROUND(((ROUND(AT602*AG602,2)*1)*1),6)</f>
        <v>0</v>
      </c>
      <c r="DD602" t="s">
        <v>3</v>
      </c>
      <c r="DE602" t="s">
        <v>3</v>
      </c>
      <c r="DF602">
        <f t="shared" ref="DF602:DF610" si="337">ROUND(ROUND(AE602*AI602,2)*CX602,2)</f>
        <v>3398.22</v>
      </c>
      <c r="DG602">
        <f t="shared" ref="DG602:DG626" si="338">ROUND(ROUND(AF602,2)*CX602,2)</f>
        <v>0</v>
      </c>
      <c r="DH602">
        <f t="shared" ref="DH602:DH627" si="339">ROUND(ROUND(AG602,2)*CX602,2)</f>
        <v>0</v>
      </c>
      <c r="DI602">
        <f t="shared" si="313"/>
        <v>0</v>
      </c>
      <c r="DJ602">
        <f t="shared" ref="DJ602:DJ610" si="340">DF602</f>
        <v>3398.22</v>
      </c>
      <c r="DK602">
        <v>0</v>
      </c>
      <c r="DL602" t="s">
        <v>3</v>
      </c>
      <c r="DM602">
        <v>0</v>
      </c>
      <c r="DN602" t="s">
        <v>3</v>
      </c>
      <c r="DO602">
        <v>0</v>
      </c>
    </row>
    <row r="603" spans="1:119" x14ac:dyDescent="0.2">
      <c r="A603">
        <f>ROW(Source!A303)</f>
        <v>303</v>
      </c>
      <c r="B603">
        <v>85736473</v>
      </c>
      <c r="C603">
        <v>85737650</v>
      </c>
      <c r="D603">
        <v>85200716</v>
      </c>
      <c r="E603">
        <v>1</v>
      </c>
      <c r="F603">
        <v>1</v>
      </c>
      <c r="G603">
        <v>1081</v>
      </c>
      <c r="H603">
        <v>3</v>
      </c>
      <c r="I603" t="s">
        <v>343</v>
      </c>
      <c r="J603" t="s">
        <v>344</v>
      </c>
      <c r="K603" t="s">
        <v>910</v>
      </c>
      <c r="L603">
        <v>1301</v>
      </c>
      <c r="N603">
        <v>1003</v>
      </c>
      <c r="O603" t="s">
        <v>156</v>
      </c>
      <c r="P603" t="s">
        <v>156</v>
      </c>
      <c r="Q603">
        <v>1</v>
      </c>
      <c r="W603">
        <v>0</v>
      </c>
      <c r="X603">
        <v>-938323832</v>
      </c>
      <c r="Y603">
        <f t="shared" si="331"/>
        <v>2.7155172400000001</v>
      </c>
      <c r="AA603">
        <v>46.82</v>
      </c>
      <c r="AB603">
        <v>0</v>
      </c>
      <c r="AC603">
        <v>0</v>
      </c>
      <c r="AD603">
        <v>0</v>
      </c>
      <c r="AE603">
        <v>6.93</v>
      </c>
      <c r="AF603">
        <v>0</v>
      </c>
      <c r="AG603">
        <v>0</v>
      </c>
      <c r="AH603">
        <v>0</v>
      </c>
      <c r="AI603">
        <v>6.63</v>
      </c>
      <c r="AJ603">
        <v>1</v>
      </c>
      <c r="AK603">
        <v>1</v>
      </c>
      <c r="AL603">
        <v>1</v>
      </c>
      <c r="AM603">
        <v>0</v>
      </c>
      <c r="AN603">
        <v>0</v>
      </c>
      <c r="AO603">
        <v>0</v>
      </c>
      <c r="AP603">
        <v>1</v>
      </c>
      <c r="AQ603">
        <v>0</v>
      </c>
      <c r="AR603">
        <v>0</v>
      </c>
      <c r="AS603" t="s">
        <v>3</v>
      </c>
      <c r="AT603">
        <v>2.7155172400000001</v>
      </c>
      <c r="AU603" t="s">
        <v>42</v>
      </c>
      <c r="AV603">
        <v>0</v>
      </c>
      <c r="AW603">
        <v>1</v>
      </c>
      <c r="AX603">
        <v>-1</v>
      </c>
      <c r="AY603">
        <v>0</v>
      </c>
      <c r="AZ603">
        <v>0</v>
      </c>
      <c r="BA603" t="s">
        <v>3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CV603">
        <v>0</v>
      </c>
      <c r="CW603">
        <v>0</v>
      </c>
      <c r="CX603">
        <f>ROUND(Y603*Source!I303,9)</f>
        <v>78.749999959999997</v>
      </c>
      <c r="CY603">
        <f t="shared" si="332"/>
        <v>46.82</v>
      </c>
      <c r="CZ603">
        <f t="shared" si="333"/>
        <v>6.93</v>
      </c>
      <c r="DA603">
        <f t="shared" si="334"/>
        <v>6.63</v>
      </c>
      <c r="DB603">
        <f t="shared" si="335"/>
        <v>18.82</v>
      </c>
      <c r="DC603">
        <f t="shared" si="336"/>
        <v>0</v>
      </c>
      <c r="DD603" t="s">
        <v>3</v>
      </c>
      <c r="DE603" t="s">
        <v>3</v>
      </c>
      <c r="DF603">
        <f t="shared" si="337"/>
        <v>3618.56</v>
      </c>
      <c r="DG603">
        <f t="shared" si="338"/>
        <v>0</v>
      </c>
      <c r="DH603">
        <f t="shared" si="339"/>
        <v>0</v>
      </c>
      <c r="DI603">
        <f t="shared" si="313"/>
        <v>0</v>
      </c>
      <c r="DJ603">
        <f t="shared" si="340"/>
        <v>3618.56</v>
      </c>
      <c r="DK603">
        <v>0</v>
      </c>
      <c r="DL603" t="s">
        <v>3</v>
      </c>
      <c r="DM603">
        <v>0</v>
      </c>
      <c r="DN603" t="s">
        <v>3</v>
      </c>
      <c r="DO603">
        <v>0</v>
      </c>
    </row>
    <row r="604" spans="1:119" x14ac:dyDescent="0.2">
      <c r="A604">
        <f>ROW(Source!A303)</f>
        <v>303</v>
      </c>
      <c r="B604">
        <v>85736473</v>
      </c>
      <c r="C604">
        <v>85737650</v>
      </c>
      <c r="D604">
        <v>85200717</v>
      </c>
      <c r="E604">
        <v>1</v>
      </c>
      <c r="F604">
        <v>1</v>
      </c>
      <c r="G604">
        <v>1081</v>
      </c>
      <c r="H604">
        <v>3</v>
      </c>
      <c r="I604" t="s">
        <v>346</v>
      </c>
      <c r="J604" t="s">
        <v>347</v>
      </c>
      <c r="K604" t="s">
        <v>911</v>
      </c>
      <c r="L604">
        <v>1301</v>
      </c>
      <c r="N604">
        <v>1003</v>
      </c>
      <c r="O604" t="s">
        <v>156</v>
      </c>
      <c r="P604" t="s">
        <v>156</v>
      </c>
      <c r="Q604">
        <v>1</v>
      </c>
      <c r="W604">
        <v>0</v>
      </c>
      <c r="X604">
        <v>1626070983</v>
      </c>
      <c r="Y604">
        <f t="shared" si="331"/>
        <v>1.81034483</v>
      </c>
      <c r="AA604">
        <v>58.84</v>
      </c>
      <c r="AB604">
        <v>0</v>
      </c>
      <c r="AC604">
        <v>0</v>
      </c>
      <c r="AD604">
        <v>0</v>
      </c>
      <c r="AE604">
        <v>8.67</v>
      </c>
      <c r="AF604">
        <v>0</v>
      </c>
      <c r="AG604">
        <v>0</v>
      </c>
      <c r="AH604">
        <v>0</v>
      </c>
      <c r="AI604">
        <v>6.66</v>
      </c>
      <c r="AJ604">
        <v>1</v>
      </c>
      <c r="AK604">
        <v>1</v>
      </c>
      <c r="AL604">
        <v>1</v>
      </c>
      <c r="AM604">
        <v>0</v>
      </c>
      <c r="AN604">
        <v>0</v>
      </c>
      <c r="AO604">
        <v>0</v>
      </c>
      <c r="AP604">
        <v>1</v>
      </c>
      <c r="AQ604">
        <v>0</v>
      </c>
      <c r="AR604">
        <v>0</v>
      </c>
      <c r="AS604" t="s">
        <v>3</v>
      </c>
      <c r="AT604">
        <v>1.81034483</v>
      </c>
      <c r="AU604" t="s">
        <v>42</v>
      </c>
      <c r="AV604">
        <v>0</v>
      </c>
      <c r="AW604">
        <v>1</v>
      </c>
      <c r="AX604">
        <v>-1</v>
      </c>
      <c r="AY604">
        <v>0</v>
      </c>
      <c r="AZ604">
        <v>0</v>
      </c>
      <c r="BA604" t="s">
        <v>3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CV604">
        <v>0</v>
      </c>
      <c r="CW604">
        <v>0</v>
      </c>
      <c r="CX604">
        <f>ROUND(Y604*Source!I303,9)</f>
        <v>52.500000069999999</v>
      </c>
      <c r="CY604">
        <f t="shared" si="332"/>
        <v>58.84</v>
      </c>
      <c r="CZ604">
        <f t="shared" si="333"/>
        <v>8.67</v>
      </c>
      <c r="DA604">
        <f t="shared" si="334"/>
        <v>6.66</v>
      </c>
      <c r="DB604">
        <f t="shared" si="335"/>
        <v>15.7</v>
      </c>
      <c r="DC604">
        <f t="shared" si="336"/>
        <v>0</v>
      </c>
      <c r="DD604" t="s">
        <v>3</v>
      </c>
      <c r="DE604" t="s">
        <v>3</v>
      </c>
      <c r="DF604">
        <f t="shared" si="337"/>
        <v>3031.35</v>
      </c>
      <c r="DG604">
        <f t="shared" si="338"/>
        <v>0</v>
      </c>
      <c r="DH604">
        <f t="shared" si="339"/>
        <v>0</v>
      </c>
      <c r="DI604">
        <f t="shared" si="313"/>
        <v>0</v>
      </c>
      <c r="DJ604">
        <f t="shared" si="340"/>
        <v>3031.35</v>
      </c>
      <c r="DK604">
        <v>0</v>
      </c>
      <c r="DL604" t="s">
        <v>3</v>
      </c>
      <c r="DM604">
        <v>0</v>
      </c>
      <c r="DN604" t="s">
        <v>3</v>
      </c>
      <c r="DO604">
        <v>0</v>
      </c>
    </row>
    <row r="605" spans="1:119" x14ac:dyDescent="0.2">
      <c r="A605">
        <f>ROW(Source!A303)</f>
        <v>303</v>
      </c>
      <c r="B605">
        <v>85736473</v>
      </c>
      <c r="C605">
        <v>85737650</v>
      </c>
      <c r="D605">
        <v>85200732</v>
      </c>
      <c r="E605">
        <v>1</v>
      </c>
      <c r="F605">
        <v>1</v>
      </c>
      <c r="G605">
        <v>1081</v>
      </c>
      <c r="H605">
        <v>3</v>
      </c>
      <c r="I605" t="s">
        <v>355</v>
      </c>
      <c r="J605" t="s">
        <v>358</v>
      </c>
      <c r="K605" t="s">
        <v>356</v>
      </c>
      <c r="L605">
        <v>1296</v>
      </c>
      <c r="N605">
        <v>1002</v>
      </c>
      <c r="O605" t="s">
        <v>357</v>
      </c>
      <c r="P605" t="s">
        <v>357</v>
      </c>
      <c r="Q605">
        <v>1</v>
      </c>
      <c r="W605">
        <v>0</v>
      </c>
      <c r="X605">
        <v>821607356</v>
      </c>
      <c r="Y605">
        <f t="shared" si="331"/>
        <v>0.125</v>
      </c>
      <c r="AA605">
        <v>1027.05</v>
      </c>
      <c r="AB605">
        <v>0</v>
      </c>
      <c r="AC605">
        <v>0</v>
      </c>
      <c r="AD605">
        <v>0</v>
      </c>
      <c r="AE605">
        <v>113.63</v>
      </c>
      <c r="AF605">
        <v>0</v>
      </c>
      <c r="AG605">
        <v>0</v>
      </c>
      <c r="AH605">
        <v>0</v>
      </c>
      <c r="AI605">
        <v>8.8699999999999992</v>
      </c>
      <c r="AJ605">
        <v>1</v>
      </c>
      <c r="AK605">
        <v>1</v>
      </c>
      <c r="AL605">
        <v>1</v>
      </c>
      <c r="AM605">
        <v>0</v>
      </c>
      <c r="AN605">
        <v>0</v>
      </c>
      <c r="AO605">
        <v>0</v>
      </c>
      <c r="AP605">
        <v>1</v>
      </c>
      <c r="AQ605">
        <v>0</v>
      </c>
      <c r="AR605">
        <v>0</v>
      </c>
      <c r="AS605" t="s">
        <v>3</v>
      </c>
      <c r="AT605">
        <v>0.125</v>
      </c>
      <c r="AU605" t="s">
        <v>42</v>
      </c>
      <c r="AV605">
        <v>0</v>
      </c>
      <c r="AW605">
        <v>1</v>
      </c>
      <c r="AX605">
        <v>-1</v>
      </c>
      <c r="AY605">
        <v>0</v>
      </c>
      <c r="AZ605">
        <v>0</v>
      </c>
      <c r="BA605" t="s">
        <v>3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CV605">
        <v>0</v>
      </c>
      <c r="CW605">
        <v>0</v>
      </c>
      <c r="CX605">
        <f>ROUND(Y605*Source!I303,9)</f>
        <v>3.625</v>
      </c>
      <c r="CY605">
        <f t="shared" si="332"/>
        <v>1027.05</v>
      </c>
      <c r="CZ605">
        <f t="shared" si="333"/>
        <v>113.63</v>
      </c>
      <c r="DA605">
        <f t="shared" si="334"/>
        <v>8.8699999999999992</v>
      </c>
      <c r="DB605">
        <f t="shared" si="335"/>
        <v>14.2</v>
      </c>
      <c r="DC605">
        <f t="shared" si="336"/>
        <v>0</v>
      </c>
      <c r="DD605" t="s">
        <v>3</v>
      </c>
      <c r="DE605" t="s">
        <v>3</v>
      </c>
      <c r="DF605">
        <f t="shared" si="337"/>
        <v>3653.64</v>
      </c>
      <c r="DG605">
        <f t="shared" si="338"/>
        <v>0</v>
      </c>
      <c r="DH605">
        <f t="shared" si="339"/>
        <v>0</v>
      </c>
      <c r="DI605">
        <f t="shared" si="313"/>
        <v>0</v>
      </c>
      <c r="DJ605">
        <f t="shared" si="340"/>
        <v>3653.64</v>
      </c>
      <c r="DK605">
        <v>0</v>
      </c>
      <c r="DL605" t="s">
        <v>3</v>
      </c>
      <c r="DM605">
        <v>0</v>
      </c>
      <c r="DN605" t="s">
        <v>3</v>
      </c>
      <c r="DO605">
        <v>0</v>
      </c>
    </row>
    <row r="606" spans="1:119" x14ac:dyDescent="0.2">
      <c r="A606">
        <f>ROW(Source!A303)</f>
        <v>303</v>
      </c>
      <c r="B606">
        <v>85736473</v>
      </c>
      <c r="C606">
        <v>85737650</v>
      </c>
      <c r="D606">
        <v>85201117</v>
      </c>
      <c r="E606">
        <v>1</v>
      </c>
      <c r="F606">
        <v>1</v>
      </c>
      <c r="G606">
        <v>1081</v>
      </c>
      <c r="H606">
        <v>3</v>
      </c>
      <c r="I606" t="s">
        <v>337</v>
      </c>
      <c r="J606" t="s">
        <v>338</v>
      </c>
      <c r="K606" t="s">
        <v>917</v>
      </c>
      <c r="L606">
        <v>1301</v>
      </c>
      <c r="N606">
        <v>1003</v>
      </c>
      <c r="O606" t="s">
        <v>156</v>
      </c>
      <c r="P606" t="s">
        <v>156</v>
      </c>
      <c r="Q606">
        <v>1</v>
      </c>
      <c r="W606">
        <v>0</v>
      </c>
      <c r="X606">
        <v>836412554</v>
      </c>
      <c r="Y606">
        <f t="shared" si="331"/>
        <v>2.7155172400000001</v>
      </c>
      <c r="AA606">
        <v>30.71</v>
      </c>
      <c r="AB606">
        <v>0</v>
      </c>
      <c r="AC606">
        <v>0</v>
      </c>
      <c r="AD606">
        <v>0</v>
      </c>
      <c r="AE606">
        <v>4.9000000000000004</v>
      </c>
      <c r="AF606">
        <v>0</v>
      </c>
      <c r="AG606">
        <v>0</v>
      </c>
      <c r="AH606">
        <v>0</v>
      </c>
      <c r="AI606">
        <v>6.15</v>
      </c>
      <c r="AJ606">
        <v>1</v>
      </c>
      <c r="AK606">
        <v>1</v>
      </c>
      <c r="AL606">
        <v>1</v>
      </c>
      <c r="AM606">
        <v>0</v>
      </c>
      <c r="AN606">
        <v>0</v>
      </c>
      <c r="AO606">
        <v>0</v>
      </c>
      <c r="AP606">
        <v>1</v>
      </c>
      <c r="AQ606">
        <v>0</v>
      </c>
      <c r="AR606">
        <v>0</v>
      </c>
      <c r="AS606" t="s">
        <v>3</v>
      </c>
      <c r="AT606">
        <v>2.7155172400000001</v>
      </c>
      <c r="AU606" t="s">
        <v>42</v>
      </c>
      <c r="AV606">
        <v>0</v>
      </c>
      <c r="AW606">
        <v>1</v>
      </c>
      <c r="AX606">
        <v>-1</v>
      </c>
      <c r="AY606">
        <v>0</v>
      </c>
      <c r="AZ606">
        <v>0</v>
      </c>
      <c r="BA606" t="s">
        <v>3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CV606">
        <v>0</v>
      </c>
      <c r="CW606">
        <v>0</v>
      </c>
      <c r="CX606">
        <f>ROUND(Y606*Source!I303,9)</f>
        <v>78.749999959999997</v>
      </c>
      <c r="CY606">
        <f t="shared" si="332"/>
        <v>30.71</v>
      </c>
      <c r="CZ606">
        <f t="shared" si="333"/>
        <v>4.9000000000000004</v>
      </c>
      <c r="DA606">
        <f t="shared" si="334"/>
        <v>6.15</v>
      </c>
      <c r="DB606">
        <f t="shared" si="335"/>
        <v>13.31</v>
      </c>
      <c r="DC606">
        <f t="shared" si="336"/>
        <v>0</v>
      </c>
      <c r="DD606" t="s">
        <v>3</v>
      </c>
      <c r="DE606" t="s">
        <v>3</v>
      </c>
      <c r="DF606">
        <f t="shared" si="337"/>
        <v>2373.52</v>
      </c>
      <c r="DG606">
        <f t="shared" si="338"/>
        <v>0</v>
      </c>
      <c r="DH606">
        <f t="shared" si="339"/>
        <v>0</v>
      </c>
      <c r="DI606">
        <f t="shared" si="313"/>
        <v>0</v>
      </c>
      <c r="DJ606">
        <f t="shared" si="340"/>
        <v>2373.52</v>
      </c>
      <c r="DK606">
        <v>0</v>
      </c>
      <c r="DL606" t="s">
        <v>3</v>
      </c>
      <c r="DM606">
        <v>0</v>
      </c>
      <c r="DN606" t="s">
        <v>3</v>
      </c>
      <c r="DO606">
        <v>0</v>
      </c>
    </row>
    <row r="607" spans="1:119" x14ac:dyDescent="0.2">
      <c r="A607">
        <f>ROW(Source!A303)</f>
        <v>303</v>
      </c>
      <c r="B607">
        <v>85736473</v>
      </c>
      <c r="C607">
        <v>85737650</v>
      </c>
      <c r="D607">
        <v>85201445</v>
      </c>
      <c r="E607">
        <v>1</v>
      </c>
      <c r="F607">
        <v>1</v>
      </c>
      <c r="G607">
        <v>1081</v>
      </c>
      <c r="H607">
        <v>3</v>
      </c>
      <c r="I607" t="s">
        <v>772</v>
      </c>
      <c r="J607" t="s">
        <v>773</v>
      </c>
      <c r="K607" t="s">
        <v>774</v>
      </c>
      <c r="L607">
        <v>1346</v>
      </c>
      <c r="N607">
        <v>1009</v>
      </c>
      <c r="O607" t="s">
        <v>723</v>
      </c>
      <c r="P607" t="s">
        <v>723</v>
      </c>
      <c r="Q607">
        <v>1</v>
      </c>
      <c r="W607">
        <v>0</v>
      </c>
      <c r="X607">
        <v>1006061021</v>
      </c>
      <c r="Y607">
        <f t="shared" si="331"/>
        <v>1.6400000000000001E-2</v>
      </c>
      <c r="AA607">
        <v>1419.99</v>
      </c>
      <c r="AB607">
        <v>0</v>
      </c>
      <c r="AC607">
        <v>0</v>
      </c>
      <c r="AD607">
        <v>0</v>
      </c>
      <c r="AE607">
        <v>53.33</v>
      </c>
      <c r="AF607">
        <v>0</v>
      </c>
      <c r="AG607">
        <v>0</v>
      </c>
      <c r="AH607">
        <v>0</v>
      </c>
      <c r="AI607">
        <v>26.13</v>
      </c>
      <c r="AJ607">
        <v>1</v>
      </c>
      <c r="AK607">
        <v>1</v>
      </c>
      <c r="AL607">
        <v>1</v>
      </c>
      <c r="AM607">
        <v>2</v>
      </c>
      <c r="AN607">
        <v>0</v>
      </c>
      <c r="AO607">
        <v>1</v>
      </c>
      <c r="AP607">
        <v>1</v>
      </c>
      <c r="AQ607">
        <v>0</v>
      </c>
      <c r="AR607">
        <v>0</v>
      </c>
      <c r="AS607" t="s">
        <v>3</v>
      </c>
      <c r="AT607">
        <v>1.6400000000000001E-2</v>
      </c>
      <c r="AU607" t="s">
        <v>42</v>
      </c>
      <c r="AV607">
        <v>0</v>
      </c>
      <c r="AW607">
        <v>2</v>
      </c>
      <c r="AX607">
        <v>85737666</v>
      </c>
      <c r="AY607">
        <v>1</v>
      </c>
      <c r="AZ607">
        <v>0</v>
      </c>
      <c r="BA607">
        <v>588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CV607">
        <v>0</v>
      </c>
      <c r="CW607">
        <v>0</v>
      </c>
      <c r="CX607">
        <f>ROUND(Y607*Source!I303,9)</f>
        <v>0.47560000000000002</v>
      </c>
      <c r="CY607">
        <f t="shared" si="332"/>
        <v>1419.99</v>
      </c>
      <c r="CZ607">
        <f t="shared" si="333"/>
        <v>53.33</v>
      </c>
      <c r="DA607">
        <f t="shared" si="334"/>
        <v>26.13</v>
      </c>
      <c r="DB607">
        <f t="shared" si="335"/>
        <v>0.87</v>
      </c>
      <c r="DC607">
        <f t="shared" si="336"/>
        <v>0</v>
      </c>
      <c r="DD607" t="s">
        <v>3</v>
      </c>
      <c r="DE607" t="s">
        <v>3</v>
      </c>
      <c r="DF607">
        <f t="shared" si="337"/>
        <v>662.75</v>
      </c>
      <c r="DG607">
        <f t="shared" si="338"/>
        <v>0</v>
      </c>
      <c r="DH607">
        <f t="shared" si="339"/>
        <v>0</v>
      </c>
      <c r="DI607">
        <f t="shared" si="313"/>
        <v>0</v>
      </c>
      <c r="DJ607">
        <f t="shared" si="340"/>
        <v>662.75</v>
      </c>
      <c r="DK607">
        <v>0</v>
      </c>
      <c r="DL607" t="s">
        <v>3</v>
      </c>
      <c r="DM607">
        <v>0</v>
      </c>
      <c r="DN607" t="s">
        <v>3</v>
      </c>
      <c r="DO607">
        <v>0</v>
      </c>
    </row>
    <row r="608" spans="1:119" x14ac:dyDescent="0.2">
      <c r="A608">
        <f>ROW(Source!A303)</f>
        <v>303</v>
      </c>
      <c r="B608">
        <v>85736473</v>
      </c>
      <c r="C608">
        <v>85737650</v>
      </c>
      <c r="D608">
        <v>85199181</v>
      </c>
      <c r="E608">
        <v>1</v>
      </c>
      <c r="F608">
        <v>1</v>
      </c>
      <c r="G608">
        <v>1081</v>
      </c>
      <c r="H608">
        <v>3</v>
      </c>
      <c r="I608" t="s">
        <v>775</v>
      </c>
      <c r="J608" t="s">
        <v>776</v>
      </c>
      <c r="K608" t="s">
        <v>777</v>
      </c>
      <c r="L608">
        <v>1354</v>
      </c>
      <c r="N608">
        <v>1010</v>
      </c>
      <c r="O608" t="s">
        <v>146</v>
      </c>
      <c r="P608" t="s">
        <v>146</v>
      </c>
      <c r="Q608">
        <v>1</v>
      </c>
      <c r="W608">
        <v>0</v>
      </c>
      <c r="X608">
        <v>1238705036</v>
      </c>
      <c r="Y608">
        <f t="shared" si="331"/>
        <v>30</v>
      </c>
      <c r="AA608">
        <v>2.88</v>
      </c>
      <c r="AB608">
        <v>0</v>
      </c>
      <c r="AC608">
        <v>0</v>
      </c>
      <c r="AD608">
        <v>0</v>
      </c>
      <c r="AE608">
        <v>0.75</v>
      </c>
      <c r="AF608">
        <v>0</v>
      </c>
      <c r="AG608">
        <v>0</v>
      </c>
      <c r="AH608">
        <v>0</v>
      </c>
      <c r="AI608">
        <v>3.77</v>
      </c>
      <c r="AJ608">
        <v>1</v>
      </c>
      <c r="AK608">
        <v>1</v>
      </c>
      <c r="AL608">
        <v>1</v>
      </c>
      <c r="AM608">
        <v>2</v>
      </c>
      <c r="AN608">
        <v>0</v>
      </c>
      <c r="AO608">
        <v>1</v>
      </c>
      <c r="AP608">
        <v>1</v>
      </c>
      <c r="AQ608">
        <v>0</v>
      </c>
      <c r="AR608">
        <v>0</v>
      </c>
      <c r="AS608" t="s">
        <v>3</v>
      </c>
      <c r="AT608">
        <v>30</v>
      </c>
      <c r="AU608" t="s">
        <v>42</v>
      </c>
      <c r="AV608">
        <v>0</v>
      </c>
      <c r="AW608">
        <v>2</v>
      </c>
      <c r="AX608">
        <v>85737667</v>
      </c>
      <c r="AY608">
        <v>1</v>
      </c>
      <c r="AZ608">
        <v>0</v>
      </c>
      <c r="BA608">
        <v>589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CV608">
        <v>0</v>
      </c>
      <c r="CW608">
        <v>0</v>
      </c>
      <c r="CX608">
        <f>ROUND(Y608*Source!I303,9)</f>
        <v>870</v>
      </c>
      <c r="CY608">
        <f t="shared" si="332"/>
        <v>2.88</v>
      </c>
      <c r="CZ608">
        <f t="shared" si="333"/>
        <v>0.75</v>
      </c>
      <c r="DA608">
        <f t="shared" si="334"/>
        <v>3.77</v>
      </c>
      <c r="DB608">
        <f t="shared" si="335"/>
        <v>22.5</v>
      </c>
      <c r="DC608">
        <f t="shared" si="336"/>
        <v>0</v>
      </c>
      <c r="DD608" t="s">
        <v>3</v>
      </c>
      <c r="DE608" t="s">
        <v>3</v>
      </c>
      <c r="DF608">
        <f t="shared" si="337"/>
        <v>2462.1</v>
      </c>
      <c r="DG608">
        <f t="shared" si="338"/>
        <v>0</v>
      </c>
      <c r="DH608">
        <f t="shared" si="339"/>
        <v>0</v>
      </c>
      <c r="DI608">
        <f t="shared" si="313"/>
        <v>0</v>
      </c>
      <c r="DJ608">
        <f t="shared" si="340"/>
        <v>2462.1</v>
      </c>
      <c r="DK608">
        <v>0</v>
      </c>
      <c r="DL608" t="s">
        <v>3</v>
      </c>
      <c r="DM608">
        <v>0</v>
      </c>
      <c r="DN608" t="s">
        <v>3</v>
      </c>
      <c r="DO608">
        <v>0</v>
      </c>
    </row>
    <row r="609" spans="1:119" x14ac:dyDescent="0.2">
      <c r="A609">
        <f>ROW(Source!A303)</f>
        <v>303</v>
      </c>
      <c r="B609">
        <v>85736473</v>
      </c>
      <c r="C609">
        <v>85737650</v>
      </c>
      <c r="D609">
        <v>85199227</v>
      </c>
      <c r="E609">
        <v>1</v>
      </c>
      <c r="F609">
        <v>1</v>
      </c>
      <c r="G609">
        <v>1081</v>
      </c>
      <c r="H609">
        <v>3</v>
      </c>
      <c r="I609" t="s">
        <v>360</v>
      </c>
      <c r="J609" t="s">
        <v>362</v>
      </c>
      <c r="K609" t="s">
        <v>361</v>
      </c>
      <c r="L609">
        <v>1296</v>
      </c>
      <c r="N609">
        <v>1002</v>
      </c>
      <c r="O609" t="s">
        <v>357</v>
      </c>
      <c r="P609" t="s">
        <v>357</v>
      </c>
      <c r="Q609">
        <v>1</v>
      </c>
      <c r="W609">
        <v>1</v>
      </c>
      <c r="X609">
        <v>1871464502</v>
      </c>
      <c r="Y609">
        <f t="shared" si="331"/>
        <v>-0.93</v>
      </c>
      <c r="AA609">
        <v>1078.29</v>
      </c>
      <c r="AB609">
        <v>0</v>
      </c>
      <c r="AC609">
        <v>0</v>
      </c>
      <c r="AD609">
        <v>0</v>
      </c>
      <c r="AE609">
        <v>34.74</v>
      </c>
      <c r="AF609">
        <v>0</v>
      </c>
      <c r="AG609">
        <v>0</v>
      </c>
      <c r="AH609">
        <v>0</v>
      </c>
      <c r="AI609">
        <v>30.46</v>
      </c>
      <c r="AJ609">
        <v>1</v>
      </c>
      <c r="AK609">
        <v>1</v>
      </c>
      <c r="AL609">
        <v>1</v>
      </c>
      <c r="AM609">
        <v>2</v>
      </c>
      <c r="AN609">
        <v>0</v>
      </c>
      <c r="AO609">
        <v>1</v>
      </c>
      <c r="AP609">
        <v>1</v>
      </c>
      <c r="AQ609">
        <v>0</v>
      </c>
      <c r="AR609">
        <v>0</v>
      </c>
      <c r="AS609" t="s">
        <v>3</v>
      </c>
      <c r="AT609">
        <v>-0.93</v>
      </c>
      <c r="AU609" t="s">
        <v>42</v>
      </c>
      <c r="AV609">
        <v>0</v>
      </c>
      <c r="AW609">
        <v>2</v>
      </c>
      <c r="AX609">
        <v>85737668</v>
      </c>
      <c r="AY609">
        <v>1</v>
      </c>
      <c r="AZ609">
        <v>6144</v>
      </c>
      <c r="BA609">
        <v>590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CV609">
        <v>0</v>
      </c>
      <c r="CW609">
        <v>0</v>
      </c>
      <c r="CX609">
        <f>ROUND(Y609*Source!I303,9)</f>
        <v>-26.97</v>
      </c>
      <c r="CY609">
        <f t="shared" si="332"/>
        <v>1078.29</v>
      </c>
      <c r="CZ609">
        <f t="shared" si="333"/>
        <v>34.74</v>
      </c>
      <c r="DA609">
        <f t="shared" si="334"/>
        <v>30.46</v>
      </c>
      <c r="DB609">
        <f t="shared" si="335"/>
        <v>-32.31</v>
      </c>
      <c r="DC609">
        <f t="shared" si="336"/>
        <v>0</v>
      </c>
      <c r="DD609" t="s">
        <v>3</v>
      </c>
      <c r="DE609" t="s">
        <v>3</v>
      </c>
      <c r="DF609">
        <f t="shared" si="337"/>
        <v>-28539.11</v>
      </c>
      <c r="DG609">
        <f t="shared" si="338"/>
        <v>0</v>
      </c>
      <c r="DH609">
        <f t="shared" si="339"/>
        <v>0</v>
      </c>
      <c r="DI609">
        <f t="shared" si="313"/>
        <v>0</v>
      </c>
      <c r="DJ609">
        <f t="shared" si="340"/>
        <v>-28539.11</v>
      </c>
      <c r="DK609">
        <v>0</v>
      </c>
      <c r="DL609" t="s">
        <v>3</v>
      </c>
      <c r="DM609">
        <v>0</v>
      </c>
      <c r="DN609" t="s">
        <v>3</v>
      </c>
      <c r="DO609">
        <v>0</v>
      </c>
    </row>
    <row r="610" spans="1:119" x14ac:dyDescent="0.2">
      <c r="A610">
        <f>ROW(Source!A303)</f>
        <v>303</v>
      </c>
      <c r="B610">
        <v>85736473</v>
      </c>
      <c r="C610">
        <v>85737650</v>
      </c>
      <c r="D610">
        <v>85199257</v>
      </c>
      <c r="E610">
        <v>1</v>
      </c>
      <c r="F610">
        <v>1</v>
      </c>
      <c r="G610">
        <v>1081</v>
      </c>
      <c r="H610">
        <v>3</v>
      </c>
      <c r="I610" t="s">
        <v>333</v>
      </c>
      <c r="J610" t="s">
        <v>335</v>
      </c>
      <c r="K610" t="s">
        <v>334</v>
      </c>
      <c r="L610">
        <v>1301</v>
      </c>
      <c r="N610">
        <v>1003</v>
      </c>
      <c r="O610" t="s">
        <v>156</v>
      </c>
      <c r="P610" t="s">
        <v>156</v>
      </c>
      <c r="Q610">
        <v>1</v>
      </c>
      <c r="W610">
        <v>0</v>
      </c>
      <c r="X610">
        <v>1628137600</v>
      </c>
      <c r="Y610">
        <f t="shared" si="331"/>
        <v>15</v>
      </c>
      <c r="AA610">
        <v>37.33</v>
      </c>
      <c r="AB610">
        <v>0</v>
      </c>
      <c r="AC610">
        <v>0</v>
      </c>
      <c r="AD610">
        <v>0</v>
      </c>
      <c r="AE610">
        <v>2.35</v>
      </c>
      <c r="AF610">
        <v>0</v>
      </c>
      <c r="AG610">
        <v>0</v>
      </c>
      <c r="AH610">
        <v>0</v>
      </c>
      <c r="AI610">
        <v>15.59</v>
      </c>
      <c r="AJ610">
        <v>1</v>
      </c>
      <c r="AK610">
        <v>1</v>
      </c>
      <c r="AL610">
        <v>1</v>
      </c>
      <c r="AM610">
        <v>0</v>
      </c>
      <c r="AN610">
        <v>0</v>
      </c>
      <c r="AO610">
        <v>0</v>
      </c>
      <c r="AP610">
        <v>1</v>
      </c>
      <c r="AQ610">
        <v>0</v>
      </c>
      <c r="AR610">
        <v>0</v>
      </c>
      <c r="AS610" t="s">
        <v>3</v>
      </c>
      <c r="AT610">
        <v>15</v>
      </c>
      <c r="AU610" t="s">
        <v>42</v>
      </c>
      <c r="AV610">
        <v>0</v>
      </c>
      <c r="AW610">
        <v>1</v>
      </c>
      <c r="AX610">
        <v>-1</v>
      </c>
      <c r="AY610">
        <v>0</v>
      </c>
      <c r="AZ610">
        <v>0</v>
      </c>
      <c r="BA610" t="s">
        <v>3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CV610">
        <v>0</v>
      </c>
      <c r="CW610">
        <v>0</v>
      </c>
      <c r="CX610">
        <f>ROUND(Y610*Source!I303,9)</f>
        <v>435</v>
      </c>
      <c r="CY610">
        <f t="shared" si="332"/>
        <v>37.33</v>
      </c>
      <c r="CZ610">
        <f t="shared" si="333"/>
        <v>2.35</v>
      </c>
      <c r="DA610">
        <f t="shared" si="334"/>
        <v>15.59</v>
      </c>
      <c r="DB610">
        <f t="shared" si="335"/>
        <v>35.25</v>
      </c>
      <c r="DC610">
        <f t="shared" si="336"/>
        <v>0</v>
      </c>
      <c r="DD610" t="s">
        <v>3</v>
      </c>
      <c r="DE610" t="s">
        <v>3</v>
      </c>
      <c r="DF610">
        <f t="shared" si="337"/>
        <v>15938.4</v>
      </c>
      <c r="DG610">
        <f t="shared" si="338"/>
        <v>0</v>
      </c>
      <c r="DH610">
        <f t="shared" si="339"/>
        <v>0</v>
      </c>
      <c r="DI610">
        <f t="shared" si="313"/>
        <v>0</v>
      </c>
      <c r="DJ610">
        <f t="shared" si="340"/>
        <v>15938.4</v>
      </c>
      <c r="DK610">
        <v>0</v>
      </c>
      <c r="DL610" t="s">
        <v>3</v>
      </c>
      <c r="DM610">
        <v>0</v>
      </c>
      <c r="DN610" t="s">
        <v>3</v>
      </c>
      <c r="DO610">
        <v>0</v>
      </c>
    </row>
    <row r="611" spans="1:119" x14ac:dyDescent="0.2">
      <c r="A611">
        <f>ROW(Source!A353)</f>
        <v>353</v>
      </c>
      <c r="B611">
        <v>85736471</v>
      </c>
      <c r="C611">
        <v>85737739</v>
      </c>
      <c r="D611">
        <v>85164021</v>
      </c>
      <c r="E611">
        <v>1081</v>
      </c>
      <c r="F611">
        <v>1</v>
      </c>
      <c r="G611">
        <v>1081</v>
      </c>
      <c r="H611">
        <v>1</v>
      </c>
      <c r="I611" t="s">
        <v>684</v>
      </c>
      <c r="J611" t="s">
        <v>3</v>
      </c>
      <c r="K611" t="s">
        <v>685</v>
      </c>
      <c r="L611">
        <v>1191</v>
      </c>
      <c r="N611">
        <v>1013</v>
      </c>
      <c r="O611" t="s">
        <v>686</v>
      </c>
      <c r="P611" t="s">
        <v>686</v>
      </c>
      <c r="Q611">
        <v>1</v>
      </c>
      <c r="W611">
        <v>0</v>
      </c>
      <c r="X611">
        <v>476480486</v>
      </c>
      <c r="Y611">
        <f>((AT611*1.15)*1.2)</f>
        <v>46.506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1</v>
      </c>
      <c r="AK611">
        <v>1</v>
      </c>
      <c r="AL611">
        <v>1</v>
      </c>
      <c r="AM611">
        <v>-2</v>
      </c>
      <c r="AN611">
        <v>0</v>
      </c>
      <c r="AO611">
        <v>1</v>
      </c>
      <c r="AP611">
        <v>1</v>
      </c>
      <c r="AQ611">
        <v>0</v>
      </c>
      <c r="AR611">
        <v>0</v>
      </c>
      <c r="AS611" t="s">
        <v>3</v>
      </c>
      <c r="AT611">
        <v>33.700000000000003</v>
      </c>
      <c r="AU611" t="s">
        <v>141</v>
      </c>
      <c r="AV611">
        <v>1</v>
      </c>
      <c r="AW611">
        <v>2</v>
      </c>
      <c r="AX611">
        <v>85737756</v>
      </c>
      <c r="AY611">
        <v>1</v>
      </c>
      <c r="AZ611">
        <v>0</v>
      </c>
      <c r="BA611">
        <v>595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CU611">
        <f>ROUND(AT611*Source!I353*AH611*AL611,2)</f>
        <v>0</v>
      </c>
      <c r="CV611">
        <f>ROUND(Y611*Source!I353,9)</f>
        <v>15.34698</v>
      </c>
      <c r="CW611">
        <v>0</v>
      </c>
      <c r="CX611">
        <f>ROUND(Y611*Source!I353,9)</f>
        <v>15.34698</v>
      </c>
      <c r="CY611">
        <f>AD611</f>
        <v>0</v>
      </c>
      <c r="CZ611">
        <f>AH611</f>
        <v>0</v>
      </c>
      <c r="DA611">
        <f>AL611</f>
        <v>1</v>
      </c>
      <c r="DB611">
        <f>ROUND(((ROUND(AT611*CZ611,2)*1.15)*1.2),6)</f>
        <v>0</v>
      </c>
      <c r="DC611">
        <f>ROUND(((ROUND(AT611*AG611,2)*1.15)*1.2),6)</f>
        <v>0</v>
      </c>
      <c r="DD611" t="s">
        <v>3</v>
      </c>
      <c r="DE611" t="s">
        <v>3</v>
      </c>
      <c r="DF611">
        <f t="shared" ref="DF611:DF629" si="341">ROUND(ROUND(AE611,2)*CX611,2)</f>
        <v>0</v>
      </c>
      <c r="DG611">
        <f t="shared" si="338"/>
        <v>0</v>
      </c>
      <c r="DH611">
        <f t="shared" si="339"/>
        <v>0</v>
      </c>
      <c r="DI611">
        <f t="shared" si="313"/>
        <v>0</v>
      </c>
      <c r="DJ611">
        <f>DI611</f>
        <v>0</v>
      </c>
      <c r="DK611">
        <v>0</v>
      </c>
      <c r="DL611" t="s">
        <v>3</v>
      </c>
      <c r="DM611">
        <v>0</v>
      </c>
      <c r="DN611" t="s">
        <v>3</v>
      </c>
      <c r="DO611">
        <v>0</v>
      </c>
    </row>
    <row r="612" spans="1:119" x14ac:dyDescent="0.2">
      <c r="A612">
        <f>ROW(Source!A353)</f>
        <v>353</v>
      </c>
      <c r="B612">
        <v>85736471</v>
      </c>
      <c r="C612">
        <v>85737739</v>
      </c>
      <c r="D612">
        <v>85229630</v>
      </c>
      <c r="E612">
        <v>1</v>
      </c>
      <c r="F612">
        <v>1</v>
      </c>
      <c r="G612">
        <v>1081</v>
      </c>
      <c r="H612">
        <v>2</v>
      </c>
      <c r="I612" t="s">
        <v>724</v>
      </c>
      <c r="J612" t="s">
        <v>725</v>
      </c>
      <c r="K612" t="s">
        <v>726</v>
      </c>
      <c r="L612">
        <v>1368</v>
      </c>
      <c r="N612">
        <v>1011</v>
      </c>
      <c r="O612" t="s">
        <v>690</v>
      </c>
      <c r="P612" t="s">
        <v>690</v>
      </c>
      <c r="Q612">
        <v>1</v>
      </c>
      <c r="W612">
        <v>0</v>
      </c>
      <c r="X612">
        <v>378609176</v>
      </c>
      <c r="Y612">
        <f>((AT612*1.25)*1.2)</f>
        <v>1.7849999999999997</v>
      </c>
      <c r="AA612">
        <v>0</v>
      </c>
      <c r="AB612">
        <v>3.39</v>
      </c>
      <c r="AC612">
        <v>0</v>
      </c>
      <c r="AD612">
        <v>0</v>
      </c>
      <c r="AE612">
        <v>0</v>
      </c>
      <c r="AF612">
        <v>3.18</v>
      </c>
      <c r="AG612">
        <v>0</v>
      </c>
      <c r="AH612">
        <v>0</v>
      </c>
      <c r="AI612">
        <v>1</v>
      </c>
      <c r="AJ612">
        <v>1</v>
      </c>
      <c r="AK612">
        <v>1</v>
      </c>
      <c r="AL612">
        <v>1</v>
      </c>
      <c r="AM612">
        <v>-2</v>
      </c>
      <c r="AN612">
        <v>0</v>
      </c>
      <c r="AO612">
        <v>1</v>
      </c>
      <c r="AP612">
        <v>1</v>
      </c>
      <c r="AQ612">
        <v>0</v>
      </c>
      <c r="AR612">
        <v>0</v>
      </c>
      <c r="AS612" t="s">
        <v>3</v>
      </c>
      <c r="AT612">
        <v>1.19</v>
      </c>
      <c r="AU612" t="s">
        <v>140</v>
      </c>
      <c r="AV612">
        <v>0</v>
      </c>
      <c r="AW612">
        <v>2</v>
      </c>
      <c r="AX612">
        <v>85737757</v>
      </c>
      <c r="AY612">
        <v>1</v>
      </c>
      <c r="AZ612">
        <v>0</v>
      </c>
      <c r="BA612">
        <v>596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CV612">
        <v>0</v>
      </c>
      <c r="CW612">
        <f>ROUND(Y612*Source!I353*DO612,9)</f>
        <v>0</v>
      </c>
      <c r="CX612">
        <f>ROUND(Y612*Source!I353,9)</f>
        <v>0.58904999999999996</v>
      </c>
      <c r="CY612">
        <f>AB612</f>
        <v>3.39</v>
      </c>
      <c r="CZ612">
        <f>AF612</f>
        <v>3.18</v>
      </c>
      <c r="DA612">
        <f>AJ612</f>
        <v>1</v>
      </c>
      <c r="DB612">
        <f>ROUND(((ROUND(AT612*CZ612,2)*1.25)*1.2),6)</f>
        <v>5.67</v>
      </c>
      <c r="DC612">
        <f>ROUND(((ROUND(AT612*AG612,2)*1.25)*1.2),6)</f>
        <v>0</v>
      </c>
      <c r="DD612" t="s">
        <v>3</v>
      </c>
      <c r="DE612" t="s">
        <v>3</v>
      </c>
      <c r="DF612">
        <f t="shared" si="341"/>
        <v>0</v>
      </c>
      <c r="DG612">
        <f t="shared" si="338"/>
        <v>1.87</v>
      </c>
      <c r="DH612">
        <f t="shared" si="339"/>
        <v>0</v>
      </c>
      <c r="DI612">
        <f t="shared" si="313"/>
        <v>0</v>
      </c>
      <c r="DJ612">
        <f>DG612</f>
        <v>1.87</v>
      </c>
      <c r="DK612">
        <v>0</v>
      </c>
      <c r="DL612" t="s">
        <v>3</v>
      </c>
      <c r="DM612">
        <v>0</v>
      </c>
      <c r="DN612" t="s">
        <v>3</v>
      </c>
      <c r="DO612">
        <v>0</v>
      </c>
    </row>
    <row r="613" spans="1:119" x14ac:dyDescent="0.2">
      <c r="A613">
        <f>ROW(Source!A353)</f>
        <v>353</v>
      </c>
      <c r="B613">
        <v>85736471</v>
      </c>
      <c r="C613">
        <v>85737739</v>
      </c>
      <c r="D613">
        <v>85229932</v>
      </c>
      <c r="E613">
        <v>1</v>
      </c>
      <c r="F613">
        <v>1</v>
      </c>
      <c r="G613">
        <v>1081</v>
      </c>
      <c r="H613">
        <v>2</v>
      </c>
      <c r="I613" t="s">
        <v>704</v>
      </c>
      <c r="J613" t="s">
        <v>705</v>
      </c>
      <c r="K613" t="s">
        <v>706</v>
      </c>
      <c r="L613">
        <v>1368</v>
      </c>
      <c r="N613">
        <v>1011</v>
      </c>
      <c r="O613" t="s">
        <v>690</v>
      </c>
      <c r="P613" t="s">
        <v>690</v>
      </c>
      <c r="Q613">
        <v>1</v>
      </c>
      <c r="W613">
        <v>0</v>
      </c>
      <c r="X613">
        <v>874612079</v>
      </c>
      <c r="Y613">
        <f>((AT613*1.25)*1.2)</f>
        <v>0.6</v>
      </c>
      <c r="AA613">
        <v>0</v>
      </c>
      <c r="AB613">
        <v>88.67</v>
      </c>
      <c r="AC613">
        <v>13.47</v>
      </c>
      <c r="AD613">
        <v>0</v>
      </c>
      <c r="AE613">
        <v>0</v>
      </c>
      <c r="AF613">
        <v>83.1</v>
      </c>
      <c r="AG613">
        <v>12.62</v>
      </c>
      <c r="AH613">
        <v>0</v>
      </c>
      <c r="AI613">
        <v>1</v>
      </c>
      <c r="AJ613">
        <v>1</v>
      </c>
      <c r="AK613">
        <v>1</v>
      </c>
      <c r="AL613">
        <v>1</v>
      </c>
      <c r="AM613">
        <v>-2</v>
      </c>
      <c r="AN613">
        <v>0</v>
      </c>
      <c r="AO613">
        <v>1</v>
      </c>
      <c r="AP613">
        <v>1</v>
      </c>
      <c r="AQ613">
        <v>0</v>
      </c>
      <c r="AR613">
        <v>0</v>
      </c>
      <c r="AS613" t="s">
        <v>3</v>
      </c>
      <c r="AT613">
        <v>0.4</v>
      </c>
      <c r="AU613" t="s">
        <v>140</v>
      </c>
      <c r="AV613">
        <v>0</v>
      </c>
      <c r="AW613">
        <v>2</v>
      </c>
      <c r="AX613">
        <v>85737758</v>
      </c>
      <c r="AY613">
        <v>1</v>
      </c>
      <c r="AZ613">
        <v>0</v>
      </c>
      <c r="BA613">
        <v>597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CV613">
        <v>0</v>
      </c>
      <c r="CW613">
        <f>ROUND(Y613*Source!I353*DO613,9)</f>
        <v>2.4987599999999999</v>
      </c>
      <c r="CX613">
        <f>ROUND(Y613*Source!I353,9)</f>
        <v>0.19800000000000001</v>
      </c>
      <c r="CY613">
        <f>AB613</f>
        <v>88.67</v>
      </c>
      <c r="CZ613">
        <f>AF613</f>
        <v>83.1</v>
      </c>
      <c r="DA613">
        <f>AJ613</f>
        <v>1</v>
      </c>
      <c r="DB613">
        <f>ROUND(((ROUND(AT613*CZ613,2)*1.25)*1.2),6)</f>
        <v>49.86</v>
      </c>
      <c r="DC613">
        <f>ROUND(((ROUND(AT613*AG613,2)*1.25)*1.2),6)</f>
        <v>7.5750000000000002</v>
      </c>
      <c r="DD613" t="s">
        <v>3</v>
      </c>
      <c r="DE613" t="s">
        <v>3</v>
      </c>
      <c r="DF613">
        <f t="shared" si="341"/>
        <v>0</v>
      </c>
      <c r="DG613">
        <f t="shared" si="338"/>
        <v>16.45</v>
      </c>
      <c r="DH613">
        <f t="shared" si="339"/>
        <v>2.5</v>
      </c>
      <c r="DI613">
        <f t="shared" si="313"/>
        <v>0</v>
      </c>
      <c r="DJ613">
        <f>DG613</f>
        <v>16.45</v>
      </c>
      <c r="DK613">
        <v>0</v>
      </c>
      <c r="DL613" t="s">
        <v>707</v>
      </c>
      <c r="DM613">
        <v>0</v>
      </c>
      <c r="DN613" t="s">
        <v>686</v>
      </c>
      <c r="DO613">
        <v>12.62</v>
      </c>
    </row>
    <row r="614" spans="1:119" x14ac:dyDescent="0.2">
      <c r="A614">
        <f>ROW(Source!A353)</f>
        <v>353</v>
      </c>
      <c r="B614">
        <v>85736471</v>
      </c>
      <c r="C614">
        <v>85737739</v>
      </c>
      <c r="D614">
        <v>85229166</v>
      </c>
      <c r="E614">
        <v>1</v>
      </c>
      <c r="F614">
        <v>1</v>
      </c>
      <c r="G614">
        <v>1081</v>
      </c>
      <c r="H614">
        <v>2</v>
      </c>
      <c r="I614" t="s">
        <v>727</v>
      </c>
      <c r="J614" t="s">
        <v>728</v>
      </c>
      <c r="K614" t="s">
        <v>729</v>
      </c>
      <c r="L614">
        <v>1368</v>
      </c>
      <c r="N614">
        <v>1011</v>
      </c>
      <c r="O614" t="s">
        <v>690</v>
      </c>
      <c r="P614" t="s">
        <v>690</v>
      </c>
      <c r="Q614">
        <v>1</v>
      </c>
      <c r="W614">
        <v>0</v>
      </c>
      <c r="X614">
        <v>-44940208</v>
      </c>
      <c r="Y614">
        <f>((AT614*1.25)*1.2)</f>
        <v>0.09</v>
      </c>
      <c r="AA614">
        <v>0</v>
      </c>
      <c r="AB614">
        <v>191.17</v>
      </c>
      <c r="AC614">
        <v>18.059999999999999</v>
      </c>
      <c r="AD614">
        <v>0</v>
      </c>
      <c r="AE614">
        <v>0</v>
      </c>
      <c r="AF614">
        <v>179.17</v>
      </c>
      <c r="AG614">
        <v>16.93</v>
      </c>
      <c r="AH614">
        <v>0</v>
      </c>
      <c r="AI614">
        <v>1</v>
      </c>
      <c r="AJ614">
        <v>1</v>
      </c>
      <c r="AK614">
        <v>1</v>
      </c>
      <c r="AL614">
        <v>1</v>
      </c>
      <c r="AM614">
        <v>-2</v>
      </c>
      <c r="AN614">
        <v>0</v>
      </c>
      <c r="AO614">
        <v>1</v>
      </c>
      <c r="AP614">
        <v>1</v>
      </c>
      <c r="AQ614">
        <v>0</v>
      </c>
      <c r="AR614">
        <v>0</v>
      </c>
      <c r="AS614" t="s">
        <v>3</v>
      </c>
      <c r="AT614">
        <v>0.06</v>
      </c>
      <c r="AU614" t="s">
        <v>140</v>
      </c>
      <c r="AV614">
        <v>0</v>
      </c>
      <c r="AW614">
        <v>2</v>
      </c>
      <c r="AX614">
        <v>85737759</v>
      </c>
      <c r="AY614">
        <v>1</v>
      </c>
      <c r="AZ614">
        <v>0</v>
      </c>
      <c r="BA614">
        <v>598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CV614">
        <v>0</v>
      </c>
      <c r="CW614">
        <f>ROUND(Y614*Source!I353*DO614,9)</f>
        <v>0.50282099999999996</v>
      </c>
      <c r="CX614">
        <f>ROUND(Y614*Source!I353,9)</f>
        <v>2.9700000000000001E-2</v>
      </c>
      <c r="CY614">
        <f>AB614</f>
        <v>191.17</v>
      </c>
      <c r="CZ614">
        <f>AF614</f>
        <v>179.17</v>
      </c>
      <c r="DA614">
        <f>AJ614</f>
        <v>1</v>
      </c>
      <c r="DB614">
        <f>ROUND(((ROUND(AT614*CZ614,2)*1.25)*1.2),6)</f>
        <v>16.125</v>
      </c>
      <c r="DC614">
        <f>ROUND(((ROUND(AT614*AG614,2)*1.25)*1.2),6)</f>
        <v>1.53</v>
      </c>
      <c r="DD614" t="s">
        <v>3</v>
      </c>
      <c r="DE614" t="s">
        <v>3</v>
      </c>
      <c r="DF614">
        <f t="shared" si="341"/>
        <v>0</v>
      </c>
      <c r="DG614">
        <f t="shared" si="338"/>
        <v>5.32</v>
      </c>
      <c r="DH614">
        <f t="shared" si="339"/>
        <v>0.5</v>
      </c>
      <c r="DI614">
        <f t="shared" si="313"/>
        <v>0</v>
      </c>
      <c r="DJ614">
        <f>DG614</f>
        <v>5.32</v>
      </c>
      <c r="DK614">
        <v>0</v>
      </c>
      <c r="DL614" t="s">
        <v>707</v>
      </c>
      <c r="DM614">
        <v>0</v>
      </c>
      <c r="DN614" t="s">
        <v>686</v>
      </c>
      <c r="DO614">
        <v>16.93</v>
      </c>
    </row>
    <row r="615" spans="1:119" x14ac:dyDescent="0.2">
      <c r="A615">
        <f>ROW(Source!A353)</f>
        <v>353</v>
      </c>
      <c r="B615">
        <v>85736471</v>
      </c>
      <c r="C615">
        <v>85737739</v>
      </c>
      <c r="D615">
        <v>85198960</v>
      </c>
      <c r="E615">
        <v>1</v>
      </c>
      <c r="F615">
        <v>1</v>
      </c>
      <c r="G615">
        <v>1081</v>
      </c>
      <c r="H615">
        <v>3</v>
      </c>
      <c r="I615" t="s">
        <v>714</v>
      </c>
      <c r="J615" t="s">
        <v>715</v>
      </c>
      <c r="K615" t="s">
        <v>716</v>
      </c>
      <c r="L615">
        <v>1339</v>
      </c>
      <c r="N615">
        <v>1007</v>
      </c>
      <c r="O615" t="s">
        <v>694</v>
      </c>
      <c r="P615" t="s">
        <v>694</v>
      </c>
      <c r="Q615">
        <v>1</v>
      </c>
      <c r="W615">
        <v>0</v>
      </c>
      <c r="X615">
        <v>-1622585150</v>
      </c>
      <c r="Y615">
        <f t="shared" ref="Y615:Y625" si="342">((AT615*1)*1)</f>
        <v>3.3000000000000002E-2</v>
      </c>
      <c r="AA615">
        <v>7.07</v>
      </c>
      <c r="AB615">
        <v>0</v>
      </c>
      <c r="AC615">
        <v>0</v>
      </c>
      <c r="AD615">
        <v>0</v>
      </c>
      <c r="AE615">
        <v>7.07</v>
      </c>
      <c r="AF615">
        <v>0</v>
      </c>
      <c r="AG615">
        <v>0</v>
      </c>
      <c r="AH615">
        <v>0</v>
      </c>
      <c r="AI615">
        <v>1</v>
      </c>
      <c r="AJ615">
        <v>1</v>
      </c>
      <c r="AK615">
        <v>1</v>
      </c>
      <c r="AL615">
        <v>1</v>
      </c>
      <c r="AM615">
        <v>-2</v>
      </c>
      <c r="AN615">
        <v>0</v>
      </c>
      <c r="AO615">
        <v>1</v>
      </c>
      <c r="AP615">
        <v>1</v>
      </c>
      <c r="AQ615">
        <v>0</v>
      </c>
      <c r="AR615">
        <v>0</v>
      </c>
      <c r="AS615" t="s">
        <v>3</v>
      </c>
      <c r="AT615">
        <v>3.3000000000000002E-2</v>
      </c>
      <c r="AU615" t="s">
        <v>42</v>
      </c>
      <c r="AV615">
        <v>0</v>
      </c>
      <c r="AW615">
        <v>2</v>
      </c>
      <c r="AX615">
        <v>85737760</v>
      </c>
      <c r="AY615">
        <v>1</v>
      </c>
      <c r="AZ615">
        <v>0</v>
      </c>
      <c r="BA615">
        <v>599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CV615">
        <v>0</v>
      </c>
      <c r="CW615">
        <v>0</v>
      </c>
      <c r="CX615">
        <f>ROUND(Y615*Source!I353,9)</f>
        <v>1.089E-2</v>
      </c>
      <c r="CY615">
        <f t="shared" ref="CY615:CY625" si="343">AA615</f>
        <v>7.07</v>
      </c>
      <c r="CZ615">
        <f t="shared" ref="CZ615:CZ625" si="344">AE615</f>
        <v>7.07</v>
      </c>
      <c r="DA615">
        <f t="shared" ref="DA615:DA625" si="345">AI615</f>
        <v>1</v>
      </c>
      <c r="DB615">
        <f t="shared" ref="DB615:DB625" si="346">ROUND(((ROUND(AT615*CZ615,2)*1)*1),6)</f>
        <v>0.23</v>
      </c>
      <c r="DC615">
        <f t="shared" ref="DC615:DC625" si="347">ROUND(((ROUND(AT615*AG615,2)*1)*1),6)</f>
        <v>0</v>
      </c>
      <c r="DD615" t="s">
        <v>3</v>
      </c>
      <c r="DE615" t="s">
        <v>3</v>
      </c>
      <c r="DF615">
        <f t="shared" si="341"/>
        <v>0.08</v>
      </c>
      <c r="DG615">
        <f t="shared" si="338"/>
        <v>0</v>
      </c>
      <c r="DH615">
        <f t="shared" si="339"/>
        <v>0</v>
      </c>
      <c r="DI615">
        <f t="shared" si="313"/>
        <v>0</v>
      </c>
      <c r="DJ615">
        <f t="shared" ref="DJ615:DJ625" si="348">DF615</f>
        <v>0.08</v>
      </c>
      <c r="DK615">
        <v>0</v>
      </c>
      <c r="DL615" t="s">
        <v>3</v>
      </c>
      <c r="DM615">
        <v>0</v>
      </c>
      <c r="DN615" t="s">
        <v>3</v>
      </c>
      <c r="DO615">
        <v>0</v>
      </c>
    </row>
    <row r="616" spans="1:119" x14ac:dyDescent="0.2">
      <c r="A616">
        <f>ROW(Source!A353)</f>
        <v>353</v>
      </c>
      <c r="B616">
        <v>85736471</v>
      </c>
      <c r="C616">
        <v>85737739</v>
      </c>
      <c r="D616">
        <v>85200671</v>
      </c>
      <c r="E616">
        <v>1</v>
      </c>
      <c r="F616">
        <v>1</v>
      </c>
      <c r="G616">
        <v>1081</v>
      </c>
      <c r="H616">
        <v>3</v>
      </c>
      <c r="I616" t="s">
        <v>730</v>
      </c>
      <c r="J616" t="s">
        <v>731</v>
      </c>
      <c r="K616" t="s">
        <v>732</v>
      </c>
      <c r="L616">
        <v>1346</v>
      </c>
      <c r="N616">
        <v>1009</v>
      </c>
      <c r="O616" t="s">
        <v>723</v>
      </c>
      <c r="P616" t="s">
        <v>723</v>
      </c>
      <c r="Q616">
        <v>1</v>
      </c>
      <c r="W616">
        <v>0</v>
      </c>
      <c r="X616">
        <v>1021383118</v>
      </c>
      <c r="Y616">
        <f t="shared" si="342"/>
        <v>0.05</v>
      </c>
      <c r="AA616">
        <v>37.979999999999997</v>
      </c>
      <c r="AB616">
        <v>0</v>
      </c>
      <c r="AC616">
        <v>0</v>
      </c>
      <c r="AD616">
        <v>0</v>
      </c>
      <c r="AE616">
        <v>37.979999999999997</v>
      </c>
      <c r="AF616">
        <v>0</v>
      </c>
      <c r="AG616">
        <v>0</v>
      </c>
      <c r="AH616">
        <v>0</v>
      </c>
      <c r="AI616">
        <v>1</v>
      </c>
      <c r="AJ616">
        <v>1</v>
      </c>
      <c r="AK616">
        <v>1</v>
      </c>
      <c r="AL616">
        <v>1</v>
      </c>
      <c r="AM616">
        <v>-2</v>
      </c>
      <c r="AN616">
        <v>0</v>
      </c>
      <c r="AO616">
        <v>1</v>
      </c>
      <c r="AP616">
        <v>1</v>
      </c>
      <c r="AQ616">
        <v>0</v>
      </c>
      <c r="AR616">
        <v>0</v>
      </c>
      <c r="AS616" t="s">
        <v>3</v>
      </c>
      <c r="AT616">
        <v>0.05</v>
      </c>
      <c r="AU616" t="s">
        <v>42</v>
      </c>
      <c r="AV616">
        <v>0</v>
      </c>
      <c r="AW616">
        <v>2</v>
      </c>
      <c r="AX616">
        <v>85737761</v>
      </c>
      <c r="AY616">
        <v>1</v>
      </c>
      <c r="AZ616">
        <v>0</v>
      </c>
      <c r="BA616">
        <v>600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CV616">
        <v>0</v>
      </c>
      <c r="CW616">
        <v>0</v>
      </c>
      <c r="CX616">
        <f>ROUND(Y616*Source!I353,9)</f>
        <v>1.6500000000000001E-2</v>
      </c>
      <c r="CY616">
        <f t="shared" si="343"/>
        <v>37.979999999999997</v>
      </c>
      <c r="CZ616">
        <f t="shared" si="344"/>
        <v>37.979999999999997</v>
      </c>
      <c r="DA616">
        <f t="shared" si="345"/>
        <v>1</v>
      </c>
      <c r="DB616">
        <f t="shared" si="346"/>
        <v>1.9</v>
      </c>
      <c r="DC616">
        <f t="shared" si="347"/>
        <v>0</v>
      </c>
      <c r="DD616" t="s">
        <v>3</v>
      </c>
      <c r="DE616" t="s">
        <v>3</v>
      </c>
      <c r="DF616">
        <f t="shared" si="341"/>
        <v>0.63</v>
      </c>
      <c r="DG616">
        <f t="shared" si="338"/>
        <v>0</v>
      </c>
      <c r="DH616">
        <f t="shared" si="339"/>
        <v>0</v>
      </c>
      <c r="DI616">
        <f t="shared" si="313"/>
        <v>0</v>
      </c>
      <c r="DJ616">
        <f t="shared" si="348"/>
        <v>0.63</v>
      </c>
      <c r="DK616">
        <v>0</v>
      </c>
      <c r="DL616" t="s">
        <v>3</v>
      </c>
      <c r="DM616">
        <v>0</v>
      </c>
      <c r="DN616" t="s">
        <v>3</v>
      </c>
      <c r="DO616">
        <v>0</v>
      </c>
    </row>
    <row r="617" spans="1:119" x14ac:dyDescent="0.2">
      <c r="A617">
        <f>ROW(Source!A353)</f>
        <v>353</v>
      </c>
      <c r="B617">
        <v>85736471</v>
      </c>
      <c r="C617">
        <v>85737739</v>
      </c>
      <c r="D617">
        <v>85199079</v>
      </c>
      <c r="E617">
        <v>1</v>
      </c>
      <c r="F617">
        <v>1</v>
      </c>
      <c r="G617">
        <v>1081</v>
      </c>
      <c r="H617">
        <v>3</v>
      </c>
      <c r="I617" t="s">
        <v>733</v>
      </c>
      <c r="J617" t="s">
        <v>734</v>
      </c>
      <c r="K617" t="s">
        <v>735</v>
      </c>
      <c r="L617">
        <v>1348</v>
      </c>
      <c r="N617">
        <v>1009</v>
      </c>
      <c r="O617" t="s">
        <v>700</v>
      </c>
      <c r="P617" t="s">
        <v>700</v>
      </c>
      <c r="Q617">
        <v>1000</v>
      </c>
      <c r="W617">
        <v>0</v>
      </c>
      <c r="X617">
        <v>-1462767551</v>
      </c>
      <c r="Y617">
        <f t="shared" si="342"/>
        <v>8.9999999999999996E-7</v>
      </c>
      <c r="AA617">
        <v>3234.81</v>
      </c>
      <c r="AB617">
        <v>0</v>
      </c>
      <c r="AC617">
        <v>0</v>
      </c>
      <c r="AD617">
        <v>0</v>
      </c>
      <c r="AE617">
        <v>3234.81</v>
      </c>
      <c r="AF617">
        <v>0</v>
      </c>
      <c r="AG617">
        <v>0</v>
      </c>
      <c r="AH617">
        <v>0</v>
      </c>
      <c r="AI617">
        <v>1</v>
      </c>
      <c r="AJ617">
        <v>1</v>
      </c>
      <c r="AK617">
        <v>1</v>
      </c>
      <c r="AL617">
        <v>1</v>
      </c>
      <c r="AM617">
        <v>-2</v>
      </c>
      <c r="AN617">
        <v>0</v>
      </c>
      <c r="AO617">
        <v>1</v>
      </c>
      <c r="AP617">
        <v>1</v>
      </c>
      <c r="AQ617">
        <v>0</v>
      </c>
      <c r="AR617">
        <v>0</v>
      </c>
      <c r="AS617" t="s">
        <v>3</v>
      </c>
      <c r="AT617">
        <v>8.9999999999999996E-7</v>
      </c>
      <c r="AU617" t="s">
        <v>42</v>
      </c>
      <c r="AV617">
        <v>0</v>
      </c>
      <c r="AW617">
        <v>2</v>
      </c>
      <c r="AX617">
        <v>85737762</v>
      </c>
      <c r="AY617">
        <v>1</v>
      </c>
      <c r="AZ617">
        <v>0</v>
      </c>
      <c r="BA617">
        <v>601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CV617">
        <v>0</v>
      </c>
      <c r="CW617">
        <v>0</v>
      </c>
      <c r="CX617">
        <f>ROUND(Y617*Source!I353,9)</f>
        <v>2.9700000000000003E-7</v>
      </c>
      <c r="CY617">
        <f t="shared" si="343"/>
        <v>3234.81</v>
      </c>
      <c r="CZ617">
        <f t="shared" si="344"/>
        <v>3234.81</v>
      </c>
      <c r="DA617">
        <f t="shared" si="345"/>
        <v>1</v>
      </c>
      <c r="DB617">
        <f t="shared" si="346"/>
        <v>0</v>
      </c>
      <c r="DC617">
        <f t="shared" si="347"/>
        <v>0</v>
      </c>
      <c r="DD617" t="s">
        <v>3</v>
      </c>
      <c r="DE617" t="s">
        <v>3</v>
      </c>
      <c r="DF617">
        <f t="shared" si="341"/>
        <v>0</v>
      </c>
      <c r="DG617">
        <f t="shared" si="338"/>
        <v>0</v>
      </c>
      <c r="DH617">
        <f t="shared" si="339"/>
        <v>0</v>
      </c>
      <c r="DI617">
        <f t="shared" si="313"/>
        <v>0</v>
      </c>
      <c r="DJ617">
        <f t="shared" si="348"/>
        <v>0</v>
      </c>
      <c r="DK617">
        <v>0</v>
      </c>
      <c r="DL617" t="s">
        <v>3</v>
      </c>
      <c r="DM617">
        <v>0</v>
      </c>
      <c r="DN617" t="s">
        <v>3</v>
      </c>
      <c r="DO617">
        <v>0</v>
      </c>
    </row>
    <row r="618" spans="1:119" x14ac:dyDescent="0.2">
      <c r="A618">
        <f>ROW(Source!A353)</f>
        <v>353</v>
      </c>
      <c r="B618">
        <v>85736471</v>
      </c>
      <c r="C618">
        <v>85737739</v>
      </c>
      <c r="D618">
        <v>85198892</v>
      </c>
      <c r="E618">
        <v>1</v>
      </c>
      <c r="F618">
        <v>1</v>
      </c>
      <c r="G618">
        <v>1081</v>
      </c>
      <c r="H618">
        <v>3</v>
      </c>
      <c r="I618" t="s">
        <v>691</v>
      </c>
      <c r="J618" t="s">
        <v>692</v>
      </c>
      <c r="K618" t="s">
        <v>693</v>
      </c>
      <c r="L618">
        <v>1339</v>
      </c>
      <c r="N618">
        <v>1007</v>
      </c>
      <c r="O618" t="s">
        <v>694</v>
      </c>
      <c r="P618" t="s">
        <v>694</v>
      </c>
      <c r="Q618">
        <v>1</v>
      </c>
      <c r="W618">
        <v>0</v>
      </c>
      <c r="X618">
        <v>-676034668</v>
      </c>
      <c r="Y618">
        <f t="shared" si="342"/>
        <v>0.19</v>
      </c>
      <c r="AA618">
        <v>53.42</v>
      </c>
      <c r="AB618">
        <v>0</v>
      </c>
      <c r="AC618">
        <v>0</v>
      </c>
      <c r="AD618">
        <v>0</v>
      </c>
      <c r="AE618">
        <v>53.42</v>
      </c>
      <c r="AF618">
        <v>0</v>
      </c>
      <c r="AG618">
        <v>0</v>
      </c>
      <c r="AH618">
        <v>0</v>
      </c>
      <c r="AI618">
        <v>1</v>
      </c>
      <c r="AJ618">
        <v>1</v>
      </c>
      <c r="AK618">
        <v>1</v>
      </c>
      <c r="AL618">
        <v>1</v>
      </c>
      <c r="AM618">
        <v>-2</v>
      </c>
      <c r="AN618">
        <v>0</v>
      </c>
      <c r="AO618">
        <v>1</v>
      </c>
      <c r="AP618">
        <v>1</v>
      </c>
      <c r="AQ618">
        <v>0</v>
      </c>
      <c r="AR618">
        <v>0</v>
      </c>
      <c r="AS618" t="s">
        <v>3</v>
      </c>
      <c r="AT618">
        <v>0.19</v>
      </c>
      <c r="AU618" t="s">
        <v>42</v>
      </c>
      <c r="AV618">
        <v>0</v>
      </c>
      <c r="AW618">
        <v>2</v>
      </c>
      <c r="AX618">
        <v>85737763</v>
      </c>
      <c r="AY618">
        <v>1</v>
      </c>
      <c r="AZ618">
        <v>0</v>
      </c>
      <c r="BA618">
        <v>602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CV618">
        <v>0</v>
      </c>
      <c r="CW618">
        <v>0</v>
      </c>
      <c r="CX618">
        <f>ROUND(Y618*Source!I353,9)</f>
        <v>6.2700000000000006E-2</v>
      </c>
      <c r="CY618">
        <f t="shared" si="343"/>
        <v>53.42</v>
      </c>
      <c r="CZ618">
        <f t="shared" si="344"/>
        <v>53.42</v>
      </c>
      <c r="DA618">
        <f t="shared" si="345"/>
        <v>1</v>
      </c>
      <c r="DB618">
        <f t="shared" si="346"/>
        <v>10.15</v>
      </c>
      <c r="DC618">
        <f t="shared" si="347"/>
        <v>0</v>
      </c>
      <c r="DD618" t="s">
        <v>3</v>
      </c>
      <c r="DE618" t="s">
        <v>3</v>
      </c>
      <c r="DF618">
        <f t="shared" si="341"/>
        <v>3.35</v>
      </c>
      <c r="DG618">
        <f t="shared" si="338"/>
        <v>0</v>
      </c>
      <c r="DH618">
        <f t="shared" si="339"/>
        <v>0</v>
      </c>
      <c r="DI618">
        <f t="shared" si="313"/>
        <v>0</v>
      </c>
      <c r="DJ618">
        <f t="shared" si="348"/>
        <v>3.35</v>
      </c>
      <c r="DK618">
        <v>0</v>
      </c>
      <c r="DL618" t="s">
        <v>3</v>
      </c>
      <c r="DM618">
        <v>0</v>
      </c>
      <c r="DN618" t="s">
        <v>3</v>
      </c>
      <c r="DO618">
        <v>0</v>
      </c>
    </row>
    <row r="619" spans="1:119" x14ac:dyDescent="0.2">
      <c r="A619">
        <f>ROW(Source!A353)</f>
        <v>353</v>
      </c>
      <c r="B619">
        <v>85736471</v>
      </c>
      <c r="C619">
        <v>85737739</v>
      </c>
      <c r="D619">
        <v>85199158</v>
      </c>
      <c r="E619">
        <v>1</v>
      </c>
      <c r="F619">
        <v>1</v>
      </c>
      <c r="G619">
        <v>1081</v>
      </c>
      <c r="H619">
        <v>3</v>
      </c>
      <c r="I619" t="s">
        <v>695</v>
      </c>
      <c r="J619" t="s">
        <v>696</v>
      </c>
      <c r="K619" t="s">
        <v>697</v>
      </c>
      <c r="L619">
        <v>1339</v>
      </c>
      <c r="N619">
        <v>1007</v>
      </c>
      <c r="O619" t="s">
        <v>694</v>
      </c>
      <c r="P619" t="s">
        <v>694</v>
      </c>
      <c r="Q619">
        <v>1</v>
      </c>
      <c r="W619">
        <v>0</v>
      </c>
      <c r="X619">
        <v>-1235260082</v>
      </c>
      <c r="Y619">
        <f t="shared" si="342"/>
        <v>0.34200000000000003</v>
      </c>
      <c r="AA619">
        <v>5.82</v>
      </c>
      <c r="AB619">
        <v>0</v>
      </c>
      <c r="AC619">
        <v>0</v>
      </c>
      <c r="AD619">
        <v>0</v>
      </c>
      <c r="AE619">
        <v>5.82</v>
      </c>
      <c r="AF619">
        <v>0</v>
      </c>
      <c r="AG619">
        <v>0</v>
      </c>
      <c r="AH619">
        <v>0</v>
      </c>
      <c r="AI619">
        <v>1</v>
      </c>
      <c r="AJ619">
        <v>1</v>
      </c>
      <c r="AK619">
        <v>1</v>
      </c>
      <c r="AL619">
        <v>1</v>
      </c>
      <c r="AM619">
        <v>-2</v>
      </c>
      <c r="AN619">
        <v>0</v>
      </c>
      <c r="AO619">
        <v>1</v>
      </c>
      <c r="AP619">
        <v>1</v>
      </c>
      <c r="AQ619">
        <v>0</v>
      </c>
      <c r="AR619">
        <v>0</v>
      </c>
      <c r="AS619" t="s">
        <v>3</v>
      </c>
      <c r="AT619">
        <v>0.34200000000000003</v>
      </c>
      <c r="AU619" t="s">
        <v>42</v>
      </c>
      <c r="AV619">
        <v>0</v>
      </c>
      <c r="AW619">
        <v>2</v>
      </c>
      <c r="AX619">
        <v>85737764</v>
      </c>
      <c r="AY619">
        <v>1</v>
      </c>
      <c r="AZ619">
        <v>0</v>
      </c>
      <c r="BA619">
        <v>603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CV619">
        <v>0</v>
      </c>
      <c r="CW619">
        <v>0</v>
      </c>
      <c r="CX619">
        <f>ROUND(Y619*Source!I353,9)</f>
        <v>0.11286</v>
      </c>
      <c r="CY619">
        <f t="shared" si="343"/>
        <v>5.82</v>
      </c>
      <c r="CZ619">
        <f t="shared" si="344"/>
        <v>5.82</v>
      </c>
      <c r="DA619">
        <f t="shared" si="345"/>
        <v>1</v>
      </c>
      <c r="DB619">
        <f t="shared" si="346"/>
        <v>1.99</v>
      </c>
      <c r="DC619">
        <f t="shared" si="347"/>
        <v>0</v>
      </c>
      <c r="DD619" t="s">
        <v>3</v>
      </c>
      <c r="DE619" t="s">
        <v>3</v>
      </c>
      <c r="DF619">
        <f t="shared" si="341"/>
        <v>0.66</v>
      </c>
      <c r="DG619">
        <f t="shared" si="338"/>
        <v>0</v>
      </c>
      <c r="DH619">
        <f t="shared" si="339"/>
        <v>0</v>
      </c>
      <c r="DI619">
        <f t="shared" si="313"/>
        <v>0</v>
      </c>
      <c r="DJ619">
        <f t="shared" si="348"/>
        <v>0.66</v>
      </c>
      <c r="DK619">
        <v>0</v>
      </c>
      <c r="DL619" t="s">
        <v>3</v>
      </c>
      <c r="DM619">
        <v>0</v>
      </c>
      <c r="DN619" t="s">
        <v>3</v>
      </c>
      <c r="DO619">
        <v>0</v>
      </c>
    </row>
    <row r="620" spans="1:119" x14ac:dyDescent="0.2">
      <c r="A620">
        <f>ROW(Source!A353)</f>
        <v>353</v>
      </c>
      <c r="B620">
        <v>85736471</v>
      </c>
      <c r="C620">
        <v>85737739</v>
      </c>
      <c r="D620">
        <v>85199230</v>
      </c>
      <c r="E620">
        <v>1</v>
      </c>
      <c r="F620">
        <v>1</v>
      </c>
      <c r="G620">
        <v>1081</v>
      </c>
      <c r="H620">
        <v>3</v>
      </c>
      <c r="I620" t="s">
        <v>736</v>
      </c>
      <c r="J620" t="s">
        <v>737</v>
      </c>
      <c r="K620" t="s">
        <v>738</v>
      </c>
      <c r="L620">
        <v>1348</v>
      </c>
      <c r="N620">
        <v>1009</v>
      </c>
      <c r="O620" t="s">
        <v>700</v>
      </c>
      <c r="P620" t="s">
        <v>700</v>
      </c>
      <c r="Q620">
        <v>1000</v>
      </c>
      <c r="W620">
        <v>0</v>
      </c>
      <c r="X620">
        <v>1270042986</v>
      </c>
      <c r="Y620">
        <f t="shared" si="342"/>
        <v>8.7000000000000001E-4</v>
      </c>
      <c r="AA620">
        <v>16214.84</v>
      </c>
      <c r="AB620">
        <v>0</v>
      </c>
      <c r="AC620">
        <v>0</v>
      </c>
      <c r="AD620">
        <v>0</v>
      </c>
      <c r="AE620">
        <v>16214.84</v>
      </c>
      <c r="AF620">
        <v>0</v>
      </c>
      <c r="AG620">
        <v>0</v>
      </c>
      <c r="AH620">
        <v>0</v>
      </c>
      <c r="AI620">
        <v>1</v>
      </c>
      <c r="AJ620">
        <v>1</v>
      </c>
      <c r="AK620">
        <v>1</v>
      </c>
      <c r="AL620">
        <v>1</v>
      </c>
      <c r="AM620">
        <v>-2</v>
      </c>
      <c r="AN620">
        <v>0</v>
      </c>
      <c r="AO620">
        <v>1</v>
      </c>
      <c r="AP620">
        <v>1</v>
      </c>
      <c r="AQ620">
        <v>0</v>
      </c>
      <c r="AR620">
        <v>0</v>
      </c>
      <c r="AS620" t="s">
        <v>3</v>
      </c>
      <c r="AT620">
        <v>8.7000000000000001E-4</v>
      </c>
      <c r="AU620" t="s">
        <v>42</v>
      </c>
      <c r="AV620">
        <v>0</v>
      </c>
      <c r="AW620">
        <v>2</v>
      </c>
      <c r="AX620">
        <v>85737765</v>
      </c>
      <c r="AY620">
        <v>1</v>
      </c>
      <c r="AZ620">
        <v>0</v>
      </c>
      <c r="BA620">
        <v>604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CV620">
        <v>0</v>
      </c>
      <c r="CW620">
        <v>0</v>
      </c>
      <c r="CX620">
        <f>ROUND(Y620*Source!I353,9)</f>
        <v>2.8709999999999999E-4</v>
      </c>
      <c r="CY620">
        <f t="shared" si="343"/>
        <v>16214.84</v>
      </c>
      <c r="CZ620">
        <f t="shared" si="344"/>
        <v>16214.84</v>
      </c>
      <c r="DA620">
        <f t="shared" si="345"/>
        <v>1</v>
      </c>
      <c r="DB620">
        <f t="shared" si="346"/>
        <v>14.11</v>
      </c>
      <c r="DC620">
        <f t="shared" si="347"/>
        <v>0</v>
      </c>
      <c r="DD620" t="s">
        <v>3</v>
      </c>
      <c r="DE620" t="s">
        <v>3</v>
      </c>
      <c r="DF620">
        <f t="shared" si="341"/>
        <v>4.66</v>
      </c>
      <c r="DG620">
        <f t="shared" si="338"/>
        <v>0</v>
      </c>
      <c r="DH620">
        <f t="shared" si="339"/>
        <v>0</v>
      </c>
      <c r="DI620">
        <f t="shared" si="313"/>
        <v>0</v>
      </c>
      <c r="DJ620">
        <f t="shared" si="348"/>
        <v>4.66</v>
      </c>
      <c r="DK620">
        <v>0</v>
      </c>
      <c r="DL620" t="s">
        <v>3</v>
      </c>
      <c r="DM620">
        <v>0</v>
      </c>
      <c r="DN620" t="s">
        <v>3</v>
      </c>
      <c r="DO620">
        <v>0</v>
      </c>
    </row>
    <row r="621" spans="1:119" x14ac:dyDescent="0.2">
      <c r="A621">
        <f>ROW(Source!A353)</f>
        <v>353</v>
      </c>
      <c r="B621">
        <v>85736471</v>
      </c>
      <c r="C621">
        <v>85737739</v>
      </c>
      <c r="D621">
        <v>85199398</v>
      </c>
      <c r="E621">
        <v>1</v>
      </c>
      <c r="F621">
        <v>1</v>
      </c>
      <c r="G621">
        <v>1081</v>
      </c>
      <c r="H621">
        <v>3</v>
      </c>
      <c r="I621" t="s">
        <v>739</v>
      </c>
      <c r="J621" t="s">
        <v>740</v>
      </c>
      <c r="K621" t="s">
        <v>741</v>
      </c>
      <c r="L621">
        <v>1346</v>
      </c>
      <c r="N621">
        <v>1009</v>
      </c>
      <c r="O621" t="s">
        <v>723</v>
      </c>
      <c r="P621" t="s">
        <v>723</v>
      </c>
      <c r="Q621">
        <v>1</v>
      </c>
      <c r="W621">
        <v>0</v>
      </c>
      <c r="X621">
        <v>488689173</v>
      </c>
      <c r="Y621">
        <f t="shared" si="342"/>
        <v>0.1</v>
      </c>
      <c r="AA621">
        <v>20.190000000000001</v>
      </c>
      <c r="AB621">
        <v>0</v>
      </c>
      <c r="AC621">
        <v>0</v>
      </c>
      <c r="AD621">
        <v>0</v>
      </c>
      <c r="AE621">
        <v>20.190000000000001</v>
      </c>
      <c r="AF621">
        <v>0</v>
      </c>
      <c r="AG621">
        <v>0</v>
      </c>
      <c r="AH621">
        <v>0</v>
      </c>
      <c r="AI621">
        <v>1</v>
      </c>
      <c r="AJ621">
        <v>1</v>
      </c>
      <c r="AK621">
        <v>1</v>
      </c>
      <c r="AL621">
        <v>1</v>
      </c>
      <c r="AM621">
        <v>-2</v>
      </c>
      <c r="AN621">
        <v>0</v>
      </c>
      <c r="AO621">
        <v>1</v>
      </c>
      <c r="AP621">
        <v>1</v>
      </c>
      <c r="AQ621">
        <v>0</v>
      </c>
      <c r="AR621">
        <v>0</v>
      </c>
      <c r="AS621" t="s">
        <v>3</v>
      </c>
      <c r="AT621">
        <v>0.1</v>
      </c>
      <c r="AU621" t="s">
        <v>42</v>
      </c>
      <c r="AV621">
        <v>0</v>
      </c>
      <c r="AW621">
        <v>2</v>
      </c>
      <c r="AX621">
        <v>85737766</v>
      </c>
      <c r="AY621">
        <v>1</v>
      </c>
      <c r="AZ621">
        <v>0</v>
      </c>
      <c r="BA621">
        <v>605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CV621">
        <v>0</v>
      </c>
      <c r="CW621">
        <v>0</v>
      </c>
      <c r="CX621">
        <f>ROUND(Y621*Source!I353,9)</f>
        <v>3.3000000000000002E-2</v>
      </c>
      <c r="CY621">
        <f t="shared" si="343"/>
        <v>20.190000000000001</v>
      </c>
      <c r="CZ621">
        <f t="shared" si="344"/>
        <v>20.190000000000001</v>
      </c>
      <c r="DA621">
        <f t="shared" si="345"/>
        <v>1</v>
      </c>
      <c r="DB621">
        <f t="shared" si="346"/>
        <v>2.02</v>
      </c>
      <c r="DC621">
        <f t="shared" si="347"/>
        <v>0</v>
      </c>
      <c r="DD621" t="s">
        <v>3</v>
      </c>
      <c r="DE621" t="s">
        <v>3</v>
      </c>
      <c r="DF621">
        <f t="shared" si="341"/>
        <v>0.67</v>
      </c>
      <c r="DG621">
        <f t="shared" si="338"/>
        <v>0</v>
      </c>
      <c r="DH621">
        <f t="shared" si="339"/>
        <v>0</v>
      </c>
      <c r="DI621">
        <f t="shared" si="313"/>
        <v>0</v>
      </c>
      <c r="DJ621">
        <f t="shared" si="348"/>
        <v>0.67</v>
      </c>
      <c r="DK621">
        <v>0</v>
      </c>
      <c r="DL621" t="s">
        <v>3</v>
      </c>
      <c r="DM621">
        <v>0</v>
      </c>
      <c r="DN621" t="s">
        <v>3</v>
      </c>
      <c r="DO621">
        <v>0</v>
      </c>
    </row>
    <row r="622" spans="1:119" x14ac:dyDescent="0.2">
      <c r="A622">
        <f>ROW(Source!A353)</f>
        <v>353</v>
      </c>
      <c r="B622">
        <v>85736471</v>
      </c>
      <c r="C622">
        <v>85737739</v>
      </c>
      <c r="D622">
        <v>85199540</v>
      </c>
      <c r="E622">
        <v>1</v>
      </c>
      <c r="F622">
        <v>1</v>
      </c>
      <c r="G622">
        <v>1081</v>
      </c>
      <c r="H622">
        <v>3</v>
      </c>
      <c r="I622" t="s">
        <v>742</v>
      </c>
      <c r="J622" t="s">
        <v>743</v>
      </c>
      <c r="K622" t="s">
        <v>744</v>
      </c>
      <c r="L622">
        <v>1348</v>
      </c>
      <c r="N622">
        <v>1009</v>
      </c>
      <c r="O622" t="s">
        <v>700</v>
      </c>
      <c r="P622" t="s">
        <v>700</v>
      </c>
      <c r="Q622">
        <v>1000</v>
      </c>
      <c r="W622">
        <v>0</v>
      </c>
      <c r="X622">
        <v>-1009884797</v>
      </c>
      <c r="Y622">
        <f t="shared" si="342"/>
        <v>4.0000000000000002E-4</v>
      </c>
      <c r="AA622">
        <v>35445.93</v>
      </c>
      <c r="AB622">
        <v>0</v>
      </c>
      <c r="AC622">
        <v>0</v>
      </c>
      <c r="AD622">
        <v>0</v>
      </c>
      <c r="AE622">
        <v>35445.93</v>
      </c>
      <c r="AF622">
        <v>0</v>
      </c>
      <c r="AG622">
        <v>0</v>
      </c>
      <c r="AH622">
        <v>0</v>
      </c>
      <c r="AI622">
        <v>1</v>
      </c>
      <c r="AJ622">
        <v>1</v>
      </c>
      <c r="AK622">
        <v>1</v>
      </c>
      <c r="AL622">
        <v>1</v>
      </c>
      <c r="AM622">
        <v>-2</v>
      </c>
      <c r="AN622">
        <v>0</v>
      </c>
      <c r="AO622">
        <v>1</v>
      </c>
      <c r="AP622">
        <v>1</v>
      </c>
      <c r="AQ622">
        <v>0</v>
      </c>
      <c r="AR622">
        <v>0</v>
      </c>
      <c r="AS622" t="s">
        <v>3</v>
      </c>
      <c r="AT622">
        <v>4.0000000000000002E-4</v>
      </c>
      <c r="AU622" t="s">
        <v>42</v>
      </c>
      <c r="AV622">
        <v>0</v>
      </c>
      <c r="AW622">
        <v>2</v>
      </c>
      <c r="AX622">
        <v>85737767</v>
      </c>
      <c r="AY622">
        <v>1</v>
      </c>
      <c r="AZ622">
        <v>0</v>
      </c>
      <c r="BA622">
        <v>606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CV622">
        <v>0</v>
      </c>
      <c r="CW622">
        <v>0</v>
      </c>
      <c r="CX622">
        <f>ROUND(Y622*Source!I353,9)</f>
        <v>1.3200000000000001E-4</v>
      </c>
      <c r="CY622">
        <f t="shared" si="343"/>
        <v>35445.93</v>
      </c>
      <c r="CZ622">
        <f t="shared" si="344"/>
        <v>35445.93</v>
      </c>
      <c r="DA622">
        <f t="shared" si="345"/>
        <v>1</v>
      </c>
      <c r="DB622">
        <f t="shared" si="346"/>
        <v>14.18</v>
      </c>
      <c r="DC622">
        <f t="shared" si="347"/>
        <v>0</v>
      </c>
      <c r="DD622" t="s">
        <v>3</v>
      </c>
      <c r="DE622" t="s">
        <v>3</v>
      </c>
      <c r="DF622">
        <f t="shared" si="341"/>
        <v>4.68</v>
      </c>
      <c r="DG622">
        <f t="shared" si="338"/>
        <v>0</v>
      </c>
      <c r="DH622">
        <f t="shared" si="339"/>
        <v>0</v>
      </c>
      <c r="DI622">
        <f t="shared" si="313"/>
        <v>0</v>
      </c>
      <c r="DJ622">
        <f t="shared" si="348"/>
        <v>4.68</v>
      </c>
      <c r="DK622">
        <v>0</v>
      </c>
      <c r="DL622" t="s">
        <v>3</v>
      </c>
      <c r="DM622">
        <v>0</v>
      </c>
      <c r="DN622" t="s">
        <v>3</v>
      </c>
      <c r="DO622">
        <v>0</v>
      </c>
    </row>
    <row r="623" spans="1:119" x14ac:dyDescent="0.2">
      <c r="A623">
        <f>ROW(Source!A353)</f>
        <v>353</v>
      </c>
      <c r="B623">
        <v>85736471</v>
      </c>
      <c r="C623">
        <v>85737739</v>
      </c>
      <c r="D623">
        <v>85211456</v>
      </c>
      <c r="E623">
        <v>1</v>
      </c>
      <c r="F623">
        <v>1</v>
      </c>
      <c r="G623">
        <v>1081</v>
      </c>
      <c r="H623">
        <v>3</v>
      </c>
      <c r="I623" t="s">
        <v>154</v>
      </c>
      <c r="J623" t="s">
        <v>157</v>
      </c>
      <c r="K623" t="s">
        <v>155</v>
      </c>
      <c r="L623">
        <v>1301</v>
      </c>
      <c r="N623">
        <v>1003</v>
      </c>
      <c r="O623" t="s">
        <v>156</v>
      </c>
      <c r="P623" t="s">
        <v>156</v>
      </c>
      <c r="Q623">
        <v>1</v>
      </c>
      <c r="W623">
        <v>0</v>
      </c>
      <c r="X623">
        <v>-367345504</v>
      </c>
      <c r="Y623">
        <f t="shared" si="342"/>
        <v>100</v>
      </c>
      <c r="AA623">
        <v>28.1</v>
      </c>
      <c r="AB623">
        <v>0</v>
      </c>
      <c r="AC623">
        <v>0</v>
      </c>
      <c r="AD623">
        <v>0</v>
      </c>
      <c r="AE623">
        <v>28.1</v>
      </c>
      <c r="AF623">
        <v>0</v>
      </c>
      <c r="AG623">
        <v>0</v>
      </c>
      <c r="AH623">
        <v>0</v>
      </c>
      <c r="AI623">
        <v>1</v>
      </c>
      <c r="AJ623">
        <v>1</v>
      </c>
      <c r="AK623">
        <v>1</v>
      </c>
      <c r="AL623">
        <v>1</v>
      </c>
      <c r="AM623">
        <v>0</v>
      </c>
      <c r="AN623">
        <v>0</v>
      </c>
      <c r="AO623">
        <v>0</v>
      </c>
      <c r="AP623">
        <v>1</v>
      </c>
      <c r="AQ623">
        <v>0</v>
      </c>
      <c r="AR623">
        <v>0</v>
      </c>
      <c r="AS623" t="s">
        <v>3</v>
      </c>
      <c r="AT623">
        <v>100</v>
      </c>
      <c r="AU623" t="s">
        <v>42</v>
      </c>
      <c r="AV623">
        <v>0</v>
      </c>
      <c r="AW623">
        <v>1</v>
      </c>
      <c r="AX623">
        <v>-1</v>
      </c>
      <c r="AY623">
        <v>0</v>
      </c>
      <c r="AZ623">
        <v>0</v>
      </c>
      <c r="BA623" t="s">
        <v>3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CV623">
        <v>0</v>
      </c>
      <c r="CW623">
        <v>0</v>
      </c>
      <c r="CX623">
        <f>ROUND(Y623*Source!I353,9)</f>
        <v>33</v>
      </c>
      <c r="CY623">
        <f t="shared" si="343"/>
        <v>28.1</v>
      </c>
      <c r="CZ623">
        <f t="shared" si="344"/>
        <v>28.1</v>
      </c>
      <c r="DA623">
        <f t="shared" si="345"/>
        <v>1</v>
      </c>
      <c r="DB623">
        <f t="shared" si="346"/>
        <v>2810</v>
      </c>
      <c r="DC623">
        <f t="shared" si="347"/>
        <v>0</v>
      </c>
      <c r="DD623" t="s">
        <v>3</v>
      </c>
      <c r="DE623" t="s">
        <v>3</v>
      </c>
      <c r="DF623">
        <f t="shared" si="341"/>
        <v>927.3</v>
      </c>
      <c r="DG623">
        <f t="shared" si="338"/>
        <v>0</v>
      </c>
      <c r="DH623">
        <f t="shared" si="339"/>
        <v>0</v>
      </c>
      <c r="DI623">
        <f t="shared" si="313"/>
        <v>0</v>
      </c>
      <c r="DJ623">
        <f t="shared" si="348"/>
        <v>927.3</v>
      </c>
      <c r="DK623">
        <v>0</v>
      </c>
      <c r="DL623" t="s">
        <v>3</v>
      </c>
      <c r="DM623">
        <v>0</v>
      </c>
      <c r="DN623" t="s">
        <v>3</v>
      </c>
      <c r="DO623">
        <v>0</v>
      </c>
    </row>
    <row r="624" spans="1:119" x14ac:dyDescent="0.2">
      <c r="A624">
        <f>ROW(Source!A353)</f>
        <v>353</v>
      </c>
      <c r="B624">
        <v>85736471</v>
      </c>
      <c r="C624">
        <v>85737739</v>
      </c>
      <c r="D624">
        <v>85216855</v>
      </c>
      <c r="E624">
        <v>1</v>
      </c>
      <c r="F624">
        <v>1</v>
      </c>
      <c r="G624">
        <v>1081</v>
      </c>
      <c r="H624">
        <v>3</v>
      </c>
      <c r="I624" t="s">
        <v>150</v>
      </c>
      <c r="J624" t="s">
        <v>152</v>
      </c>
      <c r="K624" t="s">
        <v>151</v>
      </c>
      <c r="L624">
        <v>1354</v>
      </c>
      <c r="N624">
        <v>1010</v>
      </c>
      <c r="O624" t="s">
        <v>146</v>
      </c>
      <c r="P624" t="s">
        <v>146</v>
      </c>
      <c r="Q624">
        <v>1</v>
      </c>
      <c r="W624">
        <v>0</v>
      </c>
      <c r="X624">
        <v>470324337</v>
      </c>
      <c r="Y624">
        <f t="shared" si="342"/>
        <v>139.39393899999999</v>
      </c>
      <c r="AA624">
        <v>24.61</v>
      </c>
      <c r="AB624">
        <v>0</v>
      </c>
      <c r="AC624">
        <v>0</v>
      </c>
      <c r="AD624">
        <v>0</v>
      </c>
      <c r="AE624">
        <v>24.61</v>
      </c>
      <c r="AF624">
        <v>0</v>
      </c>
      <c r="AG624">
        <v>0</v>
      </c>
      <c r="AH624">
        <v>0</v>
      </c>
      <c r="AI624">
        <v>1</v>
      </c>
      <c r="AJ624">
        <v>1</v>
      </c>
      <c r="AK624">
        <v>1</v>
      </c>
      <c r="AL624">
        <v>1</v>
      </c>
      <c r="AM624">
        <v>0</v>
      </c>
      <c r="AN624">
        <v>0</v>
      </c>
      <c r="AO624">
        <v>0</v>
      </c>
      <c r="AP624">
        <v>1</v>
      </c>
      <c r="AQ624">
        <v>0</v>
      </c>
      <c r="AR624">
        <v>0</v>
      </c>
      <c r="AS624" t="s">
        <v>3</v>
      </c>
      <c r="AT624">
        <v>139.39393899999999</v>
      </c>
      <c r="AU624" t="s">
        <v>42</v>
      </c>
      <c r="AV624">
        <v>0</v>
      </c>
      <c r="AW624">
        <v>1</v>
      </c>
      <c r="AX624">
        <v>-1</v>
      </c>
      <c r="AY624">
        <v>0</v>
      </c>
      <c r="AZ624">
        <v>0</v>
      </c>
      <c r="BA624" t="s">
        <v>3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CV624">
        <v>0</v>
      </c>
      <c r="CW624">
        <v>0</v>
      </c>
      <c r="CX624">
        <f>ROUND(Y624*Source!I353,9)</f>
        <v>45.999999870000003</v>
      </c>
      <c r="CY624">
        <f t="shared" si="343"/>
        <v>24.61</v>
      </c>
      <c r="CZ624">
        <f t="shared" si="344"/>
        <v>24.61</v>
      </c>
      <c r="DA624">
        <f t="shared" si="345"/>
        <v>1</v>
      </c>
      <c r="DB624">
        <f t="shared" si="346"/>
        <v>3430.48</v>
      </c>
      <c r="DC624">
        <f t="shared" si="347"/>
        <v>0</v>
      </c>
      <c r="DD624" t="s">
        <v>3</v>
      </c>
      <c r="DE624" t="s">
        <v>3</v>
      </c>
      <c r="DF624">
        <f t="shared" si="341"/>
        <v>1132.06</v>
      </c>
      <c r="DG624">
        <f t="shared" si="338"/>
        <v>0</v>
      </c>
      <c r="DH624">
        <f t="shared" si="339"/>
        <v>0</v>
      </c>
      <c r="DI624">
        <f t="shared" si="313"/>
        <v>0</v>
      </c>
      <c r="DJ624">
        <f t="shared" si="348"/>
        <v>1132.06</v>
      </c>
      <c r="DK624">
        <v>0</v>
      </c>
      <c r="DL624" t="s">
        <v>3</v>
      </c>
      <c r="DM624">
        <v>0</v>
      </c>
      <c r="DN624" t="s">
        <v>3</v>
      </c>
      <c r="DO624">
        <v>0</v>
      </c>
    </row>
    <row r="625" spans="1:119" x14ac:dyDescent="0.2">
      <c r="A625">
        <f>ROW(Source!A353)</f>
        <v>353</v>
      </c>
      <c r="B625">
        <v>85736471</v>
      </c>
      <c r="C625">
        <v>85737739</v>
      </c>
      <c r="D625">
        <v>85216790</v>
      </c>
      <c r="E625">
        <v>1</v>
      </c>
      <c r="F625">
        <v>1</v>
      </c>
      <c r="G625">
        <v>1081</v>
      </c>
      <c r="H625">
        <v>3</v>
      </c>
      <c r="I625" t="s">
        <v>144</v>
      </c>
      <c r="J625" t="s">
        <v>147</v>
      </c>
      <c r="K625" t="s">
        <v>145</v>
      </c>
      <c r="L625">
        <v>1354</v>
      </c>
      <c r="N625">
        <v>1010</v>
      </c>
      <c r="O625" t="s">
        <v>146</v>
      </c>
      <c r="P625" t="s">
        <v>146</v>
      </c>
      <c r="Q625">
        <v>1</v>
      </c>
      <c r="W625">
        <v>0</v>
      </c>
      <c r="X625">
        <v>-1344566016</v>
      </c>
      <c r="Y625">
        <f t="shared" si="342"/>
        <v>78.787879000000004</v>
      </c>
      <c r="AA625">
        <v>34.97</v>
      </c>
      <c r="AB625">
        <v>0</v>
      </c>
      <c r="AC625">
        <v>0</v>
      </c>
      <c r="AD625">
        <v>0</v>
      </c>
      <c r="AE625">
        <v>34.97</v>
      </c>
      <c r="AF625">
        <v>0</v>
      </c>
      <c r="AG625">
        <v>0</v>
      </c>
      <c r="AH625">
        <v>0</v>
      </c>
      <c r="AI625">
        <v>1</v>
      </c>
      <c r="AJ625">
        <v>1</v>
      </c>
      <c r="AK625">
        <v>1</v>
      </c>
      <c r="AL625">
        <v>1</v>
      </c>
      <c r="AM625">
        <v>0</v>
      </c>
      <c r="AN625">
        <v>0</v>
      </c>
      <c r="AO625">
        <v>0</v>
      </c>
      <c r="AP625">
        <v>1</v>
      </c>
      <c r="AQ625">
        <v>0</v>
      </c>
      <c r="AR625">
        <v>0</v>
      </c>
      <c r="AS625" t="s">
        <v>3</v>
      </c>
      <c r="AT625">
        <v>78.787879000000004</v>
      </c>
      <c r="AU625" t="s">
        <v>42</v>
      </c>
      <c r="AV625">
        <v>0</v>
      </c>
      <c r="AW625">
        <v>1</v>
      </c>
      <c r="AX625">
        <v>-1</v>
      </c>
      <c r="AY625">
        <v>0</v>
      </c>
      <c r="AZ625">
        <v>0</v>
      </c>
      <c r="BA625" t="s">
        <v>3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CV625">
        <v>0</v>
      </c>
      <c r="CW625">
        <v>0</v>
      </c>
      <c r="CX625">
        <f>ROUND(Y625*Source!I353,9)</f>
        <v>26.000000069999999</v>
      </c>
      <c r="CY625">
        <f t="shared" si="343"/>
        <v>34.97</v>
      </c>
      <c r="CZ625">
        <f t="shared" si="344"/>
        <v>34.97</v>
      </c>
      <c r="DA625">
        <f t="shared" si="345"/>
        <v>1</v>
      </c>
      <c r="DB625">
        <f t="shared" si="346"/>
        <v>2755.21</v>
      </c>
      <c r="DC625">
        <f t="shared" si="347"/>
        <v>0</v>
      </c>
      <c r="DD625" t="s">
        <v>3</v>
      </c>
      <c r="DE625" t="s">
        <v>3</v>
      </c>
      <c r="DF625">
        <f t="shared" si="341"/>
        <v>909.22</v>
      </c>
      <c r="DG625">
        <f t="shared" si="338"/>
        <v>0</v>
      </c>
      <c r="DH625">
        <f t="shared" si="339"/>
        <v>0</v>
      </c>
      <c r="DI625">
        <f t="shared" si="313"/>
        <v>0</v>
      </c>
      <c r="DJ625">
        <f t="shared" si="348"/>
        <v>909.22</v>
      </c>
      <c r="DK625">
        <v>0</v>
      </c>
      <c r="DL625" t="s">
        <v>3</v>
      </c>
      <c r="DM625">
        <v>0</v>
      </c>
      <c r="DN625" t="s">
        <v>3</v>
      </c>
      <c r="DO625">
        <v>0</v>
      </c>
    </row>
    <row r="626" spans="1:119" x14ac:dyDescent="0.2">
      <c r="A626">
        <f>ROW(Source!A354)</f>
        <v>354</v>
      </c>
      <c r="B626">
        <v>85736473</v>
      </c>
      <c r="C626">
        <v>85737739</v>
      </c>
      <c r="D626">
        <v>85164021</v>
      </c>
      <c r="E626">
        <v>1081</v>
      </c>
      <c r="F626">
        <v>1</v>
      </c>
      <c r="G626">
        <v>1081</v>
      </c>
      <c r="H626">
        <v>1</v>
      </c>
      <c r="I626" t="s">
        <v>684</v>
      </c>
      <c r="J626" t="s">
        <v>3</v>
      </c>
      <c r="K626" t="s">
        <v>685</v>
      </c>
      <c r="L626">
        <v>1191</v>
      </c>
      <c r="N626">
        <v>1013</v>
      </c>
      <c r="O626" t="s">
        <v>686</v>
      </c>
      <c r="P626" t="s">
        <v>686</v>
      </c>
      <c r="Q626">
        <v>1</v>
      </c>
      <c r="W626">
        <v>0</v>
      </c>
      <c r="X626">
        <v>476480486</v>
      </c>
      <c r="Y626">
        <f>((AT626*1.15)*1.2)</f>
        <v>46.506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</v>
      </c>
      <c r="AJ626">
        <v>1</v>
      </c>
      <c r="AK626">
        <v>1</v>
      </c>
      <c r="AL626">
        <v>1</v>
      </c>
      <c r="AM626">
        <v>5</v>
      </c>
      <c r="AN626">
        <v>0</v>
      </c>
      <c r="AO626">
        <v>1</v>
      </c>
      <c r="AP626">
        <v>1</v>
      </c>
      <c r="AQ626">
        <v>0</v>
      </c>
      <c r="AR626">
        <v>0</v>
      </c>
      <c r="AS626" t="s">
        <v>3</v>
      </c>
      <c r="AT626">
        <v>33.700000000000003</v>
      </c>
      <c r="AU626" t="s">
        <v>141</v>
      </c>
      <c r="AV626">
        <v>1</v>
      </c>
      <c r="AW626">
        <v>2</v>
      </c>
      <c r="AX626">
        <v>85737756</v>
      </c>
      <c r="AY626">
        <v>1</v>
      </c>
      <c r="AZ626">
        <v>0</v>
      </c>
      <c r="BA626">
        <v>610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CU626">
        <f>ROUND(AT626*Source!I354*AH626*AL626,2)</f>
        <v>0</v>
      </c>
      <c r="CV626">
        <f>ROUND(Y626*Source!I354,9)</f>
        <v>15.34698</v>
      </c>
      <c r="CW626">
        <v>0</v>
      </c>
      <c r="CX626">
        <f>ROUND(Y626*Source!I354,9)</f>
        <v>15.34698</v>
      </c>
      <c r="CY626">
        <f>AD626</f>
        <v>0</v>
      </c>
      <c r="CZ626">
        <f>AH626</f>
        <v>0</v>
      </c>
      <c r="DA626">
        <f>AL626</f>
        <v>1</v>
      </c>
      <c r="DB626">
        <f>ROUND(((ROUND(AT626*CZ626,2)*1.15)*1.2),6)</f>
        <v>0</v>
      </c>
      <c r="DC626">
        <f>ROUND(((ROUND(AT626*AG626,2)*1.15)*1.2),6)</f>
        <v>0</v>
      </c>
      <c r="DD626" t="s">
        <v>3</v>
      </c>
      <c r="DE626" t="s">
        <v>3</v>
      </c>
      <c r="DF626">
        <f t="shared" si="341"/>
        <v>0</v>
      </c>
      <c r="DG626">
        <f t="shared" si="338"/>
        <v>0</v>
      </c>
      <c r="DH626">
        <f t="shared" si="339"/>
        <v>0</v>
      </c>
      <c r="DI626">
        <f t="shared" si="313"/>
        <v>0</v>
      </c>
      <c r="DJ626">
        <f>DI626</f>
        <v>0</v>
      </c>
      <c r="DK626">
        <v>0</v>
      </c>
      <c r="DL626" t="s">
        <v>3</v>
      </c>
      <c r="DM626">
        <v>0</v>
      </c>
      <c r="DN626" t="s">
        <v>3</v>
      </c>
      <c r="DO626">
        <v>0</v>
      </c>
    </row>
    <row r="627" spans="1:119" x14ac:dyDescent="0.2">
      <c r="A627">
        <f>ROW(Source!A354)</f>
        <v>354</v>
      </c>
      <c r="B627">
        <v>85736473</v>
      </c>
      <c r="C627">
        <v>85737739</v>
      </c>
      <c r="D627">
        <v>85229630</v>
      </c>
      <c r="E627">
        <v>1</v>
      </c>
      <c r="F627">
        <v>1</v>
      </c>
      <c r="G627">
        <v>1081</v>
      </c>
      <c r="H627">
        <v>2</v>
      </c>
      <c r="I627" t="s">
        <v>724</v>
      </c>
      <c r="J627" t="s">
        <v>725</v>
      </c>
      <c r="K627" t="s">
        <v>726</v>
      </c>
      <c r="L627">
        <v>1368</v>
      </c>
      <c r="N627">
        <v>1011</v>
      </c>
      <c r="O627" t="s">
        <v>690</v>
      </c>
      <c r="P627" t="s">
        <v>690</v>
      </c>
      <c r="Q627">
        <v>1</v>
      </c>
      <c r="W627">
        <v>0</v>
      </c>
      <c r="X627">
        <v>378609176</v>
      </c>
      <c r="Y627">
        <f>((AT627*1.25)*1.2)</f>
        <v>1.7849999999999997</v>
      </c>
      <c r="AA627">
        <v>0</v>
      </c>
      <c r="AB627">
        <v>46.59</v>
      </c>
      <c r="AC627">
        <v>0</v>
      </c>
      <c r="AD627">
        <v>0</v>
      </c>
      <c r="AE627">
        <v>0</v>
      </c>
      <c r="AF627">
        <v>3.18</v>
      </c>
      <c r="AG627">
        <v>0</v>
      </c>
      <c r="AH627">
        <v>0</v>
      </c>
      <c r="AI627">
        <v>1</v>
      </c>
      <c r="AJ627">
        <v>13.73</v>
      </c>
      <c r="AK627">
        <v>1</v>
      </c>
      <c r="AL627">
        <v>1</v>
      </c>
      <c r="AM627">
        <v>2</v>
      </c>
      <c r="AN627">
        <v>0</v>
      </c>
      <c r="AO627">
        <v>1</v>
      </c>
      <c r="AP627">
        <v>1</v>
      </c>
      <c r="AQ627">
        <v>0</v>
      </c>
      <c r="AR627">
        <v>0</v>
      </c>
      <c r="AS627" t="s">
        <v>3</v>
      </c>
      <c r="AT627">
        <v>1.19</v>
      </c>
      <c r="AU627" t="s">
        <v>140</v>
      </c>
      <c r="AV627">
        <v>0</v>
      </c>
      <c r="AW627">
        <v>2</v>
      </c>
      <c r="AX627">
        <v>85737757</v>
      </c>
      <c r="AY627">
        <v>1</v>
      </c>
      <c r="AZ627">
        <v>0</v>
      </c>
      <c r="BA627">
        <v>611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CV627">
        <v>0</v>
      </c>
      <c r="CW627">
        <f>ROUND(Y627*Source!I354*DO627,9)</f>
        <v>0</v>
      </c>
      <c r="CX627">
        <f>ROUND(Y627*Source!I354,9)</f>
        <v>0.58904999999999996</v>
      </c>
      <c r="CY627">
        <f>AB627</f>
        <v>46.59</v>
      </c>
      <c r="CZ627">
        <f>AF627</f>
        <v>3.18</v>
      </c>
      <c r="DA627">
        <f>AJ627</f>
        <v>13.73</v>
      </c>
      <c r="DB627">
        <f>ROUND(((ROUND(AT627*CZ627,2)*1.25)*1.2),6)</f>
        <v>5.67</v>
      </c>
      <c r="DC627">
        <f>ROUND(((ROUND(AT627*AG627,2)*1.25)*1.2),6)</f>
        <v>0</v>
      </c>
      <c r="DD627" t="s">
        <v>3</v>
      </c>
      <c r="DE627" t="s">
        <v>3</v>
      </c>
      <c r="DF627">
        <f t="shared" si="341"/>
        <v>0</v>
      </c>
      <c r="DG627">
        <f>ROUND(ROUND(AF627*AJ627,2)*CX627,2)</f>
        <v>25.72</v>
      </c>
      <c r="DH627">
        <f t="shared" si="339"/>
        <v>0</v>
      </c>
      <c r="DI627">
        <f t="shared" si="313"/>
        <v>0</v>
      </c>
      <c r="DJ627">
        <f>DG627</f>
        <v>25.72</v>
      </c>
      <c r="DK627">
        <v>0</v>
      </c>
      <c r="DL627" t="s">
        <v>3</v>
      </c>
      <c r="DM627">
        <v>0</v>
      </c>
      <c r="DN627" t="s">
        <v>3</v>
      </c>
      <c r="DO627">
        <v>0</v>
      </c>
    </row>
    <row r="628" spans="1:119" x14ac:dyDescent="0.2">
      <c r="A628">
        <f>ROW(Source!A354)</f>
        <v>354</v>
      </c>
      <c r="B628">
        <v>85736473</v>
      </c>
      <c r="C628">
        <v>85737739</v>
      </c>
      <c r="D628">
        <v>85229932</v>
      </c>
      <c r="E628">
        <v>1</v>
      </c>
      <c r="F628">
        <v>1</v>
      </c>
      <c r="G628">
        <v>1081</v>
      </c>
      <c r="H628">
        <v>2</v>
      </c>
      <c r="I628" t="s">
        <v>704</v>
      </c>
      <c r="J628" t="s">
        <v>705</v>
      </c>
      <c r="K628" t="s">
        <v>706</v>
      </c>
      <c r="L628">
        <v>1368</v>
      </c>
      <c r="N628">
        <v>1011</v>
      </c>
      <c r="O628" t="s">
        <v>690</v>
      </c>
      <c r="P628" t="s">
        <v>690</v>
      </c>
      <c r="Q628">
        <v>1</v>
      </c>
      <c r="W628">
        <v>0</v>
      </c>
      <c r="X628">
        <v>874612079</v>
      </c>
      <c r="Y628">
        <f>((AT628*1.25)*1.2)</f>
        <v>0.6</v>
      </c>
      <c r="AA628">
        <v>0</v>
      </c>
      <c r="AB628">
        <v>1513.56</v>
      </c>
      <c r="AC628">
        <v>758.78</v>
      </c>
      <c r="AD628">
        <v>0</v>
      </c>
      <c r="AE628">
        <v>0</v>
      </c>
      <c r="AF628">
        <v>83.1</v>
      </c>
      <c r="AG628">
        <v>12.62</v>
      </c>
      <c r="AH628">
        <v>0</v>
      </c>
      <c r="AI628">
        <v>1</v>
      </c>
      <c r="AJ628">
        <v>17.07</v>
      </c>
      <c r="AK628">
        <v>56.35</v>
      </c>
      <c r="AL628">
        <v>1</v>
      </c>
      <c r="AM628">
        <v>2</v>
      </c>
      <c r="AN628">
        <v>0</v>
      </c>
      <c r="AO628">
        <v>1</v>
      </c>
      <c r="AP628">
        <v>1</v>
      </c>
      <c r="AQ628">
        <v>0</v>
      </c>
      <c r="AR628">
        <v>0</v>
      </c>
      <c r="AS628" t="s">
        <v>3</v>
      </c>
      <c r="AT628">
        <v>0.4</v>
      </c>
      <c r="AU628" t="s">
        <v>140</v>
      </c>
      <c r="AV628">
        <v>0</v>
      </c>
      <c r="AW628">
        <v>2</v>
      </c>
      <c r="AX628">
        <v>85737758</v>
      </c>
      <c r="AY628">
        <v>1</v>
      </c>
      <c r="AZ628">
        <v>0</v>
      </c>
      <c r="BA628">
        <v>612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CV628">
        <v>0</v>
      </c>
      <c r="CW628">
        <f>ROUND(Y628*Source!I354*DO628,9)</f>
        <v>2.4987599999999999</v>
      </c>
      <c r="CX628">
        <f>ROUND(Y628*Source!I354,9)</f>
        <v>0.19800000000000001</v>
      </c>
      <c r="CY628">
        <f>AB628</f>
        <v>1513.56</v>
      </c>
      <c r="CZ628">
        <f>AF628</f>
        <v>83.1</v>
      </c>
      <c r="DA628">
        <f>AJ628</f>
        <v>17.07</v>
      </c>
      <c r="DB628">
        <f>ROUND(((ROUND(AT628*CZ628,2)*1.25)*1.2),6)</f>
        <v>49.86</v>
      </c>
      <c r="DC628">
        <f>ROUND(((ROUND(AT628*AG628,2)*1.25)*1.2),6)</f>
        <v>7.5750000000000002</v>
      </c>
      <c r="DD628" t="s">
        <v>3</v>
      </c>
      <c r="DE628" t="s">
        <v>3</v>
      </c>
      <c r="DF628">
        <f t="shared" si="341"/>
        <v>0</v>
      </c>
      <c r="DG628">
        <f>ROUND(ROUND(AF628*AJ628,2)*CX628,2)</f>
        <v>280.87</v>
      </c>
      <c r="DH628">
        <f>ROUND(ROUND(AG628*AK628,2)*CX628,2)</f>
        <v>140.81</v>
      </c>
      <c r="DI628">
        <f t="shared" si="313"/>
        <v>0</v>
      </c>
      <c r="DJ628">
        <f>DG628</f>
        <v>280.87</v>
      </c>
      <c r="DK628">
        <v>0</v>
      </c>
      <c r="DL628" t="s">
        <v>707</v>
      </c>
      <c r="DM628">
        <v>0</v>
      </c>
      <c r="DN628" t="s">
        <v>686</v>
      </c>
      <c r="DO628">
        <v>12.62</v>
      </c>
    </row>
    <row r="629" spans="1:119" x14ac:dyDescent="0.2">
      <c r="A629">
        <f>ROW(Source!A354)</f>
        <v>354</v>
      </c>
      <c r="B629">
        <v>85736473</v>
      </c>
      <c r="C629">
        <v>85737739</v>
      </c>
      <c r="D629">
        <v>85229166</v>
      </c>
      <c r="E629">
        <v>1</v>
      </c>
      <c r="F629">
        <v>1</v>
      </c>
      <c r="G629">
        <v>1081</v>
      </c>
      <c r="H629">
        <v>2</v>
      </c>
      <c r="I629" t="s">
        <v>727</v>
      </c>
      <c r="J629" t="s">
        <v>728</v>
      </c>
      <c r="K629" t="s">
        <v>729</v>
      </c>
      <c r="L629">
        <v>1368</v>
      </c>
      <c r="N629">
        <v>1011</v>
      </c>
      <c r="O629" t="s">
        <v>690</v>
      </c>
      <c r="P629" t="s">
        <v>690</v>
      </c>
      <c r="Q629">
        <v>1</v>
      </c>
      <c r="W629">
        <v>0</v>
      </c>
      <c r="X629">
        <v>-44940208</v>
      </c>
      <c r="Y629">
        <f>((AT629*1.25)*1.2)</f>
        <v>0.09</v>
      </c>
      <c r="AA629">
        <v>0</v>
      </c>
      <c r="AB629">
        <v>2758.65</v>
      </c>
      <c r="AC629">
        <v>1017.92</v>
      </c>
      <c r="AD629">
        <v>0</v>
      </c>
      <c r="AE629">
        <v>0</v>
      </c>
      <c r="AF629">
        <v>179.17</v>
      </c>
      <c r="AG629">
        <v>16.93</v>
      </c>
      <c r="AH629">
        <v>0</v>
      </c>
      <c r="AI629">
        <v>1</v>
      </c>
      <c r="AJ629">
        <v>14.43</v>
      </c>
      <c r="AK629">
        <v>56.35</v>
      </c>
      <c r="AL629">
        <v>1</v>
      </c>
      <c r="AM629">
        <v>2</v>
      </c>
      <c r="AN629">
        <v>0</v>
      </c>
      <c r="AO629">
        <v>1</v>
      </c>
      <c r="AP629">
        <v>1</v>
      </c>
      <c r="AQ629">
        <v>0</v>
      </c>
      <c r="AR629">
        <v>0</v>
      </c>
      <c r="AS629" t="s">
        <v>3</v>
      </c>
      <c r="AT629">
        <v>0.06</v>
      </c>
      <c r="AU629" t="s">
        <v>140</v>
      </c>
      <c r="AV629">
        <v>0</v>
      </c>
      <c r="AW629">
        <v>2</v>
      </c>
      <c r="AX629">
        <v>85737759</v>
      </c>
      <c r="AY629">
        <v>1</v>
      </c>
      <c r="AZ629">
        <v>0</v>
      </c>
      <c r="BA629">
        <v>613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CV629">
        <v>0</v>
      </c>
      <c r="CW629">
        <f>ROUND(Y629*Source!I354*DO629,9)</f>
        <v>0.50282099999999996</v>
      </c>
      <c r="CX629">
        <f>ROUND(Y629*Source!I354,9)</f>
        <v>2.9700000000000001E-2</v>
      </c>
      <c r="CY629">
        <f>AB629</f>
        <v>2758.65</v>
      </c>
      <c r="CZ629">
        <f>AF629</f>
        <v>179.17</v>
      </c>
      <c r="DA629">
        <f>AJ629</f>
        <v>14.43</v>
      </c>
      <c r="DB629">
        <f>ROUND(((ROUND(AT629*CZ629,2)*1.25)*1.2),6)</f>
        <v>16.125</v>
      </c>
      <c r="DC629">
        <f>ROUND(((ROUND(AT629*AG629,2)*1.25)*1.2),6)</f>
        <v>1.53</v>
      </c>
      <c r="DD629" t="s">
        <v>3</v>
      </c>
      <c r="DE629" t="s">
        <v>3</v>
      </c>
      <c r="DF629">
        <f t="shared" si="341"/>
        <v>0</v>
      </c>
      <c r="DG629">
        <f>ROUND(ROUND(AF629*AJ629,2)*CX629,2)</f>
        <v>76.790000000000006</v>
      </c>
      <c r="DH629">
        <f>ROUND(ROUND(AG629*AK629,2)*CX629,2)</f>
        <v>28.33</v>
      </c>
      <c r="DI629">
        <f t="shared" si="313"/>
        <v>0</v>
      </c>
      <c r="DJ629">
        <f>DG629</f>
        <v>76.790000000000006</v>
      </c>
      <c r="DK629">
        <v>0</v>
      </c>
      <c r="DL629" t="s">
        <v>707</v>
      </c>
      <c r="DM629">
        <v>0</v>
      </c>
      <c r="DN629" t="s">
        <v>686</v>
      </c>
      <c r="DO629">
        <v>16.93</v>
      </c>
    </row>
    <row r="630" spans="1:119" x14ac:dyDescent="0.2">
      <c r="A630">
        <f>ROW(Source!A354)</f>
        <v>354</v>
      </c>
      <c r="B630">
        <v>85736473</v>
      </c>
      <c r="C630">
        <v>85737739</v>
      </c>
      <c r="D630">
        <v>85198960</v>
      </c>
      <c r="E630">
        <v>1</v>
      </c>
      <c r="F630">
        <v>1</v>
      </c>
      <c r="G630">
        <v>1081</v>
      </c>
      <c r="H630">
        <v>3</v>
      </c>
      <c r="I630" t="s">
        <v>714</v>
      </c>
      <c r="J630" t="s">
        <v>715</v>
      </c>
      <c r="K630" t="s">
        <v>716</v>
      </c>
      <c r="L630">
        <v>1339</v>
      </c>
      <c r="N630">
        <v>1007</v>
      </c>
      <c r="O630" t="s">
        <v>694</v>
      </c>
      <c r="P630" t="s">
        <v>694</v>
      </c>
      <c r="Q630">
        <v>1</v>
      </c>
      <c r="W630">
        <v>0</v>
      </c>
      <c r="X630">
        <v>-1622585150</v>
      </c>
      <c r="Y630">
        <f t="shared" ref="Y630:Y640" si="349">((AT630*1)*1)</f>
        <v>3.3000000000000002E-2</v>
      </c>
      <c r="AA630">
        <v>54.79</v>
      </c>
      <c r="AB630">
        <v>0</v>
      </c>
      <c r="AC630">
        <v>0</v>
      </c>
      <c r="AD630">
        <v>0</v>
      </c>
      <c r="AE630">
        <v>7.07</v>
      </c>
      <c r="AF630">
        <v>0</v>
      </c>
      <c r="AG630">
        <v>0</v>
      </c>
      <c r="AH630">
        <v>0</v>
      </c>
      <c r="AI630">
        <v>7.75</v>
      </c>
      <c r="AJ630">
        <v>1</v>
      </c>
      <c r="AK630">
        <v>1</v>
      </c>
      <c r="AL630">
        <v>1</v>
      </c>
      <c r="AM630">
        <v>2</v>
      </c>
      <c r="AN630">
        <v>0</v>
      </c>
      <c r="AO630">
        <v>1</v>
      </c>
      <c r="AP630">
        <v>1</v>
      </c>
      <c r="AQ630">
        <v>0</v>
      </c>
      <c r="AR630">
        <v>0</v>
      </c>
      <c r="AS630" t="s">
        <v>3</v>
      </c>
      <c r="AT630">
        <v>3.3000000000000002E-2</v>
      </c>
      <c r="AU630" t="s">
        <v>42</v>
      </c>
      <c r="AV630">
        <v>0</v>
      </c>
      <c r="AW630">
        <v>2</v>
      </c>
      <c r="AX630">
        <v>85737760</v>
      </c>
      <c r="AY630">
        <v>1</v>
      </c>
      <c r="AZ630">
        <v>0</v>
      </c>
      <c r="BA630">
        <v>614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CV630">
        <v>0</v>
      </c>
      <c r="CW630">
        <v>0</v>
      </c>
      <c r="CX630">
        <f>ROUND(Y630*Source!I354,9)</f>
        <v>1.089E-2</v>
      </c>
      <c r="CY630">
        <f t="shared" ref="CY630:CY640" si="350">AA630</f>
        <v>54.79</v>
      </c>
      <c r="CZ630">
        <f t="shared" ref="CZ630:CZ640" si="351">AE630</f>
        <v>7.07</v>
      </c>
      <c r="DA630">
        <f t="shared" ref="DA630:DA640" si="352">AI630</f>
        <v>7.75</v>
      </c>
      <c r="DB630">
        <f t="shared" ref="DB630:DB640" si="353">ROUND(((ROUND(AT630*CZ630,2)*1)*1),6)</f>
        <v>0.23</v>
      </c>
      <c r="DC630">
        <f t="shared" ref="DC630:DC640" si="354">ROUND(((ROUND(AT630*AG630,2)*1)*1),6)</f>
        <v>0</v>
      </c>
      <c r="DD630" t="s">
        <v>3</v>
      </c>
      <c r="DE630" t="s">
        <v>3</v>
      </c>
      <c r="DF630">
        <f t="shared" ref="DF630:DF640" si="355">ROUND(ROUND(AE630*AI630,2)*CX630,2)</f>
        <v>0.6</v>
      </c>
      <c r="DG630">
        <f t="shared" ref="DG630:DG655" si="356">ROUND(ROUND(AF630,2)*CX630,2)</f>
        <v>0</v>
      </c>
      <c r="DH630">
        <f t="shared" ref="DH630:DH656" si="357">ROUND(ROUND(AG630,2)*CX630,2)</f>
        <v>0</v>
      </c>
      <c r="DI630">
        <f t="shared" si="313"/>
        <v>0</v>
      </c>
      <c r="DJ630">
        <f t="shared" ref="DJ630:DJ640" si="358">DF630</f>
        <v>0.6</v>
      </c>
      <c r="DK630">
        <v>0</v>
      </c>
      <c r="DL630" t="s">
        <v>3</v>
      </c>
      <c r="DM630">
        <v>0</v>
      </c>
      <c r="DN630" t="s">
        <v>3</v>
      </c>
      <c r="DO630">
        <v>0</v>
      </c>
    </row>
    <row r="631" spans="1:119" x14ac:dyDescent="0.2">
      <c r="A631">
        <f>ROW(Source!A354)</f>
        <v>354</v>
      </c>
      <c r="B631">
        <v>85736473</v>
      </c>
      <c r="C631">
        <v>85737739</v>
      </c>
      <c r="D631">
        <v>85200671</v>
      </c>
      <c r="E631">
        <v>1</v>
      </c>
      <c r="F631">
        <v>1</v>
      </c>
      <c r="G631">
        <v>1081</v>
      </c>
      <c r="H631">
        <v>3</v>
      </c>
      <c r="I631" t="s">
        <v>730</v>
      </c>
      <c r="J631" t="s">
        <v>731</v>
      </c>
      <c r="K631" t="s">
        <v>732</v>
      </c>
      <c r="L631">
        <v>1346</v>
      </c>
      <c r="N631">
        <v>1009</v>
      </c>
      <c r="O631" t="s">
        <v>723</v>
      </c>
      <c r="P631" t="s">
        <v>723</v>
      </c>
      <c r="Q631">
        <v>1</v>
      </c>
      <c r="W631">
        <v>0</v>
      </c>
      <c r="X631">
        <v>1021383118</v>
      </c>
      <c r="Y631">
        <f t="shared" si="349"/>
        <v>0.05</v>
      </c>
      <c r="AA631">
        <v>315.23</v>
      </c>
      <c r="AB631">
        <v>0</v>
      </c>
      <c r="AC631">
        <v>0</v>
      </c>
      <c r="AD631">
        <v>0</v>
      </c>
      <c r="AE631">
        <v>37.979999999999997</v>
      </c>
      <c r="AF631">
        <v>0</v>
      </c>
      <c r="AG631">
        <v>0</v>
      </c>
      <c r="AH631">
        <v>0</v>
      </c>
      <c r="AI631">
        <v>8.3000000000000007</v>
      </c>
      <c r="AJ631">
        <v>1</v>
      </c>
      <c r="AK631">
        <v>1</v>
      </c>
      <c r="AL631">
        <v>1</v>
      </c>
      <c r="AM631">
        <v>2</v>
      </c>
      <c r="AN631">
        <v>0</v>
      </c>
      <c r="AO631">
        <v>1</v>
      </c>
      <c r="AP631">
        <v>1</v>
      </c>
      <c r="AQ631">
        <v>0</v>
      </c>
      <c r="AR631">
        <v>0</v>
      </c>
      <c r="AS631" t="s">
        <v>3</v>
      </c>
      <c r="AT631">
        <v>0.05</v>
      </c>
      <c r="AU631" t="s">
        <v>42</v>
      </c>
      <c r="AV631">
        <v>0</v>
      </c>
      <c r="AW631">
        <v>2</v>
      </c>
      <c r="AX631">
        <v>85737761</v>
      </c>
      <c r="AY631">
        <v>1</v>
      </c>
      <c r="AZ631">
        <v>0</v>
      </c>
      <c r="BA631">
        <v>615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CV631">
        <v>0</v>
      </c>
      <c r="CW631">
        <v>0</v>
      </c>
      <c r="CX631">
        <f>ROUND(Y631*Source!I354,9)</f>
        <v>1.6500000000000001E-2</v>
      </c>
      <c r="CY631">
        <f t="shared" si="350"/>
        <v>315.23</v>
      </c>
      <c r="CZ631">
        <f t="shared" si="351"/>
        <v>37.979999999999997</v>
      </c>
      <c r="DA631">
        <f t="shared" si="352"/>
        <v>8.3000000000000007</v>
      </c>
      <c r="DB631">
        <f t="shared" si="353"/>
        <v>1.9</v>
      </c>
      <c r="DC631">
        <f t="shared" si="354"/>
        <v>0</v>
      </c>
      <c r="DD631" t="s">
        <v>3</v>
      </c>
      <c r="DE631" t="s">
        <v>3</v>
      </c>
      <c r="DF631">
        <f t="shared" si="355"/>
        <v>5.2</v>
      </c>
      <c r="DG631">
        <f t="shared" si="356"/>
        <v>0</v>
      </c>
      <c r="DH631">
        <f t="shared" si="357"/>
        <v>0</v>
      </c>
      <c r="DI631">
        <f t="shared" si="313"/>
        <v>0</v>
      </c>
      <c r="DJ631">
        <f t="shared" si="358"/>
        <v>5.2</v>
      </c>
      <c r="DK631">
        <v>0</v>
      </c>
      <c r="DL631" t="s">
        <v>3</v>
      </c>
      <c r="DM631">
        <v>0</v>
      </c>
      <c r="DN631" t="s">
        <v>3</v>
      </c>
      <c r="DO631">
        <v>0</v>
      </c>
    </row>
    <row r="632" spans="1:119" x14ac:dyDescent="0.2">
      <c r="A632">
        <f>ROW(Source!A354)</f>
        <v>354</v>
      </c>
      <c r="B632">
        <v>85736473</v>
      </c>
      <c r="C632">
        <v>85737739</v>
      </c>
      <c r="D632">
        <v>85199079</v>
      </c>
      <c r="E632">
        <v>1</v>
      </c>
      <c r="F632">
        <v>1</v>
      </c>
      <c r="G632">
        <v>1081</v>
      </c>
      <c r="H632">
        <v>3</v>
      </c>
      <c r="I632" t="s">
        <v>733</v>
      </c>
      <c r="J632" t="s">
        <v>734</v>
      </c>
      <c r="K632" t="s">
        <v>735</v>
      </c>
      <c r="L632">
        <v>1348</v>
      </c>
      <c r="N632">
        <v>1009</v>
      </c>
      <c r="O632" t="s">
        <v>700</v>
      </c>
      <c r="P632" t="s">
        <v>700</v>
      </c>
      <c r="Q632">
        <v>1000</v>
      </c>
      <c r="W632">
        <v>0</v>
      </c>
      <c r="X632">
        <v>-1462767551</v>
      </c>
      <c r="Y632">
        <f t="shared" si="349"/>
        <v>8.9999999999999996E-7</v>
      </c>
      <c r="AA632">
        <v>65213.77</v>
      </c>
      <c r="AB632">
        <v>0</v>
      </c>
      <c r="AC632">
        <v>0</v>
      </c>
      <c r="AD632">
        <v>0</v>
      </c>
      <c r="AE632">
        <v>3234.81</v>
      </c>
      <c r="AF632">
        <v>0</v>
      </c>
      <c r="AG632">
        <v>0</v>
      </c>
      <c r="AH632">
        <v>0</v>
      </c>
      <c r="AI632">
        <v>20.16</v>
      </c>
      <c r="AJ632">
        <v>1</v>
      </c>
      <c r="AK632">
        <v>1</v>
      </c>
      <c r="AL632">
        <v>1</v>
      </c>
      <c r="AM632">
        <v>2</v>
      </c>
      <c r="AN632">
        <v>0</v>
      </c>
      <c r="AO632">
        <v>1</v>
      </c>
      <c r="AP632">
        <v>1</v>
      </c>
      <c r="AQ632">
        <v>0</v>
      </c>
      <c r="AR632">
        <v>0</v>
      </c>
      <c r="AS632" t="s">
        <v>3</v>
      </c>
      <c r="AT632">
        <v>8.9999999999999996E-7</v>
      </c>
      <c r="AU632" t="s">
        <v>42</v>
      </c>
      <c r="AV632">
        <v>0</v>
      </c>
      <c r="AW632">
        <v>2</v>
      </c>
      <c r="AX632">
        <v>85737762</v>
      </c>
      <c r="AY632">
        <v>1</v>
      </c>
      <c r="AZ632">
        <v>0</v>
      </c>
      <c r="BA632">
        <v>616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CV632">
        <v>0</v>
      </c>
      <c r="CW632">
        <v>0</v>
      </c>
      <c r="CX632">
        <f>ROUND(Y632*Source!I354,9)</f>
        <v>2.9700000000000003E-7</v>
      </c>
      <c r="CY632">
        <f t="shared" si="350"/>
        <v>65213.77</v>
      </c>
      <c r="CZ632">
        <f t="shared" si="351"/>
        <v>3234.81</v>
      </c>
      <c r="DA632">
        <f t="shared" si="352"/>
        <v>20.16</v>
      </c>
      <c r="DB632">
        <f t="shared" si="353"/>
        <v>0</v>
      </c>
      <c r="DC632">
        <f t="shared" si="354"/>
        <v>0</v>
      </c>
      <c r="DD632" t="s">
        <v>3</v>
      </c>
      <c r="DE632" t="s">
        <v>3</v>
      </c>
      <c r="DF632">
        <f t="shared" si="355"/>
        <v>0.02</v>
      </c>
      <c r="DG632">
        <f t="shared" si="356"/>
        <v>0</v>
      </c>
      <c r="DH632">
        <f t="shared" si="357"/>
        <v>0</v>
      </c>
      <c r="DI632">
        <f t="shared" si="313"/>
        <v>0</v>
      </c>
      <c r="DJ632">
        <f t="shared" si="358"/>
        <v>0.02</v>
      </c>
      <c r="DK632">
        <v>0</v>
      </c>
      <c r="DL632" t="s">
        <v>3</v>
      </c>
      <c r="DM632">
        <v>0</v>
      </c>
      <c r="DN632" t="s">
        <v>3</v>
      </c>
      <c r="DO632">
        <v>0</v>
      </c>
    </row>
    <row r="633" spans="1:119" x14ac:dyDescent="0.2">
      <c r="A633">
        <f>ROW(Source!A354)</f>
        <v>354</v>
      </c>
      <c r="B633">
        <v>85736473</v>
      </c>
      <c r="C633">
        <v>85737739</v>
      </c>
      <c r="D633">
        <v>85198892</v>
      </c>
      <c r="E633">
        <v>1</v>
      </c>
      <c r="F633">
        <v>1</v>
      </c>
      <c r="G633">
        <v>1081</v>
      </c>
      <c r="H633">
        <v>3</v>
      </c>
      <c r="I633" t="s">
        <v>691</v>
      </c>
      <c r="J633" t="s">
        <v>692</v>
      </c>
      <c r="K633" t="s">
        <v>693</v>
      </c>
      <c r="L633">
        <v>1339</v>
      </c>
      <c r="N633">
        <v>1007</v>
      </c>
      <c r="O633" t="s">
        <v>694</v>
      </c>
      <c r="P633" t="s">
        <v>694</v>
      </c>
      <c r="Q633">
        <v>1</v>
      </c>
      <c r="W633">
        <v>0</v>
      </c>
      <c r="X633">
        <v>-676034668</v>
      </c>
      <c r="Y633">
        <f t="shared" si="349"/>
        <v>0.19</v>
      </c>
      <c r="AA633">
        <v>760.17</v>
      </c>
      <c r="AB633">
        <v>0</v>
      </c>
      <c r="AC633">
        <v>0</v>
      </c>
      <c r="AD633">
        <v>0</v>
      </c>
      <c r="AE633">
        <v>53.42</v>
      </c>
      <c r="AF633">
        <v>0</v>
      </c>
      <c r="AG633">
        <v>0</v>
      </c>
      <c r="AH633">
        <v>0</v>
      </c>
      <c r="AI633">
        <v>14.23</v>
      </c>
      <c r="AJ633">
        <v>1</v>
      </c>
      <c r="AK633">
        <v>1</v>
      </c>
      <c r="AL633">
        <v>1</v>
      </c>
      <c r="AM633">
        <v>2</v>
      </c>
      <c r="AN633">
        <v>0</v>
      </c>
      <c r="AO633">
        <v>1</v>
      </c>
      <c r="AP633">
        <v>1</v>
      </c>
      <c r="AQ633">
        <v>0</v>
      </c>
      <c r="AR633">
        <v>0</v>
      </c>
      <c r="AS633" t="s">
        <v>3</v>
      </c>
      <c r="AT633">
        <v>0.19</v>
      </c>
      <c r="AU633" t="s">
        <v>42</v>
      </c>
      <c r="AV633">
        <v>0</v>
      </c>
      <c r="AW633">
        <v>2</v>
      </c>
      <c r="AX633">
        <v>85737763</v>
      </c>
      <c r="AY633">
        <v>1</v>
      </c>
      <c r="AZ633">
        <v>0</v>
      </c>
      <c r="BA633">
        <v>617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CV633">
        <v>0</v>
      </c>
      <c r="CW633">
        <v>0</v>
      </c>
      <c r="CX633">
        <f>ROUND(Y633*Source!I354,9)</f>
        <v>6.2700000000000006E-2</v>
      </c>
      <c r="CY633">
        <f t="shared" si="350"/>
        <v>760.17</v>
      </c>
      <c r="CZ633">
        <f t="shared" si="351"/>
        <v>53.42</v>
      </c>
      <c r="DA633">
        <f t="shared" si="352"/>
        <v>14.23</v>
      </c>
      <c r="DB633">
        <f t="shared" si="353"/>
        <v>10.15</v>
      </c>
      <c r="DC633">
        <f t="shared" si="354"/>
        <v>0</v>
      </c>
      <c r="DD633" t="s">
        <v>3</v>
      </c>
      <c r="DE633" t="s">
        <v>3</v>
      </c>
      <c r="DF633">
        <f t="shared" si="355"/>
        <v>47.66</v>
      </c>
      <c r="DG633">
        <f t="shared" si="356"/>
        <v>0</v>
      </c>
      <c r="DH633">
        <f t="shared" si="357"/>
        <v>0</v>
      </c>
      <c r="DI633">
        <f t="shared" si="313"/>
        <v>0</v>
      </c>
      <c r="DJ633">
        <f t="shared" si="358"/>
        <v>47.66</v>
      </c>
      <c r="DK633">
        <v>0</v>
      </c>
      <c r="DL633" t="s">
        <v>3</v>
      </c>
      <c r="DM633">
        <v>0</v>
      </c>
      <c r="DN633" t="s">
        <v>3</v>
      </c>
      <c r="DO633">
        <v>0</v>
      </c>
    </row>
    <row r="634" spans="1:119" x14ac:dyDescent="0.2">
      <c r="A634">
        <f>ROW(Source!A354)</f>
        <v>354</v>
      </c>
      <c r="B634">
        <v>85736473</v>
      </c>
      <c r="C634">
        <v>85737739</v>
      </c>
      <c r="D634">
        <v>85199158</v>
      </c>
      <c r="E634">
        <v>1</v>
      </c>
      <c r="F634">
        <v>1</v>
      </c>
      <c r="G634">
        <v>1081</v>
      </c>
      <c r="H634">
        <v>3</v>
      </c>
      <c r="I634" t="s">
        <v>695</v>
      </c>
      <c r="J634" t="s">
        <v>696</v>
      </c>
      <c r="K634" t="s">
        <v>697</v>
      </c>
      <c r="L634">
        <v>1339</v>
      </c>
      <c r="N634">
        <v>1007</v>
      </c>
      <c r="O634" t="s">
        <v>694</v>
      </c>
      <c r="P634" t="s">
        <v>694</v>
      </c>
      <c r="Q634">
        <v>1</v>
      </c>
      <c r="W634">
        <v>0</v>
      </c>
      <c r="X634">
        <v>-1235260082</v>
      </c>
      <c r="Y634">
        <f t="shared" si="349"/>
        <v>0.34200000000000003</v>
      </c>
      <c r="AA634">
        <v>101.33</v>
      </c>
      <c r="AB634">
        <v>0</v>
      </c>
      <c r="AC634">
        <v>0</v>
      </c>
      <c r="AD634">
        <v>0</v>
      </c>
      <c r="AE634">
        <v>5.82</v>
      </c>
      <c r="AF634">
        <v>0</v>
      </c>
      <c r="AG634">
        <v>0</v>
      </c>
      <c r="AH634">
        <v>0</v>
      </c>
      <c r="AI634">
        <v>17.41</v>
      </c>
      <c r="AJ634">
        <v>1</v>
      </c>
      <c r="AK634">
        <v>1</v>
      </c>
      <c r="AL634">
        <v>1</v>
      </c>
      <c r="AM634">
        <v>2</v>
      </c>
      <c r="AN634">
        <v>0</v>
      </c>
      <c r="AO634">
        <v>1</v>
      </c>
      <c r="AP634">
        <v>1</v>
      </c>
      <c r="AQ634">
        <v>0</v>
      </c>
      <c r="AR634">
        <v>0</v>
      </c>
      <c r="AS634" t="s">
        <v>3</v>
      </c>
      <c r="AT634">
        <v>0.34200000000000003</v>
      </c>
      <c r="AU634" t="s">
        <v>42</v>
      </c>
      <c r="AV634">
        <v>0</v>
      </c>
      <c r="AW634">
        <v>2</v>
      </c>
      <c r="AX634">
        <v>85737764</v>
      </c>
      <c r="AY634">
        <v>1</v>
      </c>
      <c r="AZ634">
        <v>0</v>
      </c>
      <c r="BA634">
        <v>618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CV634">
        <v>0</v>
      </c>
      <c r="CW634">
        <v>0</v>
      </c>
      <c r="CX634">
        <f>ROUND(Y634*Source!I354,9)</f>
        <v>0.11286</v>
      </c>
      <c r="CY634">
        <f t="shared" si="350"/>
        <v>101.33</v>
      </c>
      <c r="CZ634">
        <f t="shared" si="351"/>
        <v>5.82</v>
      </c>
      <c r="DA634">
        <f t="shared" si="352"/>
        <v>17.41</v>
      </c>
      <c r="DB634">
        <f t="shared" si="353"/>
        <v>1.99</v>
      </c>
      <c r="DC634">
        <f t="shared" si="354"/>
        <v>0</v>
      </c>
      <c r="DD634" t="s">
        <v>3</v>
      </c>
      <c r="DE634" t="s">
        <v>3</v>
      </c>
      <c r="DF634">
        <f t="shared" si="355"/>
        <v>11.44</v>
      </c>
      <c r="DG634">
        <f t="shared" si="356"/>
        <v>0</v>
      </c>
      <c r="DH634">
        <f t="shared" si="357"/>
        <v>0</v>
      </c>
      <c r="DI634">
        <f t="shared" si="313"/>
        <v>0</v>
      </c>
      <c r="DJ634">
        <f t="shared" si="358"/>
        <v>11.44</v>
      </c>
      <c r="DK634">
        <v>0</v>
      </c>
      <c r="DL634" t="s">
        <v>3</v>
      </c>
      <c r="DM634">
        <v>0</v>
      </c>
      <c r="DN634" t="s">
        <v>3</v>
      </c>
      <c r="DO634">
        <v>0</v>
      </c>
    </row>
    <row r="635" spans="1:119" x14ac:dyDescent="0.2">
      <c r="A635">
        <f>ROW(Source!A354)</f>
        <v>354</v>
      </c>
      <c r="B635">
        <v>85736473</v>
      </c>
      <c r="C635">
        <v>85737739</v>
      </c>
      <c r="D635">
        <v>85199230</v>
      </c>
      <c r="E635">
        <v>1</v>
      </c>
      <c r="F635">
        <v>1</v>
      </c>
      <c r="G635">
        <v>1081</v>
      </c>
      <c r="H635">
        <v>3</v>
      </c>
      <c r="I635" t="s">
        <v>736</v>
      </c>
      <c r="J635" t="s">
        <v>737</v>
      </c>
      <c r="K635" t="s">
        <v>738</v>
      </c>
      <c r="L635">
        <v>1348</v>
      </c>
      <c r="N635">
        <v>1009</v>
      </c>
      <c r="O635" t="s">
        <v>700</v>
      </c>
      <c r="P635" t="s">
        <v>700</v>
      </c>
      <c r="Q635">
        <v>1000</v>
      </c>
      <c r="W635">
        <v>0</v>
      </c>
      <c r="X635">
        <v>1270042986</v>
      </c>
      <c r="Y635">
        <f t="shared" si="349"/>
        <v>8.7000000000000001E-4</v>
      </c>
      <c r="AA635">
        <v>55941.2</v>
      </c>
      <c r="AB635">
        <v>0</v>
      </c>
      <c r="AC635">
        <v>0</v>
      </c>
      <c r="AD635">
        <v>0</v>
      </c>
      <c r="AE635">
        <v>16214.84</v>
      </c>
      <c r="AF635">
        <v>0</v>
      </c>
      <c r="AG635">
        <v>0</v>
      </c>
      <c r="AH635">
        <v>0</v>
      </c>
      <c r="AI635">
        <v>3.45</v>
      </c>
      <c r="AJ635">
        <v>1</v>
      </c>
      <c r="AK635">
        <v>1</v>
      </c>
      <c r="AL635">
        <v>1</v>
      </c>
      <c r="AM635">
        <v>2</v>
      </c>
      <c r="AN635">
        <v>0</v>
      </c>
      <c r="AO635">
        <v>1</v>
      </c>
      <c r="AP635">
        <v>1</v>
      </c>
      <c r="AQ635">
        <v>0</v>
      </c>
      <c r="AR635">
        <v>0</v>
      </c>
      <c r="AS635" t="s">
        <v>3</v>
      </c>
      <c r="AT635">
        <v>8.7000000000000001E-4</v>
      </c>
      <c r="AU635" t="s">
        <v>42</v>
      </c>
      <c r="AV635">
        <v>0</v>
      </c>
      <c r="AW635">
        <v>2</v>
      </c>
      <c r="AX635">
        <v>85737765</v>
      </c>
      <c r="AY635">
        <v>1</v>
      </c>
      <c r="AZ635">
        <v>0</v>
      </c>
      <c r="BA635">
        <v>619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CV635">
        <v>0</v>
      </c>
      <c r="CW635">
        <v>0</v>
      </c>
      <c r="CX635">
        <f>ROUND(Y635*Source!I354,9)</f>
        <v>2.8709999999999999E-4</v>
      </c>
      <c r="CY635">
        <f t="shared" si="350"/>
        <v>55941.2</v>
      </c>
      <c r="CZ635">
        <f t="shared" si="351"/>
        <v>16214.84</v>
      </c>
      <c r="DA635">
        <f t="shared" si="352"/>
        <v>3.45</v>
      </c>
      <c r="DB635">
        <f t="shared" si="353"/>
        <v>14.11</v>
      </c>
      <c r="DC635">
        <f t="shared" si="354"/>
        <v>0</v>
      </c>
      <c r="DD635" t="s">
        <v>3</v>
      </c>
      <c r="DE635" t="s">
        <v>3</v>
      </c>
      <c r="DF635">
        <f t="shared" si="355"/>
        <v>16.059999999999999</v>
      </c>
      <c r="DG635">
        <f t="shared" si="356"/>
        <v>0</v>
      </c>
      <c r="DH635">
        <f t="shared" si="357"/>
        <v>0</v>
      </c>
      <c r="DI635">
        <f t="shared" si="313"/>
        <v>0</v>
      </c>
      <c r="DJ635">
        <f t="shared" si="358"/>
        <v>16.059999999999999</v>
      </c>
      <c r="DK635">
        <v>0</v>
      </c>
      <c r="DL635" t="s">
        <v>3</v>
      </c>
      <c r="DM635">
        <v>0</v>
      </c>
      <c r="DN635" t="s">
        <v>3</v>
      </c>
      <c r="DO635">
        <v>0</v>
      </c>
    </row>
    <row r="636" spans="1:119" x14ac:dyDescent="0.2">
      <c r="A636">
        <f>ROW(Source!A354)</f>
        <v>354</v>
      </c>
      <c r="B636">
        <v>85736473</v>
      </c>
      <c r="C636">
        <v>85737739</v>
      </c>
      <c r="D636">
        <v>85199398</v>
      </c>
      <c r="E636">
        <v>1</v>
      </c>
      <c r="F636">
        <v>1</v>
      </c>
      <c r="G636">
        <v>1081</v>
      </c>
      <c r="H636">
        <v>3</v>
      </c>
      <c r="I636" t="s">
        <v>739</v>
      </c>
      <c r="J636" t="s">
        <v>740</v>
      </c>
      <c r="K636" t="s">
        <v>741</v>
      </c>
      <c r="L636">
        <v>1346</v>
      </c>
      <c r="N636">
        <v>1009</v>
      </c>
      <c r="O636" t="s">
        <v>723</v>
      </c>
      <c r="P636" t="s">
        <v>723</v>
      </c>
      <c r="Q636">
        <v>1</v>
      </c>
      <c r="W636">
        <v>0</v>
      </c>
      <c r="X636">
        <v>488689173</v>
      </c>
      <c r="Y636">
        <f t="shared" si="349"/>
        <v>0.1</v>
      </c>
      <c r="AA636">
        <v>85.81</v>
      </c>
      <c r="AB636">
        <v>0</v>
      </c>
      <c r="AC636">
        <v>0</v>
      </c>
      <c r="AD636">
        <v>0</v>
      </c>
      <c r="AE636">
        <v>20.190000000000001</v>
      </c>
      <c r="AF636">
        <v>0</v>
      </c>
      <c r="AG636">
        <v>0</v>
      </c>
      <c r="AH636">
        <v>0</v>
      </c>
      <c r="AI636">
        <v>4.25</v>
      </c>
      <c r="AJ636">
        <v>1</v>
      </c>
      <c r="AK636">
        <v>1</v>
      </c>
      <c r="AL636">
        <v>1</v>
      </c>
      <c r="AM636">
        <v>2</v>
      </c>
      <c r="AN636">
        <v>0</v>
      </c>
      <c r="AO636">
        <v>1</v>
      </c>
      <c r="AP636">
        <v>1</v>
      </c>
      <c r="AQ636">
        <v>0</v>
      </c>
      <c r="AR636">
        <v>0</v>
      </c>
      <c r="AS636" t="s">
        <v>3</v>
      </c>
      <c r="AT636">
        <v>0.1</v>
      </c>
      <c r="AU636" t="s">
        <v>42</v>
      </c>
      <c r="AV636">
        <v>0</v>
      </c>
      <c r="AW636">
        <v>2</v>
      </c>
      <c r="AX636">
        <v>85737766</v>
      </c>
      <c r="AY636">
        <v>1</v>
      </c>
      <c r="AZ636">
        <v>0</v>
      </c>
      <c r="BA636">
        <v>620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CV636">
        <v>0</v>
      </c>
      <c r="CW636">
        <v>0</v>
      </c>
      <c r="CX636">
        <f>ROUND(Y636*Source!I354,9)</f>
        <v>3.3000000000000002E-2</v>
      </c>
      <c r="CY636">
        <f t="shared" si="350"/>
        <v>85.81</v>
      </c>
      <c r="CZ636">
        <f t="shared" si="351"/>
        <v>20.190000000000001</v>
      </c>
      <c r="DA636">
        <f t="shared" si="352"/>
        <v>4.25</v>
      </c>
      <c r="DB636">
        <f t="shared" si="353"/>
        <v>2.02</v>
      </c>
      <c r="DC636">
        <f t="shared" si="354"/>
        <v>0</v>
      </c>
      <c r="DD636" t="s">
        <v>3</v>
      </c>
      <c r="DE636" t="s">
        <v>3</v>
      </c>
      <c r="DF636">
        <f t="shared" si="355"/>
        <v>2.83</v>
      </c>
      <c r="DG636">
        <f t="shared" si="356"/>
        <v>0</v>
      </c>
      <c r="DH636">
        <f t="shared" si="357"/>
        <v>0</v>
      </c>
      <c r="DI636">
        <f t="shared" si="313"/>
        <v>0</v>
      </c>
      <c r="DJ636">
        <f t="shared" si="358"/>
        <v>2.83</v>
      </c>
      <c r="DK636">
        <v>0</v>
      </c>
      <c r="DL636" t="s">
        <v>3</v>
      </c>
      <c r="DM636">
        <v>0</v>
      </c>
      <c r="DN636" t="s">
        <v>3</v>
      </c>
      <c r="DO636">
        <v>0</v>
      </c>
    </row>
    <row r="637" spans="1:119" x14ac:dyDescent="0.2">
      <c r="A637">
        <f>ROW(Source!A354)</f>
        <v>354</v>
      </c>
      <c r="B637">
        <v>85736473</v>
      </c>
      <c r="C637">
        <v>85737739</v>
      </c>
      <c r="D637">
        <v>85199540</v>
      </c>
      <c r="E637">
        <v>1</v>
      </c>
      <c r="F637">
        <v>1</v>
      </c>
      <c r="G637">
        <v>1081</v>
      </c>
      <c r="H637">
        <v>3</v>
      </c>
      <c r="I637" t="s">
        <v>742</v>
      </c>
      <c r="J637" t="s">
        <v>743</v>
      </c>
      <c r="K637" t="s">
        <v>744</v>
      </c>
      <c r="L637">
        <v>1348</v>
      </c>
      <c r="N637">
        <v>1009</v>
      </c>
      <c r="O637" t="s">
        <v>700</v>
      </c>
      <c r="P637" t="s">
        <v>700</v>
      </c>
      <c r="Q637">
        <v>1000</v>
      </c>
      <c r="W637">
        <v>0</v>
      </c>
      <c r="X637">
        <v>-1009884797</v>
      </c>
      <c r="Y637">
        <f t="shared" si="349"/>
        <v>4.0000000000000002E-4</v>
      </c>
      <c r="AA637">
        <v>64157.13</v>
      </c>
      <c r="AB637">
        <v>0</v>
      </c>
      <c r="AC637">
        <v>0</v>
      </c>
      <c r="AD637">
        <v>0</v>
      </c>
      <c r="AE637">
        <v>35445.93</v>
      </c>
      <c r="AF637">
        <v>0</v>
      </c>
      <c r="AG637">
        <v>0</v>
      </c>
      <c r="AH637">
        <v>0</v>
      </c>
      <c r="AI637">
        <v>1.81</v>
      </c>
      <c r="AJ637">
        <v>1</v>
      </c>
      <c r="AK637">
        <v>1</v>
      </c>
      <c r="AL637">
        <v>1</v>
      </c>
      <c r="AM637">
        <v>2</v>
      </c>
      <c r="AN637">
        <v>0</v>
      </c>
      <c r="AO637">
        <v>1</v>
      </c>
      <c r="AP637">
        <v>1</v>
      </c>
      <c r="AQ637">
        <v>0</v>
      </c>
      <c r="AR637">
        <v>0</v>
      </c>
      <c r="AS637" t="s">
        <v>3</v>
      </c>
      <c r="AT637">
        <v>4.0000000000000002E-4</v>
      </c>
      <c r="AU637" t="s">
        <v>42</v>
      </c>
      <c r="AV637">
        <v>0</v>
      </c>
      <c r="AW637">
        <v>2</v>
      </c>
      <c r="AX637">
        <v>85737767</v>
      </c>
      <c r="AY637">
        <v>1</v>
      </c>
      <c r="AZ637">
        <v>0</v>
      </c>
      <c r="BA637">
        <v>621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CV637">
        <v>0</v>
      </c>
      <c r="CW637">
        <v>0</v>
      </c>
      <c r="CX637">
        <f>ROUND(Y637*Source!I354,9)</f>
        <v>1.3200000000000001E-4</v>
      </c>
      <c r="CY637">
        <f t="shared" si="350"/>
        <v>64157.13</v>
      </c>
      <c r="CZ637">
        <f t="shared" si="351"/>
        <v>35445.93</v>
      </c>
      <c r="DA637">
        <f t="shared" si="352"/>
        <v>1.81</v>
      </c>
      <c r="DB637">
        <f t="shared" si="353"/>
        <v>14.18</v>
      </c>
      <c r="DC637">
        <f t="shared" si="354"/>
        <v>0</v>
      </c>
      <c r="DD637" t="s">
        <v>3</v>
      </c>
      <c r="DE637" t="s">
        <v>3</v>
      </c>
      <c r="DF637">
        <f t="shared" si="355"/>
        <v>8.4700000000000006</v>
      </c>
      <c r="DG637">
        <f t="shared" si="356"/>
        <v>0</v>
      </c>
      <c r="DH637">
        <f t="shared" si="357"/>
        <v>0</v>
      </c>
      <c r="DI637">
        <f t="shared" si="313"/>
        <v>0</v>
      </c>
      <c r="DJ637">
        <f t="shared" si="358"/>
        <v>8.4700000000000006</v>
      </c>
      <c r="DK637">
        <v>0</v>
      </c>
      <c r="DL637" t="s">
        <v>3</v>
      </c>
      <c r="DM637">
        <v>0</v>
      </c>
      <c r="DN637" t="s">
        <v>3</v>
      </c>
      <c r="DO637">
        <v>0</v>
      </c>
    </row>
    <row r="638" spans="1:119" x14ac:dyDescent="0.2">
      <c r="A638">
        <f>ROW(Source!A354)</f>
        <v>354</v>
      </c>
      <c r="B638">
        <v>85736473</v>
      </c>
      <c r="C638">
        <v>85737739</v>
      </c>
      <c r="D638">
        <v>85211456</v>
      </c>
      <c r="E638">
        <v>1</v>
      </c>
      <c r="F638">
        <v>1</v>
      </c>
      <c r="G638">
        <v>1081</v>
      </c>
      <c r="H638">
        <v>3</v>
      </c>
      <c r="I638" t="s">
        <v>154</v>
      </c>
      <c r="J638" t="s">
        <v>157</v>
      </c>
      <c r="K638" t="s">
        <v>155</v>
      </c>
      <c r="L638">
        <v>1301</v>
      </c>
      <c r="N638">
        <v>1003</v>
      </c>
      <c r="O638" t="s">
        <v>156</v>
      </c>
      <c r="P638" t="s">
        <v>156</v>
      </c>
      <c r="Q638">
        <v>1</v>
      </c>
      <c r="W638">
        <v>0</v>
      </c>
      <c r="X638">
        <v>-367345504</v>
      </c>
      <c r="Y638">
        <f t="shared" si="349"/>
        <v>100</v>
      </c>
      <c r="AA638">
        <v>523.5</v>
      </c>
      <c r="AB638">
        <v>0</v>
      </c>
      <c r="AC638">
        <v>0</v>
      </c>
      <c r="AD638">
        <v>0</v>
      </c>
      <c r="AE638">
        <v>28.1</v>
      </c>
      <c r="AF638">
        <v>0</v>
      </c>
      <c r="AG638">
        <v>0</v>
      </c>
      <c r="AH638">
        <v>0</v>
      </c>
      <c r="AI638">
        <v>18.63</v>
      </c>
      <c r="AJ638">
        <v>1</v>
      </c>
      <c r="AK638">
        <v>1</v>
      </c>
      <c r="AL638">
        <v>1</v>
      </c>
      <c r="AM638">
        <v>0</v>
      </c>
      <c r="AN638">
        <v>0</v>
      </c>
      <c r="AO638">
        <v>0</v>
      </c>
      <c r="AP638">
        <v>1</v>
      </c>
      <c r="AQ638">
        <v>0</v>
      </c>
      <c r="AR638">
        <v>0</v>
      </c>
      <c r="AS638" t="s">
        <v>3</v>
      </c>
      <c r="AT638">
        <v>100</v>
      </c>
      <c r="AU638" t="s">
        <v>42</v>
      </c>
      <c r="AV638">
        <v>0</v>
      </c>
      <c r="AW638">
        <v>1</v>
      </c>
      <c r="AX638">
        <v>-1</v>
      </c>
      <c r="AY638">
        <v>0</v>
      </c>
      <c r="AZ638">
        <v>0</v>
      </c>
      <c r="BA638" t="s">
        <v>3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CV638">
        <v>0</v>
      </c>
      <c r="CW638">
        <v>0</v>
      </c>
      <c r="CX638">
        <f>ROUND(Y638*Source!I354,9)</f>
        <v>33</v>
      </c>
      <c r="CY638">
        <f t="shared" si="350"/>
        <v>523.5</v>
      </c>
      <c r="CZ638">
        <f t="shared" si="351"/>
        <v>28.1</v>
      </c>
      <c r="DA638">
        <f t="shared" si="352"/>
        <v>18.63</v>
      </c>
      <c r="DB638">
        <f t="shared" si="353"/>
        <v>2810</v>
      </c>
      <c r="DC638">
        <f t="shared" si="354"/>
        <v>0</v>
      </c>
      <c r="DD638" t="s">
        <v>3</v>
      </c>
      <c r="DE638" t="s">
        <v>3</v>
      </c>
      <c r="DF638">
        <f t="shared" si="355"/>
        <v>17275.5</v>
      </c>
      <c r="DG638">
        <f t="shared" si="356"/>
        <v>0</v>
      </c>
      <c r="DH638">
        <f t="shared" si="357"/>
        <v>0</v>
      </c>
      <c r="DI638">
        <f t="shared" si="313"/>
        <v>0</v>
      </c>
      <c r="DJ638">
        <f t="shared" si="358"/>
        <v>17275.5</v>
      </c>
      <c r="DK638">
        <v>0</v>
      </c>
      <c r="DL638" t="s">
        <v>3</v>
      </c>
      <c r="DM638">
        <v>0</v>
      </c>
      <c r="DN638" t="s">
        <v>3</v>
      </c>
      <c r="DO638">
        <v>0</v>
      </c>
    </row>
    <row r="639" spans="1:119" x14ac:dyDescent="0.2">
      <c r="A639">
        <f>ROW(Source!A354)</f>
        <v>354</v>
      </c>
      <c r="B639">
        <v>85736473</v>
      </c>
      <c r="C639">
        <v>85737739</v>
      </c>
      <c r="D639">
        <v>85216855</v>
      </c>
      <c r="E639">
        <v>1</v>
      </c>
      <c r="F639">
        <v>1</v>
      </c>
      <c r="G639">
        <v>1081</v>
      </c>
      <c r="H639">
        <v>3</v>
      </c>
      <c r="I639" t="s">
        <v>150</v>
      </c>
      <c r="J639" t="s">
        <v>152</v>
      </c>
      <c r="K639" t="s">
        <v>151</v>
      </c>
      <c r="L639">
        <v>1354</v>
      </c>
      <c r="N639">
        <v>1010</v>
      </c>
      <c r="O639" t="s">
        <v>146</v>
      </c>
      <c r="P639" t="s">
        <v>146</v>
      </c>
      <c r="Q639">
        <v>1</v>
      </c>
      <c r="W639">
        <v>0</v>
      </c>
      <c r="X639">
        <v>470324337</v>
      </c>
      <c r="Y639">
        <f t="shared" si="349"/>
        <v>139.39393899999999</v>
      </c>
      <c r="AA639">
        <v>926.81</v>
      </c>
      <c r="AB639">
        <v>0</v>
      </c>
      <c r="AC639">
        <v>0</v>
      </c>
      <c r="AD639">
        <v>0</v>
      </c>
      <c r="AE639">
        <v>24.61</v>
      </c>
      <c r="AF639">
        <v>0</v>
      </c>
      <c r="AG639">
        <v>0</v>
      </c>
      <c r="AH639">
        <v>0</v>
      </c>
      <c r="AI639">
        <v>37.659999999999997</v>
      </c>
      <c r="AJ639">
        <v>1</v>
      </c>
      <c r="AK639">
        <v>1</v>
      </c>
      <c r="AL639">
        <v>1</v>
      </c>
      <c r="AM639">
        <v>0</v>
      </c>
      <c r="AN639">
        <v>0</v>
      </c>
      <c r="AO639">
        <v>0</v>
      </c>
      <c r="AP639">
        <v>1</v>
      </c>
      <c r="AQ639">
        <v>0</v>
      </c>
      <c r="AR639">
        <v>0</v>
      </c>
      <c r="AS639" t="s">
        <v>3</v>
      </c>
      <c r="AT639">
        <v>139.39393899999999</v>
      </c>
      <c r="AU639" t="s">
        <v>42</v>
      </c>
      <c r="AV639">
        <v>0</v>
      </c>
      <c r="AW639">
        <v>1</v>
      </c>
      <c r="AX639">
        <v>-1</v>
      </c>
      <c r="AY639">
        <v>0</v>
      </c>
      <c r="AZ639">
        <v>0</v>
      </c>
      <c r="BA639" t="s">
        <v>3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CV639">
        <v>0</v>
      </c>
      <c r="CW639">
        <v>0</v>
      </c>
      <c r="CX639">
        <f>ROUND(Y639*Source!I354,9)</f>
        <v>45.999999870000003</v>
      </c>
      <c r="CY639">
        <f t="shared" si="350"/>
        <v>926.81</v>
      </c>
      <c r="CZ639">
        <f t="shared" si="351"/>
        <v>24.61</v>
      </c>
      <c r="DA639">
        <f t="shared" si="352"/>
        <v>37.659999999999997</v>
      </c>
      <c r="DB639">
        <f t="shared" si="353"/>
        <v>3430.48</v>
      </c>
      <c r="DC639">
        <f t="shared" si="354"/>
        <v>0</v>
      </c>
      <c r="DD639" t="s">
        <v>3</v>
      </c>
      <c r="DE639" t="s">
        <v>3</v>
      </c>
      <c r="DF639">
        <f t="shared" si="355"/>
        <v>42633.26</v>
      </c>
      <c r="DG639">
        <f t="shared" si="356"/>
        <v>0</v>
      </c>
      <c r="DH639">
        <f t="shared" si="357"/>
        <v>0</v>
      </c>
      <c r="DI639">
        <f t="shared" si="313"/>
        <v>0</v>
      </c>
      <c r="DJ639">
        <f t="shared" si="358"/>
        <v>42633.26</v>
      </c>
      <c r="DK639">
        <v>0</v>
      </c>
      <c r="DL639" t="s">
        <v>3</v>
      </c>
      <c r="DM639">
        <v>0</v>
      </c>
      <c r="DN639" t="s">
        <v>3</v>
      </c>
      <c r="DO639">
        <v>0</v>
      </c>
    </row>
    <row r="640" spans="1:119" x14ac:dyDescent="0.2">
      <c r="A640">
        <f>ROW(Source!A354)</f>
        <v>354</v>
      </c>
      <c r="B640">
        <v>85736473</v>
      </c>
      <c r="C640">
        <v>85737739</v>
      </c>
      <c r="D640">
        <v>85216790</v>
      </c>
      <c r="E640">
        <v>1</v>
      </c>
      <c r="F640">
        <v>1</v>
      </c>
      <c r="G640">
        <v>1081</v>
      </c>
      <c r="H640">
        <v>3</v>
      </c>
      <c r="I640" t="s">
        <v>144</v>
      </c>
      <c r="J640" t="s">
        <v>147</v>
      </c>
      <c r="K640" t="s">
        <v>145</v>
      </c>
      <c r="L640">
        <v>1354</v>
      </c>
      <c r="N640">
        <v>1010</v>
      </c>
      <c r="O640" t="s">
        <v>146</v>
      </c>
      <c r="P640" t="s">
        <v>146</v>
      </c>
      <c r="Q640">
        <v>1</v>
      </c>
      <c r="W640">
        <v>0</v>
      </c>
      <c r="X640">
        <v>-1344566016</v>
      </c>
      <c r="Y640">
        <f t="shared" si="349"/>
        <v>78.787879000000004</v>
      </c>
      <c r="AA640">
        <v>680.17</v>
      </c>
      <c r="AB640">
        <v>0</v>
      </c>
      <c r="AC640">
        <v>0</v>
      </c>
      <c r="AD640">
        <v>0</v>
      </c>
      <c r="AE640">
        <v>34.97</v>
      </c>
      <c r="AF640">
        <v>0</v>
      </c>
      <c r="AG640">
        <v>0</v>
      </c>
      <c r="AH640">
        <v>0</v>
      </c>
      <c r="AI640">
        <v>19.45</v>
      </c>
      <c r="AJ640">
        <v>1</v>
      </c>
      <c r="AK640">
        <v>1</v>
      </c>
      <c r="AL640">
        <v>1</v>
      </c>
      <c r="AM640">
        <v>0</v>
      </c>
      <c r="AN640">
        <v>0</v>
      </c>
      <c r="AO640">
        <v>0</v>
      </c>
      <c r="AP640">
        <v>1</v>
      </c>
      <c r="AQ640">
        <v>0</v>
      </c>
      <c r="AR640">
        <v>0</v>
      </c>
      <c r="AS640" t="s">
        <v>3</v>
      </c>
      <c r="AT640">
        <v>78.787879000000004</v>
      </c>
      <c r="AU640" t="s">
        <v>42</v>
      </c>
      <c r="AV640">
        <v>0</v>
      </c>
      <c r="AW640">
        <v>1</v>
      </c>
      <c r="AX640">
        <v>-1</v>
      </c>
      <c r="AY640">
        <v>0</v>
      </c>
      <c r="AZ640">
        <v>0</v>
      </c>
      <c r="BA640" t="s">
        <v>3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CV640">
        <v>0</v>
      </c>
      <c r="CW640">
        <v>0</v>
      </c>
      <c r="CX640">
        <f>ROUND(Y640*Source!I354,9)</f>
        <v>26.000000069999999</v>
      </c>
      <c r="CY640">
        <f t="shared" si="350"/>
        <v>680.17</v>
      </c>
      <c r="CZ640">
        <f t="shared" si="351"/>
        <v>34.97</v>
      </c>
      <c r="DA640">
        <f t="shared" si="352"/>
        <v>19.45</v>
      </c>
      <c r="DB640">
        <f t="shared" si="353"/>
        <v>2755.21</v>
      </c>
      <c r="DC640">
        <f t="shared" si="354"/>
        <v>0</v>
      </c>
      <c r="DD640" t="s">
        <v>3</v>
      </c>
      <c r="DE640" t="s">
        <v>3</v>
      </c>
      <c r="DF640">
        <f t="shared" si="355"/>
        <v>17684.419999999998</v>
      </c>
      <c r="DG640">
        <f t="shared" si="356"/>
        <v>0</v>
      </c>
      <c r="DH640">
        <f t="shared" si="357"/>
        <v>0</v>
      </c>
      <c r="DI640">
        <f t="shared" si="313"/>
        <v>0</v>
      </c>
      <c r="DJ640">
        <f t="shared" si="358"/>
        <v>17684.419999999998</v>
      </c>
      <c r="DK640">
        <v>0</v>
      </c>
      <c r="DL640" t="s">
        <v>3</v>
      </c>
      <c r="DM640">
        <v>0</v>
      </c>
      <c r="DN640" t="s">
        <v>3</v>
      </c>
      <c r="DO640">
        <v>0</v>
      </c>
    </row>
    <row r="641" spans="1:119" x14ac:dyDescent="0.2">
      <c r="A641">
        <f>ROW(Source!A361)</f>
        <v>361</v>
      </c>
      <c r="B641">
        <v>85736471</v>
      </c>
      <c r="C641">
        <v>85737775</v>
      </c>
      <c r="D641">
        <v>85164021</v>
      </c>
      <c r="E641">
        <v>1081</v>
      </c>
      <c r="F641">
        <v>1</v>
      </c>
      <c r="G641">
        <v>1081</v>
      </c>
      <c r="H641">
        <v>1</v>
      </c>
      <c r="I641" t="s">
        <v>684</v>
      </c>
      <c r="J641" t="s">
        <v>3</v>
      </c>
      <c r="K641" t="s">
        <v>685</v>
      </c>
      <c r="L641">
        <v>1191</v>
      </c>
      <c r="N641">
        <v>1013</v>
      </c>
      <c r="O641" t="s">
        <v>686</v>
      </c>
      <c r="P641" t="s">
        <v>686</v>
      </c>
      <c r="Q641">
        <v>1</v>
      </c>
      <c r="W641">
        <v>0</v>
      </c>
      <c r="X641">
        <v>476480486</v>
      </c>
      <c r="Y641">
        <f>((AT641*1.15)*1.2)</f>
        <v>46.506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</v>
      </c>
      <c r="AJ641">
        <v>1</v>
      </c>
      <c r="AK641">
        <v>1</v>
      </c>
      <c r="AL641">
        <v>1</v>
      </c>
      <c r="AM641">
        <v>-2</v>
      </c>
      <c r="AN641">
        <v>0</v>
      </c>
      <c r="AO641">
        <v>1</v>
      </c>
      <c r="AP641">
        <v>1</v>
      </c>
      <c r="AQ641">
        <v>0</v>
      </c>
      <c r="AR641">
        <v>0</v>
      </c>
      <c r="AS641" t="s">
        <v>3</v>
      </c>
      <c r="AT641">
        <v>33.700000000000003</v>
      </c>
      <c r="AU641" t="s">
        <v>141</v>
      </c>
      <c r="AV641">
        <v>1</v>
      </c>
      <c r="AW641">
        <v>2</v>
      </c>
      <c r="AX641">
        <v>85737791</v>
      </c>
      <c r="AY641">
        <v>1</v>
      </c>
      <c r="AZ641">
        <v>0</v>
      </c>
      <c r="BA641">
        <v>625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CU641">
        <f>ROUND(AT641*Source!I361*AH641*AL641,2)</f>
        <v>0</v>
      </c>
      <c r="CV641">
        <f>ROUND(Y641*Source!I361,9)</f>
        <v>40.46022</v>
      </c>
      <c r="CW641">
        <v>0</v>
      </c>
      <c r="CX641">
        <f>ROUND(Y641*Source!I361,9)</f>
        <v>40.46022</v>
      </c>
      <c r="CY641">
        <f>AD641</f>
        <v>0</v>
      </c>
      <c r="CZ641">
        <f>AH641</f>
        <v>0</v>
      </c>
      <c r="DA641">
        <f>AL641</f>
        <v>1</v>
      </c>
      <c r="DB641">
        <f>ROUND(((ROUND(AT641*CZ641,2)*1.15)*1.2),6)</f>
        <v>0</v>
      </c>
      <c r="DC641">
        <f>ROUND(((ROUND(AT641*AG641,2)*1.15)*1.2),6)</f>
        <v>0</v>
      </c>
      <c r="DD641" t="s">
        <v>3</v>
      </c>
      <c r="DE641" t="s">
        <v>3</v>
      </c>
      <c r="DF641">
        <f t="shared" ref="DF641:DF658" si="359">ROUND(ROUND(AE641,2)*CX641,2)</f>
        <v>0</v>
      </c>
      <c r="DG641">
        <f t="shared" si="356"/>
        <v>0</v>
      </c>
      <c r="DH641">
        <f t="shared" si="357"/>
        <v>0</v>
      </c>
      <c r="DI641">
        <f t="shared" ref="DI641:DI704" si="360">ROUND(ROUND(AH641,2)*CX641,2)</f>
        <v>0</v>
      </c>
      <c r="DJ641">
        <f>DI641</f>
        <v>0</v>
      </c>
      <c r="DK641">
        <v>0</v>
      </c>
      <c r="DL641" t="s">
        <v>3</v>
      </c>
      <c r="DM641">
        <v>0</v>
      </c>
      <c r="DN641" t="s">
        <v>3</v>
      </c>
      <c r="DO641">
        <v>0</v>
      </c>
    </row>
    <row r="642" spans="1:119" x14ac:dyDescent="0.2">
      <c r="A642">
        <f>ROW(Source!A361)</f>
        <v>361</v>
      </c>
      <c r="B642">
        <v>85736471</v>
      </c>
      <c r="C642">
        <v>85737775</v>
      </c>
      <c r="D642">
        <v>85229630</v>
      </c>
      <c r="E642">
        <v>1</v>
      </c>
      <c r="F642">
        <v>1</v>
      </c>
      <c r="G642">
        <v>1081</v>
      </c>
      <c r="H642">
        <v>2</v>
      </c>
      <c r="I642" t="s">
        <v>724</v>
      </c>
      <c r="J642" t="s">
        <v>725</v>
      </c>
      <c r="K642" t="s">
        <v>726</v>
      </c>
      <c r="L642">
        <v>1368</v>
      </c>
      <c r="N642">
        <v>1011</v>
      </c>
      <c r="O642" t="s">
        <v>690</v>
      </c>
      <c r="P642" t="s">
        <v>690</v>
      </c>
      <c r="Q642">
        <v>1</v>
      </c>
      <c r="W642">
        <v>0</v>
      </c>
      <c r="X642">
        <v>378609176</v>
      </c>
      <c r="Y642">
        <f>((AT642*1.25)*1.2)</f>
        <v>1.7849999999999997</v>
      </c>
      <c r="AA642">
        <v>0</v>
      </c>
      <c r="AB642">
        <v>3.39</v>
      </c>
      <c r="AC642">
        <v>0</v>
      </c>
      <c r="AD642">
        <v>0</v>
      </c>
      <c r="AE642">
        <v>0</v>
      </c>
      <c r="AF642">
        <v>3.18</v>
      </c>
      <c r="AG642">
        <v>0</v>
      </c>
      <c r="AH642">
        <v>0</v>
      </c>
      <c r="AI642">
        <v>1</v>
      </c>
      <c r="AJ642">
        <v>1</v>
      </c>
      <c r="AK642">
        <v>1</v>
      </c>
      <c r="AL642">
        <v>1</v>
      </c>
      <c r="AM642">
        <v>-2</v>
      </c>
      <c r="AN642">
        <v>0</v>
      </c>
      <c r="AO642">
        <v>1</v>
      </c>
      <c r="AP642">
        <v>1</v>
      </c>
      <c r="AQ642">
        <v>0</v>
      </c>
      <c r="AR642">
        <v>0</v>
      </c>
      <c r="AS642" t="s">
        <v>3</v>
      </c>
      <c r="AT642">
        <v>1.19</v>
      </c>
      <c r="AU642" t="s">
        <v>140</v>
      </c>
      <c r="AV642">
        <v>0</v>
      </c>
      <c r="AW642">
        <v>2</v>
      </c>
      <c r="AX642">
        <v>85737792</v>
      </c>
      <c r="AY642">
        <v>1</v>
      </c>
      <c r="AZ642">
        <v>0</v>
      </c>
      <c r="BA642">
        <v>626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CV642">
        <v>0</v>
      </c>
      <c r="CW642">
        <f>ROUND(Y642*Source!I361*DO642,9)</f>
        <v>0</v>
      </c>
      <c r="CX642">
        <f>ROUND(Y642*Source!I361,9)</f>
        <v>1.5529500000000001</v>
      </c>
      <c r="CY642">
        <f>AB642</f>
        <v>3.39</v>
      </c>
      <c r="CZ642">
        <f>AF642</f>
        <v>3.18</v>
      </c>
      <c r="DA642">
        <f>AJ642</f>
        <v>1</v>
      </c>
      <c r="DB642">
        <f>ROUND(((ROUND(AT642*CZ642,2)*1.25)*1.2),6)</f>
        <v>5.67</v>
      </c>
      <c r="DC642">
        <f>ROUND(((ROUND(AT642*AG642,2)*1.25)*1.2),6)</f>
        <v>0</v>
      </c>
      <c r="DD642" t="s">
        <v>3</v>
      </c>
      <c r="DE642" t="s">
        <v>3</v>
      </c>
      <c r="DF642">
        <f t="shared" si="359"/>
        <v>0</v>
      </c>
      <c r="DG642">
        <f t="shared" si="356"/>
        <v>4.9400000000000004</v>
      </c>
      <c r="DH642">
        <f t="shared" si="357"/>
        <v>0</v>
      </c>
      <c r="DI642">
        <f t="shared" si="360"/>
        <v>0</v>
      </c>
      <c r="DJ642">
        <f>DG642</f>
        <v>4.9400000000000004</v>
      </c>
      <c r="DK642">
        <v>0</v>
      </c>
      <c r="DL642" t="s">
        <v>3</v>
      </c>
      <c r="DM642">
        <v>0</v>
      </c>
      <c r="DN642" t="s">
        <v>3</v>
      </c>
      <c r="DO642">
        <v>0</v>
      </c>
    </row>
    <row r="643" spans="1:119" x14ac:dyDescent="0.2">
      <c r="A643">
        <f>ROW(Source!A361)</f>
        <v>361</v>
      </c>
      <c r="B643">
        <v>85736471</v>
      </c>
      <c r="C643">
        <v>85737775</v>
      </c>
      <c r="D643">
        <v>85229932</v>
      </c>
      <c r="E643">
        <v>1</v>
      </c>
      <c r="F643">
        <v>1</v>
      </c>
      <c r="G643">
        <v>1081</v>
      </c>
      <c r="H643">
        <v>2</v>
      </c>
      <c r="I643" t="s">
        <v>704</v>
      </c>
      <c r="J643" t="s">
        <v>705</v>
      </c>
      <c r="K643" t="s">
        <v>706</v>
      </c>
      <c r="L643">
        <v>1368</v>
      </c>
      <c r="N643">
        <v>1011</v>
      </c>
      <c r="O643" t="s">
        <v>690</v>
      </c>
      <c r="P643" t="s">
        <v>690</v>
      </c>
      <c r="Q643">
        <v>1</v>
      </c>
      <c r="W643">
        <v>0</v>
      </c>
      <c r="X643">
        <v>874612079</v>
      </c>
      <c r="Y643">
        <f>((AT643*1.25)*1.2)</f>
        <v>0.6</v>
      </c>
      <c r="AA643">
        <v>0</v>
      </c>
      <c r="AB643">
        <v>88.67</v>
      </c>
      <c r="AC643">
        <v>13.47</v>
      </c>
      <c r="AD643">
        <v>0</v>
      </c>
      <c r="AE643">
        <v>0</v>
      </c>
      <c r="AF643">
        <v>83.1</v>
      </c>
      <c r="AG643">
        <v>12.62</v>
      </c>
      <c r="AH643">
        <v>0</v>
      </c>
      <c r="AI643">
        <v>1</v>
      </c>
      <c r="AJ643">
        <v>1</v>
      </c>
      <c r="AK643">
        <v>1</v>
      </c>
      <c r="AL643">
        <v>1</v>
      </c>
      <c r="AM643">
        <v>-2</v>
      </c>
      <c r="AN643">
        <v>0</v>
      </c>
      <c r="AO643">
        <v>1</v>
      </c>
      <c r="AP643">
        <v>1</v>
      </c>
      <c r="AQ643">
        <v>0</v>
      </c>
      <c r="AR643">
        <v>0</v>
      </c>
      <c r="AS643" t="s">
        <v>3</v>
      </c>
      <c r="AT643">
        <v>0.4</v>
      </c>
      <c r="AU643" t="s">
        <v>140</v>
      </c>
      <c r="AV643">
        <v>0</v>
      </c>
      <c r="AW643">
        <v>2</v>
      </c>
      <c r="AX643">
        <v>85737793</v>
      </c>
      <c r="AY643">
        <v>1</v>
      </c>
      <c r="AZ643">
        <v>0</v>
      </c>
      <c r="BA643">
        <v>627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CV643">
        <v>0</v>
      </c>
      <c r="CW643">
        <f>ROUND(Y643*Source!I361*DO643,9)</f>
        <v>6.5876400000000004</v>
      </c>
      <c r="CX643">
        <f>ROUND(Y643*Source!I361,9)</f>
        <v>0.52200000000000002</v>
      </c>
      <c r="CY643">
        <f>AB643</f>
        <v>88.67</v>
      </c>
      <c r="CZ643">
        <f>AF643</f>
        <v>83.1</v>
      </c>
      <c r="DA643">
        <f>AJ643</f>
        <v>1</v>
      </c>
      <c r="DB643">
        <f>ROUND(((ROUND(AT643*CZ643,2)*1.25)*1.2),6)</f>
        <v>49.86</v>
      </c>
      <c r="DC643">
        <f>ROUND(((ROUND(AT643*AG643,2)*1.25)*1.2),6)</f>
        <v>7.5750000000000002</v>
      </c>
      <c r="DD643" t="s">
        <v>3</v>
      </c>
      <c r="DE643" t="s">
        <v>3</v>
      </c>
      <c r="DF643">
        <f t="shared" si="359"/>
        <v>0</v>
      </c>
      <c r="DG643">
        <f t="shared" si="356"/>
        <v>43.38</v>
      </c>
      <c r="DH643">
        <f t="shared" si="357"/>
        <v>6.59</v>
      </c>
      <c r="DI643">
        <f t="shared" si="360"/>
        <v>0</v>
      </c>
      <c r="DJ643">
        <f>DG643</f>
        <v>43.38</v>
      </c>
      <c r="DK643">
        <v>0</v>
      </c>
      <c r="DL643" t="s">
        <v>707</v>
      </c>
      <c r="DM643">
        <v>0</v>
      </c>
      <c r="DN643" t="s">
        <v>686</v>
      </c>
      <c r="DO643">
        <v>12.62</v>
      </c>
    </row>
    <row r="644" spans="1:119" x14ac:dyDescent="0.2">
      <c r="A644">
        <f>ROW(Source!A361)</f>
        <v>361</v>
      </c>
      <c r="B644">
        <v>85736471</v>
      </c>
      <c r="C644">
        <v>85737775</v>
      </c>
      <c r="D644">
        <v>85229166</v>
      </c>
      <c r="E644">
        <v>1</v>
      </c>
      <c r="F644">
        <v>1</v>
      </c>
      <c r="G644">
        <v>1081</v>
      </c>
      <c r="H644">
        <v>2</v>
      </c>
      <c r="I644" t="s">
        <v>727</v>
      </c>
      <c r="J644" t="s">
        <v>728</v>
      </c>
      <c r="K644" t="s">
        <v>729</v>
      </c>
      <c r="L644">
        <v>1368</v>
      </c>
      <c r="N644">
        <v>1011</v>
      </c>
      <c r="O644" t="s">
        <v>690</v>
      </c>
      <c r="P644" t="s">
        <v>690</v>
      </c>
      <c r="Q644">
        <v>1</v>
      </c>
      <c r="W644">
        <v>0</v>
      </c>
      <c r="X644">
        <v>-44940208</v>
      </c>
      <c r="Y644">
        <f>((AT644*1.25)*1.2)</f>
        <v>0.09</v>
      </c>
      <c r="AA644">
        <v>0</v>
      </c>
      <c r="AB644">
        <v>191.17</v>
      </c>
      <c r="AC644">
        <v>18.059999999999999</v>
      </c>
      <c r="AD644">
        <v>0</v>
      </c>
      <c r="AE644">
        <v>0</v>
      </c>
      <c r="AF644">
        <v>179.17</v>
      </c>
      <c r="AG644">
        <v>16.93</v>
      </c>
      <c r="AH644">
        <v>0</v>
      </c>
      <c r="AI644">
        <v>1</v>
      </c>
      <c r="AJ644">
        <v>1</v>
      </c>
      <c r="AK644">
        <v>1</v>
      </c>
      <c r="AL644">
        <v>1</v>
      </c>
      <c r="AM644">
        <v>-2</v>
      </c>
      <c r="AN644">
        <v>0</v>
      </c>
      <c r="AO644">
        <v>1</v>
      </c>
      <c r="AP644">
        <v>1</v>
      </c>
      <c r="AQ644">
        <v>0</v>
      </c>
      <c r="AR644">
        <v>0</v>
      </c>
      <c r="AS644" t="s">
        <v>3</v>
      </c>
      <c r="AT644">
        <v>0.06</v>
      </c>
      <c r="AU644" t="s">
        <v>140</v>
      </c>
      <c r="AV644">
        <v>0</v>
      </c>
      <c r="AW644">
        <v>2</v>
      </c>
      <c r="AX644">
        <v>85737794</v>
      </c>
      <c r="AY644">
        <v>1</v>
      </c>
      <c r="AZ644">
        <v>0</v>
      </c>
      <c r="BA644">
        <v>628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CV644">
        <v>0</v>
      </c>
      <c r="CW644">
        <f>ROUND(Y644*Source!I361*DO644,9)</f>
        <v>1.3256190000000001</v>
      </c>
      <c r="CX644">
        <f>ROUND(Y644*Source!I361,9)</f>
        <v>7.8299999999999995E-2</v>
      </c>
      <c r="CY644">
        <f>AB644</f>
        <v>191.17</v>
      </c>
      <c r="CZ644">
        <f>AF644</f>
        <v>179.17</v>
      </c>
      <c r="DA644">
        <f>AJ644</f>
        <v>1</v>
      </c>
      <c r="DB644">
        <f>ROUND(((ROUND(AT644*CZ644,2)*1.25)*1.2),6)</f>
        <v>16.125</v>
      </c>
      <c r="DC644">
        <f>ROUND(((ROUND(AT644*AG644,2)*1.25)*1.2),6)</f>
        <v>1.53</v>
      </c>
      <c r="DD644" t="s">
        <v>3</v>
      </c>
      <c r="DE644" t="s">
        <v>3</v>
      </c>
      <c r="DF644">
        <f t="shared" si="359"/>
        <v>0</v>
      </c>
      <c r="DG644">
        <f t="shared" si="356"/>
        <v>14.03</v>
      </c>
      <c r="DH644">
        <f t="shared" si="357"/>
        <v>1.33</v>
      </c>
      <c r="DI644">
        <f t="shared" si="360"/>
        <v>0</v>
      </c>
      <c r="DJ644">
        <f>DG644</f>
        <v>14.03</v>
      </c>
      <c r="DK644">
        <v>0</v>
      </c>
      <c r="DL644" t="s">
        <v>707</v>
      </c>
      <c r="DM644">
        <v>0</v>
      </c>
      <c r="DN644" t="s">
        <v>686</v>
      </c>
      <c r="DO644">
        <v>16.93</v>
      </c>
    </row>
    <row r="645" spans="1:119" x14ac:dyDescent="0.2">
      <c r="A645">
        <f>ROW(Source!A361)</f>
        <v>361</v>
      </c>
      <c r="B645">
        <v>85736471</v>
      </c>
      <c r="C645">
        <v>85737775</v>
      </c>
      <c r="D645">
        <v>85198960</v>
      </c>
      <c r="E645">
        <v>1</v>
      </c>
      <c r="F645">
        <v>1</v>
      </c>
      <c r="G645">
        <v>1081</v>
      </c>
      <c r="H645">
        <v>3</v>
      </c>
      <c r="I645" t="s">
        <v>714</v>
      </c>
      <c r="J645" t="s">
        <v>715</v>
      </c>
      <c r="K645" t="s">
        <v>716</v>
      </c>
      <c r="L645">
        <v>1339</v>
      </c>
      <c r="N645">
        <v>1007</v>
      </c>
      <c r="O645" t="s">
        <v>694</v>
      </c>
      <c r="P645" t="s">
        <v>694</v>
      </c>
      <c r="Q645">
        <v>1</v>
      </c>
      <c r="W645">
        <v>0</v>
      </c>
      <c r="X645">
        <v>-1622585150</v>
      </c>
      <c r="Y645">
        <f t="shared" ref="Y645:Y654" si="361">((AT645*1)*1)</f>
        <v>5.8659999999999997E-2</v>
      </c>
      <c r="AA645">
        <v>7.07</v>
      </c>
      <c r="AB645">
        <v>0</v>
      </c>
      <c r="AC645">
        <v>0</v>
      </c>
      <c r="AD645">
        <v>0</v>
      </c>
      <c r="AE645">
        <v>7.07</v>
      </c>
      <c r="AF645">
        <v>0</v>
      </c>
      <c r="AG645">
        <v>0</v>
      </c>
      <c r="AH645">
        <v>0</v>
      </c>
      <c r="AI645">
        <v>1</v>
      </c>
      <c r="AJ645">
        <v>1</v>
      </c>
      <c r="AK645">
        <v>1</v>
      </c>
      <c r="AL645">
        <v>1</v>
      </c>
      <c r="AM645">
        <v>-2</v>
      </c>
      <c r="AN645">
        <v>0</v>
      </c>
      <c r="AO645">
        <v>1</v>
      </c>
      <c r="AP645">
        <v>1</v>
      </c>
      <c r="AQ645">
        <v>0</v>
      </c>
      <c r="AR645">
        <v>0</v>
      </c>
      <c r="AS645" t="s">
        <v>3</v>
      </c>
      <c r="AT645">
        <v>5.8659999999999997E-2</v>
      </c>
      <c r="AU645" t="s">
        <v>42</v>
      </c>
      <c r="AV645">
        <v>0</v>
      </c>
      <c r="AW645">
        <v>2</v>
      </c>
      <c r="AX645">
        <v>85737795</v>
      </c>
      <c r="AY645">
        <v>1</v>
      </c>
      <c r="AZ645">
        <v>0</v>
      </c>
      <c r="BA645">
        <v>629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CV645">
        <v>0</v>
      </c>
      <c r="CW645">
        <v>0</v>
      </c>
      <c r="CX645">
        <f>ROUND(Y645*Source!I361,9)</f>
        <v>5.1034200000000002E-2</v>
      </c>
      <c r="CY645">
        <f t="shared" ref="CY645:CY654" si="362">AA645</f>
        <v>7.07</v>
      </c>
      <c r="CZ645">
        <f t="shared" ref="CZ645:CZ654" si="363">AE645</f>
        <v>7.07</v>
      </c>
      <c r="DA645">
        <f t="shared" ref="DA645:DA654" si="364">AI645</f>
        <v>1</v>
      </c>
      <c r="DB645">
        <f t="shared" ref="DB645:DB654" si="365">ROUND(((ROUND(AT645*CZ645,2)*1)*1),6)</f>
        <v>0.41</v>
      </c>
      <c r="DC645">
        <f t="shared" ref="DC645:DC654" si="366">ROUND(((ROUND(AT645*AG645,2)*1)*1),6)</f>
        <v>0</v>
      </c>
      <c r="DD645" t="s">
        <v>3</v>
      </c>
      <c r="DE645" t="s">
        <v>3</v>
      </c>
      <c r="DF645">
        <f t="shared" si="359"/>
        <v>0.36</v>
      </c>
      <c r="DG645">
        <f t="shared" si="356"/>
        <v>0</v>
      </c>
      <c r="DH645">
        <f t="shared" si="357"/>
        <v>0</v>
      </c>
      <c r="DI645">
        <f t="shared" si="360"/>
        <v>0</v>
      </c>
      <c r="DJ645">
        <f t="shared" ref="DJ645:DJ654" si="367">DF645</f>
        <v>0.36</v>
      </c>
      <c r="DK645">
        <v>0</v>
      </c>
      <c r="DL645" t="s">
        <v>3</v>
      </c>
      <c r="DM645">
        <v>0</v>
      </c>
      <c r="DN645" t="s">
        <v>3</v>
      </c>
      <c r="DO645">
        <v>0</v>
      </c>
    </row>
    <row r="646" spans="1:119" x14ac:dyDescent="0.2">
      <c r="A646">
        <f>ROW(Source!A361)</f>
        <v>361</v>
      </c>
      <c r="B646">
        <v>85736471</v>
      </c>
      <c r="C646">
        <v>85737775</v>
      </c>
      <c r="D646">
        <v>85200671</v>
      </c>
      <c r="E646">
        <v>1</v>
      </c>
      <c r="F646">
        <v>1</v>
      </c>
      <c r="G646">
        <v>1081</v>
      </c>
      <c r="H646">
        <v>3</v>
      </c>
      <c r="I646" t="s">
        <v>730</v>
      </c>
      <c r="J646" t="s">
        <v>731</v>
      </c>
      <c r="K646" t="s">
        <v>732</v>
      </c>
      <c r="L646">
        <v>1346</v>
      </c>
      <c r="N646">
        <v>1009</v>
      </c>
      <c r="O646" t="s">
        <v>723</v>
      </c>
      <c r="P646" t="s">
        <v>723</v>
      </c>
      <c r="Q646">
        <v>1</v>
      </c>
      <c r="W646">
        <v>0</v>
      </c>
      <c r="X646">
        <v>1021383118</v>
      </c>
      <c r="Y646">
        <f t="shared" si="361"/>
        <v>0.05</v>
      </c>
      <c r="AA646">
        <v>37.979999999999997</v>
      </c>
      <c r="AB646">
        <v>0</v>
      </c>
      <c r="AC646">
        <v>0</v>
      </c>
      <c r="AD646">
        <v>0</v>
      </c>
      <c r="AE646">
        <v>37.979999999999997</v>
      </c>
      <c r="AF646">
        <v>0</v>
      </c>
      <c r="AG646">
        <v>0</v>
      </c>
      <c r="AH646">
        <v>0</v>
      </c>
      <c r="AI646">
        <v>1</v>
      </c>
      <c r="AJ646">
        <v>1</v>
      </c>
      <c r="AK646">
        <v>1</v>
      </c>
      <c r="AL646">
        <v>1</v>
      </c>
      <c r="AM646">
        <v>-2</v>
      </c>
      <c r="AN646">
        <v>0</v>
      </c>
      <c r="AO646">
        <v>1</v>
      </c>
      <c r="AP646">
        <v>1</v>
      </c>
      <c r="AQ646">
        <v>0</v>
      </c>
      <c r="AR646">
        <v>0</v>
      </c>
      <c r="AS646" t="s">
        <v>3</v>
      </c>
      <c r="AT646">
        <v>0.05</v>
      </c>
      <c r="AU646" t="s">
        <v>42</v>
      </c>
      <c r="AV646">
        <v>0</v>
      </c>
      <c r="AW646">
        <v>2</v>
      </c>
      <c r="AX646">
        <v>85737796</v>
      </c>
      <c r="AY646">
        <v>1</v>
      </c>
      <c r="AZ646">
        <v>0</v>
      </c>
      <c r="BA646">
        <v>630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CV646">
        <v>0</v>
      </c>
      <c r="CW646">
        <v>0</v>
      </c>
      <c r="CX646">
        <f>ROUND(Y646*Source!I361,9)</f>
        <v>4.3499999999999997E-2</v>
      </c>
      <c r="CY646">
        <f t="shared" si="362"/>
        <v>37.979999999999997</v>
      </c>
      <c r="CZ646">
        <f t="shared" si="363"/>
        <v>37.979999999999997</v>
      </c>
      <c r="DA646">
        <f t="shared" si="364"/>
        <v>1</v>
      </c>
      <c r="DB646">
        <f t="shared" si="365"/>
        <v>1.9</v>
      </c>
      <c r="DC646">
        <f t="shared" si="366"/>
        <v>0</v>
      </c>
      <c r="DD646" t="s">
        <v>3</v>
      </c>
      <c r="DE646" t="s">
        <v>3</v>
      </c>
      <c r="DF646">
        <f t="shared" si="359"/>
        <v>1.65</v>
      </c>
      <c r="DG646">
        <f t="shared" si="356"/>
        <v>0</v>
      </c>
      <c r="DH646">
        <f t="shared" si="357"/>
        <v>0</v>
      </c>
      <c r="DI646">
        <f t="shared" si="360"/>
        <v>0</v>
      </c>
      <c r="DJ646">
        <f t="shared" si="367"/>
        <v>1.65</v>
      </c>
      <c r="DK646">
        <v>0</v>
      </c>
      <c r="DL646" t="s">
        <v>3</v>
      </c>
      <c r="DM646">
        <v>0</v>
      </c>
      <c r="DN646" t="s">
        <v>3</v>
      </c>
      <c r="DO646">
        <v>0</v>
      </c>
    </row>
    <row r="647" spans="1:119" x14ac:dyDescent="0.2">
      <c r="A647">
        <f>ROW(Source!A361)</f>
        <v>361</v>
      </c>
      <c r="B647">
        <v>85736471</v>
      </c>
      <c r="C647">
        <v>85737775</v>
      </c>
      <c r="D647">
        <v>85199079</v>
      </c>
      <c r="E647">
        <v>1</v>
      </c>
      <c r="F647">
        <v>1</v>
      </c>
      <c r="G647">
        <v>1081</v>
      </c>
      <c r="H647">
        <v>3</v>
      </c>
      <c r="I647" t="s">
        <v>733</v>
      </c>
      <c r="J647" t="s">
        <v>734</v>
      </c>
      <c r="K647" t="s">
        <v>735</v>
      </c>
      <c r="L647">
        <v>1348</v>
      </c>
      <c r="N647">
        <v>1009</v>
      </c>
      <c r="O647" t="s">
        <v>700</v>
      </c>
      <c r="P647" t="s">
        <v>700</v>
      </c>
      <c r="Q647">
        <v>1000</v>
      </c>
      <c r="W647">
        <v>0</v>
      </c>
      <c r="X647">
        <v>-1462767551</v>
      </c>
      <c r="Y647">
        <f t="shared" si="361"/>
        <v>1.5999999999999999E-6</v>
      </c>
      <c r="AA647">
        <v>3234.81</v>
      </c>
      <c r="AB647">
        <v>0</v>
      </c>
      <c r="AC647">
        <v>0</v>
      </c>
      <c r="AD647">
        <v>0</v>
      </c>
      <c r="AE647">
        <v>3234.81</v>
      </c>
      <c r="AF647">
        <v>0</v>
      </c>
      <c r="AG647">
        <v>0</v>
      </c>
      <c r="AH647">
        <v>0</v>
      </c>
      <c r="AI647">
        <v>1</v>
      </c>
      <c r="AJ647">
        <v>1</v>
      </c>
      <c r="AK647">
        <v>1</v>
      </c>
      <c r="AL647">
        <v>1</v>
      </c>
      <c r="AM647">
        <v>-2</v>
      </c>
      <c r="AN647">
        <v>0</v>
      </c>
      <c r="AO647">
        <v>1</v>
      </c>
      <c r="AP647">
        <v>1</v>
      </c>
      <c r="AQ647">
        <v>0</v>
      </c>
      <c r="AR647">
        <v>0</v>
      </c>
      <c r="AS647" t="s">
        <v>3</v>
      </c>
      <c r="AT647">
        <v>1.5999999999999999E-6</v>
      </c>
      <c r="AU647" t="s">
        <v>42</v>
      </c>
      <c r="AV647">
        <v>0</v>
      </c>
      <c r="AW647">
        <v>2</v>
      </c>
      <c r="AX647">
        <v>85737797</v>
      </c>
      <c r="AY647">
        <v>1</v>
      </c>
      <c r="AZ647">
        <v>0</v>
      </c>
      <c r="BA647">
        <v>631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CV647">
        <v>0</v>
      </c>
      <c r="CW647">
        <v>0</v>
      </c>
      <c r="CX647">
        <f>ROUND(Y647*Source!I361,9)</f>
        <v>1.392E-6</v>
      </c>
      <c r="CY647">
        <f t="shared" si="362"/>
        <v>3234.81</v>
      </c>
      <c r="CZ647">
        <f t="shared" si="363"/>
        <v>3234.81</v>
      </c>
      <c r="DA647">
        <f t="shared" si="364"/>
        <v>1</v>
      </c>
      <c r="DB647">
        <f t="shared" si="365"/>
        <v>0.01</v>
      </c>
      <c r="DC647">
        <f t="shared" si="366"/>
        <v>0</v>
      </c>
      <c r="DD647" t="s">
        <v>3</v>
      </c>
      <c r="DE647" t="s">
        <v>3</v>
      </c>
      <c r="DF647">
        <f t="shared" si="359"/>
        <v>0</v>
      </c>
      <c r="DG647">
        <f t="shared" si="356"/>
        <v>0</v>
      </c>
      <c r="DH647">
        <f t="shared" si="357"/>
        <v>0</v>
      </c>
      <c r="DI647">
        <f t="shared" si="360"/>
        <v>0</v>
      </c>
      <c r="DJ647">
        <f t="shared" si="367"/>
        <v>0</v>
      </c>
      <c r="DK647">
        <v>0</v>
      </c>
      <c r="DL647" t="s">
        <v>3</v>
      </c>
      <c r="DM647">
        <v>0</v>
      </c>
      <c r="DN647" t="s">
        <v>3</v>
      </c>
      <c r="DO647">
        <v>0</v>
      </c>
    </row>
    <row r="648" spans="1:119" x14ac:dyDescent="0.2">
      <c r="A648">
        <f>ROW(Source!A361)</f>
        <v>361</v>
      </c>
      <c r="B648">
        <v>85736471</v>
      </c>
      <c r="C648">
        <v>85737775</v>
      </c>
      <c r="D648">
        <v>85198892</v>
      </c>
      <c r="E648">
        <v>1</v>
      </c>
      <c r="F648">
        <v>1</v>
      </c>
      <c r="G648">
        <v>1081</v>
      </c>
      <c r="H648">
        <v>3</v>
      </c>
      <c r="I648" t="s">
        <v>691</v>
      </c>
      <c r="J648" t="s">
        <v>692</v>
      </c>
      <c r="K648" t="s">
        <v>693</v>
      </c>
      <c r="L648">
        <v>1339</v>
      </c>
      <c r="N648">
        <v>1007</v>
      </c>
      <c r="O648" t="s">
        <v>694</v>
      </c>
      <c r="P648" t="s">
        <v>694</v>
      </c>
      <c r="Q648">
        <v>1</v>
      </c>
      <c r="W648">
        <v>0</v>
      </c>
      <c r="X648">
        <v>-676034668</v>
      </c>
      <c r="Y648">
        <f t="shared" si="361"/>
        <v>0.19</v>
      </c>
      <c r="AA648">
        <v>53.42</v>
      </c>
      <c r="AB648">
        <v>0</v>
      </c>
      <c r="AC648">
        <v>0</v>
      </c>
      <c r="AD648">
        <v>0</v>
      </c>
      <c r="AE648">
        <v>53.42</v>
      </c>
      <c r="AF648">
        <v>0</v>
      </c>
      <c r="AG648">
        <v>0</v>
      </c>
      <c r="AH648">
        <v>0</v>
      </c>
      <c r="AI648">
        <v>1</v>
      </c>
      <c r="AJ648">
        <v>1</v>
      </c>
      <c r="AK648">
        <v>1</v>
      </c>
      <c r="AL648">
        <v>1</v>
      </c>
      <c r="AM648">
        <v>-2</v>
      </c>
      <c r="AN648">
        <v>0</v>
      </c>
      <c r="AO648">
        <v>1</v>
      </c>
      <c r="AP648">
        <v>1</v>
      </c>
      <c r="AQ648">
        <v>0</v>
      </c>
      <c r="AR648">
        <v>0</v>
      </c>
      <c r="AS648" t="s">
        <v>3</v>
      </c>
      <c r="AT648">
        <v>0.19</v>
      </c>
      <c r="AU648" t="s">
        <v>42</v>
      </c>
      <c r="AV648">
        <v>0</v>
      </c>
      <c r="AW648">
        <v>2</v>
      </c>
      <c r="AX648">
        <v>85737798</v>
      </c>
      <c r="AY648">
        <v>1</v>
      </c>
      <c r="AZ648">
        <v>0</v>
      </c>
      <c r="BA648">
        <v>632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CV648">
        <v>0</v>
      </c>
      <c r="CW648">
        <v>0</v>
      </c>
      <c r="CX648">
        <f>ROUND(Y648*Source!I361,9)</f>
        <v>0.1653</v>
      </c>
      <c r="CY648">
        <f t="shared" si="362"/>
        <v>53.42</v>
      </c>
      <c r="CZ648">
        <f t="shared" si="363"/>
        <v>53.42</v>
      </c>
      <c r="DA648">
        <f t="shared" si="364"/>
        <v>1</v>
      </c>
      <c r="DB648">
        <f t="shared" si="365"/>
        <v>10.15</v>
      </c>
      <c r="DC648">
        <f t="shared" si="366"/>
        <v>0</v>
      </c>
      <c r="DD648" t="s">
        <v>3</v>
      </c>
      <c r="DE648" t="s">
        <v>3</v>
      </c>
      <c r="DF648">
        <f t="shared" si="359"/>
        <v>8.83</v>
      </c>
      <c r="DG648">
        <f t="shared" si="356"/>
        <v>0</v>
      </c>
      <c r="DH648">
        <f t="shared" si="357"/>
        <v>0</v>
      </c>
      <c r="DI648">
        <f t="shared" si="360"/>
        <v>0</v>
      </c>
      <c r="DJ648">
        <f t="shared" si="367"/>
        <v>8.83</v>
      </c>
      <c r="DK648">
        <v>0</v>
      </c>
      <c r="DL648" t="s">
        <v>3</v>
      </c>
      <c r="DM648">
        <v>0</v>
      </c>
      <c r="DN648" t="s">
        <v>3</v>
      </c>
      <c r="DO648">
        <v>0</v>
      </c>
    </row>
    <row r="649" spans="1:119" x14ac:dyDescent="0.2">
      <c r="A649">
        <f>ROW(Source!A361)</f>
        <v>361</v>
      </c>
      <c r="B649">
        <v>85736471</v>
      </c>
      <c r="C649">
        <v>85737775</v>
      </c>
      <c r="D649">
        <v>85199158</v>
      </c>
      <c r="E649">
        <v>1</v>
      </c>
      <c r="F649">
        <v>1</v>
      </c>
      <c r="G649">
        <v>1081</v>
      </c>
      <c r="H649">
        <v>3</v>
      </c>
      <c r="I649" t="s">
        <v>695</v>
      </c>
      <c r="J649" t="s">
        <v>696</v>
      </c>
      <c r="K649" t="s">
        <v>697</v>
      </c>
      <c r="L649">
        <v>1339</v>
      </c>
      <c r="N649">
        <v>1007</v>
      </c>
      <c r="O649" t="s">
        <v>694</v>
      </c>
      <c r="P649" t="s">
        <v>694</v>
      </c>
      <c r="Q649">
        <v>1</v>
      </c>
      <c r="W649">
        <v>0</v>
      </c>
      <c r="X649">
        <v>-1235260082</v>
      </c>
      <c r="Y649">
        <f t="shared" si="361"/>
        <v>0.34200000000000003</v>
      </c>
      <c r="AA649">
        <v>5.82</v>
      </c>
      <c r="AB649">
        <v>0</v>
      </c>
      <c r="AC649">
        <v>0</v>
      </c>
      <c r="AD649">
        <v>0</v>
      </c>
      <c r="AE649">
        <v>5.82</v>
      </c>
      <c r="AF649">
        <v>0</v>
      </c>
      <c r="AG649">
        <v>0</v>
      </c>
      <c r="AH649">
        <v>0</v>
      </c>
      <c r="AI649">
        <v>1</v>
      </c>
      <c r="AJ649">
        <v>1</v>
      </c>
      <c r="AK649">
        <v>1</v>
      </c>
      <c r="AL649">
        <v>1</v>
      </c>
      <c r="AM649">
        <v>-2</v>
      </c>
      <c r="AN649">
        <v>0</v>
      </c>
      <c r="AO649">
        <v>1</v>
      </c>
      <c r="AP649">
        <v>1</v>
      </c>
      <c r="AQ649">
        <v>0</v>
      </c>
      <c r="AR649">
        <v>0</v>
      </c>
      <c r="AS649" t="s">
        <v>3</v>
      </c>
      <c r="AT649">
        <v>0.34200000000000003</v>
      </c>
      <c r="AU649" t="s">
        <v>42</v>
      </c>
      <c r="AV649">
        <v>0</v>
      </c>
      <c r="AW649">
        <v>2</v>
      </c>
      <c r="AX649">
        <v>85737799</v>
      </c>
      <c r="AY649">
        <v>1</v>
      </c>
      <c r="AZ649">
        <v>0</v>
      </c>
      <c r="BA649">
        <v>633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CV649">
        <v>0</v>
      </c>
      <c r="CW649">
        <v>0</v>
      </c>
      <c r="CX649">
        <f>ROUND(Y649*Source!I361,9)</f>
        <v>0.29754000000000003</v>
      </c>
      <c r="CY649">
        <f t="shared" si="362"/>
        <v>5.82</v>
      </c>
      <c r="CZ649">
        <f t="shared" si="363"/>
        <v>5.82</v>
      </c>
      <c r="DA649">
        <f t="shared" si="364"/>
        <v>1</v>
      </c>
      <c r="DB649">
        <f t="shared" si="365"/>
        <v>1.99</v>
      </c>
      <c r="DC649">
        <f t="shared" si="366"/>
        <v>0</v>
      </c>
      <c r="DD649" t="s">
        <v>3</v>
      </c>
      <c r="DE649" t="s">
        <v>3</v>
      </c>
      <c r="DF649">
        <f t="shared" si="359"/>
        <v>1.73</v>
      </c>
      <c r="DG649">
        <f t="shared" si="356"/>
        <v>0</v>
      </c>
      <c r="DH649">
        <f t="shared" si="357"/>
        <v>0</v>
      </c>
      <c r="DI649">
        <f t="shared" si="360"/>
        <v>0</v>
      </c>
      <c r="DJ649">
        <f t="shared" si="367"/>
        <v>1.73</v>
      </c>
      <c r="DK649">
        <v>0</v>
      </c>
      <c r="DL649" t="s">
        <v>3</v>
      </c>
      <c r="DM649">
        <v>0</v>
      </c>
      <c r="DN649" t="s">
        <v>3</v>
      </c>
      <c r="DO649">
        <v>0</v>
      </c>
    </row>
    <row r="650" spans="1:119" x14ac:dyDescent="0.2">
      <c r="A650">
        <f>ROW(Source!A361)</f>
        <v>361</v>
      </c>
      <c r="B650">
        <v>85736471</v>
      </c>
      <c r="C650">
        <v>85737775</v>
      </c>
      <c r="D650">
        <v>85199230</v>
      </c>
      <c r="E650">
        <v>1</v>
      </c>
      <c r="F650">
        <v>1</v>
      </c>
      <c r="G650">
        <v>1081</v>
      </c>
      <c r="H650">
        <v>3</v>
      </c>
      <c r="I650" t="s">
        <v>736</v>
      </c>
      <c r="J650" t="s">
        <v>737</v>
      </c>
      <c r="K650" t="s">
        <v>738</v>
      </c>
      <c r="L650">
        <v>1348</v>
      </c>
      <c r="N650">
        <v>1009</v>
      </c>
      <c r="O650" t="s">
        <v>700</v>
      </c>
      <c r="P650" t="s">
        <v>700</v>
      </c>
      <c r="Q650">
        <v>1000</v>
      </c>
      <c r="W650">
        <v>0</v>
      </c>
      <c r="X650">
        <v>1270042986</v>
      </c>
      <c r="Y650">
        <f t="shared" si="361"/>
        <v>8.7000000000000001E-4</v>
      </c>
      <c r="AA650">
        <v>16214.84</v>
      </c>
      <c r="AB650">
        <v>0</v>
      </c>
      <c r="AC650">
        <v>0</v>
      </c>
      <c r="AD650">
        <v>0</v>
      </c>
      <c r="AE650">
        <v>16214.84</v>
      </c>
      <c r="AF650">
        <v>0</v>
      </c>
      <c r="AG650">
        <v>0</v>
      </c>
      <c r="AH650">
        <v>0</v>
      </c>
      <c r="AI650">
        <v>1</v>
      </c>
      <c r="AJ650">
        <v>1</v>
      </c>
      <c r="AK650">
        <v>1</v>
      </c>
      <c r="AL650">
        <v>1</v>
      </c>
      <c r="AM650">
        <v>-2</v>
      </c>
      <c r="AN650">
        <v>0</v>
      </c>
      <c r="AO650">
        <v>1</v>
      </c>
      <c r="AP650">
        <v>1</v>
      </c>
      <c r="AQ650">
        <v>0</v>
      </c>
      <c r="AR650">
        <v>0</v>
      </c>
      <c r="AS650" t="s">
        <v>3</v>
      </c>
      <c r="AT650">
        <v>8.7000000000000001E-4</v>
      </c>
      <c r="AU650" t="s">
        <v>42</v>
      </c>
      <c r="AV650">
        <v>0</v>
      </c>
      <c r="AW650">
        <v>2</v>
      </c>
      <c r="AX650">
        <v>85737800</v>
      </c>
      <c r="AY650">
        <v>1</v>
      </c>
      <c r="AZ650">
        <v>0</v>
      </c>
      <c r="BA650">
        <v>634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CV650">
        <v>0</v>
      </c>
      <c r="CW650">
        <v>0</v>
      </c>
      <c r="CX650">
        <f>ROUND(Y650*Source!I361,9)</f>
        <v>7.5690000000000002E-4</v>
      </c>
      <c r="CY650">
        <f t="shared" si="362"/>
        <v>16214.84</v>
      </c>
      <c r="CZ650">
        <f t="shared" si="363"/>
        <v>16214.84</v>
      </c>
      <c r="DA650">
        <f t="shared" si="364"/>
        <v>1</v>
      </c>
      <c r="DB650">
        <f t="shared" si="365"/>
        <v>14.11</v>
      </c>
      <c r="DC650">
        <f t="shared" si="366"/>
        <v>0</v>
      </c>
      <c r="DD650" t="s">
        <v>3</v>
      </c>
      <c r="DE650" t="s">
        <v>3</v>
      </c>
      <c r="DF650">
        <f t="shared" si="359"/>
        <v>12.27</v>
      </c>
      <c r="DG650">
        <f t="shared" si="356"/>
        <v>0</v>
      </c>
      <c r="DH650">
        <f t="shared" si="357"/>
        <v>0</v>
      </c>
      <c r="DI650">
        <f t="shared" si="360"/>
        <v>0</v>
      </c>
      <c r="DJ650">
        <f t="shared" si="367"/>
        <v>12.27</v>
      </c>
      <c r="DK650">
        <v>0</v>
      </c>
      <c r="DL650" t="s">
        <v>3</v>
      </c>
      <c r="DM650">
        <v>0</v>
      </c>
      <c r="DN650" t="s">
        <v>3</v>
      </c>
      <c r="DO650">
        <v>0</v>
      </c>
    </row>
    <row r="651" spans="1:119" x14ac:dyDescent="0.2">
      <c r="A651">
        <f>ROW(Source!A361)</f>
        <v>361</v>
      </c>
      <c r="B651">
        <v>85736471</v>
      </c>
      <c r="C651">
        <v>85737775</v>
      </c>
      <c r="D651">
        <v>85199398</v>
      </c>
      <c r="E651">
        <v>1</v>
      </c>
      <c r="F651">
        <v>1</v>
      </c>
      <c r="G651">
        <v>1081</v>
      </c>
      <c r="H651">
        <v>3</v>
      </c>
      <c r="I651" t="s">
        <v>739</v>
      </c>
      <c r="J651" t="s">
        <v>740</v>
      </c>
      <c r="K651" t="s">
        <v>741</v>
      </c>
      <c r="L651">
        <v>1346</v>
      </c>
      <c r="N651">
        <v>1009</v>
      </c>
      <c r="O651" t="s">
        <v>723</v>
      </c>
      <c r="P651" t="s">
        <v>723</v>
      </c>
      <c r="Q651">
        <v>1</v>
      </c>
      <c r="W651">
        <v>0</v>
      </c>
      <c r="X651">
        <v>488689173</v>
      </c>
      <c r="Y651">
        <f t="shared" si="361"/>
        <v>0.1</v>
      </c>
      <c r="AA651">
        <v>20.190000000000001</v>
      </c>
      <c r="AB651">
        <v>0</v>
      </c>
      <c r="AC651">
        <v>0</v>
      </c>
      <c r="AD651">
        <v>0</v>
      </c>
      <c r="AE651">
        <v>20.190000000000001</v>
      </c>
      <c r="AF651">
        <v>0</v>
      </c>
      <c r="AG651">
        <v>0</v>
      </c>
      <c r="AH651">
        <v>0</v>
      </c>
      <c r="AI651">
        <v>1</v>
      </c>
      <c r="AJ651">
        <v>1</v>
      </c>
      <c r="AK651">
        <v>1</v>
      </c>
      <c r="AL651">
        <v>1</v>
      </c>
      <c r="AM651">
        <v>-2</v>
      </c>
      <c r="AN651">
        <v>0</v>
      </c>
      <c r="AO651">
        <v>1</v>
      </c>
      <c r="AP651">
        <v>1</v>
      </c>
      <c r="AQ651">
        <v>0</v>
      </c>
      <c r="AR651">
        <v>0</v>
      </c>
      <c r="AS651" t="s">
        <v>3</v>
      </c>
      <c r="AT651">
        <v>0.1</v>
      </c>
      <c r="AU651" t="s">
        <v>42</v>
      </c>
      <c r="AV651">
        <v>0</v>
      </c>
      <c r="AW651">
        <v>2</v>
      </c>
      <c r="AX651">
        <v>85737801</v>
      </c>
      <c r="AY651">
        <v>1</v>
      </c>
      <c r="AZ651">
        <v>0</v>
      </c>
      <c r="BA651">
        <v>635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CV651">
        <v>0</v>
      </c>
      <c r="CW651">
        <v>0</v>
      </c>
      <c r="CX651">
        <f>ROUND(Y651*Source!I361,9)</f>
        <v>8.6999999999999994E-2</v>
      </c>
      <c r="CY651">
        <f t="shared" si="362"/>
        <v>20.190000000000001</v>
      </c>
      <c r="CZ651">
        <f t="shared" si="363"/>
        <v>20.190000000000001</v>
      </c>
      <c r="DA651">
        <f t="shared" si="364"/>
        <v>1</v>
      </c>
      <c r="DB651">
        <f t="shared" si="365"/>
        <v>2.02</v>
      </c>
      <c r="DC651">
        <f t="shared" si="366"/>
        <v>0</v>
      </c>
      <c r="DD651" t="s">
        <v>3</v>
      </c>
      <c r="DE651" t="s">
        <v>3</v>
      </c>
      <c r="DF651">
        <f t="shared" si="359"/>
        <v>1.76</v>
      </c>
      <c r="DG651">
        <f t="shared" si="356"/>
        <v>0</v>
      </c>
      <c r="DH651">
        <f t="shared" si="357"/>
        <v>0</v>
      </c>
      <c r="DI651">
        <f t="shared" si="360"/>
        <v>0</v>
      </c>
      <c r="DJ651">
        <f t="shared" si="367"/>
        <v>1.76</v>
      </c>
      <c r="DK651">
        <v>0</v>
      </c>
      <c r="DL651" t="s">
        <v>3</v>
      </c>
      <c r="DM651">
        <v>0</v>
      </c>
      <c r="DN651" t="s">
        <v>3</v>
      </c>
      <c r="DO651">
        <v>0</v>
      </c>
    </row>
    <row r="652" spans="1:119" x14ac:dyDescent="0.2">
      <c r="A652">
        <f>ROW(Source!A361)</f>
        <v>361</v>
      </c>
      <c r="B652">
        <v>85736471</v>
      </c>
      <c r="C652">
        <v>85737775</v>
      </c>
      <c r="D652">
        <v>85199540</v>
      </c>
      <c r="E652">
        <v>1</v>
      </c>
      <c r="F652">
        <v>1</v>
      </c>
      <c r="G652">
        <v>1081</v>
      </c>
      <c r="H652">
        <v>3</v>
      </c>
      <c r="I652" t="s">
        <v>742</v>
      </c>
      <c r="J652" t="s">
        <v>743</v>
      </c>
      <c r="K652" t="s">
        <v>744</v>
      </c>
      <c r="L652">
        <v>1348</v>
      </c>
      <c r="N652">
        <v>1009</v>
      </c>
      <c r="O652" t="s">
        <v>700</v>
      </c>
      <c r="P652" t="s">
        <v>700</v>
      </c>
      <c r="Q652">
        <v>1000</v>
      </c>
      <c r="W652">
        <v>0</v>
      </c>
      <c r="X652">
        <v>-1009884797</v>
      </c>
      <c r="Y652">
        <f t="shared" si="361"/>
        <v>4.0000000000000002E-4</v>
      </c>
      <c r="AA652">
        <v>35445.93</v>
      </c>
      <c r="AB652">
        <v>0</v>
      </c>
      <c r="AC652">
        <v>0</v>
      </c>
      <c r="AD652">
        <v>0</v>
      </c>
      <c r="AE652">
        <v>35445.93</v>
      </c>
      <c r="AF652">
        <v>0</v>
      </c>
      <c r="AG652">
        <v>0</v>
      </c>
      <c r="AH652">
        <v>0</v>
      </c>
      <c r="AI652">
        <v>1</v>
      </c>
      <c r="AJ652">
        <v>1</v>
      </c>
      <c r="AK652">
        <v>1</v>
      </c>
      <c r="AL652">
        <v>1</v>
      </c>
      <c r="AM652">
        <v>-2</v>
      </c>
      <c r="AN652">
        <v>0</v>
      </c>
      <c r="AO652">
        <v>1</v>
      </c>
      <c r="AP652">
        <v>1</v>
      </c>
      <c r="AQ652">
        <v>0</v>
      </c>
      <c r="AR652">
        <v>0</v>
      </c>
      <c r="AS652" t="s">
        <v>3</v>
      </c>
      <c r="AT652">
        <v>4.0000000000000002E-4</v>
      </c>
      <c r="AU652" t="s">
        <v>42</v>
      </c>
      <c r="AV652">
        <v>0</v>
      </c>
      <c r="AW652">
        <v>2</v>
      </c>
      <c r="AX652">
        <v>85737802</v>
      </c>
      <c r="AY652">
        <v>1</v>
      </c>
      <c r="AZ652">
        <v>0</v>
      </c>
      <c r="BA652">
        <v>636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CV652">
        <v>0</v>
      </c>
      <c r="CW652">
        <v>0</v>
      </c>
      <c r="CX652">
        <f>ROUND(Y652*Source!I361,9)</f>
        <v>3.48E-4</v>
      </c>
      <c r="CY652">
        <f t="shared" si="362"/>
        <v>35445.93</v>
      </c>
      <c r="CZ652">
        <f t="shared" si="363"/>
        <v>35445.93</v>
      </c>
      <c r="DA652">
        <f t="shared" si="364"/>
        <v>1</v>
      </c>
      <c r="DB652">
        <f t="shared" si="365"/>
        <v>14.18</v>
      </c>
      <c r="DC652">
        <f t="shared" si="366"/>
        <v>0</v>
      </c>
      <c r="DD652" t="s">
        <v>3</v>
      </c>
      <c r="DE652" t="s">
        <v>3</v>
      </c>
      <c r="DF652">
        <f t="shared" si="359"/>
        <v>12.34</v>
      </c>
      <c r="DG652">
        <f t="shared" si="356"/>
        <v>0</v>
      </c>
      <c r="DH652">
        <f t="shared" si="357"/>
        <v>0</v>
      </c>
      <c r="DI652">
        <f t="shared" si="360"/>
        <v>0</v>
      </c>
      <c r="DJ652">
        <f t="shared" si="367"/>
        <v>12.34</v>
      </c>
      <c r="DK652">
        <v>0</v>
      </c>
      <c r="DL652" t="s">
        <v>3</v>
      </c>
      <c r="DM652">
        <v>0</v>
      </c>
      <c r="DN652" t="s">
        <v>3</v>
      </c>
      <c r="DO652">
        <v>0</v>
      </c>
    </row>
    <row r="653" spans="1:119" x14ac:dyDescent="0.2">
      <c r="A653">
        <f>ROW(Source!A361)</f>
        <v>361</v>
      </c>
      <c r="B653">
        <v>85736471</v>
      </c>
      <c r="C653">
        <v>85737775</v>
      </c>
      <c r="D653">
        <v>85211457</v>
      </c>
      <c r="E653">
        <v>1</v>
      </c>
      <c r="F653">
        <v>1</v>
      </c>
      <c r="G653">
        <v>1081</v>
      </c>
      <c r="H653">
        <v>3</v>
      </c>
      <c r="I653" t="s">
        <v>167</v>
      </c>
      <c r="J653" t="s">
        <v>169</v>
      </c>
      <c r="K653" t="s">
        <v>168</v>
      </c>
      <c r="L653">
        <v>1301</v>
      </c>
      <c r="N653">
        <v>1003</v>
      </c>
      <c r="O653" t="s">
        <v>156</v>
      </c>
      <c r="P653" t="s">
        <v>156</v>
      </c>
      <c r="Q653">
        <v>1</v>
      </c>
      <c r="W653">
        <v>0</v>
      </c>
      <c r="X653">
        <v>935342670</v>
      </c>
      <c r="Y653">
        <f t="shared" si="361"/>
        <v>100</v>
      </c>
      <c r="AA653">
        <v>31.41</v>
      </c>
      <c r="AB653">
        <v>0</v>
      </c>
      <c r="AC653">
        <v>0</v>
      </c>
      <c r="AD653">
        <v>0</v>
      </c>
      <c r="AE653">
        <v>31.41</v>
      </c>
      <c r="AF653">
        <v>0</v>
      </c>
      <c r="AG653">
        <v>0</v>
      </c>
      <c r="AH653">
        <v>0</v>
      </c>
      <c r="AI653">
        <v>1</v>
      </c>
      <c r="AJ653">
        <v>1</v>
      </c>
      <c r="AK653">
        <v>1</v>
      </c>
      <c r="AL653">
        <v>1</v>
      </c>
      <c r="AM653">
        <v>0</v>
      </c>
      <c r="AN653">
        <v>0</v>
      </c>
      <c r="AO653">
        <v>0</v>
      </c>
      <c r="AP653">
        <v>1</v>
      </c>
      <c r="AQ653">
        <v>0</v>
      </c>
      <c r="AR653">
        <v>0</v>
      </c>
      <c r="AS653" t="s">
        <v>3</v>
      </c>
      <c r="AT653">
        <v>100</v>
      </c>
      <c r="AU653" t="s">
        <v>42</v>
      </c>
      <c r="AV653">
        <v>0</v>
      </c>
      <c r="AW653">
        <v>1</v>
      </c>
      <c r="AX653">
        <v>-1</v>
      </c>
      <c r="AY653">
        <v>0</v>
      </c>
      <c r="AZ653">
        <v>0</v>
      </c>
      <c r="BA653" t="s">
        <v>3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CV653">
        <v>0</v>
      </c>
      <c r="CW653">
        <v>0</v>
      </c>
      <c r="CX653">
        <f>ROUND(Y653*Source!I361,9)</f>
        <v>87</v>
      </c>
      <c r="CY653">
        <f t="shared" si="362"/>
        <v>31.41</v>
      </c>
      <c r="CZ653">
        <f t="shared" si="363"/>
        <v>31.41</v>
      </c>
      <c r="DA653">
        <f t="shared" si="364"/>
        <v>1</v>
      </c>
      <c r="DB653">
        <f t="shared" si="365"/>
        <v>3141</v>
      </c>
      <c r="DC653">
        <f t="shared" si="366"/>
        <v>0</v>
      </c>
      <c r="DD653" t="s">
        <v>3</v>
      </c>
      <c r="DE653" t="s">
        <v>3</v>
      </c>
      <c r="DF653">
        <f t="shared" si="359"/>
        <v>2732.67</v>
      </c>
      <c r="DG653">
        <f t="shared" si="356"/>
        <v>0</v>
      </c>
      <c r="DH653">
        <f t="shared" si="357"/>
        <v>0</v>
      </c>
      <c r="DI653">
        <f t="shared" si="360"/>
        <v>0</v>
      </c>
      <c r="DJ653">
        <f t="shared" si="367"/>
        <v>2732.67</v>
      </c>
      <c r="DK653">
        <v>0</v>
      </c>
      <c r="DL653" t="s">
        <v>3</v>
      </c>
      <c r="DM653">
        <v>0</v>
      </c>
      <c r="DN653" t="s">
        <v>3</v>
      </c>
      <c r="DO653">
        <v>0</v>
      </c>
    </row>
    <row r="654" spans="1:119" x14ac:dyDescent="0.2">
      <c r="A654">
        <f>ROW(Source!A361)</f>
        <v>361</v>
      </c>
      <c r="B654">
        <v>85736471</v>
      </c>
      <c r="C654">
        <v>85737775</v>
      </c>
      <c r="D654">
        <v>85216791</v>
      </c>
      <c r="E654">
        <v>1</v>
      </c>
      <c r="F654">
        <v>1</v>
      </c>
      <c r="G654">
        <v>1081</v>
      </c>
      <c r="H654">
        <v>3</v>
      </c>
      <c r="I654" t="s">
        <v>163</v>
      </c>
      <c r="J654" t="s">
        <v>165</v>
      </c>
      <c r="K654" t="s">
        <v>164</v>
      </c>
      <c r="L654">
        <v>1354</v>
      </c>
      <c r="N654">
        <v>1010</v>
      </c>
      <c r="O654" t="s">
        <v>146</v>
      </c>
      <c r="P654" t="s">
        <v>146</v>
      </c>
      <c r="Q654">
        <v>1</v>
      </c>
      <c r="W654">
        <v>0</v>
      </c>
      <c r="X654">
        <v>-720383431</v>
      </c>
      <c r="Y654">
        <f t="shared" si="361"/>
        <v>25.287355999999999</v>
      </c>
      <c r="AA654">
        <v>47.24</v>
      </c>
      <c r="AB654">
        <v>0</v>
      </c>
      <c r="AC654">
        <v>0</v>
      </c>
      <c r="AD654">
        <v>0</v>
      </c>
      <c r="AE654">
        <v>47.24</v>
      </c>
      <c r="AF654">
        <v>0</v>
      </c>
      <c r="AG654">
        <v>0</v>
      </c>
      <c r="AH654">
        <v>0</v>
      </c>
      <c r="AI654">
        <v>1</v>
      </c>
      <c r="AJ654">
        <v>1</v>
      </c>
      <c r="AK654">
        <v>1</v>
      </c>
      <c r="AL654">
        <v>1</v>
      </c>
      <c r="AM654">
        <v>0</v>
      </c>
      <c r="AN654">
        <v>0</v>
      </c>
      <c r="AO654">
        <v>0</v>
      </c>
      <c r="AP654">
        <v>1</v>
      </c>
      <c r="AQ654">
        <v>0</v>
      </c>
      <c r="AR654">
        <v>0</v>
      </c>
      <c r="AS654" t="s">
        <v>3</v>
      </c>
      <c r="AT654">
        <v>25.287355999999999</v>
      </c>
      <c r="AU654" t="s">
        <v>42</v>
      </c>
      <c r="AV654">
        <v>0</v>
      </c>
      <c r="AW654">
        <v>1</v>
      </c>
      <c r="AX654">
        <v>-1</v>
      </c>
      <c r="AY654">
        <v>0</v>
      </c>
      <c r="AZ654">
        <v>0</v>
      </c>
      <c r="BA654" t="s">
        <v>3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CV654">
        <v>0</v>
      </c>
      <c r="CW654">
        <v>0</v>
      </c>
      <c r="CX654">
        <f>ROUND(Y654*Source!I361,9)</f>
        <v>21.999999720000002</v>
      </c>
      <c r="CY654">
        <f t="shared" si="362"/>
        <v>47.24</v>
      </c>
      <c r="CZ654">
        <f t="shared" si="363"/>
        <v>47.24</v>
      </c>
      <c r="DA654">
        <f t="shared" si="364"/>
        <v>1</v>
      </c>
      <c r="DB654">
        <f t="shared" si="365"/>
        <v>1194.57</v>
      </c>
      <c r="DC654">
        <f t="shared" si="366"/>
        <v>0</v>
      </c>
      <c r="DD654" t="s">
        <v>3</v>
      </c>
      <c r="DE654" t="s">
        <v>3</v>
      </c>
      <c r="DF654">
        <f t="shared" si="359"/>
        <v>1039.28</v>
      </c>
      <c r="DG654">
        <f t="shared" si="356"/>
        <v>0</v>
      </c>
      <c r="DH654">
        <f t="shared" si="357"/>
        <v>0</v>
      </c>
      <c r="DI654">
        <f t="shared" si="360"/>
        <v>0</v>
      </c>
      <c r="DJ654">
        <f t="shared" si="367"/>
        <v>1039.28</v>
      </c>
      <c r="DK654">
        <v>0</v>
      </c>
      <c r="DL654" t="s">
        <v>3</v>
      </c>
      <c r="DM654">
        <v>0</v>
      </c>
      <c r="DN654" t="s">
        <v>3</v>
      </c>
      <c r="DO654">
        <v>0</v>
      </c>
    </row>
    <row r="655" spans="1:119" x14ac:dyDescent="0.2">
      <c r="A655">
        <f>ROW(Source!A362)</f>
        <v>362</v>
      </c>
      <c r="B655">
        <v>85736473</v>
      </c>
      <c r="C655">
        <v>85737775</v>
      </c>
      <c r="D655">
        <v>85164021</v>
      </c>
      <c r="E655">
        <v>1081</v>
      </c>
      <c r="F655">
        <v>1</v>
      </c>
      <c r="G655">
        <v>1081</v>
      </c>
      <c r="H655">
        <v>1</v>
      </c>
      <c r="I655" t="s">
        <v>684</v>
      </c>
      <c r="J655" t="s">
        <v>3</v>
      </c>
      <c r="K655" t="s">
        <v>685</v>
      </c>
      <c r="L655">
        <v>1191</v>
      </c>
      <c r="N655">
        <v>1013</v>
      </c>
      <c r="O655" t="s">
        <v>686</v>
      </c>
      <c r="P655" t="s">
        <v>686</v>
      </c>
      <c r="Q655">
        <v>1</v>
      </c>
      <c r="W655">
        <v>0</v>
      </c>
      <c r="X655">
        <v>476480486</v>
      </c>
      <c r="Y655">
        <f>((AT655*1.15)*1.2)</f>
        <v>46.506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1</v>
      </c>
      <c r="AJ655">
        <v>1</v>
      </c>
      <c r="AK655">
        <v>1</v>
      </c>
      <c r="AL655">
        <v>1</v>
      </c>
      <c r="AM655">
        <v>5</v>
      </c>
      <c r="AN655">
        <v>0</v>
      </c>
      <c r="AO655">
        <v>1</v>
      </c>
      <c r="AP655">
        <v>1</v>
      </c>
      <c r="AQ655">
        <v>0</v>
      </c>
      <c r="AR655">
        <v>0</v>
      </c>
      <c r="AS655" t="s">
        <v>3</v>
      </c>
      <c r="AT655">
        <v>33.700000000000003</v>
      </c>
      <c r="AU655" t="s">
        <v>141</v>
      </c>
      <c r="AV655">
        <v>1</v>
      </c>
      <c r="AW655">
        <v>2</v>
      </c>
      <c r="AX655">
        <v>85737791</v>
      </c>
      <c r="AY655">
        <v>1</v>
      </c>
      <c r="AZ655">
        <v>0</v>
      </c>
      <c r="BA655">
        <v>640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CU655">
        <f>ROUND(AT655*Source!I362*AH655*AL655,2)</f>
        <v>0</v>
      </c>
      <c r="CV655">
        <f>ROUND(Y655*Source!I362,9)</f>
        <v>40.46022</v>
      </c>
      <c r="CW655">
        <v>0</v>
      </c>
      <c r="CX655">
        <f>ROUND(Y655*Source!I362,9)</f>
        <v>40.46022</v>
      </c>
      <c r="CY655">
        <f>AD655</f>
        <v>0</v>
      </c>
      <c r="CZ655">
        <f>AH655</f>
        <v>0</v>
      </c>
      <c r="DA655">
        <f>AL655</f>
        <v>1</v>
      </c>
      <c r="DB655">
        <f>ROUND(((ROUND(AT655*CZ655,2)*1.15)*1.2),6)</f>
        <v>0</v>
      </c>
      <c r="DC655">
        <f>ROUND(((ROUND(AT655*AG655,2)*1.15)*1.2),6)</f>
        <v>0</v>
      </c>
      <c r="DD655" t="s">
        <v>3</v>
      </c>
      <c r="DE655" t="s">
        <v>3</v>
      </c>
      <c r="DF655">
        <f t="shared" si="359"/>
        <v>0</v>
      </c>
      <c r="DG655">
        <f t="shared" si="356"/>
        <v>0</v>
      </c>
      <c r="DH655">
        <f t="shared" si="357"/>
        <v>0</v>
      </c>
      <c r="DI655">
        <f t="shared" si="360"/>
        <v>0</v>
      </c>
      <c r="DJ655">
        <f>DI655</f>
        <v>0</v>
      </c>
      <c r="DK655">
        <v>0</v>
      </c>
      <c r="DL655" t="s">
        <v>3</v>
      </c>
      <c r="DM655">
        <v>0</v>
      </c>
      <c r="DN655" t="s">
        <v>3</v>
      </c>
      <c r="DO655">
        <v>0</v>
      </c>
    </row>
    <row r="656" spans="1:119" x14ac:dyDescent="0.2">
      <c r="A656">
        <f>ROW(Source!A362)</f>
        <v>362</v>
      </c>
      <c r="B656">
        <v>85736473</v>
      </c>
      <c r="C656">
        <v>85737775</v>
      </c>
      <c r="D656">
        <v>85229630</v>
      </c>
      <c r="E656">
        <v>1</v>
      </c>
      <c r="F656">
        <v>1</v>
      </c>
      <c r="G656">
        <v>1081</v>
      </c>
      <c r="H656">
        <v>2</v>
      </c>
      <c r="I656" t="s">
        <v>724</v>
      </c>
      <c r="J656" t="s">
        <v>725</v>
      </c>
      <c r="K656" t="s">
        <v>726</v>
      </c>
      <c r="L656">
        <v>1368</v>
      </c>
      <c r="N656">
        <v>1011</v>
      </c>
      <c r="O656" t="s">
        <v>690</v>
      </c>
      <c r="P656" t="s">
        <v>690</v>
      </c>
      <c r="Q656">
        <v>1</v>
      </c>
      <c r="W656">
        <v>0</v>
      </c>
      <c r="X656">
        <v>378609176</v>
      </c>
      <c r="Y656">
        <f>((AT656*1.25)*1.2)</f>
        <v>1.7849999999999997</v>
      </c>
      <c r="AA656">
        <v>0</v>
      </c>
      <c r="AB656">
        <v>46.59</v>
      </c>
      <c r="AC656">
        <v>0</v>
      </c>
      <c r="AD656">
        <v>0</v>
      </c>
      <c r="AE656">
        <v>0</v>
      </c>
      <c r="AF656">
        <v>3.18</v>
      </c>
      <c r="AG656">
        <v>0</v>
      </c>
      <c r="AH656">
        <v>0</v>
      </c>
      <c r="AI656">
        <v>1</v>
      </c>
      <c r="AJ656">
        <v>13.73</v>
      </c>
      <c r="AK656">
        <v>1</v>
      </c>
      <c r="AL656">
        <v>1</v>
      </c>
      <c r="AM656">
        <v>2</v>
      </c>
      <c r="AN656">
        <v>0</v>
      </c>
      <c r="AO656">
        <v>1</v>
      </c>
      <c r="AP656">
        <v>1</v>
      </c>
      <c r="AQ656">
        <v>0</v>
      </c>
      <c r="AR656">
        <v>0</v>
      </c>
      <c r="AS656" t="s">
        <v>3</v>
      </c>
      <c r="AT656">
        <v>1.19</v>
      </c>
      <c r="AU656" t="s">
        <v>140</v>
      </c>
      <c r="AV656">
        <v>0</v>
      </c>
      <c r="AW656">
        <v>2</v>
      </c>
      <c r="AX656">
        <v>85737792</v>
      </c>
      <c r="AY656">
        <v>1</v>
      </c>
      <c r="AZ656">
        <v>0</v>
      </c>
      <c r="BA656">
        <v>641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CV656">
        <v>0</v>
      </c>
      <c r="CW656">
        <f>ROUND(Y656*Source!I362*DO656,9)</f>
        <v>0</v>
      </c>
      <c r="CX656">
        <f>ROUND(Y656*Source!I362,9)</f>
        <v>1.5529500000000001</v>
      </c>
      <c r="CY656">
        <f>AB656</f>
        <v>46.59</v>
      </c>
      <c r="CZ656">
        <f>AF656</f>
        <v>3.18</v>
      </c>
      <c r="DA656">
        <f>AJ656</f>
        <v>13.73</v>
      </c>
      <c r="DB656">
        <f>ROUND(((ROUND(AT656*CZ656,2)*1.25)*1.2),6)</f>
        <v>5.67</v>
      </c>
      <c r="DC656">
        <f>ROUND(((ROUND(AT656*AG656,2)*1.25)*1.2),6)</f>
        <v>0</v>
      </c>
      <c r="DD656" t="s">
        <v>3</v>
      </c>
      <c r="DE656" t="s">
        <v>3</v>
      </c>
      <c r="DF656">
        <f t="shared" si="359"/>
        <v>0</v>
      </c>
      <c r="DG656">
        <f>ROUND(ROUND(AF656*AJ656,2)*CX656,2)</f>
        <v>67.8</v>
      </c>
      <c r="DH656">
        <f t="shared" si="357"/>
        <v>0</v>
      </c>
      <c r="DI656">
        <f t="shared" si="360"/>
        <v>0</v>
      </c>
      <c r="DJ656">
        <f>DG656</f>
        <v>67.8</v>
      </c>
      <c r="DK656">
        <v>0</v>
      </c>
      <c r="DL656" t="s">
        <v>3</v>
      </c>
      <c r="DM656">
        <v>0</v>
      </c>
      <c r="DN656" t="s">
        <v>3</v>
      </c>
      <c r="DO656">
        <v>0</v>
      </c>
    </row>
    <row r="657" spans="1:119" x14ac:dyDescent="0.2">
      <c r="A657">
        <f>ROW(Source!A362)</f>
        <v>362</v>
      </c>
      <c r="B657">
        <v>85736473</v>
      </c>
      <c r="C657">
        <v>85737775</v>
      </c>
      <c r="D657">
        <v>85229932</v>
      </c>
      <c r="E657">
        <v>1</v>
      </c>
      <c r="F657">
        <v>1</v>
      </c>
      <c r="G657">
        <v>1081</v>
      </c>
      <c r="H657">
        <v>2</v>
      </c>
      <c r="I657" t="s">
        <v>704</v>
      </c>
      <c r="J657" t="s">
        <v>705</v>
      </c>
      <c r="K657" t="s">
        <v>706</v>
      </c>
      <c r="L657">
        <v>1368</v>
      </c>
      <c r="N657">
        <v>1011</v>
      </c>
      <c r="O657" t="s">
        <v>690</v>
      </c>
      <c r="P657" t="s">
        <v>690</v>
      </c>
      <c r="Q657">
        <v>1</v>
      </c>
      <c r="W657">
        <v>0</v>
      </c>
      <c r="X657">
        <v>874612079</v>
      </c>
      <c r="Y657">
        <f>((AT657*1.25)*1.2)</f>
        <v>0.6</v>
      </c>
      <c r="AA657">
        <v>0</v>
      </c>
      <c r="AB657">
        <v>1513.56</v>
      </c>
      <c r="AC657">
        <v>758.78</v>
      </c>
      <c r="AD657">
        <v>0</v>
      </c>
      <c r="AE657">
        <v>0</v>
      </c>
      <c r="AF657">
        <v>83.1</v>
      </c>
      <c r="AG657">
        <v>12.62</v>
      </c>
      <c r="AH657">
        <v>0</v>
      </c>
      <c r="AI657">
        <v>1</v>
      </c>
      <c r="AJ657">
        <v>17.07</v>
      </c>
      <c r="AK657">
        <v>56.35</v>
      </c>
      <c r="AL657">
        <v>1</v>
      </c>
      <c r="AM657">
        <v>2</v>
      </c>
      <c r="AN657">
        <v>0</v>
      </c>
      <c r="AO657">
        <v>1</v>
      </c>
      <c r="AP657">
        <v>1</v>
      </c>
      <c r="AQ657">
        <v>0</v>
      </c>
      <c r="AR657">
        <v>0</v>
      </c>
      <c r="AS657" t="s">
        <v>3</v>
      </c>
      <c r="AT657">
        <v>0.4</v>
      </c>
      <c r="AU657" t="s">
        <v>140</v>
      </c>
      <c r="AV657">
        <v>0</v>
      </c>
      <c r="AW657">
        <v>2</v>
      </c>
      <c r="AX657">
        <v>85737793</v>
      </c>
      <c r="AY657">
        <v>1</v>
      </c>
      <c r="AZ657">
        <v>0</v>
      </c>
      <c r="BA657">
        <v>642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CV657">
        <v>0</v>
      </c>
      <c r="CW657">
        <f>ROUND(Y657*Source!I362*DO657,9)</f>
        <v>6.5876400000000004</v>
      </c>
      <c r="CX657">
        <f>ROUND(Y657*Source!I362,9)</f>
        <v>0.52200000000000002</v>
      </c>
      <c r="CY657">
        <f>AB657</f>
        <v>1513.56</v>
      </c>
      <c r="CZ657">
        <f>AF657</f>
        <v>83.1</v>
      </c>
      <c r="DA657">
        <f>AJ657</f>
        <v>17.07</v>
      </c>
      <c r="DB657">
        <f>ROUND(((ROUND(AT657*CZ657,2)*1.25)*1.2),6)</f>
        <v>49.86</v>
      </c>
      <c r="DC657">
        <f>ROUND(((ROUND(AT657*AG657,2)*1.25)*1.2),6)</f>
        <v>7.5750000000000002</v>
      </c>
      <c r="DD657" t="s">
        <v>3</v>
      </c>
      <c r="DE657" t="s">
        <v>3</v>
      </c>
      <c r="DF657">
        <f t="shared" si="359"/>
        <v>0</v>
      </c>
      <c r="DG657">
        <f>ROUND(ROUND(AF657*AJ657,2)*CX657,2)</f>
        <v>740.47</v>
      </c>
      <c r="DH657">
        <f>ROUND(ROUND(AG657*AK657,2)*CX657,2)</f>
        <v>371.22</v>
      </c>
      <c r="DI657">
        <f t="shared" si="360"/>
        <v>0</v>
      </c>
      <c r="DJ657">
        <f>DG657</f>
        <v>740.47</v>
      </c>
      <c r="DK657">
        <v>0</v>
      </c>
      <c r="DL657" t="s">
        <v>707</v>
      </c>
      <c r="DM657">
        <v>0</v>
      </c>
      <c r="DN657" t="s">
        <v>686</v>
      </c>
      <c r="DO657">
        <v>12.62</v>
      </c>
    </row>
    <row r="658" spans="1:119" x14ac:dyDescent="0.2">
      <c r="A658">
        <f>ROW(Source!A362)</f>
        <v>362</v>
      </c>
      <c r="B658">
        <v>85736473</v>
      </c>
      <c r="C658">
        <v>85737775</v>
      </c>
      <c r="D658">
        <v>85229166</v>
      </c>
      <c r="E658">
        <v>1</v>
      </c>
      <c r="F658">
        <v>1</v>
      </c>
      <c r="G658">
        <v>1081</v>
      </c>
      <c r="H658">
        <v>2</v>
      </c>
      <c r="I658" t="s">
        <v>727</v>
      </c>
      <c r="J658" t="s">
        <v>728</v>
      </c>
      <c r="K658" t="s">
        <v>729</v>
      </c>
      <c r="L658">
        <v>1368</v>
      </c>
      <c r="N658">
        <v>1011</v>
      </c>
      <c r="O658" t="s">
        <v>690</v>
      </c>
      <c r="P658" t="s">
        <v>690</v>
      </c>
      <c r="Q658">
        <v>1</v>
      </c>
      <c r="W658">
        <v>0</v>
      </c>
      <c r="X658">
        <v>-44940208</v>
      </c>
      <c r="Y658">
        <f>((AT658*1.25)*1.2)</f>
        <v>0.09</v>
      </c>
      <c r="AA658">
        <v>0</v>
      </c>
      <c r="AB658">
        <v>2758.65</v>
      </c>
      <c r="AC658">
        <v>1017.92</v>
      </c>
      <c r="AD658">
        <v>0</v>
      </c>
      <c r="AE658">
        <v>0</v>
      </c>
      <c r="AF658">
        <v>179.17</v>
      </c>
      <c r="AG658">
        <v>16.93</v>
      </c>
      <c r="AH658">
        <v>0</v>
      </c>
      <c r="AI658">
        <v>1</v>
      </c>
      <c r="AJ658">
        <v>14.43</v>
      </c>
      <c r="AK658">
        <v>56.35</v>
      </c>
      <c r="AL658">
        <v>1</v>
      </c>
      <c r="AM658">
        <v>2</v>
      </c>
      <c r="AN658">
        <v>0</v>
      </c>
      <c r="AO658">
        <v>1</v>
      </c>
      <c r="AP658">
        <v>1</v>
      </c>
      <c r="AQ658">
        <v>0</v>
      </c>
      <c r="AR658">
        <v>0</v>
      </c>
      <c r="AS658" t="s">
        <v>3</v>
      </c>
      <c r="AT658">
        <v>0.06</v>
      </c>
      <c r="AU658" t="s">
        <v>140</v>
      </c>
      <c r="AV658">
        <v>0</v>
      </c>
      <c r="AW658">
        <v>2</v>
      </c>
      <c r="AX658">
        <v>85737794</v>
      </c>
      <c r="AY658">
        <v>1</v>
      </c>
      <c r="AZ658">
        <v>0</v>
      </c>
      <c r="BA658">
        <v>643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CV658">
        <v>0</v>
      </c>
      <c r="CW658">
        <f>ROUND(Y658*Source!I362*DO658,9)</f>
        <v>1.3256190000000001</v>
      </c>
      <c r="CX658">
        <f>ROUND(Y658*Source!I362,9)</f>
        <v>7.8299999999999995E-2</v>
      </c>
      <c r="CY658">
        <f>AB658</f>
        <v>2758.65</v>
      </c>
      <c r="CZ658">
        <f>AF658</f>
        <v>179.17</v>
      </c>
      <c r="DA658">
        <f>AJ658</f>
        <v>14.43</v>
      </c>
      <c r="DB658">
        <f>ROUND(((ROUND(AT658*CZ658,2)*1.25)*1.2),6)</f>
        <v>16.125</v>
      </c>
      <c r="DC658">
        <f>ROUND(((ROUND(AT658*AG658,2)*1.25)*1.2),6)</f>
        <v>1.53</v>
      </c>
      <c r="DD658" t="s">
        <v>3</v>
      </c>
      <c r="DE658" t="s">
        <v>3</v>
      </c>
      <c r="DF658">
        <f t="shared" si="359"/>
        <v>0</v>
      </c>
      <c r="DG658">
        <f>ROUND(ROUND(AF658*AJ658,2)*CX658,2)</f>
        <v>202.44</v>
      </c>
      <c r="DH658">
        <f>ROUND(ROUND(AG658*AK658,2)*CX658,2)</f>
        <v>74.7</v>
      </c>
      <c r="DI658">
        <f t="shared" si="360"/>
        <v>0</v>
      </c>
      <c r="DJ658">
        <f>DG658</f>
        <v>202.44</v>
      </c>
      <c r="DK658">
        <v>0</v>
      </c>
      <c r="DL658" t="s">
        <v>707</v>
      </c>
      <c r="DM658">
        <v>0</v>
      </c>
      <c r="DN658" t="s">
        <v>686</v>
      </c>
      <c r="DO658">
        <v>16.93</v>
      </c>
    </row>
    <row r="659" spans="1:119" x14ac:dyDescent="0.2">
      <c r="A659">
        <f>ROW(Source!A362)</f>
        <v>362</v>
      </c>
      <c r="B659">
        <v>85736473</v>
      </c>
      <c r="C659">
        <v>85737775</v>
      </c>
      <c r="D659">
        <v>85198960</v>
      </c>
      <c r="E659">
        <v>1</v>
      </c>
      <c r="F659">
        <v>1</v>
      </c>
      <c r="G659">
        <v>1081</v>
      </c>
      <c r="H659">
        <v>3</v>
      </c>
      <c r="I659" t="s">
        <v>714</v>
      </c>
      <c r="J659" t="s">
        <v>715</v>
      </c>
      <c r="K659" t="s">
        <v>716</v>
      </c>
      <c r="L659">
        <v>1339</v>
      </c>
      <c r="N659">
        <v>1007</v>
      </c>
      <c r="O659" t="s">
        <v>694</v>
      </c>
      <c r="P659" t="s">
        <v>694</v>
      </c>
      <c r="Q659">
        <v>1</v>
      </c>
      <c r="W659">
        <v>0</v>
      </c>
      <c r="X659">
        <v>-1622585150</v>
      </c>
      <c r="Y659">
        <f t="shared" ref="Y659:Y668" si="368">((AT659*1)*1)</f>
        <v>5.8659999999999997E-2</v>
      </c>
      <c r="AA659">
        <v>54.79</v>
      </c>
      <c r="AB659">
        <v>0</v>
      </c>
      <c r="AC659">
        <v>0</v>
      </c>
      <c r="AD659">
        <v>0</v>
      </c>
      <c r="AE659">
        <v>7.07</v>
      </c>
      <c r="AF659">
        <v>0</v>
      </c>
      <c r="AG659">
        <v>0</v>
      </c>
      <c r="AH659">
        <v>0</v>
      </c>
      <c r="AI659">
        <v>7.75</v>
      </c>
      <c r="AJ659">
        <v>1</v>
      </c>
      <c r="AK659">
        <v>1</v>
      </c>
      <c r="AL659">
        <v>1</v>
      </c>
      <c r="AM659">
        <v>2</v>
      </c>
      <c r="AN659">
        <v>0</v>
      </c>
      <c r="AO659">
        <v>1</v>
      </c>
      <c r="AP659">
        <v>1</v>
      </c>
      <c r="AQ659">
        <v>0</v>
      </c>
      <c r="AR659">
        <v>0</v>
      </c>
      <c r="AS659" t="s">
        <v>3</v>
      </c>
      <c r="AT659">
        <v>5.8659999999999997E-2</v>
      </c>
      <c r="AU659" t="s">
        <v>42</v>
      </c>
      <c r="AV659">
        <v>0</v>
      </c>
      <c r="AW659">
        <v>2</v>
      </c>
      <c r="AX659">
        <v>85737795</v>
      </c>
      <c r="AY659">
        <v>1</v>
      </c>
      <c r="AZ659">
        <v>0</v>
      </c>
      <c r="BA659">
        <v>644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CV659">
        <v>0</v>
      </c>
      <c r="CW659">
        <v>0</v>
      </c>
      <c r="CX659">
        <f>ROUND(Y659*Source!I362,9)</f>
        <v>5.1034200000000002E-2</v>
      </c>
      <c r="CY659">
        <f t="shared" ref="CY659:CY668" si="369">AA659</f>
        <v>54.79</v>
      </c>
      <c r="CZ659">
        <f t="shared" ref="CZ659:CZ668" si="370">AE659</f>
        <v>7.07</v>
      </c>
      <c r="DA659">
        <f t="shared" ref="DA659:DA668" si="371">AI659</f>
        <v>7.75</v>
      </c>
      <c r="DB659">
        <f t="shared" ref="DB659:DB668" si="372">ROUND(((ROUND(AT659*CZ659,2)*1)*1),6)</f>
        <v>0.41</v>
      </c>
      <c r="DC659">
        <f t="shared" ref="DC659:DC668" si="373">ROUND(((ROUND(AT659*AG659,2)*1)*1),6)</f>
        <v>0</v>
      </c>
      <c r="DD659" t="s">
        <v>3</v>
      </c>
      <c r="DE659" t="s">
        <v>3</v>
      </c>
      <c r="DF659">
        <f t="shared" ref="DF659:DF668" si="374">ROUND(ROUND(AE659*AI659,2)*CX659,2)</f>
        <v>2.8</v>
      </c>
      <c r="DG659">
        <f t="shared" ref="DG659:DG683" si="375">ROUND(ROUND(AF659,2)*CX659,2)</f>
        <v>0</v>
      </c>
      <c r="DH659">
        <f t="shared" ref="DH659:DH684" si="376">ROUND(ROUND(AG659,2)*CX659,2)</f>
        <v>0</v>
      </c>
      <c r="DI659">
        <f t="shared" si="360"/>
        <v>0</v>
      </c>
      <c r="DJ659">
        <f t="shared" ref="DJ659:DJ668" si="377">DF659</f>
        <v>2.8</v>
      </c>
      <c r="DK659">
        <v>0</v>
      </c>
      <c r="DL659" t="s">
        <v>3</v>
      </c>
      <c r="DM659">
        <v>0</v>
      </c>
      <c r="DN659" t="s">
        <v>3</v>
      </c>
      <c r="DO659">
        <v>0</v>
      </c>
    </row>
    <row r="660" spans="1:119" x14ac:dyDescent="0.2">
      <c r="A660">
        <f>ROW(Source!A362)</f>
        <v>362</v>
      </c>
      <c r="B660">
        <v>85736473</v>
      </c>
      <c r="C660">
        <v>85737775</v>
      </c>
      <c r="D660">
        <v>85200671</v>
      </c>
      <c r="E660">
        <v>1</v>
      </c>
      <c r="F660">
        <v>1</v>
      </c>
      <c r="G660">
        <v>1081</v>
      </c>
      <c r="H660">
        <v>3</v>
      </c>
      <c r="I660" t="s">
        <v>730</v>
      </c>
      <c r="J660" t="s">
        <v>731</v>
      </c>
      <c r="K660" t="s">
        <v>732</v>
      </c>
      <c r="L660">
        <v>1346</v>
      </c>
      <c r="N660">
        <v>1009</v>
      </c>
      <c r="O660" t="s">
        <v>723</v>
      </c>
      <c r="P660" t="s">
        <v>723</v>
      </c>
      <c r="Q660">
        <v>1</v>
      </c>
      <c r="W660">
        <v>0</v>
      </c>
      <c r="X660">
        <v>1021383118</v>
      </c>
      <c r="Y660">
        <f t="shared" si="368"/>
        <v>0.05</v>
      </c>
      <c r="AA660">
        <v>315.23</v>
      </c>
      <c r="AB660">
        <v>0</v>
      </c>
      <c r="AC660">
        <v>0</v>
      </c>
      <c r="AD660">
        <v>0</v>
      </c>
      <c r="AE660">
        <v>37.979999999999997</v>
      </c>
      <c r="AF660">
        <v>0</v>
      </c>
      <c r="AG660">
        <v>0</v>
      </c>
      <c r="AH660">
        <v>0</v>
      </c>
      <c r="AI660">
        <v>8.3000000000000007</v>
      </c>
      <c r="AJ660">
        <v>1</v>
      </c>
      <c r="AK660">
        <v>1</v>
      </c>
      <c r="AL660">
        <v>1</v>
      </c>
      <c r="AM660">
        <v>2</v>
      </c>
      <c r="AN660">
        <v>0</v>
      </c>
      <c r="AO660">
        <v>1</v>
      </c>
      <c r="AP660">
        <v>1</v>
      </c>
      <c r="AQ660">
        <v>0</v>
      </c>
      <c r="AR660">
        <v>0</v>
      </c>
      <c r="AS660" t="s">
        <v>3</v>
      </c>
      <c r="AT660">
        <v>0.05</v>
      </c>
      <c r="AU660" t="s">
        <v>42</v>
      </c>
      <c r="AV660">
        <v>0</v>
      </c>
      <c r="AW660">
        <v>2</v>
      </c>
      <c r="AX660">
        <v>85737796</v>
      </c>
      <c r="AY660">
        <v>1</v>
      </c>
      <c r="AZ660">
        <v>0</v>
      </c>
      <c r="BA660">
        <v>645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CV660">
        <v>0</v>
      </c>
      <c r="CW660">
        <v>0</v>
      </c>
      <c r="CX660">
        <f>ROUND(Y660*Source!I362,9)</f>
        <v>4.3499999999999997E-2</v>
      </c>
      <c r="CY660">
        <f t="shared" si="369"/>
        <v>315.23</v>
      </c>
      <c r="CZ660">
        <f t="shared" si="370"/>
        <v>37.979999999999997</v>
      </c>
      <c r="DA660">
        <f t="shared" si="371"/>
        <v>8.3000000000000007</v>
      </c>
      <c r="DB660">
        <f t="shared" si="372"/>
        <v>1.9</v>
      </c>
      <c r="DC660">
        <f t="shared" si="373"/>
        <v>0</v>
      </c>
      <c r="DD660" t="s">
        <v>3</v>
      </c>
      <c r="DE660" t="s">
        <v>3</v>
      </c>
      <c r="DF660">
        <f t="shared" si="374"/>
        <v>13.71</v>
      </c>
      <c r="DG660">
        <f t="shared" si="375"/>
        <v>0</v>
      </c>
      <c r="DH660">
        <f t="shared" si="376"/>
        <v>0</v>
      </c>
      <c r="DI660">
        <f t="shared" si="360"/>
        <v>0</v>
      </c>
      <c r="DJ660">
        <f t="shared" si="377"/>
        <v>13.71</v>
      </c>
      <c r="DK660">
        <v>0</v>
      </c>
      <c r="DL660" t="s">
        <v>3</v>
      </c>
      <c r="DM660">
        <v>0</v>
      </c>
      <c r="DN660" t="s">
        <v>3</v>
      </c>
      <c r="DO660">
        <v>0</v>
      </c>
    </row>
    <row r="661" spans="1:119" x14ac:dyDescent="0.2">
      <c r="A661">
        <f>ROW(Source!A362)</f>
        <v>362</v>
      </c>
      <c r="B661">
        <v>85736473</v>
      </c>
      <c r="C661">
        <v>85737775</v>
      </c>
      <c r="D661">
        <v>85199079</v>
      </c>
      <c r="E661">
        <v>1</v>
      </c>
      <c r="F661">
        <v>1</v>
      </c>
      <c r="G661">
        <v>1081</v>
      </c>
      <c r="H661">
        <v>3</v>
      </c>
      <c r="I661" t="s">
        <v>733</v>
      </c>
      <c r="J661" t="s">
        <v>734</v>
      </c>
      <c r="K661" t="s">
        <v>735</v>
      </c>
      <c r="L661">
        <v>1348</v>
      </c>
      <c r="N661">
        <v>1009</v>
      </c>
      <c r="O661" t="s">
        <v>700</v>
      </c>
      <c r="P661" t="s">
        <v>700</v>
      </c>
      <c r="Q661">
        <v>1000</v>
      </c>
      <c r="W661">
        <v>0</v>
      </c>
      <c r="X661">
        <v>-1462767551</v>
      </c>
      <c r="Y661">
        <f t="shared" si="368"/>
        <v>1.5999999999999999E-6</v>
      </c>
      <c r="AA661">
        <v>65213.77</v>
      </c>
      <c r="AB661">
        <v>0</v>
      </c>
      <c r="AC661">
        <v>0</v>
      </c>
      <c r="AD661">
        <v>0</v>
      </c>
      <c r="AE661">
        <v>3234.81</v>
      </c>
      <c r="AF661">
        <v>0</v>
      </c>
      <c r="AG661">
        <v>0</v>
      </c>
      <c r="AH661">
        <v>0</v>
      </c>
      <c r="AI661">
        <v>20.16</v>
      </c>
      <c r="AJ661">
        <v>1</v>
      </c>
      <c r="AK661">
        <v>1</v>
      </c>
      <c r="AL661">
        <v>1</v>
      </c>
      <c r="AM661">
        <v>2</v>
      </c>
      <c r="AN661">
        <v>0</v>
      </c>
      <c r="AO661">
        <v>1</v>
      </c>
      <c r="AP661">
        <v>1</v>
      </c>
      <c r="AQ661">
        <v>0</v>
      </c>
      <c r="AR661">
        <v>0</v>
      </c>
      <c r="AS661" t="s">
        <v>3</v>
      </c>
      <c r="AT661">
        <v>1.5999999999999999E-6</v>
      </c>
      <c r="AU661" t="s">
        <v>42</v>
      </c>
      <c r="AV661">
        <v>0</v>
      </c>
      <c r="AW661">
        <v>2</v>
      </c>
      <c r="AX661">
        <v>85737797</v>
      </c>
      <c r="AY661">
        <v>1</v>
      </c>
      <c r="AZ661">
        <v>0</v>
      </c>
      <c r="BA661">
        <v>646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CV661">
        <v>0</v>
      </c>
      <c r="CW661">
        <v>0</v>
      </c>
      <c r="CX661">
        <f>ROUND(Y661*Source!I362,9)</f>
        <v>1.392E-6</v>
      </c>
      <c r="CY661">
        <f t="shared" si="369"/>
        <v>65213.77</v>
      </c>
      <c r="CZ661">
        <f t="shared" si="370"/>
        <v>3234.81</v>
      </c>
      <c r="DA661">
        <f t="shared" si="371"/>
        <v>20.16</v>
      </c>
      <c r="DB661">
        <f t="shared" si="372"/>
        <v>0.01</v>
      </c>
      <c r="DC661">
        <f t="shared" si="373"/>
        <v>0</v>
      </c>
      <c r="DD661" t="s">
        <v>3</v>
      </c>
      <c r="DE661" t="s">
        <v>3</v>
      </c>
      <c r="DF661">
        <f t="shared" si="374"/>
        <v>0.09</v>
      </c>
      <c r="DG661">
        <f t="shared" si="375"/>
        <v>0</v>
      </c>
      <c r="DH661">
        <f t="shared" si="376"/>
        <v>0</v>
      </c>
      <c r="DI661">
        <f t="shared" si="360"/>
        <v>0</v>
      </c>
      <c r="DJ661">
        <f t="shared" si="377"/>
        <v>0.09</v>
      </c>
      <c r="DK661">
        <v>0</v>
      </c>
      <c r="DL661" t="s">
        <v>3</v>
      </c>
      <c r="DM661">
        <v>0</v>
      </c>
      <c r="DN661" t="s">
        <v>3</v>
      </c>
      <c r="DO661">
        <v>0</v>
      </c>
    </row>
    <row r="662" spans="1:119" x14ac:dyDescent="0.2">
      <c r="A662">
        <f>ROW(Source!A362)</f>
        <v>362</v>
      </c>
      <c r="B662">
        <v>85736473</v>
      </c>
      <c r="C662">
        <v>85737775</v>
      </c>
      <c r="D662">
        <v>85198892</v>
      </c>
      <c r="E662">
        <v>1</v>
      </c>
      <c r="F662">
        <v>1</v>
      </c>
      <c r="G662">
        <v>1081</v>
      </c>
      <c r="H662">
        <v>3</v>
      </c>
      <c r="I662" t="s">
        <v>691</v>
      </c>
      <c r="J662" t="s">
        <v>692</v>
      </c>
      <c r="K662" t="s">
        <v>693</v>
      </c>
      <c r="L662">
        <v>1339</v>
      </c>
      <c r="N662">
        <v>1007</v>
      </c>
      <c r="O662" t="s">
        <v>694</v>
      </c>
      <c r="P662" t="s">
        <v>694</v>
      </c>
      <c r="Q662">
        <v>1</v>
      </c>
      <c r="W662">
        <v>0</v>
      </c>
      <c r="X662">
        <v>-676034668</v>
      </c>
      <c r="Y662">
        <f t="shared" si="368"/>
        <v>0.19</v>
      </c>
      <c r="AA662">
        <v>760.17</v>
      </c>
      <c r="AB662">
        <v>0</v>
      </c>
      <c r="AC662">
        <v>0</v>
      </c>
      <c r="AD662">
        <v>0</v>
      </c>
      <c r="AE662">
        <v>53.42</v>
      </c>
      <c r="AF662">
        <v>0</v>
      </c>
      <c r="AG662">
        <v>0</v>
      </c>
      <c r="AH662">
        <v>0</v>
      </c>
      <c r="AI662">
        <v>14.23</v>
      </c>
      <c r="AJ662">
        <v>1</v>
      </c>
      <c r="AK662">
        <v>1</v>
      </c>
      <c r="AL662">
        <v>1</v>
      </c>
      <c r="AM662">
        <v>2</v>
      </c>
      <c r="AN662">
        <v>0</v>
      </c>
      <c r="AO662">
        <v>1</v>
      </c>
      <c r="AP662">
        <v>1</v>
      </c>
      <c r="AQ662">
        <v>0</v>
      </c>
      <c r="AR662">
        <v>0</v>
      </c>
      <c r="AS662" t="s">
        <v>3</v>
      </c>
      <c r="AT662">
        <v>0.19</v>
      </c>
      <c r="AU662" t="s">
        <v>42</v>
      </c>
      <c r="AV662">
        <v>0</v>
      </c>
      <c r="AW662">
        <v>2</v>
      </c>
      <c r="AX662">
        <v>85737798</v>
      </c>
      <c r="AY662">
        <v>1</v>
      </c>
      <c r="AZ662">
        <v>0</v>
      </c>
      <c r="BA662">
        <v>647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CV662">
        <v>0</v>
      </c>
      <c r="CW662">
        <v>0</v>
      </c>
      <c r="CX662">
        <f>ROUND(Y662*Source!I362,9)</f>
        <v>0.1653</v>
      </c>
      <c r="CY662">
        <f t="shared" si="369"/>
        <v>760.17</v>
      </c>
      <c r="CZ662">
        <f t="shared" si="370"/>
        <v>53.42</v>
      </c>
      <c r="DA662">
        <f t="shared" si="371"/>
        <v>14.23</v>
      </c>
      <c r="DB662">
        <f t="shared" si="372"/>
        <v>10.15</v>
      </c>
      <c r="DC662">
        <f t="shared" si="373"/>
        <v>0</v>
      </c>
      <c r="DD662" t="s">
        <v>3</v>
      </c>
      <c r="DE662" t="s">
        <v>3</v>
      </c>
      <c r="DF662">
        <f t="shared" si="374"/>
        <v>125.66</v>
      </c>
      <c r="DG662">
        <f t="shared" si="375"/>
        <v>0</v>
      </c>
      <c r="DH662">
        <f t="shared" si="376"/>
        <v>0</v>
      </c>
      <c r="DI662">
        <f t="shared" si="360"/>
        <v>0</v>
      </c>
      <c r="DJ662">
        <f t="shared" si="377"/>
        <v>125.66</v>
      </c>
      <c r="DK662">
        <v>0</v>
      </c>
      <c r="DL662" t="s">
        <v>3</v>
      </c>
      <c r="DM662">
        <v>0</v>
      </c>
      <c r="DN662" t="s">
        <v>3</v>
      </c>
      <c r="DO662">
        <v>0</v>
      </c>
    </row>
    <row r="663" spans="1:119" x14ac:dyDescent="0.2">
      <c r="A663">
        <f>ROW(Source!A362)</f>
        <v>362</v>
      </c>
      <c r="B663">
        <v>85736473</v>
      </c>
      <c r="C663">
        <v>85737775</v>
      </c>
      <c r="D663">
        <v>85199158</v>
      </c>
      <c r="E663">
        <v>1</v>
      </c>
      <c r="F663">
        <v>1</v>
      </c>
      <c r="G663">
        <v>1081</v>
      </c>
      <c r="H663">
        <v>3</v>
      </c>
      <c r="I663" t="s">
        <v>695</v>
      </c>
      <c r="J663" t="s">
        <v>696</v>
      </c>
      <c r="K663" t="s">
        <v>697</v>
      </c>
      <c r="L663">
        <v>1339</v>
      </c>
      <c r="N663">
        <v>1007</v>
      </c>
      <c r="O663" t="s">
        <v>694</v>
      </c>
      <c r="P663" t="s">
        <v>694</v>
      </c>
      <c r="Q663">
        <v>1</v>
      </c>
      <c r="W663">
        <v>0</v>
      </c>
      <c r="X663">
        <v>-1235260082</v>
      </c>
      <c r="Y663">
        <f t="shared" si="368"/>
        <v>0.34200000000000003</v>
      </c>
      <c r="AA663">
        <v>101.33</v>
      </c>
      <c r="AB663">
        <v>0</v>
      </c>
      <c r="AC663">
        <v>0</v>
      </c>
      <c r="AD663">
        <v>0</v>
      </c>
      <c r="AE663">
        <v>5.82</v>
      </c>
      <c r="AF663">
        <v>0</v>
      </c>
      <c r="AG663">
        <v>0</v>
      </c>
      <c r="AH663">
        <v>0</v>
      </c>
      <c r="AI663">
        <v>17.41</v>
      </c>
      <c r="AJ663">
        <v>1</v>
      </c>
      <c r="AK663">
        <v>1</v>
      </c>
      <c r="AL663">
        <v>1</v>
      </c>
      <c r="AM663">
        <v>2</v>
      </c>
      <c r="AN663">
        <v>0</v>
      </c>
      <c r="AO663">
        <v>1</v>
      </c>
      <c r="AP663">
        <v>1</v>
      </c>
      <c r="AQ663">
        <v>0</v>
      </c>
      <c r="AR663">
        <v>0</v>
      </c>
      <c r="AS663" t="s">
        <v>3</v>
      </c>
      <c r="AT663">
        <v>0.34200000000000003</v>
      </c>
      <c r="AU663" t="s">
        <v>42</v>
      </c>
      <c r="AV663">
        <v>0</v>
      </c>
      <c r="AW663">
        <v>2</v>
      </c>
      <c r="AX663">
        <v>85737799</v>
      </c>
      <c r="AY663">
        <v>1</v>
      </c>
      <c r="AZ663">
        <v>0</v>
      </c>
      <c r="BA663">
        <v>648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CV663">
        <v>0</v>
      </c>
      <c r="CW663">
        <v>0</v>
      </c>
      <c r="CX663">
        <f>ROUND(Y663*Source!I362,9)</f>
        <v>0.29754000000000003</v>
      </c>
      <c r="CY663">
        <f t="shared" si="369"/>
        <v>101.33</v>
      </c>
      <c r="CZ663">
        <f t="shared" si="370"/>
        <v>5.82</v>
      </c>
      <c r="DA663">
        <f t="shared" si="371"/>
        <v>17.41</v>
      </c>
      <c r="DB663">
        <f t="shared" si="372"/>
        <v>1.99</v>
      </c>
      <c r="DC663">
        <f t="shared" si="373"/>
        <v>0</v>
      </c>
      <c r="DD663" t="s">
        <v>3</v>
      </c>
      <c r="DE663" t="s">
        <v>3</v>
      </c>
      <c r="DF663">
        <f t="shared" si="374"/>
        <v>30.15</v>
      </c>
      <c r="DG663">
        <f t="shared" si="375"/>
        <v>0</v>
      </c>
      <c r="DH663">
        <f t="shared" si="376"/>
        <v>0</v>
      </c>
      <c r="DI663">
        <f t="shared" si="360"/>
        <v>0</v>
      </c>
      <c r="DJ663">
        <f t="shared" si="377"/>
        <v>30.15</v>
      </c>
      <c r="DK663">
        <v>0</v>
      </c>
      <c r="DL663" t="s">
        <v>3</v>
      </c>
      <c r="DM663">
        <v>0</v>
      </c>
      <c r="DN663" t="s">
        <v>3</v>
      </c>
      <c r="DO663">
        <v>0</v>
      </c>
    </row>
    <row r="664" spans="1:119" x14ac:dyDescent="0.2">
      <c r="A664">
        <f>ROW(Source!A362)</f>
        <v>362</v>
      </c>
      <c r="B664">
        <v>85736473</v>
      </c>
      <c r="C664">
        <v>85737775</v>
      </c>
      <c r="D664">
        <v>85199230</v>
      </c>
      <c r="E664">
        <v>1</v>
      </c>
      <c r="F664">
        <v>1</v>
      </c>
      <c r="G664">
        <v>1081</v>
      </c>
      <c r="H664">
        <v>3</v>
      </c>
      <c r="I664" t="s">
        <v>736</v>
      </c>
      <c r="J664" t="s">
        <v>737</v>
      </c>
      <c r="K664" t="s">
        <v>738</v>
      </c>
      <c r="L664">
        <v>1348</v>
      </c>
      <c r="N664">
        <v>1009</v>
      </c>
      <c r="O664" t="s">
        <v>700</v>
      </c>
      <c r="P664" t="s">
        <v>700</v>
      </c>
      <c r="Q664">
        <v>1000</v>
      </c>
      <c r="W664">
        <v>0</v>
      </c>
      <c r="X664">
        <v>1270042986</v>
      </c>
      <c r="Y664">
        <f t="shared" si="368"/>
        <v>8.7000000000000001E-4</v>
      </c>
      <c r="AA664">
        <v>55941.2</v>
      </c>
      <c r="AB664">
        <v>0</v>
      </c>
      <c r="AC664">
        <v>0</v>
      </c>
      <c r="AD664">
        <v>0</v>
      </c>
      <c r="AE664">
        <v>16214.84</v>
      </c>
      <c r="AF664">
        <v>0</v>
      </c>
      <c r="AG664">
        <v>0</v>
      </c>
      <c r="AH664">
        <v>0</v>
      </c>
      <c r="AI664">
        <v>3.45</v>
      </c>
      <c r="AJ664">
        <v>1</v>
      </c>
      <c r="AK664">
        <v>1</v>
      </c>
      <c r="AL664">
        <v>1</v>
      </c>
      <c r="AM664">
        <v>2</v>
      </c>
      <c r="AN664">
        <v>0</v>
      </c>
      <c r="AO664">
        <v>1</v>
      </c>
      <c r="AP664">
        <v>1</v>
      </c>
      <c r="AQ664">
        <v>0</v>
      </c>
      <c r="AR664">
        <v>0</v>
      </c>
      <c r="AS664" t="s">
        <v>3</v>
      </c>
      <c r="AT664">
        <v>8.7000000000000001E-4</v>
      </c>
      <c r="AU664" t="s">
        <v>42</v>
      </c>
      <c r="AV664">
        <v>0</v>
      </c>
      <c r="AW664">
        <v>2</v>
      </c>
      <c r="AX664">
        <v>85737800</v>
      </c>
      <c r="AY664">
        <v>1</v>
      </c>
      <c r="AZ664">
        <v>0</v>
      </c>
      <c r="BA664">
        <v>649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CV664">
        <v>0</v>
      </c>
      <c r="CW664">
        <v>0</v>
      </c>
      <c r="CX664">
        <f>ROUND(Y664*Source!I362,9)</f>
        <v>7.5690000000000002E-4</v>
      </c>
      <c r="CY664">
        <f t="shared" si="369"/>
        <v>55941.2</v>
      </c>
      <c r="CZ664">
        <f t="shared" si="370"/>
        <v>16214.84</v>
      </c>
      <c r="DA664">
        <f t="shared" si="371"/>
        <v>3.45</v>
      </c>
      <c r="DB664">
        <f t="shared" si="372"/>
        <v>14.11</v>
      </c>
      <c r="DC664">
        <f t="shared" si="373"/>
        <v>0</v>
      </c>
      <c r="DD664" t="s">
        <v>3</v>
      </c>
      <c r="DE664" t="s">
        <v>3</v>
      </c>
      <c r="DF664">
        <f t="shared" si="374"/>
        <v>42.34</v>
      </c>
      <c r="DG664">
        <f t="shared" si="375"/>
        <v>0</v>
      </c>
      <c r="DH664">
        <f t="shared" si="376"/>
        <v>0</v>
      </c>
      <c r="DI664">
        <f t="shared" si="360"/>
        <v>0</v>
      </c>
      <c r="DJ664">
        <f t="shared" si="377"/>
        <v>42.34</v>
      </c>
      <c r="DK664">
        <v>0</v>
      </c>
      <c r="DL664" t="s">
        <v>3</v>
      </c>
      <c r="DM664">
        <v>0</v>
      </c>
      <c r="DN664" t="s">
        <v>3</v>
      </c>
      <c r="DO664">
        <v>0</v>
      </c>
    </row>
    <row r="665" spans="1:119" x14ac:dyDescent="0.2">
      <c r="A665">
        <f>ROW(Source!A362)</f>
        <v>362</v>
      </c>
      <c r="B665">
        <v>85736473</v>
      </c>
      <c r="C665">
        <v>85737775</v>
      </c>
      <c r="D665">
        <v>85199398</v>
      </c>
      <c r="E665">
        <v>1</v>
      </c>
      <c r="F665">
        <v>1</v>
      </c>
      <c r="G665">
        <v>1081</v>
      </c>
      <c r="H665">
        <v>3</v>
      </c>
      <c r="I665" t="s">
        <v>739</v>
      </c>
      <c r="J665" t="s">
        <v>740</v>
      </c>
      <c r="K665" t="s">
        <v>741</v>
      </c>
      <c r="L665">
        <v>1346</v>
      </c>
      <c r="N665">
        <v>1009</v>
      </c>
      <c r="O665" t="s">
        <v>723</v>
      </c>
      <c r="P665" t="s">
        <v>723</v>
      </c>
      <c r="Q665">
        <v>1</v>
      </c>
      <c r="W665">
        <v>0</v>
      </c>
      <c r="X665">
        <v>488689173</v>
      </c>
      <c r="Y665">
        <f t="shared" si="368"/>
        <v>0.1</v>
      </c>
      <c r="AA665">
        <v>85.81</v>
      </c>
      <c r="AB665">
        <v>0</v>
      </c>
      <c r="AC665">
        <v>0</v>
      </c>
      <c r="AD665">
        <v>0</v>
      </c>
      <c r="AE665">
        <v>20.190000000000001</v>
      </c>
      <c r="AF665">
        <v>0</v>
      </c>
      <c r="AG665">
        <v>0</v>
      </c>
      <c r="AH665">
        <v>0</v>
      </c>
      <c r="AI665">
        <v>4.25</v>
      </c>
      <c r="AJ665">
        <v>1</v>
      </c>
      <c r="AK665">
        <v>1</v>
      </c>
      <c r="AL665">
        <v>1</v>
      </c>
      <c r="AM665">
        <v>2</v>
      </c>
      <c r="AN665">
        <v>0</v>
      </c>
      <c r="AO665">
        <v>1</v>
      </c>
      <c r="AP665">
        <v>1</v>
      </c>
      <c r="AQ665">
        <v>0</v>
      </c>
      <c r="AR665">
        <v>0</v>
      </c>
      <c r="AS665" t="s">
        <v>3</v>
      </c>
      <c r="AT665">
        <v>0.1</v>
      </c>
      <c r="AU665" t="s">
        <v>42</v>
      </c>
      <c r="AV665">
        <v>0</v>
      </c>
      <c r="AW665">
        <v>2</v>
      </c>
      <c r="AX665">
        <v>85737801</v>
      </c>
      <c r="AY665">
        <v>1</v>
      </c>
      <c r="AZ665">
        <v>0</v>
      </c>
      <c r="BA665">
        <v>650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CV665">
        <v>0</v>
      </c>
      <c r="CW665">
        <v>0</v>
      </c>
      <c r="CX665">
        <f>ROUND(Y665*Source!I362,9)</f>
        <v>8.6999999999999994E-2</v>
      </c>
      <c r="CY665">
        <f t="shared" si="369"/>
        <v>85.81</v>
      </c>
      <c r="CZ665">
        <f t="shared" si="370"/>
        <v>20.190000000000001</v>
      </c>
      <c r="DA665">
        <f t="shared" si="371"/>
        <v>4.25</v>
      </c>
      <c r="DB665">
        <f t="shared" si="372"/>
        <v>2.02</v>
      </c>
      <c r="DC665">
        <f t="shared" si="373"/>
        <v>0</v>
      </c>
      <c r="DD665" t="s">
        <v>3</v>
      </c>
      <c r="DE665" t="s">
        <v>3</v>
      </c>
      <c r="DF665">
        <f t="shared" si="374"/>
        <v>7.47</v>
      </c>
      <c r="DG665">
        <f t="shared" si="375"/>
        <v>0</v>
      </c>
      <c r="DH665">
        <f t="shared" si="376"/>
        <v>0</v>
      </c>
      <c r="DI665">
        <f t="shared" si="360"/>
        <v>0</v>
      </c>
      <c r="DJ665">
        <f t="shared" si="377"/>
        <v>7.47</v>
      </c>
      <c r="DK665">
        <v>0</v>
      </c>
      <c r="DL665" t="s">
        <v>3</v>
      </c>
      <c r="DM665">
        <v>0</v>
      </c>
      <c r="DN665" t="s">
        <v>3</v>
      </c>
      <c r="DO665">
        <v>0</v>
      </c>
    </row>
    <row r="666" spans="1:119" x14ac:dyDescent="0.2">
      <c r="A666">
        <f>ROW(Source!A362)</f>
        <v>362</v>
      </c>
      <c r="B666">
        <v>85736473</v>
      </c>
      <c r="C666">
        <v>85737775</v>
      </c>
      <c r="D666">
        <v>85199540</v>
      </c>
      <c r="E666">
        <v>1</v>
      </c>
      <c r="F666">
        <v>1</v>
      </c>
      <c r="G666">
        <v>1081</v>
      </c>
      <c r="H666">
        <v>3</v>
      </c>
      <c r="I666" t="s">
        <v>742</v>
      </c>
      <c r="J666" t="s">
        <v>743</v>
      </c>
      <c r="K666" t="s">
        <v>744</v>
      </c>
      <c r="L666">
        <v>1348</v>
      </c>
      <c r="N666">
        <v>1009</v>
      </c>
      <c r="O666" t="s">
        <v>700</v>
      </c>
      <c r="P666" t="s">
        <v>700</v>
      </c>
      <c r="Q666">
        <v>1000</v>
      </c>
      <c r="W666">
        <v>0</v>
      </c>
      <c r="X666">
        <v>-1009884797</v>
      </c>
      <c r="Y666">
        <f t="shared" si="368"/>
        <v>4.0000000000000002E-4</v>
      </c>
      <c r="AA666">
        <v>64157.13</v>
      </c>
      <c r="AB666">
        <v>0</v>
      </c>
      <c r="AC666">
        <v>0</v>
      </c>
      <c r="AD666">
        <v>0</v>
      </c>
      <c r="AE666">
        <v>35445.93</v>
      </c>
      <c r="AF666">
        <v>0</v>
      </c>
      <c r="AG666">
        <v>0</v>
      </c>
      <c r="AH666">
        <v>0</v>
      </c>
      <c r="AI666">
        <v>1.81</v>
      </c>
      <c r="AJ666">
        <v>1</v>
      </c>
      <c r="AK666">
        <v>1</v>
      </c>
      <c r="AL666">
        <v>1</v>
      </c>
      <c r="AM666">
        <v>2</v>
      </c>
      <c r="AN666">
        <v>0</v>
      </c>
      <c r="AO666">
        <v>1</v>
      </c>
      <c r="AP666">
        <v>1</v>
      </c>
      <c r="AQ666">
        <v>0</v>
      </c>
      <c r="AR666">
        <v>0</v>
      </c>
      <c r="AS666" t="s">
        <v>3</v>
      </c>
      <c r="AT666">
        <v>4.0000000000000002E-4</v>
      </c>
      <c r="AU666" t="s">
        <v>42</v>
      </c>
      <c r="AV666">
        <v>0</v>
      </c>
      <c r="AW666">
        <v>2</v>
      </c>
      <c r="AX666">
        <v>85737802</v>
      </c>
      <c r="AY666">
        <v>1</v>
      </c>
      <c r="AZ666">
        <v>0</v>
      </c>
      <c r="BA666">
        <v>651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CV666">
        <v>0</v>
      </c>
      <c r="CW666">
        <v>0</v>
      </c>
      <c r="CX666">
        <f>ROUND(Y666*Source!I362,9)</f>
        <v>3.48E-4</v>
      </c>
      <c r="CY666">
        <f t="shared" si="369"/>
        <v>64157.13</v>
      </c>
      <c r="CZ666">
        <f t="shared" si="370"/>
        <v>35445.93</v>
      </c>
      <c r="DA666">
        <f t="shared" si="371"/>
        <v>1.81</v>
      </c>
      <c r="DB666">
        <f t="shared" si="372"/>
        <v>14.18</v>
      </c>
      <c r="DC666">
        <f t="shared" si="373"/>
        <v>0</v>
      </c>
      <c r="DD666" t="s">
        <v>3</v>
      </c>
      <c r="DE666" t="s">
        <v>3</v>
      </c>
      <c r="DF666">
        <f t="shared" si="374"/>
        <v>22.33</v>
      </c>
      <c r="DG666">
        <f t="shared" si="375"/>
        <v>0</v>
      </c>
      <c r="DH666">
        <f t="shared" si="376"/>
        <v>0</v>
      </c>
      <c r="DI666">
        <f t="shared" si="360"/>
        <v>0</v>
      </c>
      <c r="DJ666">
        <f t="shared" si="377"/>
        <v>22.33</v>
      </c>
      <c r="DK666">
        <v>0</v>
      </c>
      <c r="DL666" t="s">
        <v>3</v>
      </c>
      <c r="DM666">
        <v>0</v>
      </c>
      <c r="DN666" t="s">
        <v>3</v>
      </c>
      <c r="DO666">
        <v>0</v>
      </c>
    </row>
    <row r="667" spans="1:119" x14ac:dyDescent="0.2">
      <c r="A667">
        <f>ROW(Source!A362)</f>
        <v>362</v>
      </c>
      <c r="B667">
        <v>85736473</v>
      </c>
      <c r="C667">
        <v>85737775</v>
      </c>
      <c r="D667">
        <v>85211457</v>
      </c>
      <c r="E667">
        <v>1</v>
      </c>
      <c r="F667">
        <v>1</v>
      </c>
      <c r="G667">
        <v>1081</v>
      </c>
      <c r="H667">
        <v>3</v>
      </c>
      <c r="I667" t="s">
        <v>167</v>
      </c>
      <c r="J667" t="s">
        <v>169</v>
      </c>
      <c r="K667" t="s">
        <v>168</v>
      </c>
      <c r="L667">
        <v>1301</v>
      </c>
      <c r="N667">
        <v>1003</v>
      </c>
      <c r="O667" t="s">
        <v>156</v>
      </c>
      <c r="P667" t="s">
        <v>156</v>
      </c>
      <c r="Q667">
        <v>1</v>
      </c>
      <c r="W667">
        <v>0</v>
      </c>
      <c r="X667">
        <v>935342670</v>
      </c>
      <c r="Y667">
        <f t="shared" si="368"/>
        <v>100</v>
      </c>
      <c r="AA667">
        <v>581.4</v>
      </c>
      <c r="AB667">
        <v>0</v>
      </c>
      <c r="AC667">
        <v>0</v>
      </c>
      <c r="AD667">
        <v>0</v>
      </c>
      <c r="AE667">
        <v>31.41</v>
      </c>
      <c r="AF667">
        <v>0</v>
      </c>
      <c r="AG667">
        <v>0</v>
      </c>
      <c r="AH667">
        <v>0</v>
      </c>
      <c r="AI667">
        <v>18.510000000000002</v>
      </c>
      <c r="AJ667">
        <v>1</v>
      </c>
      <c r="AK667">
        <v>1</v>
      </c>
      <c r="AL667">
        <v>1</v>
      </c>
      <c r="AM667">
        <v>0</v>
      </c>
      <c r="AN667">
        <v>0</v>
      </c>
      <c r="AO667">
        <v>0</v>
      </c>
      <c r="AP667">
        <v>1</v>
      </c>
      <c r="AQ667">
        <v>0</v>
      </c>
      <c r="AR667">
        <v>0</v>
      </c>
      <c r="AS667" t="s">
        <v>3</v>
      </c>
      <c r="AT667">
        <v>100</v>
      </c>
      <c r="AU667" t="s">
        <v>42</v>
      </c>
      <c r="AV667">
        <v>0</v>
      </c>
      <c r="AW667">
        <v>1</v>
      </c>
      <c r="AX667">
        <v>-1</v>
      </c>
      <c r="AY667">
        <v>0</v>
      </c>
      <c r="AZ667">
        <v>0</v>
      </c>
      <c r="BA667" t="s">
        <v>3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CV667">
        <v>0</v>
      </c>
      <c r="CW667">
        <v>0</v>
      </c>
      <c r="CX667">
        <f>ROUND(Y667*Source!I362,9)</f>
        <v>87</v>
      </c>
      <c r="CY667">
        <f t="shared" si="369"/>
        <v>581.4</v>
      </c>
      <c r="CZ667">
        <f t="shared" si="370"/>
        <v>31.41</v>
      </c>
      <c r="DA667">
        <f t="shared" si="371"/>
        <v>18.510000000000002</v>
      </c>
      <c r="DB667">
        <f t="shared" si="372"/>
        <v>3141</v>
      </c>
      <c r="DC667">
        <f t="shared" si="373"/>
        <v>0</v>
      </c>
      <c r="DD667" t="s">
        <v>3</v>
      </c>
      <c r="DE667" t="s">
        <v>3</v>
      </c>
      <c r="DF667">
        <f t="shared" si="374"/>
        <v>50581.8</v>
      </c>
      <c r="DG667">
        <f t="shared" si="375"/>
        <v>0</v>
      </c>
      <c r="DH667">
        <f t="shared" si="376"/>
        <v>0</v>
      </c>
      <c r="DI667">
        <f t="shared" si="360"/>
        <v>0</v>
      </c>
      <c r="DJ667">
        <f t="shared" si="377"/>
        <v>50581.8</v>
      </c>
      <c r="DK667">
        <v>0</v>
      </c>
      <c r="DL667" t="s">
        <v>3</v>
      </c>
      <c r="DM667">
        <v>0</v>
      </c>
      <c r="DN667" t="s">
        <v>3</v>
      </c>
      <c r="DO667">
        <v>0</v>
      </c>
    </row>
    <row r="668" spans="1:119" x14ac:dyDescent="0.2">
      <c r="A668">
        <f>ROW(Source!A362)</f>
        <v>362</v>
      </c>
      <c r="B668">
        <v>85736473</v>
      </c>
      <c r="C668">
        <v>85737775</v>
      </c>
      <c r="D668">
        <v>85216791</v>
      </c>
      <c r="E668">
        <v>1</v>
      </c>
      <c r="F668">
        <v>1</v>
      </c>
      <c r="G668">
        <v>1081</v>
      </c>
      <c r="H668">
        <v>3</v>
      </c>
      <c r="I668" t="s">
        <v>163</v>
      </c>
      <c r="J668" t="s">
        <v>165</v>
      </c>
      <c r="K668" t="s">
        <v>164</v>
      </c>
      <c r="L668">
        <v>1354</v>
      </c>
      <c r="N668">
        <v>1010</v>
      </c>
      <c r="O668" t="s">
        <v>146</v>
      </c>
      <c r="P668" t="s">
        <v>146</v>
      </c>
      <c r="Q668">
        <v>1</v>
      </c>
      <c r="W668">
        <v>0</v>
      </c>
      <c r="X668">
        <v>-720383431</v>
      </c>
      <c r="Y668">
        <f t="shared" si="368"/>
        <v>25.287355999999999</v>
      </c>
      <c r="AA668">
        <v>1011.88</v>
      </c>
      <c r="AB668">
        <v>0</v>
      </c>
      <c r="AC668">
        <v>0</v>
      </c>
      <c r="AD668">
        <v>0</v>
      </c>
      <c r="AE668">
        <v>47.24</v>
      </c>
      <c r="AF668">
        <v>0</v>
      </c>
      <c r="AG668">
        <v>0</v>
      </c>
      <c r="AH668">
        <v>0</v>
      </c>
      <c r="AI668">
        <v>21.42</v>
      </c>
      <c r="AJ668">
        <v>1</v>
      </c>
      <c r="AK668">
        <v>1</v>
      </c>
      <c r="AL668">
        <v>1</v>
      </c>
      <c r="AM668">
        <v>0</v>
      </c>
      <c r="AN668">
        <v>0</v>
      </c>
      <c r="AO668">
        <v>0</v>
      </c>
      <c r="AP668">
        <v>1</v>
      </c>
      <c r="AQ668">
        <v>0</v>
      </c>
      <c r="AR668">
        <v>0</v>
      </c>
      <c r="AS668" t="s">
        <v>3</v>
      </c>
      <c r="AT668">
        <v>25.287355999999999</v>
      </c>
      <c r="AU668" t="s">
        <v>42</v>
      </c>
      <c r="AV668">
        <v>0</v>
      </c>
      <c r="AW668">
        <v>1</v>
      </c>
      <c r="AX668">
        <v>-1</v>
      </c>
      <c r="AY668">
        <v>0</v>
      </c>
      <c r="AZ668">
        <v>0</v>
      </c>
      <c r="BA668" t="s">
        <v>3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CV668">
        <v>0</v>
      </c>
      <c r="CW668">
        <v>0</v>
      </c>
      <c r="CX668">
        <f>ROUND(Y668*Source!I362,9)</f>
        <v>21.999999720000002</v>
      </c>
      <c r="CY668">
        <f t="shared" si="369"/>
        <v>1011.88</v>
      </c>
      <c r="CZ668">
        <f t="shared" si="370"/>
        <v>47.24</v>
      </c>
      <c r="DA668">
        <f t="shared" si="371"/>
        <v>21.42</v>
      </c>
      <c r="DB668">
        <f t="shared" si="372"/>
        <v>1194.57</v>
      </c>
      <c r="DC668">
        <f t="shared" si="373"/>
        <v>0</v>
      </c>
      <c r="DD668" t="s">
        <v>3</v>
      </c>
      <c r="DE668" t="s">
        <v>3</v>
      </c>
      <c r="DF668">
        <f t="shared" si="374"/>
        <v>22261.360000000001</v>
      </c>
      <c r="DG668">
        <f t="shared" si="375"/>
        <v>0</v>
      </c>
      <c r="DH668">
        <f t="shared" si="376"/>
        <v>0</v>
      </c>
      <c r="DI668">
        <f t="shared" si="360"/>
        <v>0</v>
      </c>
      <c r="DJ668">
        <f t="shared" si="377"/>
        <v>22261.360000000001</v>
      </c>
      <c r="DK668">
        <v>0</v>
      </c>
      <c r="DL668" t="s">
        <v>3</v>
      </c>
      <c r="DM668">
        <v>0</v>
      </c>
      <c r="DN668" t="s">
        <v>3</v>
      </c>
      <c r="DO668">
        <v>0</v>
      </c>
    </row>
    <row r="669" spans="1:119" x14ac:dyDescent="0.2">
      <c r="A669">
        <f>ROW(Source!A367)</f>
        <v>367</v>
      </c>
      <c r="B669">
        <v>85736471</v>
      </c>
      <c r="C669">
        <v>85737809</v>
      </c>
      <c r="D669">
        <v>85164021</v>
      </c>
      <c r="E669">
        <v>1081</v>
      </c>
      <c r="F669">
        <v>1</v>
      </c>
      <c r="G669">
        <v>1081</v>
      </c>
      <c r="H669">
        <v>1</v>
      </c>
      <c r="I669" t="s">
        <v>684</v>
      </c>
      <c r="J669" t="s">
        <v>3</v>
      </c>
      <c r="K669" t="s">
        <v>685</v>
      </c>
      <c r="L669">
        <v>1191</v>
      </c>
      <c r="N669">
        <v>1013</v>
      </c>
      <c r="O669" t="s">
        <v>686</v>
      </c>
      <c r="P669" t="s">
        <v>686</v>
      </c>
      <c r="Q669">
        <v>1</v>
      </c>
      <c r="W669">
        <v>0</v>
      </c>
      <c r="X669">
        <v>476480486</v>
      </c>
      <c r="Y669">
        <f>((AT669*1.15)*1.2)</f>
        <v>46.506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1</v>
      </c>
      <c r="AJ669">
        <v>1</v>
      </c>
      <c r="AK669">
        <v>1</v>
      </c>
      <c r="AL669">
        <v>1</v>
      </c>
      <c r="AM669">
        <v>-2</v>
      </c>
      <c r="AN669">
        <v>0</v>
      </c>
      <c r="AO669">
        <v>1</v>
      </c>
      <c r="AP669">
        <v>1</v>
      </c>
      <c r="AQ669">
        <v>0</v>
      </c>
      <c r="AR669">
        <v>0</v>
      </c>
      <c r="AS669" t="s">
        <v>3</v>
      </c>
      <c r="AT669">
        <v>33.700000000000003</v>
      </c>
      <c r="AU669" t="s">
        <v>141</v>
      </c>
      <c r="AV669">
        <v>1</v>
      </c>
      <c r="AW669">
        <v>2</v>
      </c>
      <c r="AX669">
        <v>85737825</v>
      </c>
      <c r="AY669">
        <v>1</v>
      </c>
      <c r="AZ669">
        <v>0</v>
      </c>
      <c r="BA669">
        <v>655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CU669">
        <f>ROUND(AT669*Source!I367*AH669*AL669,2)</f>
        <v>0</v>
      </c>
      <c r="CV669">
        <f>ROUND(Y669*Source!I367,9)</f>
        <v>11.6265</v>
      </c>
      <c r="CW669">
        <v>0</v>
      </c>
      <c r="CX669">
        <f>ROUND(Y669*Source!I367,9)</f>
        <v>11.6265</v>
      </c>
      <c r="CY669">
        <f>AD669</f>
        <v>0</v>
      </c>
      <c r="CZ669">
        <f>AH669</f>
        <v>0</v>
      </c>
      <c r="DA669">
        <f>AL669</f>
        <v>1</v>
      </c>
      <c r="DB669">
        <f>ROUND(((ROUND(AT669*CZ669,2)*1.15)*1.2),6)</f>
        <v>0</v>
      </c>
      <c r="DC669">
        <f>ROUND(((ROUND(AT669*AG669,2)*1.15)*1.2),6)</f>
        <v>0</v>
      </c>
      <c r="DD669" t="s">
        <v>3</v>
      </c>
      <c r="DE669" t="s">
        <v>3</v>
      </c>
      <c r="DF669">
        <f t="shared" ref="DF669:DF686" si="378">ROUND(ROUND(AE669,2)*CX669,2)</f>
        <v>0</v>
      </c>
      <c r="DG669">
        <f t="shared" si="375"/>
        <v>0</v>
      </c>
      <c r="DH669">
        <f t="shared" si="376"/>
        <v>0</v>
      </c>
      <c r="DI669">
        <f t="shared" si="360"/>
        <v>0</v>
      </c>
      <c r="DJ669">
        <f>DI669</f>
        <v>0</v>
      </c>
      <c r="DK669">
        <v>0</v>
      </c>
      <c r="DL669" t="s">
        <v>3</v>
      </c>
      <c r="DM669">
        <v>0</v>
      </c>
      <c r="DN669" t="s">
        <v>3</v>
      </c>
      <c r="DO669">
        <v>0</v>
      </c>
    </row>
    <row r="670" spans="1:119" x14ac:dyDescent="0.2">
      <c r="A670">
        <f>ROW(Source!A367)</f>
        <v>367</v>
      </c>
      <c r="B670">
        <v>85736471</v>
      </c>
      <c r="C670">
        <v>85737809</v>
      </c>
      <c r="D670">
        <v>85229630</v>
      </c>
      <c r="E670">
        <v>1</v>
      </c>
      <c r="F670">
        <v>1</v>
      </c>
      <c r="G670">
        <v>1081</v>
      </c>
      <c r="H670">
        <v>2</v>
      </c>
      <c r="I670" t="s">
        <v>724</v>
      </c>
      <c r="J670" t="s">
        <v>725</v>
      </c>
      <c r="K670" t="s">
        <v>726</v>
      </c>
      <c r="L670">
        <v>1368</v>
      </c>
      <c r="N670">
        <v>1011</v>
      </c>
      <c r="O670" t="s">
        <v>690</v>
      </c>
      <c r="P670" t="s">
        <v>690</v>
      </c>
      <c r="Q670">
        <v>1</v>
      </c>
      <c r="W670">
        <v>0</v>
      </c>
      <c r="X670">
        <v>378609176</v>
      </c>
      <c r="Y670">
        <f>((AT670*1.25)*1.2)</f>
        <v>1.7849999999999997</v>
      </c>
      <c r="AA670">
        <v>0</v>
      </c>
      <c r="AB670">
        <v>3.39</v>
      </c>
      <c r="AC670">
        <v>0</v>
      </c>
      <c r="AD670">
        <v>0</v>
      </c>
      <c r="AE670">
        <v>0</v>
      </c>
      <c r="AF670">
        <v>3.18</v>
      </c>
      <c r="AG670">
        <v>0</v>
      </c>
      <c r="AH670">
        <v>0</v>
      </c>
      <c r="AI670">
        <v>1</v>
      </c>
      <c r="AJ670">
        <v>1</v>
      </c>
      <c r="AK670">
        <v>1</v>
      </c>
      <c r="AL670">
        <v>1</v>
      </c>
      <c r="AM670">
        <v>-2</v>
      </c>
      <c r="AN670">
        <v>0</v>
      </c>
      <c r="AO670">
        <v>1</v>
      </c>
      <c r="AP670">
        <v>1</v>
      </c>
      <c r="AQ670">
        <v>0</v>
      </c>
      <c r="AR670">
        <v>0</v>
      </c>
      <c r="AS670" t="s">
        <v>3</v>
      </c>
      <c r="AT670">
        <v>1.19</v>
      </c>
      <c r="AU670" t="s">
        <v>140</v>
      </c>
      <c r="AV670">
        <v>0</v>
      </c>
      <c r="AW670">
        <v>2</v>
      </c>
      <c r="AX670">
        <v>85737826</v>
      </c>
      <c r="AY670">
        <v>1</v>
      </c>
      <c r="AZ670">
        <v>0</v>
      </c>
      <c r="BA670">
        <v>656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CV670">
        <v>0</v>
      </c>
      <c r="CW670">
        <f>ROUND(Y670*Source!I367*DO670,9)</f>
        <v>0</v>
      </c>
      <c r="CX670">
        <f>ROUND(Y670*Source!I367,9)</f>
        <v>0.44624999999999998</v>
      </c>
      <c r="CY670">
        <f>AB670</f>
        <v>3.39</v>
      </c>
      <c r="CZ670">
        <f>AF670</f>
        <v>3.18</v>
      </c>
      <c r="DA670">
        <f>AJ670</f>
        <v>1</v>
      </c>
      <c r="DB670">
        <f>ROUND(((ROUND(AT670*CZ670,2)*1.25)*1.2),6)</f>
        <v>5.67</v>
      </c>
      <c r="DC670">
        <f>ROUND(((ROUND(AT670*AG670,2)*1.25)*1.2),6)</f>
        <v>0</v>
      </c>
      <c r="DD670" t="s">
        <v>3</v>
      </c>
      <c r="DE670" t="s">
        <v>3</v>
      </c>
      <c r="DF670">
        <f t="shared" si="378"/>
        <v>0</v>
      </c>
      <c r="DG670">
        <f t="shared" si="375"/>
        <v>1.42</v>
      </c>
      <c r="DH670">
        <f t="shared" si="376"/>
        <v>0</v>
      </c>
      <c r="DI670">
        <f t="shared" si="360"/>
        <v>0</v>
      </c>
      <c r="DJ670">
        <f>DG670</f>
        <v>1.42</v>
      </c>
      <c r="DK670">
        <v>0</v>
      </c>
      <c r="DL670" t="s">
        <v>3</v>
      </c>
      <c r="DM670">
        <v>0</v>
      </c>
      <c r="DN670" t="s">
        <v>3</v>
      </c>
      <c r="DO670">
        <v>0</v>
      </c>
    </row>
    <row r="671" spans="1:119" x14ac:dyDescent="0.2">
      <c r="A671">
        <f>ROW(Source!A367)</f>
        <v>367</v>
      </c>
      <c r="B671">
        <v>85736471</v>
      </c>
      <c r="C671">
        <v>85737809</v>
      </c>
      <c r="D671">
        <v>85229932</v>
      </c>
      <c r="E671">
        <v>1</v>
      </c>
      <c r="F671">
        <v>1</v>
      </c>
      <c r="G671">
        <v>1081</v>
      </c>
      <c r="H671">
        <v>2</v>
      </c>
      <c r="I671" t="s">
        <v>704</v>
      </c>
      <c r="J671" t="s">
        <v>705</v>
      </c>
      <c r="K671" t="s">
        <v>706</v>
      </c>
      <c r="L671">
        <v>1368</v>
      </c>
      <c r="N671">
        <v>1011</v>
      </c>
      <c r="O671" t="s">
        <v>690</v>
      </c>
      <c r="P671" t="s">
        <v>690</v>
      </c>
      <c r="Q671">
        <v>1</v>
      </c>
      <c r="W671">
        <v>0</v>
      </c>
      <c r="X671">
        <v>874612079</v>
      </c>
      <c r="Y671">
        <f>((AT671*1.25)*1.2)</f>
        <v>0.6</v>
      </c>
      <c r="AA671">
        <v>0</v>
      </c>
      <c r="AB671">
        <v>88.67</v>
      </c>
      <c r="AC671">
        <v>13.47</v>
      </c>
      <c r="AD671">
        <v>0</v>
      </c>
      <c r="AE671">
        <v>0</v>
      </c>
      <c r="AF671">
        <v>83.1</v>
      </c>
      <c r="AG671">
        <v>12.62</v>
      </c>
      <c r="AH671">
        <v>0</v>
      </c>
      <c r="AI671">
        <v>1</v>
      </c>
      <c r="AJ671">
        <v>1</v>
      </c>
      <c r="AK671">
        <v>1</v>
      </c>
      <c r="AL671">
        <v>1</v>
      </c>
      <c r="AM671">
        <v>-2</v>
      </c>
      <c r="AN671">
        <v>0</v>
      </c>
      <c r="AO671">
        <v>1</v>
      </c>
      <c r="AP671">
        <v>1</v>
      </c>
      <c r="AQ671">
        <v>0</v>
      </c>
      <c r="AR671">
        <v>0</v>
      </c>
      <c r="AS671" t="s">
        <v>3</v>
      </c>
      <c r="AT671">
        <v>0.4</v>
      </c>
      <c r="AU671" t="s">
        <v>140</v>
      </c>
      <c r="AV671">
        <v>0</v>
      </c>
      <c r="AW671">
        <v>2</v>
      </c>
      <c r="AX671">
        <v>85737827</v>
      </c>
      <c r="AY671">
        <v>1</v>
      </c>
      <c r="AZ671">
        <v>0</v>
      </c>
      <c r="BA671">
        <v>657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CV671">
        <v>0</v>
      </c>
      <c r="CW671">
        <f>ROUND(Y671*Source!I367*DO671,9)</f>
        <v>1.893</v>
      </c>
      <c r="CX671">
        <f>ROUND(Y671*Source!I367,9)</f>
        <v>0.15</v>
      </c>
      <c r="CY671">
        <f>AB671</f>
        <v>88.67</v>
      </c>
      <c r="CZ671">
        <f>AF671</f>
        <v>83.1</v>
      </c>
      <c r="DA671">
        <f>AJ671</f>
        <v>1</v>
      </c>
      <c r="DB671">
        <f>ROUND(((ROUND(AT671*CZ671,2)*1.25)*1.2),6)</f>
        <v>49.86</v>
      </c>
      <c r="DC671">
        <f>ROUND(((ROUND(AT671*AG671,2)*1.25)*1.2),6)</f>
        <v>7.5750000000000002</v>
      </c>
      <c r="DD671" t="s">
        <v>3</v>
      </c>
      <c r="DE671" t="s">
        <v>3</v>
      </c>
      <c r="DF671">
        <f t="shared" si="378"/>
        <v>0</v>
      </c>
      <c r="DG671">
        <f t="shared" si="375"/>
        <v>12.47</v>
      </c>
      <c r="DH671">
        <f t="shared" si="376"/>
        <v>1.89</v>
      </c>
      <c r="DI671">
        <f t="shared" si="360"/>
        <v>0</v>
      </c>
      <c r="DJ671">
        <f>DG671</f>
        <v>12.47</v>
      </c>
      <c r="DK671">
        <v>0</v>
      </c>
      <c r="DL671" t="s">
        <v>707</v>
      </c>
      <c r="DM671">
        <v>0</v>
      </c>
      <c r="DN671" t="s">
        <v>686</v>
      </c>
      <c r="DO671">
        <v>12.62</v>
      </c>
    </row>
    <row r="672" spans="1:119" x14ac:dyDescent="0.2">
      <c r="A672">
        <f>ROW(Source!A367)</f>
        <v>367</v>
      </c>
      <c r="B672">
        <v>85736471</v>
      </c>
      <c r="C672">
        <v>85737809</v>
      </c>
      <c r="D672">
        <v>85229166</v>
      </c>
      <c r="E672">
        <v>1</v>
      </c>
      <c r="F672">
        <v>1</v>
      </c>
      <c r="G672">
        <v>1081</v>
      </c>
      <c r="H672">
        <v>2</v>
      </c>
      <c r="I672" t="s">
        <v>727</v>
      </c>
      <c r="J672" t="s">
        <v>728</v>
      </c>
      <c r="K672" t="s">
        <v>729</v>
      </c>
      <c r="L672">
        <v>1368</v>
      </c>
      <c r="N672">
        <v>1011</v>
      </c>
      <c r="O672" t="s">
        <v>690</v>
      </c>
      <c r="P672" t="s">
        <v>690</v>
      </c>
      <c r="Q672">
        <v>1</v>
      </c>
      <c r="W672">
        <v>0</v>
      </c>
      <c r="X672">
        <v>-44940208</v>
      </c>
      <c r="Y672">
        <f>((AT672*1.25)*1.2)</f>
        <v>0.09</v>
      </c>
      <c r="AA672">
        <v>0</v>
      </c>
      <c r="AB672">
        <v>191.17</v>
      </c>
      <c r="AC672">
        <v>18.059999999999999</v>
      </c>
      <c r="AD672">
        <v>0</v>
      </c>
      <c r="AE672">
        <v>0</v>
      </c>
      <c r="AF672">
        <v>179.17</v>
      </c>
      <c r="AG672">
        <v>16.93</v>
      </c>
      <c r="AH672">
        <v>0</v>
      </c>
      <c r="AI672">
        <v>1</v>
      </c>
      <c r="AJ672">
        <v>1</v>
      </c>
      <c r="AK672">
        <v>1</v>
      </c>
      <c r="AL672">
        <v>1</v>
      </c>
      <c r="AM672">
        <v>-2</v>
      </c>
      <c r="AN672">
        <v>0</v>
      </c>
      <c r="AO672">
        <v>1</v>
      </c>
      <c r="AP672">
        <v>1</v>
      </c>
      <c r="AQ672">
        <v>0</v>
      </c>
      <c r="AR672">
        <v>0</v>
      </c>
      <c r="AS672" t="s">
        <v>3</v>
      </c>
      <c r="AT672">
        <v>0.06</v>
      </c>
      <c r="AU672" t="s">
        <v>140</v>
      </c>
      <c r="AV672">
        <v>0</v>
      </c>
      <c r="AW672">
        <v>2</v>
      </c>
      <c r="AX672">
        <v>85737828</v>
      </c>
      <c r="AY672">
        <v>1</v>
      </c>
      <c r="AZ672">
        <v>0</v>
      </c>
      <c r="BA672">
        <v>658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CV672">
        <v>0</v>
      </c>
      <c r="CW672">
        <f>ROUND(Y672*Source!I367*DO672,9)</f>
        <v>0.38092500000000001</v>
      </c>
      <c r="CX672">
        <f>ROUND(Y672*Source!I367,9)</f>
        <v>2.2499999999999999E-2</v>
      </c>
      <c r="CY672">
        <f>AB672</f>
        <v>191.17</v>
      </c>
      <c r="CZ672">
        <f>AF672</f>
        <v>179.17</v>
      </c>
      <c r="DA672">
        <f>AJ672</f>
        <v>1</v>
      </c>
      <c r="DB672">
        <f>ROUND(((ROUND(AT672*CZ672,2)*1.25)*1.2),6)</f>
        <v>16.125</v>
      </c>
      <c r="DC672">
        <f>ROUND(((ROUND(AT672*AG672,2)*1.25)*1.2),6)</f>
        <v>1.53</v>
      </c>
      <c r="DD672" t="s">
        <v>3</v>
      </c>
      <c r="DE672" t="s">
        <v>3</v>
      </c>
      <c r="DF672">
        <f t="shared" si="378"/>
        <v>0</v>
      </c>
      <c r="DG672">
        <f t="shared" si="375"/>
        <v>4.03</v>
      </c>
      <c r="DH672">
        <f t="shared" si="376"/>
        <v>0.38</v>
      </c>
      <c r="DI672">
        <f t="shared" si="360"/>
        <v>0</v>
      </c>
      <c r="DJ672">
        <f>DG672</f>
        <v>4.03</v>
      </c>
      <c r="DK672">
        <v>0</v>
      </c>
      <c r="DL672" t="s">
        <v>707</v>
      </c>
      <c r="DM672">
        <v>0</v>
      </c>
      <c r="DN672" t="s">
        <v>686</v>
      </c>
      <c r="DO672">
        <v>16.93</v>
      </c>
    </row>
    <row r="673" spans="1:119" x14ac:dyDescent="0.2">
      <c r="A673">
        <f>ROW(Source!A367)</f>
        <v>367</v>
      </c>
      <c r="B673">
        <v>85736471</v>
      </c>
      <c r="C673">
        <v>85737809</v>
      </c>
      <c r="D673">
        <v>85198960</v>
      </c>
      <c r="E673">
        <v>1</v>
      </c>
      <c r="F673">
        <v>1</v>
      </c>
      <c r="G673">
        <v>1081</v>
      </c>
      <c r="H673">
        <v>3</v>
      </c>
      <c r="I673" t="s">
        <v>714</v>
      </c>
      <c r="J673" t="s">
        <v>715</v>
      </c>
      <c r="K673" t="s">
        <v>716</v>
      </c>
      <c r="L673">
        <v>1339</v>
      </c>
      <c r="N673">
        <v>1007</v>
      </c>
      <c r="O673" t="s">
        <v>694</v>
      </c>
      <c r="P673" t="s">
        <v>694</v>
      </c>
      <c r="Q673">
        <v>1</v>
      </c>
      <c r="W673">
        <v>0</v>
      </c>
      <c r="X673">
        <v>-1622585150</v>
      </c>
      <c r="Y673">
        <f t="shared" ref="Y673:Y682" si="379">((AT673*1)*1)</f>
        <v>9.1999999999999998E-2</v>
      </c>
      <c r="AA673">
        <v>7.07</v>
      </c>
      <c r="AB673">
        <v>0</v>
      </c>
      <c r="AC673">
        <v>0</v>
      </c>
      <c r="AD673">
        <v>0</v>
      </c>
      <c r="AE673">
        <v>7.07</v>
      </c>
      <c r="AF673">
        <v>0</v>
      </c>
      <c r="AG673">
        <v>0</v>
      </c>
      <c r="AH673">
        <v>0</v>
      </c>
      <c r="AI673">
        <v>1</v>
      </c>
      <c r="AJ673">
        <v>1</v>
      </c>
      <c r="AK673">
        <v>1</v>
      </c>
      <c r="AL673">
        <v>1</v>
      </c>
      <c r="AM673">
        <v>-2</v>
      </c>
      <c r="AN673">
        <v>0</v>
      </c>
      <c r="AO673">
        <v>1</v>
      </c>
      <c r="AP673">
        <v>1</v>
      </c>
      <c r="AQ673">
        <v>0</v>
      </c>
      <c r="AR673">
        <v>0</v>
      </c>
      <c r="AS673" t="s">
        <v>3</v>
      </c>
      <c r="AT673">
        <v>9.1999999999999998E-2</v>
      </c>
      <c r="AU673" t="s">
        <v>42</v>
      </c>
      <c r="AV673">
        <v>0</v>
      </c>
      <c r="AW673">
        <v>2</v>
      </c>
      <c r="AX673">
        <v>85737829</v>
      </c>
      <c r="AY673">
        <v>1</v>
      </c>
      <c r="AZ673">
        <v>0</v>
      </c>
      <c r="BA673">
        <v>659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CV673">
        <v>0</v>
      </c>
      <c r="CW673">
        <v>0</v>
      </c>
      <c r="CX673">
        <f>ROUND(Y673*Source!I367,9)</f>
        <v>2.3E-2</v>
      </c>
      <c r="CY673">
        <f t="shared" ref="CY673:CY682" si="380">AA673</f>
        <v>7.07</v>
      </c>
      <c r="CZ673">
        <f t="shared" ref="CZ673:CZ682" si="381">AE673</f>
        <v>7.07</v>
      </c>
      <c r="DA673">
        <f t="shared" ref="DA673:DA682" si="382">AI673</f>
        <v>1</v>
      </c>
      <c r="DB673">
        <f t="shared" ref="DB673:DB682" si="383">ROUND(((ROUND(AT673*CZ673,2)*1)*1),6)</f>
        <v>0.65</v>
      </c>
      <c r="DC673">
        <f t="shared" ref="DC673:DC682" si="384">ROUND(((ROUND(AT673*AG673,2)*1)*1),6)</f>
        <v>0</v>
      </c>
      <c r="DD673" t="s">
        <v>3</v>
      </c>
      <c r="DE673" t="s">
        <v>3</v>
      </c>
      <c r="DF673">
        <f t="shared" si="378"/>
        <v>0.16</v>
      </c>
      <c r="DG673">
        <f t="shared" si="375"/>
        <v>0</v>
      </c>
      <c r="DH673">
        <f t="shared" si="376"/>
        <v>0</v>
      </c>
      <c r="DI673">
        <f t="shared" si="360"/>
        <v>0</v>
      </c>
      <c r="DJ673">
        <f t="shared" ref="DJ673:DJ682" si="385">DF673</f>
        <v>0.16</v>
      </c>
      <c r="DK673">
        <v>0</v>
      </c>
      <c r="DL673" t="s">
        <v>3</v>
      </c>
      <c r="DM673">
        <v>0</v>
      </c>
      <c r="DN673" t="s">
        <v>3</v>
      </c>
      <c r="DO673">
        <v>0</v>
      </c>
    </row>
    <row r="674" spans="1:119" x14ac:dyDescent="0.2">
      <c r="A674">
        <f>ROW(Source!A367)</f>
        <v>367</v>
      </c>
      <c r="B674">
        <v>85736471</v>
      </c>
      <c r="C674">
        <v>85737809</v>
      </c>
      <c r="D674">
        <v>85200671</v>
      </c>
      <c r="E674">
        <v>1</v>
      </c>
      <c r="F674">
        <v>1</v>
      </c>
      <c r="G674">
        <v>1081</v>
      </c>
      <c r="H674">
        <v>3</v>
      </c>
      <c r="I674" t="s">
        <v>730</v>
      </c>
      <c r="J674" t="s">
        <v>731</v>
      </c>
      <c r="K674" t="s">
        <v>732</v>
      </c>
      <c r="L674">
        <v>1346</v>
      </c>
      <c r="N674">
        <v>1009</v>
      </c>
      <c r="O674" t="s">
        <v>723</v>
      </c>
      <c r="P674" t="s">
        <v>723</v>
      </c>
      <c r="Q674">
        <v>1</v>
      </c>
      <c r="W674">
        <v>0</v>
      </c>
      <c r="X674">
        <v>1021383118</v>
      </c>
      <c r="Y674">
        <f t="shared" si="379"/>
        <v>0.05</v>
      </c>
      <c r="AA674">
        <v>37.979999999999997</v>
      </c>
      <c r="AB674">
        <v>0</v>
      </c>
      <c r="AC674">
        <v>0</v>
      </c>
      <c r="AD674">
        <v>0</v>
      </c>
      <c r="AE674">
        <v>37.979999999999997</v>
      </c>
      <c r="AF674">
        <v>0</v>
      </c>
      <c r="AG674">
        <v>0</v>
      </c>
      <c r="AH674">
        <v>0</v>
      </c>
      <c r="AI674">
        <v>1</v>
      </c>
      <c r="AJ674">
        <v>1</v>
      </c>
      <c r="AK674">
        <v>1</v>
      </c>
      <c r="AL674">
        <v>1</v>
      </c>
      <c r="AM674">
        <v>-2</v>
      </c>
      <c r="AN674">
        <v>0</v>
      </c>
      <c r="AO674">
        <v>1</v>
      </c>
      <c r="AP674">
        <v>1</v>
      </c>
      <c r="AQ674">
        <v>0</v>
      </c>
      <c r="AR674">
        <v>0</v>
      </c>
      <c r="AS674" t="s">
        <v>3</v>
      </c>
      <c r="AT674">
        <v>0.05</v>
      </c>
      <c r="AU674" t="s">
        <v>42</v>
      </c>
      <c r="AV674">
        <v>0</v>
      </c>
      <c r="AW674">
        <v>2</v>
      </c>
      <c r="AX674">
        <v>85737830</v>
      </c>
      <c r="AY674">
        <v>1</v>
      </c>
      <c r="AZ674">
        <v>0</v>
      </c>
      <c r="BA674">
        <v>660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CV674">
        <v>0</v>
      </c>
      <c r="CW674">
        <v>0</v>
      </c>
      <c r="CX674">
        <f>ROUND(Y674*Source!I367,9)</f>
        <v>1.2500000000000001E-2</v>
      </c>
      <c r="CY674">
        <f t="shared" si="380"/>
        <v>37.979999999999997</v>
      </c>
      <c r="CZ674">
        <f t="shared" si="381"/>
        <v>37.979999999999997</v>
      </c>
      <c r="DA674">
        <f t="shared" si="382"/>
        <v>1</v>
      </c>
      <c r="DB674">
        <f t="shared" si="383"/>
        <v>1.9</v>
      </c>
      <c r="DC674">
        <f t="shared" si="384"/>
        <v>0</v>
      </c>
      <c r="DD674" t="s">
        <v>3</v>
      </c>
      <c r="DE674" t="s">
        <v>3</v>
      </c>
      <c r="DF674">
        <f t="shared" si="378"/>
        <v>0.47</v>
      </c>
      <c r="DG674">
        <f t="shared" si="375"/>
        <v>0</v>
      </c>
      <c r="DH674">
        <f t="shared" si="376"/>
        <v>0</v>
      </c>
      <c r="DI674">
        <f t="shared" si="360"/>
        <v>0</v>
      </c>
      <c r="DJ674">
        <f t="shared" si="385"/>
        <v>0.47</v>
      </c>
      <c r="DK674">
        <v>0</v>
      </c>
      <c r="DL674" t="s">
        <v>3</v>
      </c>
      <c r="DM674">
        <v>0</v>
      </c>
      <c r="DN674" t="s">
        <v>3</v>
      </c>
      <c r="DO674">
        <v>0</v>
      </c>
    </row>
    <row r="675" spans="1:119" x14ac:dyDescent="0.2">
      <c r="A675">
        <f>ROW(Source!A367)</f>
        <v>367</v>
      </c>
      <c r="B675">
        <v>85736471</v>
      </c>
      <c r="C675">
        <v>85737809</v>
      </c>
      <c r="D675">
        <v>85199079</v>
      </c>
      <c r="E675">
        <v>1</v>
      </c>
      <c r="F675">
        <v>1</v>
      </c>
      <c r="G675">
        <v>1081</v>
      </c>
      <c r="H675">
        <v>3</v>
      </c>
      <c r="I675" t="s">
        <v>733</v>
      </c>
      <c r="J675" t="s">
        <v>734</v>
      </c>
      <c r="K675" t="s">
        <v>735</v>
      </c>
      <c r="L675">
        <v>1348</v>
      </c>
      <c r="N675">
        <v>1009</v>
      </c>
      <c r="O675" t="s">
        <v>700</v>
      </c>
      <c r="P675" t="s">
        <v>700</v>
      </c>
      <c r="Q675">
        <v>1000</v>
      </c>
      <c r="W675">
        <v>0</v>
      </c>
      <c r="X675">
        <v>-1462767551</v>
      </c>
      <c r="Y675">
        <f t="shared" si="379"/>
        <v>2.5000000000000002E-6</v>
      </c>
      <c r="AA675">
        <v>3234.81</v>
      </c>
      <c r="AB675">
        <v>0</v>
      </c>
      <c r="AC675">
        <v>0</v>
      </c>
      <c r="AD675">
        <v>0</v>
      </c>
      <c r="AE675">
        <v>3234.81</v>
      </c>
      <c r="AF675">
        <v>0</v>
      </c>
      <c r="AG675">
        <v>0</v>
      </c>
      <c r="AH675">
        <v>0</v>
      </c>
      <c r="AI675">
        <v>1</v>
      </c>
      <c r="AJ675">
        <v>1</v>
      </c>
      <c r="AK675">
        <v>1</v>
      </c>
      <c r="AL675">
        <v>1</v>
      </c>
      <c r="AM675">
        <v>-2</v>
      </c>
      <c r="AN675">
        <v>0</v>
      </c>
      <c r="AO675">
        <v>1</v>
      </c>
      <c r="AP675">
        <v>1</v>
      </c>
      <c r="AQ675">
        <v>0</v>
      </c>
      <c r="AR675">
        <v>0</v>
      </c>
      <c r="AS675" t="s">
        <v>3</v>
      </c>
      <c r="AT675">
        <v>2.5000000000000002E-6</v>
      </c>
      <c r="AU675" t="s">
        <v>42</v>
      </c>
      <c r="AV675">
        <v>0</v>
      </c>
      <c r="AW675">
        <v>2</v>
      </c>
      <c r="AX675">
        <v>85737831</v>
      </c>
      <c r="AY675">
        <v>1</v>
      </c>
      <c r="AZ675">
        <v>0</v>
      </c>
      <c r="BA675">
        <v>661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CV675">
        <v>0</v>
      </c>
      <c r="CW675">
        <v>0</v>
      </c>
      <c r="CX675">
        <f>ROUND(Y675*Source!I367,9)</f>
        <v>6.2500000000000005E-7</v>
      </c>
      <c r="CY675">
        <f t="shared" si="380"/>
        <v>3234.81</v>
      </c>
      <c r="CZ675">
        <f t="shared" si="381"/>
        <v>3234.81</v>
      </c>
      <c r="DA675">
        <f t="shared" si="382"/>
        <v>1</v>
      </c>
      <c r="DB675">
        <f t="shared" si="383"/>
        <v>0.01</v>
      </c>
      <c r="DC675">
        <f t="shared" si="384"/>
        <v>0</v>
      </c>
      <c r="DD675" t="s">
        <v>3</v>
      </c>
      <c r="DE675" t="s">
        <v>3</v>
      </c>
      <c r="DF675">
        <f t="shared" si="378"/>
        <v>0</v>
      </c>
      <c r="DG675">
        <f t="shared" si="375"/>
        <v>0</v>
      </c>
      <c r="DH675">
        <f t="shared" si="376"/>
        <v>0</v>
      </c>
      <c r="DI675">
        <f t="shared" si="360"/>
        <v>0</v>
      </c>
      <c r="DJ675">
        <f t="shared" si="385"/>
        <v>0</v>
      </c>
      <c r="DK675">
        <v>0</v>
      </c>
      <c r="DL675" t="s">
        <v>3</v>
      </c>
      <c r="DM675">
        <v>0</v>
      </c>
      <c r="DN675" t="s">
        <v>3</v>
      </c>
      <c r="DO675">
        <v>0</v>
      </c>
    </row>
    <row r="676" spans="1:119" x14ac:dyDescent="0.2">
      <c r="A676">
        <f>ROW(Source!A367)</f>
        <v>367</v>
      </c>
      <c r="B676">
        <v>85736471</v>
      </c>
      <c r="C676">
        <v>85737809</v>
      </c>
      <c r="D676">
        <v>85198892</v>
      </c>
      <c r="E676">
        <v>1</v>
      </c>
      <c r="F676">
        <v>1</v>
      </c>
      <c r="G676">
        <v>1081</v>
      </c>
      <c r="H676">
        <v>3</v>
      </c>
      <c r="I676" t="s">
        <v>691</v>
      </c>
      <c r="J676" t="s">
        <v>692</v>
      </c>
      <c r="K676" t="s">
        <v>693</v>
      </c>
      <c r="L676">
        <v>1339</v>
      </c>
      <c r="N676">
        <v>1007</v>
      </c>
      <c r="O676" t="s">
        <v>694</v>
      </c>
      <c r="P676" t="s">
        <v>694</v>
      </c>
      <c r="Q676">
        <v>1</v>
      </c>
      <c r="W676">
        <v>0</v>
      </c>
      <c r="X676">
        <v>-676034668</v>
      </c>
      <c r="Y676">
        <f t="shared" si="379"/>
        <v>0.19</v>
      </c>
      <c r="AA676">
        <v>53.42</v>
      </c>
      <c r="AB676">
        <v>0</v>
      </c>
      <c r="AC676">
        <v>0</v>
      </c>
      <c r="AD676">
        <v>0</v>
      </c>
      <c r="AE676">
        <v>53.42</v>
      </c>
      <c r="AF676">
        <v>0</v>
      </c>
      <c r="AG676">
        <v>0</v>
      </c>
      <c r="AH676">
        <v>0</v>
      </c>
      <c r="AI676">
        <v>1</v>
      </c>
      <c r="AJ676">
        <v>1</v>
      </c>
      <c r="AK676">
        <v>1</v>
      </c>
      <c r="AL676">
        <v>1</v>
      </c>
      <c r="AM676">
        <v>-2</v>
      </c>
      <c r="AN676">
        <v>0</v>
      </c>
      <c r="AO676">
        <v>1</v>
      </c>
      <c r="AP676">
        <v>1</v>
      </c>
      <c r="AQ676">
        <v>0</v>
      </c>
      <c r="AR676">
        <v>0</v>
      </c>
      <c r="AS676" t="s">
        <v>3</v>
      </c>
      <c r="AT676">
        <v>0.19</v>
      </c>
      <c r="AU676" t="s">
        <v>42</v>
      </c>
      <c r="AV676">
        <v>0</v>
      </c>
      <c r="AW676">
        <v>2</v>
      </c>
      <c r="AX676">
        <v>85737832</v>
      </c>
      <c r="AY676">
        <v>1</v>
      </c>
      <c r="AZ676">
        <v>0</v>
      </c>
      <c r="BA676">
        <v>662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CV676">
        <v>0</v>
      </c>
      <c r="CW676">
        <v>0</v>
      </c>
      <c r="CX676">
        <f>ROUND(Y676*Source!I367,9)</f>
        <v>4.7500000000000001E-2</v>
      </c>
      <c r="CY676">
        <f t="shared" si="380"/>
        <v>53.42</v>
      </c>
      <c r="CZ676">
        <f t="shared" si="381"/>
        <v>53.42</v>
      </c>
      <c r="DA676">
        <f t="shared" si="382"/>
        <v>1</v>
      </c>
      <c r="DB676">
        <f t="shared" si="383"/>
        <v>10.15</v>
      </c>
      <c r="DC676">
        <f t="shared" si="384"/>
        <v>0</v>
      </c>
      <c r="DD676" t="s">
        <v>3</v>
      </c>
      <c r="DE676" t="s">
        <v>3</v>
      </c>
      <c r="DF676">
        <f t="shared" si="378"/>
        <v>2.54</v>
      </c>
      <c r="DG676">
        <f t="shared" si="375"/>
        <v>0</v>
      </c>
      <c r="DH676">
        <f t="shared" si="376"/>
        <v>0</v>
      </c>
      <c r="DI676">
        <f t="shared" si="360"/>
        <v>0</v>
      </c>
      <c r="DJ676">
        <f t="shared" si="385"/>
        <v>2.54</v>
      </c>
      <c r="DK676">
        <v>0</v>
      </c>
      <c r="DL676" t="s">
        <v>3</v>
      </c>
      <c r="DM676">
        <v>0</v>
      </c>
      <c r="DN676" t="s">
        <v>3</v>
      </c>
      <c r="DO676">
        <v>0</v>
      </c>
    </row>
    <row r="677" spans="1:119" x14ac:dyDescent="0.2">
      <c r="A677">
        <f>ROW(Source!A367)</f>
        <v>367</v>
      </c>
      <c r="B677">
        <v>85736471</v>
      </c>
      <c r="C677">
        <v>85737809</v>
      </c>
      <c r="D677">
        <v>85199158</v>
      </c>
      <c r="E677">
        <v>1</v>
      </c>
      <c r="F677">
        <v>1</v>
      </c>
      <c r="G677">
        <v>1081</v>
      </c>
      <c r="H677">
        <v>3</v>
      </c>
      <c r="I677" t="s">
        <v>695</v>
      </c>
      <c r="J677" t="s">
        <v>696</v>
      </c>
      <c r="K677" t="s">
        <v>697</v>
      </c>
      <c r="L677">
        <v>1339</v>
      </c>
      <c r="N677">
        <v>1007</v>
      </c>
      <c r="O677" t="s">
        <v>694</v>
      </c>
      <c r="P677" t="s">
        <v>694</v>
      </c>
      <c r="Q677">
        <v>1</v>
      </c>
      <c r="W677">
        <v>0</v>
      </c>
      <c r="X677">
        <v>-1235260082</v>
      </c>
      <c r="Y677">
        <f t="shared" si="379"/>
        <v>0.34200000000000003</v>
      </c>
      <c r="AA677">
        <v>5.82</v>
      </c>
      <c r="AB677">
        <v>0</v>
      </c>
      <c r="AC677">
        <v>0</v>
      </c>
      <c r="AD677">
        <v>0</v>
      </c>
      <c r="AE677">
        <v>5.82</v>
      </c>
      <c r="AF677">
        <v>0</v>
      </c>
      <c r="AG677">
        <v>0</v>
      </c>
      <c r="AH677">
        <v>0</v>
      </c>
      <c r="AI677">
        <v>1</v>
      </c>
      <c r="AJ677">
        <v>1</v>
      </c>
      <c r="AK677">
        <v>1</v>
      </c>
      <c r="AL677">
        <v>1</v>
      </c>
      <c r="AM677">
        <v>-2</v>
      </c>
      <c r="AN677">
        <v>0</v>
      </c>
      <c r="AO677">
        <v>1</v>
      </c>
      <c r="AP677">
        <v>1</v>
      </c>
      <c r="AQ677">
        <v>0</v>
      </c>
      <c r="AR677">
        <v>0</v>
      </c>
      <c r="AS677" t="s">
        <v>3</v>
      </c>
      <c r="AT677">
        <v>0.34200000000000003</v>
      </c>
      <c r="AU677" t="s">
        <v>42</v>
      </c>
      <c r="AV677">
        <v>0</v>
      </c>
      <c r="AW677">
        <v>2</v>
      </c>
      <c r="AX677">
        <v>85737833</v>
      </c>
      <c r="AY677">
        <v>1</v>
      </c>
      <c r="AZ677">
        <v>0</v>
      </c>
      <c r="BA677">
        <v>663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CV677">
        <v>0</v>
      </c>
      <c r="CW677">
        <v>0</v>
      </c>
      <c r="CX677">
        <f>ROUND(Y677*Source!I367,9)</f>
        <v>8.5500000000000007E-2</v>
      </c>
      <c r="CY677">
        <f t="shared" si="380"/>
        <v>5.82</v>
      </c>
      <c r="CZ677">
        <f t="shared" si="381"/>
        <v>5.82</v>
      </c>
      <c r="DA677">
        <f t="shared" si="382"/>
        <v>1</v>
      </c>
      <c r="DB677">
        <f t="shared" si="383"/>
        <v>1.99</v>
      </c>
      <c r="DC677">
        <f t="shared" si="384"/>
        <v>0</v>
      </c>
      <c r="DD677" t="s">
        <v>3</v>
      </c>
      <c r="DE677" t="s">
        <v>3</v>
      </c>
      <c r="DF677">
        <f t="shared" si="378"/>
        <v>0.5</v>
      </c>
      <c r="DG677">
        <f t="shared" si="375"/>
        <v>0</v>
      </c>
      <c r="DH677">
        <f t="shared" si="376"/>
        <v>0</v>
      </c>
      <c r="DI677">
        <f t="shared" si="360"/>
        <v>0</v>
      </c>
      <c r="DJ677">
        <f t="shared" si="385"/>
        <v>0.5</v>
      </c>
      <c r="DK677">
        <v>0</v>
      </c>
      <c r="DL677" t="s">
        <v>3</v>
      </c>
      <c r="DM677">
        <v>0</v>
      </c>
      <c r="DN677" t="s">
        <v>3</v>
      </c>
      <c r="DO677">
        <v>0</v>
      </c>
    </row>
    <row r="678" spans="1:119" x14ac:dyDescent="0.2">
      <c r="A678">
        <f>ROW(Source!A367)</f>
        <v>367</v>
      </c>
      <c r="B678">
        <v>85736471</v>
      </c>
      <c r="C678">
        <v>85737809</v>
      </c>
      <c r="D678">
        <v>85199230</v>
      </c>
      <c r="E678">
        <v>1</v>
      </c>
      <c r="F678">
        <v>1</v>
      </c>
      <c r="G678">
        <v>1081</v>
      </c>
      <c r="H678">
        <v>3</v>
      </c>
      <c r="I678" t="s">
        <v>736</v>
      </c>
      <c r="J678" t="s">
        <v>737</v>
      </c>
      <c r="K678" t="s">
        <v>738</v>
      </c>
      <c r="L678">
        <v>1348</v>
      </c>
      <c r="N678">
        <v>1009</v>
      </c>
      <c r="O678" t="s">
        <v>700</v>
      </c>
      <c r="P678" t="s">
        <v>700</v>
      </c>
      <c r="Q678">
        <v>1000</v>
      </c>
      <c r="W678">
        <v>0</v>
      </c>
      <c r="X678">
        <v>1270042986</v>
      </c>
      <c r="Y678">
        <f t="shared" si="379"/>
        <v>8.7000000000000001E-4</v>
      </c>
      <c r="AA678">
        <v>16214.84</v>
      </c>
      <c r="AB678">
        <v>0</v>
      </c>
      <c r="AC678">
        <v>0</v>
      </c>
      <c r="AD678">
        <v>0</v>
      </c>
      <c r="AE678">
        <v>16214.84</v>
      </c>
      <c r="AF678">
        <v>0</v>
      </c>
      <c r="AG678">
        <v>0</v>
      </c>
      <c r="AH678">
        <v>0</v>
      </c>
      <c r="AI678">
        <v>1</v>
      </c>
      <c r="AJ678">
        <v>1</v>
      </c>
      <c r="AK678">
        <v>1</v>
      </c>
      <c r="AL678">
        <v>1</v>
      </c>
      <c r="AM678">
        <v>-2</v>
      </c>
      <c r="AN678">
        <v>0</v>
      </c>
      <c r="AO678">
        <v>1</v>
      </c>
      <c r="AP678">
        <v>1</v>
      </c>
      <c r="AQ678">
        <v>0</v>
      </c>
      <c r="AR678">
        <v>0</v>
      </c>
      <c r="AS678" t="s">
        <v>3</v>
      </c>
      <c r="AT678">
        <v>8.7000000000000001E-4</v>
      </c>
      <c r="AU678" t="s">
        <v>42</v>
      </c>
      <c r="AV678">
        <v>0</v>
      </c>
      <c r="AW678">
        <v>2</v>
      </c>
      <c r="AX678">
        <v>85737834</v>
      </c>
      <c r="AY678">
        <v>1</v>
      </c>
      <c r="AZ678">
        <v>0</v>
      </c>
      <c r="BA678">
        <v>664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CV678">
        <v>0</v>
      </c>
      <c r="CW678">
        <v>0</v>
      </c>
      <c r="CX678">
        <f>ROUND(Y678*Source!I367,9)</f>
        <v>2.175E-4</v>
      </c>
      <c r="CY678">
        <f t="shared" si="380"/>
        <v>16214.84</v>
      </c>
      <c r="CZ678">
        <f t="shared" si="381"/>
        <v>16214.84</v>
      </c>
      <c r="DA678">
        <f t="shared" si="382"/>
        <v>1</v>
      </c>
      <c r="DB678">
        <f t="shared" si="383"/>
        <v>14.11</v>
      </c>
      <c r="DC678">
        <f t="shared" si="384"/>
        <v>0</v>
      </c>
      <c r="DD678" t="s">
        <v>3</v>
      </c>
      <c r="DE678" t="s">
        <v>3</v>
      </c>
      <c r="DF678">
        <f t="shared" si="378"/>
        <v>3.53</v>
      </c>
      <c r="DG678">
        <f t="shared" si="375"/>
        <v>0</v>
      </c>
      <c r="DH678">
        <f t="shared" si="376"/>
        <v>0</v>
      </c>
      <c r="DI678">
        <f t="shared" si="360"/>
        <v>0</v>
      </c>
      <c r="DJ678">
        <f t="shared" si="385"/>
        <v>3.53</v>
      </c>
      <c r="DK678">
        <v>0</v>
      </c>
      <c r="DL678" t="s">
        <v>3</v>
      </c>
      <c r="DM678">
        <v>0</v>
      </c>
      <c r="DN678" t="s">
        <v>3</v>
      </c>
      <c r="DO678">
        <v>0</v>
      </c>
    </row>
    <row r="679" spans="1:119" x14ac:dyDescent="0.2">
      <c r="A679">
        <f>ROW(Source!A367)</f>
        <v>367</v>
      </c>
      <c r="B679">
        <v>85736471</v>
      </c>
      <c r="C679">
        <v>85737809</v>
      </c>
      <c r="D679">
        <v>85199398</v>
      </c>
      <c r="E679">
        <v>1</v>
      </c>
      <c r="F679">
        <v>1</v>
      </c>
      <c r="G679">
        <v>1081</v>
      </c>
      <c r="H679">
        <v>3</v>
      </c>
      <c r="I679" t="s">
        <v>739</v>
      </c>
      <c r="J679" t="s">
        <v>740</v>
      </c>
      <c r="K679" t="s">
        <v>741</v>
      </c>
      <c r="L679">
        <v>1346</v>
      </c>
      <c r="N679">
        <v>1009</v>
      </c>
      <c r="O679" t="s">
        <v>723</v>
      </c>
      <c r="P679" t="s">
        <v>723</v>
      </c>
      <c r="Q679">
        <v>1</v>
      </c>
      <c r="W679">
        <v>0</v>
      </c>
      <c r="X679">
        <v>488689173</v>
      </c>
      <c r="Y679">
        <f t="shared" si="379"/>
        <v>0.1</v>
      </c>
      <c r="AA679">
        <v>20.190000000000001</v>
      </c>
      <c r="AB679">
        <v>0</v>
      </c>
      <c r="AC679">
        <v>0</v>
      </c>
      <c r="AD679">
        <v>0</v>
      </c>
      <c r="AE679">
        <v>20.190000000000001</v>
      </c>
      <c r="AF679">
        <v>0</v>
      </c>
      <c r="AG679">
        <v>0</v>
      </c>
      <c r="AH679">
        <v>0</v>
      </c>
      <c r="AI679">
        <v>1</v>
      </c>
      <c r="AJ679">
        <v>1</v>
      </c>
      <c r="AK679">
        <v>1</v>
      </c>
      <c r="AL679">
        <v>1</v>
      </c>
      <c r="AM679">
        <v>-2</v>
      </c>
      <c r="AN679">
        <v>0</v>
      </c>
      <c r="AO679">
        <v>1</v>
      </c>
      <c r="AP679">
        <v>1</v>
      </c>
      <c r="AQ679">
        <v>0</v>
      </c>
      <c r="AR679">
        <v>0</v>
      </c>
      <c r="AS679" t="s">
        <v>3</v>
      </c>
      <c r="AT679">
        <v>0.1</v>
      </c>
      <c r="AU679" t="s">
        <v>42</v>
      </c>
      <c r="AV679">
        <v>0</v>
      </c>
      <c r="AW679">
        <v>2</v>
      </c>
      <c r="AX679">
        <v>85737835</v>
      </c>
      <c r="AY679">
        <v>1</v>
      </c>
      <c r="AZ679">
        <v>0</v>
      </c>
      <c r="BA679">
        <v>665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CV679">
        <v>0</v>
      </c>
      <c r="CW679">
        <v>0</v>
      </c>
      <c r="CX679">
        <f>ROUND(Y679*Source!I367,9)</f>
        <v>2.5000000000000001E-2</v>
      </c>
      <c r="CY679">
        <f t="shared" si="380"/>
        <v>20.190000000000001</v>
      </c>
      <c r="CZ679">
        <f t="shared" si="381"/>
        <v>20.190000000000001</v>
      </c>
      <c r="DA679">
        <f t="shared" si="382"/>
        <v>1</v>
      </c>
      <c r="DB679">
        <f t="shared" si="383"/>
        <v>2.02</v>
      </c>
      <c r="DC679">
        <f t="shared" si="384"/>
        <v>0</v>
      </c>
      <c r="DD679" t="s">
        <v>3</v>
      </c>
      <c r="DE679" t="s">
        <v>3</v>
      </c>
      <c r="DF679">
        <f t="shared" si="378"/>
        <v>0.5</v>
      </c>
      <c r="DG679">
        <f t="shared" si="375"/>
        <v>0</v>
      </c>
      <c r="DH679">
        <f t="shared" si="376"/>
        <v>0</v>
      </c>
      <c r="DI679">
        <f t="shared" si="360"/>
        <v>0</v>
      </c>
      <c r="DJ679">
        <f t="shared" si="385"/>
        <v>0.5</v>
      </c>
      <c r="DK679">
        <v>0</v>
      </c>
      <c r="DL679" t="s">
        <v>3</v>
      </c>
      <c r="DM679">
        <v>0</v>
      </c>
      <c r="DN679" t="s">
        <v>3</v>
      </c>
      <c r="DO679">
        <v>0</v>
      </c>
    </row>
    <row r="680" spans="1:119" x14ac:dyDescent="0.2">
      <c r="A680">
        <f>ROW(Source!A367)</f>
        <v>367</v>
      </c>
      <c r="B680">
        <v>85736471</v>
      </c>
      <c r="C680">
        <v>85737809</v>
      </c>
      <c r="D680">
        <v>85199540</v>
      </c>
      <c r="E680">
        <v>1</v>
      </c>
      <c r="F680">
        <v>1</v>
      </c>
      <c r="G680">
        <v>1081</v>
      </c>
      <c r="H680">
        <v>3</v>
      </c>
      <c r="I680" t="s">
        <v>742</v>
      </c>
      <c r="J680" t="s">
        <v>743</v>
      </c>
      <c r="K680" t="s">
        <v>744</v>
      </c>
      <c r="L680">
        <v>1348</v>
      </c>
      <c r="N680">
        <v>1009</v>
      </c>
      <c r="O680" t="s">
        <v>700</v>
      </c>
      <c r="P680" t="s">
        <v>700</v>
      </c>
      <c r="Q680">
        <v>1000</v>
      </c>
      <c r="W680">
        <v>0</v>
      </c>
      <c r="X680">
        <v>-1009884797</v>
      </c>
      <c r="Y680">
        <f t="shared" si="379"/>
        <v>4.0000000000000002E-4</v>
      </c>
      <c r="AA680">
        <v>35445.93</v>
      </c>
      <c r="AB680">
        <v>0</v>
      </c>
      <c r="AC680">
        <v>0</v>
      </c>
      <c r="AD680">
        <v>0</v>
      </c>
      <c r="AE680">
        <v>35445.93</v>
      </c>
      <c r="AF680">
        <v>0</v>
      </c>
      <c r="AG680">
        <v>0</v>
      </c>
      <c r="AH680">
        <v>0</v>
      </c>
      <c r="AI680">
        <v>1</v>
      </c>
      <c r="AJ680">
        <v>1</v>
      </c>
      <c r="AK680">
        <v>1</v>
      </c>
      <c r="AL680">
        <v>1</v>
      </c>
      <c r="AM680">
        <v>-2</v>
      </c>
      <c r="AN680">
        <v>0</v>
      </c>
      <c r="AO680">
        <v>1</v>
      </c>
      <c r="AP680">
        <v>1</v>
      </c>
      <c r="AQ680">
        <v>0</v>
      </c>
      <c r="AR680">
        <v>0</v>
      </c>
      <c r="AS680" t="s">
        <v>3</v>
      </c>
      <c r="AT680">
        <v>4.0000000000000002E-4</v>
      </c>
      <c r="AU680" t="s">
        <v>42</v>
      </c>
      <c r="AV680">
        <v>0</v>
      </c>
      <c r="AW680">
        <v>2</v>
      </c>
      <c r="AX680">
        <v>85737836</v>
      </c>
      <c r="AY680">
        <v>1</v>
      </c>
      <c r="AZ680">
        <v>0</v>
      </c>
      <c r="BA680">
        <v>666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CV680">
        <v>0</v>
      </c>
      <c r="CW680">
        <v>0</v>
      </c>
      <c r="CX680">
        <f>ROUND(Y680*Source!I367,9)</f>
        <v>1E-4</v>
      </c>
      <c r="CY680">
        <f t="shared" si="380"/>
        <v>35445.93</v>
      </c>
      <c r="CZ680">
        <f t="shared" si="381"/>
        <v>35445.93</v>
      </c>
      <c r="DA680">
        <f t="shared" si="382"/>
        <v>1</v>
      </c>
      <c r="DB680">
        <f t="shared" si="383"/>
        <v>14.18</v>
      </c>
      <c r="DC680">
        <f t="shared" si="384"/>
        <v>0</v>
      </c>
      <c r="DD680" t="s">
        <v>3</v>
      </c>
      <c r="DE680" t="s">
        <v>3</v>
      </c>
      <c r="DF680">
        <f t="shared" si="378"/>
        <v>3.54</v>
      </c>
      <c r="DG680">
        <f t="shared" si="375"/>
        <v>0</v>
      </c>
      <c r="DH680">
        <f t="shared" si="376"/>
        <v>0</v>
      </c>
      <c r="DI680">
        <f t="shared" si="360"/>
        <v>0</v>
      </c>
      <c r="DJ680">
        <f t="shared" si="385"/>
        <v>3.54</v>
      </c>
      <c r="DK680">
        <v>0</v>
      </c>
      <c r="DL680" t="s">
        <v>3</v>
      </c>
      <c r="DM680">
        <v>0</v>
      </c>
      <c r="DN680" t="s">
        <v>3</v>
      </c>
      <c r="DO680">
        <v>0</v>
      </c>
    </row>
    <row r="681" spans="1:119" x14ac:dyDescent="0.2">
      <c r="A681">
        <f>ROW(Source!A367)</f>
        <v>367</v>
      </c>
      <c r="B681">
        <v>85736471</v>
      </c>
      <c r="C681">
        <v>85737809</v>
      </c>
      <c r="D681">
        <v>85211458</v>
      </c>
      <c r="E681">
        <v>1</v>
      </c>
      <c r="F681">
        <v>1</v>
      </c>
      <c r="G681">
        <v>1081</v>
      </c>
      <c r="H681">
        <v>3</v>
      </c>
      <c r="I681" t="s">
        <v>179</v>
      </c>
      <c r="J681" t="s">
        <v>181</v>
      </c>
      <c r="K681" t="s">
        <v>180</v>
      </c>
      <c r="L681">
        <v>1301</v>
      </c>
      <c r="N681">
        <v>1003</v>
      </c>
      <c r="O681" t="s">
        <v>156</v>
      </c>
      <c r="P681" t="s">
        <v>156</v>
      </c>
      <c r="Q681">
        <v>1</v>
      </c>
      <c r="W681">
        <v>0</v>
      </c>
      <c r="X681">
        <v>-2048145394</v>
      </c>
      <c r="Y681">
        <f t="shared" si="379"/>
        <v>100</v>
      </c>
      <c r="AA681">
        <v>41.57</v>
      </c>
      <c r="AB681">
        <v>0</v>
      </c>
      <c r="AC681">
        <v>0</v>
      </c>
      <c r="AD681">
        <v>0</v>
      </c>
      <c r="AE681">
        <v>41.57</v>
      </c>
      <c r="AF681">
        <v>0</v>
      </c>
      <c r="AG681">
        <v>0</v>
      </c>
      <c r="AH681">
        <v>0</v>
      </c>
      <c r="AI681">
        <v>1</v>
      </c>
      <c r="AJ681">
        <v>1</v>
      </c>
      <c r="AK681">
        <v>1</v>
      </c>
      <c r="AL681">
        <v>1</v>
      </c>
      <c r="AM681">
        <v>0</v>
      </c>
      <c r="AN681">
        <v>0</v>
      </c>
      <c r="AO681">
        <v>0</v>
      </c>
      <c r="AP681">
        <v>1</v>
      </c>
      <c r="AQ681">
        <v>0</v>
      </c>
      <c r="AR681">
        <v>0</v>
      </c>
      <c r="AS681" t="s">
        <v>3</v>
      </c>
      <c r="AT681">
        <v>100</v>
      </c>
      <c r="AU681" t="s">
        <v>42</v>
      </c>
      <c r="AV681">
        <v>0</v>
      </c>
      <c r="AW681">
        <v>1</v>
      </c>
      <c r="AX681">
        <v>-1</v>
      </c>
      <c r="AY681">
        <v>0</v>
      </c>
      <c r="AZ681">
        <v>0</v>
      </c>
      <c r="BA681" t="s">
        <v>3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CV681">
        <v>0</v>
      </c>
      <c r="CW681">
        <v>0</v>
      </c>
      <c r="CX681">
        <f>ROUND(Y681*Source!I367,9)</f>
        <v>25</v>
      </c>
      <c r="CY681">
        <f t="shared" si="380"/>
        <v>41.57</v>
      </c>
      <c r="CZ681">
        <f t="shared" si="381"/>
        <v>41.57</v>
      </c>
      <c r="DA681">
        <f t="shared" si="382"/>
        <v>1</v>
      </c>
      <c r="DB681">
        <f t="shared" si="383"/>
        <v>4157</v>
      </c>
      <c r="DC681">
        <f t="shared" si="384"/>
        <v>0</v>
      </c>
      <c r="DD681" t="s">
        <v>3</v>
      </c>
      <c r="DE681" t="s">
        <v>3</v>
      </c>
      <c r="DF681">
        <f t="shared" si="378"/>
        <v>1039.25</v>
      </c>
      <c r="DG681">
        <f t="shared" si="375"/>
        <v>0</v>
      </c>
      <c r="DH681">
        <f t="shared" si="376"/>
        <v>0</v>
      </c>
      <c r="DI681">
        <f t="shared" si="360"/>
        <v>0</v>
      </c>
      <c r="DJ681">
        <f t="shared" si="385"/>
        <v>1039.25</v>
      </c>
      <c r="DK681">
        <v>0</v>
      </c>
      <c r="DL681" t="s">
        <v>3</v>
      </c>
      <c r="DM681">
        <v>0</v>
      </c>
      <c r="DN681" t="s">
        <v>3</v>
      </c>
      <c r="DO681">
        <v>0</v>
      </c>
    </row>
    <row r="682" spans="1:119" x14ac:dyDescent="0.2">
      <c r="A682">
        <f>ROW(Source!A367)</f>
        <v>367</v>
      </c>
      <c r="B682">
        <v>85736471</v>
      </c>
      <c r="C682">
        <v>85737809</v>
      </c>
      <c r="D682">
        <v>85216792</v>
      </c>
      <c r="E682">
        <v>1</v>
      </c>
      <c r="F682">
        <v>1</v>
      </c>
      <c r="G682">
        <v>1081</v>
      </c>
      <c r="H682">
        <v>3</v>
      </c>
      <c r="I682" t="s">
        <v>175</v>
      </c>
      <c r="J682" t="s">
        <v>177</v>
      </c>
      <c r="K682" t="s">
        <v>176</v>
      </c>
      <c r="L682">
        <v>1354</v>
      </c>
      <c r="N682">
        <v>1010</v>
      </c>
      <c r="O682" t="s">
        <v>146</v>
      </c>
      <c r="P682" t="s">
        <v>146</v>
      </c>
      <c r="Q682">
        <v>1</v>
      </c>
      <c r="W682">
        <v>0</v>
      </c>
      <c r="X682">
        <v>-254914390</v>
      </c>
      <c r="Y682">
        <f t="shared" si="379"/>
        <v>12</v>
      </c>
      <c r="AA682">
        <v>74.36</v>
      </c>
      <c r="AB682">
        <v>0</v>
      </c>
      <c r="AC682">
        <v>0</v>
      </c>
      <c r="AD682">
        <v>0</v>
      </c>
      <c r="AE682">
        <v>74.36</v>
      </c>
      <c r="AF682">
        <v>0</v>
      </c>
      <c r="AG682">
        <v>0</v>
      </c>
      <c r="AH682">
        <v>0</v>
      </c>
      <c r="AI682">
        <v>1</v>
      </c>
      <c r="AJ682">
        <v>1</v>
      </c>
      <c r="AK682">
        <v>1</v>
      </c>
      <c r="AL682">
        <v>1</v>
      </c>
      <c r="AM682">
        <v>0</v>
      </c>
      <c r="AN682">
        <v>0</v>
      </c>
      <c r="AO682">
        <v>0</v>
      </c>
      <c r="AP682">
        <v>1</v>
      </c>
      <c r="AQ682">
        <v>0</v>
      </c>
      <c r="AR682">
        <v>0</v>
      </c>
      <c r="AS682" t="s">
        <v>3</v>
      </c>
      <c r="AT682">
        <v>12</v>
      </c>
      <c r="AU682" t="s">
        <v>42</v>
      </c>
      <c r="AV682">
        <v>0</v>
      </c>
      <c r="AW682">
        <v>1</v>
      </c>
      <c r="AX682">
        <v>-1</v>
      </c>
      <c r="AY682">
        <v>0</v>
      </c>
      <c r="AZ682">
        <v>0</v>
      </c>
      <c r="BA682" t="s">
        <v>3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CV682">
        <v>0</v>
      </c>
      <c r="CW682">
        <v>0</v>
      </c>
      <c r="CX682">
        <f>ROUND(Y682*Source!I367,9)</f>
        <v>3</v>
      </c>
      <c r="CY682">
        <f t="shared" si="380"/>
        <v>74.36</v>
      </c>
      <c r="CZ682">
        <f t="shared" si="381"/>
        <v>74.36</v>
      </c>
      <c r="DA682">
        <f t="shared" si="382"/>
        <v>1</v>
      </c>
      <c r="DB682">
        <f t="shared" si="383"/>
        <v>892.32</v>
      </c>
      <c r="DC682">
        <f t="shared" si="384"/>
        <v>0</v>
      </c>
      <c r="DD682" t="s">
        <v>3</v>
      </c>
      <c r="DE682" t="s">
        <v>3</v>
      </c>
      <c r="DF682">
        <f t="shared" si="378"/>
        <v>223.08</v>
      </c>
      <c r="DG682">
        <f t="shared" si="375"/>
        <v>0</v>
      </c>
      <c r="DH682">
        <f t="shared" si="376"/>
        <v>0</v>
      </c>
      <c r="DI682">
        <f t="shared" si="360"/>
        <v>0</v>
      </c>
      <c r="DJ682">
        <f t="shared" si="385"/>
        <v>223.08</v>
      </c>
      <c r="DK682">
        <v>0</v>
      </c>
      <c r="DL682" t="s">
        <v>3</v>
      </c>
      <c r="DM682">
        <v>0</v>
      </c>
      <c r="DN682" t="s">
        <v>3</v>
      </c>
      <c r="DO682">
        <v>0</v>
      </c>
    </row>
    <row r="683" spans="1:119" x14ac:dyDescent="0.2">
      <c r="A683">
        <f>ROW(Source!A368)</f>
        <v>368</v>
      </c>
      <c r="B683">
        <v>85736473</v>
      </c>
      <c r="C683">
        <v>85737809</v>
      </c>
      <c r="D683">
        <v>85164021</v>
      </c>
      <c r="E683">
        <v>1081</v>
      </c>
      <c r="F683">
        <v>1</v>
      </c>
      <c r="G683">
        <v>1081</v>
      </c>
      <c r="H683">
        <v>1</v>
      </c>
      <c r="I683" t="s">
        <v>684</v>
      </c>
      <c r="J683" t="s">
        <v>3</v>
      </c>
      <c r="K683" t="s">
        <v>685</v>
      </c>
      <c r="L683">
        <v>1191</v>
      </c>
      <c r="N683">
        <v>1013</v>
      </c>
      <c r="O683" t="s">
        <v>686</v>
      </c>
      <c r="P683" t="s">
        <v>686</v>
      </c>
      <c r="Q683">
        <v>1</v>
      </c>
      <c r="W683">
        <v>0</v>
      </c>
      <c r="X683">
        <v>476480486</v>
      </c>
      <c r="Y683">
        <f>((AT683*1.15)*1.2)</f>
        <v>46.506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</v>
      </c>
      <c r="AJ683">
        <v>1</v>
      </c>
      <c r="AK683">
        <v>1</v>
      </c>
      <c r="AL683">
        <v>1</v>
      </c>
      <c r="AM683">
        <v>5</v>
      </c>
      <c r="AN683">
        <v>0</v>
      </c>
      <c r="AO683">
        <v>1</v>
      </c>
      <c r="AP683">
        <v>1</v>
      </c>
      <c r="AQ683">
        <v>0</v>
      </c>
      <c r="AR683">
        <v>0</v>
      </c>
      <c r="AS683" t="s">
        <v>3</v>
      </c>
      <c r="AT683">
        <v>33.700000000000003</v>
      </c>
      <c r="AU683" t="s">
        <v>141</v>
      </c>
      <c r="AV683">
        <v>1</v>
      </c>
      <c r="AW683">
        <v>2</v>
      </c>
      <c r="AX683">
        <v>85737825</v>
      </c>
      <c r="AY683">
        <v>1</v>
      </c>
      <c r="AZ683">
        <v>0</v>
      </c>
      <c r="BA683">
        <v>670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CU683">
        <f>ROUND(AT683*Source!I368*AH683*AL683,2)</f>
        <v>0</v>
      </c>
      <c r="CV683">
        <f>ROUND(Y683*Source!I368,9)</f>
        <v>11.6265</v>
      </c>
      <c r="CW683">
        <v>0</v>
      </c>
      <c r="CX683">
        <f>ROUND(Y683*Source!I368,9)</f>
        <v>11.6265</v>
      </c>
      <c r="CY683">
        <f>AD683</f>
        <v>0</v>
      </c>
      <c r="CZ683">
        <f>AH683</f>
        <v>0</v>
      </c>
      <c r="DA683">
        <f>AL683</f>
        <v>1</v>
      </c>
      <c r="DB683">
        <f>ROUND(((ROUND(AT683*CZ683,2)*1.15)*1.2),6)</f>
        <v>0</v>
      </c>
      <c r="DC683">
        <f>ROUND(((ROUND(AT683*AG683,2)*1.15)*1.2),6)</f>
        <v>0</v>
      </c>
      <c r="DD683" t="s">
        <v>3</v>
      </c>
      <c r="DE683" t="s">
        <v>3</v>
      </c>
      <c r="DF683">
        <f t="shared" si="378"/>
        <v>0</v>
      </c>
      <c r="DG683">
        <f t="shared" si="375"/>
        <v>0</v>
      </c>
      <c r="DH683">
        <f t="shared" si="376"/>
        <v>0</v>
      </c>
      <c r="DI683">
        <f t="shared" si="360"/>
        <v>0</v>
      </c>
      <c r="DJ683">
        <f>DI683</f>
        <v>0</v>
      </c>
      <c r="DK683">
        <v>0</v>
      </c>
      <c r="DL683" t="s">
        <v>3</v>
      </c>
      <c r="DM683">
        <v>0</v>
      </c>
      <c r="DN683" t="s">
        <v>3</v>
      </c>
      <c r="DO683">
        <v>0</v>
      </c>
    </row>
    <row r="684" spans="1:119" x14ac:dyDescent="0.2">
      <c r="A684">
        <f>ROW(Source!A368)</f>
        <v>368</v>
      </c>
      <c r="B684">
        <v>85736473</v>
      </c>
      <c r="C684">
        <v>85737809</v>
      </c>
      <c r="D684">
        <v>85229630</v>
      </c>
      <c r="E684">
        <v>1</v>
      </c>
      <c r="F684">
        <v>1</v>
      </c>
      <c r="G684">
        <v>1081</v>
      </c>
      <c r="H684">
        <v>2</v>
      </c>
      <c r="I684" t="s">
        <v>724</v>
      </c>
      <c r="J684" t="s">
        <v>725</v>
      </c>
      <c r="K684" t="s">
        <v>726</v>
      </c>
      <c r="L684">
        <v>1368</v>
      </c>
      <c r="N684">
        <v>1011</v>
      </c>
      <c r="O684" t="s">
        <v>690</v>
      </c>
      <c r="P684" t="s">
        <v>690</v>
      </c>
      <c r="Q684">
        <v>1</v>
      </c>
      <c r="W684">
        <v>0</v>
      </c>
      <c r="X684">
        <v>378609176</v>
      </c>
      <c r="Y684">
        <f>((AT684*1.25)*1.2)</f>
        <v>1.7849999999999997</v>
      </c>
      <c r="AA684">
        <v>0</v>
      </c>
      <c r="AB684">
        <v>46.59</v>
      </c>
      <c r="AC684">
        <v>0</v>
      </c>
      <c r="AD684">
        <v>0</v>
      </c>
      <c r="AE684">
        <v>0</v>
      </c>
      <c r="AF684">
        <v>3.18</v>
      </c>
      <c r="AG684">
        <v>0</v>
      </c>
      <c r="AH684">
        <v>0</v>
      </c>
      <c r="AI684">
        <v>1</v>
      </c>
      <c r="AJ684">
        <v>13.73</v>
      </c>
      <c r="AK684">
        <v>1</v>
      </c>
      <c r="AL684">
        <v>1</v>
      </c>
      <c r="AM684">
        <v>2</v>
      </c>
      <c r="AN684">
        <v>0</v>
      </c>
      <c r="AO684">
        <v>1</v>
      </c>
      <c r="AP684">
        <v>1</v>
      </c>
      <c r="AQ684">
        <v>0</v>
      </c>
      <c r="AR684">
        <v>0</v>
      </c>
      <c r="AS684" t="s">
        <v>3</v>
      </c>
      <c r="AT684">
        <v>1.19</v>
      </c>
      <c r="AU684" t="s">
        <v>140</v>
      </c>
      <c r="AV684">
        <v>0</v>
      </c>
      <c r="AW684">
        <v>2</v>
      </c>
      <c r="AX684">
        <v>85737826</v>
      </c>
      <c r="AY684">
        <v>1</v>
      </c>
      <c r="AZ684">
        <v>0</v>
      </c>
      <c r="BA684">
        <v>671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CV684">
        <v>0</v>
      </c>
      <c r="CW684">
        <f>ROUND(Y684*Source!I368*DO684,9)</f>
        <v>0</v>
      </c>
      <c r="CX684">
        <f>ROUND(Y684*Source!I368,9)</f>
        <v>0.44624999999999998</v>
      </c>
      <c r="CY684">
        <f>AB684</f>
        <v>46.59</v>
      </c>
      <c r="CZ684">
        <f>AF684</f>
        <v>3.18</v>
      </c>
      <c r="DA684">
        <f>AJ684</f>
        <v>13.73</v>
      </c>
      <c r="DB684">
        <f>ROUND(((ROUND(AT684*CZ684,2)*1.25)*1.2),6)</f>
        <v>5.67</v>
      </c>
      <c r="DC684">
        <f>ROUND(((ROUND(AT684*AG684,2)*1.25)*1.2),6)</f>
        <v>0</v>
      </c>
      <c r="DD684" t="s">
        <v>3</v>
      </c>
      <c r="DE684" t="s">
        <v>3</v>
      </c>
      <c r="DF684">
        <f t="shared" si="378"/>
        <v>0</v>
      </c>
      <c r="DG684">
        <f>ROUND(ROUND(AF684*AJ684,2)*CX684,2)</f>
        <v>19.48</v>
      </c>
      <c r="DH684">
        <f t="shared" si="376"/>
        <v>0</v>
      </c>
      <c r="DI684">
        <f t="shared" si="360"/>
        <v>0</v>
      </c>
      <c r="DJ684">
        <f>DG684</f>
        <v>19.48</v>
      </c>
      <c r="DK684">
        <v>0</v>
      </c>
      <c r="DL684" t="s">
        <v>3</v>
      </c>
      <c r="DM684">
        <v>0</v>
      </c>
      <c r="DN684" t="s">
        <v>3</v>
      </c>
      <c r="DO684">
        <v>0</v>
      </c>
    </row>
    <row r="685" spans="1:119" x14ac:dyDescent="0.2">
      <c r="A685">
        <f>ROW(Source!A368)</f>
        <v>368</v>
      </c>
      <c r="B685">
        <v>85736473</v>
      </c>
      <c r="C685">
        <v>85737809</v>
      </c>
      <c r="D685">
        <v>85229932</v>
      </c>
      <c r="E685">
        <v>1</v>
      </c>
      <c r="F685">
        <v>1</v>
      </c>
      <c r="G685">
        <v>1081</v>
      </c>
      <c r="H685">
        <v>2</v>
      </c>
      <c r="I685" t="s">
        <v>704</v>
      </c>
      <c r="J685" t="s">
        <v>705</v>
      </c>
      <c r="K685" t="s">
        <v>706</v>
      </c>
      <c r="L685">
        <v>1368</v>
      </c>
      <c r="N685">
        <v>1011</v>
      </c>
      <c r="O685" t="s">
        <v>690</v>
      </c>
      <c r="P685" t="s">
        <v>690</v>
      </c>
      <c r="Q685">
        <v>1</v>
      </c>
      <c r="W685">
        <v>0</v>
      </c>
      <c r="X685">
        <v>874612079</v>
      </c>
      <c r="Y685">
        <f>((AT685*1.25)*1.2)</f>
        <v>0.6</v>
      </c>
      <c r="AA685">
        <v>0</v>
      </c>
      <c r="AB685">
        <v>1513.56</v>
      </c>
      <c r="AC685">
        <v>758.78</v>
      </c>
      <c r="AD685">
        <v>0</v>
      </c>
      <c r="AE685">
        <v>0</v>
      </c>
      <c r="AF685">
        <v>83.1</v>
      </c>
      <c r="AG685">
        <v>12.62</v>
      </c>
      <c r="AH685">
        <v>0</v>
      </c>
      <c r="AI685">
        <v>1</v>
      </c>
      <c r="AJ685">
        <v>17.07</v>
      </c>
      <c r="AK685">
        <v>56.35</v>
      </c>
      <c r="AL685">
        <v>1</v>
      </c>
      <c r="AM685">
        <v>2</v>
      </c>
      <c r="AN685">
        <v>0</v>
      </c>
      <c r="AO685">
        <v>1</v>
      </c>
      <c r="AP685">
        <v>1</v>
      </c>
      <c r="AQ685">
        <v>0</v>
      </c>
      <c r="AR685">
        <v>0</v>
      </c>
      <c r="AS685" t="s">
        <v>3</v>
      </c>
      <c r="AT685">
        <v>0.4</v>
      </c>
      <c r="AU685" t="s">
        <v>140</v>
      </c>
      <c r="AV685">
        <v>0</v>
      </c>
      <c r="AW685">
        <v>2</v>
      </c>
      <c r="AX685">
        <v>85737827</v>
      </c>
      <c r="AY685">
        <v>1</v>
      </c>
      <c r="AZ685">
        <v>0</v>
      </c>
      <c r="BA685">
        <v>672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CV685">
        <v>0</v>
      </c>
      <c r="CW685">
        <f>ROUND(Y685*Source!I368*DO685,9)</f>
        <v>1.893</v>
      </c>
      <c r="CX685">
        <f>ROUND(Y685*Source!I368,9)</f>
        <v>0.15</v>
      </c>
      <c r="CY685">
        <f>AB685</f>
        <v>1513.56</v>
      </c>
      <c r="CZ685">
        <f>AF685</f>
        <v>83.1</v>
      </c>
      <c r="DA685">
        <f>AJ685</f>
        <v>17.07</v>
      </c>
      <c r="DB685">
        <f>ROUND(((ROUND(AT685*CZ685,2)*1.25)*1.2),6)</f>
        <v>49.86</v>
      </c>
      <c r="DC685">
        <f>ROUND(((ROUND(AT685*AG685,2)*1.25)*1.2),6)</f>
        <v>7.5750000000000002</v>
      </c>
      <c r="DD685" t="s">
        <v>3</v>
      </c>
      <c r="DE685" t="s">
        <v>3</v>
      </c>
      <c r="DF685">
        <f t="shared" si="378"/>
        <v>0</v>
      </c>
      <c r="DG685">
        <f>ROUND(ROUND(AF685*AJ685,2)*CX685,2)</f>
        <v>212.78</v>
      </c>
      <c r="DH685">
        <f>ROUND(ROUND(AG685*AK685,2)*CX685,2)</f>
        <v>106.67</v>
      </c>
      <c r="DI685">
        <f t="shared" si="360"/>
        <v>0</v>
      </c>
      <c r="DJ685">
        <f>DG685</f>
        <v>212.78</v>
      </c>
      <c r="DK685">
        <v>0</v>
      </c>
      <c r="DL685" t="s">
        <v>707</v>
      </c>
      <c r="DM685">
        <v>0</v>
      </c>
      <c r="DN685" t="s">
        <v>686</v>
      </c>
      <c r="DO685">
        <v>12.62</v>
      </c>
    </row>
    <row r="686" spans="1:119" x14ac:dyDescent="0.2">
      <c r="A686">
        <f>ROW(Source!A368)</f>
        <v>368</v>
      </c>
      <c r="B686">
        <v>85736473</v>
      </c>
      <c r="C686">
        <v>85737809</v>
      </c>
      <c r="D686">
        <v>85229166</v>
      </c>
      <c r="E686">
        <v>1</v>
      </c>
      <c r="F686">
        <v>1</v>
      </c>
      <c r="G686">
        <v>1081</v>
      </c>
      <c r="H686">
        <v>2</v>
      </c>
      <c r="I686" t="s">
        <v>727</v>
      </c>
      <c r="J686" t="s">
        <v>728</v>
      </c>
      <c r="K686" t="s">
        <v>729</v>
      </c>
      <c r="L686">
        <v>1368</v>
      </c>
      <c r="N686">
        <v>1011</v>
      </c>
      <c r="O686" t="s">
        <v>690</v>
      </c>
      <c r="P686" t="s">
        <v>690</v>
      </c>
      <c r="Q686">
        <v>1</v>
      </c>
      <c r="W686">
        <v>0</v>
      </c>
      <c r="X686">
        <v>-44940208</v>
      </c>
      <c r="Y686">
        <f>((AT686*1.25)*1.2)</f>
        <v>0.09</v>
      </c>
      <c r="AA686">
        <v>0</v>
      </c>
      <c r="AB686">
        <v>2758.65</v>
      </c>
      <c r="AC686">
        <v>1017.92</v>
      </c>
      <c r="AD686">
        <v>0</v>
      </c>
      <c r="AE686">
        <v>0</v>
      </c>
      <c r="AF686">
        <v>179.17</v>
      </c>
      <c r="AG686">
        <v>16.93</v>
      </c>
      <c r="AH686">
        <v>0</v>
      </c>
      <c r="AI686">
        <v>1</v>
      </c>
      <c r="AJ686">
        <v>14.43</v>
      </c>
      <c r="AK686">
        <v>56.35</v>
      </c>
      <c r="AL686">
        <v>1</v>
      </c>
      <c r="AM686">
        <v>2</v>
      </c>
      <c r="AN686">
        <v>0</v>
      </c>
      <c r="AO686">
        <v>1</v>
      </c>
      <c r="AP686">
        <v>1</v>
      </c>
      <c r="AQ686">
        <v>0</v>
      </c>
      <c r="AR686">
        <v>0</v>
      </c>
      <c r="AS686" t="s">
        <v>3</v>
      </c>
      <c r="AT686">
        <v>0.06</v>
      </c>
      <c r="AU686" t="s">
        <v>140</v>
      </c>
      <c r="AV686">
        <v>0</v>
      </c>
      <c r="AW686">
        <v>2</v>
      </c>
      <c r="AX686">
        <v>85737828</v>
      </c>
      <c r="AY686">
        <v>1</v>
      </c>
      <c r="AZ686">
        <v>0</v>
      </c>
      <c r="BA686">
        <v>673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CV686">
        <v>0</v>
      </c>
      <c r="CW686">
        <f>ROUND(Y686*Source!I368*DO686,9)</f>
        <v>0.38092500000000001</v>
      </c>
      <c r="CX686">
        <f>ROUND(Y686*Source!I368,9)</f>
        <v>2.2499999999999999E-2</v>
      </c>
      <c r="CY686">
        <f>AB686</f>
        <v>2758.65</v>
      </c>
      <c r="CZ686">
        <f>AF686</f>
        <v>179.17</v>
      </c>
      <c r="DA686">
        <f>AJ686</f>
        <v>14.43</v>
      </c>
      <c r="DB686">
        <f>ROUND(((ROUND(AT686*CZ686,2)*1.25)*1.2),6)</f>
        <v>16.125</v>
      </c>
      <c r="DC686">
        <f>ROUND(((ROUND(AT686*AG686,2)*1.25)*1.2),6)</f>
        <v>1.53</v>
      </c>
      <c r="DD686" t="s">
        <v>3</v>
      </c>
      <c r="DE686" t="s">
        <v>3</v>
      </c>
      <c r="DF686">
        <f t="shared" si="378"/>
        <v>0</v>
      </c>
      <c r="DG686">
        <f>ROUND(ROUND(AF686*AJ686,2)*CX686,2)</f>
        <v>58.17</v>
      </c>
      <c r="DH686">
        <f>ROUND(ROUND(AG686*AK686,2)*CX686,2)</f>
        <v>21.47</v>
      </c>
      <c r="DI686">
        <f t="shared" si="360"/>
        <v>0</v>
      </c>
      <c r="DJ686">
        <f>DG686</f>
        <v>58.17</v>
      </c>
      <c r="DK686">
        <v>0</v>
      </c>
      <c r="DL686" t="s">
        <v>707</v>
      </c>
      <c r="DM686">
        <v>0</v>
      </c>
      <c r="DN686" t="s">
        <v>686</v>
      </c>
      <c r="DO686">
        <v>16.93</v>
      </c>
    </row>
    <row r="687" spans="1:119" x14ac:dyDescent="0.2">
      <c r="A687">
        <f>ROW(Source!A368)</f>
        <v>368</v>
      </c>
      <c r="B687">
        <v>85736473</v>
      </c>
      <c r="C687">
        <v>85737809</v>
      </c>
      <c r="D687">
        <v>85198960</v>
      </c>
      <c r="E687">
        <v>1</v>
      </c>
      <c r="F687">
        <v>1</v>
      </c>
      <c r="G687">
        <v>1081</v>
      </c>
      <c r="H687">
        <v>3</v>
      </c>
      <c r="I687" t="s">
        <v>714</v>
      </c>
      <c r="J687" t="s">
        <v>715</v>
      </c>
      <c r="K687" t="s">
        <v>716</v>
      </c>
      <c r="L687">
        <v>1339</v>
      </c>
      <c r="N687">
        <v>1007</v>
      </c>
      <c r="O687" t="s">
        <v>694</v>
      </c>
      <c r="P687" t="s">
        <v>694</v>
      </c>
      <c r="Q687">
        <v>1</v>
      </c>
      <c r="W687">
        <v>0</v>
      </c>
      <c r="X687">
        <v>-1622585150</v>
      </c>
      <c r="Y687">
        <f t="shared" ref="Y687:Y696" si="386">((AT687*1)*1)</f>
        <v>9.1999999999999998E-2</v>
      </c>
      <c r="AA687">
        <v>54.79</v>
      </c>
      <c r="AB687">
        <v>0</v>
      </c>
      <c r="AC687">
        <v>0</v>
      </c>
      <c r="AD687">
        <v>0</v>
      </c>
      <c r="AE687">
        <v>7.07</v>
      </c>
      <c r="AF687">
        <v>0</v>
      </c>
      <c r="AG687">
        <v>0</v>
      </c>
      <c r="AH687">
        <v>0</v>
      </c>
      <c r="AI687">
        <v>7.75</v>
      </c>
      <c r="AJ687">
        <v>1</v>
      </c>
      <c r="AK687">
        <v>1</v>
      </c>
      <c r="AL687">
        <v>1</v>
      </c>
      <c r="AM687">
        <v>2</v>
      </c>
      <c r="AN687">
        <v>0</v>
      </c>
      <c r="AO687">
        <v>1</v>
      </c>
      <c r="AP687">
        <v>1</v>
      </c>
      <c r="AQ687">
        <v>0</v>
      </c>
      <c r="AR687">
        <v>0</v>
      </c>
      <c r="AS687" t="s">
        <v>3</v>
      </c>
      <c r="AT687">
        <v>9.1999999999999998E-2</v>
      </c>
      <c r="AU687" t="s">
        <v>42</v>
      </c>
      <c r="AV687">
        <v>0</v>
      </c>
      <c r="AW687">
        <v>2</v>
      </c>
      <c r="AX687">
        <v>85737829</v>
      </c>
      <c r="AY687">
        <v>1</v>
      </c>
      <c r="AZ687">
        <v>0</v>
      </c>
      <c r="BA687">
        <v>674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CV687">
        <v>0</v>
      </c>
      <c r="CW687">
        <v>0</v>
      </c>
      <c r="CX687">
        <f>ROUND(Y687*Source!I368,9)</f>
        <v>2.3E-2</v>
      </c>
      <c r="CY687">
        <f t="shared" ref="CY687:CY696" si="387">AA687</f>
        <v>54.79</v>
      </c>
      <c r="CZ687">
        <f t="shared" ref="CZ687:CZ696" si="388">AE687</f>
        <v>7.07</v>
      </c>
      <c r="DA687">
        <f t="shared" ref="DA687:DA696" si="389">AI687</f>
        <v>7.75</v>
      </c>
      <c r="DB687">
        <f t="shared" ref="DB687:DB696" si="390">ROUND(((ROUND(AT687*CZ687,2)*1)*1),6)</f>
        <v>0.65</v>
      </c>
      <c r="DC687">
        <f t="shared" ref="DC687:DC696" si="391">ROUND(((ROUND(AT687*AG687,2)*1)*1),6)</f>
        <v>0</v>
      </c>
      <c r="DD687" t="s">
        <v>3</v>
      </c>
      <c r="DE687" t="s">
        <v>3</v>
      </c>
      <c r="DF687">
        <f t="shared" ref="DF687:DF696" si="392">ROUND(ROUND(AE687*AI687,2)*CX687,2)</f>
        <v>1.26</v>
      </c>
      <c r="DG687">
        <f t="shared" ref="DG687:DG711" si="393">ROUND(ROUND(AF687,2)*CX687,2)</f>
        <v>0</v>
      </c>
      <c r="DH687">
        <f t="shared" ref="DH687:DH712" si="394">ROUND(ROUND(AG687,2)*CX687,2)</f>
        <v>0</v>
      </c>
      <c r="DI687">
        <f t="shared" si="360"/>
        <v>0</v>
      </c>
      <c r="DJ687">
        <f t="shared" ref="DJ687:DJ696" si="395">DF687</f>
        <v>1.26</v>
      </c>
      <c r="DK687">
        <v>0</v>
      </c>
      <c r="DL687" t="s">
        <v>3</v>
      </c>
      <c r="DM687">
        <v>0</v>
      </c>
      <c r="DN687" t="s">
        <v>3</v>
      </c>
      <c r="DO687">
        <v>0</v>
      </c>
    </row>
    <row r="688" spans="1:119" x14ac:dyDescent="0.2">
      <c r="A688">
        <f>ROW(Source!A368)</f>
        <v>368</v>
      </c>
      <c r="B688">
        <v>85736473</v>
      </c>
      <c r="C688">
        <v>85737809</v>
      </c>
      <c r="D688">
        <v>85200671</v>
      </c>
      <c r="E688">
        <v>1</v>
      </c>
      <c r="F688">
        <v>1</v>
      </c>
      <c r="G688">
        <v>1081</v>
      </c>
      <c r="H688">
        <v>3</v>
      </c>
      <c r="I688" t="s">
        <v>730</v>
      </c>
      <c r="J688" t="s">
        <v>731</v>
      </c>
      <c r="K688" t="s">
        <v>732</v>
      </c>
      <c r="L688">
        <v>1346</v>
      </c>
      <c r="N688">
        <v>1009</v>
      </c>
      <c r="O688" t="s">
        <v>723</v>
      </c>
      <c r="P688" t="s">
        <v>723</v>
      </c>
      <c r="Q688">
        <v>1</v>
      </c>
      <c r="W688">
        <v>0</v>
      </c>
      <c r="X688">
        <v>1021383118</v>
      </c>
      <c r="Y688">
        <f t="shared" si="386"/>
        <v>0.05</v>
      </c>
      <c r="AA688">
        <v>315.23</v>
      </c>
      <c r="AB688">
        <v>0</v>
      </c>
      <c r="AC688">
        <v>0</v>
      </c>
      <c r="AD688">
        <v>0</v>
      </c>
      <c r="AE688">
        <v>37.979999999999997</v>
      </c>
      <c r="AF688">
        <v>0</v>
      </c>
      <c r="AG688">
        <v>0</v>
      </c>
      <c r="AH688">
        <v>0</v>
      </c>
      <c r="AI688">
        <v>8.3000000000000007</v>
      </c>
      <c r="AJ688">
        <v>1</v>
      </c>
      <c r="AK688">
        <v>1</v>
      </c>
      <c r="AL688">
        <v>1</v>
      </c>
      <c r="AM688">
        <v>2</v>
      </c>
      <c r="AN688">
        <v>0</v>
      </c>
      <c r="AO688">
        <v>1</v>
      </c>
      <c r="AP688">
        <v>1</v>
      </c>
      <c r="AQ688">
        <v>0</v>
      </c>
      <c r="AR688">
        <v>0</v>
      </c>
      <c r="AS688" t="s">
        <v>3</v>
      </c>
      <c r="AT688">
        <v>0.05</v>
      </c>
      <c r="AU688" t="s">
        <v>42</v>
      </c>
      <c r="AV688">
        <v>0</v>
      </c>
      <c r="AW688">
        <v>2</v>
      </c>
      <c r="AX688">
        <v>85737830</v>
      </c>
      <c r="AY688">
        <v>1</v>
      </c>
      <c r="AZ688">
        <v>0</v>
      </c>
      <c r="BA688">
        <v>675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CV688">
        <v>0</v>
      </c>
      <c r="CW688">
        <v>0</v>
      </c>
      <c r="CX688">
        <f>ROUND(Y688*Source!I368,9)</f>
        <v>1.2500000000000001E-2</v>
      </c>
      <c r="CY688">
        <f t="shared" si="387"/>
        <v>315.23</v>
      </c>
      <c r="CZ688">
        <f t="shared" si="388"/>
        <v>37.979999999999997</v>
      </c>
      <c r="DA688">
        <f t="shared" si="389"/>
        <v>8.3000000000000007</v>
      </c>
      <c r="DB688">
        <f t="shared" si="390"/>
        <v>1.9</v>
      </c>
      <c r="DC688">
        <f t="shared" si="391"/>
        <v>0</v>
      </c>
      <c r="DD688" t="s">
        <v>3</v>
      </c>
      <c r="DE688" t="s">
        <v>3</v>
      </c>
      <c r="DF688">
        <f t="shared" si="392"/>
        <v>3.94</v>
      </c>
      <c r="DG688">
        <f t="shared" si="393"/>
        <v>0</v>
      </c>
      <c r="DH688">
        <f t="shared" si="394"/>
        <v>0</v>
      </c>
      <c r="DI688">
        <f t="shared" si="360"/>
        <v>0</v>
      </c>
      <c r="DJ688">
        <f t="shared" si="395"/>
        <v>3.94</v>
      </c>
      <c r="DK688">
        <v>0</v>
      </c>
      <c r="DL688" t="s">
        <v>3</v>
      </c>
      <c r="DM688">
        <v>0</v>
      </c>
      <c r="DN688" t="s">
        <v>3</v>
      </c>
      <c r="DO688">
        <v>0</v>
      </c>
    </row>
    <row r="689" spans="1:119" x14ac:dyDescent="0.2">
      <c r="A689">
        <f>ROW(Source!A368)</f>
        <v>368</v>
      </c>
      <c r="B689">
        <v>85736473</v>
      </c>
      <c r="C689">
        <v>85737809</v>
      </c>
      <c r="D689">
        <v>85199079</v>
      </c>
      <c r="E689">
        <v>1</v>
      </c>
      <c r="F689">
        <v>1</v>
      </c>
      <c r="G689">
        <v>1081</v>
      </c>
      <c r="H689">
        <v>3</v>
      </c>
      <c r="I689" t="s">
        <v>733</v>
      </c>
      <c r="J689" t="s">
        <v>734</v>
      </c>
      <c r="K689" t="s">
        <v>735</v>
      </c>
      <c r="L689">
        <v>1348</v>
      </c>
      <c r="N689">
        <v>1009</v>
      </c>
      <c r="O689" t="s">
        <v>700</v>
      </c>
      <c r="P689" t="s">
        <v>700</v>
      </c>
      <c r="Q689">
        <v>1000</v>
      </c>
      <c r="W689">
        <v>0</v>
      </c>
      <c r="X689">
        <v>-1462767551</v>
      </c>
      <c r="Y689">
        <f t="shared" si="386"/>
        <v>2.5000000000000002E-6</v>
      </c>
      <c r="AA689">
        <v>65213.77</v>
      </c>
      <c r="AB689">
        <v>0</v>
      </c>
      <c r="AC689">
        <v>0</v>
      </c>
      <c r="AD689">
        <v>0</v>
      </c>
      <c r="AE689">
        <v>3234.81</v>
      </c>
      <c r="AF689">
        <v>0</v>
      </c>
      <c r="AG689">
        <v>0</v>
      </c>
      <c r="AH689">
        <v>0</v>
      </c>
      <c r="AI689">
        <v>20.16</v>
      </c>
      <c r="AJ689">
        <v>1</v>
      </c>
      <c r="AK689">
        <v>1</v>
      </c>
      <c r="AL689">
        <v>1</v>
      </c>
      <c r="AM689">
        <v>2</v>
      </c>
      <c r="AN689">
        <v>0</v>
      </c>
      <c r="AO689">
        <v>1</v>
      </c>
      <c r="AP689">
        <v>1</v>
      </c>
      <c r="AQ689">
        <v>0</v>
      </c>
      <c r="AR689">
        <v>0</v>
      </c>
      <c r="AS689" t="s">
        <v>3</v>
      </c>
      <c r="AT689">
        <v>2.5000000000000002E-6</v>
      </c>
      <c r="AU689" t="s">
        <v>42</v>
      </c>
      <c r="AV689">
        <v>0</v>
      </c>
      <c r="AW689">
        <v>2</v>
      </c>
      <c r="AX689">
        <v>85737831</v>
      </c>
      <c r="AY689">
        <v>1</v>
      </c>
      <c r="AZ689">
        <v>0</v>
      </c>
      <c r="BA689">
        <v>676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CV689">
        <v>0</v>
      </c>
      <c r="CW689">
        <v>0</v>
      </c>
      <c r="CX689">
        <f>ROUND(Y689*Source!I368,9)</f>
        <v>6.2500000000000005E-7</v>
      </c>
      <c r="CY689">
        <f t="shared" si="387"/>
        <v>65213.77</v>
      </c>
      <c r="CZ689">
        <f t="shared" si="388"/>
        <v>3234.81</v>
      </c>
      <c r="DA689">
        <f t="shared" si="389"/>
        <v>20.16</v>
      </c>
      <c r="DB689">
        <f t="shared" si="390"/>
        <v>0.01</v>
      </c>
      <c r="DC689">
        <f t="shared" si="391"/>
        <v>0</v>
      </c>
      <c r="DD689" t="s">
        <v>3</v>
      </c>
      <c r="DE689" t="s">
        <v>3</v>
      </c>
      <c r="DF689">
        <f t="shared" si="392"/>
        <v>0.04</v>
      </c>
      <c r="DG689">
        <f t="shared" si="393"/>
        <v>0</v>
      </c>
      <c r="DH689">
        <f t="shared" si="394"/>
        <v>0</v>
      </c>
      <c r="DI689">
        <f t="shared" si="360"/>
        <v>0</v>
      </c>
      <c r="DJ689">
        <f t="shared" si="395"/>
        <v>0.04</v>
      </c>
      <c r="DK689">
        <v>0</v>
      </c>
      <c r="DL689" t="s">
        <v>3</v>
      </c>
      <c r="DM689">
        <v>0</v>
      </c>
      <c r="DN689" t="s">
        <v>3</v>
      </c>
      <c r="DO689">
        <v>0</v>
      </c>
    </row>
    <row r="690" spans="1:119" x14ac:dyDescent="0.2">
      <c r="A690">
        <f>ROW(Source!A368)</f>
        <v>368</v>
      </c>
      <c r="B690">
        <v>85736473</v>
      </c>
      <c r="C690">
        <v>85737809</v>
      </c>
      <c r="D690">
        <v>85198892</v>
      </c>
      <c r="E690">
        <v>1</v>
      </c>
      <c r="F690">
        <v>1</v>
      </c>
      <c r="G690">
        <v>1081</v>
      </c>
      <c r="H690">
        <v>3</v>
      </c>
      <c r="I690" t="s">
        <v>691</v>
      </c>
      <c r="J690" t="s">
        <v>692</v>
      </c>
      <c r="K690" t="s">
        <v>693</v>
      </c>
      <c r="L690">
        <v>1339</v>
      </c>
      <c r="N690">
        <v>1007</v>
      </c>
      <c r="O690" t="s">
        <v>694</v>
      </c>
      <c r="P690" t="s">
        <v>694</v>
      </c>
      <c r="Q690">
        <v>1</v>
      </c>
      <c r="W690">
        <v>0</v>
      </c>
      <c r="X690">
        <v>-676034668</v>
      </c>
      <c r="Y690">
        <f t="shared" si="386"/>
        <v>0.19</v>
      </c>
      <c r="AA690">
        <v>760.17</v>
      </c>
      <c r="AB690">
        <v>0</v>
      </c>
      <c r="AC690">
        <v>0</v>
      </c>
      <c r="AD690">
        <v>0</v>
      </c>
      <c r="AE690">
        <v>53.42</v>
      </c>
      <c r="AF690">
        <v>0</v>
      </c>
      <c r="AG690">
        <v>0</v>
      </c>
      <c r="AH690">
        <v>0</v>
      </c>
      <c r="AI690">
        <v>14.23</v>
      </c>
      <c r="AJ690">
        <v>1</v>
      </c>
      <c r="AK690">
        <v>1</v>
      </c>
      <c r="AL690">
        <v>1</v>
      </c>
      <c r="AM690">
        <v>2</v>
      </c>
      <c r="AN690">
        <v>0</v>
      </c>
      <c r="AO690">
        <v>1</v>
      </c>
      <c r="AP690">
        <v>1</v>
      </c>
      <c r="AQ690">
        <v>0</v>
      </c>
      <c r="AR690">
        <v>0</v>
      </c>
      <c r="AS690" t="s">
        <v>3</v>
      </c>
      <c r="AT690">
        <v>0.19</v>
      </c>
      <c r="AU690" t="s">
        <v>42</v>
      </c>
      <c r="AV690">
        <v>0</v>
      </c>
      <c r="AW690">
        <v>2</v>
      </c>
      <c r="AX690">
        <v>85737832</v>
      </c>
      <c r="AY690">
        <v>1</v>
      </c>
      <c r="AZ690">
        <v>0</v>
      </c>
      <c r="BA690">
        <v>677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CV690">
        <v>0</v>
      </c>
      <c r="CW690">
        <v>0</v>
      </c>
      <c r="CX690">
        <f>ROUND(Y690*Source!I368,9)</f>
        <v>4.7500000000000001E-2</v>
      </c>
      <c r="CY690">
        <f t="shared" si="387"/>
        <v>760.17</v>
      </c>
      <c r="CZ690">
        <f t="shared" si="388"/>
        <v>53.42</v>
      </c>
      <c r="DA690">
        <f t="shared" si="389"/>
        <v>14.23</v>
      </c>
      <c r="DB690">
        <f t="shared" si="390"/>
        <v>10.15</v>
      </c>
      <c r="DC690">
        <f t="shared" si="391"/>
        <v>0</v>
      </c>
      <c r="DD690" t="s">
        <v>3</v>
      </c>
      <c r="DE690" t="s">
        <v>3</v>
      </c>
      <c r="DF690">
        <f t="shared" si="392"/>
        <v>36.11</v>
      </c>
      <c r="DG690">
        <f t="shared" si="393"/>
        <v>0</v>
      </c>
      <c r="DH690">
        <f t="shared" si="394"/>
        <v>0</v>
      </c>
      <c r="DI690">
        <f t="shared" si="360"/>
        <v>0</v>
      </c>
      <c r="DJ690">
        <f t="shared" si="395"/>
        <v>36.11</v>
      </c>
      <c r="DK690">
        <v>0</v>
      </c>
      <c r="DL690" t="s">
        <v>3</v>
      </c>
      <c r="DM690">
        <v>0</v>
      </c>
      <c r="DN690" t="s">
        <v>3</v>
      </c>
      <c r="DO690">
        <v>0</v>
      </c>
    </row>
    <row r="691" spans="1:119" x14ac:dyDescent="0.2">
      <c r="A691">
        <f>ROW(Source!A368)</f>
        <v>368</v>
      </c>
      <c r="B691">
        <v>85736473</v>
      </c>
      <c r="C691">
        <v>85737809</v>
      </c>
      <c r="D691">
        <v>85199158</v>
      </c>
      <c r="E691">
        <v>1</v>
      </c>
      <c r="F691">
        <v>1</v>
      </c>
      <c r="G691">
        <v>1081</v>
      </c>
      <c r="H691">
        <v>3</v>
      </c>
      <c r="I691" t="s">
        <v>695</v>
      </c>
      <c r="J691" t="s">
        <v>696</v>
      </c>
      <c r="K691" t="s">
        <v>697</v>
      </c>
      <c r="L691">
        <v>1339</v>
      </c>
      <c r="N691">
        <v>1007</v>
      </c>
      <c r="O691" t="s">
        <v>694</v>
      </c>
      <c r="P691" t="s">
        <v>694</v>
      </c>
      <c r="Q691">
        <v>1</v>
      </c>
      <c r="W691">
        <v>0</v>
      </c>
      <c r="X691">
        <v>-1235260082</v>
      </c>
      <c r="Y691">
        <f t="shared" si="386"/>
        <v>0.34200000000000003</v>
      </c>
      <c r="AA691">
        <v>101.33</v>
      </c>
      <c r="AB691">
        <v>0</v>
      </c>
      <c r="AC691">
        <v>0</v>
      </c>
      <c r="AD691">
        <v>0</v>
      </c>
      <c r="AE691">
        <v>5.82</v>
      </c>
      <c r="AF691">
        <v>0</v>
      </c>
      <c r="AG691">
        <v>0</v>
      </c>
      <c r="AH691">
        <v>0</v>
      </c>
      <c r="AI691">
        <v>17.41</v>
      </c>
      <c r="AJ691">
        <v>1</v>
      </c>
      <c r="AK691">
        <v>1</v>
      </c>
      <c r="AL691">
        <v>1</v>
      </c>
      <c r="AM691">
        <v>2</v>
      </c>
      <c r="AN691">
        <v>0</v>
      </c>
      <c r="AO691">
        <v>1</v>
      </c>
      <c r="AP691">
        <v>1</v>
      </c>
      <c r="AQ691">
        <v>0</v>
      </c>
      <c r="AR691">
        <v>0</v>
      </c>
      <c r="AS691" t="s">
        <v>3</v>
      </c>
      <c r="AT691">
        <v>0.34200000000000003</v>
      </c>
      <c r="AU691" t="s">
        <v>42</v>
      </c>
      <c r="AV691">
        <v>0</v>
      </c>
      <c r="AW691">
        <v>2</v>
      </c>
      <c r="AX691">
        <v>85737833</v>
      </c>
      <c r="AY691">
        <v>1</v>
      </c>
      <c r="AZ691">
        <v>0</v>
      </c>
      <c r="BA691">
        <v>678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CV691">
        <v>0</v>
      </c>
      <c r="CW691">
        <v>0</v>
      </c>
      <c r="CX691">
        <f>ROUND(Y691*Source!I368,9)</f>
        <v>8.5500000000000007E-2</v>
      </c>
      <c r="CY691">
        <f t="shared" si="387"/>
        <v>101.33</v>
      </c>
      <c r="CZ691">
        <f t="shared" si="388"/>
        <v>5.82</v>
      </c>
      <c r="DA691">
        <f t="shared" si="389"/>
        <v>17.41</v>
      </c>
      <c r="DB691">
        <f t="shared" si="390"/>
        <v>1.99</v>
      </c>
      <c r="DC691">
        <f t="shared" si="391"/>
        <v>0</v>
      </c>
      <c r="DD691" t="s">
        <v>3</v>
      </c>
      <c r="DE691" t="s">
        <v>3</v>
      </c>
      <c r="DF691">
        <f t="shared" si="392"/>
        <v>8.66</v>
      </c>
      <c r="DG691">
        <f t="shared" si="393"/>
        <v>0</v>
      </c>
      <c r="DH691">
        <f t="shared" si="394"/>
        <v>0</v>
      </c>
      <c r="DI691">
        <f t="shared" si="360"/>
        <v>0</v>
      </c>
      <c r="DJ691">
        <f t="shared" si="395"/>
        <v>8.66</v>
      </c>
      <c r="DK691">
        <v>0</v>
      </c>
      <c r="DL691" t="s">
        <v>3</v>
      </c>
      <c r="DM691">
        <v>0</v>
      </c>
      <c r="DN691" t="s">
        <v>3</v>
      </c>
      <c r="DO691">
        <v>0</v>
      </c>
    </row>
    <row r="692" spans="1:119" x14ac:dyDescent="0.2">
      <c r="A692">
        <f>ROW(Source!A368)</f>
        <v>368</v>
      </c>
      <c r="B692">
        <v>85736473</v>
      </c>
      <c r="C692">
        <v>85737809</v>
      </c>
      <c r="D692">
        <v>85199230</v>
      </c>
      <c r="E692">
        <v>1</v>
      </c>
      <c r="F692">
        <v>1</v>
      </c>
      <c r="G692">
        <v>1081</v>
      </c>
      <c r="H692">
        <v>3</v>
      </c>
      <c r="I692" t="s">
        <v>736</v>
      </c>
      <c r="J692" t="s">
        <v>737</v>
      </c>
      <c r="K692" t="s">
        <v>738</v>
      </c>
      <c r="L692">
        <v>1348</v>
      </c>
      <c r="N692">
        <v>1009</v>
      </c>
      <c r="O692" t="s">
        <v>700</v>
      </c>
      <c r="P692" t="s">
        <v>700</v>
      </c>
      <c r="Q692">
        <v>1000</v>
      </c>
      <c r="W692">
        <v>0</v>
      </c>
      <c r="X692">
        <v>1270042986</v>
      </c>
      <c r="Y692">
        <f t="shared" si="386"/>
        <v>8.7000000000000001E-4</v>
      </c>
      <c r="AA692">
        <v>55941.2</v>
      </c>
      <c r="AB692">
        <v>0</v>
      </c>
      <c r="AC692">
        <v>0</v>
      </c>
      <c r="AD692">
        <v>0</v>
      </c>
      <c r="AE692">
        <v>16214.84</v>
      </c>
      <c r="AF692">
        <v>0</v>
      </c>
      <c r="AG692">
        <v>0</v>
      </c>
      <c r="AH692">
        <v>0</v>
      </c>
      <c r="AI692">
        <v>3.45</v>
      </c>
      <c r="AJ692">
        <v>1</v>
      </c>
      <c r="AK692">
        <v>1</v>
      </c>
      <c r="AL692">
        <v>1</v>
      </c>
      <c r="AM692">
        <v>2</v>
      </c>
      <c r="AN692">
        <v>0</v>
      </c>
      <c r="AO692">
        <v>1</v>
      </c>
      <c r="AP692">
        <v>1</v>
      </c>
      <c r="AQ692">
        <v>0</v>
      </c>
      <c r="AR692">
        <v>0</v>
      </c>
      <c r="AS692" t="s">
        <v>3</v>
      </c>
      <c r="AT692">
        <v>8.7000000000000001E-4</v>
      </c>
      <c r="AU692" t="s">
        <v>42</v>
      </c>
      <c r="AV692">
        <v>0</v>
      </c>
      <c r="AW692">
        <v>2</v>
      </c>
      <c r="AX692">
        <v>85737834</v>
      </c>
      <c r="AY692">
        <v>1</v>
      </c>
      <c r="AZ692">
        <v>0</v>
      </c>
      <c r="BA692">
        <v>679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CV692">
        <v>0</v>
      </c>
      <c r="CW692">
        <v>0</v>
      </c>
      <c r="CX692">
        <f>ROUND(Y692*Source!I368,9)</f>
        <v>2.175E-4</v>
      </c>
      <c r="CY692">
        <f t="shared" si="387"/>
        <v>55941.2</v>
      </c>
      <c r="CZ692">
        <f t="shared" si="388"/>
        <v>16214.84</v>
      </c>
      <c r="DA692">
        <f t="shared" si="389"/>
        <v>3.45</v>
      </c>
      <c r="DB692">
        <f t="shared" si="390"/>
        <v>14.11</v>
      </c>
      <c r="DC692">
        <f t="shared" si="391"/>
        <v>0</v>
      </c>
      <c r="DD692" t="s">
        <v>3</v>
      </c>
      <c r="DE692" t="s">
        <v>3</v>
      </c>
      <c r="DF692">
        <f t="shared" si="392"/>
        <v>12.17</v>
      </c>
      <c r="DG692">
        <f t="shared" si="393"/>
        <v>0</v>
      </c>
      <c r="DH692">
        <f t="shared" si="394"/>
        <v>0</v>
      </c>
      <c r="DI692">
        <f t="shared" si="360"/>
        <v>0</v>
      </c>
      <c r="DJ692">
        <f t="shared" si="395"/>
        <v>12.17</v>
      </c>
      <c r="DK692">
        <v>0</v>
      </c>
      <c r="DL692" t="s">
        <v>3</v>
      </c>
      <c r="DM692">
        <v>0</v>
      </c>
      <c r="DN692" t="s">
        <v>3</v>
      </c>
      <c r="DO692">
        <v>0</v>
      </c>
    </row>
    <row r="693" spans="1:119" x14ac:dyDescent="0.2">
      <c r="A693">
        <f>ROW(Source!A368)</f>
        <v>368</v>
      </c>
      <c r="B693">
        <v>85736473</v>
      </c>
      <c r="C693">
        <v>85737809</v>
      </c>
      <c r="D693">
        <v>85199398</v>
      </c>
      <c r="E693">
        <v>1</v>
      </c>
      <c r="F693">
        <v>1</v>
      </c>
      <c r="G693">
        <v>1081</v>
      </c>
      <c r="H693">
        <v>3</v>
      </c>
      <c r="I693" t="s">
        <v>739</v>
      </c>
      <c r="J693" t="s">
        <v>740</v>
      </c>
      <c r="K693" t="s">
        <v>741</v>
      </c>
      <c r="L693">
        <v>1346</v>
      </c>
      <c r="N693">
        <v>1009</v>
      </c>
      <c r="O693" t="s">
        <v>723</v>
      </c>
      <c r="P693" t="s">
        <v>723</v>
      </c>
      <c r="Q693">
        <v>1</v>
      </c>
      <c r="W693">
        <v>0</v>
      </c>
      <c r="X693">
        <v>488689173</v>
      </c>
      <c r="Y693">
        <f t="shared" si="386"/>
        <v>0.1</v>
      </c>
      <c r="AA693">
        <v>85.81</v>
      </c>
      <c r="AB693">
        <v>0</v>
      </c>
      <c r="AC693">
        <v>0</v>
      </c>
      <c r="AD693">
        <v>0</v>
      </c>
      <c r="AE693">
        <v>20.190000000000001</v>
      </c>
      <c r="AF693">
        <v>0</v>
      </c>
      <c r="AG693">
        <v>0</v>
      </c>
      <c r="AH693">
        <v>0</v>
      </c>
      <c r="AI693">
        <v>4.25</v>
      </c>
      <c r="AJ693">
        <v>1</v>
      </c>
      <c r="AK693">
        <v>1</v>
      </c>
      <c r="AL693">
        <v>1</v>
      </c>
      <c r="AM693">
        <v>2</v>
      </c>
      <c r="AN693">
        <v>0</v>
      </c>
      <c r="AO693">
        <v>1</v>
      </c>
      <c r="AP693">
        <v>1</v>
      </c>
      <c r="AQ693">
        <v>0</v>
      </c>
      <c r="AR693">
        <v>0</v>
      </c>
      <c r="AS693" t="s">
        <v>3</v>
      </c>
      <c r="AT693">
        <v>0.1</v>
      </c>
      <c r="AU693" t="s">
        <v>42</v>
      </c>
      <c r="AV693">
        <v>0</v>
      </c>
      <c r="AW693">
        <v>2</v>
      </c>
      <c r="AX693">
        <v>85737835</v>
      </c>
      <c r="AY693">
        <v>1</v>
      </c>
      <c r="AZ693">
        <v>0</v>
      </c>
      <c r="BA693">
        <v>680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CV693">
        <v>0</v>
      </c>
      <c r="CW693">
        <v>0</v>
      </c>
      <c r="CX693">
        <f>ROUND(Y693*Source!I368,9)</f>
        <v>2.5000000000000001E-2</v>
      </c>
      <c r="CY693">
        <f t="shared" si="387"/>
        <v>85.81</v>
      </c>
      <c r="CZ693">
        <f t="shared" si="388"/>
        <v>20.190000000000001</v>
      </c>
      <c r="DA693">
        <f t="shared" si="389"/>
        <v>4.25</v>
      </c>
      <c r="DB693">
        <f t="shared" si="390"/>
        <v>2.02</v>
      </c>
      <c r="DC693">
        <f t="shared" si="391"/>
        <v>0</v>
      </c>
      <c r="DD693" t="s">
        <v>3</v>
      </c>
      <c r="DE693" t="s">
        <v>3</v>
      </c>
      <c r="DF693">
        <f t="shared" si="392"/>
        <v>2.15</v>
      </c>
      <c r="DG693">
        <f t="shared" si="393"/>
        <v>0</v>
      </c>
      <c r="DH693">
        <f t="shared" si="394"/>
        <v>0</v>
      </c>
      <c r="DI693">
        <f t="shared" si="360"/>
        <v>0</v>
      </c>
      <c r="DJ693">
        <f t="shared" si="395"/>
        <v>2.15</v>
      </c>
      <c r="DK693">
        <v>0</v>
      </c>
      <c r="DL693" t="s">
        <v>3</v>
      </c>
      <c r="DM693">
        <v>0</v>
      </c>
      <c r="DN693" t="s">
        <v>3</v>
      </c>
      <c r="DO693">
        <v>0</v>
      </c>
    </row>
    <row r="694" spans="1:119" x14ac:dyDescent="0.2">
      <c r="A694">
        <f>ROW(Source!A368)</f>
        <v>368</v>
      </c>
      <c r="B694">
        <v>85736473</v>
      </c>
      <c r="C694">
        <v>85737809</v>
      </c>
      <c r="D694">
        <v>85199540</v>
      </c>
      <c r="E694">
        <v>1</v>
      </c>
      <c r="F694">
        <v>1</v>
      </c>
      <c r="G694">
        <v>1081</v>
      </c>
      <c r="H694">
        <v>3</v>
      </c>
      <c r="I694" t="s">
        <v>742</v>
      </c>
      <c r="J694" t="s">
        <v>743</v>
      </c>
      <c r="K694" t="s">
        <v>744</v>
      </c>
      <c r="L694">
        <v>1348</v>
      </c>
      <c r="N694">
        <v>1009</v>
      </c>
      <c r="O694" t="s">
        <v>700</v>
      </c>
      <c r="P694" t="s">
        <v>700</v>
      </c>
      <c r="Q694">
        <v>1000</v>
      </c>
      <c r="W694">
        <v>0</v>
      </c>
      <c r="X694">
        <v>-1009884797</v>
      </c>
      <c r="Y694">
        <f t="shared" si="386"/>
        <v>4.0000000000000002E-4</v>
      </c>
      <c r="AA694">
        <v>64157.13</v>
      </c>
      <c r="AB694">
        <v>0</v>
      </c>
      <c r="AC694">
        <v>0</v>
      </c>
      <c r="AD694">
        <v>0</v>
      </c>
      <c r="AE694">
        <v>35445.93</v>
      </c>
      <c r="AF694">
        <v>0</v>
      </c>
      <c r="AG694">
        <v>0</v>
      </c>
      <c r="AH694">
        <v>0</v>
      </c>
      <c r="AI694">
        <v>1.81</v>
      </c>
      <c r="AJ694">
        <v>1</v>
      </c>
      <c r="AK694">
        <v>1</v>
      </c>
      <c r="AL694">
        <v>1</v>
      </c>
      <c r="AM694">
        <v>2</v>
      </c>
      <c r="AN694">
        <v>0</v>
      </c>
      <c r="AO694">
        <v>1</v>
      </c>
      <c r="AP694">
        <v>1</v>
      </c>
      <c r="AQ694">
        <v>0</v>
      </c>
      <c r="AR694">
        <v>0</v>
      </c>
      <c r="AS694" t="s">
        <v>3</v>
      </c>
      <c r="AT694">
        <v>4.0000000000000002E-4</v>
      </c>
      <c r="AU694" t="s">
        <v>42</v>
      </c>
      <c r="AV694">
        <v>0</v>
      </c>
      <c r="AW694">
        <v>2</v>
      </c>
      <c r="AX694">
        <v>85737836</v>
      </c>
      <c r="AY694">
        <v>1</v>
      </c>
      <c r="AZ694">
        <v>0</v>
      </c>
      <c r="BA694">
        <v>681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CV694">
        <v>0</v>
      </c>
      <c r="CW694">
        <v>0</v>
      </c>
      <c r="CX694">
        <f>ROUND(Y694*Source!I368,9)</f>
        <v>1E-4</v>
      </c>
      <c r="CY694">
        <f t="shared" si="387"/>
        <v>64157.13</v>
      </c>
      <c r="CZ694">
        <f t="shared" si="388"/>
        <v>35445.93</v>
      </c>
      <c r="DA694">
        <f t="shared" si="389"/>
        <v>1.81</v>
      </c>
      <c r="DB694">
        <f t="shared" si="390"/>
        <v>14.18</v>
      </c>
      <c r="DC694">
        <f t="shared" si="391"/>
        <v>0</v>
      </c>
      <c r="DD694" t="s">
        <v>3</v>
      </c>
      <c r="DE694" t="s">
        <v>3</v>
      </c>
      <c r="DF694">
        <f t="shared" si="392"/>
        <v>6.42</v>
      </c>
      <c r="DG694">
        <f t="shared" si="393"/>
        <v>0</v>
      </c>
      <c r="DH694">
        <f t="shared" si="394"/>
        <v>0</v>
      </c>
      <c r="DI694">
        <f t="shared" si="360"/>
        <v>0</v>
      </c>
      <c r="DJ694">
        <f t="shared" si="395"/>
        <v>6.42</v>
      </c>
      <c r="DK694">
        <v>0</v>
      </c>
      <c r="DL694" t="s">
        <v>3</v>
      </c>
      <c r="DM694">
        <v>0</v>
      </c>
      <c r="DN694" t="s">
        <v>3</v>
      </c>
      <c r="DO694">
        <v>0</v>
      </c>
    </row>
    <row r="695" spans="1:119" x14ac:dyDescent="0.2">
      <c r="A695">
        <f>ROW(Source!A368)</f>
        <v>368</v>
      </c>
      <c r="B695">
        <v>85736473</v>
      </c>
      <c r="C695">
        <v>85737809</v>
      </c>
      <c r="D695">
        <v>85211458</v>
      </c>
      <c r="E695">
        <v>1</v>
      </c>
      <c r="F695">
        <v>1</v>
      </c>
      <c r="G695">
        <v>1081</v>
      </c>
      <c r="H695">
        <v>3</v>
      </c>
      <c r="I695" t="s">
        <v>179</v>
      </c>
      <c r="J695" t="s">
        <v>181</v>
      </c>
      <c r="K695" t="s">
        <v>180</v>
      </c>
      <c r="L695">
        <v>1301</v>
      </c>
      <c r="N695">
        <v>1003</v>
      </c>
      <c r="O695" t="s">
        <v>156</v>
      </c>
      <c r="P695" t="s">
        <v>156</v>
      </c>
      <c r="Q695">
        <v>1</v>
      </c>
      <c r="W695">
        <v>0</v>
      </c>
      <c r="X695">
        <v>-2048145394</v>
      </c>
      <c r="Y695">
        <f t="shared" si="386"/>
        <v>100</v>
      </c>
      <c r="AA695">
        <v>687.98</v>
      </c>
      <c r="AB695">
        <v>0</v>
      </c>
      <c r="AC695">
        <v>0</v>
      </c>
      <c r="AD695">
        <v>0</v>
      </c>
      <c r="AE695">
        <v>41.57</v>
      </c>
      <c r="AF695">
        <v>0</v>
      </c>
      <c r="AG695">
        <v>0</v>
      </c>
      <c r="AH695">
        <v>0</v>
      </c>
      <c r="AI695">
        <v>16.55</v>
      </c>
      <c r="AJ695">
        <v>1</v>
      </c>
      <c r="AK695">
        <v>1</v>
      </c>
      <c r="AL695">
        <v>1</v>
      </c>
      <c r="AM695">
        <v>0</v>
      </c>
      <c r="AN695">
        <v>0</v>
      </c>
      <c r="AO695">
        <v>0</v>
      </c>
      <c r="AP695">
        <v>1</v>
      </c>
      <c r="AQ695">
        <v>0</v>
      </c>
      <c r="AR695">
        <v>0</v>
      </c>
      <c r="AS695" t="s">
        <v>3</v>
      </c>
      <c r="AT695">
        <v>100</v>
      </c>
      <c r="AU695" t="s">
        <v>42</v>
      </c>
      <c r="AV695">
        <v>0</v>
      </c>
      <c r="AW695">
        <v>1</v>
      </c>
      <c r="AX695">
        <v>-1</v>
      </c>
      <c r="AY695">
        <v>0</v>
      </c>
      <c r="AZ695">
        <v>0</v>
      </c>
      <c r="BA695" t="s">
        <v>3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CV695">
        <v>0</v>
      </c>
      <c r="CW695">
        <v>0</v>
      </c>
      <c r="CX695">
        <f>ROUND(Y695*Source!I368,9)</f>
        <v>25</v>
      </c>
      <c r="CY695">
        <f t="shared" si="387"/>
        <v>687.98</v>
      </c>
      <c r="CZ695">
        <f t="shared" si="388"/>
        <v>41.57</v>
      </c>
      <c r="DA695">
        <f t="shared" si="389"/>
        <v>16.55</v>
      </c>
      <c r="DB695">
        <f t="shared" si="390"/>
        <v>4157</v>
      </c>
      <c r="DC695">
        <f t="shared" si="391"/>
        <v>0</v>
      </c>
      <c r="DD695" t="s">
        <v>3</v>
      </c>
      <c r="DE695" t="s">
        <v>3</v>
      </c>
      <c r="DF695">
        <f t="shared" si="392"/>
        <v>17199.5</v>
      </c>
      <c r="DG695">
        <f t="shared" si="393"/>
        <v>0</v>
      </c>
      <c r="DH695">
        <f t="shared" si="394"/>
        <v>0</v>
      </c>
      <c r="DI695">
        <f t="shared" si="360"/>
        <v>0</v>
      </c>
      <c r="DJ695">
        <f t="shared" si="395"/>
        <v>17199.5</v>
      </c>
      <c r="DK695">
        <v>0</v>
      </c>
      <c r="DL695" t="s">
        <v>3</v>
      </c>
      <c r="DM695">
        <v>0</v>
      </c>
      <c r="DN695" t="s">
        <v>3</v>
      </c>
      <c r="DO695">
        <v>0</v>
      </c>
    </row>
    <row r="696" spans="1:119" x14ac:dyDescent="0.2">
      <c r="A696">
        <f>ROW(Source!A368)</f>
        <v>368</v>
      </c>
      <c r="B696">
        <v>85736473</v>
      </c>
      <c r="C696">
        <v>85737809</v>
      </c>
      <c r="D696">
        <v>85216792</v>
      </c>
      <c r="E696">
        <v>1</v>
      </c>
      <c r="F696">
        <v>1</v>
      </c>
      <c r="G696">
        <v>1081</v>
      </c>
      <c r="H696">
        <v>3</v>
      </c>
      <c r="I696" t="s">
        <v>175</v>
      </c>
      <c r="J696" t="s">
        <v>177</v>
      </c>
      <c r="K696" t="s">
        <v>176</v>
      </c>
      <c r="L696">
        <v>1354</v>
      </c>
      <c r="N696">
        <v>1010</v>
      </c>
      <c r="O696" t="s">
        <v>146</v>
      </c>
      <c r="P696" t="s">
        <v>146</v>
      </c>
      <c r="Q696">
        <v>1</v>
      </c>
      <c r="W696">
        <v>0</v>
      </c>
      <c r="X696">
        <v>-254914390</v>
      </c>
      <c r="Y696">
        <f t="shared" si="386"/>
        <v>12</v>
      </c>
      <c r="AA696">
        <v>1462.66</v>
      </c>
      <c r="AB696">
        <v>0</v>
      </c>
      <c r="AC696">
        <v>0</v>
      </c>
      <c r="AD696">
        <v>0</v>
      </c>
      <c r="AE696">
        <v>74.36</v>
      </c>
      <c r="AF696">
        <v>0</v>
      </c>
      <c r="AG696">
        <v>0</v>
      </c>
      <c r="AH696">
        <v>0</v>
      </c>
      <c r="AI696">
        <v>19.670000000000002</v>
      </c>
      <c r="AJ696">
        <v>1</v>
      </c>
      <c r="AK696">
        <v>1</v>
      </c>
      <c r="AL696">
        <v>1</v>
      </c>
      <c r="AM696">
        <v>0</v>
      </c>
      <c r="AN696">
        <v>0</v>
      </c>
      <c r="AO696">
        <v>0</v>
      </c>
      <c r="AP696">
        <v>1</v>
      </c>
      <c r="AQ696">
        <v>0</v>
      </c>
      <c r="AR696">
        <v>0</v>
      </c>
      <c r="AS696" t="s">
        <v>3</v>
      </c>
      <c r="AT696">
        <v>12</v>
      </c>
      <c r="AU696" t="s">
        <v>42</v>
      </c>
      <c r="AV696">
        <v>0</v>
      </c>
      <c r="AW696">
        <v>1</v>
      </c>
      <c r="AX696">
        <v>-1</v>
      </c>
      <c r="AY696">
        <v>0</v>
      </c>
      <c r="AZ696">
        <v>0</v>
      </c>
      <c r="BA696" t="s">
        <v>3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CV696">
        <v>0</v>
      </c>
      <c r="CW696">
        <v>0</v>
      </c>
      <c r="CX696">
        <f>ROUND(Y696*Source!I368,9)</f>
        <v>3</v>
      </c>
      <c r="CY696">
        <f t="shared" si="387"/>
        <v>1462.66</v>
      </c>
      <c r="CZ696">
        <f t="shared" si="388"/>
        <v>74.36</v>
      </c>
      <c r="DA696">
        <f t="shared" si="389"/>
        <v>19.670000000000002</v>
      </c>
      <c r="DB696">
        <f t="shared" si="390"/>
        <v>892.32</v>
      </c>
      <c r="DC696">
        <f t="shared" si="391"/>
        <v>0</v>
      </c>
      <c r="DD696" t="s">
        <v>3</v>
      </c>
      <c r="DE696" t="s">
        <v>3</v>
      </c>
      <c r="DF696">
        <f t="shared" si="392"/>
        <v>4387.9799999999996</v>
      </c>
      <c r="DG696">
        <f t="shared" si="393"/>
        <v>0</v>
      </c>
      <c r="DH696">
        <f t="shared" si="394"/>
        <v>0</v>
      </c>
      <c r="DI696">
        <f t="shared" si="360"/>
        <v>0</v>
      </c>
      <c r="DJ696">
        <f t="shared" si="395"/>
        <v>4387.9799999999996</v>
      </c>
      <c r="DK696">
        <v>0</v>
      </c>
      <c r="DL696" t="s">
        <v>3</v>
      </c>
      <c r="DM696">
        <v>0</v>
      </c>
      <c r="DN696" t="s">
        <v>3</v>
      </c>
      <c r="DO696">
        <v>0</v>
      </c>
    </row>
    <row r="697" spans="1:119" x14ac:dyDescent="0.2">
      <c r="A697">
        <f>ROW(Source!A373)</f>
        <v>373</v>
      </c>
      <c r="B697">
        <v>85736471</v>
      </c>
      <c r="C697">
        <v>85737843</v>
      </c>
      <c r="D697">
        <v>85164021</v>
      </c>
      <c r="E697">
        <v>1081</v>
      </c>
      <c r="F697">
        <v>1</v>
      </c>
      <c r="G697">
        <v>1081</v>
      </c>
      <c r="H697">
        <v>1</v>
      </c>
      <c r="I697" t="s">
        <v>684</v>
      </c>
      <c r="J697" t="s">
        <v>3</v>
      </c>
      <c r="K697" t="s">
        <v>685</v>
      </c>
      <c r="L697">
        <v>1191</v>
      </c>
      <c r="N697">
        <v>1013</v>
      </c>
      <c r="O697" t="s">
        <v>686</v>
      </c>
      <c r="P697" t="s">
        <v>686</v>
      </c>
      <c r="Q697">
        <v>1</v>
      </c>
      <c r="W697">
        <v>0</v>
      </c>
      <c r="X697">
        <v>476480486</v>
      </c>
      <c r="Y697">
        <f>((AT697*1.15)*1.2)</f>
        <v>46.506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1</v>
      </c>
      <c r="AJ697">
        <v>1</v>
      </c>
      <c r="AK697">
        <v>1</v>
      </c>
      <c r="AL697">
        <v>1</v>
      </c>
      <c r="AM697">
        <v>-2</v>
      </c>
      <c r="AN697">
        <v>0</v>
      </c>
      <c r="AO697">
        <v>1</v>
      </c>
      <c r="AP697">
        <v>1</v>
      </c>
      <c r="AQ697">
        <v>0</v>
      </c>
      <c r="AR697">
        <v>0</v>
      </c>
      <c r="AS697" t="s">
        <v>3</v>
      </c>
      <c r="AT697">
        <v>33.700000000000003</v>
      </c>
      <c r="AU697" t="s">
        <v>141</v>
      </c>
      <c r="AV697">
        <v>1</v>
      </c>
      <c r="AW697">
        <v>2</v>
      </c>
      <c r="AX697">
        <v>85737859</v>
      </c>
      <c r="AY697">
        <v>1</v>
      </c>
      <c r="AZ697">
        <v>0</v>
      </c>
      <c r="BA697">
        <v>685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CU697">
        <f>ROUND(AT697*Source!I373*AH697*AL697,2)</f>
        <v>0</v>
      </c>
      <c r="CV697">
        <f>ROUND(Y697*Source!I373,9)</f>
        <v>29.763839999999998</v>
      </c>
      <c r="CW697">
        <v>0</v>
      </c>
      <c r="CX697">
        <f>ROUND(Y697*Source!I373,9)</f>
        <v>29.763839999999998</v>
      </c>
      <c r="CY697">
        <f>AD697</f>
        <v>0</v>
      </c>
      <c r="CZ697">
        <f>AH697</f>
        <v>0</v>
      </c>
      <c r="DA697">
        <f>AL697</f>
        <v>1</v>
      </c>
      <c r="DB697">
        <f>ROUND(((ROUND(AT697*CZ697,2)*1.15)*1.2),6)</f>
        <v>0</v>
      </c>
      <c r="DC697">
        <f>ROUND(((ROUND(AT697*AG697,2)*1.15)*1.2),6)</f>
        <v>0</v>
      </c>
      <c r="DD697" t="s">
        <v>3</v>
      </c>
      <c r="DE697" t="s">
        <v>3</v>
      </c>
      <c r="DF697">
        <f t="shared" ref="DF697:DF714" si="396">ROUND(ROUND(AE697,2)*CX697,2)</f>
        <v>0</v>
      </c>
      <c r="DG697">
        <f t="shared" si="393"/>
        <v>0</v>
      </c>
      <c r="DH697">
        <f t="shared" si="394"/>
        <v>0</v>
      </c>
      <c r="DI697">
        <f t="shared" si="360"/>
        <v>0</v>
      </c>
      <c r="DJ697">
        <f>DI697</f>
        <v>0</v>
      </c>
      <c r="DK697">
        <v>0</v>
      </c>
      <c r="DL697" t="s">
        <v>3</v>
      </c>
      <c r="DM697">
        <v>0</v>
      </c>
      <c r="DN697" t="s">
        <v>3</v>
      </c>
      <c r="DO697">
        <v>0</v>
      </c>
    </row>
    <row r="698" spans="1:119" x14ac:dyDescent="0.2">
      <c r="A698">
        <f>ROW(Source!A373)</f>
        <v>373</v>
      </c>
      <c r="B698">
        <v>85736471</v>
      </c>
      <c r="C698">
        <v>85737843</v>
      </c>
      <c r="D698">
        <v>85229630</v>
      </c>
      <c r="E698">
        <v>1</v>
      </c>
      <c r="F698">
        <v>1</v>
      </c>
      <c r="G698">
        <v>1081</v>
      </c>
      <c r="H698">
        <v>2</v>
      </c>
      <c r="I698" t="s">
        <v>724</v>
      </c>
      <c r="J698" t="s">
        <v>725</v>
      </c>
      <c r="K698" t="s">
        <v>726</v>
      </c>
      <c r="L698">
        <v>1368</v>
      </c>
      <c r="N698">
        <v>1011</v>
      </c>
      <c r="O698" t="s">
        <v>690</v>
      </c>
      <c r="P698" t="s">
        <v>690</v>
      </c>
      <c r="Q698">
        <v>1</v>
      </c>
      <c r="W698">
        <v>0</v>
      </c>
      <c r="X698">
        <v>378609176</v>
      </c>
      <c r="Y698">
        <f>((AT698*1.25)*1.2)</f>
        <v>1.7849999999999997</v>
      </c>
      <c r="AA698">
        <v>0</v>
      </c>
      <c r="AB698">
        <v>3.39</v>
      </c>
      <c r="AC698">
        <v>0</v>
      </c>
      <c r="AD698">
        <v>0</v>
      </c>
      <c r="AE698">
        <v>0</v>
      </c>
      <c r="AF698">
        <v>3.18</v>
      </c>
      <c r="AG698">
        <v>0</v>
      </c>
      <c r="AH698">
        <v>0</v>
      </c>
      <c r="AI698">
        <v>1</v>
      </c>
      <c r="AJ698">
        <v>1</v>
      </c>
      <c r="AK698">
        <v>1</v>
      </c>
      <c r="AL698">
        <v>1</v>
      </c>
      <c r="AM698">
        <v>-2</v>
      </c>
      <c r="AN698">
        <v>0</v>
      </c>
      <c r="AO698">
        <v>1</v>
      </c>
      <c r="AP698">
        <v>1</v>
      </c>
      <c r="AQ698">
        <v>0</v>
      </c>
      <c r="AR698">
        <v>0</v>
      </c>
      <c r="AS698" t="s">
        <v>3</v>
      </c>
      <c r="AT698">
        <v>1.19</v>
      </c>
      <c r="AU698" t="s">
        <v>140</v>
      </c>
      <c r="AV698">
        <v>0</v>
      </c>
      <c r="AW698">
        <v>2</v>
      </c>
      <c r="AX698">
        <v>85737860</v>
      </c>
      <c r="AY698">
        <v>1</v>
      </c>
      <c r="AZ698">
        <v>0</v>
      </c>
      <c r="BA698">
        <v>686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CV698">
        <v>0</v>
      </c>
      <c r="CW698">
        <f>ROUND(Y698*Source!I373*DO698,9)</f>
        <v>0</v>
      </c>
      <c r="CX698">
        <f>ROUND(Y698*Source!I373,9)</f>
        <v>1.1424000000000001</v>
      </c>
      <c r="CY698">
        <f>AB698</f>
        <v>3.39</v>
      </c>
      <c r="CZ698">
        <f>AF698</f>
        <v>3.18</v>
      </c>
      <c r="DA698">
        <f>AJ698</f>
        <v>1</v>
      </c>
      <c r="DB698">
        <f>ROUND(((ROUND(AT698*CZ698,2)*1.25)*1.2),6)</f>
        <v>5.67</v>
      </c>
      <c r="DC698">
        <f>ROUND(((ROUND(AT698*AG698,2)*1.25)*1.2),6)</f>
        <v>0</v>
      </c>
      <c r="DD698" t="s">
        <v>3</v>
      </c>
      <c r="DE698" t="s">
        <v>3</v>
      </c>
      <c r="DF698">
        <f t="shared" si="396"/>
        <v>0</v>
      </c>
      <c r="DG698">
        <f t="shared" si="393"/>
        <v>3.63</v>
      </c>
      <c r="DH698">
        <f t="shared" si="394"/>
        <v>0</v>
      </c>
      <c r="DI698">
        <f t="shared" si="360"/>
        <v>0</v>
      </c>
      <c r="DJ698">
        <f>DG698</f>
        <v>3.63</v>
      </c>
      <c r="DK698">
        <v>0</v>
      </c>
      <c r="DL698" t="s">
        <v>3</v>
      </c>
      <c r="DM698">
        <v>0</v>
      </c>
      <c r="DN698" t="s">
        <v>3</v>
      </c>
      <c r="DO698">
        <v>0</v>
      </c>
    </row>
    <row r="699" spans="1:119" x14ac:dyDescent="0.2">
      <c r="A699">
        <f>ROW(Source!A373)</f>
        <v>373</v>
      </c>
      <c r="B699">
        <v>85736471</v>
      </c>
      <c r="C699">
        <v>85737843</v>
      </c>
      <c r="D699">
        <v>85229932</v>
      </c>
      <c r="E699">
        <v>1</v>
      </c>
      <c r="F699">
        <v>1</v>
      </c>
      <c r="G699">
        <v>1081</v>
      </c>
      <c r="H699">
        <v>2</v>
      </c>
      <c r="I699" t="s">
        <v>704</v>
      </c>
      <c r="J699" t="s">
        <v>705</v>
      </c>
      <c r="K699" t="s">
        <v>706</v>
      </c>
      <c r="L699">
        <v>1368</v>
      </c>
      <c r="N699">
        <v>1011</v>
      </c>
      <c r="O699" t="s">
        <v>690</v>
      </c>
      <c r="P699" t="s">
        <v>690</v>
      </c>
      <c r="Q699">
        <v>1</v>
      </c>
      <c r="W699">
        <v>0</v>
      </c>
      <c r="X699">
        <v>874612079</v>
      </c>
      <c r="Y699">
        <f>((AT699*1.25)*1.2)</f>
        <v>0.6</v>
      </c>
      <c r="AA699">
        <v>0</v>
      </c>
      <c r="AB699">
        <v>88.67</v>
      </c>
      <c r="AC699">
        <v>13.47</v>
      </c>
      <c r="AD699">
        <v>0</v>
      </c>
      <c r="AE699">
        <v>0</v>
      </c>
      <c r="AF699">
        <v>83.1</v>
      </c>
      <c r="AG699">
        <v>12.62</v>
      </c>
      <c r="AH699">
        <v>0</v>
      </c>
      <c r="AI699">
        <v>1</v>
      </c>
      <c r="AJ699">
        <v>1</v>
      </c>
      <c r="AK699">
        <v>1</v>
      </c>
      <c r="AL699">
        <v>1</v>
      </c>
      <c r="AM699">
        <v>-2</v>
      </c>
      <c r="AN699">
        <v>0</v>
      </c>
      <c r="AO699">
        <v>1</v>
      </c>
      <c r="AP699">
        <v>1</v>
      </c>
      <c r="AQ699">
        <v>0</v>
      </c>
      <c r="AR699">
        <v>0</v>
      </c>
      <c r="AS699" t="s">
        <v>3</v>
      </c>
      <c r="AT699">
        <v>0.4</v>
      </c>
      <c r="AU699" t="s">
        <v>140</v>
      </c>
      <c r="AV699">
        <v>0</v>
      </c>
      <c r="AW699">
        <v>2</v>
      </c>
      <c r="AX699">
        <v>85737861</v>
      </c>
      <c r="AY699">
        <v>1</v>
      </c>
      <c r="AZ699">
        <v>0</v>
      </c>
      <c r="BA699">
        <v>687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CV699">
        <v>0</v>
      </c>
      <c r="CW699">
        <f>ROUND(Y699*Source!I373*DO699,9)</f>
        <v>4.8460799999999997</v>
      </c>
      <c r="CX699">
        <f>ROUND(Y699*Source!I373,9)</f>
        <v>0.38400000000000001</v>
      </c>
      <c r="CY699">
        <f>AB699</f>
        <v>88.67</v>
      </c>
      <c r="CZ699">
        <f>AF699</f>
        <v>83.1</v>
      </c>
      <c r="DA699">
        <f>AJ699</f>
        <v>1</v>
      </c>
      <c r="DB699">
        <f>ROUND(((ROUND(AT699*CZ699,2)*1.25)*1.2),6)</f>
        <v>49.86</v>
      </c>
      <c r="DC699">
        <f>ROUND(((ROUND(AT699*AG699,2)*1.25)*1.2),6)</f>
        <v>7.5750000000000002</v>
      </c>
      <c r="DD699" t="s">
        <v>3</v>
      </c>
      <c r="DE699" t="s">
        <v>3</v>
      </c>
      <c r="DF699">
        <f t="shared" si="396"/>
        <v>0</v>
      </c>
      <c r="DG699">
        <f t="shared" si="393"/>
        <v>31.91</v>
      </c>
      <c r="DH699">
        <f t="shared" si="394"/>
        <v>4.8499999999999996</v>
      </c>
      <c r="DI699">
        <f t="shared" si="360"/>
        <v>0</v>
      </c>
      <c r="DJ699">
        <f>DG699</f>
        <v>31.91</v>
      </c>
      <c r="DK699">
        <v>0</v>
      </c>
      <c r="DL699" t="s">
        <v>707</v>
      </c>
      <c r="DM699">
        <v>0</v>
      </c>
      <c r="DN699" t="s">
        <v>686</v>
      </c>
      <c r="DO699">
        <v>12.62</v>
      </c>
    </row>
    <row r="700" spans="1:119" x14ac:dyDescent="0.2">
      <c r="A700">
        <f>ROW(Source!A373)</f>
        <v>373</v>
      </c>
      <c r="B700">
        <v>85736471</v>
      </c>
      <c r="C700">
        <v>85737843</v>
      </c>
      <c r="D700">
        <v>85229166</v>
      </c>
      <c r="E700">
        <v>1</v>
      </c>
      <c r="F700">
        <v>1</v>
      </c>
      <c r="G700">
        <v>1081</v>
      </c>
      <c r="H700">
        <v>2</v>
      </c>
      <c r="I700" t="s">
        <v>727</v>
      </c>
      <c r="J700" t="s">
        <v>728</v>
      </c>
      <c r="K700" t="s">
        <v>729</v>
      </c>
      <c r="L700">
        <v>1368</v>
      </c>
      <c r="N700">
        <v>1011</v>
      </c>
      <c r="O700" t="s">
        <v>690</v>
      </c>
      <c r="P700" t="s">
        <v>690</v>
      </c>
      <c r="Q700">
        <v>1</v>
      </c>
      <c r="W700">
        <v>0</v>
      </c>
      <c r="X700">
        <v>-44940208</v>
      </c>
      <c r="Y700">
        <f>((AT700*1.25)*1.2)</f>
        <v>0.09</v>
      </c>
      <c r="AA700">
        <v>0</v>
      </c>
      <c r="AB700">
        <v>191.17</v>
      </c>
      <c r="AC700">
        <v>18.059999999999999</v>
      </c>
      <c r="AD700">
        <v>0</v>
      </c>
      <c r="AE700">
        <v>0</v>
      </c>
      <c r="AF700">
        <v>179.17</v>
      </c>
      <c r="AG700">
        <v>16.93</v>
      </c>
      <c r="AH700">
        <v>0</v>
      </c>
      <c r="AI700">
        <v>1</v>
      </c>
      <c r="AJ700">
        <v>1</v>
      </c>
      <c r="AK700">
        <v>1</v>
      </c>
      <c r="AL700">
        <v>1</v>
      </c>
      <c r="AM700">
        <v>-2</v>
      </c>
      <c r="AN700">
        <v>0</v>
      </c>
      <c r="AO700">
        <v>1</v>
      </c>
      <c r="AP700">
        <v>1</v>
      </c>
      <c r="AQ700">
        <v>0</v>
      </c>
      <c r="AR700">
        <v>0</v>
      </c>
      <c r="AS700" t="s">
        <v>3</v>
      </c>
      <c r="AT700">
        <v>0.06</v>
      </c>
      <c r="AU700" t="s">
        <v>140</v>
      </c>
      <c r="AV700">
        <v>0</v>
      </c>
      <c r="AW700">
        <v>2</v>
      </c>
      <c r="AX700">
        <v>85737862</v>
      </c>
      <c r="AY700">
        <v>1</v>
      </c>
      <c r="AZ700">
        <v>0</v>
      </c>
      <c r="BA700">
        <v>688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CV700">
        <v>0</v>
      </c>
      <c r="CW700">
        <f>ROUND(Y700*Source!I373*DO700,9)</f>
        <v>0.97516800000000003</v>
      </c>
      <c r="CX700">
        <f>ROUND(Y700*Source!I373,9)</f>
        <v>5.7599999999999998E-2</v>
      </c>
      <c r="CY700">
        <f>AB700</f>
        <v>191.17</v>
      </c>
      <c r="CZ700">
        <f>AF700</f>
        <v>179.17</v>
      </c>
      <c r="DA700">
        <f>AJ700</f>
        <v>1</v>
      </c>
      <c r="DB700">
        <f>ROUND(((ROUND(AT700*CZ700,2)*1.25)*1.2),6)</f>
        <v>16.125</v>
      </c>
      <c r="DC700">
        <f>ROUND(((ROUND(AT700*AG700,2)*1.25)*1.2),6)</f>
        <v>1.53</v>
      </c>
      <c r="DD700" t="s">
        <v>3</v>
      </c>
      <c r="DE700" t="s">
        <v>3</v>
      </c>
      <c r="DF700">
        <f t="shared" si="396"/>
        <v>0</v>
      </c>
      <c r="DG700">
        <f t="shared" si="393"/>
        <v>10.32</v>
      </c>
      <c r="DH700">
        <f t="shared" si="394"/>
        <v>0.98</v>
      </c>
      <c r="DI700">
        <f t="shared" si="360"/>
        <v>0</v>
      </c>
      <c r="DJ700">
        <f>DG700</f>
        <v>10.32</v>
      </c>
      <c r="DK700">
        <v>0</v>
      </c>
      <c r="DL700" t="s">
        <v>707</v>
      </c>
      <c r="DM700">
        <v>0</v>
      </c>
      <c r="DN700" t="s">
        <v>686</v>
      </c>
      <c r="DO700">
        <v>16.93</v>
      </c>
    </row>
    <row r="701" spans="1:119" x14ac:dyDescent="0.2">
      <c r="A701">
        <f>ROW(Source!A373)</f>
        <v>373</v>
      </c>
      <c r="B701">
        <v>85736471</v>
      </c>
      <c r="C701">
        <v>85737843</v>
      </c>
      <c r="D701">
        <v>85198960</v>
      </c>
      <c r="E701">
        <v>1</v>
      </c>
      <c r="F701">
        <v>1</v>
      </c>
      <c r="G701">
        <v>1081</v>
      </c>
      <c r="H701">
        <v>3</v>
      </c>
      <c r="I701" t="s">
        <v>714</v>
      </c>
      <c r="J701" t="s">
        <v>715</v>
      </c>
      <c r="K701" t="s">
        <v>716</v>
      </c>
      <c r="L701">
        <v>1339</v>
      </c>
      <c r="N701">
        <v>1007</v>
      </c>
      <c r="O701" t="s">
        <v>694</v>
      </c>
      <c r="P701" t="s">
        <v>694</v>
      </c>
      <c r="Q701">
        <v>1</v>
      </c>
      <c r="W701">
        <v>0</v>
      </c>
      <c r="X701">
        <v>-1622585150</v>
      </c>
      <c r="Y701">
        <f t="shared" ref="Y701:Y710" si="397">((AT701*1)*1)</f>
        <v>0.15067</v>
      </c>
      <c r="AA701">
        <v>7.07</v>
      </c>
      <c r="AB701">
        <v>0</v>
      </c>
      <c r="AC701">
        <v>0</v>
      </c>
      <c r="AD701">
        <v>0</v>
      </c>
      <c r="AE701">
        <v>7.07</v>
      </c>
      <c r="AF701">
        <v>0</v>
      </c>
      <c r="AG701">
        <v>0</v>
      </c>
      <c r="AH701">
        <v>0</v>
      </c>
      <c r="AI701">
        <v>1</v>
      </c>
      <c r="AJ701">
        <v>1</v>
      </c>
      <c r="AK701">
        <v>1</v>
      </c>
      <c r="AL701">
        <v>1</v>
      </c>
      <c r="AM701">
        <v>-2</v>
      </c>
      <c r="AN701">
        <v>0</v>
      </c>
      <c r="AO701">
        <v>1</v>
      </c>
      <c r="AP701">
        <v>1</v>
      </c>
      <c r="AQ701">
        <v>0</v>
      </c>
      <c r="AR701">
        <v>0</v>
      </c>
      <c r="AS701" t="s">
        <v>3</v>
      </c>
      <c r="AT701">
        <v>0.15067</v>
      </c>
      <c r="AU701" t="s">
        <v>42</v>
      </c>
      <c r="AV701">
        <v>0</v>
      </c>
      <c r="AW701">
        <v>2</v>
      </c>
      <c r="AX701">
        <v>85737863</v>
      </c>
      <c r="AY701">
        <v>1</v>
      </c>
      <c r="AZ701">
        <v>0</v>
      </c>
      <c r="BA701">
        <v>689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CV701">
        <v>0</v>
      </c>
      <c r="CW701">
        <v>0</v>
      </c>
      <c r="CX701">
        <f>ROUND(Y701*Source!I373,9)</f>
        <v>9.6428799999999995E-2</v>
      </c>
      <c r="CY701">
        <f t="shared" ref="CY701:CY710" si="398">AA701</f>
        <v>7.07</v>
      </c>
      <c r="CZ701">
        <f t="shared" ref="CZ701:CZ710" si="399">AE701</f>
        <v>7.07</v>
      </c>
      <c r="DA701">
        <f t="shared" ref="DA701:DA710" si="400">AI701</f>
        <v>1</v>
      </c>
      <c r="DB701">
        <f t="shared" ref="DB701:DB710" si="401">ROUND(((ROUND(AT701*CZ701,2)*1)*1),6)</f>
        <v>1.07</v>
      </c>
      <c r="DC701">
        <f t="shared" ref="DC701:DC710" si="402">ROUND(((ROUND(AT701*AG701,2)*1)*1),6)</f>
        <v>0</v>
      </c>
      <c r="DD701" t="s">
        <v>3</v>
      </c>
      <c r="DE701" t="s">
        <v>3</v>
      </c>
      <c r="DF701">
        <f t="shared" si="396"/>
        <v>0.68</v>
      </c>
      <c r="DG701">
        <f t="shared" si="393"/>
        <v>0</v>
      </c>
      <c r="DH701">
        <f t="shared" si="394"/>
        <v>0</v>
      </c>
      <c r="DI701">
        <f t="shared" si="360"/>
        <v>0</v>
      </c>
      <c r="DJ701">
        <f t="shared" ref="DJ701:DJ710" si="403">DF701</f>
        <v>0.68</v>
      </c>
      <c r="DK701">
        <v>0</v>
      </c>
      <c r="DL701" t="s">
        <v>3</v>
      </c>
      <c r="DM701">
        <v>0</v>
      </c>
      <c r="DN701" t="s">
        <v>3</v>
      </c>
      <c r="DO701">
        <v>0</v>
      </c>
    </row>
    <row r="702" spans="1:119" x14ac:dyDescent="0.2">
      <c r="A702">
        <f>ROW(Source!A373)</f>
        <v>373</v>
      </c>
      <c r="B702">
        <v>85736471</v>
      </c>
      <c r="C702">
        <v>85737843</v>
      </c>
      <c r="D702">
        <v>85200671</v>
      </c>
      <c r="E702">
        <v>1</v>
      </c>
      <c r="F702">
        <v>1</v>
      </c>
      <c r="G702">
        <v>1081</v>
      </c>
      <c r="H702">
        <v>3</v>
      </c>
      <c r="I702" t="s">
        <v>730</v>
      </c>
      <c r="J702" t="s">
        <v>731</v>
      </c>
      <c r="K702" t="s">
        <v>732</v>
      </c>
      <c r="L702">
        <v>1346</v>
      </c>
      <c r="N702">
        <v>1009</v>
      </c>
      <c r="O702" t="s">
        <v>723</v>
      </c>
      <c r="P702" t="s">
        <v>723</v>
      </c>
      <c r="Q702">
        <v>1</v>
      </c>
      <c r="W702">
        <v>0</v>
      </c>
      <c r="X702">
        <v>1021383118</v>
      </c>
      <c r="Y702">
        <f t="shared" si="397"/>
        <v>0.05</v>
      </c>
      <c r="AA702">
        <v>37.979999999999997</v>
      </c>
      <c r="AB702">
        <v>0</v>
      </c>
      <c r="AC702">
        <v>0</v>
      </c>
      <c r="AD702">
        <v>0</v>
      </c>
      <c r="AE702">
        <v>37.979999999999997</v>
      </c>
      <c r="AF702">
        <v>0</v>
      </c>
      <c r="AG702">
        <v>0</v>
      </c>
      <c r="AH702">
        <v>0</v>
      </c>
      <c r="AI702">
        <v>1</v>
      </c>
      <c r="AJ702">
        <v>1</v>
      </c>
      <c r="AK702">
        <v>1</v>
      </c>
      <c r="AL702">
        <v>1</v>
      </c>
      <c r="AM702">
        <v>-2</v>
      </c>
      <c r="AN702">
        <v>0</v>
      </c>
      <c r="AO702">
        <v>1</v>
      </c>
      <c r="AP702">
        <v>1</v>
      </c>
      <c r="AQ702">
        <v>0</v>
      </c>
      <c r="AR702">
        <v>0</v>
      </c>
      <c r="AS702" t="s">
        <v>3</v>
      </c>
      <c r="AT702">
        <v>0.05</v>
      </c>
      <c r="AU702" t="s">
        <v>42</v>
      </c>
      <c r="AV702">
        <v>0</v>
      </c>
      <c r="AW702">
        <v>2</v>
      </c>
      <c r="AX702">
        <v>85737864</v>
      </c>
      <c r="AY702">
        <v>1</v>
      </c>
      <c r="AZ702">
        <v>0</v>
      </c>
      <c r="BA702">
        <v>690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CV702">
        <v>0</v>
      </c>
      <c r="CW702">
        <v>0</v>
      </c>
      <c r="CX702">
        <f>ROUND(Y702*Source!I373,9)</f>
        <v>3.2000000000000001E-2</v>
      </c>
      <c r="CY702">
        <f t="shared" si="398"/>
        <v>37.979999999999997</v>
      </c>
      <c r="CZ702">
        <f t="shared" si="399"/>
        <v>37.979999999999997</v>
      </c>
      <c r="DA702">
        <f t="shared" si="400"/>
        <v>1</v>
      </c>
      <c r="DB702">
        <f t="shared" si="401"/>
        <v>1.9</v>
      </c>
      <c r="DC702">
        <f t="shared" si="402"/>
        <v>0</v>
      </c>
      <c r="DD702" t="s">
        <v>3</v>
      </c>
      <c r="DE702" t="s">
        <v>3</v>
      </c>
      <c r="DF702">
        <f t="shared" si="396"/>
        <v>1.22</v>
      </c>
      <c r="DG702">
        <f t="shared" si="393"/>
        <v>0</v>
      </c>
      <c r="DH702">
        <f t="shared" si="394"/>
        <v>0</v>
      </c>
      <c r="DI702">
        <f t="shared" si="360"/>
        <v>0</v>
      </c>
      <c r="DJ702">
        <f t="shared" si="403"/>
        <v>1.22</v>
      </c>
      <c r="DK702">
        <v>0</v>
      </c>
      <c r="DL702" t="s">
        <v>3</v>
      </c>
      <c r="DM702">
        <v>0</v>
      </c>
      <c r="DN702" t="s">
        <v>3</v>
      </c>
      <c r="DO702">
        <v>0</v>
      </c>
    </row>
    <row r="703" spans="1:119" x14ac:dyDescent="0.2">
      <c r="A703">
        <f>ROW(Source!A373)</f>
        <v>373</v>
      </c>
      <c r="B703">
        <v>85736471</v>
      </c>
      <c r="C703">
        <v>85737843</v>
      </c>
      <c r="D703">
        <v>85199079</v>
      </c>
      <c r="E703">
        <v>1</v>
      </c>
      <c r="F703">
        <v>1</v>
      </c>
      <c r="G703">
        <v>1081</v>
      </c>
      <c r="H703">
        <v>3</v>
      </c>
      <c r="I703" t="s">
        <v>733</v>
      </c>
      <c r="J703" t="s">
        <v>734</v>
      </c>
      <c r="K703" t="s">
        <v>735</v>
      </c>
      <c r="L703">
        <v>1348</v>
      </c>
      <c r="N703">
        <v>1009</v>
      </c>
      <c r="O703" t="s">
        <v>700</v>
      </c>
      <c r="P703" t="s">
        <v>700</v>
      </c>
      <c r="Q703">
        <v>1000</v>
      </c>
      <c r="W703">
        <v>0</v>
      </c>
      <c r="X703">
        <v>-1462767551</v>
      </c>
      <c r="Y703">
        <f t="shared" si="397"/>
        <v>3.9999999999999998E-6</v>
      </c>
      <c r="AA703">
        <v>3234.81</v>
      </c>
      <c r="AB703">
        <v>0</v>
      </c>
      <c r="AC703">
        <v>0</v>
      </c>
      <c r="AD703">
        <v>0</v>
      </c>
      <c r="AE703">
        <v>3234.81</v>
      </c>
      <c r="AF703">
        <v>0</v>
      </c>
      <c r="AG703">
        <v>0</v>
      </c>
      <c r="AH703">
        <v>0</v>
      </c>
      <c r="AI703">
        <v>1</v>
      </c>
      <c r="AJ703">
        <v>1</v>
      </c>
      <c r="AK703">
        <v>1</v>
      </c>
      <c r="AL703">
        <v>1</v>
      </c>
      <c r="AM703">
        <v>-2</v>
      </c>
      <c r="AN703">
        <v>0</v>
      </c>
      <c r="AO703">
        <v>1</v>
      </c>
      <c r="AP703">
        <v>1</v>
      </c>
      <c r="AQ703">
        <v>0</v>
      </c>
      <c r="AR703">
        <v>0</v>
      </c>
      <c r="AS703" t="s">
        <v>3</v>
      </c>
      <c r="AT703">
        <v>3.9999999999999998E-6</v>
      </c>
      <c r="AU703" t="s">
        <v>42</v>
      </c>
      <c r="AV703">
        <v>0</v>
      </c>
      <c r="AW703">
        <v>2</v>
      </c>
      <c r="AX703">
        <v>85737865</v>
      </c>
      <c r="AY703">
        <v>1</v>
      </c>
      <c r="AZ703">
        <v>0</v>
      </c>
      <c r="BA703">
        <v>691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CV703">
        <v>0</v>
      </c>
      <c r="CW703">
        <v>0</v>
      </c>
      <c r="CX703">
        <f>ROUND(Y703*Source!I373,9)</f>
        <v>2.5600000000000001E-6</v>
      </c>
      <c r="CY703">
        <f t="shared" si="398"/>
        <v>3234.81</v>
      </c>
      <c r="CZ703">
        <f t="shared" si="399"/>
        <v>3234.81</v>
      </c>
      <c r="DA703">
        <f t="shared" si="400"/>
        <v>1</v>
      </c>
      <c r="DB703">
        <f t="shared" si="401"/>
        <v>0.01</v>
      </c>
      <c r="DC703">
        <f t="shared" si="402"/>
        <v>0</v>
      </c>
      <c r="DD703" t="s">
        <v>3</v>
      </c>
      <c r="DE703" t="s">
        <v>3</v>
      </c>
      <c r="DF703">
        <f t="shared" si="396"/>
        <v>0.01</v>
      </c>
      <c r="DG703">
        <f t="shared" si="393"/>
        <v>0</v>
      </c>
      <c r="DH703">
        <f t="shared" si="394"/>
        <v>0</v>
      </c>
      <c r="DI703">
        <f t="shared" si="360"/>
        <v>0</v>
      </c>
      <c r="DJ703">
        <f t="shared" si="403"/>
        <v>0.01</v>
      </c>
      <c r="DK703">
        <v>0</v>
      </c>
      <c r="DL703" t="s">
        <v>3</v>
      </c>
      <c r="DM703">
        <v>0</v>
      </c>
      <c r="DN703" t="s">
        <v>3</v>
      </c>
      <c r="DO703">
        <v>0</v>
      </c>
    </row>
    <row r="704" spans="1:119" x14ac:dyDescent="0.2">
      <c r="A704">
        <f>ROW(Source!A373)</f>
        <v>373</v>
      </c>
      <c r="B704">
        <v>85736471</v>
      </c>
      <c r="C704">
        <v>85737843</v>
      </c>
      <c r="D704">
        <v>85198892</v>
      </c>
      <c r="E704">
        <v>1</v>
      </c>
      <c r="F704">
        <v>1</v>
      </c>
      <c r="G704">
        <v>1081</v>
      </c>
      <c r="H704">
        <v>3</v>
      </c>
      <c r="I704" t="s">
        <v>691</v>
      </c>
      <c r="J704" t="s">
        <v>692</v>
      </c>
      <c r="K704" t="s">
        <v>693</v>
      </c>
      <c r="L704">
        <v>1339</v>
      </c>
      <c r="N704">
        <v>1007</v>
      </c>
      <c r="O704" t="s">
        <v>694</v>
      </c>
      <c r="P704" t="s">
        <v>694</v>
      </c>
      <c r="Q704">
        <v>1</v>
      </c>
      <c r="W704">
        <v>0</v>
      </c>
      <c r="X704">
        <v>-676034668</v>
      </c>
      <c r="Y704">
        <f t="shared" si="397"/>
        <v>0.19</v>
      </c>
      <c r="AA704">
        <v>53.42</v>
      </c>
      <c r="AB704">
        <v>0</v>
      </c>
      <c r="AC704">
        <v>0</v>
      </c>
      <c r="AD704">
        <v>0</v>
      </c>
      <c r="AE704">
        <v>53.42</v>
      </c>
      <c r="AF704">
        <v>0</v>
      </c>
      <c r="AG704">
        <v>0</v>
      </c>
      <c r="AH704">
        <v>0</v>
      </c>
      <c r="AI704">
        <v>1</v>
      </c>
      <c r="AJ704">
        <v>1</v>
      </c>
      <c r="AK704">
        <v>1</v>
      </c>
      <c r="AL704">
        <v>1</v>
      </c>
      <c r="AM704">
        <v>-2</v>
      </c>
      <c r="AN704">
        <v>0</v>
      </c>
      <c r="AO704">
        <v>1</v>
      </c>
      <c r="AP704">
        <v>1</v>
      </c>
      <c r="AQ704">
        <v>0</v>
      </c>
      <c r="AR704">
        <v>0</v>
      </c>
      <c r="AS704" t="s">
        <v>3</v>
      </c>
      <c r="AT704">
        <v>0.19</v>
      </c>
      <c r="AU704" t="s">
        <v>42</v>
      </c>
      <c r="AV704">
        <v>0</v>
      </c>
      <c r="AW704">
        <v>2</v>
      </c>
      <c r="AX704">
        <v>85737866</v>
      </c>
      <c r="AY704">
        <v>1</v>
      </c>
      <c r="AZ704">
        <v>0</v>
      </c>
      <c r="BA704">
        <v>692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CV704">
        <v>0</v>
      </c>
      <c r="CW704">
        <v>0</v>
      </c>
      <c r="CX704">
        <f>ROUND(Y704*Source!I373,9)</f>
        <v>0.1216</v>
      </c>
      <c r="CY704">
        <f t="shared" si="398"/>
        <v>53.42</v>
      </c>
      <c r="CZ704">
        <f t="shared" si="399"/>
        <v>53.42</v>
      </c>
      <c r="DA704">
        <f t="shared" si="400"/>
        <v>1</v>
      </c>
      <c r="DB704">
        <f t="shared" si="401"/>
        <v>10.15</v>
      </c>
      <c r="DC704">
        <f t="shared" si="402"/>
        <v>0</v>
      </c>
      <c r="DD704" t="s">
        <v>3</v>
      </c>
      <c r="DE704" t="s">
        <v>3</v>
      </c>
      <c r="DF704">
        <f t="shared" si="396"/>
        <v>6.5</v>
      </c>
      <c r="DG704">
        <f t="shared" si="393"/>
        <v>0</v>
      </c>
      <c r="DH704">
        <f t="shared" si="394"/>
        <v>0</v>
      </c>
      <c r="DI704">
        <f t="shared" si="360"/>
        <v>0</v>
      </c>
      <c r="DJ704">
        <f t="shared" si="403"/>
        <v>6.5</v>
      </c>
      <c r="DK704">
        <v>0</v>
      </c>
      <c r="DL704" t="s">
        <v>3</v>
      </c>
      <c r="DM704">
        <v>0</v>
      </c>
      <c r="DN704" t="s">
        <v>3</v>
      </c>
      <c r="DO704">
        <v>0</v>
      </c>
    </row>
    <row r="705" spans="1:119" x14ac:dyDescent="0.2">
      <c r="A705">
        <f>ROW(Source!A373)</f>
        <v>373</v>
      </c>
      <c r="B705">
        <v>85736471</v>
      </c>
      <c r="C705">
        <v>85737843</v>
      </c>
      <c r="D705">
        <v>85199158</v>
      </c>
      <c r="E705">
        <v>1</v>
      </c>
      <c r="F705">
        <v>1</v>
      </c>
      <c r="G705">
        <v>1081</v>
      </c>
      <c r="H705">
        <v>3</v>
      </c>
      <c r="I705" t="s">
        <v>695</v>
      </c>
      <c r="J705" t="s">
        <v>696</v>
      </c>
      <c r="K705" t="s">
        <v>697</v>
      </c>
      <c r="L705">
        <v>1339</v>
      </c>
      <c r="N705">
        <v>1007</v>
      </c>
      <c r="O705" t="s">
        <v>694</v>
      </c>
      <c r="P705" t="s">
        <v>694</v>
      </c>
      <c r="Q705">
        <v>1</v>
      </c>
      <c r="W705">
        <v>0</v>
      </c>
      <c r="X705">
        <v>-1235260082</v>
      </c>
      <c r="Y705">
        <f t="shared" si="397"/>
        <v>0.34200000000000003</v>
      </c>
      <c r="AA705">
        <v>5.82</v>
      </c>
      <c r="AB705">
        <v>0</v>
      </c>
      <c r="AC705">
        <v>0</v>
      </c>
      <c r="AD705">
        <v>0</v>
      </c>
      <c r="AE705">
        <v>5.82</v>
      </c>
      <c r="AF705">
        <v>0</v>
      </c>
      <c r="AG705">
        <v>0</v>
      </c>
      <c r="AH705">
        <v>0</v>
      </c>
      <c r="AI705">
        <v>1</v>
      </c>
      <c r="AJ705">
        <v>1</v>
      </c>
      <c r="AK705">
        <v>1</v>
      </c>
      <c r="AL705">
        <v>1</v>
      </c>
      <c r="AM705">
        <v>-2</v>
      </c>
      <c r="AN705">
        <v>0</v>
      </c>
      <c r="AO705">
        <v>1</v>
      </c>
      <c r="AP705">
        <v>1</v>
      </c>
      <c r="AQ705">
        <v>0</v>
      </c>
      <c r="AR705">
        <v>0</v>
      </c>
      <c r="AS705" t="s">
        <v>3</v>
      </c>
      <c r="AT705">
        <v>0.34200000000000003</v>
      </c>
      <c r="AU705" t="s">
        <v>42</v>
      </c>
      <c r="AV705">
        <v>0</v>
      </c>
      <c r="AW705">
        <v>2</v>
      </c>
      <c r="AX705">
        <v>85737867</v>
      </c>
      <c r="AY705">
        <v>1</v>
      </c>
      <c r="AZ705">
        <v>0</v>
      </c>
      <c r="BA705">
        <v>693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CV705">
        <v>0</v>
      </c>
      <c r="CW705">
        <v>0</v>
      </c>
      <c r="CX705">
        <f>ROUND(Y705*Source!I373,9)</f>
        <v>0.21887999999999999</v>
      </c>
      <c r="CY705">
        <f t="shared" si="398"/>
        <v>5.82</v>
      </c>
      <c r="CZ705">
        <f t="shared" si="399"/>
        <v>5.82</v>
      </c>
      <c r="DA705">
        <f t="shared" si="400"/>
        <v>1</v>
      </c>
      <c r="DB705">
        <f t="shared" si="401"/>
        <v>1.99</v>
      </c>
      <c r="DC705">
        <f t="shared" si="402"/>
        <v>0</v>
      </c>
      <c r="DD705" t="s">
        <v>3</v>
      </c>
      <c r="DE705" t="s">
        <v>3</v>
      </c>
      <c r="DF705">
        <f t="shared" si="396"/>
        <v>1.27</v>
      </c>
      <c r="DG705">
        <f t="shared" si="393"/>
        <v>0</v>
      </c>
      <c r="DH705">
        <f t="shared" si="394"/>
        <v>0</v>
      </c>
      <c r="DI705">
        <f t="shared" ref="DI705:DI768" si="404">ROUND(ROUND(AH705,2)*CX705,2)</f>
        <v>0</v>
      </c>
      <c r="DJ705">
        <f t="shared" si="403"/>
        <v>1.27</v>
      </c>
      <c r="DK705">
        <v>0</v>
      </c>
      <c r="DL705" t="s">
        <v>3</v>
      </c>
      <c r="DM705">
        <v>0</v>
      </c>
      <c r="DN705" t="s">
        <v>3</v>
      </c>
      <c r="DO705">
        <v>0</v>
      </c>
    </row>
    <row r="706" spans="1:119" x14ac:dyDescent="0.2">
      <c r="A706">
        <f>ROW(Source!A373)</f>
        <v>373</v>
      </c>
      <c r="B706">
        <v>85736471</v>
      </c>
      <c r="C706">
        <v>85737843</v>
      </c>
      <c r="D706">
        <v>85199230</v>
      </c>
      <c r="E706">
        <v>1</v>
      </c>
      <c r="F706">
        <v>1</v>
      </c>
      <c r="G706">
        <v>1081</v>
      </c>
      <c r="H706">
        <v>3</v>
      </c>
      <c r="I706" t="s">
        <v>736</v>
      </c>
      <c r="J706" t="s">
        <v>737</v>
      </c>
      <c r="K706" t="s">
        <v>738</v>
      </c>
      <c r="L706">
        <v>1348</v>
      </c>
      <c r="N706">
        <v>1009</v>
      </c>
      <c r="O706" t="s">
        <v>700</v>
      </c>
      <c r="P706" t="s">
        <v>700</v>
      </c>
      <c r="Q706">
        <v>1000</v>
      </c>
      <c r="W706">
        <v>0</v>
      </c>
      <c r="X706">
        <v>1270042986</v>
      </c>
      <c r="Y706">
        <f t="shared" si="397"/>
        <v>8.7000000000000001E-4</v>
      </c>
      <c r="AA706">
        <v>16214.84</v>
      </c>
      <c r="AB706">
        <v>0</v>
      </c>
      <c r="AC706">
        <v>0</v>
      </c>
      <c r="AD706">
        <v>0</v>
      </c>
      <c r="AE706">
        <v>16214.84</v>
      </c>
      <c r="AF706">
        <v>0</v>
      </c>
      <c r="AG706">
        <v>0</v>
      </c>
      <c r="AH706">
        <v>0</v>
      </c>
      <c r="AI706">
        <v>1</v>
      </c>
      <c r="AJ706">
        <v>1</v>
      </c>
      <c r="AK706">
        <v>1</v>
      </c>
      <c r="AL706">
        <v>1</v>
      </c>
      <c r="AM706">
        <v>-2</v>
      </c>
      <c r="AN706">
        <v>0</v>
      </c>
      <c r="AO706">
        <v>1</v>
      </c>
      <c r="AP706">
        <v>1</v>
      </c>
      <c r="AQ706">
        <v>0</v>
      </c>
      <c r="AR706">
        <v>0</v>
      </c>
      <c r="AS706" t="s">
        <v>3</v>
      </c>
      <c r="AT706">
        <v>8.7000000000000001E-4</v>
      </c>
      <c r="AU706" t="s">
        <v>42</v>
      </c>
      <c r="AV706">
        <v>0</v>
      </c>
      <c r="AW706">
        <v>2</v>
      </c>
      <c r="AX706">
        <v>85737868</v>
      </c>
      <c r="AY706">
        <v>1</v>
      </c>
      <c r="AZ706">
        <v>0</v>
      </c>
      <c r="BA706">
        <v>694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CV706">
        <v>0</v>
      </c>
      <c r="CW706">
        <v>0</v>
      </c>
      <c r="CX706">
        <f>ROUND(Y706*Source!I373,9)</f>
        <v>5.5679999999999998E-4</v>
      </c>
      <c r="CY706">
        <f t="shared" si="398"/>
        <v>16214.84</v>
      </c>
      <c r="CZ706">
        <f t="shared" si="399"/>
        <v>16214.84</v>
      </c>
      <c r="DA706">
        <f t="shared" si="400"/>
        <v>1</v>
      </c>
      <c r="DB706">
        <f t="shared" si="401"/>
        <v>14.11</v>
      </c>
      <c r="DC706">
        <f t="shared" si="402"/>
        <v>0</v>
      </c>
      <c r="DD706" t="s">
        <v>3</v>
      </c>
      <c r="DE706" t="s">
        <v>3</v>
      </c>
      <c r="DF706">
        <f t="shared" si="396"/>
        <v>9.0299999999999994</v>
      </c>
      <c r="DG706">
        <f t="shared" si="393"/>
        <v>0</v>
      </c>
      <c r="DH706">
        <f t="shared" si="394"/>
        <v>0</v>
      </c>
      <c r="DI706">
        <f t="shared" si="404"/>
        <v>0</v>
      </c>
      <c r="DJ706">
        <f t="shared" si="403"/>
        <v>9.0299999999999994</v>
      </c>
      <c r="DK706">
        <v>0</v>
      </c>
      <c r="DL706" t="s">
        <v>3</v>
      </c>
      <c r="DM706">
        <v>0</v>
      </c>
      <c r="DN706" t="s">
        <v>3</v>
      </c>
      <c r="DO706">
        <v>0</v>
      </c>
    </row>
    <row r="707" spans="1:119" x14ac:dyDescent="0.2">
      <c r="A707">
        <f>ROW(Source!A373)</f>
        <v>373</v>
      </c>
      <c r="B707">
        <v>85736471</v>
      </c>
      <c r="C707">
        <v>85737843</v>
      </c>
      <c r="D707">
        <v>85199398</v>
      </c>
      <c r="E707">
        <v>1</v>
      </c>
      <c r="F707">
        <v>1</v>
      </c>
      <c r="G707">
        <v>1081</v>
      </c>
      <c r="H707">
        <v>3</v>
      </c>
      <c r="I707" t="s">
        <v>739</v>
      </c>
      <c r="J707" t="s">
        <v>740</v>
      </c>
      <c r="K707" t="s">
        <v>741</v>
      </c>
      <c r="L707">
        <v>1346</v>
      </c>
      <c r="N707">
        <v>1009</v>
      </c>
      <c r="O707" t="s">
        <v>723</v>
      </c>
      <c r="P707" t="s">
        <v>723</v>
      </c>
      <c r="Q707">
        <v>1</v>
      </c>
      <c r="W707">
        <v>0</v>
      </c>
      <c r="X707">
        <v>488689173</v>
      </c>
      <c r="Y707">
        <f t="shared" si="397"/>
        <v>0.1</v>
      </c>
      <c r="AA707">
        <v>20.190000000000001</v>
      </c>
      <c r="AB707">
        <v>0</v>
      </c>
      <c r="AC707">
        <v>0</v>
      </c>
      <c r="AD707">
        <v>0</v>
      </c>
      <c r="AE707">
        <v>20.190000000000001</v>
      </c>
      <c r="AF707">
        <v>0</v>
      </c>
      <c r="AG707">
        <v>0</v>
      </c>
      <c r="AH707">
        <v>0</v>
      </c>
      <c r="AI707">
        <v>1</v>
      </c>
      <c r="AJ707">
        <v>1</v>
      </c>
      <c r="AK707">
        <v>1</v>
      </c>
      <c r="AL707">
        <v>1</v>
      </c>
      <c r="AM707">
        <v>-2</v>
      </c>
      <c r="AN707">
        <v>0</v>
      </c>
      <c r="AO707">
        <v>1</v>
      </c>
      <c r="AP707">
        <v>1</v>
      </c>
      <c r="AQ707">
        <v>0</v>
      </c>
      <c r="AR707">
        <v>0</v>
      </c>
      <c r="AS707" t="s">
        <v>3</v>
      </c>
      <c r="AT707">
        <v>0.1</v>
      </c>
      <c r="AU707" t="s">
        <v>42</v>
      </c>
      <c r="AV707">
        <v>0</v>
      </c>
      <c r="AW707">
        <v>2</v>
      </c>
      <c r="AX707">
        <v>85737869</v>
      </c>
      <c r="AY707">
        <v>1</v>
      </c>
      <c r="AZ707">
        <v>0</v>
      </c>
      <c r="BA707">
        <v>695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CV707">
        <v>0</v>
      </c>
      <c r="CW707">
        <v>0</v>
      </c>
      <c r="CX707">
        <f>ROUND(Y707*Source!I373,9)</f>
        <v>6.4000000000000001E-2</v>
      </c>
      <c r="CY707">
        <f t="shared" si="398"/>
        <v>20.190000000000001</v>
      </c>
      <c r="CZ707">
        <f t="shared" si="399"/>
        <v>20.190000000000001</v>
      </c>
      <c r="DA707">
        <f t="shared" si="400"/>
        <v>1</v>
      </c>
      <c r="DB707">
        <f t="shared" si="401"/>
        <v>2.02</v>
      </c>
      <c r="DC707">
        <f t="shared" si="402"/>
        <v>0</v>
      </c>
      <c r="DD707" t="s">
        <v>3</v>
      </c>
      <c r="DE707" t="s">
        <v>3</v>
      </c>
      <c r="DF707">
        <f t="shared" si="396"/>
        <v>1.29</v>
      </c>
      <c r="DG707">
        <f t="shared" si="393"/>
        <v>0</v>
      </c>
      <c r="DH707">
        <f t="shared" si="394"/>
        <v>0</v>
      </c>
      <c r="DI707">
        <f t="shared" si="404"/>
        <v>0</v>
      </c>
      <c r="DJ707">
        <f t="shared" si="403"/>
        <v>1.29</v>
      </c>
      <c r="DK707">
        <v>0</v>
      </c>
      <c r="DL707" t="s">
        <v>3</v>
      </c>
      <c r="DM707">
        <v>0</v>
      </c>
      <c r="DN707" t="s">
        <v>3</v>
      </c>
      <c r="DO707">
        <v>0</v>
      </c>
    </row>
    <row r="708" spans="1:119" x14ac:dyDescent="0.2">
      <c r="A708">
        <f>ROW(Source!A373)</f>
        <v>373</v>
      </c>
      <c r="B708">
        <v>85736471</v>
      </c>
      <c r="C708">
        <v>85737843</v>
      </c>
      <c r="D708">
        <v>85199540</v>
      </c>
      <c r="E708">
        <v>1</v>
      </c>
      <c r="F708">
        <v>1</v>
      </c>
      <c r="G708">
        <v>1081</v>
      </c>
      <c r="H708">
        <v>3</v>
      </c>
      <c r="I708" t="s">
        <v>742</v>
      </c>
      <c r="J708" t="s">
        <v>743</v>
      </c>
      <c r="K708" t="s">
        <v>744</v>
      </c>
      <c r="L708">
        <v>1348</v>
      </c>
      <c r="N708">
        <v>1009</v>
      </c>
      <c r="O708" t="s">
        <v>700</v>
      </c>
      <c r="P708" t="s">
        <v>700</v>
      </c>
      <c r="Q708">
        <v>1000</v>
      </c>
      <c r="W708">
        <v>0</v>
      </c>
      <c r="X708">
        <v>-1009884797</v>
      </c>
      <c r="Y708">
        <f t="shared" si="397"/>
        <v>4.0000000000000002E-4</v>
      </c>
      <c r="AA708">
        <v>35445.93</v>
      </c>
      <c r="AB708">
        <v>0</v>
      </c>
      <c r="AC708">
        <v>0</v>
      </c>
      <c r="AD708">
        <v>0</v>
      </c>
      <c r="AE708">
        <v>35445.93</v>
      </c>
      <c r="AF708">
        <v>0</v>
      </c>
      <c r="AG708">
        <v>0</v>
      </c>
      <c r="AH708">
        <v>0</v>
      </c>
      <c r="AI708">
        <v>1</v>
      </c>
      <c r="AJ708">
        <v>1</v>
      </c>
      <c r="AK708">
        <v>1</v>
      </c>
      <c r="AL708">
        <v>1</v>
      </c>
      <c r="AM708">
        <v>-2</v>
      </c>
      <c r="AN708">
        <v>0</v>
      </c>
      <c r="AO708">
        <v>1</v>
      </c>
      <c r="AP708">
        <v>1</v>
      </c>
      <c r="AQ708">
        <v>0</v>
      </c>
      <c r="AR708">
        <v>0</v>
      </c>
      <c r="AS708" t="s">
        <v>3</v>
      </c>
      <c r="AT708">
        <v>4.0000000000000002E-4</v>
      </c>
      <c r="AU708" t="s">
        <v>42</v>
      </c>
      <c r="AV708">
        <v>0</v>
      </c>
      <c r="AW708">
        <v>2</v>
      </c>
      <c r="AX708">
        <v>85737870</v>
      </c>
      <c r="AY708">
        <v>1</v>
      </c>
      <c r="AZ708">
        <v>0</v>
      </c>
      <c r="BA708">
        <v>696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CV708">
        <v>0</v>
      </c>
      <c r="CW708">
        <v>0</v>
      </c>
      <c r="CX708">
        <f>ROUND(Y708*Source!I373,9)</f>
        <v>2.5599999999999999E-4</v>
      </c>
      <c r="CY708">
        <f t="shared" si="398"/>
        <v>35445.93</v>
      </c>
      <c r="CZ708">
        <f t="shared" si="399"/>
        <v>35445.93</v>
      </c>
      <c r="DA708">
        <f t="shared" si="400"/>
        <v>1</v>
      </c>
      <c r="DB708">
        <f t="shared" si="401"/>
        <v>14.18</v>
      </c>
      <c r="DC708">
        <f t="shared" si="402"/>
        <v>0</v>
      </c>
      <c r="DD708" t="s">
        <v>3</v>
      </c>
      <c r="DE708" t="s">
        <v>3</v>
      </c>
      <c r="DF708">
        <f t="shared" si="396"/>
        <v>9.07</v>
      </c>
      <c r="DG708">
        <f t="shared" si="393"/>
        <v>0</v>
      </c>
      <c r="DH708">
        <f t="shared" si="394"/>
        <v>0</v>
      </c>
      <c r="DI708">
        <f t="shared" si="404"/>
        <v>0</v>
      </c>
      <c r="DJ708">
        <f t="shared" si="403"/>
        <v>9.07</v>
      </c>
      <c r="DK708">
        <v>0</v>
      </c>
      <c r="DL708" t="s">
        <v>3</v>
      </c>
      <c r="DM708">
        <v>0</v>
      </c>
      <c r="DN708" t="s">
        <v>3</v>
      </c>
      <c r="DO708">
        <v>0</v>
      </c>
    </row>
    <row r="709" spans="1:119" x14ac:dyDescent="0.2">
      <c r="A709">
        <f>ROW(Source!A373)</f>
        <v>373</v>
      </c>
      <c r="B709">
        <v>85736471</v>
      </c>
      <c r="C709">
        <v>85737843</v>
      </c>
      <c r="D709">
        <v>85211459</v>
      </c>
      <c r="E709">
        <v>1</v>
      </c>
      <c r="F709">
        <v>1</v>
      </c>
      <c r="G709">
        <v>1081</v>
      </c>
      <c r="H709">
        <v>3</v>
      </c>
      <c r="I709" t="s">
        <v>191</v>
      </c>
      <c r="J709" t="s">
        <v>193</v>
      </c>
      <c r="K709" t="s">
        <v>192</v>
      </c>
      <c r="L709">
        <v>1301</v>
      </c>
      <c r="N709">
        <v>1003</v>
      </c>
      <c r="O709" t="s">
        <v>156</v>
      </c>
      <c r="P709" t="s">
        <v>156</v>
      </c>
      <c r="Q709">
        <v>1</v>
      </c>
      <c r="W709">
        <v>0</v>
      </c>
      <c r="X709">
        <v>-173671470</v>
      </c>
      <c r="Y709">
        <f t="shared" si="397"/>
        <v>100</v>
      </c>
      <c r="AA709">
        <v>51.28</v>
      </c>
      <c r="AB709">
        <v>0</v>
      </c>
      <c r="AC709">
        <v>0</v>
      </c>
      <c r="AD709">
        <v>0</v>
      </c>
      <c r="AE709">
        <v>51.28</v>
      </c>
      <c r="AF709">
        <v>0</v>
      </c>
      <c r="AG709">
        <v>0</v>
      </c>
      <c r="AH709">
        <v>0</v>
      </c>
      <c r="AI709">
        <v>1</v>
      </c>
      <c r="AJ709">
        <v>1</v>
      </c>
      <c r="AK709">
        <v>1</v>
      </c>
      <c r="AL709">
        <v>1</v>
      </c>
      <c r="AM709">
        <v>0</v>
      </c>
      <c r="AN709">
        <v>0</v>
      </c>
      <c r="AO709">
        <v>0</v>
      </c>
      <c r="AP709">
        <v>1</v>
      </c>
      <c r="AQ709">
        <v>0</v>
      </c>
      <c r="AR709">
        <v>0</v>
      </c>
      <c r="AS709" t="s">
        <v>3</v>
      </c>
      <c r="AT709">
        <v>100</v>
      </c>
      <c r="AU709" t="s">
        <v>42</v>
      </c>
      <c r="AV709">
        <v>0</v>
      </c>
      <c r="AW709">
        <v>1</v>
      </c>
      <c r="AX709">
        <v>-1</v>
      </c>
      <c r="AY709">
        <v>0</v>
      </c>
      <c r="AZ709">
        <v>0</v>
      </c>
      <c r="BA709" t="s">
        <v>3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CV709">
        <v>0</v>
      </c>
      <c r="CW709">
        <v>0</v>
      </c>
      <c r="CX709">
        <f>ROUND(Y709*Source!I373,9)</f>
        <v>64</v>
      </c>
      <c r="CY709">
        <f t="shared" si="398"/>
        <v>51.28</v>
      </c>
      <c r="CZ709">
        <f t="shared" si="399"/>
        <v>51.28</v>
      </c>
      <c r="DA709">
        <f t="shared" si="400"/>
        <v>1</v>
      </c>
      <c r="DB709">
        <f t="shared" si="401"/>
        <v>5128</v>
      </c>
      <c r="DC709">
        <f t="shared" si="402"/>
        <v>0</v>
      </c>
      <c r="DD709" t="s">
        <v>3</v>
      </c>
      <c r="DE709" t="s">
        <v>3</v>
      </c>
      <c r="DF709">
        <f t="shared" si="396"/>
        <v>3281.92</v>
      </c>
      <c r="DG709">
        <f t="shared" si="393"/>
        <v>0</v>
      </c>
      <c r="DH709">
        <f t="shared" si="394"/>
        <v>0</v>
      </c>
      <c r="DI709">
        <f t="shared" si="404"/>
        <v>0</v>
      </c>
      <c r="DJ709">
        <f t="shared" si="403"/>
        <v>3281.92</v>
      </c>
      <c r="DK709">
        <v>0</v>
      </c>
      <c r="DL709" t="s">
        <v>3</v>
      </c>
      <c r="DM709">
        <v>0</v>
      </c>
      <c r="DN709" t="s">
        <v>3</v>
      </c>
      <c r="DO709">
        <v>0</v>
      </c>
    </row>
    <row r="710" spans="1:119" x14ac:dyDescent="0.2">
      <c r="A710">
        <f>ROW(Source!A373)</f>
        <v>373</v>
      </c>
      <c r="B710">
        <v>85736471</v>
      </c>
      <c r="C710">
        <v>85737843</v>
      </c>
      <c r="D710">
        <v>85216793</v>
      </c>
      <c r="E710">
        <v>1</v>
      </c>
      <c r="F710">
        <v>1</v>
      </c>
      <c r="G710">
        <v>1081</v>
      </c>
      <c r="H710">
        <v>3</v>
      </c>
      <c r="I710" t="s">
        <v>187</v>
      </c>
      <c r="J710" t="s">
        <v>189</v>
      </c>
      <c r="K710" t="s">
        <v>188</v>
      </c>
      <c r="L710">
        <v>1354</v>
      </c>
      <c r="N710">
        <v>1010</v>
      </c>
      <c r="O710" t="s">
        <v>146</v>
      </c>
      <c r="P710" t="s">
        <v>146</v>
      </c>
      <c r="Q710">
        <v>1</v>
      </c>
      <c r="W710">
        <v>0</v>
      </c>
      <c r="X710">
        <v>-1611875370</v>
      </c>
      <c r="Y710">
        <f t="shared" si="397"/>
        <v>3.125</v>
      </c>
      <c r="AA710">
        <v>113.32</v>
      </c>
      <c r="AB710">
        <v>0</v>
      </c>
      <c r="AC710">
        <v>0</v>
      </c>
      <c r="AD710">
        <v>0</v>
      </c>
      <c r="AE710">
        <v>113.32</v>
      </c>
      <c r="AF710">
        <v>0</v>
      </c>
      <c r="AG710">
        <v>0</v>
      </c>
      <c r="AH710">
        <v>0</v>
      </c>
      <c r="AI710">
        <v>1</v>
      </c>
      <c r="AJ710">
        <v>1</v>
      </c>
      <c r="AK710">
        <v>1</v>
      </c>
      <c r="AL710">
        <v>1</v>
      </c>
      <c r="AM710">
        <v>0</v>
      </c>
      <c r="AN710">
        <v>0</v>
      </c>
      <c r="AO710">
        <v>0</v>
      </c>
      <c r="AP710">
        <v>1</v>
      </c>
      <c r="AQ710">
        <v>0</v>
      </c>
      <c r="AR710">
        <v>0</v>
      </c>
      <c r="AS710" t="s">
        <v>3</v>
      </c>
      <c r="AT710">
        <v>3.125</v>
      </c>
      <c r="AU710" t="s">
        <v>42</v>
      </c>
      <c r="AV710">
        <v>0</v>
      </c>
      <c r="AW710">
        <v>1</v>
      </c>
      <c r="AX710">
        <v>-1</v>
      </c>
      <c r="AY710">
        <v>0</v>
      </c>
      <c r="AZ710">
        <v>0</v>
      </c>
      <c r="BA710" t="s">
        <v>3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CV710">
        <v>0</v>
      </c>
      <c r="CW710">
        <v>0</v>
      </c>
      <c r="CX710">
        <f>ROUND(Y710*Source!I373,9)</f>
        <v>2</v>
      </c>
      <c r="CY710">
        <f t="shared" si="398"/>
        <v>113.32</v>
      </c>
      <c r="CZ710">
        <f t="shared" si="399"/>
        <v>113.32</v>
      </c>
      <c r="DA710">
        <f t="shared" si="400"/>
        <v>1</v>
      </c>
      <c r="DB710">
        <f t="shared" si="401"/>
        <v>354.13</v>
      </c>
      <c r="DC710">
        <f t="shared" si="402"/>
        <v>0</v>
      </c>
      <c r="DD710" t="s">
        <v>3</v>
      </c>
      <c r="DE710" t="s">
        <v>3</v>
      </c>
      <c r="DF710">
        <f t="shared" si="396"/>
        <v>226.64</v>
      </c>
      <c r="DG710">
        <f t="shared" si="393"/>
        <v>0</v>
      </c>
      <c r="DH710">
        <f t="shared" si="394"/>
        <v>0</v>
      </c>
      <c r="DI710">
        <f t="shared" si="404"/>
        <v>0</v>
      </c>
      <c r="DJ710">
        <f t="shared" si="403"/>
        <v>226.64</v>
      </c>
      <c r="DK710">
        <v>0</v>
      </c>
      <c r="DL710" t="s">
        <v>3</v>
      </c>
      <c r="DM710">
        <v>0</v>
      </c>
      <c r="DN710" t="s">
        <v>3</v>
      </c>
      <c r="DO710">
        <v>0</v>
      </c>
    </row>
    <row r="711" spans="1:119" x14ac:dyDescent="0.2">
      <c r="A711">
        <f>ROW(Source!A374)</f>
        <v>374</v>
      </c>
      <c r="B711">
        <v>85736473</v>
      </c>
      <c r="C711">
        <v>85737843</v>
      </c>
      <c r="D711">
        <v>85164021</v>
      </c>
      <c r="E711">
        <v>1081</v>
      </c>
      <c r="F711">
        <v>1</v>
      </c>
      <c r="G711">
        <v>1081</v>
      </c>
      <c r="H711">
        <v>1</v>
      </c>
      <c r="I711" t="s">
        <v>684</v>
      </c>
      <c r="J711" t="s">
        <v>3</v>
      </c>
      <c r="K711" t="s">
        <v>685</v>
      </c>
      <c r="L711">
        <v>1191</v>
      </c>
      <c r="N711">
        <v>1013</v>
      </c>
      <c r="O711" t="s">
        <v>686</v>
      </c>
      <c r="P711" t="s">
        <v>686</v>
      </c>
      <c r="Q711">
        <v>1</v>
      </c>
      <c r="W711">
        <v>0</v>
      </c>
      <c r="X711">
        <v>476480486</v>
      </c>
      <c r="Y711">
        <f>((AT711*1.15)*1.2)</f>
        <v>46.506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</v>
      </c>
      <c r="AJ711">
        <v>1</v>
      </c>
      <c r="AK711">
        <v>1</v>
      </c>
      <c r="AL711">
        <v>1</v>
      </c>
      <c r="AM711">
        <v>5</v>
      </c>
      <c r="AN711">
        <v>0</v>
      </c>
      <c r="AO711">
        <v>1</v>
      </c>
      <c r="AP711">
        <v>1</v>
      </c>
      <c r="AQ711">
        <v>0</v>
      </c>
      <c r="AR711">
        <v>0</v>
      </c>
      <c r="AS711" t="s">
        <v>3</v>
      </c>
      <c r="AT711">
        <v>33.700000000000003</v>
      </c>
      <c r="AU711" t="s">
        <v>141</v>
      </c>
      <c r="AV711">
        <v>1</v>
      </c>
      <c r="AW711">
        <v>2</v>
      </c>
      <c r="AX711">
        <v>85737859</v>
      </c>
      <c r="AY711">
        <v>1</v>
      </c>
      <c r="AZ711">
        <v>0</v>
      </c>
      <c r="BA711">
        <v>700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CU711">
        <f>ROUND(AT711*Source!I374*AH711*AL711,2)</f>
        <v>0</v>
      </c>
      <c r="CV711">
        <f>ROUND(Y711*Source!I374,9)</f>
        <v>29.763839999999998</v>
      </c>
      <c r="CW711">
        <v>0</v>
      </c>
      <c r="CX711">
        <f>ROUND(Y711*Source!I374,9)</f>
        <v>29.763839999999998</v>
      </c>
      <c r="CY711">
        <f>AD711</f>
        <v>0</v>
      </c>
      <c r="CZ711">
        <f>AH711</f>
        <v>0</v>
      </c>
      <c r="DA711">
        <f>AL711</f>
        <v>1</v>
      </c>
      <c r="DB711">
        <f>ROUND(((ROUND(AT711*CZ711,2)*1.15)*1.2),6)</f>
        <v>0</v>
      </c>
      <c r="DC711">
        <f>ROUND(((ROUND(AT711*AG711,2)*1.15)*1.2),6)</f>
        <v>0</v>
      </c>
      <c r="DD711" t="s">
        <v>3</v>
      </c>
      <c r="DE711" t="s">
        <v>3</v>
      </c>
      <c r="DF711">
        <f t="shared" si="396"/>
        <v>0</v>
      </c>
      <c r="DG711">
        <f t="shared" si="393"/>
        <v>0</v>
      </c>
      <c r="DH711">
        <f t="shared" si="394"/>
        <v>0</v>
      </c>
      <c r="DI711">
        <f t="shared" si="404"/>
        <v>0</v>
      </c>
      <c r="DJ711">
        <f>DI711</f>
        <v>0</v>
      </c>
      <c r="DK711">
        <v>0</v>
      </c>
      <c r="DL711" t="s">
        <v>3</v>
      </c>
      <c r="DM711">
        <v>0</v>
      </c>
      <c r="DN711" t="s">
        <v>3</v>
      </c>
      <c r="DO711">
        <v>0</v>
      </c>
    </row>
    <row r="712" spans="1:119" x14ac:dyDescent="0.2">
      <c r="A712">
        <f>ROW(Source!A374)</f>
        <v>374</v>
      </c>
      <c r="B712">
        <v>85736473</v>
      </c>
      <c r="C712">
        <v>85737843</v>
      </c>
      <c r="D712">
        <v>85229630</v>
      </c>
      <c r="E712">
        <v>1</v>
      </c>
      <c r="F712">
        <v>1</v>
      </c>
      <c r="G712">
        <v>1081</v>
      </c>
      <c r="H712">
        <v>2</v>
      </c>
      <c r="I712" t="s">
        <v>724</v>
      </c>
      <c r="J712" t="s">
        <v>725</v>
      </c>
      <c r="K712" t="s">
        <v>726</v>
      </c>
      <c r="L712">
        <v>1368</v>
      </c>
      <c r="N712">
        <v>1011</v>
      </c>
      <c r="O712" t="s">
        <v>690</v>
      </c>
      <c r="P712" t="s">
        <v>690</v>
      </c>
      <c r="Q712">
        <v>1</v>
      </c>
      <c r="W712">
        <v>0</v>
      </c>
      <c r="X712">
        <v>378609176</v>
      </c>
      <c r="Y712">
        <f>((AT712*1.25)*1.2)</f>
        <v>1.7849999999999997</v>
      </c>
      <c r="AA712">
        <v>0</v>
      </c>
      <c r="AB712">
        <v>46.59</v>
      </c>
      <c r="AC712">
        <v>0</v>
      </c>
      <c r="AD712">
        <v>0</v>
      </c>
      <c r="AE712">
        <v>0</v>
      </c>
      <c r="AF712">
        <v>3.18</v>
      </c>
      <c r="AG712">
        <v>0</v>
      </c>
      <c r="AH712">
        <v>0</v>
      </c>
      <c r="AI712">
        <v>1</v>
      </c>
      <c r="AJ712">
        <v>13.73</v>
      </c>
      <c r="AK712">
        <v>1</v>
      </c>
      <c r="AL712">
        <v>1</v>
      </c>
      <c r="AM712">
        <v>2</v>
      </c>
      <c r="AN712">
        <v>0</v>
      </c>
      <c r="AO712">
        <v>1</v>
      </c>
      <c r="AP712">
        <v>1</v>
      </c>
      <c r="AQ712">
        <v>0</v>
      </c>
      <c r="AR712">
        <v>0</v>
      </c>
      <c r="AS712" t="s">
        <v>3</v>
      </c>
      <c r="AT712">
        <v>1.19</v>
      </c>
      <c r="AU712" t="s">
        <v>140</v>
      </c>
      <c r="AV712">
        <v>0</v>
      </c>
      <c r="AW712">
        <v>2</v>
      </c>
      <c r="AX712">
        <v>85737860</v>
      </c>
      <c r="AY712">
        <v>1</v>
      </c>
      <c r="AZ712">
        <v>0</v>
      </c>
      <c r="BA712">
        <v>701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CV712">
        <v>0</v>
      </c>
      <c r="CW712">
        <f>ROUND(Y712*Source!I374*DO712,9)</f>
        <v>0</v>
      </c>
      <c r="CX712">
        <f>ROUND(Y712*Source!I374,9)</f>
        <v>1.1424000000000001</v>
      </c>
      <c r="CY712">
        <f>AB712</f>
        <v>46.59</v>
      </c>
      <c r="CZ712">
        <f>AF712</f>
        <v>3.18</v>
      </c>
      <c r="DA712">
        <f>AJ712</f>
        <v>13.73</v>
      </c>
      <c r="DB712">
        <f>ROUND(((ROUND(AT712*CZ712,2)*1.25)*1.2),6)</f>
        <v>5.67</v>
      </c>
      <c r="DC712">
        <f>ROUND(((ROUND(AT712*AG712,2)*1.25)*1.2),6)</f>
        <v>0</v>
      </c>
      <c r="DD712" t="s">
        <v>3</v>
      </c>
      <c r="DE712" t="s">
        <v>3</v>
      </c>
      <c r="DF712">
        <f t="shared" si="396"/>
        <v>0</v>
      </c>
      <c r="DG712">
        <f>ROUND(ROUND(AF712*AJ712,2)*CX712,2)</f>
        <v>49.88</v>
      </c>
      <c r="DH712">
        <f t="shared" si="394"/>
        <v>0</v>
      </c>
      <c r="DI712">
        <f t="shared" si="404"/>
        <v>0</v>
      </c>
      <c r="DJ712">
        <f>DG712</f>
        <v>49.88</v>
      </c>
      <c r="DK712">
        <v>0</v>
      </c>
      <c r="DL712" t="s">
        <v>3</v>
      </c>
      <c r="DM712">
        <v>0</v>
      </c>
      <c r="DN712" t="s">
        <v>3</v>
      </c>
      <c r="DO712">
        <v>0</v>
      </c>
    </row>
    <row r="713" spans="1:119" x14ac:dyDescent="0.2">
      <c r="A713">
        <f>ROW(Source!A374)</f>
        <v>374</v>
      </c>
      <c r="B713">
        <v>85736473</v>
      </c>
      <c r="C713">
        <v>85737843</v>
      </c>
      <c r="D713">
        <v>85229932</v>
      </c>
      <c r="E713">
        <v>1</v>
      </c>
      <c r="F713">
        <v>1</v>
      </c>
      <c r="G713">
        <v>1081</v>
      </c>
      <c r="H713">
        <v>2</v>
      </c>
      <c r="I713" t="s">
        <v>704</v>
      </c>
      <c r="J713" t="s">
        <v>705</v>
      </c>
      <c r="K713" t="s">
        <v>706</v>
      </c>
      <c r="L713">
        <v>1368</v>
      </c>
      <c r="N713">
        <v>1011</v>
      </c>
      <c r="O713" t="s">
        <v>690</v>
      </c>
      <c r="P713" t="s">
        <v>690</v>
      </c>
      <c r="Q713">
        <v>1</v>
      </c>
      <c r="W713">
        <v>0</v>
      </c>
      <c r="X713">
        <v>874612079</v>
      </c>
      <c r="Y713">
        <f>((AT713*1.25)*1.2)</f>
        <v>0.6</v>
      </c>
      <c r="AA713">
        <v>0</v>
      </c>
      <c r="AB713">
        <v>1513.56</v>
      </c>
      <c r="AC713">
        <v>758.78</v>
      </c>
      <c r="AD713">
        <v>0</v>
      </c>
      <c r="AE713">
        <v>0</v>
      </c>
      <c r="AF713">
        <v>83.1</v>
      </c>
      <c r="AG713">
        <v>12.62</v>
      </c>
      <c r="AH713">
        <v>0</v>
      </c>
      <c r="AI713">
        <v>1</v>
      </c>
      <c r="AJ713">
        <v>17.07</v>
      </c>
      <c r="AK713">
        <v>56.35</v>
      </c>
      <c r="AL713">
        <v>1</v>
      </c>
      <c r="AM713">
        <v>2</v>
      </c>
      <c r="AN713">
        <v>0</v>
      </c>
      <c r="AO713">
        <v>1</v>
      </c>
      <c r="AP713">
        <v>1</v>
      </c>
      <c r="AQ713">
        <v>0</v>
      </c>
      <c r="AR713">
        <v>0</v>
      </c>
      <c r="AS713" t="s">
        <v>3</v>
      </c>
      <c r="AT713">
        <v>0.4</v>
      </c>
      <c r="AU713" t="s">
        <v>140</v>
      </c>
      <c r="AV713">
        <v>0</v>
      </c>
      <c r="AW713">
        <v>2</v>
      </c>
      <c r="AX713">
        <v>85737861</v>
      </c>
      <c r="AY713">
        <v>1</v>
      </c>
      <c r="AZ713">
        <v>0</v>
      </c>
      <c r="BA713">
        <v>702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CV713">
        <v>0</v>
      </c>
      <c r="CW713">
        <f>ROUND(Y713*Source!I374*DO713,9)</f>
        <v>4.8460799999999997</v>
      </c>
      <c r="CX713">
        <f>ROUND(Y713*Source!I374,9)</f>
        <v>0.38400000000000001</v>
      </c>
      <c r="CY713">
        <f>AB713</f>
        <v>1513.56</v>
      </c>
      <c r="CZ713">
        <f>AF713</f>
        <v>83.1</v>
      </c>
      <c r="DA713">
        <f>AJ713</f>
        <v>17.07</v>
      </c>
      <c r="DB713">
        <f>ROUND(((ROUND(AT713*CZ713,2)*1.25)*1.2),6)</f>
        <v>49.86</v>
      </c>
      <c r="DC713">
        <f>ROUND(((ROUND(AT713*AG713,2)*1.25)*1.2),6)</f>
        <v>7.5750000000000002</v>
      </c>
      <c r="DD713" t="s">
        <v>3</v>
      </c>
      <c r="DE713" t="s">
        <v>3</v>
      </c>
      <c r="DF713">
        <f t="shared" si="396"/>
        <v>0</v>
      </c>
      <c r="DG713">
        <f>ROUND(ROUND(AF713*AJ713,2)*CX713,2)</f>
        <v>544.71</v>
      </c>
      <c r="DH713">
        <f>ROUND(ROUND(AG713*AK713,2)*CX713,2)</f>
        <v>273.08</v>
      </c>
      <c r="DI713">
        <f t="shared" si="404"/>
        <v>0</v>
      </c>
      <c r="DJ713">
        <f>DG713</f>
        <v>544.71</v>
      </c>
      <c r="DK713">
        <v>0</v>
      </c>
      <c r="DL713" t="s">
        <v>707</v>
      </c>
      <c r="DM713">
        <v>0</v>
      </c>
      <c r="DN713" t="s">
        <v>686</v>
      </c>
      <c r="DO713">
        <v>12.62</v>
      </c>
    </row>
    <row r="714" spans="1:119" x14ac:dyDescent="0.2">
      <c r="A714">
        <f>ROW(Source!A374)</f>
        <v>374</v>
      </c>
      <c r="B714">
        <v>85736473</v>
      </c>
      <c r="C714">
        <v>85737843</v>
      </c>
      <c r="D714">
        <v>85229166</v>
      </c>
      <c r="E714">
        <v>1</v>
      </c>
      <c r="F714">
        <v>1</v>
      </c>
      <c r="G714">
        <v>1081</v>
      </c>
      <c r="H714">
        <v>2</v>
      </c>
      <c r="I714" t="s">
        <v>727</v>
      </c>
      <c r="J714" t="s">
        <v>728</v>
      </c>
      <c r="K714" t="s">
        <v>729</v>
      </c>
      <c r="L714">
        <v>1368</v>
      </c>
      <c r="N714">
        <v>1011</v>
      </c>
      <c r="O714" t="s">
        <v>690</v>
      </c>
      <c r="P714" t="s">
        <v>690</v>
      </c>
      <c r="Q714">
        <v>1</v>
      </c>
      <c r="W714">
        <v>0</v>
      </c>
      <c r="X714">
        <v>-44940208</v>
      </c>
      <c r="Y714">
        <f>((AT714*1.25)*1.2)</f>
        <v>0.09</v>
      </c>
      <c r="AA714">
        <v>0</v>
      </c>
      <c r="AB714">
        <v>2758.65</v>
      </c>
      <c r="AC714">
        <v>1017.92</v>
      </c>
      <c r="AD714">
        <v>0</v>
      </c>
      <c r="AE714">
        <v>0</v>
      </c>
      <c r="AF714">
        <v>179.17</v>
      </c>
      <c r="AG714">
        <v>16.93</v>
      </c>
      <c r="AH714">
        <v>0</v>
      </c>
      <c r="AI714">
        <v>1</v>
      </c>
      <c r="AJ714">
        <v>14.43</v>
      </c>
      <c r="AK714">
        <v>56.35</v>
      </c>
      <c r="AL714">
        <v>1</v>
      </c>
      <c r="AM714">
        <v>2</v>
      </c>
      <c r="AN714">
        <v>0</v>
      </c>
      <c r="AO714">
        <v>1</v>
      </c>
      <c r="AP714">
        <v>1</v>
      </c>
      <c r="AQ714">
        <v>0</v>
      </c>
      <c r="AR714">
        <v>0</v>
      </c>
      <c r="AS714" t="s">
        <v>3</v>
      </c>
      <c r="AT714">
        <v>0.06</v>
      </c>
      <c r="AU714" t="s">
        <v>140</v>
      </c>
      <c r="AV714">
        <v>0</v>
      </c>
      <c r="AW714">
        <v>2</v>
      </c>
      <c r="AX714">
        <v>85737862</v>
      </c>
      <c r="AY714">
        <v>1</v>
      </c>
      <c r="AZ714">
        <v>0</v>
      </c>
      <c r="BA714">
        <v>703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CV714">
        <v>0</v>
      </c>
      <c r="CW714">
        <f>ROUND(Y714*Source!I374*DO714,9)</f>
        <v>0.97516800000000003</v>
      </c>
      <c r="CX714">
        <f>ROUND(Y714*Source!I374,9)</f>
        <v>5.7599999999999998E-2</v>
      </c>
      <c r="CY714">
        <f>AB714</f>
        <v>2758.65</v>
      </c>
      <c r="CZ714">
        <f>AF714</f>
        <v>179.17</v>
      </c>
      <c r="DA714">
        <f>AJ714</f>
        <v>14.43</v>
      </c>
      <c r="DB714">
        <f>ROUND(((ROUND(AT714*CZ714,2)*1.25)*1.2),6)</f>
        <v>16.125</v>
      </c>
      <c r="DC714">
        <f>ROUND(((ROUND(AT714*AG714,2)*1.25)*1.2),6)</f>
        <v>1.53</v>
      </c>
      <c r="DD714" t="s">
        <v>3</v>
      </c>
      <c r="DE714" t="s">
        <v>3</v>
      </c>
      <c r="DF714">
        <f t="shared" si="396"/>
        <v>0</v>
      </c>
      <c r="DG714">
        <f>ROUND(ROUND(AF714*AJ714,2)*CX714,2)</f>
        <v>148.91999999999999</v>
      </c>
      <c r="DH714">
        <f>ROUND(ROUND(AG714*AK714,2)*CX714,2)</f>
        <v>54.95</v>
      </c>
      <c r="DI714">
        <f t="shared" si="404"/>
        <v>0</v>
      </c>
      <c r="DJ714">
        <f>DG714</f>
        <v>148.91999999999999</v>
      </c>
      <c r="DK714">
        <v>0</v>
      </c>
      <c r="DL714" t="s">
        <v>707</v>
      </c>
      <c r="DM714">
        <v>0</v>
      </c>
      <c r="DN714" t="s">
        <v>686</v>
      </c>
      <c r="DO714">
        <v>16.93</v>
      </c>
    </row>
    <row r="715" spans="1:119" x14ac:dyDescent="0.2">
      <c r="A715">
        <f>ROW(Source!A374)</f>
        <v>374</v>
      </c>
      <c r="B715">
        <v>85736473</v>
      </c>
      <c r="C715">
        <v>85737843</v>
      </c>
      <c r="D715">
        <v>85198960</v>
      </c>
      <c r="E715">
        <v>1</v>
      </c>
      <c r="F715">
        <v>1</v>
      </c>
      <c r="G715">
        <v>1081</v>
      </c>
      <c r="H715">
        <v>3</v>
      </c>
      <c r="I715" t="s">
        <v>714</v>
      </c>
      <c r="J715" t="s">
        <v>715</v>
      </c>
      <c r="K715" t="s">
        <v>716</v>
      </c>
      <c r="L715">
        <v>1339</v>
      </c>
      <c r="N715">
        <v>1007</v>
      </c>
      <c r="O715" t="s">
        <v>694</v>
      </c>
      <c r="P715" t="s">
        <v>694</v>
      </c>
      <c r="Q715">
        <v>1</v>
      </c>
      <c r="W715">
        <v>0</v>
      </c>
      <c r="X715">
        <v>-1622585150</v>
      </c>
      <c r="Y715">
        <f t="shared" ref="Y715:Y724" si="405">((AT715*1)*1)</f>
        <v>0.15067</v>
      </c>
      <c r="AA715">
        <v>54.79</v>
      </c>
      <c r="AB715">
        <v>0</v>
      </c>
      <c r="AC715">
        <v>0</v>
      </c>
      <c r="AD715">
        <v>0</v>
      </c>
      <c r="AE715">
        <v>7.07</v>
      </c>
      <c r="AF715">
        <v>0</v>
      </c>
      <c r="AG715">
        <v>0</v>
      </c>
      <c r="AH715">
        <v>0</v>
      </c>
      <c r="AI715">
        <v>7.75</v>
      </c>
      <c r="AJ715">
        <v>1</v>
      </c>
      <c r="AK715">
        <v>1</v>
      </c>
      <c r="AL715">
        <v>1</v>
      </c>
      <c r="AM715">
        <v>2</v>
      </c>
      <c r="AN715">
        <v>0</v>
      </c>
      <c r="AO715">
        <v>1</v>
      </c>
      <c r="AP715">
        <v>1</v>
      </c>
      <c r="AQ715">
        <v>0</v>
      </c>
      <c r="AR715">
        <v>0</v>
      </c>
      <c r="AS715" t="s">
        <v>3</v>
      </c>
      <c r="AT715">
        <v>0.15067</v>
      </c>
      <c r="AU715" t="s">
        <v>42</v>
      </c>
      <c r="AV715">
        <v>0</v>
      </c>
      <c r="AW715">
        <v>2</v>
      </c>
      <c r="AX715">
        <v>85737863</v>
      </c>
      <c r="AY715">
        <v>1</v>
      </c>
      <c r="AZ715">
        <v>0</v>
      </c>
      <c r="BA715">
        <v>704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CV715">
        <v>0</v>
      </c>
      <c r="CW715">
        <v>0</v>
      </c>
      <c r="CX715">
        <f>ROUND(Y715*Source!I374,9)</f>
        <v>9.6428799999999995E-2</v>
      </c>
      <c r="CY715">
        <f t="shared" ref="CY715:CY724" si="406">AA715</f>
        <v>54.79</v>
      </c>
      <c r="CZ715">
        <f t="shared" ref="CZ715:CZ724" si="407">AE715</f>
        <v>7.07</v>
      </c>
      <c r="DA715">
        <f t="shared" ref="DA715:DA724" si="408">AI715</f>
        <v>7.75</v>
      </c>
      <c r="DB715">
        <f t="shared" ref="DB715:DB724" si="409">ROUND(((ROUND(AT715*CZ715,2)*1)*1),6)</f>
        <v>1.07</v>
      </c>
      <c r="DC715">
        <f t="shared" ref="DC715:DC724" si="410">ROUND(((ROUND(AT715*AG715,2)*1)*1),6)</f>
        <v>0</v>
      </c>
      <c r="DD715" t="s">
        <v>3</v>
      </c>
      <c r="DE715" t="s">
        <v>3</v>
      </c>
      <c r="DF715">
        <f t="shared" ref="DF715:DF724" si="411">ROUND(ROUND(AE715*AI715,2)*CX715,2)</f>
        <v>5.28</v>
      </c>
      <c r="DG715">
        <f t="shared" ref="DG715:DG739" si="412">ROUND(ROUND(AF715,2)*CX715,2)</f>
        <v>0</v>
      </c>
      <c r="DH715">
        <f t="shared" ref="DH715:DH740" si="413">ROUND(ROUND(AG715,2)*CX715,2)</f>
        <v>0</v>
      </c>
      <c r="DI715">
        <f t="shared" si="404"/>
        <v>0</v>
      </c>
      <c r="DJ715">
        <f t="shared" ref="DJ715:DJ724" si="414">DF715</f>
        <v>5.28</v>
      </c>
      <c r="DK715">
        <v>0</v>
      </c>
      <c r="DL715" t="s">
        <v>3</v>
      </c>
      <c r="DM715">
        <v>0</v>
      </c>
      <c r="DN715" t="s">
        <v>3</v>
      </c>
      <c r="DO715">
        <v>0</v>
      </c>
    </row>
    <row r="716" spans="1:119" x14ac:dyDescent="0.2">
      <c r="A716">
        <f>ROW(Source!A374)</f>
        <v>374</v>
      </c>
      <c r="B716">
        <v>85736473</v>
      </c>
      <c r="C716">
        <v>85737843</v>
      </c>
      <c r="D716">
        <v>85200671</v>
      </c>
      <c r="E716">
        <v>1</v>
      </c>
      <c r="F716">
        <v>1</v>
      </c>
      <c r="G716">
        <v>1081</v>
      </c>
      <c r="H716">
        <v>3</v>
      </c>
      <c r="I716" t="s">
        <v>730</v>
      </c>
      <c r="J716" t="s">
        <v>731</v>
      </c>
      <c r="K716" t="s">
        <v>732</v>
      </c>
      <c r="L716">
        <v>1346</v>
      </c>
      <c r="N716">
        <v>1009</v>
      </c>
      <c r="O716" t="s">
        <v>723</v>
      </c>
      <c r="P716" t="s">
        <v>723</v>
      </c>
      <c r="Q716">
        <v>1</v>
      </c>
      <c r="W716">
        <v>0</v>
      </c>
      <c r="X716">
        <v>1021383118</v>
      </c>
      <c r="Y716">
        <f t="shared" si="405"/>
        <v>0.05</v>
      </c>
      <c r="AA716">
        <v>315.23</v>
      </c>
      <c r="AB716">
        <v>0</v>
      </c>
      <c r="AC716">
        <v>0</v>
      </c>
      <c r="AD716">
        <v>0</v>
      </c>
      <c r="AE716">
        <v>37.979999999999997</v>
      </c>
      <c r="AF716">
        <v>0</v>
      </c>
      <c r="AG716">
        <v>0</v>
      </c>
      <c r="AH716">
        <v>0</v>
      </c>
      <c r="AI716">
        <v>8.3000000000000007</v>
      </c>
      <c r="AJ716">
        <v>1</v>
      </c>
      <c r="AK716">
        <v>1</v>
      </c>
      <c r="AL716">
        <v>1</v>
      </c>
      <c r="AM716">
        <v>2</v>
      </c>
      <c r="AN716">
        <v>0</v>
      </c>
      <c r="AO716">
        <v>1</v>
      </c>
      <c r="AP716">
        <v>1</v>
      </c>
      <c r="AQ716">
        <v>0</v>
      </c>
      <c r="AR716">
        <v>0</v>
      </c>
      <c r="AS716" t="s">
        <v>3</v>
      </c>
      <c r="AT716">
        <v>0.05</v>
      </c>
      <c r="AU716" t="s">
        <v>42</v>
      </c>
      <c r="AV716">
        <v>0</v>
      </c>
      <c r="AW716">
        <v>2</v>
      </c>
      <c r="AX716">
        <v>85737864</v>
      </c>
      <c r="AY716">
        <v>1</v>
      </c>
      <c r="AZ716">
        <v>0</v>
      </c>
      <c r="BA716">
        <v>705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CV716">
        <v>0</v>
      </c>
      <c r="CW716">
        <v>0</v>
      </c>
      <c r="CX716">
        <f>ROUND(Y716*Source!I374,9)</f>
        <v>3.2000000000000001E-2</v>
      </c>
      <c r="CY716">
        <f t="shared" si="406"/>
        <v>315.23</v>
      </c>
      <c r="CZ716">
        <f t="shared" si="407"/>
        <v>37.979999999999997</v>
      </c>
      <c r="DA716">
        <f t="shared" si="408"/>
        <v>8.3000000000000007</v>
      </c>
      <c r="DB716">
        <f t="shared" si="409"/>
        <v>1.9</v>
      </c>
      <c r="DC716">
        <f t="shared" si="410"/>
        <v>0</v>
      </c>
      <c r="DD716" t="s">
        <v>3</v>
      </c>
      <c r="DE716" t="s">
        <v>3</v>
      </c>
      <c r="DF716">
        <f t="shared" si="411"/>
        <v>10.09</v>
      </c>
      <c r="DG716">
        <f t="shared" si="412"/>
        <v>0</v>
      </c>
      <c r="DH716">
        <f t="shared" si="413"/>
        <v>0</v>
      </c>
      <c r="DI716">
        <f t="shared" si="404"/>
        <v>0</v>
      </c>
      <c r="DJ716">
        <f t="shared" si="414"/>
        <v>10.09</v>
      </c>
      <c r="DK716">
        <v>0</v>
      </c>
      <c r="DL716" t="s">
        <v>3</v>
      </c>
      <c r="DM716">
        <v>0</v>
      </c>
      <c r="DN716" t="s">
        <v>3</v>
      </c>
      <c r="DO716">
        <v>0</v>
      </c>
    </row>
    <row r="717" spans="1:119" x14ac:dyDescent="0.2">
      <c r="A717">
        <f>ROW(Source!A374)</f>
        <v>374</v>
      </c>
      <c r="B717">
        <v>85736473</v>
      </c>
      <c r="C717">
        <v>85737843</v>
      </c>
      <c r="D717">
        <v>85199079</v>
      </c>
      <c r="E717">
        <v>1</v>
      </c>
      <c r="F717">
        <v>1</v>
      </c>
      <c r="G717">
        <v>1081</v>
      </c>
      <c r="H717">
        <v>3</v>
      </c>
      <c r="I717" t="s">
        <v>733</v>
      </c>
      <c r="J717" t="s">
        <v>734</v>
      </c>
      <c r="K717" t="s">
        <v>735</v>
      </c>
      <c r="L717">
        <v>1348</v>
      </c>
      <c r="N717">
        <v>1009</v>
      </c>
      <c r="O717" t="s">
        <v>700</v>
      </c>
      <c r="P717" t="s">
        <v>700</v>
      </c>
      <c r="Q717">
        <v>1000</v>
      </c>
      <c r="W717">
        <v>0</v>
      </c>
      <c r="X717">
        <v>-1462767551</v>
      </c>
      <c r="Y717">
        <f t="shared" si="405"/>
        <v>3.9999999999999998E-6</v>
      </c>
      <c r="AA717">
        <v>65213.77</v>
      </c>
      <c r="AB717">
        <v>0</v>
      </c>
      <c r="AC717">
        <v>0</v>
      </c>
      <c r="AD717">
        <v>0</v>
      </c>
      <c r="AE717">
        <v>3234.81</v>
      </c>
      <c r="AF717">
        <v>0</v>
      </c>
      <c r="AG717">
        <v>0</v>
      </c>
      <c r="AH717">
        <v>0</v>
      </c>
      <c r="AI717">
        <v>20.16</v>
      </c>
      <c r="AJ717">
        <v>1</v>
      </c>
      <c r="AK717">
        <v>1</v>
      </c>
      <c r="AL717">
        <v>1</v>
      </c>
      <c r="AM717">
        <v>2</v>
      </c>
      <c r="AN717">
        <v>0</v>
      </c>
      <c r="AO717">
        <v>1</v>
      </c>
      <c r="AP717">
        <v>1</v>
      </c>
      <c r="AQ717">
        <v>0</v>
      </c>
      <c r="AR717">
        <v>0</v>
      </c>
      <c r="AS717" t="s">
        <v>3</v>
      </c>
      <c r="AT717">
        <v>3.9999999999999998E-6</v>
      </c>
      <c r="AU717" t="s">
        <v>42</v>
      </c>
      <c r="AV717">
        <v>0</v>
      </c>
      <c r="AW717">
        <v>2</v>
      </c>
      <c r="AX717">
        <v>85737865</v>
      </c>
      <c r="AY717">
        <v>1</v>
      </c>
      <c r="AZ717">
        <v>0</v>
      </c>
      <c r="BA717">
        <v>706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CV717">
        <v>0</v>
      </c>
      <c r="CW717">
        <v>0</v>
      </c>
      <c r="CX717">
        <f>ROUND(Y717*Source!I374,9)</f>
        <v>2.5600000000000001E-6</v>
      </c>
      <c r="CY717">
        <f t="shared" si="406"/>
        <v>65213.77</v>
      </c>
      <c r="CZ717">
        <f t="shared" si="407"/>
        <v>3234.81</v>
      </c>
      <c r="DA717">
        <f t="shared" si="408"/>
        <v>20.16</v>
      </c>
      <c r="DB717">
        <f t="shared" si="409"/>
        <v>0.01</v>
      </c>
      <c r="DC717">
        <f t="shared" si="410"/>
        <v>0</v>
      </c>
      <c r="DD717" t="s">
        <v>3</v>
      </c>
      <c r="DE717" t="s">
        <v>3</v>
      </c>
      <c r="DF717">
        <f t="shared" si="411"/>
        <v>0.17</v>
      </c>
      <c r="DG717">
        <f t="shared" si="412"/>
        <v>0</v>
      </c>
      <c r="DH717">
        <f t="shared" si="413"/>
        <v>0</v>
      </c>
      <c r="DI717">
        <f t="shared" si="404"/>
        <v>0</v>
      </c>
      <c r="DJ717">
        <f t="shared" si="414"/>
        <v>0.17</v>
      </c>
      <c r="DK717">
        <v>0</v>
      </c>
      <c r="DL717" t="s">
        <v>3</v>
      </c>
      <c r="DM717">
        <v>0</v>
      </c>
      <c r="DN717" t="s">
        <v>3</v>
      </c>
      <c r="DO717">
        <v>0</v>
      </c>
    </row>
    <row r="718" spans="1:119" x14ac:dyDescent="0.2">
      <c r="A718">
        <f>ROW(Source!A374)</f>
        <v>374</v>
      </c>
      <c r="B718">
        <v>85736473</v>
      </c>
      <c r="C718">
        <v>85737843</v>
      </c>
      <c r="D718">
        <v>85198892</v>
      </c>
      <c r="E718">
        <v>1</v>
      </c>
      <c r="F718">
        <v>1</v>
      </c>
      <c r="G718">
        <v>1081</v>
      </c>
      <c r="H718">
        <v>3</v>
      </c>
      <c r="I718" t="s">
        <v>691</v>
      </c>
      <c r="J718" t="s">
        <v>692</v>
      </c>
      <c r="K718" t="s">
        <v>693</v>
      </c>
      <c r="L718">
        <v>1339</v>
      </c>
      <c r="N718">
        <v>1007</v>
      </c>
      <c r="O718" t="s">
        <v>694</v>
      </c>
      <c r="P718" t="s">
        <v>694</v>
      </c>
      <c r="Q718">
        <v>1</v>
      </c>
      <c r="W718">
        <v>0</v>
      </c>
      <c r="X718">
        <v>-676034668</v>
      </c>
      <c r="Y718">
        <f t="shared" si="405"/>
        <v>0.19</v>
      </c>
      <c r="AA718">
        <v>760.17</v>
      </c>
      <c r="AB718">
        <v>0</v>
      </c>
      <c r="AC718">
        <v>0</v>
      </c>
      <c r="AD718">
        <v>0</v>
      </c>
      <c r="AE718">
        <v>53.42</v>
      </c>
      <c r="AF718">
        <v>0</v>
      </c>
      <c r="AG718">
        <v>0</v>
      </c>
      <c r="AH718">
        <v>0</v>
      </c>
      <c r="AI718">
        <v>14.23</v>
      </c>
      <c r="AJ718">
        <v>1</v>
      </c>
      <c r="AK718">
        <v>1</v>
      </c>
      <c r="AL718">
        <v>1</v>
      </c>
      <c r="AM718">
        <v>2</v>
      </c>
      <c r="AN718">
        <v>0</v>
      </c>
      <c r="AO718">
        <v>1</v>
      </c>
      <c r="AP718">
        <v>1</v>
      </c>
      <c r="AQ718">
        <v>0</v>
      </c>
      <c r="AR718">
        <v>0</v>
      </c>
      <c r="AS718" t="s">
        <v>3</v>
      </c>
      <c r="AT718">
        <v>0.19</v>
      </c>
      <c r="AU718" t="s">
        <v>42</v>
      </c>
      <c r="AV718">
        <v>0</v>
      </c>
      <c r="AW718">
        <v>2</v>
      </c>
      <c r="AX718">
        <v>85737866</v>
      </c>
      <c r="AY718">
        <v>1</v>
      </c>
      <c r="AZ718">
        <v>0</v>
      </c>
      <c r="BA718">
        <v>707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CV718">
        <v>0</v>
      </c>
      <c r="CW718">
        <v>0</v>
      </c>
      <c r="CX718">
        <f>ROUND(Y718*Source!I374,9)</f>
        <v>0.1216</v>
      </c>
      <c r="CY718">
        <f t="shared" si="406"/>
        <v>760.17</v>
      </c>
      <c r="CZ718">
        <f t="shared" si="407"/>
        <v>53.42</v>
      </c>
      <c r="DA718">
        <f t="shared" si="408"/>
        <v>14.23</v>
      </c>
      <c r="DB718">
        <f t="shared" si="409"/>
        <v>10.15</v>
      </c>
      <c r="DC718">
        <f t="shared" si="410"/>
        <v>0</v>
      </c>
      <c r="DD718" t="s">
        <v>3</v>
      </c>
      <c r="DE718" t="s">
        <v>3</v>
      </c>
      <c r="DF718">
        <f t="shared" si="411"/>
        <v>92.44</v>
      </c>
      <c r="DG718">
        <f t="shared" si="412"/>
        <v>0</v>
      </c>
      <c r="DH718">
        <f t="shared" si="413"/>
        <v>0</v>
      </c>
      <c r="DI718">
        <f t="shared" si="404"/>
        <v>0</v>
      </c>
      <c r="DJ718">
        <f t="shared" si="414"/>
        <v>92.44</v>
      </c>
      <c r="DK718">
        <v>0</v>
      </c>
      <c r="DL718" t="s">
        <v>3</v>
      </c>
      <c r="DM718">
        <v>0</v>
      </c>
      <c r="DN718" t="s">
        <v>3</v>
      </c>
      <c r="DO718">
        <v>0</v>
      </c>
    </row>
    <row r="719" spans="1:119" x14ac:dyDescent="0.2">
      <c r="A719">
        <f>ROW(Source!A374)</f>
        <v>374</v>
      </c>
      <c r="B719">
        <v>85736473</v>
      </c>
      <c r="C719">
        <v>85737843</v>
      </c>
      <c r="D719">
        <v>85199158</v>
      </c>
      <c r="E719">
        <v>1</v>
      </c>
      <c r="F719">
        <v>1</v>
      </c>
      <c r="G719">
        <v>1081</v>
      </c>
      <c r="H719">
        <v>3</v>
      </c>
      <c r="I719" t="s">
        <v>695</v>
      </c>
      <c r="J719" t="s">
        <v>696</v>
      </c>
      <c r="K719" t="s">
        <v>697</v>
      </c>
      <c r="L719">
        <v>1339</v>
      </c>
      <c r="N719">
        <v>1007</v>
      </c>
      <c r="O719" t="s">
        <v>694</v>
      </c>
      <c r="P719" t="s">
        <v>694</v>
      </c>
      <c r="Q719">
        <v>1</v>
      </c>
      <c r="W719">
        <v>0</v>
      </c>
      <c r="X719">
        <v>-1235260082</v>
      </c>
      <c r="Y719">
        <f t="shared" si="405"/>
        <v>0.34200000000000003</v>
      </c>
      <c r="AA719">
        <v>101.33</v>
      </c>
      <c r="AB719">
        <v>0</v>
      </c>
      <c r="AC719">
        <v>0</v>
      </c>
      <c r="AD719">
        <v>0</v>
      </c>
      <c r="AE719">
        <v>5.82</v>
      </c>
      <c r="AF719">
        <v>0</v>
      </c>
      <c r="AG719">
        <v>0</v>
      </c>
      <c r="AH719">
        <v>0</v>
      </c>
      <c r="AI719">
        <v>17.41</v>
      </c>
      <c r="AJ719">
        <v>1</v>
      </c>
      <c r="AK719">
        <v>1</v>
      </c>
      <c r="AL719">
        <v>1</v>
      </c>
      <c r="AM719">
        <v>2</v>
      </c>
      <c r="AN719">
        <v>0</v>
      </c>
      <c r="AO719">
        <v>1</v>
      </c>
      <c r="AP719">
        <v>1</v>
      </c>
      <c r="AQ719">
        <v>0</v>
      </c>
      <c r="AR719">
        <v>0</v>
      </c>
      <c r="AS719" t="s">
        <v>3</v>
      </c>
      <c r="AT719">
        <v>0.34200000000000003</v>
      </c>
      <c r="AU719" t="s">
        <v>42</v>
      </c>
      <c r="AV719">
        <v>0</v>
      </c>
      <c r="AW719">
        <v>2</v>
      </c>
      <c r="AX719">
        <v>85737867</v>
      </c>
      <c r="AY719">
        <v>1</v>
      </c>
      <c r="AZ719">
        <v>0</v>
      </c>
      <c r="BA719">
        <v>708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CV719">
        <v>0</v>
      </c>
      <c r="CW719">
        <v>0</v>
      </c>
      <c r="CX719">
        <f>ROUND(Y719*Source!I374,9)</f>
        <v>0.21887999999999999</v>
      </c>
      <c r="CY719">
        <f t="shared" si="406"/>
        <v>101.33</v>
      </c>
      <c r="CZ719">
        <f t="shared" si="407"/>
        <v>5.82</v>
      </c>
      <c r="DA719">
        <f t="shared" si="408"/>
        <v>17.41</v>
      </c>
      <c r="DB719">
        <f t="shared" si="409"/>
        <v>1.99</v>
      </c>
      <c r="DC719">
        <f t="shared" si="410"/>
        <v>0</v>
      </c>
      <c r="DD719" t="s">
        <v>3</v>
      </c>
      <c r="DE719" t="s">
        <v>3</v>
      </c>
      <c r="DF719">
        <f t="shared" si="411"/>
        <v>22.18</v>
      </c>
      <c r="DG719">
        <f t="shared" si="412"/>
        <v>0</v>
      </c>
      <c r="DH719">
        <f t="shared" si="413"/>
        <v>0</v>
      </c>
      <c r="DI719">
        <f t="shared" si="404"/>
        <v>0</v>
      </c>
      <c r="DJ719">
        <f t="shared" si="414"/>
        <v>22.18</v>
      </c>
      <c r="DK719">
        <v>0</v>
      </c>
      <c r="DL719" t="s">
        <v>3</v>
      </c>
      <c r="DM719">
        <v>0</v>
      </c>
      <c r="DN719" t="s">
        <v>3</v>
      </c>
      <c r="DO719">
        <v>0</v>
      </c>
    </row>
    <row r="720" spans="1:119" x14ac:dyDescent="0.2">
      <c r="A720">
        <f>ROW(Source!A374)</f>
        <v>374</v>
      </c>
      <c r="B720">
        <v>85736473</v>
      </c>
      <c r="C720">
        <v>85737843</v>
      </c>
      <c r="D720">
        <v>85199230</v>
      </c>
      <c r="E720">
        <v>1</v>
      </c>
      <c r="F720">
        <v>1</v>
      </c>
      <c r="G720">
        <v>1081</v>
      </c>
      <c r="H720">
        <v>3</v>
      </c>
      <c r="I720" t="s">
        <v>736</v>
      </c>
      <c r="J720" t="s">
        <v>737</v>
      </c>
      <c r="K720" t="s">
        <v>738</v>
      </c>
      <c r="L720">
        <v>1348</v>
      </c>
      <c r="N720">
        <v>1009</v>
      </c>
      <c r="O720" t="s">
        <v>700</v>
      </c>
      <c r="P720" t="s">
        <v>700</v>
      </c>
      <c r="Q720">
        <v>1000</v>
      </c>
      <c r="W720">
        <v>0</v>
      </c>
      <c r="X720">
        <v>1270042986</v>
      </c>
      <c r="Y720">
        <f t="shared" si="405"/>
        <v>8.7000000000000001E-4</v>
      </c>
      <c r="AA720">
        <v>55941.2</v>
      </c>
      <c r="AB720">
        <v>0</v>
      </c>
      <c r="AC720">
        <v>0</v>
      </c>
      <c r="AD720">
        <v>0</v>
      </c>
      <c r="AE720">
        <v>16214.84</v>
      </c>
      <c r="AF720">
        <v>0</v>
      </c>
      <c r="AG720">
        <v>0</v>
      </c>
      <c r="AH720">
        <v>0</v>
      </c>
      <c r="AI720">
        <v>3.45</v>
      </c>
      <c r="AJ720">
        <v>1</v>
      </c>
      <c r="AK720">
        <v>1</v>
      </c>
      <c r="AL720">
        <v>1</v>
      </c>
      <c r="AM720">
        <v>2</v>
      </c>
      <c r="AN720">
        <v>0</v>
      </c>
      <c r="AO720">
        <v>1</v>
      </c>
      <c r="AP720">
        <v>1</v>
      </c>
      <c r="AQ720">
        <v>0</v>
      </c>
      <c r="AR720">
        <v>0</v>
      </c>
      <c r="AS720" t="s">
        <v>3</v>
      </c>
      <c r="AT720">
        <v>8.7000000000000001E-4</v>
      </c>
      <c r="AU720" t="s">
        <v>42</v>
      </c>
      <c r="AV720">
        <v>0</v>
      </c>
      <c r="AW720">
        <v>2</v>
      </c>
      <c r="AX720">
        <v>85737868</v>
      </c>
      <c r="AY720">
        <v>1</v>
      </c>
      <c r="AZ720">
        <v>0</v>
      </c>
      <c r="BA720">
        <v>709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CV720">
        <v>0</v>
      </c>
      <c r="CW720">
        <v>0</v>
      </c>
      <c r="CX720">
        <f>ROUND(Y720*Source!I374,9)</f>
        <v>5.5679999999999998E-4</v>
      </c>
      <c r="CY720">
        <f t="shared" si="406"/>
        <v>55941.2</v>
      </c>
      <c r="CZ720">
        <f t="shared" si="407"/>
        <v>16214.84</v>
      </c>
      <c r="DA720">
        <f t="shared" si="408"/>
        <v>3.45</v>
      </c>
      <c r="DB720">
        <f t="shared" si="409"/>
        <v>14.11</v>
      </c>
      <c r="DC720">
        <f t="shared" si="410"/>
        <v>0</v>
      </c>
      <c r="DD720" t="s">
        <v>3</v>
      </c>
      <c r="DE720" t="s">
        <v>3</v>
      </c>
      <c r="DF720">
        <f t="shared" si="411"/>
        <v>31.15</v>
      </c>
      <c r="DG720">
        <f t="shared" si="412"/>
        <v>0</v>
      </c>
      <c r="DH720">
        <f t="shared" si="413"/>
        <v>0</v>
      </c>
      <c r="DI720">
        <f t="shared" si="404"/>
        <v>0</v>
      </c>
      <c r="DJ720">
        <f t="shared" si="414"/>
        <v>31.15</v>
      </c>
      <c r="DK720">
        <v>0</v>
      </c>
      <c r="DL720" t="s">
        <v>3</v>
      </c>
      <c r="DM720">
        <v>0</v>
      </c>
      <c r="DN720" t="s">
        <v>3</v>
      </c>
      <c r="DO720">
        <v>0</v>
      </c>
    </row>
    <row r="721" spans="1:119" x14ac:dyDescent="0.2">
      <c r="A721">
        <f>ROW(Source!A374)</f>
        <v>374</v>
      </c>
      <c r="B721">
        <v>85736473</v>
      </c>
      <c r="C721">
        <v>85737843</v>
      </c>
      <c r="D721">
        <v>85199398</v>
      </c>
      <c r="E721">
        <v>1</v>
      </c>
      <c r="F721">
        <v>1</v>
      </c>
      <c r="G721">
        <v>1081</v>
      </c>
      <c r="H721">
        <v>3</v>
      </c>
      <c r="I721" t="s">
        <v>739</v>
      </c>
      <c r="J721" t="s">
        <v>740</v>
      </c>
      <c r="K721" t="s">
        <v>741</v>
      </c>
      <c r="L721">
        <v>1346</v>
      </c>
      <c r="N721">
        <v>1009</v>
      </c>
      <c r="O721" t="s">
        <v>723</v>
      </c>
      <c r="P721" t="s">
        <v>723</v>
      </c>
      <c r="Q721">
        <v>1</v>
      </c>
      <c r="W721">
        <v>0</v>
      </c>
      <c r="X721">
        <v>488689173</v>
      </c>
      <c r="Y721">
        <f t="shared" si="405"/>
        <v>0.1</v>
      </c>
      <c r="AA721">
        <v>85.81</v>
      </c>
      <c r="AB721">
        <v>0</v>
      </c>
      <c r="AC721">
        <v>0</v>
      </c>
      <c r="AD721">
        <v>0</v>
      </c>
      <c r="AE721">
        <v>20.190000000000001</v>
      </c>
      <c r="AF721">
        <v>0</v>
      </c>
      <c r="AG721">
        <v>0</v>
      </c>
      <c r="AH721">
        <v>0</v>
      </c>
      <c r="AI721">
        <v>4.25</v>
      </c>
      <c r="AJ721">
        <v>1</v>
      </c>
      <c r="AK721">
        <v>1</v>
      </c>
      <c r="AL721">
        <v>1</v>
      </c>
      <c r="AM721">
        <v>2</v>
      </c>
      <c r="AN721">
        <v>0</v>
      </c>
      <c r="AO721">
        <v>1</v>
      </c>
      <c r="AP721">
        <v>1</v>
      </c>
      <c r="AQ721">
        <v>0</v>
      </c>
      <c r="AR721">
        <v>0</v>
      </c>
      <c r="AS721" t="s">
        <v>3</v>
      </c>
      <c r="AT721">
        <v>0.1</v>
      </c>
      <c r="AU721" t="s">
        <v>42</v>
      </c>
      <c r="AV721">
        <v>0</v>
      </c>
      <c r="AW721">
        <v>2</v>
      </c>
      <c r="AX721">
        <v>85737869</v>
      </c>
      <c r="AY721">
        <v>1</v>
      </c>
      <c r="AZ721">
        <v>0</v>
      </c>
      <c r="BA721">
        <v>710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CV721">
        <v>0</v>
      </c>
      <c r="CW721">
        <v>0</v>
      </c>
      <c r="CX721">
        <f>ROUND(Y721*Source!I374,9)</f>
        <v>6.4000000000000001E-2</v>
      </c>
      <c r="CY721">
        <f t="shared" si="406"/>
        <v>85.81</v>
      </c>
      <c r="CZ721">
        <f t="shared" si="407"/>
        <v>20.190000000000001</v>
      </c>
      <c r="DA721">
        <f t="shared" si="408"/>
        <v>4.25</v>
      </c>
      <c r="DB721">
        <f t="shared" si="409"/>
        <v>2.02</v>
      </c>
      <c r="DC721">
        <f t="shared" si="410"/>
        <v>0</v>
      </c>
      <c r="DD721" t="s">
        <v>3</v>
      </c>
      <c r="DE721" t="s">
        <v>3</v>
      </c>
      <c r="DF721">
        <f t="shared" si="411"/>
        <v>5.49</v>
      </c>
      <c r="DG721">
        <f t="shared" si="412"/>
        <v>0</v>
      </c>
      <c r="DH721">
        <f t="shared" si="413"/>
        <v>0</v>
      </c>
      <c r="DI721">
        <f t="shared" si="404"/>
        <v>0</v>
      </c>
      <c r="DJ721">
        <f t="shared" si="414"/>
        <v>5.49</v>
      </c>
      <c r="DK721">
        <v>0</v>
      </c>
      <c r="DL721" t="s">
        <v>3</v>
      </c>
      <c r="DM721">
        <v>0</v>
      </c>
      <c r="DN721" t="s">
        <v>3</v>
      </c>
      <c r="DO721">
        <v>0</v>
      </c>
    </row>
    <row r="722" spans="1:119" x14ac:dyDescent="0.2">
      <c r="A722">
        <f>ROW(Source!A374)</f>
        <v>374</v>
      </c>
      <c r="B722">
        <v>85736473</v>
      </c>
      <c r="C722">
        <v>85737843</v>
      </c>
      <c r="D722">
        <v>85199540</v>
      </c>
      <c r="E722">
        <v>1</v>
      </c>
      <c r="F722">
        <v>1</v>
      </c>
      <c r="G722">
        <v>1081</v>
      </c>
      <c r="H722">
        <v>3</v>
      </c>
      <c r="I722" t="s">
        <v>742</v>
      </c>
      <c r="J722" t="s">
        <v>743</v>
      </c>
      <c r="K722" t="s">
        <v>744</v>
      </c>
      <c r="L722">
        <v>1348</v>
      </c>
      <c r="N722">
        <v>1009</v>
      </c>
      <c r="O722" t="s">
        <v>700</v>
      </c>
      <c r="P722" t="s">
        <v>700</v>
      </c>
      <c r="Q722">
        <v>1000</v>
      </c>
      <c r="W722">
        <v>0</v>
      </c>
      <c r="X722">
        <v>-1009884797</v>
      </c>
      <c r="Y722">
        <f t="shared" si="405"/>
        <v>4.0000000000000002E-4</v>
      </c>
      <c r="AA722">
        <v>64157.13</v>
      </c>
      <c r="AB722">
        <v>0</v>
      </c>
      <c r="AC722">
        <v>0</v>
      </c>
      <c r="AD722">
        <v>0</v>
      </c>
      <c r="AE722">
        <v>35445.93</v>
      </c>
      <c r="AF722">
        <v>0</v>
      </c>
      <c r="AG722">
        <v>0</v>
      </c>
      <c r="AH722">
        <v>0</v>
      </c>
      <c r="AI722">
        <v>1.81</v>
      </c>
      <c r="AJ722">
        <v>1</v>
      </c>
      <c r="AK722">
        <v>1</v>
      </c>
      <c r="AL722">
        <v>1</v>
      </c>
      <c r="AM722">
        <v>2</v>
      </c>
      <c r="AN722">
        <v>0</v>
      </c>
      <c r="AO722">
        <v>1</v>
      </c>
      <c r="AP722">
        <v>1</v>
      </c>
      <c r="AQ722">
        <v>0</v>
      </c>
      <c r="AR722">
        <v>0</v>
      </c>
      <c r="AS722" t="s">
        <v>3</v>
      </c>
      <c r="AT722">
        <v>4.0000000000000002E-4</v>
      </c>
      <c r="AU722" t="s">
        <v>42</v>
      </c>
      <c r="AV722">
        <v>0</v>
      </c>
      <c r="AW722">
        <v>2</v>
      </c>
      <c r="AX722">
        <v>85737870</v>
      </c>
      <c r="AY722">
        <v>1</v>
      </c>
      <c r="AZ722">
        <v>0</v>
      </c>
      <c r="BA722">
        <v>711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CV722">
        <v>0</v>
      </c>
      <c r="CW722">
        <v>0</v>
      </c>
      <c r="CX722">
        <f>ROUND(Y722*Source!I374,9)</f>
        <v>2.5599999999999999E-4</v>
      </c>
      <c r="CY722">
        <f t="shared" si="406"/>
        <v>64157.13</v>
      </c>
      <c r="CZ722">
        <f t="shared" si="407"/>
        <v>35445.93</v>
      </c>
      <c r="DA722">
        <f t="shared" si="408"/>
        <v>1.81</v>
      </c>
      <c r="DB722">
        <f t="shared" si="409"/>
        <v>14.18</v>
      </c>
      <c r="DC722">
        <f t="shared" si="410"/>
        <v>0</v>
      </c>
      <c r="DD722" t="s">
        <v>3</v>
      </c>
      <c r="DE722" t="s">
        <v>3</v>
      </c>
      <c r="DF722">
        <f t="shared" si="411"/>
        <v>16.420000000000002</v>
      </c>
      <c r="DG722">
        <f t="shared" si="412"/>
        <v>0</v>
      </c>
      <c r="DH722">
        <f t="shared" si="413"/>
        <v>0</v>
      </c>
      <c r="DI722">
        <f t="shared" si="404"/>
        <v>0</v>
      </c>
      <c r="DJ722">
        <f t="shared" si="414"/>
        <v>16.420000000000002</v>
      </c>
      <c r="DK722">
        <v>0</v>
      </c>
      <c r="DL722" t="s">
        <v>3</v>
      </c>
      <c r="DM722">
        <v>0</v>
      </c>
      <c r="DN722" t="s">
        <v>3</v>
      </c>
      <c r="DO722">
        <v>0</v>
      </c>
    </row>
    <row r="723" spans="1:119" x14ac:dyDescent="0.2">
      <c r="A723">
        <f>ROW(Source!A374)</f>
        <v>374</v>
      </c>
      <c r="B723">
        <v>85736473</v>
      </c>
      <c r="C723">
        <v>85737843</v>
      </c>
      <c r="D723">
        <v>85211459</v>
      </c>
      <c r="E723">
        <v>1</v>
      </c>
      <c r="F723">
        <v>1</v>
      </c>
      <c r="G723">
        <v>1081</v>
      </c>
      <c r="H723">
        <v>3</v>
      </c>
      <c r="I723" t="s">
        <v>191</v>
      </c>
      <c r="J723" t="s">
        <v>193</v>
      </c>
      <c r="K723" t="s">
        <v>192</v>
      </c>
      <c r="L723">
        <v>1301</v>
      </c>
      <c r="N723">
        <v>1003</v>
      </c>
      <c r="O723" t="s">
        <v>156</v>
      </c>
      <c r="P723" t="s">
        <v>156</v>
      </c>
      <c r="Q723">
        <v>1</v>
      </c>
      <c r="W723">
        <v>0</v>
      </c>
      <c r="X723">
        <v>-173671470</v>
      </c>
      <c r="Y723">
        <f t="shared" si="405"/>
        <v>100</v>
      </c>
      <c r="AA723">
        <v>1062.52</v>
      </c>
      <c r="AB723">
        <v>0</v>
      </c>
      <c r="AC723">
        <v>0</v>
      </c>
      <c r="AD723">
        <v>0</v>
      </c>
      <c r="AE723">
        <v>51.28</v>
      </c>
      <c r="AF723">
        <v>0</v>
      </c>
      <c r="AG723">
        <v>0</v>
      </c>
      <c r="AH723">
        <v>0</v>
      </c>
      <c r="AI723">
        <v>20.72</v>
      </c>
      <c r="AJ723">
        <v>1</v>
      </c>
      <c r="AK723">
        <v>1</v>
      </c>
      <c r="AL723">
        <v>1</v>
      </c>
      <c r="AM723">
        <v>0</v>
      </c>
      <c r="AN723">
        <v>0</v>
      </c>
      <c r="AO723">
        <v>0</v>
      </c>
      <c r="AP723">
        <v>1</v>
      </c>
      <c r="AQ723">
        <v>0</v>
      </c>
      <c r="AR723">
        <v>0</v>
      </c>
      <c r="AS723" t="s">
        <v>3</v>
      </c>
      <c r="AT723">
        <v>100</v>
      </c>
      <c r="AU723" t="s">
        <v>42</v>
      </c>
      <c r="AV723">
        <v>0</v>
      </c>
      <c r="AW723">
        <v>1</v>
      </c>
      <c r="AX723">
        <v>-1</v>
      </c>
      <c r="AY723">
        <v>0</v>
      </c>
      <c r="AZ723">
        <v>0</v>
      </c>
      <c r="BA723" t="s">
        <v>3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CV723">
        <v>0</v>
      </c>
      <c r="CW723">
        <v>0</v>
      </c>
      <c r="CX723">
        <f>ROUND(Y723*Source!I374,9)</f>
        <v>64</v>
      </c>
      <c r="CY723">
        <f t="shared" si="406"/>
        <v>1062.52</v>
      </c>
      <c r="CZ723">
        <f t="shared" si="407"/>
        <v>51.28</v>
      </c>
      <c r="DA723">
        <f t="shared" si="408"/>
        <v>20.72</v>
      </c>
      <c r="DB723">
        <f t="shared" si="409"/>
        <v>5128</v>
      </c>
      <c r="DC723">
        <f t="shared" si="410"/>
        <v>0</v>
      </c>
      <c r="DD723" t="s">
        <v>3</v>
      </c>
      <c r="DE723" t="s">
        <v>3</v>
      </c>
      <c r="DF723">
        <f t="shared" si="411"/>
        <v>68001.279999999999</v>
      </c>
      <c r="DG723">
        <f t="shared" si="412"/>
        <v>0</v>
      </c>
      <c r="DH723">
        <f t="shared" si="413"/>
        <v>0</v>
      </c>
      <c r="DI723">
        <f t="shared" si="404"/>
        <v>0</v>
      </c>
      <c r="DJ723">
        <f t="shared" si="414"/>
        <v>68001.279999999999</v>
      </c>
      <c r="DK723">
        <v>0</v>
      </c>
      <c r="DL723" t="s">
        <v>3</v>
      </c>
      <c r="DM723">
        <v>0</v>
      </c>
      <c r="DN723" t="s">
        <v>3</v>
      </c>
      <c r="DO723">
        <v>0</v>
      </c>
    </row>
    <row r="724" spans="1:119" x14ac:dyDescent="0.2">
      <c r="A724">
        <f>ROW(Source!A374)</f>
        <v>374</v>
      </c>
      <c r="B724">
        <v>85736473</v>
      </c>
      <c r="C724">
        <v>85737843</v>
      </c>
      <c r="D724">
        <v>85216793</v>
      </c>
      <c r="E724">
        <v>1</v>
      </c>
      <c r="F724">
        <v>1</v>
      </c>
      <c r="G724">
        <v>1081</v>
      </c>
      <c r="H724">
        <v>3</v>
      </c>
      <c r="I724" t="s">
        <v>187</v>
      </c>
      <c r="J724" t="s">
        <v>189</v>
      </c>
      <c r="K724" t="s">
        <v>188</v>
      </c>
      <c r="L724">
        <v>1354</v>
      </c>
      <c r="N724">
        <v>1010</v>
      </c>
      <c r="O724" t="s">
        <v>146</v>
      </c>
      <c r="P724" t="s">
        <v>146</v>
      </c>
      <c r="Q724">
        <v>1</v>
      </c>
      <c r="W724">
        <v>0</v>
      </c>
      <c r="X724">
        <v>-1611875370</v>
      </c>
      <c r="Y724">
        <f t="shared" si="405"/>
        <v>3.125</v>
      </c>
      <c r="AA724">
        <v>2320.79</v>
      </c>
      <c r="AB724">
        <v>0</v>
      </c>
      <c r="AC724">
        <v>0</v>
      </c>
      <c r="AD724">
        <v>0</v>
      </c>
      <c r="AE724">
        <v>113.32</v>
      </c>
      <c r="AF724">
        <v>0</v>
      </c>
      <c r="AG724">
        <v>0</v>
      </c>
      <c r="AH724">
        <v>0</v>
      </c>
      <c r="AI724">
        <v>20.48</v>
      </c>
      <c r="AJ724">
        <v>1</v>
      </c>
      <c r="AK724">
        <v>1</v>
      </c>
      <c r="AL724">
        <v>1</v>
      </c>
      <c r="AM724">
        <v>0</v>
      </c>
      <c r="AN724">
        <v>0</v>
      </c>
      <c r="AO724">
        <v>0</v>
      </c>
      <c r="AP724">
        <v>1</v>
      </c>
      <c r="AQ724">
        <v>0</v>
      </c>
      <c r="AR724">
        <v>0</v>
      </c>
      <c r="AS724" t="s">
        <v>3</v>
      </c>
      <c r="AT724">
        <v>3.125</v>
      </c>
      <c r="AU724" t="s">
        <v>42</v>
      </c>
      <c r="AV724">
        <v>0</v>
      </c>
      <c r="AW724">
        <v>1</v>
      </c>
      <c r="AX724">
        <v>-1</v>
      </c>
      <c r="AY724">
        <v>0</v>
      </c>
      <c r="AZ724">
        <v>0</v>
      </c>
      <c r="BA724" t="s">
        <v>3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CV724">
        <v>0</v>
      </c>
      <c r="CW724">
        <v>0</v>
      </c>
      <c r="CX724">
        <f>ROUND(Y724*Source!I374,9)</f>
        <v>2</v>
      </c>
      <c r="CY724">
        <f t="shared" si="406"/>
        <v>2320.79</v>
      </c>
      <c r="CZ724">
        <f t="shared" si="407"/>
        <v>113.32</v>
      </c>
      <c r="DA724">
        <f t="shared" si="408"/>
        <v>20.48</v>
      </c>
      <c r="DB724">
        <f t="shared" si="409"/>
        <v>354.13</v>
      </c>
      <c r="DC724">
        <f t="shared" si="410"/>
        <v>0</v>
      </c>
      <c r="DD724" t="s">
        <v>3</v>
      </c>
      <c r="DE724" t="s">
        <v>3</v>
      </c>
      <c r="DF724">
        <f t="shared" si="411"/>
        <v>4641.58</v>
      </c>
      <c r="DG724">
        <f t="shared" si="412"/>
        <v>0</v>
      </c>
      <c r="DH724">
        <f t="shared" si="413"/>
        <v>0</v>
      </c>
      <c r="DI724">
        <f t="shared" si="404"/>
        <v>0</v>
      </c>
      <c r="DJ724">
        <f t="shared" si="414"/>
        <v>4641.58</v>
      </c>
      <c r="DK724">
        <v>0</v>
      </c>
      <c r="DL724" t="s">
        <v>3</v>
      </c>
      <c r="DM724">
        <v>0</v>
      </c>
      <c r="DN724" t="s">
        <v>3</v>
      </c>
      <c r="DO724">
        <v>0</v>
      </c>
    </row>
    <row r="725" spans="1:119" x14ac:dyDescent="0.2">
      <c r="A725">
        <f>ROW(Source!A379)</f>
        <v>379</v>
      </c>
      <c r="B725">
        <v>85736471</v>
      </c>
      <c r="C725">
        <v>85737877</v>
      </c>
      <c r="D725">
        <v>85164021</v>
      </c>
      <c r="E725">
        <v>1081</v>
      </c>
      <c r="F725">
        <v>1</v>
      </c>
      <c r="G725">
        <v>1081</v>
      </c>
      <c r="H725">
        <v>1</v>
      </c>
      <c r="I725" t="s">
        <v>684</v>
      </c>
      <c r="J725" t="s">
        <v>3</v>
      </c>
      <c r="K725" t="s">
        <v>685</v>
      </c>
      <c r="L725">
        <v>1191</v>
      </c>
      <c r="N725">
        <v>1013</v>
      </c>
      <c r="O725" t="s">
        <v>686</v>
      </c>
      <c r="P725" t="s">
        <v>686</v>
      </c>
      <c r="Q725">
        <v>1</v>
      </c>
      <c r="W725">
        <v>0</v>
      </c>
      <c r="X725">
        <v>476480486</v>
      </c>
      <c r="Y725">
        <f>((AT725*1.15)*1.2)</f>
        <v>46.506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</v>
      </c>
      <c r="AJ725">
        <v>1</v>
      </c>
      <c r="AK725">
        <v>1</v>
      </c>
      <c r="AL725">
        <v>1</v>
      </c>
      <c r="AM725">
        <v>-2</v>
      </c>
      <c r="AN725">
        <v>0</v>
      </c>
      <c r="AO725">
        <v>1</v>
      </c>
      <c r="AP725">
        <v>1</v>
      </c>
      <c r="AQ725">
        <v>0</v>
      </c>
      <c r="AR725">
        <v>0</v>
      </c>
      <c r="AS725" t="s">
        <v>3</v>
      </c>
      <c r="AT725">
        <v>33.700000000000003</v>
      </c>
      <c r="AU725" t="s">
        <v>141</v>
      </c>
      <c r="AV725">
        <v>1</v>
      </c>
      <c r="AW725">
        <v>2</v>
      </c>
      <c r="AX725">
        <v>85737893</v>
      </c>
      <c r="AY725">
        <v>1</v>
      </c>
      <c r="AZ725">
        <v>0</v>
      </c>
      <c r="BA725">
        <v>715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CU725">
        <f>ROUND(AT725*Source!I379*AH725*AL725,2)</f>
        <v>0</v>
      </c>
      <c r="CV725">
        <f>ROUND(Y725*Source!I379,9)</f>
        <v>44.180700000000002</v>
      </c>
      <c r="CW725">
        <v>0</v>
      </c>
      <c r="CX725">
        <f>ROUND(Y725*Source!I379,9)</f>
        <v>44.180700000000002</v>
      </c>
      <c r="CY725">
        <f>AD725</f>
        <v>0</v>
      </c>
      <c r="CZ725">
        <f>AH725</f>
        <v>0</v>
      </c>
      <c r="DA725">
        <f>AL725</f>
        <v>1</v>
      </c>
      <c r="DB725">
        <f>ROUND(((ROUND(AT725*CZ725,2)*1.15)*1.2),6)</f>
        <v>0</v>
      </c>
      <c r="DC725">
        <f>ROUND(((ROUND(AT725*AG725,2)*1.15)*1.2),6)</f>
        <v>0</v>
      </c>
      <c r="DD725" t="s">
        <v>3</v>
      </c>
      <c r="DE725" t="s">
        <v>3</v>
      </c>
      <c r="DF725">
        <f t="shared" ref="DF725:DF742" si="415">ROUND(ROUND(AE725,2)*CX725,2)</f>
        <v>0</v>
      </c>
      <c r="DG725">
        <f t="shared" si="412"/>
        <v>0</v>
      </c>
      <c r="DH725">
        <f t="shared" si="413"/>
        <v>0</v>
      </c>
      <c r="DI725">
        <f t="shared" si="404"/>
        <v>0</v>
      </c>
      <c r="DJ725">
        <f>DI725</f>
        <v>0</v>
      </c>
      <c r="DK725">
        <v>0</v>
      </c>
      <c r="DL725" t="s">
        <v>3</v>
      </c>
      <c r="DM725">
        <v>0</v>
      </c>
      <c r="DN725" t="s">
        <v>3</v>
      </c>
      <c r="DO725">
        <v>0</v>
      </c>
    </row>
    <row r="726" spans="1:119" x14ac:dyDescent="0.2">
      <c r="A726">
        <f>ROW(Source!A379)</f>
        <v>379</v>
      </c>
      <c r="B726">
        <v>85736471</v>
      </c>
      <c r="C726">
        <v>85737877</v>
      </c>
      <c r="D726">
        <v>85229630</v>
      </c>
      <c r="E726">
        <v>1</v>
      </c>
      <c r="F726">
        <v>1</v>
      </c>
      <c r="G726">
        <v>1081</v>
      </c>
      <c r="H726">
        <v>2</v>
      </c>
      <c r="I726" t="s">
        <v>724</v>
      </c>
      <c r="J726" t="s">
        <v>725</v>
      </c>
      <c r="K726" t="s">
        <v>726</v>
      </c>
      <c r="L726">
        <v>1368</v>
      </c>
      <c r="N726">
        <v>1011</v>
      </c>
      <c r="O726" t="s">
        <v>690</v>
      </c>
      <c r="P726" t="s">
        <v>690</v>
      </c>
      <c r="Q726">
        <v>1</v>
      </c>
      <c r="W726">
        <v>0</v>
      </c>
      <c r="X726">
        <v>378609176</v>
      </c>
      <c r="Y726">
        <f>((AT726*1.25)*1.2)</f>
        <v>1.7849999999999997</v>
      </c>
      <c r="AA726">
        <v>0</v>
      </c>
      <c r="AB726">
        <v>3.39</v>
      </c>
      <c r="AC726">
        <v>0</v>
      </c>
      <c r="AD726">
        <v>0</v>
      </c>
      <c r="AE726">
        <v>0</v>
      </c>
      <c r="AF726">
        <v>3.18</v>
      </c>
      <c r="AG726">
        <v>0</v>
      </c>
      <c r="AH726">
        <v>0</v>
      </c>
      <c r="AI726">
        <v>1</v>
      </c>
      <c r="AJ726">
        <v>1</v>
      </c>
      <c r="AK726">
        <v>1</v>
      </c>
      <c r="AL726">
        <v>1</v>
      </c>
      <c r="AM726">
        <v>-2</v>
      </c>
      <c r="AN726">
        <v>0</v>
      </c>
      <c r="AO726">
        <v>1</v>
      </c>
      <c r="AP726">
        <v>1</v>
      </c>
      <c r="AQ726">
        <v>0</v>
      </c>
      <c r="AR726">
        <v>0</v>
      </c>
      <c r="AS726" t="s">
        <v>3</v>
      </c>
      <c r="AT726">
        <v>1.19</v>
      </c>
      <c r="AU726" t="s">
        <v>140</v>
      </c>
      <c r="AV726">
        <v>0</v>
      </c>
      <c r="AW726">
        <v>2</v>
      </c>
      <c r="AX726">
        <v>85737894</v>
      </c>
      <c r="AY726">
        <v>1</v>
      </c>
      <c r="AZ726">
        <v>0</v>
      </c>
      <c r="BA726">
        <v>716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CV726">
        <v>0</v>
      </c>
      <c r="CW726">
        <f>ROUND(Y726*Source!I379*DO726,9)</f>
        <v>0</v>
      </c>
      <c r="CX726">
        <f>ROUND(Y726*Source!I379,9)</f>
        <v>1.6957500000000001</v>
      </c>
      <c r="CY726">
        <f>AB726</f>
        <v>3.39</v>
      </c>
      <c r="CZ726">
        <f>AF726</f>
        <v>3.18</v>
      </c>
      <c r="DA726">
        <f>AJ726</f>
        <v>1</v>
      </c>
      <c r="DB726">
        <f>ROUND(((ROUND(AT726*CZ726,2)*1.25)*1.2),6)</f>
        <v>5.67</v>
      </c>
      <c r="DC726">
        <f>ROUND(((ROUND(AT726*AG726,2)*1.25)*1.2),6)</f>
        <v>0</v>
      </c>
      <c r="DD726" t="s">
        <v>3</v>
      </c>
      <c r="DE726" t="s">
        <v>3</v>
      </c>
      <c r="DF726">
        <f t="shared" si="415"/>
        <v>0</v>
      </c>
      <c r="DG726">
        <f t="shared" si="412"/>
        <v>5.39</v>
      </c>
      <c r="DH726">
        <f t="shared" si="413"/>
        <v>0</v>
      </c>
      <c r="DI726">
        <f t="shared" si="404"/>
        <v>0</v>
      </c>
      <c r="DJ726">
        <f>DG726</f>
        <v>5.39</v>
      </c>
      <c r="DK726">
        <v>0</v>
      </c>
      <c r="DL726" t="s">
        <v>3</v>
      </c>
      <c r="DM726">
        <v>0</v>
      </c>
      <c r="DN726" t="s">
        <v>3</v>
      </c>
      <c r="DO726">
        <v>0</v>
      </c>
    </row>
    <row r="727" spans="1:119" x14ac:dyDescent="0.2">
      <c r="A727">
        <f>ROW(Source!A379)</f>
        <v>379</v>
      </c>
      <c r="B727">
        <v>85736471</v>
      </c>
      <c r="C727">
        <v>85737877</v>
      </c>
      <c r="D727">
        <v>85229932</v>
      </c>
      <c r="E727">
        <v>1</v>
      </c>
      <c r="F727">
        <v>1</v>
      </c>
      <c r="G727">
        <v>1081</v>
      </c>
      <c r="H727">
        <v>2</v>
      </c>
      <c r="I727" t="s">
        <v>704</v>
      </c>
      <c r="J727" t="s">
        <v>705</v>
      </c>
      <c r="K727" t="s">
        <v>706</v>
      </c>
      <c r="L727">
        <v>1368</v>
      </c>
      <c r="N727">
        <v>1011</v>
      </c>
      <c r="O727" t="s">
        <v>690</v>
      </c>
      <c r="P727" t="s">
        <v>690</v>
      </c>
      <c r="Q727">
        <v>1</v>
      </c>
      <c r="W727">
        <v>0</v>
      </c>
      <c r="X727">
        <v>874612079</v>
      </c>
      <c r="Y727">
        <f>((AT727*1.25)*1.2)</f>
        <v>0.6</v>
      </c>
      <c r="AA727">
        <v>0</v>
      </c>
      <c r="AB727">
        <v>88.67</v>
      </c>
      <c r="AC727">
        <v>13.47</v>
      </c>
      <c r="AD727">
        <v>0</v>
      </c>
      <c r="AE727">
        <v>0</v>
      </c>
      <c r="AF727">
        <v>83.1</v>
      </c>
      <c r="AG727">
        <v>12.62</v>
      </c>
      <c r="AH727">
        <v>0</v>
      </c>
      <c r="AI727">
        <v>1</v>
      </c>
      <c r="AJ727">
        <v>1</v>
      </c>
      <c r="AK727">
        <v>1</v>
      </c>
      <c r="AL727">
        <v>1</v>
      </c>
      <c r="AM727">
        <v>-2</v>
      </c>
      <c r="AN727">
        <v>0</v>
      </c>
      <c r="AO727">
        <v>1</v>
      </c>
      <c r="AP727">
        <v>1</v>
      </c>
      <c r="AQ727">
        <v>0</v>
      </c>
      <c r="AR727">
        <v>0</v>
      </c>
      <c r="AS727" t="s">
        <v>3</v>
      </c>
      <c r="AT727">
        <v>0.4</v>
      </c>
      <c r="AU727" t="s">
        <v>140</v>
      </c>
      <c r="AV727">
        <v>0</v>
      </c>
      <c r="AW727">
        <v>2</v>
      </c>
      <c r="AX727">
        <v>85737895</v>
      </c>
      <c r="AY727">
        <v>1</v>
      </c>
      <c r="AZ727">
        <v>0</v>
      </c>
      <c r="BA727">
        <v>717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CV727">
        <v>0</v>
      </c>
      <c r="CW727">
        <f>ROUND(Y727*Source!I379*DO727,9)</f>
        <v>7.1933999999999996</v>
      </c>
      <c r="CX727">
        <f>ROUND(Y727*Source!I379,9)</f>
        <v>0.56999999999999995</v>
      </c>
      <c r="CY727">
        <f>AB727</f>
        <v>88.67</v>
      </c>
      <c r="CZ727">
        <f>AF727</f>
        <v>83.1</v>
      </c>
      <c r="DA727">
        <f>AJ727</f>
        <v>1</v>
      </c>
      <c r="DB727">
        <f>ROUND(((ROUND(AT727*CZ727,2)*1.25)*1.2),6)</f>
        <v>49.86</v>
      </c>
      <c r="DC727">
        <f>ROUND(((ROUND(AT727*AG727,2)*1.25)*1.2),6)</f>
        <v>7.5750000000000002</v>
      </c>
      <c r="DD727" t="s">
        <v>3</v>
      </c>
      <c r="DE727" t="s">
        <v>3</v>
      </c>
      <c r="DF727">
        <f t="shared" si="415"/>
        <v>0</v>
      </c>
      <c r="DG727">
        <f t="shared" si="412"/>
        <v>47.37</v>
      </c>
      <c r="DH727">
        <f t="shared" si="413"/>
        <v>7.19</v>
      </c>
      <c r="DI727">
        <f t="shared" si="404"/>
        <v>0</v>
      </c>
      <c r="DJ727">
        <f>DG727</f>
        <v>47.37</v>
      </c>
      <c r="DK727">
        <v>0</v>
      </c>
      <c r="DL727" t="s">
        <v>707</v>
      </c>
      <c r="DM727">
        <v>0</v>
      </c>
      <c r="DN727" t="s">
        <v>686</v>
      </c>
      <c r="DO727">
        <v>12.62</v>
      </c>
    </row>
    <row r="728" spans="1:119" x14ac:dyDescent="0.2">
      <c r="A728">
        <f>ROW(Source!A379)</f>
        <v>379</v>
      </c>
      <c r="B728">
        <v>85736471</v>
      </c>
      <c r="C728">
        <v>85737877</v>
      </c>
      <c r="D728">
        <v>85229166</v>
      </c>
      <c r="E728">
        <v>1</v>
      </c>
      <c r="F728">
        <v>1</v>
      </c>
      <c r="G728">
        <v>1081</v>
      </c>
      <c r="H728">
        <v>2</v>
      </c>
      <c r="I728" t="s">
        <v>727</v>
      </c>
      <c r="J728" t="s">
        <v>728</v>
      </c>
      <c r="K728" t="s">
        <v>729</v>
      </c>
      <c r="L728">
        <v>1368</v>
      </c>
      <c r="N728">
        <v>1011</v>
      </c>
      <c r="O728" t="s">
        <v>690</v>
      </c>
      <c r="P728" t="s">
        <v>690</v>
      </c>
      <c r="Q728">
        <v>1</v>
      </c>
      <c r="W728">
        <v>0</v>
      </c>
      <c r="X728">
        <v>-44940208</v>
      </c>
      <c r="Y728">
        <f>((AT728*1.25)*1.2)</f>
        <v>0.09</v>
      </c>
      <c r="AA728">
        <v>0</v>
      </c>
      <c r="AB728">
        <v>191.17</v>
      </c>
      <c r="AC728">
        <v>18.059999999999999</v>
      </c>
      <c r="AD728">
        <v>0</v>
      </c>
      <c r="AE728">
        <v>0</v>
      </c>
      <c r="AF728">
        <v>179.17</v>
      </c>
      <c r="AG728">
        <v>16.93</v>
      </c>
      <c r="AH728">
        <v>0</v>
      </c>
      <c r="AI728">
        <v>1</v>
      </c>
      <c r="AJ728">
        <v>1</v>
      </c>
      <c r="AK728">
        <v>1</v>
      </c>
      <c r="AL728">
        <v>1</v>
      </c>
      <c r="AM728">
        <v>-2</v>
      </c>
      <c r="AN728">
        <v>0</v>
      </c>
      <c r="AO728">
        <v>1</v>
      </c>
      <c r="AP728">
        <v>1</v>
      </c>
      <c r="AQ728">
        <v>0</v>
      </c>
      <c r="AR728">
        <v>0</v>
      </c>
      <c r="AS728" t="s">
        <v>3</v>
      </c>
      <c r="AT728">
        <v>0.06</v>
      </c>
      <c r="AU728" t="s">
        <v>140</v>
      </c>
      <c r="AV728">
        <v>0</v>
      </c>
      <c r="AW728">
        <v>2</v>
      </c>
      <c r="AX728">
        <v>85737896</v>
      </c>
      <c r="AY728">
        <v>1</v>
      </c>
      <c r="AZ728">
        <v>0</v>
      </c>
      <c r="BA728">
        <v>718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CV728">
        <v>0</v>
      </c>
      <c r="CW728">
        <f>ROUND(Y728*Source!I379*DO728,9)</f>
        <v>1.4475150000000001</v>
      </c>
      <c r="CX728">
        <f>ROUND(Y728*Source!I379,9)</f>
        <v>8.5500000000000007E-2</v>
      </c>
      <c r="CY728">
        <f>AB728</f>
        <v>191.17</v>
      </c>
      <c r="CZ728">
        <f>AF728</f>
        <v>179.17</v>
      </c>
      <c r="DA728">
        <f>AJ728</f>
        <v>1</v>
      </c>
      <c r="DB728">
        <f>ROUND(((ROUND(AT728*CZ728,2)*1.25)*1.2),6)</f>
        <v>16.125</v>
      </c>
      <c r="DC728">
        <f>ROUND(((ROUND(AT728*AG728,2)*1.25)*1.2),6)</f>
        <v>1.53</v>
      </c>
      <c r="DD728" t="s">
        <v>3</v>
      </c>
      <c r="DE728" t="s">
        <v>3</v>
      </c>
      <c r="DF728">
        <f t="shared" si="415"/>
        <v>0</v>
      </c>
      <c r="DG728">
        <f t="shared" si="412"/>
        <v>15.32</v>
      </c>
      <c r="DH728">
        <f t="shared" si="413"/>
        <v>1.45</v>
      </c>
      <c r="DI728">
        <f t="shared" si="404"/>
        <v>0</v>
      </c>
      <c r="DJ728">
        <f>DG728</f>
        <v>15.32</v>
      </c>
      <c r="DK728">
        <v>0</v>
      </c>
      <c r="DL728" t="s">
        <v>707</v>
      </c>
      <c r="DM728">
        <v>0</v>
      </c>
      <c r="DN728" t="s">
        <v>686</v>
      </c>
      <c r="DO728">
        <v>16.93</v>
      </c>
    </row>
    <row r="729" spans="1:119" x14ac:dyDescent="0.2">
      <c r="A729">
        <f>ROW(Source!A379)</f>
        <v>379</v>
      </c>
      <c r="B729">
        <v>85736471</v>
      </c>
      <c r="C729">
        <v>85737877</v>
      </c>
      <c r="D729">
        <v>85198960</v>
      </c>
      <c r="E729">
        <v>1</v>
      </c>
      <c r="F729">
        <v>1</v>
      </c>
      <c r="G729">
        <v>1081</v>
      </c>
      <c r="H729">
        <v>3</v>
      </c>
      <c r="I729" t="s">
        <v>714</v>
      </c>
      <c r="J729" t="s">
        <v>715</v>
      </c>
      <c r="K729" t="s">
        <v>716</v>
      </c>
      <c r="L729">
        <v>1339</v>
      </c>
      <c r="N729">
        <v>1007</v>
      </c>
      <c r="O729" t="s">
        <v>694</v>
      </c>
      <c r="P729" t="s">
        <v>694</v>
      </c>
      <c r="Q729">
        <v>1</v>
      </c>
      <c r="W729">
        <v>0</v>
      </c>
      <c r="X729">
        <v>-1622585150</v>
      </c>
      <c r="Y729">
        <f t="shared" ref="Y729:Y738" si="416">((AT729*1)*1)</f>
        <v>0.23466999999999999</v>
      </c>
      <c r="AA729">
        <v>7.07</v>
      </c>
      <c r="AB729">
        <v>0</v>
      </c>
      <c r="AC729">
        <v>0</v>
      </c>
      <c r="AD729">
        <v>0</v>
      </c>
      <c r="AE729">
        <v>7.07</v>
      </c>
      <c r="AF729">
        <v>0</v>
      </c>
      <c r="AG729">
        <v>0</v>
      </c>
      <c r="AH729">
        <v>0</v>
      </c>
      <c r="AI729">
        <v>1</v>
      </c>
      <c r="AJ729">
        <v>1</v>
      </c>
      <c r="AK729">
        <v>1</v>
      </c>
      <c r="AL729">
        <v>1</v>
      </c>
      <c r="AM729">
        <v>-2</v>
      </c>
      <c r="AN729">
        <v>0</v>
      </c>
      <c r="AO729">
        <v>1</v>
      </c>
      <c r="AP729">
        <v>1</v>
      </c>
      <c r="AQ729">
        <v>0</v>
      </c>
      <c r="AR729">
        <v>0</v>
      </c>
      <c r="AS729" t="s">
        <v>3</v>
      </c>
      <c r="AT729">
        <v>0.23466999999999999</v>
      </c>
      <c r="AU729" t="s">
        <v>42</v>
      </c>
      <c r="AV729">
        <v>0</v>
      </c>
      <c r="AW729">
        <v>2</v>
      </c>
      <c r="AX729">
        <v>85737897</v>
      </c>
      <c r="AY729">
        <v>1</v>
      </c>
      <c r="AZ729">
        <v>0</v>
      </c>
      <c r="BA729">
        <v>719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CV729">
        <v>0</v>
      </c>
      <c r="CW729">
        <v>0</v>
      </c>
      <c r="CX729">
        <f>ROUND(Y729*Source!I379,9)</f>
        <v>0.22293650000000001</v>
      </c>
      <c r="CY729">
        <f t="shared" ref="CY729:CY738" si="417">AA729</f>
        <v>7.07</v>
      </c>
      <c r="CZ729">
        <f t="shared" ref="CZ729:CZ738" si="418">AE729</f>
        <v>7.07</v>
      </c>
      <c r="DA729">
        <f t="shared" ref="DA729:DA738" si="419">AI729</f>
        <v>1</v>
      </c>
      <c r="DB729">
        <f t="shared" ref="DB729:DB738" si="420">ROUND(((ROUND(AT729*CZ729,2)*1)*1),6)</f>
        <v>1.66</v>
      </c>
      <c r="DC729">
        <f t="shared" ref="DC729:DC738" si="421">ROUND(((ROUND(AT729*AG729,2)*1)*1),6)</f>
        <v>0</v>
      </c>
      <c r="DD729" t="s">
        <v>3</v>
      </c>
      <c r="DE729" t="s">
        <v>3</v>
      </c>
      <c r="DF729">
        <f t="shared" si="415"/>
        <v>1.58</v>
      </c>
      <c r="DG729">
        <f t="shared" si="412"/>
        <v>0</v>
      </c>
      <c r="DH729">
        <f t="shared" si="413"/>
        <v>0</v>
      </c>
      <c r="DI729">
        <f t="shared" si="404"/>
        <v>0</v>
      </c>
      <c r="DJ729">
        <f t="shared" ref="DJ729:DJ738" si="422">DF729</f>
        <v>1.58</v>
      </c>
      <c r="DK729">
        <v>0</v>
      </c>
      <c r="DL729" t="s">
        <v>3</v>
      </c>
      <c r="DM729">
        <v>0</v>
      </c>
      <c r="DN729" t="s">
        <v>3</v>
      </c>
      <c r="DO729">
        <v>0</v>
      </c>
    </row>
    <row r="730" spans="1:119" x14ac:dyDescent="0.2">
      <c r="A730">
        <f>ROW(Source!A379)</f>
        <v>379</v>
      </c>
      <c r="B730">
        <v>85736471</v>
      </c>
      <c r="C730">
        <v>85737877</v>
      </c>
      <c r="D730">
        <v>85200671</v>
      </c>
      <c r="E730">
        <v>1</v>
      </c>
      <c r="F730">
        <v>1</v>
      </c>
      <c r="G730">
        <v>1081</v>
      </c>
      <c r="H730">
        <v>3</v>
      </c>
      <c r="I730" t="s">
        <v>730</v>
      </c>
      <c r="J730" t="s">
        <v>731</v>
      </c>
      <c r="K730" t="s">
        <v>732</v>
      </c>
      <c r="L730">
        <v>1346</v>
      </c>
      <c r="N730">
        <v>1009</v>
      </c>
      <c r="O730" t="s">
        <v>723</v>
      </c>
      <c r="P730" t="s">
        <v>723</v>
      </c>
      <c r="Q730">
        <v>1</v>
      </c>
      <c r="W730">
        <v>0</v>
      </c>
      <c r="X730">
        <v>1021383118</v>
      </c>
      <c r="Y730">
        <f t="shared" si="416"/>
        <v>0.05</v>
      </c>
      <c r="AA730">
        <v>37.979999999999997</v>
      </c>
      <c r="AB730">
        <v>0</v>
      </c>
      <c r="AC730">
        <v>0</v>
      </c>
      <c r="AD730">
        <v>0</v>
      </c>
      <c r="AE730">
        <v>37.979999999999997</v>
      </c>
      <c r="AF730">
        <v>0</v>
      </c>
      <c r="AG730">
        <v>0</v>
      </c>
      <c r="AH730">
        <v>0</v>
      </c>
      <c r="AI730">
        <v>1</v>
      </c>
      <c r="AJ730">
        <v>1</v>
      </c>
      <c r="AK730">
        <v>1</v>
      </c>
      <c r="AL730">
        <v>1</v>
      </c>
      <c r="AM730">
        <v>-2</v>
      </c>
      <c r="AN730">
        <v>0</v>
      </c>
      <c r="AO730">
        <v>1</v>
      </c>
      <c r="AP730">
        <v>1</v>
      </c>
      <c r="AQ730">
        <v>0</v>
      </c>
      <c r="AR730">
        <v>0</v>
      </c>
      <c r="AS730" t="s">
        <v>3</v>
      </c>
      <c r="AT730">
        <v>0.05</v>
      </c>
      <c r="AU730" t="s">
        <v>42</v>
      </c>
      <c r="AV730">
        <v>0</v>
      </c>
      <c r="AW730">
        <v>2</v>
      </c>
      <c r="AX730">
        <v>85737898</v>
      </c>
      <c r="AY730">
        <v>1</v>
      </c>
      <c r="AZ730">
        <v>0</v>
      </c>
      <c r="BA730">
        <v>720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CV730">
        <v>0</v>
      </c>
      <c r="CW730">
        <v>0</v>
      </c>
      <c r="CX730">
        <f>ROUND(Y730*Source!I379,9)</f>
        <v>4.7500000000000001E-2</v>
      </c>
      <c r="CY730">
        <f t="shared" si="417"/>
        <v>37.979999999999997</v>
      </c>
      <c r="CZ730">
        <f t="shared" si="418"/>
        <v>37.979999999999997</v>
      </c>
      <c r="DA730">
        <f t="shared" si="419"/>
        <v>1</v>
      </c>
      <c r="DB730">
        <f t="shared" si="420"/>
        <v>1.9</v>
      </c>
      <c r="DC730">
        <f t="shared" si="421"/>
        <v>0</v>
      </c>
      <c r="DD730" t="s">
        <v>3</v>
      </c>
      <c r="DE730" t="s">
        <v>3</v>
      </c>
      <c r="DF730">
        <f t="shared" si="415"/>
        <v>1.8</v>
      </c>
      <c r="DG730">
        <f t="shared" si="412"/>
        <v>0</v>
      </c>
      <c r="DH730">
        <f t="shared" si="413"/>
        <v>0</v>
      </c>
      <c r="DI730">
        <f t="shared" si="404"/>
        <v>0</v>
      </c>
      <c r="DJ730">
        <f t="shared" si="422"/>
        <v>1.8</v>
      </c>
      <c r="DK730">
        <v>0</v>
      </c>
      <c r="DL730" t="s">
        <v>3</v>
      </c>
      <c r="DM730">
        <v>0</v>
      </c>
      <c r="DN730" t="s">
        <v>3</v>
      </c>
      <c r="DO730">
        <v>0</v>
      </c>
    </row>
    <row r="731" spans="1:119" x14ac:dyDescent="0.2">
      <c r="A731">
        <f>ROW(Source!A379)</f>
        <v>379</v>
      </c>
      <c r="B731">
        <v>85736471</v>
      </c>
      <c r="C731">
        <v>85737877</v>
      </c>
      <c r="D731">
        <v>85199079</v>
      </c>
      <c r="E731">
        <v>1</v>
      </c>
      <c r="F731">
        <v>1</v>
      </c>
      <c r="G731">
        <v>1081</v>
      </c>
      <c r="H731">
        <v>3</v>
      </c>
      <c r="I731" t="s">
        <v>733</v>
      </c>
      <c r="J731" t="s">
        <v>734</v>
      </c>
      <c r="K731" t="s">
        <v>735</v>
      </c>
      <c r="L731">
        <v>1348</v>
      </c>
      <c r="N731">
        <v>1009</v>
      </c>
      <c r="O731" t="s">
        <v>700</v>
      </c>
      <c r="P731" t="s">
        <v>700</v>
      </c>
      <c r="Q731">
        <v>1000</v>
      </c>
      <c r="W731">
        <v>0</v>
      </c>
      <c r="X731">
        <v>-1462767551</v>
      </c>
      <c r="Y731">
        <f t="shared" si="416"/>
        <v>6.2999999999999998E-6</v>
      </c>
      <c r="AA731">
        <v>3234.81</v>
      </c>
      <c r="AB731">
        <v>0</v>
      </c>
      <c r="AC731">
        <v>0</v>
      </c>
      <c r="AD731">
        <v>0</v>
      </c>
      <c r="AE731">
        <v>3234.81</v>
      </c>
      <c r="AF731">
        <v>0</v>
      </c>
      <c r="AG731">
        <v>0</v>
      </c>
      <c r="AH731">
        <v>0</v>
      </c>
      <c r="AI731">
        <v>1</v>
      </c>
      <c r="AJ731">
        <v>1</v>
      </c>
      <c r="AK731">
        <v>1</v>
      </c>
      <c r="AL731">
        <v>1</v>
      </c>
      <c r="AM731">
        <v>-2</v>
      </c>
      <c r="AN731">
        <v>0</v>
      </c>
      <c r="AO731">
        <v>1</v>
      </c>
      <c r="AP731">
        <v>1</v>
      </c>
      <c r="AQ731">
        <v>0</v>
      </c>
      <c r="AR731">
        <v>0</v>
      </c>
      <c r="AS731" t="s">
        <v>3</v>
      </c>
      <c r="AT731">
        <v>6.2999999999999998E-6</v>
      </c>
      <c r="AU731" t="s">
        <v>42</v>
      </c>
      <c r="AV731">
        <v>0</v>
      </c>
      <c r="AW731">
        <v>2</v>
      </c>
      <c r="AX731">
        <v>85737899</v>
      </c>
      <c r="AY731">
        <v>1</v>
      </c>
      <c r="AZ731">
        <v>0</v>
      </c>
      <c r="BA731">
        <v>721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CV731">
        <v>0</v>
      </c>
      <c r="CW731">
        <v>0</v>
      </c>
      <c r="CX731">
        <f>ROUND(Y731*Source!I379,9)</f>
        <v>5.9850000000000003E-6</v>
      </c>
      <c r="CY731">
        <f t="shared" si="417"/>
        <v>3234.81</v>
      </c>
      <c r="CZ731">
        <f t="shared" si="418"/>
        <v>3234.81</v>
      </c>
      <c r="DA731">
        <f t="shared" si="419"/>
        <v>1</v>
      </c>
      <c r="DB731">
        <f t="shared" si="420"/>
        <v>0.02</v>
      </c>
      <c r="DC731">
        <f t="shared" si="421"/>
        <v>0</v>
      </c>
      <c r="DD731" t="s">
        <v>3</v>
      </c>
      <c r="DE731" t="s">
        <v>3</v>
      </c>
      <c r="DF731">
        <f t="shared" si="415"/>
        <v>0.02</v>
      </c>
      <c r="DG731">
        <f t="shared" si="412"/>
        <v>0</v>
      </c>
      <c r="DH731">
        <f t="shared" si="413"/>
        <v>0</v>
      </c>
      <c r="DI731">
        <f t="shared" si="404"/>
        <v>0</v>
      </c>
      <c r="DJ731">
        <f t="shared" si="422"/>
        <v>0.02</v>
      </c>
      <c r="DK731">
        <v>0</v>
      </c>
      <c r="DL731" t="s">
        <v>3</v>
      </c>
      <c r="DM731">
        <v>0</v>
      </c>
      <c r="DN731" t="s">
        <v>3</v>
      </c>
      <c r="DO731">
        <v>0</v>
      </c>
    </row>
    <row r="732" spans="1:119" x14ac:dyDescent="0.2">
      <c r="A732">
        <f>ROW(Source!A379)</f>
        <v>379</v>
      </c>
      <c r="B732">
        <v>85736471</v>
      </c>
      <c r="C732">
        <v>85737877</v>
      </c>
      <c r="D732">
        <v>85198892</v>
      </c>
      <c r="E732">
        <v>1</v>
      </c>
      <c r="F732">
        <v>1</v>
      </c>
      <c r="G732">
        <v>1081</v>
      </c>
      <c r="H732">
        <v>3</v>
      </c>
      <c r="I732" t="s">
        <v>691</v>
      </c>
      <c r="J732" t="s">
        <v>692</v>
      </c>
      <c r="K732" t="s">
        <v>693</v>
      </c>
      <c r="L732">
        <v>1339</v>
      </c>
      <c r="N732">
        <v>1007</v>
      </c>
      <c r="O732" t="s">
        <v>694</v>
      </c>
      <c r="P732" t="s">
        <v>694</v>
      </c>
      <c r="Q732">
        <v>1</v>
      </c>
      <c r="W732">
        <v>0</v>
      </c>
      <c r="X732">
        <v>-676034668</v>
      </c>
      <c r="Y732">
        <f t="shared" si="416"/>
        <v>0.19</v>
      </c>
      <c r="AA732">
        <v>53.42</v>
      </c>
      <c r="AB732">
        <v>0</v>
      </c>
      <c r="AC732">
        <v>0</v>
      </c>
      <c r="AD732">
        <v>0</v>
      </c>
      <c r="AE732">
        <v>53.42</v>
      </c>
      <c r="AF732">
        <v>0</v>
      </c>
      <c r="AG732">
        <v>0</v>
      </c>
      <c r="AH732">
        <v>0</v>
      </c>
      <c r="AI732">
        <v>1</v>
      </c>
      <c r="AJ732">
        <v>1</v>
      </c>
      <c r="AK732">
        <v>1</v>
      </c>
      <c r="AL732">
        <v>1</v>
      </c>
      <c r="AM732">
        <v>-2</v>
      </c>
      <c r="AN732">
        <v>0</v>
      </c>
      <c r="AO732">
        <v>1</v>
      </c>
      <c r="AP732">
        <v>1</v>
      </c>
      <c r="AQ732">
        <v>0</v>
      </c>
      <c r="AR732">
        <v>0</v>
      </c>
      <c r="AS732" t="s">
        <v>3</v>
      </c>
      <c r="AT732">
        <v>0.19</v>
      </c>
      <c r="AU732" t="s">
        <v>42</v>
      </c>
      <c r="AV732">
        <v>0</v>
      </c>
      <c r="AW732">
        <v>2</v>
      </c>
      <c r="AX732">
        <v>85737900</v>
      </c>
      <c r="AY732">
        <v>1</v>
      </c>
      <c r="AZ732">
        <v>0</v>
      </c>
      <c r="BA732">
        <v>722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CV732">
        <v>0</v>
      </c>
      <c r="CW732">
        <v>0</v>
      </c>
      <c r="CX732">
        <f>ROUND(Y732*Source!I379,9)</f>
        <v>0.18049999999999999</v>
      </c>
      <c r="CY732">
        <f t="shared" si="417"/>
        <v>53.42</v>
      </c>
      <c r="CZ732">
        <f t="shared" si="418"/>
        <v>53.42</v>
      </c>
      <c r="DA732">
        <f t="shared" si="419"/>
        <v>1</v>
      </c>
      <c r="DB732">
        <f t="shared" si="420"/>
        <v>10.15</v>
      </c>
      <c r="DC732">
        <f t="shared" si="421"/>
        <v>0</v>
      </c>
      <c r="DD732" t="s">
        <v>3</v>
      </c>
      <c r="DE732" t="s">
        <v>3</v>
      </c>
      <c r="DF732">
        <f t="shared" si="415"/>
        <v>9.64</v>
      </c>
      <c r="DG732">
        <f t="shared" si="412"/>
        <v>0</v>
      </c>
      <c r="DH732">
        <f t="shared" si="413"/>
        <v>0</v>
      </c>
      <c r="DI732">
        <f t="shared" si="404"/>
        <v>0</v>
      </c>
      <c r="DJ732">
        <f t="shared" si="422"/>
        <v>9.64</v>
      </c>
      <c r="DK732">
        <v>0</v>
      </c>
      <c r="DL732" t="s">
        <v>3</v>
      </c>
      <c r="DM732">
        <v>0</v>
      </c>
      <c r="DN732" t="s">
        <v>3</v>
      </c>
      <c r="DO732">
        <v>0</v>
      </c>
    </row>
    <row r="733" spans="1:119" x14ac:dyDescent="0.2">
      <c r="A733">
        <f>ROW(Source!A379)</f>
        <v>379</v>
      </c>
      <c r="B733">
        <v>85736471</v>
      </c>
      <c r="C733">
        <v>85737877</v>
      </c>
      <c r="D733">
        <v>85199158</v>
      </c>
      <c r="E733">
        <v>1</v>
      </c>
      <c r="F733">
        <v>1</v>
      </c>
      <c r="G733">
        <v>1081</v>
      </c>
      <c r="H733">
        <v>3</v>
      </c>
      <c r="I733" t="s">
        <v>695</v>
      </c>
      <c r="J733" t="s">
        <v>696</v>
      </c>
      <c r="K733" t="s">
        <v>697</v>
      </c>
      <c r="L733">
        <v>1339</v>
      </c>
      <c r="N733">
        <v>1007</v>
      </c>
      <c r="O733" t="s">
        <v>694</v>
      </c>
      <c r="P733" t="s">
        <v>694</v>
      </c>
      <c r="Q733">
        <v>1</v>
      </c>
      <c r="W733">
        <v>0</v>
      </c>
      <c r="X733">
        <v>-1235260082</v>
      </c>
      <c r="Y733">
        <f t="shared" si="416"/>
        <v>0.34200000000000003</v>
      </c>
      <c r="AA733">
        <v>5.82</v>
      </c>
      <c r="AB733">
        <v>0</v>
      </c>
      <c r="AC733">
        <v>0</v>
      </c>
      <c r="AD733">
        <v>0</v>
      </c>
      <c r="AE733">
        <v>5.82</v>
      </c>
      <c r="AF733">
        <v>0</v>
      </c>
      <c r="AG733">
        <v>0</v>
      </c>
      <c r="AH733">
        <v>0</v>
      </c>
      <c r="AI733">
        <v>1</v>
      </c>
      <c r="AJ733">
        <v>1</v>
      </c>
      <c r="AK733">
        <v>1</v>
      </c>
      <c r="AL733">
        <v>1</v>
      </c>
      <c r="AM733">
        <v>-2</v>
      </c>
      <c r="AN733">
        <v>0</v>
      </c>
      <c r="AO733">
        <v>1</v>
      </c>
      <c r="AP733">
        <v>1</v>
      </c>
      <c r="AQ733">
        <v>0</v>
      </c>
      <c r="AR733">
        <v>0</v>
      </c>
      <c r="AS733" t="s">
        <v>3</v>
      </c>
      <c r="AT733">
        <v>0.34200000000000003</v>
      </c>
      <c r="AU733" t="s">
        <v>42</v>
      </c>
      <c r="AV733">
        <v>0</v>
      </c>
      <c r="AW733">
        <v>2</v>
      </c>
      <c r="AX733">
        <v>85737901</v>
      </c>
      <c r="AY733">
        <v>1</v>
      </c>
      <c r="AZ733">
        <v>0</v>
      </c>
      <c r="BA733">
        <v>723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CV733">
        <v>0</v>
      </c>
      <c r="CW733">
        <v>0</v>
      </c>
      <c r="CX733">
        <f>ROUND(Y733*Source!I379,9)</f>
        <v>0.32490000000000002</v>
      </c>
      <c r="CY733">
        <f t="shared" si="417"/>
        <v>5.82</v>
      </c>
      <c r="CZ733">
        <f t="shared" si="418"/>
        <v>5.82</v>
      </c>
      <c r="DA733">
        <f t="shared" si="419"/>
        <v>1</v>
      </c>
      <c r="DB733">
        <f t="shared" si="420"/>
        <v>1.99</v>
      </c>
      <c r="DC733">
        <f t="shared" si="421"/>
        <v>0</v>
      </c>
      <c r="DD733" t="s">
        <v>3</v>
      </c>
      <c r="DE733" t="s">
        <v>3</v>
      </c>
      <c r="DF733">
        <f t="shared" si="415"/>
        <v>1.89</v>
      </c>
      <c r="DG733">
        <f t="shared" si="412"/>
        <v>0</v>
      </c>
      <c r="DH733">
        <f t="shared" si="413"/>
        <v>0</v>
      </c>
      <c r="DI733">
        <f t="shared" si="404"/>
        <v>0</v>
      </c>
      <c r="DJ733">
        <f t="shared" si="422"/>
        <v>1.89</v>
      </c>
      <c r="DK733">
        <v>0</v>
      </c>
      <c r="DL733" t="s">
        <v>3</v>
      </c>
      <c r="DM733">
        <v>0</v>
      </c>
      <c r="DN733" t="s">
        <v>3</v>
      </c>
      <c r="DO733">
        <v>0</v>
      </c>
    </row>
    <row r="734" spans="1:119" x14ac:dyDescent="0.2">
      <c r="A734">
        <f>ROW(Source!A379)</f>
        <v>379</v>
      </c>
      <c r="B734">
        <v>85736471</v>
      </c>
      <c r="C734">
        <v>85737877</v>
      </c>
      <c r="D734">
        <v>85199230</v>
      </c>
      <c r="E734">
        <v>1</v>
      </c>
      <c r="F734">
        <v>1</v>
      </c>
      <c r="G734">
        <v>1081</v>
      </c>
      <c r="H734">
        <v>3</v>
      </c>
      <c r="I734" t="s">
        <v>736</v>
      </c>
      <c r="J734" t="s">
        <v>737</v>
      </c>
      <c r="K734" t="s">
        <v>738</v>
      </c>
      <c r="L734">
        <v>1348</v>
      </c>
      <c r="N734">
        <v>1009</v>
      </c>
      <c r="O734" t="s">
        <v>700</v>
      </c>
      <c r="P734" t="s">
        <v>700</v>
      </c>
      <c r="Q734">
        <v>1000</v>
      </c>
      <c r="W734">
        <v>0</v>
      </c>
      <c r="X734">
        <v>1270042986</v>
      </c>
      <c r="Y734">
        <f t="shared" si="416"/>
        <v>8.7000000000000001E-4</v>
      </c>
      <c r="AA734">
        <v>16214.84</v>
      </c>
      <c r="AB734">
        <v>0</v>
      </c>
      <c r="AC734">
        <v>0</v>
      </c>
      <c r="AD734">
        <v>0</v>
      </c>
      <c r="AE734">
        <v>16214.84</v>
      </c>
      <c r="AF734">
        <v>0</v>
      </c>
      <c r="AG734">
        <v>0</v>
      </c>
      <c r="AH734">
        <v>0</v>
      </c>
      <c r="AI734">
        <v>1</v>
      </c>
      <c r="AJ734">
        <v>1</v>
      </c>
      <c r="AK734">
        <v>1</v>
      </c>
      <c r="AL734">
        <v>1</v>
      </c>
      <c r="AM734">
        <v>-2</v>
      </c>
      <c r="AN734">
        <v>0</v>
      </c>
      <c r="AO734">
        <v>1</v>
      </c>
      <c r="AP734">
        <v>1</v>
      </c>
      <c r="AQ734">
        <v>0</v>
      </c>
      <c r="AR734">
        <v>0</v>
      </c>
      <c r="AS734" t="s">
        <v>3</v>
      </c>
      <c r="AT734">
        <v>8.7000000000000001E-4</v>
      </c>
      <c r="AU734" t="s">
        <v>42</v>
      </c>
      <c r="AV734">
        <v>0</v>
      </c>
      <c r="AW734">
        <v>2</v>
      </c>
      <c r="AX734">
        <v>85737902</v>
      </c>
      <c r="AY734">
        <v>1</v>
      </c>
      <c r="AZ734">
        <v>0</v>
      </c>
      <c r="BA734">
        <v>724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CV734">
        <v>0</v>
      </c>
      <c r="CW734">
        <v>0</v>
      </c>
      <c r="CX734">
        <f>ROUND(Y734*Source!I379,9)</f>
        <v>8.2649999999999998E-4</v>
      </c>
      <c r="CY734">
        <f t="shared" si="417"/>
        <v>16214.84</v>
      </c>
      <c r="CZ734">
        <f t="shared" si="418"/>
        <v>16214.84</v>
      </c>
      <c r="DA734">
        <f t="shared" si="419"/>
        <v>1</v>
      </c>
      <c r="DB734">
        <f t="shared" si="420"/>
        <v>14.11</v>
      </c>
      <c r="DC734">
        <f t="shared" si="421"/>
        <v>0</v>
      </c>
      <c r="DD734" t="s">
        <v>3</v>
      </c>
      <c r="DE734" t="s">
        <v>3</v>
      </c>
      <c r="DF734">
        <f t="shared" si="415"/>
        <v>13.4</v>
      </c>
      <c r="DG734">
        <f t="shared" si="412"/>
        <v>0</v>
      </c>
      <c r="DH734">
        <f t="shared" si="413"/>
        <v>0</v>
      </c>
      <c r="DI734">
        <f t="shared" si="404"/>
        <v>0</v>
      </c>
      <c r="DJ734">
        <f t="shared" si="422"/>
        <v>13.4</v>
      </c>
      <c r="DK734">
        <v>0</v>
      </c>
      <c r="DL734" t="s">
        <v>3</v>
      </c>
      <c r="DM734">
        <v>0</v>
      </c>
      <c r="DN734" t="s">
        <v>3</v>
      </c>
      <c r="DO734">
        <v>0</v>
      </c>
    </row>
    <row r="735" spans="1:119" x14ac:dyDescent="0.2">
      <c r="A735">
        <f>ROW(Source!A379)</f>
        <v>379</v>
      </c>
      <c r="B735">
        <v>85736471</v>
      </c>
      <c r="C735">
        <v>85737877</v>
      </c>
      <c r="D735">
        <v>85199398</v>
      </c>
      <c r="E735">
        <v>1</v>
      </c>
      <c r="F735">
        <v>1</v>
      </c>
      <c r="G735">
        <v>1081</v>
      </c>
      <c r="H735">
        <v>3</v>
      </c>
      <c r="I735" t="s">
        <v>739</v>
      </c>
      <c r="J735" t="s">
        <v>740</v>
      </c>
      <c r="K735" t="s">
        <v>741</v>
      </c>
      <c r="L735">
        <v>1346</v>
      </c>
      <c r="N735">
        <v>1009</v>
      </c>
      <c r="O735" t="s">
        <v>723</v>
      </c>
      <c r="P735" t="s">
        <v>723</v>
      </c>
      <c r="Q735">
        <v>1</v>
      </c>
      <c r="W735">
        <v>0</v>
      </c>
      <c r="X735">
        <v>488689173</v>
      </c>
      <c r="Y735">
        <f t="shared" si="416"/>
        <v>0.1</v>
      </c>
      <c r="AA735">
        <v>20.190000000000001</v>
      </c>
      <c r="AB735">
        <v>0</v>
      </c>
      <c r="AC735">
        <v>0</v>
      </c>
      <c r="AD735">
        <v>0</v>
      </c>
      <c r="AE735">
        <v>20.190000000000001</v>
      </c>
      <c r="AF735">
        <v>0</v>
      </c>
      <c r="AG735">
        <v>0</v>
      </c>
      <c r="AH735">
        <v>0</v>
      </c>
      <c r="AI735">
        <v>1</v>
      </c>
      <c r="AJ735">
        <v>1</v>
      </c>
      <c r="AK735">
        <v>1</v>
      </c>
      <c r="AL735">
        <v>1</v>
      </c>
      <c r="AM735">
        <v>-2</v>
      </c>
      <c r="AN735">
        <v>0</v>
      </c>
      <c r="AO735">
        <v>1</v>
      </c>
      <c r="AP735">
        <v>1</v>
      </c>
      <c r="AQ735">
        <v>0</v>
      </c>
      <c r="AR735">
        <v>0</v>
      </c>
      <c r="AS735" t="s">
        <v>3</v>
      </c>
      <c r="AT735">
        <v>0.1</v>
      </c>
      <c r="AU735" t="s">
        <v>42</v>
      </c>
      <c r="AV735">
        <v>0</v>
      </c>
      <c r="AW735">
        <v>2</v>
      </c>
      <c r="AX735">
        <v>85737903</v>
      </c>
      <c r="AY735">
        <v>1</v>
      </c>
      <c r="AZ735">
        <v>0</v>
      </c>
      <c r="BA735">
        <v>725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CV735">
        <v>0</v>
      </c>
      <c r="CW735">
        <v>0</v>
      </c>
      <c r="CX735">
        <f>ROUND(Y735*Source!I379,9)</f>
        <v>9.5000000000000001E-2</v>
      </c>
      <c r="CY735">
        <f t="shared" si="417"/>
        <v>20.190000000000001</v>
      </c>
      <c r="CZ735">
        <f t="shared" si="418"/>
        <v>20.190000000000001</v>
      </c>
      <c r="DA735">
        <f t="shared" si="419"/>
        <v>1</v>
      </c>
      <c r="DB735">
        <f t="shared" si="420"/>
        <v>2.02</v>
      </c>
      <c r="DC735">
        <f t="shared" si="421"/>
        <v>0</v>
      </c>
      <c r="DD735" t="s">
        <v>3</v>
      </c>
      <c r="DE735" t="s">
        <v>3</v>
      </c>
      <c r="DF735">
        <f t="shared" si="415"/>
        <v>1.92</v>
      </c>
      <c r="DG735">
        <f t="shared" si="412"/>
        <v>0</v>
      </c>
      <c r="DH735">
        <f t="shared" si="413"/>
        <v>0</v>
      </c>
      <c r="DI735">
        <f t="shared" si="404"/>
        <v>0</v>
      </c>
      <c r="DJ735">
        <f t="shared" si="422"/>
        <v>1.92</v>
      </c>
      <c r="DK735">
        <v>0</v>
      </c>
      <c r="DL735" t="s">
        <v>3</v>
      </c>
      <c r="DM735">
        <v>0</v>
      </c>
      <c r="DN735" t="s">
        <v>3</v>
      </c>
      <c r="DO735">
        <v>0</v>
      </c>
    </row>
    <row r="736" spans="1:119" x14ac:dyDescent="0.2">
      <c r="A736">
        <f>ROW(Source!A379)</f>
        <v>379</v>
      </c>
      <c r="B736">
        <v>85736471</v>
      </c>
      <c r="C736">
        <v>85737877</v>
      </c>
      <c r="D736">
        <v>85199540</v>
      </c>
      <c r="E736">
        <v>1</v>
      </c>
      <c r="F736">
        <v>1</v>
      </c>
      <c r="G736">
        <v>1081</v>
      </c>
      <c r="H736">
        <v>3</v>
      </c>
      <c r="I736" t="s">
        <v>742</v>
      </c>
      <c r="J736" t="s">
        <v>743</v>
      </c>
      <c r="K736" t="s">
        <v>744</v>
      </c>
      <c r="L736">
        <v>1348</v>
      </c>
      <c r="N736">
        <v>1009</v>
      </c>
      <c r="O736" t="s">
        <v>700</v>
      </c>
      <c r="P736" t="s">
        <v>700</v>
      </c>
      <c r="Q736">
        <v>1000</v>
      </c>
      <c r="W736">
        <v>0</v>
      </c>
      <c r="X736">
        <v>-1009884797</v>
      </c>
      <c r="Y736">
        <f t="shared" si="416"/>
        <v>4.0000000000000002E-4</v>
      </c>
      <c r="AA736">
        <v>35445.93</v>
      </c>
      <c r="AB736">
        <v>0</v>
      </c>
      <c r="AC736">
        <v>0</v>
      </c>
      <c r="AD736">
        <v>0</v>
      </c>
      <c r="AE736">
        <v>35445.93</v>
      </c>
      <c r="AF736">
        <v>0</v>
      </c>
      <c r="AG736">
        <v>0</v>
      </c>
      <c r="AH736">
        <v>0</v>
      </c>
      <c r="AI736">
        <v>1</v>
      </c>
      <c r="AJ736">
        <v>1</v>
      </c>
      <c r="AK736">
        <v>1</v>
      </c>
      <c r="AL736">
        <v>1</v>
      </c>
      <c r="AM736">
        <v>-2</v>
      </c>
      <c r="AN736">
        <v>0</v>
      </c>
      <c r="AO736">
        <v>1</v>
      </c>
      <c r="AP736">
        <v>1</v>
      </c>
      <c r="AQ736">
        <v>0</v>
      </c>
      <c r="AR736">
        <v>0</v>
      </c>
      <c r="AS736" t="s">
        <v>3</v>
      </c>
      <c r="AT736">
        <v>4.0000000000000002E-4</v>
      </c>
      <c r="AU736" t="s">
        <v>42</v>
      </c>
      <c r="AV736">
        <v>0</v>
      </c>
      <c r="AW736">
        <v>2</v>
      </c>
      <c r="AX736">
        <v>85737904</v>
      </c>
      <c r="AY736">
        <v>1</v>
      </c>
      <c r="AZ736">
        <v>0</v>
      </c>
      <c r="BA736">
        <v>726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CV736">
        <v>0</v>
      </c>
      <c r="CW736">
        <v>0</v>
      </c>
      <c r="CX736">
        <f>ROUND(Y736*Source!I379,9)</f>
        <v>3.8000000000000002E-4</v>
      </c>
      <c r="CY736">
        <f t="shared" si="417"/>
        <v>35445.93</v>
      </c>
      <c r="CZ736">
        <f t="shared" si="418"/>
        <v>35445.93</v>
      </c>
      <c r="DA736">
        <f t="shared" si="419"/>
        <v>1</v>
      </c>
      <c r="DB736">
        <f t="shared" si="420"/>
        <v>14.18</v>
      </c>
      <c r="DC736">
        <f t="shared" si="421"/>
        <v>0</v>
      </c>
      <c r="DD736" t="s">
        <v>3</v>
      </c>
      <c r="DE736" t="s">
        <v>3</v>
      </c>
      <c r="DF736">
        <f t="shared" si="415"/>
        <v>13.47</v>
      </c>
      <c r="DG736">
        <f t="shared" si="412"/>
        <v>0</v>
      </c>
      <c r="DH736">
        <f t="shared" si="413"/>
        <v>0</v>
      </c>
      <c r="DI736">
        <f t="shared" si="404"/>
        <v>0</v>
      </c>
      <c r="DJ736">
        <f t="shared" si="422"/>
        <v>13.47</v>
      </c>
      <c r="DK736">
        <v>0</v>
      </c>
      <c r="DL736" t="s">
        <v>3</v>
      </c>
      <c r="DM736">
        <v>0</v>
      </c>
      <c r="DN736" t="s">
        <v>3</v>
      </c>
      <c r="DO736">
        <v>0</v>
      </c>
    </row>
    <row r="737" spans="1:119" x14ac:dyDescent="0.2">
      <c r="A737">
        <f>ROW(Source!A379)</f>
        <v>379</v>
      </c>
      <c r="B737">
        <v>85736471</v>
      </c>
      <c r="C737">
        <v>85737877</v>
      </c>
      <c r="D737">
        <v>85211460</v>
      </c>
      <c r="E737">
        <v>1</v>
      </c>
      <c r="F737">
        <v>1</v>
      </c>
      <c r="G737">
        <v>1081</v>
      </c>
      <c r="H737">
        <v>3</v>
      </c>
      <c r="I737" t="s">
        <v>203</v>
      </c>
      <c r="J737" t="s">
        <v>205</v>
      </c>
      <c r="K737" t="s">
        <v>204</v>
      </c>
      <c r="L737">
        <v>1301</v>
      </c>
      <c r="N737">
        <v>1003</v>
      </c>
      <c r="O737" t="s">
        <v>156</v>
      </c>
      <c r="P737" t="s">
        <v>156</v>
      </c>
      <c r="Q737">
        <v>1</v>
      </c>
      <c r="W737">
        <v>0</v>
      </c>
      <c r="X737">
        <v>-2119850974</v>
      </c>
      <c r="Y737">
        <f t="shared" si="416"/>
        <v>100</v>
      </c>
      <c r="AA737">
        <v>61.58</v>
      </c>
      <c r="AB737">
        <v>0</v>
      </c>
      <c r="AC737">
        <v>0</v>
      </c>
      <c r="AD737">
        <v>0</v>
      </c>
      <c r="AE737">
        <v>61.58</v>
      </c>
      <c r="AF737">
        <v>0</v>
      </c>
      <c r="AG737">
        <v>0</v>
      </c>
      <c r="AH737">
        <v>0</v>
      </c>
      <c r="AI737">
        <v>1</v>
      </c>
      <c r="AJ737">
        <v>1</v>
      </c>
      <c r="AK737">
        <v>1</v>
      </c>
      <c r="AL737">
        <v>1</v>
      </c>
      <c r="AM737">
        <v>0</v>
      </c>
      <c r="AN737">
        <v>0</v>
      </c>
      <c r="AO737">
        <v>0</v>
      </c>
      <c r="AP737">
        <v>1</v>
      </c>
      <c r="AQ737">
        <v>0</v>
      </c>
      <c r="AR737">
        <v>0</v>
      </c>
      <c r="AS737" t="s">
        <v>3</v>
      </c>
      <c r="AT737">
        <v>100</v>
      </c>
      <c r="AU737" t="s">
        <v>42</v>
      </c>
      <c r="AV737">
        <v>0</v>
      </c>
      <c r="AW737">
        <v>1</v>
      </c>
      <c r="AX737">
        <v>-1</v>
      </c>
      <c r="AY737">
        <v>0</v>
      </c>
      <c r="AZ737">
        <v>0</v>
      </c>
      <c r="BA737" t="s">
        <v>3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CV737">
        <v>0</v>
      </c>
      <c r="CW737">
        <v>0</v>
      </c>
      <c r="CX737">
        <f>ROUND(Y737*Source!I379,9)</f>
        <v>95</v>
      </c>
      <c r="CY737">
        <f t="shared" si="417"/>
        <v>61.58</v>
      </c>
      <c r="CZ737">
        <f t="shared" si="418"/>
        <v>61.58</v>
      </c>
      <c r="DA737">
        <f t="shared" si="419"/>
        <v>1</v>
      </c>
      <c r="DB737">
        <f t="shared" si="420"/>
        <v>6158</v>
      </c>
      <c r="DC737">
        <f t="shared" si="421"/>
        <v>0</v>
      </c>
      <c r="DD737" t="s">
        <v>3</v>
      </c>
      <c r="DE737" t="s">
        <v>3</v>
      </c>
      <c r="DF737">
        <f t="shared" si="415"/>
        <v>5850.1</v>
      </c>
      <c r="DG737">
        <f t="shared" si="412"/>
        <v>0</v>
      </c>
      <c r="DH737">
        <f t="shared" si="413"/>
        <v>0</v>
      </c>
      <c r="DI737">
        <f t="shared" si="404"/>
        <v>0</v>
      </c>
      <c r="DJ737">
        <f t="shared" si="422"/>
        <v>5850.1</v>
      </c>
      <c r="DK737">
        <v>0</v>
      </c>
      <c r="DL737" t="s">
        <v>3</v>
      </c>
      <c r="DM737">
        <v>0</v>
      </c>
      <c r="DN737" t="s">
        <v>3</v>
      </c>
      <c r="DO737">
        <v>0</v>
      </c>
    </row>
    <row r="738" spans="1:119" x14ac:dyDescent="0.2">
      <c r="A738">
        <f>ROW(Source!A379)</f>
        <v>379</v>
      </c>
      <c r="B738">
        <v>85736471</v>
      </c>
      <c r="C738">
        <v>85737877</v>
      </c>
      <c r="D738">
        <v>85216794</v>
      </c>
      <c r="E738">
        <v>1</v>
      </c>
      <c r="F738">
        <v>1</v>
      </c>
      <c r="G738">
        <v>1081</v>
      </c>
      <c r="H738">
        <v>3</v>
      </c>
      <c r="I738" t="s">
        <v>199</v>
      </c>
      <c r="J738" t="s">
        <v>201</v>
      </c>
      <c r="K738" t="s">
        <v>200</v>
      </c>
      <c r="L738">
        <v>1354</v>
      </c>
      <c r="N738">
        <v>1010</v>
      </c>
      <c r="O738" t="s">
        <v>146</v>
      </c>
      <c r="P738" t="s">
        <v>146</v>
      </c>
      <c r="Q738">
        <v>1</v>
      </c>
      <c r="W738">
        <v>0</v>
      </c>
      <c r="X738">
        <v>1936329406</v>
      </c>
      <c r="Y738">
        <f t="shared" si="416"/>
        <v>3.6363639999999999</v>
      </c>
      <c r="AA738">
        <v>169.98</v>
      </c>
      <c r="AB738">
        <v>0</v>
      </c>
      <c r="AC738">
        <v>0</v>
      </c>
      <c r="AD738">
        <v>0</v>
      </c>
      <c r="AE738">
        <v>169.98</v>
      </c>
      <c r="AF738">
        <v>0</v>
      </c>
      <c r="AG738">
        <v>0</v>
      </c>
      <c r="AH738">
        <v>0</v>
      </c>
      <c r="AI738">
        <v>1</v>
      </c>
      <c r="AJ738">
        <v>1</v>
      </c>
      <c r="AK738">
        <v>1</v>
      </c>
      <c r="AL738">
        <v>1</v>
      </c>
      <c r="AM738">
        <v>0</v>
      </c>
      <c r="AN738">
        <v>0</v>
      </c>
      <c r="AO738">
        <v>0</v>
      </c>
      <c r="AP738">
        <v>1</v>
      </c>
      <c r="AQ738">
        <v>0</v>
      </c>
      <c r="AR738">
        <v>0</v>
      </c>
      <c r="AS738" t="s">
        <v>3</v>
      </c>
      <c r="AT738">
        <v>3.6363639999999999</v>
      </c>
      <c r="AU738" t="s">
        <v>42</v>
      </c>
      <c r="AV738">
        <v>0</v>
      </c>
      <c r="AW738">
        <v>1</v>
      </c>
      <c r="AX738">
        <v>-1</v>
      </c>
      <c r="AY738">
        <v>0</v>
      </c>
      <c r="AZ738">
        <v>0</v>
      </c>
      <c r="BA738" t="s">
        <v>3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CV738">
        <v>0</v>
      </c>
      <c r="CW738">
        <v>0</v>
      </c>
      <c r="CX738">
        <f>ROUND(Y738*Source!I379,9)</f>
        <v>3.4545458</v>
      </c>
      <c r="CY738">
        <f t="shared" si="417"/>
        <v>169.98</v>
      </c>
      <c r="CZ738">
        <f t="shared" si="418"/>
        <v>169.98</v>
      </c>
      <c r="DA738">
        <f t="shared" si="419"/>
        <v>1</v>
      </c>
      <c r="DB738">
        <f t="shared" si="420"/>
        <v>618.11</v>
      </c>
      <c r="DC738">
        <f t="shared" si="421"/>
        <v>0</v>
      </c>
      <c r="DD738" t="s">
        <v>3</v>
      </c>
      <c r="DE738" t="s">
        <v>3</v>
      </c>
      <c r="DF738">
        <f t="shared" si="415"/>
        <v>587.20000000000005</v>
      </c>
      <c r="DG738">
        <f t="shared" si="412"/>
        <v>0</v>
      </c>
      <c r="DH738">
        <f t="shared" si="413"/>
        <v>0</v>
      </c>
      <c r="DI738">
        <f t="shared" si="404"/>
        <v>0</v>
      </c>
      <c r="DJ738">
        <f t="shared" si="422"/>
        <v>587.20000000000005</v>
      </c>
      <c r="DK738">
        <v>0</v>
      </c>
      <c r="DL738" t="s">
        <v>3</v>
      </c>
      <c r="DM738">
        <v>0</v>
      </c>
      <c r="DN738" t="s">
        <v>3</v>
      </c>
      <c r="DO738">
        <v>0</v>
      </c>
    </row>
    <row r="739" spans="1:119" x14ac:dyDescent="0.2">
      <c r="A739">
        <f>ROW(Source!A380)</f>
        <v>380</v>
      </c>
      <c r="B739">
        <v>85736473</v>
      </c>
      <c r="C739">
        <v>85737877</v>
      </c>
      <c r="D739">
        <v>85164021</v>
      </c>
      <c r="E739">
        <v>1081</v>
      </c>
      <c r="F739">
        <v>1</v>
      </c>
      <c r="G739">
        <v>1081</v>
      </c>
      <c r="H739">
        <v>1</v>
      </c>
      <c r="I739" t="s">
        <v>684</v>
      </c>
      <c r="J739" t="s">
        <v>3</v>
      </c>
      <c r="K739" t="s">
        <v>685</v>
      </c>
      <c r="L739">
        <v>1191</v>
      </c>
      <c r="N739">
        <v>1013</v>
      </c>
      <c r="O739" t="s">
        <v>686</v>
      </c>
      <c r="P739" t="s">
        <v>686</v>
      </c>
      <c r="Q739">
        <v>1</v>
      </c>
      <c r="W739">
        <v>0</v>
      </c>
      <c r="X739">
        <v>476480486</v>
      </c>
      <c r="Y739">
        <f>((AT739*1.15)*1.2)</f>
        <v>46.506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1</v>
      </c>
      <c r="AK739">
        <v>1</v>
      </c>
      <c r="AL739">
        <v>1</v>
      </c>
      <c r="AM739">
        <v>5</v>
      </c>
      <c r="AN739">
        <v>0</v>
      </c>
      <c r="AO739">
        <v>1</v>
      </c>
      <c r="AP739">
        <v>1</v>
      </c>
      <c r="AQ739">
        <v>0</v>
      </c>
      <c r="AR739">
        <v>0</v>
      </c>
      <c r="AS739" t="s">
        <v>3</v>
      </c>
      <c r="AT739">
        <v>33.700000000000003</v>
      </c>
      <c r="AU739" t="s">
        <v>141</v>
      </c>
      <c r="AV739">
        <v>1</v>
      </c>
      <c r="AW739">
        <v>2</v>
      </c>
      <c r="AX739">
        <v>85737893</v>
      </c>
      <c r="AY739">
        <v>1</v>
      </c>
      <c r="AZ739">
        <v>0</v>
      </c>
      <c r="BA739">
        <v>730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CU739">
        <f>ROUND(AT739*Source!I380*AH739*AL739,2)</f>
        <v>0</v>
      </c>
      <c r="CV739">
        <f>ROUND(Y739*Source!I380,9)</f>
        <v>44.180700000000002</v>
      </c>
      <c r="CW739">
        <v>0</v>
      </c>
      <c r="CX739">
        <f>ROUND(Y739*Source!I380,9)</f>
        <v>44.180700000000002</v>
      </c>
      <c r="CY739">
        <f>AD739</f>
        <v>0</v>
      </c>
      <c r="CZ739">
        <f>AH739</f>
        <v>0</v>
      </c>
      <c r="DA739">
        <f>AL739</f>
        <v>1</v>
      </c>
      <c r="DB739">
        <f>ROUND(((ROUND(AT739*CZ739,2)*1.15)*1.2),6)</f>
        <v>0</v>
      </c>
      <c r="DC739">
        <f>ROUND(((ROUND(AT739*AG739,2)*1.15)*1.2),6)</f>
        <v>0</v>
      </c>
      <c r="DD739" t="s">
        <v>3</v>
      </c>
      <c r="DE739" t="s">
        <v>3</v>
      </c>
      <c r="DF739">
        <f t="shared" si="415"/>
        <v>0</v>
      </c>
      <c r="DG739">
        <f t="shared" si="412"/>
        <v>0</v>
      </c>
      <c r="DH739">
        <f t="shared" si="413"/>
        <v>0</v>
      </c>
      <c r="DI739">
        <f t="shared" si="404"/>
        <v>0</v>
      </c>
      <c r="DJ739">
        <f>DI739</f>
        <v>0</v>
      </c>
      <c r="DK739">
        <v>0</v>
      </c>
      <c r="DL739" t="s">
        <v>3</v>
      </c>
      <c r="DM739">
        <v>0</v>
      </c>
      <c r="DN739" t="s">
        <v>3</v>
      </c>
      <c r="DO739">
        <v>0</v>
      </c>
    </row>
    <row r="740" spans="1:119" x14ac:dyDescent="0.2">
      <c r="A740">
        <f>ROW(Source!A380)</f>
        <v>380</v>
      </c>
      <c r="B740">
        <v>85736473</v>
      </c>
      <c r="C740">
        <v>85737877</v>
      </c>
      <c r="D740">
        <v>85229630</v>
      </c>
      <c r="E740">
        <v>1</v>
      </c>
      <c r="F740">
        <v>1</v>
      </c>
      <c r="G740">
        <v>1081</v>
      </c>
      <c r="H740">
        <v>2</v>
      </c>
      <c r="I740" t="s">
        <v>724</v>
      </c>
      <c r="J740" t="s">
        <v>725</v>
      </c>
      <c r="K740" t="s">
        <v>726</v>
      </c>
      <c r="L740">
        <v>1368</v>
      </c>
      <c r="N740">
        <v>1011</v>
      </c>
      <c r="O740" t="s">
        <v>690</v>
      </c>
      <c r="P740" t="s">
        <v>690</v>
      </c>
      <c r="Q740">
        <v>1</v>
      </c>
      <c r="W740">
        <v>0</v>
      </c>
      <c r="X740">
        <v>378609176</v>
      </c>
      <c r="Y740">
        <f>((AT740*1.25)*1.2)</f>
        <v>1.7849999999999997</v>
      </c>
      <c r="AA740">
        <v>0</v>
      </c>
      <c r="AB740">
        <v>46.59</v>
      </c>
      <c r="AC740">
        <v>0</v>
      </c>
      <c r="AD740">
        <v>0</v>
      </c>
      <c r="AE740">
        <v>0</v>
      </c>
      <c r="AF740">
        <v>3.18</v>
      </c>
      <c r="AG740">
        <v>0</v>
      </c>
      <c r="AH740">
        <v>0</v>
      </c>
      <c r="AI740">
        <v>1</v>
      </c>
      <c r="AJ740">
        <v>13.73</v>
      </c>
      <c r="AK740">
        <v>1</v>
      </c>
      <c r="AL740">
        <v>1</v>
      </c>
      <c r="AM740">
        <v>2</v>
      </c>
      <c r="AN740">
        <v>0</v>
      </c>
      <c r="AO740">
        <v>1</v>
      </c>
      <c r="AP740">
        <v>1</v>
      </c>
      <c r="AQ740">
        <v>0</v>
      </c>
      <c r="AR740">
        <v>0</v>
      </c>
      <c r="AS740" t="s">
        <v>3</v>
      </c>
      <c r="AT740">
        <v>1.19</v>
      </c>
      <c r="AU740" t="s">
        <v>140</v>
      </c>
      <c r="AV740">
        <v>0</v>
      </c>
      <c r="AW740">
        <v>2</v>
      </c>
      <c r="AX740">
        <v>85737894</v>
      </c>
      <c r="AY740">
        <v>1</v>
      </c>
      <c r="AZ740">
        <v>0</v>
      </c>
      <c r="BA740">
        <v>731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CV740">
        <v>0</v>
      </c>
      <c r="CW740">
        <f>ROUND(Y740*Source!I380*DO740,9)</f>
        <v>0</v>
      </c>
      <c r="CX740">
        <f>ROUND(Y740*Source!I380,9)</f>
        <v>1.6957500000000001</v>
      </c>
      <c r="CY740">
        <f>AB740</f>
        <v>46.59</v>
      </c>
      <c r="CZ740">
        <f>AF740</f>
        <v>3.18</v>
      </c>
      <c r="DA740">
        <f>AJ740</f>
        <v>13.73</v>
      </c>
      <c r="DB740">
        <f>ROUND(((ROUND(AT740*CZ740,2)*1.25)*1.2),6)</f>
        <v>5.67</v>
      </c>
      <c r="DC740">
        <f>ROUND(((ROUND(AT740*AG740,2)*1.25)*1.2),6)</f>
        <v>0</v>
      </c>
      <c r="DD740" t="s">
        <v>3</v>
      </c>
      <c r="DE740" t="s">
        <v>3</v>
      </c>
      <c r="DF740">
        <f t="shared" si="415"/>
        <v>0</v>
      </c>
      <c r="DG740">
        <f>ROUND(ROUND(AF740*AJ740,2)*CX740,2)</f>
        <v>74.040000000000006</v>
      </c>
      <c r="DH740">
        <f t="shared" si="413"/>
        <v>0</v>
      </c>
      <c r="DI740">
        <f t="shared" si="404"/>
        <v>0</v>
      </c>
      <c r="DJ740">
        <f>DG740</f>
        <v>74.040000000000006</v>
      </c>
      <c r="DK740">
        <v>0</v>
      </c>
      <c r="DL740" t="s">
        <v>3</v>
      </c>
      <c r="DM740">
        <v>0</v>
      </c>
      <c r="DN740" t="s">
        <v>3</v>
      </c>
      <c r="DO740">
        <v>0</v>
      </c>
    </row>
    <row r="741" spans="1:119" x14ac:dyDescent="0.2">
      <c r="A741">
        <f>ROW(Source!A380)</f>
        <v>380</v>
      </c>
      <c r="B741">
        <v>85736473</v>
      </c>
      <c r="C741">
        <v>85737877</v>
      </c>
      <c r="D741">
        <v>85229932</v>
      </c>
      <c r="E741">
        <v>1</v>
      </c>
      <c r="F741">
        <v>1</v>
      </c>
      <c r="G741">
        <v>1081</v>
      </c>
      <c r="H741">
        <v>2</v>
      </c>
      <c r="I741" t="s">
        <v>704</v>
      </c>
      <c r="J741" t="s">
        <v>705</v>
      </c>
      <c r="K741" t="s">
        <v>706</v>
      </c>
      <c r="L741">
        <v>1368</v>
      </c>
      <c r="N741">
        <v>1011</v>
      </c>
      <c r="O741" t="s">
        <v>690</v>
      </c>
      <c r="P741" t="s">
        <v>690</v>
      </c>
      <c r="Q741">
        <v>1</v>
      </c>
      <c r="W741">
        <v>0</v>
      </c>
      <c r="X741">
        <v>874612079</v>
      </c>
      <c r="Y741">
        <f>((AT741*1.25)*1.2)</f>
        <v>0.6</v>
      </c>
      <c r="AA741">
        <v>0</v>
      </c>
      <c r="AB741">
        <v>1513.56</v>
      </c>
      <c r="AC741">
        <v>758.78</v>
      </c>
      <c r="AD741">
        <v>0</v>
      </c>
      <c r="AE741">
        <v>0</v>
      </c>
      <c r="AF741">
        <v>83.1</v>
      </c>
      <c r="AG741">
        <v>12.62</v>
      </c>
      <c r="AH741">
        <v>0</v>
      </c>
      <c r="AI741">
        <v>1</v>
      </c>
      <c r="AJ741">
        <v>17.07</v>
      </c>
      <c r="AK741">
        <v>56.35</v>
      </c>
      <c r="AL741">
        <v>1</v>
      </c>
      <c r="AM741">
        <v>2</v>
      </c>
      <c r="AN741">
        <v>0</v>
      </c>
      <c r="AO741">
        <v>1</v>
      </c>
      <c r="AP741">
        <v>1</v>
      </c>
      <c r="AQ741">
        <v>0</v>
      </c>
      <c r="AR741">
        <v>0</v>
      </c>
      <c r="AS741" t="s">
        <v>3</v>
      </c>
      <c r="AT741">
        <v>0.4</v>
      </c>
      <c r="AU741" t="s">
        <v>140</v>
      </c>
      <c r="AV741">
        <v>0</v>
      </c>
      <c r="AW741">
        <v>2</v>
      </c>
      <c r="AX741">
        <v>85737895</v>
      </c>
      <c r="AY741">
        <v>1</v>
      </c>
      <c r="AZ741">
        <v>0</v>
      </c>
      <c r="BA741">
        <v>732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CV741">
        <v>0</v>
      </c>
      <c r="CW741">
        <f>ROUND(Y741*Source!I380*DO741,9)</f>
        <v>7.1933999999999996</v>
      </c>
      <c r="CX741">
        <f>ROUND(Y741*Source!I380,9)</f>
        <v>0.56999999999999995</v>
      </c>
      <c r="CY741">
        <f>AB741</f>
        <v>1513.56</v>
      </c>
      <c r="CZ741">
        <f>AF741</f>
        <v>83.1</v>
      </c>
      <c r="DA741">
        <f>AJ741</f>
        <v>17.07</v>
      </c>
      <c r="DB741">
        <f>ROUND(((ROUND(AT741*CZ741,2)*1.25)*1.2),6)</f>
        <v>49.86</v>
      </c>
      <c r="DC741">
        <f>ROUND(((ROUND(AT741*AG741,2)*1.25)*1.2),6)</f>
        <v>7.5750000000000002</v>
      </c>
      <c r="DD741" t="s">
        <v>3</v>
      </c>
      <c r="DE741" t="s">
        <v>3</v>
      </c>
      <c r="DF741">
        <f t="shared" si="415"/>
        <v>0</v>
      </c>
      <c r="DG741">
        <f>ROUND(ROUND(AF741*AJ741,2)*CX741,2)</f>
        <v>808.56</v>
      </c>
      <c r="DH741">
        <f>ROUND(ROUND(AG741*AK741,2)*CX741,2)</f>
        <v>405.35</v>
      </c>
      <c r="DI741">
        <f t="shared" si="404"/>
        <v>0</v>
      </c>
      <c r="DJ741">
        <f>DG741</f>
        <v>808.56</v>
      </c>
      <c r="DK741">
        <v>0</v>
      </c>
      <c r="DL741" t="s">
        <v>707</v>
      </c>
      <c r="DM741">
        <v>0</v>
      </c>
      <c r="DN741" t="s">
        <v>686</v>
      </c>
      <c r="DO741">
        <v>12.62</v>
      </c>
    </row>
    <row r="742" spans="1:119" x14ac:dyDescent="0.2">
      <c r="A742">
        <f>ROW(Source!A380)</f>
        <v>380</v>
      </c>
      <c r="B742">
        <v>85736473</v>
      </c>
      <c r="C742">
        <v>85737877</v>
      </c>
      <c r="D742">
        <v>85229166</v>
      </c>
      <c r="E742">
        <v>1</v>
      </c>
      <c r="F742">
        <v>1</v>
      </c>
      <c r="G742">
        <v>1081</v>
      </c>
      <c r="H742">
        <v>2</v>
      </c>
      <c r="I742" t="s">
        <v>727</v>
      </c>
      <c r="J742" t="s">
        <v>728</v>
      </c>
      <c r="K742" t="s">
        <v>729</v>
      </c>
      <c r="L742">
        <v>1368</v>
      </c>
      <c r="N742">
        <v>1011</v>
      </c>
      <c r="O742" t="s">
        <v>690</v>
      </c>
      <c r="P742" t="s">
        <v>690</v>
      </c>
      <c r="Q742">
        <v>1</v>
      </c>
      <c r="W742">
        <v>0</v>
      </c>
      <c r="X742">
        <v>-44940208</v>
      </c>
      <c r="Y742">
        <f>((AT742*1.25)*1.2)</f>
        <v>0.09</v>
      </c>
      <c r="AA742">
        <v>0</v>
      </c>
      <c r="AB742">
        <v>2758.65</v>
      </c>
      <c r="AC742">
        <v>1017.92</v>
      </c>
      <c r="AD742">
        <v>0</v>
      </c>
      <c r="AE742">
        <v>0</v>
      </c>
      <c r="AF742">
        <v>179.17</v>
      </c>
      <c r="AG742">
        <v>16.93</v>
      </c>
      <c r="AH742">
        <v>0</v>
      </c>
      <c r="AI742">
        <v>1</v>
      </c>
      <c r="AJ742">
        <v>14.43</v>
      </c>
      <c r="AK742">
        <v>56.35</v>
      </c>
      <c r="AL742">
        <v>1</v>
      </c>
      <c r="AM742">
        <v>2</v>
      </c>
      <c r="AN742">
        <v>0</v>
      </c>
      <c r="AO742">
        <v>1</v>
      </c>
      <c r="AP742">
        <v>1</v>
      </c>
      <c r="AQ742">
        <v>0</v>
      </c>
      <c r="AR742">
        <v>0</v>
      </c>
      <c r="AS742" t="s">
        <v>3</v>
      </c>
      <c r="AT742">
        <v>0.06</v>
      </c>
      <c r="AU742" t="s">
        <v>140</v>
      </c>
      <c r="AV742">
        <v>0</v>
      </c>
      <c r="AW742">
        <v>2</v>
      </c>
      <c r="AX742">
        <v>85737896</v>
      </c>
      <c r="AY742">
        <v>1</v>
      </c>
      <c r="AZ742">
        <v>0</v>
      </c>
      <c r="BA742">
        <v>733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CV742">
        <v>0</v>
      </c>
      <c r="CW742">
        <f>ROUND(Y742*Source!I380*DO742,9)</f>
        <v>1.4475150000000001</v>
      </c>
      <c r="CX742">
        <f>ROUND(Y742*Source!I380,9)</f>
        <v>8.5500000000000007E-2</v>
      </c>
      <c r="CY742">
        <f>AB742</f>
        <v>2758.65</v>
      </c>
      <c r="CZ742">
        <f>AF742</f>
        <v>179.17</v>
      </c>
      <c r="DA742">
        <f>AJ742</f>
        <v>14.43</v>
      </c>
      <c r="DB742">
        <f>ROUND(((ROUND(AT742*CZ742,2)*1.25)*1.2),6)</f>
        <v>16.125</v>
      </c>
      <c r="DC742">
        <f>ROUND(((ROUND(AT742*AG742,2)*1.25)*1.2),6)</f>
        <v>1.53</v>
      </c>
      <c r="DD742" t="s">
        <v>3</v>
      </c>
      <c r="DE742" t="s">
        <v>3</v>
      </c>
      <c r="DF742">
        <f t="shared" si="415"/>
        <v>0</v>
      </c>
      <c r="DG742">
        <f>ROUND(ROUND(AF742*AJ742,2)*CX742,2)</f>
        <v>221.05</v>
      </c>
      <c r="DH742">
        <f>ROUND(ROUND(AG742*AK742,2)*CX742,2)</f>
        <v>81.569999999999993</v>
      </c>
      <c r="DI742">
        <f t="shared" si="404"/>
        <v>0</v>
      </c>
      <c r="DJ742">
        <f>DG742</f>
        <v>221.05</v>
      </c>
      <c r="DK742">
        <v>0</v>
      </c>
      <c r="DL742" t="s">
        <v>707</v>
      </c>
      <c r="DM742">
        <v>0</v>
      </c>
      <c r="DN742" t="s">
        <v>686</v>
      </c>
      <c r="DO742">
        <v>16.93</v>
      </c>
    </row>
    <row r="743" spans="1:119" x14ac:dyDescent="0.2">
      <c r="A743">
        <f>ROW(Source!A380)</f>
        <v>380</v>
      </c>
      <c r="B743">
        <v>85736473</v>
      </c>
      <c r="C743">
        <v>85737877</v>
      </c>
      <c r="D743">
        <v>85198960</v>
      </c>
      <c r="E743">
        <v>1</v>
      </c>
      <c r="F743">
        <v>1</v>
      </c>
      <c r="G743">
        <v>1081</v>
      </c>
      <c r="H743">
        <v>3</v>
      </c>
      <c r="I743" t="s">
        <v>714</v>
      </c>
      <c r="J743" t="s">
        <v>715</v>
      </c>
      <c r="K743" t="s">
        <v>716</v>
      </c>
      <c r="L743">
        <v>1339</v>
      </c>
      <c r="N743">
        <v>1007</v>
      </c>
      <c r="O743" t="s">
        <v>694</v>
      </c>
      <c r="P743" t="s">
        <v>694</v>
      </c>
      <c r="Q743">
        <v>1</v>
      </c>
      <c r="W743">
        <v>0</v>
      </c>
      <c r="X743">
        <v>-1622585150</v>
      </c>
      <c r="Y743">
        <f t="shared" ref="Y743:Y752" si="423">((AT743*1)*1)</f>
        <v>0.23466999999999999</v>
      </c>
      <c r="AA743">
        <v>54.79</v>
      </c>
      <c r="AB743">
        <v>0</v>
      </c>
      <c r="AC743">
        <v>0</v>
      </c>
      <c r="AD743">
        <v>0</v>
      </c>
      <c r="AE743">
        <v>7.07</v>
      </c>
      <c r="AF743">
        <v>0</v>
      </c>
      <c r="AG743">
        <v>0</v>
      </c>
      <c r="AH743">
        <v>0</v>
      </c>
      <c r="AI743">
        <v>7.75</v>
      </c>
      <c r="AJ743">
        <v>1</v>
      </c>
      <c r="AK743">
        <v>1</v>
      </c>
      <c r="AL743">
        <v>1</v>
      </c>
      <c r="AM743">
        <v>2</v>
      </c>
      <c r="AN743">
        <v>0</v>
      </c>
      <c r="AO743">
        <v>1</v>
      </c>
      <c r="AP743">
        <v>1</v>
      </c>
      <c r="AQ743">
        <v>0</v>
      </c>
      <c r="AR743">
        <v>0</v>
      </c>
      <c r="AS743" t="s">
        <v>3</v>
      </c>
      <c r="AT743">
        <v>0.23466999999999999</v>
      </c>
      <c r="AU743" t="s">
        <v>42</v>
      </c>
      <c r="AV743">
        <v>0</v>
      </c>
      <c r="AW743">
        <v>2</v>
      </c>
      <c r="AX743">
        <v>85737897</v>
      </c>
      <c r="AY743">
        <v>1</v>
      </c>
      <c r="AZ743">
        <v>0</v>
      </c>
      <c r="BA743">
        <v>734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CV743">
        <v>0</v>
      </c>
      <c r="CW743">
        <v>0</v>
      </c>
      <c r="CX743">
        <f>ROUND(Y743*Source!I380,9)</f>
        <v>0.22293650000000001</v>
      </c>
      <c r="CY743">
        <f t="shared" ref="CY743:CY752" si="424">AA743</f>
        <v>54.79</v>
      </c>
      <c r="CZ743">
        <f t="shared" ref="CZ743:CZ752" si="425">AE743</f>
        <v>7.07</v>
      </c>
      <c r="DA743">
        <f t="shared" ref="DA743:DA752" si="426">AI743</f>
        <v>7.75</v>
      </c>
      <c r="DB743">
        <f t="shared" ref="DB743:DB752" si="427">ROUND(((ROUND(AT743*CZ743,2)*1)*1),6)</f>
        <v>1.66</v>
      </c>
      <c r="DC743">
        <f t="shared" ref="DC743:DC752" si="428">ROUND(((ROUND(AT743*AG743,2)*1)*1),6)</f>
        <v>0</v>
      </c>
      <c r="DD743" t="s">
        <v>3</v>
      </c>
      <c r="DE743" t="s">
        <v>3</v>
      </c>
      <c r="DF743">
        <f t="shared" ref="DF743:DF752" si="429">ROUND(ROUND(AE743*AI743,2)*CX743,2)</f>
        <v>12.21</v>
      </c>
      <c r="DG743">
        <f t="shared" ref="DG743:DG766" si="430">ROUND(ROUND(AF743,2)*CX743,2)</f>
        <v>0</v>
      </c>
      <c r="DH743">
        <f t="shared" ref="DH743:DH766" si="431">ROUND(ROUND(AG743,2)*CX743,2)</f>
        <v>0</v>
      </c>
      <c r="DI743">
        <f t="shared" si="404"/>
        <v>0</v>
      </c>
      <c r="DJ743">
        <f t="shared" ref="DJ743:DJ752" si="432">DF743</f>
        <v>12.21</v>
      </c>
      <c r="DK743">
        <v>0</v>
      </c>
      <c r="DL743" t="s">
        <v>3</v>
      </c>
      <c r="DM743">
        <v>0</v>
      </c>
      <c r="DN743" t="s">
        <v>3</v>
      </c>
      <c r="DO743">
        <v>0</v>
      </c>
    </row>
    <row r="744" spans="1:119" x14ac:dyDescent="0.2">
      <c r="A744">
        <f>ROW(Source!A380)</f>
        <v>380</v>
      </c>
      <c r="B744">
        <v>85736473</v>
      </c>
      <c r="C744">
        <v>85737877</v>
      </c>
      <c r="D744">
        <v>85200671</v>
      </c>
      <c r="E744">
        <v>1</v>
      </c>
      <c r="F744">
        <v>1</v>
      </c>
      <c r="G744">
        <v>1081</v>
      </c>
      <c r="H744">
        <v>3</v>
      </c>
      <c r="I744" t="s">
        <v>730</v>
      </c>
      <c r="J744" t="s">
        <v>731</v>
      </c>
      <c r="K744" t="s">
        <v>732</v>
      </c>
      <c r="L744">
        <v>1346</v>
      </c>
      <c r="N744">
        <v>1009</v>
      </c>
      <c r="O744" t="s">
        <v>723</v>
      </c>
      <c r="P744" t="s">
        <v>723</v>
      </c>
      <c r="Q744">
        <v>1</v>
      </c>
      <c r="W744">
        <v>0</v>
      </c>
      <c r="X744">
        <v>1021383118</v>
      </c>
      <c r="Y744">
        <f t="shared" si="423"/>
        <v>0.05</v>
      </c>
      <c r="AA744">
        <v>315.23</v>
      </c>
      <c r="AB744">
        <v>0</v>
      </c>
      <c r="AC744">
        <v>0</v>
      </c>
      <c r="AD744">
        <v>0</v>
      </c>
      <c r="AE744">
        <v>37.979999999999997</v>
      </c>
      <c r="AF744">
        <v>0</v>
      </c>
      <c r="AG744">
        <v>0</v>
      </c>
      <c r="AH744">
        <v>0</v>
      </c>
      <c r="AI744">
        <v>8.3000000000000007</v>
      </c>
      <c r="AJ744">
        <v>1</v>
      </c>
      <c r="AK744">
        <v>1</v>
      </c>
      <c r="AL744">
        <v>1</v>
      </c>
      <c r="AM744">
        <v>2</v>
      </c>
      <c r="AN744">
        <v>0</v>
      </c>
      <c r="AO744">
        <v>1</v>
      </c>
      <c r="AP744">
        <v>1</v>
      </c>
      <c r="AQ744">
        <v>0</v>
      </c>
      <c r="AR744">
        <v>0</v>
      </c>
      <c r="AS744" t="s">
        <v>3</v>
      </c>
      <c r="AT744">
        <v>0.05</v>
      </c>
      <c r="AU744" t="s">
        <v>42</v>
      </c>
      <c r="AV744">
        <v>0</v>
      </c>
      <c r="AW744">
        <v>2</v>
      </c>
      <c r="AX744">
        <v>85737898</v>
      </c>
      <c r="AY744">
        <v>1</v>
      </c>
      <c r="AZ744">
        <v>0</v>
      </c>
      <c r="BA744">
        <v>735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CV744">
        <v>0</v>
      </c>
      <c r="CW744">
        <v>0</v>
      </c>
      <c r="CX744">
        <f>ROUND(Y744*Source!I380,9)</f>
        <v>4.7500000000000001E-2</v>
      </c>
      <c r="CY744">
        <f t="shared" si="424"/>
        <v>315.23</v>
      </c>
      <c r="CZ744">
        <f t="shared" si="425"/>
        <v>37.979999999999997</v>
      </c>
      <c r="DA744">
        <f t="shared" si="426"/>
        <v>8.3000000000000007</v>
      </c>
      <c r="DB744">
        <f t="shared" si="427"/>
        <v>1.9</v>
      </c>
      <c r="DC744">
        <f t="shared" si="428"/>
        <v>0</v>
      </c>
      <c r="DD744" t="s">
        <v>3</v>
      </c>
      <c r="DE744" t="s">
        <v>3</v>
      </c>
      <c r="DF744">
        <f t="shared" si="429"/>
        <v>14.97</v>
      </c>
      <c r="DG744">
        <f t="shared" si="430"/>
        <v>0</v>
      </c>
      <c r="DH744">
        <f t="shared" si="431"/>
        <v>0</v>
      </c>
      <c r="DI744">
        <f t="shared" si="404"/>
        <v>0</v>
      </c>
      <c r="DJ744">
        <f t="shared" si="432"/>
        <v>14.97</v>
      </c>
      <c r="DK744">
        <v>0</v>
      </c>
      <c r="DL744" t="s">
        <v>3</v>
      </c>
      <c r="DM744">
        <v>0</v>
      </c>
      <c r="DN744" t="s">
        <v>3</v>
      </c>
      <c r="DO744">
        <v>0</v>
      </c>
    </row>
    <row r="745" spans="1:119" x14ac:dyDescent="0.2">
      <c r="A745">
        <f>ROW(Source!A380)</f>
        <v>380</v>
      </c>
      <c r="B745">
        <v>85736473</v>
      </c>
      <c r="C745">
        <v>85737877</v>
      </c>
      <c r="D745">
        <v>85199079</v>
      </c>
      <c r="E745">
        <v>1</v>
      </c>
      <c r="F745">
        <v>1</v>
      </c>
      <c r="G745">
        <v>1081</v>
      </c>
      <c r="H745">
        <v>3</v>
      </c>
      <c r="I745" t="s">
        <v>733</v>
      </c>
      <c r="J745" t="s">
        <v>734</v>
      </c>
      <c r="K745" t="s">
        <v>735</v>
      </c>
      <c r="L745">
        <v>1348</v>
      </c>
      <c r="N745">
        <v>1009</v>
      </c>
      <c r="O745" t="s">
        <v>700</v>
      </c>
      <c r="P745" t="s">
        <v>700</v>
      </c>
      <c r="Q745">
        <v>1000</v>
      </c>
      <c r="W745">
        <v>0</v>
      </c>
      <c r="X745">
        <v>-1462767551</v>
      </c>
      <c r="Y745">
        <f t="shared" si="423"/>
        <v>6.2999999999999998E-6</v>
      </c>
      <c r="AA745">
        <v>65213.77</v>
      </c>
      <c r="AB745">
        <v>0</v>
      </c>
      <c r="AC745">
        <v>0</v>
      </c>
      <c r="AD745">
        <v>0</v>
      </c>
      <c r="AE745">
        <v>3234.81</v>
      </c>
      <c r="AF745">
        <v>0</v>
      </c>
      <c r="AG745">
        <v>0</v>
      </c>
      <c r="AH745">
        <v>0</v>
      </c>
      <c r="AI745">
        <v>20.16</v>
      </c>
      <c r="AJ745">
        <v>1</v>
      </c>
      <c r="AK745">
        <v>1</v>
      </c>
      <c r="AL745">
        <v>1</v>
      </c>
      <c r="AM745">
        <v>2</v>
      </c>
      <c r="AN745">
        <v>0</v>
      </c>
      <c r="AO745">
        <v>1</v>
      </c>
      <c r="AP745">
        <v>1</v>
      </c>
      <c r="AQ745">
        <v>0</v>
      </c>
      <c r="AR745">
        <v>0</v>
      </c>
      <c r="AS745" t="s">
        <v>3</v>
      </c>
      <c r="AT745">
        <v>6.2999999999999998E-6</v>
      </c>
      <c r="AU745" t="s">
        <v>42</v>
      </c>
      <c r="AV745">
        <v>0</v>
      </c>
      <c r="AW745">
        <v>2</v>
      </c>
      <c r="AX745">
        <v>85737899</v>
      </c>
      <c r="AY745">
        <v>1</v>
      </c>
      <c r="AZ745">
        <v>0</v>
      </c>
      <c r="BA745">
        <v>736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CV745">
        <v>0</v>
      </c>
      <c r="CW745">
        <v>0</v>
      </c>
      <c r="CX745">
        <f>ROUND(Y745*Source!I380,9)</f>
        <v>5.9850000000000003E-6</v>
      </c>
      <c r="CY745">
        <f t="shared" si="424"/>
        <v>65213.77</v>
      </c>
      <c r="CZ745">
        <f t="shared" si="425"/>
        <v>3234.81</v>
      </c>
      <c r="DA745">
        <f t="shared" si="426"/>
        <v>20.16</v>
      </c>
      <c r="DB745">
        <f t="shared" si="427"/>
        <v>0.02</v>
      </c>
      <c r="DC745">
        <f t="shared" si="428"/>
        <v>0</v>
      </c>
      <c r="DD745" t="s">
        <v>3</v>
      </c>
      <c r="DE745" t="s">
        <v>3</v>
      </c>
      <c r="DF745">
        <f t="shared" si="429"/>
        <v>0.39</v>
      </c>
      <c r="DG745">
        <f t="shared" si="430"/>
        <v>0</v>
      </c>
      <c r="DH745">
        <f t="shared" si="431"/>
        <v>0</v>
      </c>
      <c r="DI745">
        <f t="shared" si="404"/>
        <v>0</v>
      </c>
      <c r="DJ745">
        <f t="shared" si="432"/>
        <v>0.39</v>
      </c>
      <c r="DK745">
        <v>0</v>
      </c>
      <c r="DL745" t="s">
        <v>3</v>
      </c>
      <c r="DM745">
        <v>0</v>
      </c>
      <c r="DN745" t="s">
        <v>3</v>
      </c>
      <c r="DO745">
        <v>0</v>
      </c>
    </row>
    <row r="746" spans="1:119" x14ac:dyDescent="0.2">
      <c r="A746">
        <f>ROW(Source!A380)</f>
        <v>380</v>
      </c>
      <c r="B746">
        <v>85736473</v>
      </c>
      <c r="C746">
        <v>85737877</v>
      </c>
      <c r="D746">
        <v>85198892</v>
      </c>
      <c r="E746">
        <v>1</v>
      </c>
      <c r="F746">
        <v>1</v>
      </c>
      <c r="G746">
        <v>1081</v>
      </c>
      <c r="H746">
        <v>3</v>
      </c>
      <c r="I746" t="s">
        <v>691</v>
      </c>
      <c r="J746" t="s">
        <v>692</v>
      </c>
      <c r="K746" t="s">
        <v>693</v>
      </c>
      <c r="L746">
        <v>1339</v>
      </c>
      <c r="N746">
        <v>1007</v>
      </c>
      <c r="O746" t="s">
        <v>694</v>
      </c>
      <c r="P746" t="s">
        <v>694</v>
      </c>
      <c r="Q746">
        <v>1</v>
      </c>
      <c r="W746">
        <v>0</v>
      </c>
      <c r="X746">
        <v>-676034668</v>
      </c>
      <c r="Y746">
        <f t="shared" si="423"/>
        <v>0.19</v>
      </c>
      <c r="AA746">
        <v>760.17</v>
      </c>
      <c r="AB746">
        <v>0</v>
      </c>
      <c r="AC746">
        <v>0</v>
      </c>
      <c r="AD746">
        <v>0</v>
      </c>
      <c r="AE746">
        <v>53.42</v>
      </c>
      <c r="AF746">
        <v>0</v>
      </c>
      <c r="AG746">
        <v>0</v>
      </c>
      <c r="AH746">
        <v>0</v>
      </c>
      <c r="AI746">
        <v>14.23</v>
      </c>
      <c r="AJ746">
        <v>1</v>
      </c>
      <c r="AK746">
        <v>1</v>
      </c>
      <c r="AL746">
        <v>1</v>
      </c>
      <c r="AM746">
        <v>2</v>
      </c>
      <c r="AN746">
        <v>0</v>
      </c>
      <c r="AO746">
        <v>1</v>
      </c>
      <c r="AP746">
        <v>1</v>
      </c>
      <c r="AQ746">
        <v>0</v>
      </c>
      <c r="AR746">
        <v>0</v>
      </c>
      <c r="AS746" t="s">
        <v>3</v>
      </c>
      <c r="AT746">
        <v>0.19</v>
      </c>
      <c r="AU746" t="s">
        <v>42</v>
      </c>
      <c r="AV746">
        <v>0</v>
      </c>
      <c r="AW746">
        <v>2</v>
      </c>
      <c r="AX746">
        <v>85737900</v>
      </c>
      <c r="AY746">
        <v>1</v>
      </c>
      <c r="AZ746">
        <v>0</v>
      </c>
      <c r="BA746">
        <v>737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CV746">
        <v>0</v>
      </c>
      <c r="CW746">
        <v>0</v>
      </c>
      <c r="CX746">
        <f>ROUND(Y746*Source!I380,9)</f>
        <v>0.18049999999999999</v>
      </c>
      <c r="CY746">
        <f t="shared" si="424"/>
        <v>760.17</v>
      </c>
      <c r="CZ746">
        <f t="shared" si="425"/>
        <v>53.42</v>
      </c>
      <c r="DA746">
        <f t="shared" si="426"/>
        <v>14.23</v>
      </c>
      <c r="DB746">
        <f t="shared" si="427"/>
        <v>10.15</v>
      </c>
      <c r="DC746">
        <f t="shared" si="428"/>
        <v>0</v>
      </c>
      <c r="DD746" t="s">
        <v>3</v>
      </c>
      <c r="DE746" t="s">
        <v>3</v>
      </c>
      <c r="DF746">
        <f t="shared" si="429"/>
        <v>137.21</v>
      </c>
      <c r="DG746">
        <f t="shared" si="430"/>
        <v>0</v>
      </c>
      <c r="DH746">
        <f t="shared" si="431"/>
        <v>0</v>
      </c>
      <c r="DI746">
        <f t="shared" si="404"/>
        <v>0</v>
      </c>
      <c r="DJ746">
        <f t="shared" si="432"/>
        <v>137.21</v>
      </c>
      <c r="DK746">
        <v>0</v>
      </c>
      <c r="DL746" t="s">
        <v>3</v>
      </c>
      <c r="DM746">
        <v>0</v>
      </c>
      <c r="DN746" t="s">
        <v>3</v>
      </c>
      <c r="DO746">
        <v>0</v>
      </c>
    </row>
    <row r="747" spans="1:119" x14ac:dyDescent="0.2">
      <c r="A747">
        <f>ROW(Source!A380)</f>
        <v>380</v>
      </c>
      <c r="B747">
        <v>85736473</v>
      </c>
      <c r="C747">
        <v>85737877</v>
      </c>
      <c r="D747">
        <v>85199158</v>
      </c>
      <c r="E747">
        <v>1</v>
      </c>
      <c r="F747">
        <v>1</v>
      </c>
      <c r="G747">
        <v>1081</v>
      </c>
      <c r="H747">
        <v>3</v>
      </c>
      <c r="I747" t="s">
        <v>695</v>
      </c>
      <c r="J747" t="s">
        <v>696</v>
      </c>
      <c r="K747" t="s">
        <v>697</v>
      </c>
      <c r="L747">
        <v>1339</v>
      </c>
      <c r="N747">
        <v>1007</v>
      </c>
      <c r="O747" t="s">
        <v>694</v>
      </c>
      <c r="P747" t="s">
        <v>694</v>
      </c>
      <c r="Q747">
        <v>1</v>
      </c>
      <c r="W747">
        <v>0</v>
      </c>
      <c r="X747">
        <v>-1235260082</v>
      </c>
      <c r="Y747">
        <f t="shared" si="423"/>
        <v>0.34200000000000003</v>
      </c>
      <c r="AA747">
        <v>101.33</v>
      </c>
      <c r="AB747">
        <v>0</v>
      </c>
      <c r="AC747">
        <v>0</v>
      </c>
      <c r="AD747">
        <v>0</v>
      </c>
      <c r="AE747">
        <v>5.82</v>
      </c>
      <c r="AF747">
        <v>0</v>
      </c>
      <c r="AG747">
        <v>0</v>
      </c>
      <c r="AH747">
        <v>0</v>
      </c>
      <c r="AI747">
        <v>17.41</v>
      </c>
      <c r="AJ747">
        <v>1</v>
      </c>
      <c r="AK747">
        <v>1</v>
      </c>
      <c r="AL747">
        <v>1</v>
      </c>
      <c r="AM747">
        <v>2</v>
      </c>
      <c r="AN747">
        <v>0</v>
      </c>
      <c r="AO747">
        <v>1</v>
      </c>
      <c r="AP747">
        <v>1</v>
      </c>
      <c r="AQ747">
        <v>0</v>
      </c>
      <c r="AR747">
        <v>0</v>
      </c>
      <c r="AS747" t="s">
        <v>3</v>
      </c>
      <c r="AT747">
        <v>0.34200000000000003</v>
      </c>
      <c r="AU747" t="s">
        <v>42</v>
      </c>
      <c r="AV747">
        <v>0</v>
      </c>
      <c r="AW747">
        <v>2</v>
      </c>
      <c r="AX747">
        <v>85737901</v>
      </c>
      <c r="AY747">
        <v>1</v>
      </c>
      <c r="AZ747">
        <v>0</v>
      </c>
      <c r="BA747">
        <v>738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CV747">
        <v>0</v>
      </c>
      <c r="CW747">
        <v>0</v>
      </c>
      <c r="CX747">
        <f>ROUND(Y747*Source!I380,9)</f>
        <v>0.32490000000000002</v>
      </c>
      <c r="CY747">
        <f t="shared" si="424"/>
        <v>101.33</v>
      </c>
      <c r="CZ747">
        <f t="shared" si="425"/>
        <v>5.82</v>
      </c>
      <c r="DA747">
        <f t="shared" si="426"/>
        <v>17.41</v>
      </c>
      <c r="DB747">
        <f t="shared" si="427"/>
        <v>1.99</v>
      </c>
      <c r="DC747">
        <f t="shared" si="428"/>
        <v>0</v>
      </c>
      <c r="DD747" t="s">
        <v>3</v>
      </c>
      <c r="DE747" t="s">
        <v>3</v>
      </c>
      <c r="DF747">
        <f t="shared" si="429"/>
        <v>32.92</v>
      </c>
      <c r="DG747">
        <f t="shared" si="430"/>
        <v>0</v>
      </c>
      <c r="DH747">
        <f t="shared" si="431"/>
        <v>0</v>
      </c>
      <c r="DI747">
        <f t="shared" si="404"/>
        <v>0</v>
      </c>
      <c r="DJ747">
        <f t="shared" si="432"/>
        <v>32.92</v>
      </c>
      <c r="DK747">
        <v>0</v>
      </c>
      <c r="DL747" t="s">
        <v>3</v>
      </c>
      <c r="DM747">
        <v>0</v>
      </c>
      <c r="DN747" t="s">
        <v>3</v>
      </c>
      <c r="DO747">
        <v>0</v>
      </c>
    </row>
    <row r="748" spans="1:119" x14ac:dyDescent="0.2">
      <c r="A748">
        <f>ROW(Source!A380)</f>
        <v>380</v>
      </c>
      <c r="B748">
        <v>85736473</v>
      </c>
      <c r="C748">
        <v>85737877</v>
      </c>
      <c r="D748">
        <v>85199230</v>
      </c>
      <c r="E748">
        <v>1</v>
      </c>
      <c r="F748">
        <v>1</v>
      </c>
      <c r="G748">
        <v>1081</v>
      </c>
      <c r="H748">
        <v>3</v>
      </c>
      <c r="I748" t="s">
        <v>736</v>
      </c>
      <c r="J748" t="s">
        <v>737</v>
      </c>
      <c r="K748" t="s">
        <v>738</v>
      </c>
      <c r="L748">
        <v>1348</v>
      </c>
      <c r="N748">
        <v>1009</v>
      </c>
      <c r="O748" t="s">
        <v>700</v>
      </c>
      <c r="P748" t="s">
        <v>700</v>
      </c>
      <c r="Q748">
        <v>1000</v>
      </c>
      <c r="W748">
        <v>0</v>
      </c>
      <c r="X748">
        <v>1270042986</v>
      </c>
      <c r="Y748">
        <f t="shared" si="423"/>
        <v>8.7000000000000001E-4</v>
      </c>
      <c r="AA748">
        <v>55941.2</v>
      </c>
      <c r="AB748">
        <v>0</v>
      </c>
      <c r="AC748">
        <v>0</v>
      </c>
      <c r="AD748">
        <v>0</v>
      </c>
      <c r="AE748">
        <v>16214.84</v>
      </c>
      <c r="AF748">
        <v>0</v>
      </c>
      <c r="AG748">
        <v>0</v>
      </c>
      <c r="AH748">
        <v>0</v>
      </c>
      <c r="AI748">
        <v>3.45</v>
      </c>
      <c r="AJ748">
        <v>1</v>
      </c>
      <c r="AK748">
        <v>1</v>
      </c>
      <c r="AL748">
        <v>1</v>
      </c>
      <c r="AM748">
        <v>2</v>
      </c>
      <c r="AN748">
        <v>0</v>
      </c>
      <c r="AO748">
        <v>1</v>
      </c>
      <c r="AP748">
        <v>1</v>
      </c>
      <c r="AQ748">
        <v>0</v>
      </c>
      <c r="AR748">
        <v>0</v>
      </c>
      <c r="AS748" t="s">
        <v>3</v>
      </c>
      <c r="AT748">
        <v>8.7000000000000001E-4</v>
      </c>
      <c r="AU748" t="s">
        <v>42</v>
      </c>
      <c r="AV748">
        <v>0</v>
      </c>
      <c r="AW748">
        <v>2</v>
      </c>
      <c r="AX748">
        <v>85737902</v>
      </c>
      <c r="AY748">
        <v>1</v>
      </c>
      <c r="AZ748">
        <v>0</v>
      </c>
      <c r="BA748">
        <v>739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CV748">
        <v>0</v>
      </c>
      <c r="CW748">
        <v>0</v>
      </c>
      <c r="CX748">
        <f>ROUND(Y748*Source!I380,9)</f>
        <v>8.2649999999999998E-4</v>
      </c>
      <c r="CY748">
        <f t="shared" si="424"/>
        <v>55941.2</v>
      </c>
      <c r="CZ748">
        <f t="shared" si="425"/>
        <v>16214.84</v>
      </c>
      <c r="DA748">
        <f t="shared" si="426"/>
        <v>3.45</v>
      </c>
      <c r="DB748">
        <f t="shared" si="427"/>
        <v>14.11</v>
      </c>
      <c r="DC748">
        <f t="shared" si="428"/>
        <v>0</v>
      </c>
      <c r="DD748" t="s">
        <v>3</v>
      </c>
      <c r="DE748" t="s">
        <v>3</v>
      </c>
      <c r="DF748">
        <f t="shared" si="429"/>
        <v>46.24</v>
      </c>
      <c r="DG748">
        <f t="shared" si="430"/>
        <v>0</v>
      </c>
      <c r="DH748">
        <f t="shared" si="431"/>
        <v>0</v>
      </c>
      <c r="DI748">
        <f t="shared" si="404"/>
        <v>0</v>
      </c>
      <c r="DJ748">
        <f t="shared" si="432"/>
        <v>46.24</v>
      </c>
      <c r="DK748">
        <v>0</v>
      </c>
      <c r="DL748" t="s">
        <v>3</v>
      </c>
      <c r="DM748">
        <v>0</v>
      </c>
      <c r="DN748" t="s">
        <v>3</v>
      </c>
      <c r="DO748">
        <v>0</v>
      </c>
    </row>
    <row r="749" spans="1:119" x14ac:dyDescent="0.2">
      <c r="A749">
        <f>ROW(Source!A380)</f>
        <v>380</v>
      </c>
      <c r="B749">
        <v>85736473</v>
      </c>
      <c r="C749">
        <v>85737877</v>
      </c>
      <c r="D749">
        <v>85199398</v>
      </c>
      <c r="E749">
        <v>1</v>
      </c>
      <c r="F749">
        <v>1</v>
      </c>
      <c r="G749">
        <v>1081</v>
      </c>
      <c r="H749">
        <v>3</v>
      </c>
      <c r="I749" t="s">
        <v>739</v>
      </c>
      <c r="J749" t="s">
        <v>740</v>
      </c>
      <c r="K749" t="s">
        <v>741</v>
      </c>
      <c r="L749">
        <v>1346</v>
      </c>
      <c r="N749">
        <v>1009</v>
      </c>
      <c r="O749" t="s">
        <v>723</v>
      </c>
      <c r="P749" t="s">
        <v>723</v>
      </c>
      <c r="Q749">
        <v>1</v>
      </c>
      <c r="W749">
        <v>0</v>
      </c>
      <c r="X749">
        <v>488689173</v>
      </c>
      <c r="Y749">
        <f t="shared" si="423"/>
        <v>0.1</v>
      </c>
      <c r="AA749">
        <v>85.81</v>
      </c>
      <c r="AB749">
        <v>0</v>
      </c>
      <c r="AC749">
        <v>0</v>
      </c>
      <c r="AD749">
        <v>0</v>
      </c>
      <c r="AE749">
        <v>20.190000000000001</v>
      </c>
      <c r="AF749">
        <v>0</v>
      </c>
      <c r="AG749">
        <v>0</v>
      </c>
      <c r="AH749">
        <v>0</v>
      </c>
      <c r="AI749">
        <v>4.25</v>
      </c>
      <c r="AJ749">
        <v>1</v>
      </c>
      <c r="AK749">
        <v>1</v>
      </c>
      <c r="AL749">
        <v>1</v>
      </c>
      <c r="AM749">
        <v>2</v>
      </c>
      <c r="AN749">
        <v>0</v>
      </c>
      <c r="AO749">
        <v>1</v>
      </c>
      <c r="AP749">
        <v>1</v>
      </c>
      <c r="AQ749">
        <v>0</v>
      </c>
      <c r="AR749">
        <v>0</v>
      </c>
      <c r="AS749" t="s">
        <v>3</v>
      </c>
      <c r="AT749">
        <v>0.1</v>
      </c>
      <c r="AU749" t="s">
        <v>42</v>
      </c>
      <c r="AV749">
        <v>0</v>
      </c>
      <c r="AW749">
        <v>2</v>
      </c>
      <c r="AX749">
        <v>85737903</v>
      </c>
      <c r="AY749">
        <v>1</v>
      </c>
      <c r="AZ749">
        <v>0</v>
      </c>
      <c r="BA749">
        <v>740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CV749">
        <v>0</v>
      </c>
      <c r="CW749">
        <v>0</v>
      </c>
      <c r="CX749">
        <f>ROUND(Y749*Source!I380,9)</f>
        <v>9.5000000000000001E-2</v>
      </c>
      <c r="CY749">
        <f t="shared" si="424"/>
        <v>85.81</v>
      </c>
      <c r="CZ749">
        <f t="shared" si="425"/>
        <v>20.190000000000001</v>
      </c>
      <c r="DA749">
        <f t="shared" si="426"/>
        <v>4.25</v>
      </c>
      <c r="DB749">
        <f t="shared" si="427"/>
        <v>2.02</v>
      </c>
      <c r="DC749">
        <f t="shared" si="428"/>
        <v>0</v>
      </c>
      <c r="DD749" t="s">
        <v>3</v>
      </c>
      <c r="DE749" t="s">
        <v>3</v>
      </c>
      <c r="DF749">
        <f t="shared" si="429"/>
        <v>8.15</v>
      </c>
      <c r="DG749">
        <f t="shared" si="430"/>
        <v>0</v>
      </c>
      <c r="DH749">
        <f t="shared" si="431"/>
        <v>0</v>
      </c>
      <c r="DI749">
        <f t="shared" si="404"/>
        <v>0</v>
      </c>
      <c r="DJ749">
        <f t="shared" si="432"/>
        <v>8.15</v>
      </c>
      <c r="DK749">
        <v>0</v>
      </c>
      <c r="DL749" t="s">
        <v>3</v>
      </c>
      <c r="DM749">
        <v>0</v>
      </c>
      <c r="DN749" t="s">
        <v>3</v>
      </c>
      <c r="DO749">
        <v>0</v>
      </c>
    </row>
    <row r="750" spans="1:119" x14ac:dyDescent="0.2">
      <c r="A750">
        <f>ROW(Source!A380)</f>
        <v>380</v>
      </c>
      <c r="B750">
        <v>85736473</v>
      </c>
      <c r="C750">
        <v>85737877</v>
      </c>
      <c r="D750">
        <v>85199540</v>
      </c>
      <c r="E750">
        <v>1</v>
      </c>
      <c r="F750">
        <v>1</v>
      </c>
      <c r="G750">
        <v>1081</v>
      </c>
      <c r="H750">
        <v>3</v>
      </c>
      <c r="I750" t="s">
        <v>742</v>
      </c>
      <c r="J750" t="s">
        <v>743</v>
      </c>
      <c r="K750" t="s">
        <v>744</v>
      </c>
      <c r="L750">
        <v>1348</v>
      </c>
      <c r="N750">
        <v>1009</v>
      </c>
      <c r="O750" t="s">
        <v>700</v>
      </c>
      <c r="P750" t="s">
        <v>700</v>
      </c>
      <c r="Q750">
        <v>1000</v>
      </c>
      <c r="W750">
        <v>0</v>
      </c>
      <c r="X750">
        <v>-1009884797</v>
      </c>
      <c r="Y750">
        <f t="shared" si="423"/>
        <v>4.0000000000000002E-4</v>
      </c>
      <c r="AA750">
        <v>64157.13</v>
      </c>
      <c r="AB750">
        <v>0</v>
      </c>
      <c r="AC750">
        <v>0</v>
      </c>
      <c r="AD750">
        <v>0</v>
      </c>
      <c r="AE750">
        <v>35445.93</v>
      </c>
      <c r="AF750">
        <v>0</v>
      </c>
      <c r="AG750">
        <v>0</v>
      </c>
      <c r="AH750">
        <v>0</v>
      </c>
      <c r="AI750">
        <v>1.81</v>
      </c>
      <c r="AJ750">
        <v>1</v>
      </c>
      <c r="AK750">
        <v>1</v>
      </c>
      <c r="AL750">
        <v>1</v>
      </c>
      <c r="AM750">
        <v>2</v>
      </c>
      <c r="AN750">
        <v>0</v>
      </c>
      <c r="AO750">
        <v>1</v>
      </c>
      <c r="AP750">
        <v>1</v>
      </c>
      <c r="AQ750">
        <v>0</v>
      </c>
      <c r="AR750">
        <v>0</v>
      </c>
      <c r="AS750" t="s">
        <v>3</v>
      </c>
      <c r="AT750">
        <v>4.0000000000000002E-4</v>
      </c>
      <c r="AU750" t="s">
        <v>42</v>
      </c>
      <c r="AV750">
        <v>0</v>
      </c>
      <c r="AW750">
        <v>2</v>
      </c>
      <c r="AX750">
        <v>85737904</v>
      </c>
      <c r="AY750">
        <v>1</v>
      </c>
      <c r="AZ750">
        <v>0</v>
      </c>
      <c r="BA750">
        <v>741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CV750">
        <v>0</v>
      </c>
      <c r="CW750">
        <v>0</v>
      </c>
      <c r="CX750">
        <f>ROUND(Y750*Source!I380,9)</f>
        <v>3.8000000000000002E-4</v>
      </c>
      <c r="CY750">
        <f t="shared" si="424"/>
        <v>64157.13</v>
      </c>
      <c r="CZ750">
        <f t="shared" si="425"/>
        <v>35445.93</v>
      </c>
      <c r="DA750">
        <f t="shared" si="426"/>
        <v>1.81</v>
      </c>
      <c r="DB750">
        <f t="shared" si="427"/>
        <v>14.18</v>
      </c>
      <c r="DC750">
        <f t="shared" si="428"/>
        <v>0</v>
      </c>
      <c r="DD750" t="s">
        <v>3</v>
      </c>
      <c r="DE750" t="s">
        <v>3</v>
      </c>
      <c r="DF750">
        <f t="shared" si="429"/>
        <v>24.38</v>
      </c>
      <c r="DG750">
        <f t="shared" si="430"/>
        <v>0</v>
      </c>
      <c r="DH750">
        <f t="shared" si="431"/>
        <v>0</v>
      </c>
      <c r="DI750">
        <f t="shared" si="404"/>
        <v>0</v>
      </c>
      <c r="DJ750">
        <f t="shared" si="432"/>
        <v>24.38</v>
      </c>
      <c r="DK750">
        <v>0</v>
      </c>
      <c r="DL750" t="s">
        <v>3</v>
      </c>
      <c r="DM750">
        <v>0</v>
      </c>
      <c r="DN750" t="s">
        <v>3</v>
      </c>
      <c r="DO750">
        <v>0</v>
      </c>
    </row>
    <row r="751" spans="1:119" x14ac:dyDescent="0.2">
      <c r="A751">
        <f>ROW(Source!A380)</f>
        <v>380</v>
      </c>
      <c r="B751">
        <v>85736473</v>
      </c>
      <c r="C751">
        <v>85737877</v>
      </c>
      <c r="D751">
        <v>85211460</v>
      </c>
      <c r="E751">
        <v>1</v>
      </c>
      <c r="F751">
        <v>1</v>
      </c>
      <c r="G751">
        <v>1081</v>
      </c>
      <c r="H751">
        <v>3</v>
      </c>
      <c r="I751" t="s">
        <v>203</v>
      </c>
      <c r="J751" t="s">
        <v>205</v>
      </c>
      <c r="K751" t="s">
        <v>204</v>
      </c>
      <c r="L751">
        <v>1301</v>
      </c>
      <c r="N751">
        <v>1003</v>
      </c>
      <c r="O751" t="s">
        <v>156</v>
      </c>
      <c r="P751" t="s">
        <v>156</v>
      </c>
      <c r="Q751">
        <v>1</v>
      </c>
      <c r="W751">
        <v>0</v>
      </c>
      <c r="X751">
        <v>-2119850974</v>
      </c>
      <c r="Y751">
        <f t="shared" si="423"/>
        <v>100</v>
      </c>
      <c r="AA751">
        <v>732.19</v>
      </c>
      <c r="AB751">
        <v>0</v>
      </c>
      <c r="AC751">
        <v>0</v>
      </c>
      <c r="AD751">
        <v>0</v>
      </c>
      <c r="AE751">
        <v>61.58</v>
      </c>
      <c r="AF751">
        <v>0</v>
      </c>
      <c r="AG751">
        <v>0</v>
      </c>
      <c r="AH751">
        <v>0</v>
      </c>
      <c r="AI751">
        <v>11.89</v>
      </c>
      <c r="AJ751">
        <v>1</v>
      </c>
      <c r="AK751">
        <v>1</v>
      </c>
      <c r="AL751">
        <v>1</v>
      </c>
      <c r="AM751">
        <v>0</v>
      </c>
      <c r="AN751">
        <v>0</v>
      </c>
      <c r="AO751">
        <v>0</v>
      </c>
      <c r="AP751">
        <v>1</v>
      </c>
      <c r="AQ751">
        <v>0</v>
      </c>
      <c r="AR751">
        <v>0</v>
      </c>
      <c r="AS751" t="s">
        <v>3</v>
      </c>
      <c r="AT751">
        <v>100</v>
      </c>
      <c r="AU751" t="s">
        <v>42</v>
      </c>
      <c r="AV751">
        <v>0</v>
      </c>
      <c r="AW751">
        <v>1</v>
      </c>
      <c r="AX751">
        <v>-1</v>
      </c>
      <c r="AY751">
        <v>0</v>
      </c>
      <c r="AZ751">
        <v>0</v>
      </c>
      <c r="BA751" t="s">
        <v>3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CV751">
        <v>0</v>
      </c>
      <c r="CW751">
        <v>0</v>
      </c>
      <c r="CX751">
        <f>ROUND(Y751*Source!I380,9)</f>
        <v>95</v>
      </c>
      <c r="CY751">
        <f t="shared" si="424"/>
        <v>732.19</v>
      </c>
      <c r="CZ751">
        <f t="shared" si="425"/>
        <v>61.58</v>
      </c>
      <c r="DA751">
        <f t="shared" si="426"/>
        <v>11.89</v>
      </c>
      <c r="DB751">
        <f t="shared" si="427"/>
        <v>6158</v>
      </c>
      <c r="DC751">
        <f t="shared" si="428"/>
        <v>0</v>
      </c>
      <c r="DD751" t="s">
        <v>3</v>
      </c>
      <c r="DE751" t="s">
        <v>3</v>
      </c>
      <c r="DF751">
        <f t="shared" si="429"/>
        <v>69558.05</v>
      </c>
      <c r="DG751">
        <f t="shared" si="430"/>
        <v>0</v>
      </c>
      <c r="DH751">
        <f t="shared" si="431"/>
        <v>0</v>
      </c>
      <c r="DI751">
        <f t="shared" si="404"/>
        <v>0</v>
      </c>
      <c r="DJ751">
        <f t="shared" si="432"/>
        <v>69558.05</v>
      </c>
      <c r="DK751">
        <v>0</v>
      </c>
      <c r="DL751" t="s">
        <v>3</v>
      </c>
      <c r="DM751">
        <v>0</v>
      </c>
      <c r="DN751" t="s">
        <v>3</v>
      </c>
      <c r="DO751">
        <v>0</v>
      </c>
    </row>
    <row r="752" spans="1:119" x14ac:dyDescent="0.2">
      <c r="A752">
        <f>ROW(Source!A380)</f>
        <v>380</v>
      </c>
      <c r="B752">
        <v>85736473</v>
      </c>
      <c r="C752">
        <v>85737877</v>
      </c>
      <c r="D752">
        <v>85216794</v>
      </c>
      <c r="E752">
        <v>1</v>
      </c>
      <c r="F752">
        <v>1</v>
      </c>
      <c r="G752">
        <v>1081</v>
      </c>
      <c r="H752">
        <v>3</v>
      </c>
      <c r="I752" t="s">
        <v>199</v>
      </c>
      <c r="J752" t="s">
        <v>201</v>
      </c>
      <c r="K752" t="s">
        <v>200</v>
      </c>
      <c r="L752">
        <v>1354</v>
      </c>
      <c r="N752">
        <v>1010</v>
      </c>
      <c r="O752" t="s">
        <v>146</v>
      </c>
      <c r="P752" t="s">
        <v>146</v>
      </c>
      <c r="Q752">
        <v>1</v>
      </c>
      <c r="W752">
        <v>0</v>
      </c>
      <c r="X752">
        <v>1936329406</v>
      </c>
      <c r="Y752">
        <f t="shared" si="423"/>
        <v>3.6363639999999999</v>
      </c>
      <c r="AA752">
        <v>2876.06</v>
      </c>
      <c r="AB752">
        <v>0</v>
      </c>
      <c r="AC752">
        <v>0</v>
      </c>
      <c r="AD752">
        <v>0</v>
      </c>
      <c r="AE752">
        <v>169.98</v>
      </c>
      <c r="AF752">
        <v>0</v>
      </c>
      <c r="AG752">
        <v>0</v>
      </c>
      <c r="AH752">
        <v>0</v>
      </c>
      <c r="AI752">
        <v>16.920000000000002</v>
      </c>
      <c r="AJ752">
        <v>1</v>
      </c>
      <c r="AK752">
        <v>1</v>
      </c>
      <c r="AL752">
        <v>1</v>
      </c>
      <c r="AM752">
        <v>0</v>
      </c>
      <c r="AN752">
        <v>0</v>
      </c>
      <c r="AO752">
        <v>0</v>
      </c>
      <c r="AP752">
        <v>1</v>
      </c>
      <c r="AQ752">
        <v>0</v>
      </c>
      <c r="AR752">
        <v>0</v>
      </c>
      <c r="AS752" t="s">
        <v>3</v>
      </c>
      <c r="AT752">
        <v>3.6363639999999999</v>
      </c>
      <c r="AU752" t="s">
        <v>42</v>
      </c>
      <c r="AV752">
        <v>0</v>
      </c>
      <c r="AW752">
        <v>1</v>
      </c>
      <c r="AX752">
        <v>-1</v>
      </c>
      <c r="AY752">
        <v>0</v>
      </c>
      <c r="AZ752">
        <v>0</v>
      </c>
      <c r="BA752" t="s">
        <v>3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CV752">
        <v>0</v>
      </c>
      <c r="CW752">
        <v>0</v>
      </c>
      <c r="CX752">
        <f>ROUND(Y752*Source!I380,9)</f>
        <v>3.4545458</v>
      </c>
      <c r="CY752">
        <f t="shared" si="424"/>
        <v>2876.06</v>
      </c>
      <c r="CZ752">
        <f t="shared" si="425"/>
        <v>169.98</v>
      </c>
      <c r="DA752">
        <f t="shared" si="426"/>
        <v>16.920000000000002</v>
      </c>
      <c r="DB752">
        <f t="shared" si="427"/>
        <v>618.11</v>
      </c>
      <c r="DC752">
        <f t="shared" si="428"/>
        <v>0</v>
      </c>
      <c r="DD752" t="s">
        <v>3</v>
      </c>
      <c r="DE752" t="s">
        <v>3</v>
      </c>
      <c r="DF752">
        <f t="shared" si="429"/>
        <v>9935.48</v>
      </c>
      <c r="DG752">
        <f t="shared" si="430"/>
        <v>0</v>
      </c>
      <c r="DH752">
        <f t="shared" si="431"/>
        <v>0</v>
      </c>
      <c r="DI752">
        <f t="shared" si="404"/>
        <v>0</v>
      </c>
      <c r="DJ752">
        <f t="shared" si="432"/>
        <v>9935.48</v>
      </c>
      <c r="DK752">
        <v>0</v>
      </c>
      <c r="DL752" t="s">
        <v>3</v>
      </c>
      <c r="DM752">
        <v>0</v>
      </c>
      <c r="DN752" t="s">
        <v>3</v>
      </c>
      <c r="DO752">
        <v>0</v>
      </c>
    </row>
    <row r="753" spans="1:119" x14ac:dyDescent="0.2">
      <c r="A753">
        <f>ROW(Source!A385)</f>
        <v>385</v>
      </c>
      <c r="B753">
        <v>85736471</v>
      </c>
      <c r="C753">
        <v>85737911</v>
      </c>
      <c r="D753">
        <v>85164021</v>
      </c>
      <c r="E753">
        <v>1081</v>
      </c>
      <c r="F753">
        <v>1</v>
      </c>
      <c r="G753">
        <v>1081</v>
      </c>
      <c r="H753">
        <v>1</v>
      </c>
      <c r="I753" t="s">
        <v>684</v>
      </c>
      <c r="J753" t="s">
        <v>3</v>
      </c>
      <c r="K753" t="s">
        <v>685</v>
      </c>
      <c r="L753">
        <v>1191</v>
      </c>
      <c r="N753">
        <v>1013</v>
      </c>
      <c r="O753" t="s">
        <v>686</v>
      </c>
      <c r="P753" t="s">
        <v>686</v>
      </c>
      <c r="Q753">
        <v>1</v>
      </c>
      <c r="W753">
        <v>0</v>
      </c>
      <c r="X753">
        <v>476480486</v>
      </c>
      <c r="Y753">
        <f>((AT753*1.15)*1.2)</f>
        <v>32.057399999999994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1</v>
      </c>
      <c r="AJ753">
        <v>1</v>
      </c>
      <c r="AK753">
        <v>1</v>
      </c>
      <c r="AL753">
        <v>1</v>
      </c>
      <c r="AM753">
        <v>-2</v>
      </c>
      <c r="AN753">
        <v>0</v>
      </c>
      <c r="AO753">
        <v>1</v>
      </c>
      <c r="AP753">
        <v>1</v>
      </c>
      <c r="AQ753">
        <v>0</v>
      </c>
      <c r="AR753">
        <v>0</v>
      </c>
      <c r="AS753" t="s">
        <v>3</v>
      </c>
      <c r="AT753">
        <v>23.23</v>
      </c>
      <c r="AU753" t="s">
        <v>141</v>
      </c>
      <c r="AV753">
        <v>1</v>
      </c>
      <c r="AW753">
        <v>2</v>
      </c>
      <c r="AX753">
        <v>85737926</v>
      </c>
      <c r="AY753">
        <v>1</v>
      </c>
      <c r="AZ753">
        <v>0</v>
      </c>
      <c r="BA753">
        <v>745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CU753">
        <f>ROUND(AT753*Source!I385*AH753*AL753,2)</f>
        <v>0</v>
      </c>
      <c r="CV753">
        <f>ROUND(Y753*Source!I385,9)</f>
        <v>3.8468879999999999</v>
      </c>
      <c r="CW753">
        <v>0</v>
      </c>
      <c r="CX753">
        <f>ROUND(Y753*Source!I385,9)</f>
        <v>3.8468879999999999</v>
      </c>
      <c r="CY753">
        <f>AD753</f>
        <v>0</v>
      </c>
      <c r="CZ753">
        <f>AH753</f>
        <v>0</v>
      </c>
      <c r="DA753">
        <f>AL753</f>
        <v>1</v>
      </c>
      <c r="DB753">
        <f>ROUND(((ROUND(AT753*CZ753,2)*1.15)*1.2),6)</f>
        <v>0</v>
      </c>
      <c r="DC753">
        <f>ROUND(((ROUND(AT753*AG753,2)*1.15)*1.2),6)</f>
        <v>0</v>
      </c>
      <c r="DD753" t="s">
        <v>3</v>
      </c>
      <c r="DE753" t="s">
        <v>3</v>
      </c>
      <c r="DF753">
        <f t="shared" ref="DF753:DF770" si="433">ROUND(ROUND(AE753,2)*CX753,2)</f>
        <v>0</v>
      </c>
      <c r="DG753">
        <f t="shared" si="430"/>
        <v>0</v>
      </c>
      <c r="DH753">
        <f t="shared" si="431"/>
        <v>0</v>
      </c>
      <c r="DI753">
        <f t="shared" si="404"/>
        <v>0</v>
      </c>
      <c r="DJ753">
        <f>DI753</f>
        <v>0</v>
      </c>
      <c r="DK753">
        <v>0</v>
      </c>
      <c r="DL753" t="s">
        <v>3</v>
      </c>
      <c r="DM753">
        <v>0</v>
      </c>
      <c r="DN753" t="s">
        <v>3</v>
      </c>
      <c r="DO753">
        <v>0</v>
      </c>
    </row>
    <row r="754" spans="1:119" x14ac:dyDescent="0.2">
      <c r="A754">
        <f>ROW(Source!A385)</f>
        <v>385</v>
      </c>
      <c r="B754">
        <v>85736471</v>
      </c>
      <c r="C754">
        <v>85737911</v>
      </c>
      <c r="D754">
        <v>85229932</v>
      </c>
      <c r="E754">
        <v>1</v>
      </c>
      <c r="F754">
        <v>1</v>
      </c>
      <c r="G754">
        <v>1081</v>
      </c>
      <c r="H754">
        <v>2</v>
      </c>
      <c r="I754" t="s">
        <v>704</v>
      </c>
      <c r="J754" t="s">
        <v>705</v>
      </c>
      <c r="K754" t="s">
        <v>706</v>
      </c>
      <c r="L754">
        <v>1368</v>
      </c>
      <c r="N754">
        <v>1011</v>
      </c>
      <c r="O754" t="s">
        <v>690</v>
      </c>
      <c r="P754" t="s">
        <v>690</v>
      </c>
      <c r="Q754">
        <v>1</v>
      </c>
      <c r="W754">
        <v>0</v>
      </c>
      <c r="X754">
        <v>874612079</v>
      </c>
      <c r="Y754">
        <f>((AT754*1.25)*1.2)</f>
        <v>4.4999999999999998E-2</v>
      </c>
      <c r="AA754">
        <v>0</v>
      </c>
      <c r="AB754">
        <v>88.67</v>
      </c>
      <c r="AC754">
        <v>13.47</v>
      </c>
      <c r="AD754">
        <v>0</v>
      </c>
      <c r="AE754">
        <v>0</v>
      </c>
      <c r="AF754">
        <v>83.1</v>
      </c>
      <c r="AG754">
        <v>12.62</v>
      </c>
      <c r="AH754">
        <v>0</v>
      </c>
      <c r="AI754">
        <v>1</v>
      </c>
      <c r="AJ754">
        <v>1</v>
      </c>
      <c r="AK754">
        <v>1</v>
      </c>
      <c r="AL754">
        <v>1</v>
      </c>
      <c r="AM754">
        <v>-2</v>
      </c>
      <c r="AN754">
        <v>0</v>
      </c>
      <c r="AO754">
        <v>1</v>
      </c>
      <c r="AP754">
        <v>1</v>
      </c>
      <c r="AQ754">
        <v>0</v>
      </c>
      <c r="AR754">
        <v>0</v>
      </c>
      <c r="AS754" t="s">
        <v>3</v>
      </c>
      <c r="AT754">
        <v>0.03</v>
      </c>
      <c r="AU754" t="s">
        <v>140</v>
      </c>
      <c r="AV754">
        <v>0</v>
      </c>
      <c r="AW754">
        <v>2</v>
      </c>
      <c r="AX754">
        <v>85737927</v>
      </c>
      <c r="AY754">
        <v>1</v>
      </c>
      <c r="AZ754">
        <v>0</v>
      </c>
      <c r="BA754">
        <v>746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CV754">
        <v>0</v>
      </c>
      <c r="CW754">
        <f>ROUND(Y754*Source!I385*DO754,9)</f>
        <v>6.8148E-2</v>
      </c>
      <c r="CX754">
        <f>ROUND(Y754*Source!I385,9)</f>
        <v>5.4000000000000003E-3</v>
      </c>
      <c r="CY754">
        <f>AB754</f>
        <v>88.67</v>
      </c>
      <c r="CZ754">
        <f>AF754</f>
        <v>83.1</v>
      </c>
      <c r="DA754">
        <f>AJ754</f>
        <v>1</v>
      </c>
      <c r="DB754">
        <f>ROUND(((ROUND(AT754*CZ754,2)*1.25)*1.2),6)</f>
        <v>3.7349999999999999</v>
      </c>
      <c r="DC754">
        <f>ROUND(((ROUND(AT754*AG754,2)*1.25)*1.2),6)</f>
        <v>0.56999999999999995</v>
      </c>
      <c r="DD754" t="s">
        <v>3</v>
      </c>
      <c r="DE754" t="s">
        <v>3</v>
      </c>
      <c r="DF754">
        <f t="shared" si="433"/>
        <v>0</v>
      </c>
      <c r="DG754">
        <f t="shared" si="430"/>
        <v>0.45</v>
      </c>
      <c r="DH754">
        <f t="shared" si="431"/>
        <v>7.0000000000000007E-2</v>
      </c>
      <c r="DI754">
        <f t="shared" si="404"/>
        <v>0</v>
      </c>
      <c r="DJ754">
        <f>DG754</f>
        <v>0.45</v>
      </c>
      <c r="DK754">
        <v>0</v>
      </c>
      <c r="DL754" t="s">
        <v>707</v>
      </c>
      <c r="DM754">
        <v>0</v>
      </c>
      <c r="DN754" t="s">
        <v>686</v>
      </c>
      <c r="DO754">
        <v>12.62</v>
      </c>
    </row>
    <row r="755" spans="1:119" x14ac:dyDescent="0.2">
      <c r="A755">
        <f>ROW(Source!A385)</f>
        <v>385</v>
      </c>
      <c r="B755">
        <v>85736471</v>
      </c>
      <c r="C755">
        <v>85737911</v>
      </c>
      <c r="D755">
        <v>85230053</v>
      </c>
      <c r="E755">
        <v>1</v>
      </c>
      <c r="F755">
        <v>1</v>
      </c>
      <c r="G755">
        <v>1081</v>
      </c>
      <c r="H755">
        <v>2</v>
      </c>
      <c r="I755" t="s">
        <v>745</v>
      </c>
      <c r="J755" t="s">
        <v>746</v>
      </c>
      <c r="K755" t="s">
        <v>747</v>
      </c>
      <c r="L755">
        <v>1368</v>
      </c>
      <c r="N755">
        <v>1011</v>
      </c>
      <c r="O755" t="s">
        <v>690</v>
      </c>
      <c r="P755" t="s">
        <v>690</v>
      </c>
      <c r="Q755">
        <v>1</v>
      </c>
      <c r="W755">
        <v>0</v>
      </c>
      <c r="X755">
        <v>-2083101341</v>
      </c>
      <c r="Y755">
        <f>((AT755*1.25)*1.2)</f>
        <v>1.2899999999999998</v>
      </c>
      <c r="AA755">
        <v>0</v>
      </c>
      <c r="AB755">
        <v>0.85</v>
      </c>
      <c r="AC755">
        <v>0</v>
      </c>
      <c r="AD755">
        <v>0</v>
      </c>
      <c r="AE755">
        <v>0</v>
      </c>
      <c r="AF755">
        <v>0.8</v>
      </c>
      <c r="AG755">
        <v>0</v>
      </c>
      <c r="AH755">
        <v>0</v>
      </c>
      <c r="AI755">
        <v>1</v>
      </c>
      <c r="AJ755">
        <v>1</v>
      </c>
      <c r="AK755">
        <v>1</v>
      </c>
      <c r="AL755">
        <v>1</v>
      </c>
      <c r="AM755">
        <v>-2</v>
      </c>
      <c r="AN755">
        <v>0</v>
      </c>
      <c r="AO755">
        <v>1</v>
      </c>
      <c r="AP755">
        <v>1</v>
      </c>
      <c r="AQ755">
        <v>0</v>
      </c>
      <c r="AR755">
        <v>0</v>
      </c>
      <c r="AS755" t="s">
        <v>3</v>
      </c>
      <c r="AT755">
        <v>0.86</v>
      </c>
      <c r="AU755" t="s">
        <v>140</v>
      </c>
      <c r="AV755">
        <v>0</v>
      </c>
      <c r="AW755">
        <v>2</v>
      </c>
      <c r="AX755">
        <v>85737929</v>
      </c>
      <c r="AY755">
        <v>1</v>
      </c>
      <c r="AZ755">
        <v>0</v>
      </c>
      <c r="BA755">
        <v>747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CV755">
        <v>0</v>
      </c>
      <c r="CW755">
        <f>ROUND(Y755*Source!I385*DO755,9)</f>
        <v>0</v>
      </c>
      <c r="CX755">
        <f>ROUND(Y755*Source!I385,9)</f>
        <v>0.15479999999999999</v>
      </c>
      <c r="CY755">
        <f>AB755</f>
        <v>0.85</v>
      </c>
      <c r="CZ755">
        <f>AF755</f>
        <v>0.8</v>
      </c>
      <c r="DA755">
        <f>AJ755</f>
        <v>1</v>
      </c>
      <c r="DB755">
        <f>ROUND(((ROUND(AT755*CZ755,2)*1.25)*1.2),6)</f>
        <v>1.0349999999999999</v>
      </c>
      <c r="DC755">
        <f>ROUND(((ROUND(AT755*AG755,2)*1.25)*1.2),6)</f>
        <v>0</v>
      </c>
      <c r="DD755" t="s">
        <v>3</v>
      </c>
      <c r="DE755" t="s">
        <v>3</v>
      </c>
      <c r="DF755">
        <f t="shared" si="433"/>
        <v>0</v>
      </c>
      <c r="DG755">
        <f t="shared" si="430"/>
        <v>0.12</v>
      </c>
      <c r="DH755">
        <f t="shared" si="431"/>
        <v>0</v>
      </c>
      <c r="DI755">
        <f t="shared" si="404"/>
        <v>0</v>
      </c>
      <c r="DJ755">
        <f>DG755</f>
        <v>0.12</v>
      </c>
      <c r="DK755">
        <v>0</v>
      </c>
      <c r="DL755" t="s">
        <v>3</v>
      </c>
      <c r="DM755">
        <v>0</v>
      </c>
      <c r="DN755" t="s">
        <v>3</v>
      </c>
      <c r="DO755">
        <v>0</v>
      </c>
    </row>
    <row r="756" spans="1:119" x14ac:dyDescent="0.2">
      <c r="A756">
        <f>ROW(Source!A385)</f>
        <v>385</v>
      </c>
      <c r="B756">
        <v>85736471</v>
      </c>
      <c r="C756">
        <v>85737911</v>
      </c>
      <c r="D756">
        <v>85230055</v>
      </c>
      <c r="E756">
        <v>1</v>
      </c>
      <c r="F756">
        <v>1</v>
      </c>
      <c r="G756">
        <v>1081</v>
      </c>
      <c r="H756">
        <v>2</v>
      </c>
      <c r="I756" t="s">
        <v>748</v>
      </c>
      <c r="J756" t="s">
        <v>749</v>
      </c>
      <c r="K756" t="s">
        <v>750</v>
      </c>
      <c r="L756">
        <v>1368</v>
      </c>
      <c r="N756">
        <v>1011</v>
      </c>
      <c r="O756" t="s">
        <v>690</v>
      </c>
      <c r="P756" t="s">
        <v>690</v>
      </c>
      <c r="Q756">
        <v>1</v>
      </c>
      <c r="W756">
        <v>0</v>
      </c>
      <c r="X756">
        <v>945825540</v>
      </c>
      <c r="Y756">
        <f>((AT756*1.25)*1.2)</f>
        <v>0.89999999999999991</v>
      </c>
      <c r="AA756">
        <v>0</v>
      </c>
      <c r="AB756">
        <v>1.59</v>
      </c>
      <c r="AC756">
        <v>0</v>
      </c>
      <c r="AD756">
        <v>0</v>
      </c>
      <c r="AE756">
        <v>0</v>
      </c>
      <c r="AF756">
        <v>1.49</v>
      </c>
      <c r="AG756">
        <v>0</v>
      </c>
      <c r="AH756">
        <v>0</v>
      </c>
      <c r="AI756">
        <v>1</v>
      </c>
      <c r="AJ756">
        <v>1</v>
      </c>
      <c r="AK756">
        <v>1</v>
      </c>
      <c r="AL756">
        <v>1</v>
      </c>
      <c r="AM756">
        <v>-2</v>
      </c>
      <c r="AN756">
        <v>0</v>
      </c>
      <c r="AO756">
        <v>1</v>
      </c>
      <c r="AP756">
        <v>1</v>
      </c>
      <c r="AQ756">
        <v>0</v>
      </c>
      <c r="AR756">
        <v>0</v>
      </c>
      <c r="AS756" t="s">
        <v>3</v>
      </c>
      <c r="AT756">
        <v>0.6</v>
      </c>
      <c r="AU756" t="s">
        <v>140</v>
      </c>
      <c r="AV756">
        <v>0</v>
      </c>
      <c r="AW756">
        <v>2</v>
      </c>
      <c r="AX756">
        <v>85737930</v>
      </c>
      <c r="AY756">
        <v>1</v>
      </c>
      <c r="AZ756">
        <v>0</v>
      </c>
      <c r="BA756">
        <v>748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CV756">
        <v>0</v>
      </c>
      <c r="CW756">
        <f>ROUND(Y756*Source!I385*DO756,9)</f>
        <v>0</v>
      </c>
      <c r="CX756">
        <f>ROUND(Y756*Source!I385,9)</f>
        <v>0.108</v>
      </c>
      <c r="CY756">
        <f>AB756</f>
        <v>1.59</v>
      </c>
      <c r="CZ756">
        <f>AF756</f>
        <v>1.49</v>
      </c>
      <c r="DA756">
        <f>AJ756</f>
        <v>1</v>
      </c>
      <c r="DB756">
        <f>ROUND(((ROUND(AT756*CZ756,2)*1.25)*1.2),6)</f>
        <v>1.335</v>
      </c>
      <c r="DC756">
        <f>ROUND(((ROUND(AT756*AG756,2)*1.25)*1.2),6)</f>
        <v>0</v>
      </c>
      <c r="DD756" t="s">
        <v>3</v>
      </c>
      <c r="DE756" t="s">
        <v>3</v>
      </c>
      <c r="DF756">
        <f t="shared" si="433"/>
        <v>0</v>
      </c>
      <c r="DG756">
        <f t="shared" si="430"/>
        <v>0.16</v>
      </c>
      <c r="DH756">
        <f t="shared" si="431"/>
        <v>0</v>
      </c>
      <c r="DI756">
        <f t="shared" si="404"/>
        <v>0</v>
      </c>
      <c r="DJ756">
        <f>DG756</f>
        <v>0.16</v>
      </c>
      <c r="DK756">
        <v>0</v>
      </c>
      <c r="DL756" t="s">
        <v>3</v>
      </c>
      <c r="DM756">
        <v>0</v>
      </c>
      <c r="DN756" t="s">
        <v>3</v>
      </c>
      <c r="DO756">
        <v>0</v>
      </c>
    </row>
    <row r="757" spans="1:119" x14ac:dyDescent="0.2">
      <c r="A757">
        <f>ROW(Source!A385)</f>
        <v>385</v>
      </c>
      <c r="B757">
        <v>85736471</v>
      </c>
      <c r="C757">
        <v>85737911</v>
      </c>
      <c r="D757">
        <v>85229166</v>
      </c>
      <c r="E757">
        <v>1</v>
      </c>
      <c r="F757">
        <v>1</v>
      </c>
      <c r="G757">
        <v>1081</v>
      </c>
      <c r="H757">
        <v>2</v>
      </c>
      <c r="I757" t="s">
        <v>727</v>
      </c>
      <c r="J757" t="s">
        <v>728</v>
      </c>
      <c r="K757" t="s">
        <v>729</v>
      </c>
      <c r="L757">
        <v>1368</v>
      </c>
      <c r="N757">
        <v>1011</v>
      </c>
      <c r="O757" t="s">
        <v>690</v>
      </c>
      <c r="P757" t="s">
        <v>690</v>
      </c>
      <c r="Q757">
        <v>1</v>
      </c>
      <c r="W757">
        <v>0</v>
      </c>
      <c r="X757">
        <v>-44940208</v>
      </c>
      <c r="Y757">
        <f>((AT757*1.25)*1.2)</f>
        <v>4.4999999999999998E-2</v>
      </c>
      <c r="AA757">
        <v>0</v>
      </c>
      <c r="AB757">
        <v>191.17</v>
      </c>
      <c r="AC757">
        <v>18.059999999999999</v>
      </c>
      <c r="AD757">
        <v>0</v>
      </c>
      <c r="AE757">
        <v>0</v>
      </c>
      <c r="AF757">
        <v>179.17</v>
      </c>
      <c r="AG757">
        <v>16.93</v>
      </c>
      <c r="AH757">
        <v>0</v>
      </c>
      <c r="AI757">
        <v>1</v>
      </c>
      <c r="AJ757">
        <v>1</v>
      </c>
      <c r="AK757">
        <v>1</v>
      </c>
      <c r="AL757">
        <v>1</v>
      </c>
      <c r="AM757">
        <v>-2</v>
      </c>
      <c r="AN757">
        <v>0</v>
      </c>
      <c r="AO757">
        <v>1</v>
      </c>
      <c r="AP757">
        <v>1</v>
      </c>
      <c r="AQ757">
        <v>0</v>
      </c>
      <c r="AR757">
        <v>0</v>
      </c>
      <c r="AS757" t="s">
        <v>3</v>
      </c>
      <c r="AT757">
        <v>0.03</v>
      </c>
      <c r="AU757" t="s">
        <v>140</v>
      </c>
      <c r="AV757">
        <v>0</v>
      </c>
      <c r="AW757">
        <v>2</v>
      </c>
      <c r="AX757">
        <v>85737928</v>
      </c>
      <c r="AY757">
        <v>1</v>
      </c>
      <c r="AZ757">
        <v>0</v>
      </c>
      <c r="BA757">
        <v>749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CV757">
        <v>0</v>
      </c>
      <c r="CW757">
        <f>ROUND(Y757*Source!I385*DO757,9)</f>
        <v>9.1422000000000003E-2</v>
      </c>
      <c r="CX757">
        <f>ROUND(Y757*Source!I385,9)</f>
        <v>5.4000000000000003E-3</v>
      </c>
      <c r="CY757">
        <f>AB757</f>
        <v>191.17</v>
      </c>
      <c r="CZ757">
        <f>AF757</f>
        <v>179.17</v>
      </c>
      <c r="DA757">
        <f>AJ757</f>
        <v>1</v>
      </c>
      <c r="DB757">
        <f>ROUND(((ROUND(AT757*CZ757,2)*1.25)*1.2),6)</f>
        <v>8.07</v>
      </c>
      <c r="DC757">
        <f>ROUND(((ROUND(AT757*AG757,2)*1.25)*1.2),6)</f>
        <v>0.76500000000000001</v>
      </c>
      <c r="DD757" t="s">
        <v>3</v>
      </c>
      <c r="DE757" t="s">
        <v>3</v>
      </c>
      <c r="DF757">
        <f t="shared" si="433"/>
        <v>0</v>
      </c>
      <c r="DG757">
        <f t="shared" si="430"/>
        <v>0.97</v>
      </c>
      <c r="DH757">
        <f t="shared" si="431"/>
        <v>0.09</v>
      </c>
      <c r="DI757">
        <f t="shared" si="404"/>
        <v>0</v>
      </c>
      <c r="DJ757">
        <f>DG757</f>
        <v>0.97</v>
      </c>
      <c r="DK757">
        <v>0</v>
      </c>
      <c r="DL757" t="s">
        <v>707</v>
      </c>
      <c r="DM757">
        <v>0</v>
      </c>
      <c r="DN757" t="s">
        <v>686</v>
      </c>
      <c r="DO757">
        <v>16.93</v>
      </c>
    </row>
    <row r="758" spans="1:119" x14ac:dyDescent="0.2">
      <c r="A758">
        <f>ROW(Source!A385)</f>
        <v>385</v>
      </c>
      <c r="B758">
        <v>85736471</v>
      </c>
      <c r="C758">
        <v>85737911</v>
      </c>
      <c r="D758">
        <v>85198957</v>
      </c>
      <c r="E758">
        <v>1</v>
      </c>
      <c r="F758">
        <v>1</v>
      </c>
      <c r="G758">
        <v>1081</v>
      </c>
      <c r="H758">
        <v>3</v>
      </c>
      <c r="I758" t="s">
        <v>751</v>
      </c>
      <c r="J758" t="s">
        <v>752</v>
      </c>
      <c r="K758" t="s">
        <v>753</v>
      </c>
      <c r="L758">
        <v>1346</v>
      </c>
      <c r="N758">
        <v>1009</v>
      </c>
      <c r="O758" t="s">
        <v>723</v>
      </c>
      <c r="P758" t="s">
        <v>723</v>
      </c>
      <c r="Q758">
        <v>1</v>
      </c>
      <c r="W758">
        <v>0</v>
      </c>
      <c r="X758">
        <v>1343467368</v>
      </c>
      <c r="Y758">
        <f t="shared" ref="Y758:Y765" si="434">((AT758*1)*1)</f>
        <v>0.5</v>
      </c>
      <c r="AA758">
        <v>1.61</v>
      </c>
      <c r="AB758">
        <v>0</v>
      </c>
      <c r="AC758">
        <v>0</v>
      </c>
      <c r="AD758">
        <v>0</v>
      </c>
      <c r="AE758">
        <v>1.61</v>
      </c>
      <c r="AF758">
        <v>0</v>
      </c>
      <c r="AG758">
        <v>0</v>
      </c>
      <c r="AH758">
        <v>0</v>
      </c>
      <c r="AI758">
        <v>1</v>
      </c>
      <c r="AJ758">
        <v>1</v>
      </c>
      <c r="AK758">
        <v>1</v>
      </c>
      <c r="AL758">
        <v>1</v>
      </c>
      <c r="AM758">
        <v>-2</v>
      </c>
      <c r="AN758">
        <v>0</v>
      </c>
      <c r="AO758">
        <v>1</v>
      </c>
      <c r="AP758">
        <v>1</v>
      </c>
      <c r="AQ758">
        <v>0</v>
      </c>
      <c r="AR758">
        <v>0</v>
      </c>
      <c r="AS758" t="s">
        <v>3</v>
      </c>
      <c r="AT758">
        <v>0.5</v>
      </c>
      <c r="AU758" t="s">
        <v>42</v>
      </c>
      <c r="AV758">
        <v>0</v>
      </c>
      <c r="AW758">
        <v>2</v>
      </c>
      <c r="AX758">
        <v>85737931</v>
      </c>
      <c r="AY758">
        <v>1</v>
      </c>
      <c r="AZ758">
        <v>0</v>
      </c>
      <c r="BA758">
        <v>750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CV758">
        <v>0</v>
      </c>
      <c r="CW758">
        <v>0</v>
      </c>
      <c r="CX758">
        <f>ROUND(Y758*Source!I385,9)</f>
        <v>0.06</v>
      </c>
      <c r="CY758">
        <f t="shared" ref="CY758:CY765" si="435">AA758</f>
        <v>1.61</v>
      </c>
      <c r="CZ758">
        <f t="shared" ref="CZ758:CZ765" si="436">AE758</f>
        <v>1.61</v>
      </c>
      <c r="DA758">
        <f t="shared" ref="DA758:DA765" si="437">AI758</f>
        <v>1</v>
      </c>
      <c r="DB758">
        <f t="shared" ref="DB758:DB765" si="438">ROUND(((ROUND(AT758*CZ758,2)*1)*1),6)</f>
        <v>0.81</v>
      </c>
      <c r="DC758">
        <f t="shared" ref="DC758:DC765" si="439">ROUND(((ROUND(AT758*AG758,2)*1)*1),6)</f>
        <v>0</v>
      </c>
      <c r="DD758" t="s">
        <v>3</v>
      </c>
      <c r="DE758" t="s">
        <v>3</v>
      </c>
      <c r="DF758">
        <f t="shared" si="433"/>
        <v>0.1</v>
      </c>
      <c r="DG758">
        <f t="shared" si="430"/>
        <v>0</v>
      </c>
      <c r="DH758">
        <f t="shared" si="431"/>
        <v>0</v>
      </c>
      <c r="DI758">
        <f t="shared" si="404"/>
        <v>0</v>
      </c>
      <c r="DJ758">
        <f t="shared" ref="DJ758:DJ765" si="440">DF758</f>
        <v>0.1</v>
      </c>
      <c r="DK758">
        <v>0</v>
      </c>
      <c r="DL758" t="s">
        <v>3</v>
      </c>
      <c r="DM758">
        <v>0</v>
      </c>
      <c r="DN758" t="s">
        <v>3</v>
      </c>
      <c r="DO758">
        <v>0</v>
      </c>
    </row>
    <row r="759" spans="1:119" x14ac:dyDescent="0.2">
      <c r="A759">
        <f>ROW(Source!A385)</f>
        <v>385</v>
      </c>
      <c r="B759">
        <v>85736471</v>
      </c>
      <c r="C759">
        <v>85737911</v>
      </c>
      <c r="D759">
        <v>85198989</v>
      </c>
      <c r="E759">
        <v>1</v>
      </c>
      <c r="F759">
        <v>1</v>
      </c>
      <c r="G759">
        <v>1081</v>
      </c>
      <c r="H759">
        <v>3</v>
      </c>
      <c r="I759" t="s">
        <v>754</v>
      </c>
      <c r="J759" t="s">
        <v>755</v>
      </c>
      <c r="K759" t="s">
        <v>756</v>
      </c>
      <c r="L759">
        <v>1346</v>
      </c>
      <c r="N759">
        <v>1009</v>
      </c>
      <c r="O759" t="s">
        <v>723</v>
      </c>
      <c r="P759" t="s">
        <v>723</v>
      </c>
      <c r="Q759">
        <v>1</v>
      </c>
      <c r="W759">
        <v>0</v>
      </c>
      <c r="X759">
        <v>861208825</v>
      </c>
      <c r="Y759">
        <f t="shared" si="434"/>
        <v>0.17199999999999999</v>
      </c>
      <c r="AA759">
        <v>36.78</v>
      </c>
      <c r="AB759">
        <v>0</v>
      </c>
      <c r="AC759">
        <v>0</v>
      </c>
      <c r="AD759">
        <v>0</v>
      </c>
      <c r="AE759">
        <v>36.78</v>
      </c>
      <c r="AF759">
        <v>0</v>
      </c>
      <c r="AG759">
        <v>0</v>
      </c>
      <c r="AH759">
        <v>0</v>
      </c>
      <c r="AI759">
        <v>1</v>
      </c>
      <c r="AJ759">
        <v>1</v>
      </c>
      <c r="AK759">
        <v>1</v>
      </c>
      <c r="AL759">
        <v>1</v>
      </c>
      <c r="AM759">
        <v>-2</v>
      </c>
      <c r="AN759">
        <v>0</v>
      </c>
      <c r="AO759">
        <v>1</v>
      </c>
      <c r="AP759">
        <v>1</v>
      </c>
      <c r="AQ759">
        <v>0</v>
      </c>
      <c r="AR759">
        <v>0</v>
      </c>
      <c r="AS759" t="s">
        <v>3</v>
      </c>
      <c r="AT759">
        <v>0.17199999999999999</v>
      </c>
      <c r="AU759" t="s">
        <v>42</v>
      </c>
      <c r="AV759">
        <v>0</v>
      </c>
      <c r="AW759">
        <v>2</v>
      </c>
      <c r="AX759">
        <v>85737932</v>
      </c>
      <c r="AY759">
        <v>1</v>
      </c>
      <c r="AZ759">
        <v>0</v>
      </c>
      <c r="BA759">
        <v>751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CV759">
        <v>0</v>
      </c>
      <c r="CW759">
        <v>0</v>
      </c>
      <c r="CX759">
        <f>ROUND(Y759*Source!I385,9)</f>
        <v>2.0639999999999999E-2</v>
      </c>
      <c r="CY759">
        <f t="shared" si="435"/>
        <v>36.78</v>
      </c>
      <c r="CZ759">
        <f t="shared" si="436"/>
        <v>36.78</v>
      </c>
      <c r="DA759">
        <f t="shared" si="437"/>
        <v>1</v>
      </c>
      <c r="DB759">
        <f t="shared" si="438"/>
        <v>6.33</v>
      </c>
      <c r="DC759">
        <f t="shared" si="439"/>
        <v>0</v>
      </c>
      <c r="DD759" t="s">
        <v>3</v>
      </c>
      <c r="DE759" t="s">
        <v>3</v>
      </c>
      <c r="DF759">
        <f t="shared" si="433"/>
        <v>0.76</v>
      </c>
      <c r="DG759">
        <f t="shared" si="430"/>
        <v>0</v>
      </c>
      <c r="DH759">
        <f t="shared" si="431"/>
        <v>0</v>
      </c>
      <c r="DI759">
        <f t="shared" si="404"/>
        <v>0</v>
      </c>
      <c r="DJ759">
        <f t="shared" si="440"/>
        <v>0.76</v>
      </c>
      <c r="DK759">
        <v>0</v>
      </c>
      <c r="DL759" t="s">
        <v>3</v>
      </c>
      <c r="DM759">
        <v>0</v>
      </c>
      <c r="DN759" t="s">
        <v>3</v>
      </c>
      <c r="DO759">
        <v>0</v>
      </c>
    </row>
    <row r="760" spans="1:119" x14ac:dyDescent="0.2">
      <c r="A760">
        <f>ROW(Source!A385)</f>
        <v>385</v>
      </c>
      <c r="B760">
        <v>85736471</v>
      </c>
      <c r="C760">
        <v>85737911</v>
      </c>
      <c r="D760">
        <v>85199063</v>
      </c>
      <c r="E760">
        <v>1</v>
      </c>
      <c r="F760">
        <v>1</v>
      </c>
      <c r="G760">
        <v>1081</v>
      </c>
      <c r="H760">
        <v>3</v>
      </c>
      <c r="I760" t="s">
        <v>757</v>
      </c>
      <c r="J760" t="s">
        <v>758</v>
      </c>
      <c r="K760" t="s">
        <v>759</v>
      </c>
      <c r="L760">
        <v>1354</v>
      </c>
      <c r="N760">
        <v>1010</v>
      </c>
      <c r="O760" t="s">
        <v>146</v>
      </c>
      <c r="P760" t="s">
        <v>146</v>
      </c>
      <c r="Q760">
        <v>1</v>
      </c>
      <c r="W760">
        <v>0</v>
      </c>
      <c r="X760">
        <v>-1352077490</v>
      </c>
      <c r="Y760">
        <f t="shared" si="434"/>
        <v>20</v>
      </c>
      <c r="AA760">
        <v>0.89</v>
      </c>
      <c r="AB760">
        <v>0</v>
      </c>
      <c r="AC760">
        <v>0</v>
      </c>
      <c r="AD760">
        <v>0</v>
      </c>
      <c r="AE760">
        <v>0.89</v>
      </c>
      <c r="AF760">
        <v>0</v>
      </c>
      <c r="AG760">
        <v>0</v>
      </c>
      <c r="AH760">
        <v>0</v>
      </c>
      <c r="AI760">
        <v>1</v>
      </c>
      <c r="AJ760">
        <v>1</v>
      </c>
      <c r="AK760">
        <v>1</v>
      </c>
      <c r="AL760">
        <v>1</v>
      </c>
      <c r="AM760">
        <v>-2</v>
      </c>
      <c r="AN760">
        <v>0</v>
      </c>
      <c r="AO760">
        <v>1</v>
      </c>
      <c r="AP760">
        <v>1</v>
      </c>
      <c r="AQ760">
        <v>0</v>
      </c>
      <c r="AR760">
        <v>0</v>
      </c>
      <c r="AS760" t="s">
        <v>3</v>
      </c>
      <c r="AT760">
        <v>20</v>
      </c>
      <c r="AU760" t="s">
        <v>42</v>
      </c>
      <c r="AV760">
        <v>0</v>
      </c>
      <c r="AW760">
        <v>2</v>
      </c>
      <c r="AX760">
        <v>85737933</v>
      </c>
      <c r="AY760">
        <v>1</v>
      </c>
      <c r="AZ760">
        <v>0</v>
      </c>
      <c r="BA760">
        <v>752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CV760">
        <v>0</v>
      </c>
      <c r="CW760">
        <v>0</v>
      </c>
      <c r="CX760">
        <f>ROUND(Y760*Source!I385,9)</f>
        <v>2.4</v>
      </c>
      <c r="CY760">
        <f t="shared" si="435"/>
        <v>0.89</v>
      </c>
      <c r="CZ760">
        <f t="shared" si="436"/>
        <v>0.89</v>
      </c>
      <c r="DA760">
        <f t="shared" si="437"/>
        <v>1</v>
      </c>
      <c r="DB760">
        <f t="shared" si="438"/>
        <v>17.8</v>
      </c>
      <c r="DC760">
        <f t="shared" si="439"/>
        <v>0</v>
      </c>
      <c r="DD760" t="s">
        <v>3</v>
      </c>
      <c r="DE760" t="s">
        <v>3</v>
      </c>
      <c r="DF760">
        <f t="shared" si="433"/>
        <v>2.14</v>
      </c>
      <c r="DG760">
        <f t="shared" si="430"/>
        <v>0</v>
      </c>
      <c r="DH760">
        <f t="shared" si="431"/>
        <v>0</v>
      </c>
      <c r="DI760">
        <f t="shared" si="404"/>
        <v>0</v>
      </c>
      <c r="DJ760">
        <f t="shared" si="440"/>
        <v>2.14</v>
      </c>
      <c r="DK760">
        <v>0</v>
      </c>
      <c r="DL760" t="s">
        <v>3</v>
      </c>
      <c r="DM760">
        <v>0</v>
      </c>
      <c r="DN760" t="s">
        <v>3</v>
      </c>
      <c r="DO760">
        <v>0</v>
      </c>
    </row>
    <row r="761" spans="1:119" x14ac:dyDescent="0.2">
      <c r="A761">
        <f>ROW(Source!A385)</f>
        <v>385</v>
      </c>
      <c r="B761">
        <v>85736471</v>
      </c>
      <c r="C761">
        <v>85737911</v>
      </c>
      <c r="D761">
        <v>85214254</v>
      </c>
      <c r="E761">
        <v>1</v>
      </c>
      <c r="F761">
        <v>1</v>
      </c>
      <c r="G761">
        <v>1081</v>
      </c>
      <c r="H761">
        <v>3</v>
      </c>
      <c r="I761" t="s">
        <v>211</v>
      </c>
      <c r="J761" t="s">
        <v>213</v>
      </c>
      <c r="K761" t="s">
        <v>212</v>
      </c>
      <c r="L761">
        <v>1301</v>
      </c>
      <c r="N761">
        <v>1003</v>
      </c>
      <c r="O761" t="s">
        <v>156</v>
      </c>
      <c r="P761" t="s">
        <v>156</v>
      </c>
      <c r="Q761">
        <v>1</v>
      </c>
      <c r="W761">
        <v>0</v>
      </c>
      <c r="X761">
        <v>37503902</v>
      </c>
      <c r="Y761">
        <f t="shared" si="434"/>
        <v>100</v>
      </c>
      <c r="AA761">
        <v>52.61</v>
      </c>
      <c r="AB761">
        <v>0</v>
      </c>
      <c r="AC761">
        <v>0</v>
      </c>
      <c r="AD761">
        <v>0</v>
      </c>
      <c r="AE761">
        <v>52.61</v>
      </c>
      <c r="AF761">
        <v>0</v>
      </c>
      <c r="AG761">
        <v>0</v>
      </c>
      <c r="AH761">
        <v>0</v>
      </c>
      <c r="AI761">
        <v>1</v>
      </c>
      <c r="AJ761">
        <v>1</v>
      </c>
      <c r="AK761">
        <v>1</v>
      </c>
      <c r="AL761">
        <v>1</v>
      </c>
      <c r="AM761">
        <v>0</v>
      </c>
      <c r="AN761">
        <v>0</v>
      </c>
      <c r="AO761">
        <v>0</v>
      </c>
      <c r="AP761">
        <v>1</v>
      </c>
      <c r="AQ761">
        <v>0</v>
      </c>
      <c r="AR761">
        <v>0</v>
      </c>
      <c r="AS761" t="s">
        <v>3</v>
      </c>
      <c r="AT761">
        <v>100</v>
      </c>
      <c r="AU761" t="s">
        <v>42</v>
      </c>
      <c r="AV761">
        <v>0</v>
      </c>
      <c r="AW761">
        <v>1</v>
      </c>
      <c r="AX761">
        <v>-1</v>
      </c>
      <c r="AY761">
        <v>0</v>
      </c>
      <c r="AZ761">
        <v>0</v>
      </c>
      <c r="BA761" t="s">
        <v>3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CV761">
        <v>0</v>
      </c>
      <c r="CW761">
        <v>0</v>
      </c>
      <c r="CX761">
        <f>ROUND(Y761*Source!I385,9)</f>
        <v>12</v>
      </c>
      <c r="CY761">
        <f t="shared" si="435"/>
        <v>52.61</v>
      </c>
      <c r="CZ761">
        <f t="shared" si="436"/>
        <v>52.61</v>
      </c>
      <c r="DA761">
        <f t="shared" si="437"/>
        <v>1</v>
      </c>
      <c r="DB761">
        <f t="shared" si="438"/>
        <v>5261</v>
      </c>
      <c r="DC761">
        <f t="shared" si="439"/>
        <v>0</v>
      </c>
      <c r="DD761" t="s">
        <v>3</v>
      </c>
      <c r="DE761" t="s">
        <v>3</v>
      </c>
      <c r="DF761">
        <f t="shared" si="433"/>
        <v>631.32000000000005</v>
      </c>
      <c r="DG761">
        <f t="shared" si="430"/>
        <v>0</v>
      </c>
      <c r="DH761">
        <f t="shared" si="431"/>
        <v>0</v>
      </c>
      <c r="DI761">
        <f t="shared" si="404"/>
        <v>0</v>
      </c>
      <c r="DJ761">
        <f t="shared" si="440"/>
        <v>631.32000000000005</v>
      </c>
      <c r="DK761">
        <v>0</v>
      </c>
      <c r="DL761" t="s">
        <v>3</v>
      </c>
      <c r="DM761">
        <v>0</v>
      </c>
      <c r="DN761" t="s">
        <v>3</v>
      </c>
      <c r="DO761">
        <v>0</v>
      </c>
    </row>
    <row r="762" spans="1:119" x14ac:dyDescent="0.2">
      <c r="A762">
        <f>ROW(Source!A385)</f>
        <v>385</v>
      </c>
      <c r="B762">
        <v>85736471</v>
      </c>
      <c r="C762">
        <v>85737911</v>
      </c>
      <c r="D762">
        <v>85215043</v>
      </c>
      <c r="E762">
        <v>1</v>
      </c>
      <c r="F762">
        <v>1</v>
      </c>
      <c r="G762">
        <v>1081</v>
      </c>
      <c r="H762">
        <v>3</v>
      </c>
      <c r="I762" t="s">
        <v>223</v>
      </c>
      <c r="J762" t="s">
        <v>225</v>
      </c>
      <c r="K762" t="s">
        <v>224</v>
      </c>
      <c r="L762">
        <v>1354</v>
      </c>
      <c r="N762">
        <v>1010</v>
      </c>
      <c r="O762" t="s">
        <v>146</v>
      </c>
      <c r="P762" t="s">
        <v>146</v>
      </c>
      <c r="Q762">
        <v>1</v>
      </c>
      <c r="W762">
        <v>0</v>
      </c>
      <c r="X762">
        <v>152627819</v>
      </c>
      <c r="Y762">
        <f t="shared" si="434"/>
        <v>0</v>
      </c>
      <c r="AA762">
        <v>25.32</v>
      </c>
      <c r="AB762">
        <v>0</v>
      </c>
      <c r="AC762">
        <v>0</v>
      </c>
      <c r="AD762">
        <v>0</v>
      </c>
      <c r="AE762">
        <v>25.32</v>
      </c>
      <c r="AF762">
        <v>0</v>
      </c>
      <c r="AG762">
        <v>0</v>
      </c>
      <c r="AH762">
        <v>0</v>
      </c>
      <c r="AI762">
        <v>1</v>
      </c>
      <c r="AJ762">
        <v>1</v>
      </c>
      <c r="AK762">
        <v>1</v>
      </c>
      <c r="AL762">
        <v>1</v>
      </c>
      <c r="AM762">
        <v>0</v>
      </c>
      <c r="AN762">
        <v>0</v>
      </c>
      <c r="AO762">
        <v>0</v>
      </c>
      <c r="AP762">
        <v>1</v>
      </c>
      <c r="AQ762">
        <v>0</v>
      </c>
      <c r="AR762">
        <v>0</v>
      </c>
      <c r="AS762" t="s">
        <v>3</v>
      </c>
      <c r="AT762">
        <v>0</v>
      </c>
      <c r="AU762" t="s">
        <v>42</v>
      </c>
      <c r="AV762">
        <v>0</v>
      </c>
      <c r="AW762">
        <v>1</v>
      </c>
      <c r="AX762">
        <v>-1</v>
      </c>
      <c r="AY762">
        <v>0</v>
      </c>
      <c r="AZ762">
        <v>0</v>
      </c>
      <c r="BA762" t="s">
        <v>3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CV762">
        <v>0</v>
      </c>
      <c r="CW762">
        <v>0</v>
      </c>
      <c r="CX762">
        <f>ROUND(Y762*Source!I385,9)</f>
        <v>0</v>
      </c>
      <c r="CY762">
        <f t="shared" si="435"/>
        <v>25.32</v>
      </c>
      <c r="CZ762">
        <f t="shared" si="436"/>
        <v>25.32</v>
      </c>
      <c r="DA762">
        <f t="shared" si="437"/>
        <v>1</v>
      </c>
      <c r="DB762">
        <f t="shared" si="438"/>
        <v>0</v>
      </c>
      <c r="DC762">
        <f t="shared" si="439"/>
        <v>0</v>
      </c>
      <c r="DD762" t="s">
        <v>3</v>
      </c>
      <c r="DE762" t="s">
        <v>3</v>
      </c>
      <c r="DF762">
        <f t="shared" si="433"/>
        <v>0</v>
      </c>
      <c r="DG762">
        <f t="shared" si="430"/>
        <v>0</v>
      </c>
      <c r="DH762">
        <f t="shared" si="431"/>
        <v>0</v>
      </c>
      <c r="DI762">
        <f t="shared" si="404"/>
        <v>0</v>
      </c>
      <c r="DJ762">
        <f t="shared" si="440"/>
        <v>0</v>
      </c>
      <c r="DK762">
        <v>0</v>
      </c>
      <c r="DL762" t="s">
        <v>3</v>
      </c>
      <c r="DM762">
        <v>0</v>
      </c>
      <c r="DN762" t="s">
        <v>3</v>
      </c>
      <c r="DO762">
        <v>0</v>
      </c>
    </row>
    <row r="763" spans="1:119" x14ac:dyDescent="0.2">
      <c r="A763">
        <f>ROW(Source!A385)</f>
        <v>385</v>
      </c>
      <c r="B763">
        <v>85736471</v>
      </c>
      <c r="C763">
        <v>85737911</v>
      </c>
      <c r="D763">
        <v>85215127</v>
      </c>
      <c r="E763">
        <v>1</v>
      </c>
      <c r="F763">
        <v>1</v>
      </c>
      <c r="G763">
        <v>1081</v>
      </c>
      <c r="H763">
        <v>3</v>
      </c>
      <c r="I763" t="s">
        <v>219</v>
      </c>
      <c r="J763" t="s">
        <v>221</v>
      </c>
      <c r="K763" t="s">
        <v>220</v>
      </c>
      <c r="L763">
        <v>1354</v>
      </c>
      <c r="N763">
        <v>1010</v>
      </c>
      <c r="O763" t="s">
        <v>146</v>
      </c>
      <c r="P763" t="s">
        <v>146</v>
      </c>
      <c r="Q763">
        <v>1</v>
      </c>
      <c r="W763">
        <v>0</v>
      </c>
      <c r="X763">
        <v>-2051747860</v>
      </c>
      <c r="Y763">
        <f t="shared" si="434"/>
        <v>0</v>
      </c>
      <c r="AA763">
        <v>56.84</v>
      </c>
      <c r="AB763">
        <v>0</v>
      </c>
      <c r="AC763">
        <v>0</v>
      </c>
      <c r="AD763">
        <v>0</v>
      </c>
      <c r="AE763">
        <v>56.84</v>
      </c>
      <c r="AF763">
        <v>0</v>
      </c>
      <c r="AG763">
        <v>0</v>
      </c>
      <c r="AH763">
        <v>0</v>
      </c>
      <c r="AI763">
        <v>1</v>
      </c>
      <c r="AJ763">
        <v>1</v>
      </c>
      <c r="AK763">
        <v>1</v>
      </c>
      <c r="AL763">
        <v>1</v>
      </c>
      <c r="AM763">
        <v>0</v>
      </c>
      <c r="AN763">
        <v>0</v>
      </c>
      <c r="AO763">
        <v>0</v>
      </c>
      <c r="AP763">
        <v>1</v>
      </c>
      <c r="AQ763">
        <v>0</v>
      </c>
      <c r="AR763">
        <v>0</v>
      </c>
      <c r="AS763" t="s">
        <v>3</v>
      </c>
      <c r="AT763">
        <v>0</v>
      </c>
      <c r="AU763" t="s">
        <v>42</v>
      </c>
      <c r="AV763">
        <v>0</v>
      </c>
      <c r="AW763">
        <v>1</v>
      </c>
      <c r="AX763">
        <v>-1</v>
      </c>
      <c r="AY763">
        <v>0</v>
      </c>
      <c r="AZ763">
        <v>0</v>
      </c>
      <c r="BA763" t="s">
        <v>3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CV763">
        <v>0</v>
      </c>
      <c r="CW763">
        <v>0</v>
      </c>
      <c r="CX763">
        <f>ROUND(Y763*Source!I385,9)</f>
        <v>0</v>
      </c>
      <c r="CY763">
        <f t="shared" si="435"/>
        <v>56.84</v>
      </c>
      <c r="CZ763">
        <f t="shared" si="436"/>
        <v>56.84</v>
      </c>
      <c r="DA763">
        <f t="shared" si="437"/>
        <v>1</v>
      </c>
      <c r="DB763">
        <f t="shared" si="438"/>
        <v>0</v>
      </c>
      <c r="DC763">
        <f t="shared" si="439"/>
        <v>0</v>
      </c>
      <c r="DD763" t="s">
        <v>3</v>
      </c>
      <c r="DE763" t="s">
        <v>3</v>
      </c>
      <c r="DF763">
        <f t="shared" si="433"/>
        <v>0</v>
      </c>
      <c r="DG763">
        <f t="shared" si="430"/>
        <v>0</v>
      </c>
      <c r="DH763">
        <f t="shared" si="431"/>
        <v>0</v>
      </c>
      <c r="DI763">
        <f t="shared" si="404"/>
        <v>0</v>
      </c>
      <c r="DJ763">
        <f t="shared" si="440"/>
        <v>0</v>
      </c>
      <c r="DK763">
        <v>0</v>
      </c>
      <c r="DL763" t="s">
        <v>3</v>
      </c>
      <c r="DM763">
        <v>0</v>
      </c>
      <c r="DN763" t="s">
        <v>3</v>
      </c>
      <c r="DO763">
        <v>0</v>
      </c>
    </row>
    <row r="764" spans="1:119" x14ac:dyDescent="0.2">
      <c r="A764">
        <f>ROW(Source!A385)</f>
        <v>385</v>
      </c>
      <c r="B764">
        <v>85736471</v>
      </c>
      <c r="C764">
        <v>85737911</v>
      </c>
      <c r="D764">
        <v>85215129</v>
      </c>
      <c r="E764">
        <v>1</v>
      </c>
      <c r="F764">
        <v>1</v>
      </c>
      <c r="G764">
        <v>1081</v>
      </c>
      <c r="H764">
        <v>3</v>
      </c>
      <c r="I764" t="s">
        <v>215</v>
      </c>
      <c r="J764" t="s">
        <v>217</v>
      </c>
      <c r="K764" t="s">
        <v>216</v>
      </c>
      <c r="L764">
        <v>1354</v>
      </c>
      <c r="N764">
        <v>1010</v>
      </c>
      <c r="O764" t="s">
        <v>146</v>
      </c>
      <c r="P764" t="s">
        <v>146</v>
      </c>
      <c r="Q764">
        <v>1</v>
      </c>
      <c r="W764">
        <v>0</v>
      </c>
      <c r="X764">
        <v>-1047784132</v>
      </c>
      <c r="Y764">
        <f t="shared" si="434"/>
        <v>0</v>
      </c>
      <c r="AA764">
        <v>57.04</v>
      </c>
      <c r="AB764">
        <v>0</v>
      </c>
      <c r="AC764">
        <v>0</v>
      </c>
      <c r="AD764">
        <v>0</v>
      </c>
      <c r="AE764">
        <v>57.04</v>
      </c>
      <c r="AF764">
        <v>0</v>
      </c>
      <c r="AG764">
        <v>0</v>
      </c>
      <c r="AH764">
        <v>0</v>
      </c>
      <c r="AI764">
        <v>1</v>
      </c>
      <c r="AJ764">
        <v>1</v>
      </c>
      <c r="AK764">
        <v>1</v>
      </c>
      <c r="AL764">
        <v>1</v>
      </c>
      <c r="AM764">
        <v>0</v>
      </c>
      <c r="AN764">
        <v>0</v>
      </c>
      <c r="AO764">
        <v>0</v>
      </c>
      <c r="AP764">
        <v>1</v>
      </c>
      <c r="AQ764">
        <v>0</v>
      </c>
      <c r="AR764">
        <v>0</v>
      </c>
      <c r="AS764" t="s">
        <v>3</v>
      </c>
      <c r="AT764">
        <v>0</v>
      </c>
      <c r="AU764" t="s">
        <v>42</v>
      </c>
      <c r="AV764">
        <v>0</v>
      </c>
      <c r="AW764">
        <v>1</v>
      </c>
      <c r="AX764">
        <v>-1</v>
      </c>
      <c r="AY764">
        <v>0</v>
      </c>
      <c r="AZ764">
        <v>0</v>
      </c>
      <c r="BA764" t="s">
        <v>3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CV764">
        <v>0</v>
      </c>
      <c r="CW764">
        <v>0</v>
      </c>
      <c r="CX764">
        <f>ROUND(Y764*Source!I385,9)</f>
        <v>0</v>
      </c>
      <c r="CY764">
        <f t="shared" si="435"/>
        <v>57.04</v>
      </c>
      <c r="CZ764">
        <f t="shared" si="436"/>
        <v>57.04</v>
      </c>
      <c r="DA764">
        <f t="shared" si="437"/>
        <v>1</v>
      </c>
      <c r="DB764">
        <f t="shared" si="438"/>
        <v>0</v>
      </c>
      <c r="DC764">
        <f t="shared" si="439"/>
        <v>0</v>
      </c>
      <c r="DD764" t="s">
        <v>3</v>
      </c>
      <c r="DE764" t="s">
        <v>3</v>
      </c>
      <c r="DF764">
        <f t="shared" si="433"/>
        <v>0</v>
      </c>
      <c r="DG764">
        <f t="shared" si="430"/>
        <v>0</v>
      </c>
      <c r="DH764">
        <f t="shared" si="431"/>
        <v>0</v>
      </c>
      <c r="DI764">
        <f t="shared" si="404"/>
        <v>0</v>
      </c>
      <c r="DJ764">
        <f t="shared" si="440"/>
        <v>0</v>
      </c>
      <c r="DK764">
        <v>0</v>
      </c>
      <c r="DL764" t="s">
        <v>3</v>
      </c>
      <c r="DM764">
        <v>0</v>
      </c>
      <c r="DN764" t="s">
        <v>3</v>
      </c>
      <c r="DO764">
        <v>0</v>
      </c>
    </row>
    <row r="765" spans="1:119" x14ac:dyDescent="0.2">
      <c r="A765">
        <f>ROW(Source!A385)</f>
        <v>385</v>
      </c>
      <c r="B765">
        <v>85736471</v>
      </c>
      <c r="C765">
        <v>85737911</v>
      </c>
      <c r="D765">
        <v>85214744</v>
      </c>
      <c r="E765">
        <v>1</v>
      </c>
      <c r="F765">
        <v>1</v>
      </c>
      <c r="G765">
        <v>1081</v>
      </c>
      <c r="H765">
        <v>3</v>
      </c>
      <c r="I765" t="s">
        <v>227</v>
      </c>
      <c r="J765" t="s">
        <v>230</v>
      </c>
      <c r="K765" t="s">
        <v>228</v>
      </c>
      <c r="L765">
        <v>1391</v>
      </c>
      <c r="N765">
        <v>1013</v>
      </c>
      <c r="O765" t="s">
        <v>229</v>
      </c>
      <c r="P765" t="s">
        <v>229</v>
      </c>
      <c r="Q765">
        <v>1</v>
      </c>
      <c r="W765">
        <v>0</v>
      </c>
      <c r="X765">
        <v>2063662618</v>
      </c>
      <c r="Y765">
        <f t="shared" si="434"/>
        <v>0</v>
      </c>
      <c r="AA765">
        <v>46.09</v>
      </c>
      <c r="AB765">
        <v>0</v>
      </c>
      <c r="AC765">
        <v>0</v>
      </c>
      <c r="AD765">
        <v>0</v>
      </c>
      <c r="AE765">
        <v>46.09</v>
      </c>
      <c r="AF765">
        <v>0</v>
      </c>
      <c r="AG765">
        <v>0</v>
      </c>
      <c r="AH765">
        <v>0</v>
      </c>
      <c r="AI765">
        <v>1</v>
      </c>
      <c r="AJ765">
        <v>1</v>
      </c>
      <c r="AK765">
        <v>1</v>
      </c>
      <c r="AL765">
        <v>1</v>
      </c>
      <c r="AM765">
        <v>0</v>
      </c>
      <c r="AN765">
        <v>0</v>
      </c>
      <c r="AO765">
        <v>0</v>
      </c>
      <c r="AP765">
        <v>1</v>
      </c>
      <c r="AQ765">
        <v>0</v>
      </c>
      <c r="AR765">
        <v>0</v>
      </c>
      <c r="AS765" t="s">
        <v>3</v>
      </c>
      <c r="AT765">
        <v>0</v>
      </c>
      <c r="AU765" t="s">
        <v>42</v>
      </c>
      <c r="AV765">
        <v>0</v>
      </c>
      <c r="AW765">
        <v>1</v>
      </c>
      <c r="AX765">
        <v>-1</v>
      </c>
      <c r="AY765">
        <v>0</v>
      </c>
      <c r="AZ765">
        <v>0</v>
      </c>
      <c r="BA765" t="s">
        <v>3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CV765">
        <v>0</v>
      </c>
      <c r="CW765">
        <v>0</v>
      </c>
      <c r="CX765">
        <f>ROUND(Y765*Source!I385,9)</f>
        <v>0</v>
      </c>
      <c r="CY765">
        <f t="shared" si="435"/>
        <v>46.09</v>
      </c>
      <c r="CZ765">
        <f t="shared" si="436"/>
        <v>46.09</v>
      </c>
      <c r="DA765">
        <f t="shared" si="437"/>
        <v>1</v>
      </c>
      <c r="DB765">
        <f t="shared" si="438"/>
        <v>0</v>
      </c>
      <c r="DC765">
        <f t="shared" si="439"/>
        <v>0</v>
      </c>
      <c r="DD765" t="s">
        <v>3</v>
      </c>
      <c r="DE765" t="s">
        <v>3</v>
      </c>
      <c r="DF765">
        <f t="shared" si="433"/>
        <v>0</v>
      </c>
      <c r="DG765">
        <f t="shared" si="430"/>
        <v>0</v>
      </c>
      <c r="DH765">
        <f t="shared" si="431"/>
        <v>0</v>
      </c>
      <c r="DI765">
        <f t="shared" si="404"/>
        <v>0</v>
      </c>
      <c r="DJ765">
        <f t="shared" si="440"/>
        <v>0</v>
      </c>
      <c r="DK765">
        <v>0</v>
      </c>
      <c r="DL765" t="s">
        <v>3</v>
      </c>
      <c r="DM765">
        <v>0</v>
      </c>
      <c r="DN765" t="s">
        <v>3</v>
      </c>
      <c r="DO765">
        <v>0</v>
      </c>
    </row>
    <row r="766" spans="1:119" x14ac:dyDescent="0.2">
      <c r="A766">
        <f>ROW(Source!A386)</f>
        <v>386</v>
      </c>
      <c r="B766">
        <v>85736473</v>
      </c>
      <c r="C766">
        <v>85737911</v>
      </c>
      <c r="D766">
        <v>85164021</v>
      </c>
      <c r="E766">
        <v>1081</v>
      </c>
      <c r="F766">
        <v>1</v>
      </c>
      <c r="G766">
        <v>1081</v>
      </c>
      <c r="H766">
        <v>1</v>
      </c>
      <c r="I766" t="s">
        <v>684</v>
      </c>
      <c r="J766" t="s">
        <v>3</v>
      </c>
      <c r="K766" t="s">
        <v>685</v>
      </c>
      <c r="L766">
        <v>1191</v>
      </c>
      <c r="N766">
        <v>1013</v>
      </c>
      <c r="O766" t="s">
        <v>686</v>
      </c>
      <c r="P766" t="s">
        <v>686</v>
      </c>
      <c r="Q766">
        <v>1</v>
      </c>
      <c r="W766">
        <v>0</v>
      </c>
      <c r="X766">
        <v>476480486</v>
      </c>
      <c r="Y766">
        <f>((AT766*1.15)*1.2)</f>
        <v>32.057399999999994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</v>
      </c>
      <c r="AJ766">
        <v>1</v>
      </c>
      <c r="AK766">
        <v>1</v>
      </c>
      <c r="AL766">
        <v>1</v>
      </c>
      <c r="AM766">
        <v>5</v>
      </c>
      <c r="AN766">
        <v>0</v>
      </c>
      <c r="AO766">
        <v>1</v>
      </c>
      <c r="AP766">
        <v>1</v>
      </c>
      <c r="AQ766">
        <v>0</v>
      </c>
      <c r="AR766">
        <v>0</v>
      </c>
      <c r="AS766" t="s">
        <v>3</v>
      </c>
      <c r="AT766">
        <v>23.23</v>
      </c>
      <c r="AU766" t="s">
        <v>141</v>
      </c>
      <c r="AV766">
        <v>1</v>
      </c>
      <c r="AW766">
        <v>2</v>
      </c>
      <c r="AX766">
        <v>85737926</v>
      </c>
      <c r="AY766">
        <v>1</v>
      </c>
      <c r="AZ766">
        <v>0</v>
      </c>
      <c r="BA766">
        <v>756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CU766">
        <f>ROUND(AT766*Source!I386*AH766*AL766,2)</f>
        <v>0</v>
      </c>
      <c r="CV766">
        <f>ROUND(Y766*Source!I386,9)</f>
        <v>3.8468879999999999</v>
      </c>
      <c r="CW766">
        <v>0</v>
      </c>
      <c r="CX766">
        <f>ROUND(Y766*Source!I386,9)</f>
        <v>3.8468879999999999</v>
      </c>
      <c r="CY766">
        <f>AD766</f>
        <v>0</v>
      </c>
      <c r="CZ766">
        <f>AH766</f>
        <v>0</v>
      </c>
      <c r="DA766">
        <f>AL766</f>
        <v>1</v>
      </c>
      <c r="DB766">
        <f>ROUND(((ROUND(AT766*CZ766,2)*1.15)*1.2),6)</f>
        <v>0</v>
      </c>
      <c r="DC766">
        <f>ROUND(((ROUND(AT766*AG766,2)*1.15)*1.2),6)</f>
        <v>0</v>
      </c>
      <c r="DD766" t="s">
        <v>3</v>
      </c>
      <c r="DE766" t="s">
        <v>3</v>
      </c>
      <c r="DF766">
        <f t="shared" si="433"/>
        <v>0</v>
      </c>
      <c r="DG766">
        <f t="shared" si="430"/>
        <v>0</v>
      </c>
      <c r="DH766">
        <f t="shared" si="431"/>
        <v>0</v>
      </c>
      <c r="DI766">
        <f t="shared" si="404"/>
        <v>0</v>
      </c>
      <c r="DJ766">
        <f>DI766</f>
        <v>0</v>
      </c>
      <c r="DK766">
        <v>0</v>
      </c>
      <c r="DL766" t="s">
        <v>3</v>
      </c>
      <c r="DM766">
        <v>0</v>
      </c>
      <c r="DN766" t="s">
        <v>3</v>
      </c>
      <c r="DO766">
        <v>0</v>
      </c>
    </row>
    <row r="767" spans="1:119" x14ac:dyDescent="0.2">
      <c r="A767">
        <f>ROW(Source!A386)</f>
        <v>386</v>
      </c>
      <c r="B767">
        <v>85736473</v>
      </c>
      <c r="C767">
        <v>85737911</v>
      </c>
      <c r="D767">
        <v>85229932</v>
      </c>
      <c r="E767">
        <v>1</v>
      </c>
      <c r="F767">
        <v>1</v>
      </c>
      <c r="G767">
        <v>1081</v>
      </c>
      <c r="H767">
        <v>2</v>
      </c>
      <c r="I767" t="s">
        <v>704</v>
      </c>
      <c r="J767" t="s">
        <v>705</v>
      </c>
      <c r="K767" t="s">
        <v>706</v>
      </c>
      <c r="L767">
        <v>1368</v>
      </c>
      <c r="N767">
        <v>1011</v>
      </c>
      <c r="O767" t="s">
        <v>690</v>
      </c>
      <c r="P767" t="s">
        <v>690</v>
      </c>
      <c r="Q767">
        <v>1</v>
      </c>
      <c r="W767">
        <v>0</v>
      </c>
      <c r="X767">
        <v>874612079</v>
      </c>
      <c r="Y767">
        <f>((AT767*1.25)*1.2)</f>
        <v>4.4999999999999998E-2</v>
      </c>
      <c r="AA767">
        <v>0</v>
      </c>
      <c r="AB767">
        <v>1513.56</v>
      </c>
      <c r="AC767">
        <v>758.78</v>
      </c>
      <c r="AD767">
        <v>0</v>
      </c>
      <c r="AE767">
        <v>0</v>
      </c>
      <c r="AF767">
        <v>83.1</v>
      </c>
      <c r="AG767">
        <v>12.62</v>
      </c>
      <c r="AH767">
        <v>0</v>
      </c>
      <c r="AI767">
        <v>1</v>
      </c>
      <c r="AJ767">
        <v>17.07</v>
      </c>
      <c r="AK767">
        <v>56.35</v>
      </c>
      <c r="AL767">
        <v>1</v>
      </c>
      <c r="AM767">
        <v>2</v>
      </c>
      <c r="AN767">
        <v>0</v>
      </c>
      <c r="AO767">
        <v>1</v>
      </c>
      <c r="AP767">
        <v>1</v>
      </c>
      <c r="AQ767">
        <v>0</v>
      </c>
      <c r="AR767">
        <v>0</v>
      </c>
      <c r="AS767" t="s">
        <v>3</v>
      </c>
      <c r="AT767">
        <v>0.03</v>
      </c>
      <c r="AU767" t="s">
        <v>140</v>
      </c>
      <c r="AV767">
        <v>0</v>
      </c>
      <c r="AW767">
        <v>2</v>
      </c>
      <c r="AX767">
        <v>85737927</v>
      </c>
      <c r="AY767">
        <v>1</v>
      </c>
      <c r="AZ767">
        <v>0</v>
      </c>
      <c r="BA767">
        <v>757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CV767">
        <v>0</v>
      </c>
      <c r="CW767">
        <f>ROUND(Y767*Source!I386*DO767,9)</f>
        <v>6.8148E-2</v>
      </c>
      <c r="CX767">
        <f>ROUND(Y767*Source!I386,9)</f>
        <v>5.4000000000000003E-3</v>
      </c>
      <c r="CY767">
        <f>AB767</f>
        <v>1513.56</v>
      </c>
      <c r="CZ767">
        <f>AF767</f>
        <v>83.1</v>
      </c>
      <c r="DA767">
        <f>AJ767</f>
        <v>17.07</v>
      </c>
      <c r="DB767">
        <f>ROUND(((ROUND(AT767*CZ767,2)*1.25)*1.2),6)</f>
        <v>3.7349999999999999</v>
      </c>
      <c r="DC767">
        <f>ROUND(((ROUND(AT767*AG767,2)*1.25)*1.2),6)</f>
        <v>0.56999999999999995</v>
      </c>
      <c r="DD767" t="s">
        <v>3</v>
      </c>
      <c r="DE767" t="s">
        <v>3</v>
      </c>
      <c r="DF767">
        <f t="shared" si="433"/>
        <v>0</v>
      </c>
      <c r="DG767">
        <f>ROUND(ROUND(AF767*AJ767,2)*CX767,2)</f>
        <v>7.66</v>
      </c>
      <c r="DH767">
        <f>ROUND(ROUND(AG767*AK767,2)*CX767,2)</f>
        <v>3.84</v>
      </c>
      <c r="DI767">
        <f t="shared" si="404"/>
        <v>0</v>
      </c>
      <c r="DJ767">
        <f>DG767</f>
        <v>7.66</v>
      </c>
      <c r="DK767">
        <v>0</v>
      </c>
      <c r="DL767" t="s">
        <v>707</v>
      </c>
      <c r="DM767">
        <v>0</v>
      </c>
      <c r="DN767" t="s">
        <v>686</v>
      </c>
      <c r="DO767">
        <v>12.62</v>
      </c>
    </row>
    <row r="768" spans="1:119" x14ac:dyDescent="0.2">
      <c r="A768">
        <f>ROW(Source!A386)</f>
        <v>386</v>
      </c>
      <c r="B768">
        <v>85736473</v>
      </c>
      <c r="C768">
        <v>85737911</v>
      </c>
      <c r="D768">
        <v>85230053</v>
      </c>
      <c r="E768">
        <v>1</v>
      </c>
      <c r="F768">
        <v>1</v>
      </c>
      <c r="G768">
        <v>1081</v>
      </c>
      <c r="H768">
        <v>2</v>
      </c>
      <c r="I768" t="s">
        <v>745</v>
      </c>
      <c r="J768" t="s">
        <v>746</v>
      </c>
      <c r="K768" t="s">
        <v>747</v>
      </c>
      <c r="L768">
        <v>1368</v>
      </c>
      <c r="N768">
        <v>1011</v>
      </c>
      <c r="O768" t="s">
        <v>690</v>
      </c>
      <c r="P768" t="s">
        <v>690</v>
      </c>
      <c r="Q768">
        <v>1</v>
      </c>
      <c r="W768">
        <v>0</v>
      </c>
      <c r="X768">
        <v>-2083101341</v>
      </c>
      <c r="Y768">
        <f>((AT768*1.25)*1.2)</f>
        <v>1.2899999999999998</v>
      </c>
      <c r="AA768">
        <v>0</v>
      </c>
      <c r="AB768">
        <v>8.08</v>
      </c>
      <c r="AC768">
        <v>0</v>
      </c>
      <c r="AD768">
        <v>0</v>
      </c>
      <c r="AE768">
        <v>0</v>
      </c>
      <c r="AF768">
        <v>0.8</v>
      </c>
      <c r="AG768">
        <v>0</v>
      </c>
      <c r="AH768">
        <v>0</v>
      </c>
      <c r="AI768">
        <v>1</v>
      </c>
      <c r="AJ768">
        <v>9.4600000000000009</v>
      </c>
      <c r="AK768">
        <v>1</v>
      </c>
      <c r="AL768">
        <v>1</v>
      </c>
      <c r="AM768">
        <v>2</v>
      </c>
      <c r="AN768">
        <v>0</v>
      </c>
      <c r="AO768">
        <v>1</v>
      </c>
      <c r="AP768">
        <v>1</v>
      </c>
      <c r="AQ768">
        <v>0</v>
      </c>
      <c r="AR768">
        <v>0</v>
      </c>
      <c r="AS768" t="s">
        <v>3</v>
      </c>
      <c r="AT768">
        <v>0.86</v>
      </c>
      <c r="AU768" t="s">
        <v>140</v>
      </c>
      <c r="AV768">
        <v>0</v>
      </c>
      <c r="AW768">
        <v>2</v>
      </c>
      <c r="AX768">
        <v>85737929</v>
      </c>
      <c r="AY768">
        <v>1</v>
      </c>
      <c r="AZ768">
        <v>0</v>
      </c>
      <c r="BA768">
        <v>758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CV768">
        <v>0</v>
      </c>
      <c r="CW768">
        <f>ROUND(Y768*Source!I386*DO768,9)</f>
        <v>0</v>
      </c>
      <c r="CX768">
        <f>ROUND(Y768*Source!I386,9)</f>
        <v>0.15479999999999999</v>
      </c>
      <c r="CY768">
        <f>AB768</f>
        <v>8.08</v>
      </c>
      <c r="CZ768">
        <f>AF768</f>
        <v>0.8</v>
      </c>
      <c r="DA768">
        <f>AJ768</f>
        <v>9.4600000000000009</v>
      </c>
      <c r="DB768">
        <f>ROUND(((ROUND(AT768*CZ768,2)*1.25)*1.2),6)</f>
        <v>1.0349999999999999</v>
      </c>
      <c r="DC768">
        <f>ROUND(((ROUND(AT768*AG768,2)*1.25)*1.2),6)</f>
        <v>0</v>
      </c>
      <c r="DD768" t="s">
        <v>3</v>
      </c>
      <c r="DE768" t="s">
        <v>3</v>
      </c>
      <c r="DF768">
        <f t="shared" si="433"/>
        <v>0</v>
      </c>
      <c r="DG768">
        <f>ROUND(ROUND(AF768*AJ768,2)*CX768,2)</f>
        <v>1.17</v>
      </c>
      <c r="DH768">
        <f>ROUND(ROUND(AG768,2)*CX768,2)</f>
        <v>0</v>
      </c>
      <c r="DI768">
        <f t="shared" si="404"/>
        <v>0</v>
      </c>
      <c r="DJ768">
        <f>DG768</f>
        <v>1.17</v>
      </c>
      <c r="DK768">
        <v>0</v>
      </c>
      <c r="DL768" t="s">
        <v>3</v>
      </c>
      <c r="DM768">
        <v>0</v>
      </c>
      <c r="DN768" t="s">
        <v>3</v>
      </c>
      <c r="DO768">
        <v>0</v>
      </c>
    </row>
    <row r="769" spans="1:119" x14ac:dyDescent="0.2">
      <c r="A769">
        <f>ROW(Source!A386)</f>
        <v>386</v>
      </c>
      <c r="B769">
        <v>85736473</v>
      </c>
      <c r="C769">
        <v>85737911</v>
      </c>
      <c r="D769">
        <v>85230055</v>
      </c>
      <c r="E769">
        <v>1</v>
      </c>
      <c r="F769">
        <v>1</v>
      </c>
      <c r="G769">
        <v>1081</v>
      </c>
      <c r="H769">
        <v>2</v>
      </c>
      <c r="I769" t="s">
        <v>748</v>
      </c>
      <c r="J769" t="s">
        <v>749</v>
      </c>
      <c r="K769" t="s">
        <v>750</v>
      </c>
      <c r="L769">
        <v>1368</v>
      </c>
      <c r="N769">
        <v>1011</v>
      </c>
      <c r="O769" t="s">
        <v>690</v>
      </c>
      <c r="P769" t="s">
        <v>690</v>
      </c>
      <c r="Q769">
        <v>1</v>
      </c>
      <c r="W769">
        <v>0</v>
      </c>
      <c r="X769">
        <v>945825540</v>
      </c>
      <c r="Y769">
        <f>((AT769*1.25)*1.2)</f>
        <v>0.89999999999999991</v>
      </c>
      <c r="AA769">
        <v>0</v>
      </c>
      <c r="AB769">
        <v>15.17</v>
      </c>
      <c r="AC769">
        <v>0</v>
      </c>
      <c r="AD769">
        <v>0</v>
      </c>
      <c r="AE769">
        <v>0</v>
      </c>
      <c r="AF769">
        <v>1.49</v>
      </c>
      <c r="AG769">
        <v>0</v>
      </c>
      <c r="AH769">
        <v>0</v>
      </c>
      <c r="AI769">
        <v>1</v>
      </c>
      <c r="AJ769">
        <v>9.5399999999999991</v>
      </c>
      <c r="AK769">
        <v>1</v>
      </c>
      <c r="AL769">
        <v>1</v>
      </c>
      <c r="AM769">
        <v>2</v>
      </c>
      <c r="AN769">
        <v>0</v>
      </c>
      <c r="AO769">
        <v>1</v>
      </c>
      <c r="AP769">
        <v>1</v>
      </c>
      <c r="AQ769">
        <v>0</v>
      </c>
      <c r="AR769">
        <v>0</v>
      </c>
      <c r="AS769" t="s">
        <v>3</v>
      </c>
      <c r="AT769">
        <v>0.6</v>
      </c>
      <c r="AU769" t="s">
        <v>140</v>
      </c>
      <c r="AV769">
        <v>0</v>
      </c>
      <c r="AW769">
        <v>2</v>
      </c>
      <c r="AX769">
        <v>85737930</v>
      </c>
      <c r="AY769">
        <v>1</v>
      </c>
      <c r="AZ769">
        <v>0</v>
      </c>
      <c r="BA769">
        <v>759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CV769">
        <v>0</v>
      </c>
      <c r="CW769">
        <f>ROUND(Y769*Source!I386*DO769,9)</f>
        <v>0</v>
      </c>
      <c r="CX769">
        <f>ROUND(Y769*Source!I386,9)</f>
        <v>0.108</v>
      </c>
      <c r="CY769">
        <f>AB769</f>
        <v>15.17</v>
      </c>
      <c r="CZ769">
        <f>AF769</f>
        <v>1.49</v>
      </c>
      <c r="DA769">
        <f>AJ769</f>
        <v>9.5399999999999991</v>
      </c>
      <c r="DB769">
        <f>ROUND(((ROUND(AT769*CZ769,2)*1.25)*1.2),6)</f>
        <v>1.335</v>
      </c>
      <c r="DC769">
        <f>ROUND(((ROUND(AT769*AG769,2)*1.25)*1.2),6)</f>
        <v>0</v>
      </c>
      <c r="DD769" t="s">
        <v>3</v>
      </c>
      <c r="DE769" t="s">
        <v>3</v>
      </c>
      <c r="DF769">
        <f t="shared" si="433"/>
        <v>0</v>
      </c>
      <c r="DG769">
        <f>ROUND(ROUND(AF769*AJ769,2)*CX769,2)</f>
        <v>1.53</v>
      </c>
      <c r="DH769">
        <f>ROUND(ROUND(AG769,2)*CX769,2)</f>
        <v>0</v>
      </c>
      <c r="DI769">
        <f t="shared" ref="DI769:DI832" si="441">ROUND(ROUND(AH769,2)*CX769,2)</f>
        <v>0</v>
      </c>
      <c r="DJ769">
        <f>DG769</f>
        <v>1.53</v>
      </c>
      <c r="DK769">
        <v>0</v>
      </c>
      <c r="DL769" t="s">
        <v>3</v>
      </c>
      <c r="DM769">
        <v>0</v>
      </c>
      <c r="DN769" t="s">
        <v>3</v>
      </c>
      <c r="DO769">
        <v>0</v>
      </c>
    </row>
    <row r="770" spans="1:119" x14ac:dyDescent="0.2">
      <c r="A770">
        <f>ROW(Source!A386)</f>
        <v>386</v>
      </c>
      <c r="B770">
        <v>85736473</v>
      </c>
      <c r="C770">
        <v>85737911</v>
      </c>
      <c r="D770">
        <v>85229166</v>
      </c>
      <c r="E770">
        <v>1</v>
      </c>
      <c r="F770">
        <v>1</v>
      </c>
      <c r="G770">
        <v>1081</v>
      </c>
      <c r="H770">
        <v>2</v>
      </c>
      <c r="I770" t="s">
        <v>727</v>
      </c>
      <c r="J770" t="s">
        <v>728</v>
      </c>
      <c r="K770" t="s">
        <v>729</v>
      </c>
      <c r="L770">
        <v>1368</v>
      </c>
      <c r="N770">
        <v>1011</v>
      </c>
      <c r="O770" t="s">
        <v>690</v>
      </c>
      <c r="P770" t="s">
        <v>690</v>
      </c>
      <c r="Q770">
        <v>1</v>
      </c>
      <c r="W770">
        <v>0</v>
      </c>
      <c r="X770">
        <v>-44940208</v>
      </c>
      <c r="Y770">
        <f>((AT770*1.25)*1.2)</f>
        <v>4.4999999999999998E-2</v>
      </c>
      <c r="AA770">
        <v>0</v>
      </c>
      <c r="AB770">
        <v>2758.65</v>
      </c>
      <c r="AC770">
        <v>1017.92</v>
      </c>
      <c r="AD770">
        <v>0</v>
      </c>
      <c r="AE770">
        <v>0</v>
      </c>
      <c r="AF770">
        <v>179.17</v>
      </c>
      <c r="AG770">
        <v>16.93</v>
      </c>
      <c r="AH770">
        <v>0</v>
      </c>
      <c r="AI770">
        <v>1</v>
      </c>
      <c r="AJ770">
        <v>14.43</v>
      </c>
      <c r="AK770">
        <v>56.35</v>
      </c>
      <c r="AL770">
        <v>1</v>
      </c>
      <c r="AM770">
        <v>2</v>
      </c>
      <c r="AN770">
        <v>0</v>
      </c>
      <c r="AO770">
        <v>1</v>
      </c>
      <c r="AP770">
        <v>1</v>
      </c>
      <c r="AQ770">
        <v>0</v>
      </c>
      <c r="AR770">
        <v>0</v>
      </c>
      <c r="AS770" t="s">
        <v>3</v>
      </c>
      <c r="AT770">
        <v>0.03</v>
      </c>
      <c r="AU770" t="s">
        <v>140</v>
      </c>
      <c r="AV770">
        <v>0</v>
      </c>
      <c r="AW770">
        <v>2</v>
      </c>
      <c r="AX770">
        <v>85737928</v>
      </c>
      <c r="AY770">
        <v>1</v>
      </c>
      <c r="AZ770">
        <v>0</v>
      </c>
      <c r="BA770">
        <v>760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CV770">
        <v>0</v>
      </c>
      <c r="CW770">
        <f>ROUND(Y770*Source!I386*DO770,9)</f>
        <v>9.1422000000000003E-2</v>
      </c>
      <c r="CX770">
        <f>ROUND(Y770*Source!I386,9)</f>
        <v>5.4000000000000003E-3</v>
      </c>
      <c r="CY770">
        <f>AB770</f>
        <v>2758.65</v>
      </c>
      <c r="CZ770">
        <f>AF770</f>
        <v>179.17</v>
      </c>
      <c r="DA770">
        <f>AJ770</f>
        <v>14.43</v>
      </c>
      <c r="DB770">
        <f>ROUND(((ROUND(AT770*CZ770,2)*1.25)*1.2),6)</f>
        <v>8.07</v>
      </c>
      <c r="DC770">
        <f>ROUND(((ROUND(AT770*AG770,2)*1.25)*1.2),6)</f>
        <v>0.76500000000000001</v>
      </c>
      <c r="DD770" t="s">
        <v>3</v>
      </c>
      <c r="DE770" t="s">
        <v>3</v>
      </c>
      <c r="DF770">
        <f t="shared" si="433"/>
        <v>0</v>
      </c>
      <c r="DG770">
        <f>ROUND(ROUND(AF770*AJ770,2)*CX770,2)</f>
        <v>13.96</v>
      </c>
      <c r="DH770">
        <f>ROUND(ROUND(AG770*AK770,2)*CX770,2)</f>
        <v>5.15</v>
      </c>
      <c r="DI770">
        <f t="shared" si="441"/>
        <v>0</v>
      </c>
      <c r="DJ770">
        <f>DG770</f>
        <v>13.96</v>
      </c>
      <c r="DK770">
        <v>0</v>
      </c>
      <c r="DL770" t="s">
        <v>707</v>
      </c>
      <c r="DM770">
        <v>0</v>
      </c>
      <c r="DN770" t="s">
        <v>686</v>
      </c>
      <c r="DO770">
        <v>16.93</v>
      </c>
    </row>
    <row r="771" spans="1:119" x14ac:dyDescent="0.2">
      <c r="A771">
        <f>ROW(Source!A386)</f>
        <v>386</v>
      </c>
      <c r="B771">
        <v>85736473</v>
      </c>
      <c r="C771">
        <v>85737911</v>
      </c>
      <c r="D771">
        <v>85198957</v>
      </c>
      <c r="E771">
        <v>1</v>
      </c>
      <c r="F771">
        <v>1</v>
      </c>
      <c r="G771">
        <v>1081</v>
      </c>
      <c r="H771">
        <v>3</v>
      </c>
      <c r="I771" t="s">
        <v>751</v>
      </c>
      <c r="J771" t="s">
        <v>752</v>
      </c>
      <c r="K771" t="s">
        <v>753</v>
      </c>
      <c r="L771">
        <v>1346</v>
      </c>
      <c r="N771">
        <v>1009</v>
      </c>
      <c r="O771" t="s">
        <v>723</v>
      </c>
      <c r="P771" t="s">
        <v>723</v>
      </c>
      <c r="Q771">
        <v>1</v>
      </c>
      <c r="W771">
        <v>0</v>
      </c>
      <c r="X771">
        <v>1343467368</v>
      </c>
      <c r="Y771">
        <f t="shared" ref="Y771:Y778" si="442">((AT771*1)*1)</f>
        <v>0.5</v>
      </c>
      <c r="AA771">
        <v>23.6</v>
      </c>
      <c r="AB771">
        <v>0</v>
      </c>
      <c r="AC771">
        <v>0</v>
      </c>
      <c r="AD771">
        <v>0</v>
      </c>
      <c r="AE771">
        <v>1.61</v>
      </c>
      <c r="AF771">
        <v>0</v>
      </c>
      <c r="AG771">
        <v>0</v>
      </c>
      <c r="AH771">
        <v>0</v>
      </c>
      <c r="AI771">
        <v>14.66</v>
      </c>
      <c r="AJ771">
        <v>1</v>
      </c>
      <c r="AK771">
        <v>1</v>
      </c>
      <c r="AL771">
        <v>1</v>
      </c>
      <c r="AM771">
        <v>2</v>
      </c>
      <c r="AN771">
        <v>0</v>
      </c>
      <c r="AO771">
        <v>1</v>
      </c>
      <c r="AP771">
        <v>1</v>
      </c>
      <c r="AQ771">
        <v>0</v>
      </c>
      <c r="AR771">
        <v>0</v>
      </c>
      <c r="AS771" t="s">
        <v>3</v>
      </c>
      <c r="AT771">
        <v>0.5</v>
      </c>
      <c r="AU771" t="s">
        <v>42</v>
      </c>
      <c r="AV771">
        <v>0</v>
      </c>
      <c r="AW771">
        <v>2</v>
      </c>
      <c r="AX771">
        <v>85737931</v>
      </c>
      <c r="AY771">
        <v>1</v>
      </c>
      <c r="AZ771">
        <v>0</v>
      </c>
      <c r="BA771">
        <v>761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CV771">
        <v>0</v>
      </c>
      <c r="CW771">
        <v>0</v>
      </c>
      <c r="CX771">
        <f>ROUND(Y771*Source!I386,9)</f>
        <v>0.06</v>
      </c>
      <c r="CY771">
        <f t="shared" ref="CY771:CY778" si="443">AA771</f>
        <v>23.6</v>
      </c>
      <c r="CZ771">
        <f t="shared" ref="CZ771:CZ778" si="444">AE771</f>
        <v>1.61</v>
      </c>
      <c r="DA771">
        <f t="shared" ref="DA771:DA778" si="445">AI771</f>
        <v>14.66</v>
      </c>
      <c r="DB771">
        <f t="shared" ref="DB771:DB778" si="446">ROUND(((ROUND(AT771*CZ771,2)*1)*1),6)</f>
        <v>0.81</v>
      </c>
      <c r="DC771">
        <f t="shared" ref="DC771:DC778" si="447">ROUND(((ROUND(AT771*AG771,2)*1)*1),6)</f>
        <v>0</v>
      </c>
      <c r="DD771" t="s">
        <v>3</v>
      </c>
      <c r="DE771" t="s">
        <v>3</v>
      </c>
      <c r="DF771">
        <f t="shared" ref="DF771:DF778" si="448">ROUND(ROUND(AE771*AI771,2)*CX771,2)</f>
        <v>1.42</v>
      </c>
      <c r="DG771">
        <f t="shared" ref="DG771:DG798" si="449">ROUND(ROUND(AF771,2)*CX771,2)</f>
        <v>0</v>
      </c>
      <c r="DH771">
        <f t="shared" ref="DH771:DH798" si="450">ROUND(ROUND(AG771,2)*CX771,2)</f>
        <v>0</v>
      </c>
      <c r="DI771">
        <f t="shared" si="441"/>
        <v>0</v>
      </c>
      <c r="DJ771">
        <f t="shared" ref="DJ771:DJ778" si="451">DF771</f>
        <v>1.42</v>
      </c>
      <c r="DK771">
        <v>0</v>
      </c>
      <c r="DL771" t="s">
        <v>3</v>
      </c>
      <c r="DM771">
        <v>0</v>
      </c>
      <c r="DN771" t="s">
        <v>3</v>
      </c>
      <c r="DO771">
        <v>0</v>
      </c>
    </row>
    <row r="772" spans="1:119" x14ac:dyDescent="0.2">
      <c r="A772">
        <f>ROW(Source!A386)</f>
        <v>386</v>
      </c>
      <c r="B772">
        <v>85736473</v>
      </c>
      <c r="C772">
        <v>85737911</v>
      </c>
      <c r="D772">
        <v>85198989</v>
      </c>
      <c r="E772">
        <v>1</v>
      </c>
      <c r="F772">
        <v>1</v>
      </c>
      <c r="G772">
        <v>1081</v>
      </c>
      <c r="H772">
        <v>3</v>
      </c>
      <c r="I772" t="s">
        <v>754</v>
      </c>
      <c r="J772" t="s">
        <v>755</v>
      </c>
      <c r="K772" t="s">
        <v>756</v>
      </c>
      <c r="L772">
        <v>1346</v>
      </c>
      <c r="N772">
        <v>1009</v>
      </c>
      <c r="O772" t="s">
        <v>723</v>
      </c>
      <c r="P772" t="s">
        <v>723</v>
      </c>
      <c r="Q772">
        <v>1</v>
      </c>
      <c r="W772">
        <v>0</v>
      </c>
      <c r="X772">
        <v>861208825</v>
      </c>
      <c r="Y772">
        <f t="shared" si="442"/>
        <v>0.17199999999999999</v>
      </c>
      <c r="AA772">
        <v>217.74</v>
      </c>
      <c r="AB772">
        <v>0</v>
      </c>
      <c r="AC772">
        <v>0</v>
      </c>
      <c r="AD772">
        <v>0</v>
      </c>
      <c r="AE772">
        <v>36.78</v>
      </c>
      <c r="AF772">
        <v>0</v>
      </c>
      <c r="AG772">
        <v>0</v>
      </c>
      <c r="AH772">
        <v>0</v>
      </c>
      <c r="AI772">
        <v>5.92</v>
      </c>
      <c r="AJ772">
        <v>1</v>
      </c>
      <c r="AK772">
        <v>1</v>
      </c>
      <c r="AL772">
        <v>1</v>
      </c>
      <c r="AM772">
        <v>2</v>
      </c>
      <c r="AN772">
        <v>0</v>
      </c>
      <c r="AO772">
        <v>1</v>
      </c>
      <c r="AP772">
        <v>1</v>
      </c>
      <c r="AQ772">
        <v>0</v>
      </c>
      <c r="AR772">
        <v>0</v>
      </c>
      <c r="AS772" t="s">
        <v>3</v>
      </c>
      <c r="AT772">
        <v>0.17199999999999999</v>
      </c>
      <c r="AU772" t="s">
        <v>42</v>
      </c>
      <c r="AV772">
        <v>0</v>
      </c>
      <c r="AW772">
        <v>2</v>
      </c>
      <c r="AX772">
        <v>85737932</v>
      </c>
      <c r="AY772">
        <v>1</v>
      </c>
      <c r="AZ772">
        <v>0</v>
      </c>
      <c r="BA772">
        <v>762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CV772">
        <v>0</v>
      </c>
      <c r="CW772">
        <v>0</v>
      </c>
      <c r="CX772">
        <f>ROUND(Y772*Source!I386,9)</f>
        <v>2.0639999999999999E-2</v>
      </c>
      <c r="CY772">
        <f t="shared" si="443"/>
        <v>217.74</v>
      </c>
      <c r="CZ772">
        <f t="shared" si="444"/>
        <v>36.78</v>
      </c>
      <c r="DA772">
        <f t="shared" si="445"/>
        <v>5.92</v>
      </c>
      <c r="DB772">
        <f t="shared" si="446"/>
        <v>6.33</v>
      </c>
      <c r="DC772">
        <f t="shared" si="447"/>
        <v>0</v>
      </c>
      <c r="DD772" t="s">
        <v>3</v>
      </c>
      <c r="DE772" t="s">
        <v>3</v>
      </c>
      <c r="DF772">
        <f t="shared" si="448"/>
        <v>4.49</v>
      </c>
      <c r="DG772">
        <f t="shared" si="449"/>
        <v>0</v>
      </c>
      <c r="DH772">
        <f t="shared" si="450"/>
        <v>0</v>
      </c>
      <c r="DI772">
        <f t="shared" si="441"/>
        <v>0</v>
      </c>
      <c r="DJ772">
        <f t="shared" si="451"/>
        <v>4.49</v>
      </c>
      <c r="DK772">
        <v>0</v>
      </c>
      <c r="DL772" t="s">
        <v>3</v>
      </c>
      <c r="DM772">
        <v>0</v>
      </c>
      <c r="DN772" t="s">
        <v>3</v>
      </c>
      <c r="DO772">
        <v>0</v>
      </c>
    </row>
    <row r="773" spans="1:119" x14ac:dyDescent="0.2">
      <c r="A773">
        <f>ROW(Source!A386)</f>
        <v>386</v>
      </c>
      <c r="B773">
        <v>85736473</v>
      </c>
      <c r="C773">
        <v>85737911</v>
      </c>
      <c r="D773">
        <v>85199063</v>
      </c>
      <c r="E773">
        <v>1</v>
      </c>
      <c r="F773">
        <v>1</v>
      </c>
      <c r="G773">
        <v>1081</v>
      </c>
      <c r="H773">
        <v>3</v>
      </c>
      <c r="I773" t="s">
        <v>757</v>
      </c>
      <c r="J773" t="s">
        <v>758</v>
      </c>
      <c r="K773" t="s">
        <v>759</v>
      </c>
      <c r="L773">
        <v>1354</v>
      </c>
      <c r="N773">
        <v>1010</v>
      </c>
      <c r="O773" t="s">
        <v>146</v>
      </c>
      <c r="P773" t="s">
        <v>146</v>
      </c>
      <c r="Q773">
        <v>1</v>
      </c>
      <c r="W773">
        <v>0</v>
      </c>
      <c r="X773">
        <v>-1352077490</v>
      </c>
      <c r="Y773">
        <f t="shared" si="442"/>
        <v>20</v>
      </c>
      <c r="AA773">
        <v>0.83</v>
      </c>
      <c r="AB773">
        <v>0</v>
      </c>
      <c r="AC773">
        <v>0</v>
      </c>
      <c r="AD773">
        <v>0</v>
      </c>
      <c r="AE773">
        <v>0.89</v>
      </c>
      <c r="AF773">
        <v>0</v>
      </c>
      <c r="AG773">
        <v>0</v>
      </c>
      <c r="AH773">
        <v>0</v>
      </c>
      <c r="AI773">
        <v>0.93</v>
      </c>
      <c r="AJ773">
        <v>1</v>
      </c>
      <c r="AK773">
        <v>1</v>
      </c>
      <c r="AL773">
        <v>1</v>
      </c>
      <c r="AM773">
        <v>2</v>
      </c>
      <c r="AN773">
        <v>0</v>
      </c>
      <c r="AO773">
        <v>1</v>
      </c>
      <c r="AP773">
        <v>1</v>
      </c>
      <c r="AQ773">
        <v>0</v>
      </c>
      <c r="AR773">
        <v>0</v>
      </c>
      <c r="AS773" t="s">
        <v>3</v>
      </c>
      <c r="AT773">
        <v>20</v>
      </c>
      <c r="AU773" t="s">
        <v>42</v>
      </c>
      <c r="AV773">
        <v>0</v>
      </c>
      <c r="AW773">
        <v>2</v>
      </c>
      <c r="AX773">
        <v>85737933</v>
      </c>
      <c r="AY773">
        <v>1</v>
      </c>
      <c r="AZ773">
        <v>0</v>
      </c>
      <c r="BA773">
        <v>763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CV773">
        <v>0</v>
      </c>
      <c r="CW773">
        <v>0</v>
      </c>
      <c r="CX773">
        <f>ROUND(Y773*Source!I386,9)</f>
        <v>2.4</v>
      </c>
      <c r="CY773">
        <f t="shared" si="443"/>
        <v>0.83</v>
      </c>
      <c r="CZ773">
        <f t="shared" si="444"/>
        <v>0.89</v>
      </c>
      <c r="DA773">
        <f t="shared" si="445"/>
        <v>0.93</v>
      </c>
      <c r="DB773">
        <f t="shared" si="446"/>
        <v>17.8</v>
      </c>
      <c r="DC773">
        <f t="shared" si="447"/>
        <v>0</v>
      </c>
      <c r="DD773" t="s">
        <v>3</v>
      </c>
      <c r="DE773" t="s">
        <v>3</v>
      </c>
      <c r="DF773">
        <f t="shared" si="448"/>
        <v>1.99</v>
      </c>
      <c r="DG773">
        <f t="shared" si="449"/>
        <v>0</v>
      </c>
      <c r="DH773">
        <f t="shared" si="450"/>
        <v>0</v>
      </c>
      <c r="DI773">
        <f t="shared" si="441"/>
        <v>0</v>
      </c>
      <c r="DJ773">
        <f t="shared" si="451"/>
        <v>1.99</v>
      </c>
      <c r="DK773">
        <v>0</v>
      </c>
      <c r="DL773" t="s">
        <v>3</v>
      </c>
      <c r="DM773">
        <v>0</v>
      </c>
      <c r="DN773" t="s">
        <v>3</v>
      </c>
      <c r="DO773">
        <v>0</v>
      </c>
    </row>
    <row r="774" spans="1:119" x14ac:dyDescent="0.2">
      <c r="A774">
        <f>ROW(Source!A386)</f>
        <v>386</v>
      </c>
      <c r="B774">
        <v>85736473</v>
      </c>
      <c r="C774">
        <v>85737911</v>
      </c>
      <c r="D774">
        <v>85214254</v>
      </c>
      <c r="E774">
        <v>1</v>
      </c>
      <c r="F774">
        <v>1</v>
      </c>
      <c r="G774">
        <v>1081</v>
      </c>
      <c r="H774">
        <v>3</v>
      </c>
      <c r="I774" t="s">
        <v>211</v>
      </c>
      <c r="J774" t="s">
        <v>213</v>
      </c>
      <c r="K774" t="s">
        <v>212</v>
      </c>
      <c r="L774">
        <v>1301</v>
      </c>
      <c r="N774">
        <v>1003</v>
      </c>
      <c r="O774" t="s">
        <v>156</v>
      </c>
      <c r="P774" t="s">
        <v>156</v>
      </c>
      <c r="Q774">
        <v>1</v>
      </c>
      <c r="W774">
        <v>0</v>
      </c>
      <c r="X774">
        <v>37503902</v>
      </c>
      <c r="Y774">
        <f t="shared" si="442"/>
        <v>100</v>
      </c>
      <c r="AA774">
        <v>378.79</v>
      </c>
      <c r="AB774">
        <v>0</v>
      </c>
      <c r="AC774">
        <v>0</v>
      </c>
      <c r="AD774">
        <v>0</v>
      </c>
      <c r="AE774">
        <v>52.61</v>
      </c>
      <c r="AF774">
        <v>0</v>
      </c>
      <c r="AG774">
        <v>0</v>
      </c>
      <c r="AH774">
        <v>0</v>
      </c>
      <c r="AI774">
        <v>7.2</v>
      </c>
      <c r="AJ774">
        <v>1</v>
      </c>
      <c r="AK774">
        <v>1</v>
      </c>
      <c r="AL774">
        <v>1</v>
      </c>
      <c r="AM774">
        <v>0</v>
      </c>
      <c r="AN774">
        <v>0</v>
      </c>
      <c r="AO774">
        <v>0</v>
      </c>
      <c r="AP774">
        <v>1</v>
      </c>
      <c r="AQ774">
        <v>0</v>
      </c>
      <c r="AR774">
        <v>0</v>
      </c>
      <c r="AS774" t="s">
        <v>3</v>
      </c>
      <c r="AT774">
        <v>100</v>
      </c>
      <c r="AU774" t="s">
        <v>42</v>
      </c>
      <c r="AV774">
        <v>0</v>
      </c>
      <c r="AW774">
        <v>1</v>
      </c>
      <c r="AX774">
        <v>-1</v>
      </c>
      <c r="AY774">
        <v>0</v>
      </c>
      <c r="AZ774">
        <v>0</v>
      </c>
      <c r="BA774" t="s">
        <v>3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CV774">
        <v>0</v>
      </c>
      <c r="CW774">
        <v>0</v>
      </c>
      <c r="CX774">
        <f>ROUND(Y774*Source!I386,9)</f>
        <v>12</v>
      </c>
      <c r="CY774">
        <f t="shared" si="443"/>
        <v>378.79</v>
      </c>
      <c r="CZ774">
        <f t="shared" si="444"/>
        <v>52.61</v>
      </c>
      <c r="DA774">
        <f t="shared" si="445"/>
        <v>7.2</v>
      </c>
      <c r="DB774">
        <f t="shared" si="446"/>
        <v>5261</v>
      </c>
      <c r="DC774">
        <f t="shared" si="447"/>
        <v>0</v>
      </c>
      <c r="DD774" t="s">
        <v>3</v>
      </c>
      <c r="DE774" t="s">
        <v>3</v>
      </c>
      <c r="DF774">
        <f t="shared" si="448"/>
        <v>4545.4799999999996</v>
      </c>
      <c r="DG774">
        <f t="shared" si="449"/>
        <v>0</v>
      </c>
      <c r="DH774">
        <f t="shared" si="450"/>
        <v>0</v>
      </c>
      <c r="DI774">
        <f t="shared" si="441"/>
        <v>0</v>
      </c>
      <c r="DJ774">
        <f t="shared" si="451"/>
        <v>4545.4799999999996</v>
      </c>
      <c r="DK774">
        <v>0</v>
      </c>
      <c r="DL774" t="s">
        <v>3</v>
      </c>
      <c r="DM774">
        <v>0</v>
      </c>
      <c r="DN774" t="s">
        <v>3</v>
      </c>
      <c r="DO774">
        <v>0</v>
      </c>
    </row>
    <row r="775" spans="1:119" x14ac:dyDescent="0.2">
      <c r="A775">
        <f>ROW(Source!A386)</f>
        <v>386</v>
      </c>
      <c r="B775">
        <v>85736473</v>
      </c>
      <c r="C775">
        <v>85737911</v>
      </c>
      <c r="D775">
        <v>85215043</v>
      </c>
      <c r="E775">
        <v>1</v>
      </c>
      <c r="F775">
        <v>1</v>
      </c>
      <c r="G775">
        <v>1081</v>
      </c>
      <c r="H775">
        <v>3</v>
      </c>
      <c r="I775" t="s">
        <v>223</v>
      </c>
      <c r="J775" t="s">
        <v>225</v>
      </c>
      <c r="K775" t="s">
        <v>224</v>
      </c>
      <c r="L775">
        <v>1354</v>
      </c>
      <c r="N775">
        <v>1010</v>
      </c>
      <c r="O775" t="s">
        <v>146</v>
      </c>
      <c r="P775" t="s">
        <v>146</v>
      </c>
      <c r="Q775">
        <v>1</v>
      </c>
      <c r="W775">
        <v>0</v>
      </c>
      <c r="X775">
        <v>152627819</v>
      </c>
      <c r="Y775">
        <f t="shared" si="442"/>
        <v>0</v>
      </c>
      <c r="AA775">
        <v>234.46</v>
      </c>
      <c r="AB775">
        <v>0</v>
      </c>
      <c r="AC775">
        <v>0</v>
      </c>
      <c r="AD775">
        <v>0</v>
      </c>
      <c r="AE775">
        <v>25.32</v>
      </c>
      <c r="AF775">
        <v>0</v>
      </c>
      <c r="AG775">
        <v>0</v>
      </c>
      <c r="AH775">
        <v>0</v>
      </c>
      <c r="AI775">
        <v>9.26</v>
      </c>
      <c r="AJ775">
        <v>1</v>
      </c>
      <c r="AK775">
        <v>1</v>
      </c>
      <c r="AL775">
        <v>1</v>
      </c>
      <c r="AM775">
        <v>0</v>
      </c>
      <c r="AN775">
        <v>0</v>
      </c>
      <c r="AO775">
        <v>0</v>
      </c>
      <c r="AP775">
        <v>1</v>
      </c>
      <c r="AQ775">
        <v>0</v>
      </c>
      <c r="AR775">
        <v>0</v>
      </c>
      <c r="AS775" t="s">
        <v>3</v>
      </c>
      <c r="AT775">
        <v>0</v>
      </c>
      <c r="AU775" t="s">
        <v>42</v>
      </c>
      <c r="AV775">
        <v>0</v>
      </c>
      <c r="AW775">
        <v>1</v>
      </c>
      <c r="AX775">
        <v>-1</v>
      </c>
      <c r="AY775">
        <v>0</v>
      </c>
      <c r="AZ775">
        <v>0</v>
      </c>
      <c r="BA775" t="s">
        <v>3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CV775">
        <v>0</v>
      </c>
      <c r="CW775">
        <v>0</v>
      </c>
      <c r="CX775">
        <f>ROUND(Y775*Source!I386,9)</f>
        <v>0</v>
      </c>
      <c r="CY775">
        <f t="shared" si="443"/>
        <v>234.46</v>
      </c>
      <c r="CZ775">
        <f t="shared" si="444"/>
        <v>25.32</v>
      </c>
      <c r="DA775">
        <f t="shared" si="445"/>
        <v>9.26</v>
      </c>
      <c r="DB775">
        <f t="shared" si="446"/>
        <v>0</v>
      </c>
      <c r="DC775">
        <f t="shared" si="447"/>
        <v>0</v>
      </c>
      <c r="DD775" t="s">
        <v>3</v>
      </c>
      <c r="DE775" t="s">
        <v>3</v>
      </c>
      <c r="DF775">
        <f t="shared" si="448"/>
        <v>0</v>
      </c>
      <c r="DG775">
        <f t="shared" si="449"/>
        <v>0</v>
      </c>
      <c r="DH775">
        <f t="shared" si="450"/>
        <v>0</v>
      </c>
      <c r="DI775">
        <f t="shared" si="441"/>
        <v>0</v>
      </c>
      <c r="DJ775">
        <f t="shared" si="451"/>
        <v>0</v>
      </c>
      <c r="DK775">
        <v>0</v>
      </c>
      <c r="DL775" t="s">
        <v>3</v>
      </c>
      <c r="DM775">
        <v>0</v>
      </c>
      <c r="DN775" t="s">
        <v>3</v>
      </c>
      <c r="DO775">
        <v>0</v>
      </c>
    </row>
    <row r="776" spans="1:119" x14ac:dyDescent="0.2">
      <c r="A776">
        <f>ROW(Source!A386)</f>
        <v>386</v>
      </c>
      <c r="B776">
        <v>85736473</v>
      </c>
      <c r="C776">
        <v>85737911</v>
      </c>
      <c r="D776">
        <v>85215127</v>
      </c>
      <c r="E776">
        <v>1</v>
      </c>
      <c r="F776">
        <v>1</v>
      </c>
      <c r="G776">
        <v>1081</v>
      </c>
      <c r="H776">
        <v>3</v>
      </c>
      <c r="I776" t="s">
        <v>219</v>
      </c>
      <c r="J776" t="s">
        <v>221</v>
      </c>
      <c r="K776" t="s">
        <v>220</v>
      </c>
      <c r="L776">
        <v>1354</v>
      </c>
      <c r="N776">
        <v>1010</v>
      </c>
      <c r="O776" t="s">
        <v>146</v>
      </c>
      <c r="P776" t="s">
        <v>146</v>
      </c>
      <c r="Q776">
        <v>1</v>
      </c>
      <c r="W776">
        <v>0</v>
      </c>
      <c r="X776">
        <v>-2051747860</v>
      </c>
      <c r="Y776">
        <f t="shared" si="442"/>
        <v>0</v>
      </c>
      <c r="AA776">
        <v>505.88</v>
      </c>
      <c r="AB776">
        <v>0</v>
      </c>
      <c r="AC776">
        <v>0</v>
      </c>
      <c r="AD776">
        <v>0</v>
      </c>
      <c r="AE776">
        <v>56.84</v>
      </c>
      <c r="AF776">
        <v>0</v>
      </c>
      <c r="AG776">
        <v>0</v>
      </c>
      <c r="AH776">
        <v>0</v>
      </c>
      <c r="AI776">
        <v>8.9</v>
      </c>
      <c r="AJ776">
        <v>1</v>
      </c>
      <c r="AK776">
        <v>1</v>
      </c>
      <c r="AL776">
        <v>1</v>
      </c>
      <c r="AM776">
        <v>0</v>
      </c>
      <c r="AN776">
        <v>0</v>
      </c>
      <c r="AO776">
        <v>0</v>
      </c>
      <c r="AP776">
        <v>1</v>
      </c>
      <c r="AQ776">
        <v>0</v>
      </c>
      <c r="AR776">
        <v>0</v>
      </c>
      <c r="AS776" t="s">
        <v>3</v>
      </c>
      <c r="AT776">
        <v>0</v>
      </c>
      <c r="AU776" t="s">
        <v>42</v>
      </c>
      <c r="AV776">
        <v>0</v>
      </c>
      <c r="AW776">
        <v>1</v>
      </c>
      <c r="AX776">
        <v>-1</v>
      </c>
      <c r="AY776">
        <v>0</v>
      </c>
      <c r="AZ776">
        <v>0</v>
      </c>
      <c r="BA776" t="s">
        <v>3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CV776">
        <v>0</v>
      </c>
      <c r="CW776">
        <v>0</v>
      </c>
      <c r="CX776">
        <f>ROUND(Y776*Source!I386,9)</f>
        <v>0</v>
      </c>
      <c r="CY776">
        <f t="shared" si="443"/>
        <v>505.88</v>
      </c>
      <c r="CZ776">
        <f t="shared" si="444"/>
        <v>56.84</v>
      </c>
      <c r="DA776">
        <f t="shared" si="445"/>
        <v>8.9</v>
      </c>
      <c r="DB776">
        <f t="shared" si="446"/>
        <v>0</v>
      </c>
      <c r="DC776">
        <f t="shared" si="447"/>
        <v>0</v>
      </c>
      <c r="DD776" t="s">
        <v>3</v>
      </c>
      <c r="DE776" t="s">
        <v>3</v>
      </c>
      <c r="DF776">
        <f t="shared" si="448"/>
        <v>0</v>
      </c>
      <c r="DG776">
        <f t="shared" si="449"/>
        <v>0</v>
      </c>
      <c r="DH776">
        <f t="shared" si="450"/>
        <v>0</v>
      </c>
      <c r="DI776">
        <f t="shared" si="441"/>
        <v>0</v>
      </c>
      <c r="DJ776">
        <f t="shared" si="451"/>
        <v>0</v>
      </c>
      <c r="DK776">
        <v>0</v>
      </c>
      <c r="DL776" t="s">
        <v>3</v>
      </c>
      <c r="DM776">
        <v>0</v>
      </c>
      <c r="DN776" t="s">
        <v>3</v>
      </c>
      <c r="DO776">
        <v>0</v>
      </c>
    </row>
    <row r="777" spans="1:119" x14ac:dyDescent="0.2">
      <c r="A777">
        <f>ROW(Source!A386)</f>
        <v>386</v>
      </c>
      <c r="B777">
        <v>85736473</v>
      </c>
      <c r="C777">
        <v>85737911</v>
      </c>
      <c r="D777">
        <v>85215129</v>
      </c>
      <c r="E777">
        <v>1</v>
      </c>
      <c r="F777">
        <v>1</v>
      </c>
      <c r="G777">
        <v>1081</v>
      </c>
      <c r="H777">
        <v>3</v>
      </c>
      <c r="I777" t="s">
        <v>215</v>
      </c>
      <c r="J777" t="s">
        <v>217</v>
      </c>
      <c r="K777" t="s">
        <v>216</v>
      </c>
      <c r="L777">
        <v>1354</v>
      </c>
      <c r="N777">
        <v>1010</v>
      </c>
      <c r="O777" t="s">
        <v>146</v>
      </c>
      <c r="P777" t="s">
        <v>146</v>
      </c>
      <c r="Q777">
        <v>1</v>
      </c>
      <c r="W777">
        <v>0</v>
      </c>
      <c r="X777">
        <v>-1047784132</v>
      </c>
      <c r="Y777">
        <f t="shared" si="442"/>
        <v>0</v>
      </c>
      <c r="AA777">
        <v>616.03</v>
      </c>
      <c r="AB777">
        <v>0</v>
      </c>
      <c r="AC777">
        <v>0</v>
      </c>
      <c r="AD777">
        <v>0</v>
      </c>
      <c r="AE777">
        <v>57.04</v>
      </c>
      <c r="AF777">
        <v>0</v>
      </c>
      <c r="AG777">
        <v>0</v>
      </c>
      <c r="AH777">
        <v>0</v>
      </c>
      <c r="AI777">
        <v>10.8</v>
      </c>
      <c r="AJ777">
        <v>1</v>
      </c>
      <c r="AK777">
        <v>1</v>
      </c>
      <c r="AL777">
        <v>1</v>
      </c>
      <c r="AM777">
        <v>0</v>
      </c>
      <c r="AN777">
        <v>0</v>
      </c>
      <c r="AO777">
        <v>0</v>
      </c>
      <c r="AP777">
        <v>1</v>
      </c>
      <c r="AQ777">
        <v>0</v>
      </c>
      <c r="AR777">
        <v>0</v>
      </c>
      <c r="AS777" t="s">
        <v>3</v>
      </c>
      <c r="AT777">
        <v>0</v>
      </c>
      <c r="AU777" t="s">
        <v>42</v>
      </c>
      <c r="AV777">
        <v>0</v>
      </c>
      <c r="AW777">
        <v>1</v>
      </c>
      <c r="AX777">
        <v>-1</v>
      </c>
      <c r="AY777">
        <v>0</v>
      </c>
      <c r="AZ777">
        <v>0</v>
      </c>
      <c r="BA777" t="s">
        <v>3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CV777">
        <v>0</v>
      </c>
      <c r="CW777">
        <v>0</v>
      </c>
      <c r="CX777">
        <f>ROUND(Y777*Source!I386,9)</f>
        <v>0</v>
      </c>
      <c r="CY777">
        <f t="shared" si="443"/>
        <v>616.03</v>
      </c>
      <c r="CZ777">
        <f t="shared" si="444"/>
        <v>57.04</v>
      </c>
      <c r="DA777">
        <f t="shared" si="445"/>
        <v>10.8</v>
      </c>
      <c r="DB777">
        <f t="shared" si="446"/>
        <v>0</v>
      </c>
      <c r="DC777">
        <f t="shared" si="447"/>
        <v>0</v>
      </c>
      <c r="DD777" t="s">
        <v>3</v>
      </c>
      <c r="DE777" t="s">
        <v>3</v>
      </c>
      <c r="DF777">
        <f t="shared" si="448"/>
        <v>0</v>
      </c>
      <c r="DG777">
        <f t="shared" si="449"/>
        <v>0</v>
      </c>
      <c r="DH777">
        <f t="shared" si="450"/>
        <v>0</v>
      </c>
      <c r="DI777">
        <f t="shared" si="441"/>
        <v>0</v>
      </c>
      <c r="DJ777">
        <f t="shared" si="451"/>
        <v>0</v>
      </c>
      <c r="DK777">
        <v>0</v>
      </c>
      <c r="DL777" t="s">
        <v>3</v>
      </c>
      <c r="DM777">
        <v>0</v>
      </c>
      <c r="DN777" t="s">
        <v>3</v>
      </c>
      <c r="DO777">
        <v>0</v>
      </c>
    </row>
    <row r="778" spans="1:119" x14ac:dyDescent="0.2">
      <c r="A778">
        <f>ROW(Source!A386)</f>
        <v>386</v>
      </c>
      <c r="B778">
        <v>85736473</v>
      </c>
      <c r="C778">
        <v>85737911</v>
      </c>
      <c r="D778">
        <v>85214744</v>
      </c>
      <c r="E778">
        <v>1</v>
      </c>
      <c r="F778">
        <v>1</v>
      </c>
      <c r="G778">
        <v>1081</v>
      </c>
      <c r="H778">
        <v>3</v>
      </c>
      <c r="I778" t="s">
        <v>227</v>
      </c>
      <c r="J778" t="s">
        <v>230</v>
      </c>
      <c r="K778" t="s">
        <v>228</v>
      </c>
      <c r="L778">
        <v>1391</v>
      </c>
      <c r="N778">
        <v>1013</v>
      </c>
      <c r="O778" t="s">
        <v>229</v>
      </c>
      <c r="P778" t="s">
        <v>229</v>
      </c>
      <c r="Q778">
        <v>1</v>
      </c>
      <c r="W778">
        <v>0</v>
      </c>
      <c r="X778">
        <v>2063662618</v>
      </c>
      <c r="Y778">
        <f t="shared" si="442"/>
        <v>0</v>
      </c>
      <c r="AA778">
        <v>343.83</v>
      </c>
      <c r="AB778">
        <v>0</v>
      </c>
      <c r="AC778">
        <v>0</v>
      </c>
      <c r="AD778">
        <v>0</v>
      </c>
      <c r="AE778">
        <v>46.09</v>
      </c>
      <c r="AF778">
        <v>0</v>
      </c>
      <c r="AG778">
        <v>0</v>
      </c>
      <c r="AH778">
        <v>0</v>
      </c>
      <c r="AI778">
        <v>7.46</v>
      </c>
      <c r="AJ778">
        <v>1</v>
      </c>
      <c r="AK778">
        <v>1</v>
      </c>
      <c r="AL778">
        <v>1</v>
      </c>
      <c r="AM778">
        <v>0</v>
      </c>
      <c r="AN778">
        <v>0</v>
      </c>
      <c r="AO778">
        <v>0</v>
      </c>
      <c r="AP778">
        <v>1</v>
      </c>
      <c r="AQ778">
        <v>0</v>
      </c>
      <c r="AR778">
        <v>0</v>
      </c>
      <c r="AS778" t="s">
        <v>3</v>
      </c>
      <c r="AT778">
        <v>0</v>
      </c>
      <c r="AU778" t="s">
        <v>42</v>
      </c>
      <c r="AV778">
        <v>0</v>
      </c>
      <c r="AW778">
        <v>1</v>
      </c>
      <c r="AX778">
        <v>-1</v>
      </c>
      <c r="AY778">
        <v>0</v>
      </c>
      <c r="AZ778">
        <v>0</v>
      </c>
      <c r="BA778" t="s">
        <v>3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CV778">
        <v>0</v>
      </c>
      <c r="CW778">
        <v>0</v>
      </c>
      <c r="CX778">
        <f>ROUND(Y778*Source!I386,9)</f>
        <v>0</v>
      </c>
      <c r="CY778">
        <f t="shared" si="443"/>
        <v>343.83</v>
      </c>
      <c r="CZ778">
        <f t="shared" si="444"/>
        <v>46.09</v>
      </c>
      <c r="DA778">
        <f t="shared" si="445"/>
        <v>7.46</v>
      </c>
      <c r="DB778">
        <f t="shared" si="446"/>
        <v>0</v>
      </c>
      <c r="DC778">
        <f t="shared" si="447"/>
        <v>0</v>
      </c>
      <c r="DD778" t="s">
        <v>3</v>
      </c>
      <c r="DE778" t="s">
        <v>3</v>
      </c>
      <c r="DF778">
        <f t="shared" si="448"/>
        <v>0</v>
      </c>
      <c r="DG778">
        <f t="shared" si="449"/>
        <v>0</v>
      </c>
      <c r="DH778">
        <f t="shared" si="450"/>
        <v>0</v>
      </c>
      <c r="DI778">
        <f t="shared" si="441"/>
        <v>0</v>
      </c>
      <c r="DJ778">
        <f t="shared" si="451"/>
        <v>0</v>
      </c>
      <c r="DK778">
        <v>0</v>
      </c>
      <c r="DL778" t="s">
        <v>3</v>
      </c>
      <c r="DM778">
        <v>0</v>
      </c>
      <c r="DN778" t="s">
        <v>3</v>
      </c>
      <c r="DO778">
        <v>0</v>
      </c>
    </row>
    <row r="779" spans="1:119" x14ac:dyDescent="0.2">
      <c r="A779">
        <f>ROW(Source!A397)</f>
        <v>397</v>
      </c>
      <c r="B779">
        <v>85736471</v>
      </c>
      <c r="C779">
        <v>85737571</v>
      </c>
      <c r="D779">
        <v>85164021</v>
      </c>
      <c r="E779">
        <v>1081</v>
      </c>
      <c r="F779">
        <v>1</v>
      </c>
      <c r="G779">
        <v>1081</v>
      </c>
      <c r="H779">
        <v>1</v>
      </c>
      <c r="I779" t="s">
        <v>684</v>
      </c>
      <c r="J779" t="s">
        <v>3</v>
      </c>
      <c r="K779" t="s">
        <v>685</v>
      </c>
      <c r="L779">
        <v>1191</v>
      </c>
      <c r="N779">
        <v>1013</v>
      </c>
      <c r="O779" t="s">
        <v>686</v>
      </c>
      <c r="P779" t="s">
        <v>686</v>
      </c>
      <c r="Q779">
        <v>1</v>
      </c>
      <c r="W779">
        <v>0</v>
      </c>
      <c r="X779">
        <v>476480486</v>
      </c>
      <c r="Y779">
        <f>((AT779*1.15)*1.2)</f>
        <v>6.9137999999999984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1</v>
      </c>
      <c r="AJ779">
        <v>1</v>
      </c>
      <c r="AK779">
        <v>1</v>
      </c>
      <c r="AL779">
        <v>1</v>
      </c>
      <c r="AM779">
        <v>-2</v>
      </c>
      <c r="AN779">
        <v>0</v>
      </c>
      <c r="AO779">
        <v>1</v>
      </c>
      <c r="AP779">
        <v>1</v>
      </c>
      <c r="AQ779">
        <v>0</v>
      </c>
      <c r="AR779">
        <v>0</v>
      </c>
      <c r="AS779" t="s">
        <v>3</v>
      </c>
      <c r="AT779">
        <v>5.01</v>
      </c>
      <c r="AU779" t="s">
        <v>141</v>
      </c>
      <c r="AV779">
        <v>1</v>
      </c>
      <c r="AW779">
        <v>2</v>
      </c>
      <c r="AX779">
        <v>85737973</v>
      </c>
      <c r="AY779">
        <v>1</v>
      </c>
      <c r="AZ779">
        <v>0</v>
      </c>
      <c r="BA779">
        <v>767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CU779">
        <f>ROUND(AT779*Source!I397*AH779*AL779,2)</f>
        <v>0</v>
      </c>
      <c r="CV779">
        <f>ROUND(Y779*Source!I397,9)</f>
        <v>21.847608000000001</v>
      </c>
      <c r="CW779">
        <v>0</v>
      </c>
      <c r="CX779">
        <f>ROUND(Y779*Source!I397,9)</f>
        <v>21.847608000000001</v>
      </c>
      <c r="CY779">
        <f>AD779</f>
        <v>0</v>
      </c>
      <c r="CZ779">
        <f>AH779</f>
        <v>0</v>
      </c>
      <c r="DA779">
        <f>AL779</f>
        <v>1</v>
      </c>
      <c r="DB779">
        <f>ROUND(((ROUND(AT779*CZ779,2)*1.15)*1.2),6)</f>
        <v>0</v>
      </c>
      <c r="DC779">
        <f>ROUND(((ROUND(AT779*AG779,2)*1.15)*1.2),6)</f>
        <v>0</v>
      </c>
      <c r="DD779" t="s">
        <v>3</v>
      </c>
      <c r="DE779" t="s">
        <v>3</v>
      </c>
      <c r="DF779">
        <f t="shared" ref="DF779:DF784" si="452">ROUND(ROUND(AE779,2)*CX779,2)</f>
        <v>0</v>
      </c>
      <c r="DG779">
        <f t="shared" si="449"/>
        <v>0</v>
      </c>
      <c r="DH779">
        <f t="shared" si="450"/>
        <v>0</v>
      </c>
      <c r="DI779">
        <f t="shared" si="441"/>
        <v>0</v>
      </c>
      <c r="DJ779">
        <f>DI779</f>
        <v>0</v>
      </c>
      <c r="DK779">
        <v>0</v>
      </c>
      <c r="DL779" t="s">
        <v>3</v>
      </c>
      <c r="DM779">
        <v>0</v>
      </c>
      <c r="DN779" t="s">
        <v>3</v>
      </c>
      <c r="DO779">
        <v>0</v>
      </c>
    </row>
    <row r="780" spans="1:119" x14ac:dyDescent="0.2">
      <c r="A780">
        <f>ROW(Source!A397)</f>
        <v>397</v>
      </c>
      <c r="B780">
        <v>85736471</v>
      </c>
      <c r="C780">
        <v>85737571</v>
      </c>
      <c r="D780">
        <v>85198960</v>
      </c>
      <c r="E780">
        <v>1</v>
      </c>
      <c r="F780">
        <v>1</v>
      </c>
      <c r="G780">
        <v>1081</v>
      </c>
      <c r="H780">
        <v>3</v>
      </c>
      <c r="I780" t="s">
        <v>714</v>
      </c>
      <c r="J780" t="s">
        <v>715</v>
      </c>
      <c r="K780" t="s">
        <v>716</v>
      </c>
      <c r="L780">
        <v>1339</v>
      </c>
      <c r="N780">
        <v>1007</v>
      </c>
      <c r="O780" t="s">
        <v>694</v>
      </c>
      <c r="P780" t="s">
        <v>694</v>
      </c>
      <c r="Q780">
        <v>1</v>
      </c>
      <c r="W780">
        <v>0</v>
      </c>
      <c r="X780">
        <v>-1622585150</v>
      </c>
      <c r="Y780">
        <f>((AT780*1)*1)</f>
        <v>1</v>
      </c>
      <c r="AA780">
        <v>7.07</v>
      </c>
      <c r="AB780">
        <v>0</v>
      </c>
      <c r="AC780">
        <v>0</v>
      </c>
      <c r="AD780">
        <v>0</v>
      </c>
      <c r="AE780">
        <v>7.07</v>
      </c>
      <c r="AF780">
        <v>0</v>
      </c>
      <c r="AG780">
        <v>0</v>
      </c>
      <c r="AH780">
        <v>0</v>
      </c>
      <c r="AI780">
        <v>1</v>
      </c>
      <c r="AJ780">
        <v>1</v>
      </c>
      <c r="AK780">
        <v>1</v>
      </c>
      <c r="AL780">
        <v>1</v>
      </c>
      <c r="AM780">
        <v>-2</v>
      </c>
      <c r="AN780">
        <v>0</v>
      </c>
      <c r="AO780">
        <v>1</v>
      </c>
      <c r="AP780">
        <v>1</v>
      </c>
      <c r="AQ780">
        <v>0</v>
      </c>
      <c r="AR780">
        <v>0</v>
      </c>
      <c r="AS780" t="s">
        <v>3</v>
      </c>
      <c r="AT780">
        <v>1</v>
      </c>
      <c r="AU780" t="s">
        <v>42</v>
      </c>
      <c r="AV780">
        <v>0</v>
      </c>
      <c r="AW780">
        <v>2</v>
      </c>
      <c r="AX780">
        <v>85737974</v>
      </c>
      <c r="AY780">
        <v>1</v>
      </c>
      <c r="AZ780">
        <v>0</v>
      </c>
      <c r="BA780">
        <v>768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CV780">
        <v>0</v>
      </c>
      <c r="CW780">
        <v>0</v>
      </c>
      <c r="CX780">
        <f>ROUND(Y780*Source!I397,9)</f>
        <v>3.16</v>
      </c>
      <c r="CY780">
        <f>AA780</f>
        <v>7.07</v>
      </c>
      <c r="CZ780">
        <f>AE780</f>
        <v>7.07</v>
      </c>
      <c r="DA780">
        <f>AI780</f>
        <v>1</v>
      </c>
      <c r="DB780">
        <f>ROUND(((ROUND(AT780*CZ780,2)*1)*1),6)</f>
        <v>7.07</v>
      </c>
      <c r="DC780">
        <f>ROUND(((ROUND(AT780*AG780,2)*1)*1),6)</f>
        <v>0</v>
      </c>
      <c r="DD780" t="s">
        <v>3</v>
      </c>
      <c r="DE780" t="s">
        <v>3</v>
      </c>
      <c r="DF780">
        <f t="shared" si="452"/>
        <v>22.34</v>
      </c>
      <c r="DG780">
        <f t="shared" si="449"/>
        <v>0</v>
      </c>
      <c r="DH780">
        <f t="shared" si="450"/>
        <v>0</v>
      </c>
      <c r="DI780">
        <f t="shared" si="441"/>
        <v>0</v>
      </c>
      <c r="DJ780">
        <f>DF780</f>
        <v>22.34</v>
      </c>
      <c r="DK780">
        <v>0</v>
      </c>
      <c r="DL780" t="s">
        <v>3</v>
      </c>
      <c r="DM780">
        <v>0</v>
      </c>
      <c r="DN780" t="s">
        <v>3</v>
      </c>
      <c r="DO780">
        <v>0</v>
      </c>
    </row>
    <row r="781" spans="1:119" x14ac:dyDescent="0.2">
      <c r="A781">
        <f>ROW(Source!A397)</f>
        <v>397</v>
      </c>
      <c r="B781">
        <v>85736471</v>
      </c>
      <c r="C781">
        <v>85737571</v>
      </c>
      <c r="D781">
        <v>85200671</v>
      </c>
      <c r="E781">
        <v>1</v>
      </c>
      <c r="F781">
        <v>1</v>
      </c>
      <c r="G781">
        <v>1081</v>
      </c>
      <c r="H781">
        <v>3</v>
      </c>
      <c r="I781" t="s">
        <v>730</v>
      </c>
      <c r="J781" t="s">
        <v>731</v>
      </c>
      <c r="K781" t="s">
        <v>732</v>
      </c>
      <c r="L781">
        <v>1346</v>
      </c>
      <c r="N781">
        <v>1009</v>
      </c>
      <c r="O781" t="s">
        <v>723</v>
      </c>
      <c r="P781" t="s">
        <v>723</v>
      </c>
      <c r="Q781">
        <v>1</v>
      </c>
      <c r="W781">
        <v>0</v>
      </c>
      <c r="X781">
        <v>1021383118</v>
      </c>
      <c r="Y781">
        <f>((AT781*1)*1)</f>
        <v>0.02</v>
      </c>
      <c r="AA781">
        <v>37.979999999999997</v>
      </c>
      <c r="AB781">
        <v>0</v>
      </c>
      <c r="AC781">
        <v>0</v>
      </c>
      <c r="AD781">
        <v>0</v>
      </c>
      <c r="AE781">
        <v>37.979999999999997</v>
      </c>
      <c r="AF781">
        <v>0</v>
      </c>
      <c r="AG781">
        <v>0</v>
      </c>
      <c r="AH781">
        <v>0</v>
      </c>
      <c r="AI781">
        <v>1</v>
      </c>
      <c r="AJ781">
        <v>1</v>
      </c>
      <c r="AK781">
        <v>1</v>
      </c>
      <c r="AL781">
        <v>1</v>
      </c>
      <c r="AM781">
        <v>-2</v>
      </c>
      <c r="AN781">
        <v>0</v>
      </c>
      <c r="AO781">
        <v>1</v>
      </c>
      <c r="AP781">
        <v>1</v>
      </c>
      <c r="AQ781">
        <v>0</v>
      </c>
      <c r="AR781">
        <v>0</v>
      </c>
      <c r="AS781" t="s">
        <v>3</v>
      </c>
      <c r="AT781">
        <v>0.02</v>
      </c>
      <c r="AU781" t="s">
        <v>42</v>
      </c>
      <c r="AV781">
        <v>0</v>
      </c>
      <c r="AW781">
        <v>2</v>
      </c>
      <c r="AX781">
        <v>85737975</v>
      </c>
      <c r="AY781">
        <v>1</v>
      </c>
      <c r="AZ781">
        <v>0</v>
      </c>
      <c r="BA781">
        <v>769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CV781">
        <v>0</v>
      </c>
      <c r="CW781">
        <v>0</v>
      </c>
      <c r="CX781">
        <f>ROUND(Y781*Source!I397,9)</f>
        <v>6.3200000000000006E-2</v>
      </c>
      <c r="CY781">
        <f>AA781</f>
        <v>37.979999999999997</v>
      </c>
      <c r="CZ781">
        <f>AE781</f>
        <v>37.979999999999997</v>
      </c>
      <c r="DA781">
        <f>AI781</f>
        <v>1</v>
      </c>
      <c r="DB781">
        <f>ROUND(((ROUND(AT781*CZ781,2)*1)*1),6)</f>
        <v>0.76</v>
      </c>
      <c r="DC781">
        <f>ROUND(((ROUND(AT781*AG781,2)*1)*1),6)</f>
        <v>0</v>
      </c>
      <c r="DD781" t="s">
        <v>3</v>
      </c>
      <c r="DE781" t="s">
        <v>3</v>
      </c>
      <c r="DF781">
        <f t="shared" si="452"/>
        <v>2.4</v>
      </c>
      <c r="DG781">
        <f t="shared" si="449"/>
        <v>0</v>
      </c>
      <c r="DH781">
        <f t="shared" si="450"/>
        <v>0</v>
      </c>
      <c r="DI781">
        <f t="shared" si="441"/>
        <v>0</v>
      </c>
      <c r="DJ781">
        <f>DF781</f>
        <v>2.4</v>
      </c>
      <c r="DK781">
        <v>0</v>
      </c>
      <c r="DL781" t="s">
        <v>3</v>
      </c>
      <c r="DM781">
        <v>0</v>
      </c>
      <c r="DN781" t="s">
        <v>3</v>
      </c>
      <c r="DO781">
        <v>0</v>
      </c>
    </row>
    <row r="782" spans="1:119" x14ac:dyDescent="0.2">
      <c r="A782">
        <f>ROW(Source!A397)</f>
        <v>397</v>
      </c>
      <c r="B782">
        <v>85736471</v>
      </c>
      <c r="C782">
        <v>85737571</v>
      </c>
      <c r="D782">
        <v>85199230</v>
      </c>
      <c r="E782">
        <v>1</v>
      </c>
      <c r="F782">
        <v>1</v>
      </c>
      <c r="G782">
        <v>1081</v>
      </c>
      <c r="H782">
        <v>3</v>
      </c>
      <c r="I782" t="s">
        <v>736</v>
      </c>
      <c r="J782" t="s">
        <v>737</v>
      </c>
      <c r="K782" t="s">
        <v>738</v>
      </c>
      <c r="L782">
        <v>1348</v>
      </c>
      <c r="N782">
        <v>1009</v>
      </c>
      <c r="O782" t="s">
        <v>700</v>
      </c>
      <c r="P782" t="s">
        <v>700</v>
      </c>
      <c r="Q782">
        <v>1000</v>
      </c>
      <c r="W782">
        <v>0</v>
      </c>
      <c r="X782">
        <v>1270042986</v>
      </c>
      <c r="Y782">
        <f>((AT782*1)*1)</f>
        <v>5.0000000000000002E-5</v>
      </c>
      <c r="AA782">
        <v>16214.84</v>
      </c>
      <c r="AB782">
        <v>0</v>
      </c>
      <c r="AC782">
        <v>0</v>
      </c>
      <c r="AD782">
        <v>0</v>
      </c>
      <c r="AE782">
        <v>16214.84</v>
      </c>
      <c r="AF782">
        <v>0</v>
      </c>
      <c r="AG782">
        <v>0</v>
      </c>
      <c r="AH782">
        <v>0</v>
      </c>
      <c r="AI782">
        <v>1</v>
      </c>
      <c r="AJ782">
        <v>1</v>
      </c>
      <c r="AK782">
        <v>1</v>
      </c>
      <c r="AL782">
        <v>1</v>
      </c>
      <c r="AM782">
        <v>-2</v>
      </c>
      <c r="AN782">
        <v>0</v>
      </c>
      <c r="AO782">
        <v>1</v>
      </c>
      <c r="AP782">
        <v>1</v>
      </c>
      <c r="AQ782">
        <v>0</v>
      </c>
      <c r="AR782">
        <v>0</v>
      </c>
      <c r="AS782" t="s">
        <v>3</v>
      </c>
      <c r="AT782">
        <v>5.0000000000000002E-5</v>
      </c>
      <c r="AU782" t="s">
        <v>42</v>
      </c>
      <c r="AV782">
        <v>0</v>
      </c>
      <c r="AW782">
        <v>2</v>
      </c>
      <c r="AX782">
        <v>85737976</v>
      </c>
      <c r="AY782">
        <v>1</v>
      </c>
      <c r="AZ782">
        <v>0</v>
      </c>
      <c r="BA782">
        <v>770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CV782">
        <v>0</v>
      </c>
      <c r="CW782">
        <v>0</v>
      </c>
      <c r="CX782">
        <f>ROUND(Y782*Source!I397,9)</f>
        <v>1.5799999999999999E-4</v>
      </c>
      <c r="CY782">
        <f>AA782</f>
        <v>16214.84</v>
      </c>
      <c r="CZ782">
        <f>AE782</f>
        <v>16214.84</v>
      </c>
      <c r="DA782">
        <f>AI782</f>
        <v>1</v>
      </c>
      <c r="DB782">
        <f>ROUND(((ROUND(AT782*CZ782,2)*1)*1),6)</f>
        <v>0.81</v>
      </c>
      <c r="DC782">
        <f>ROUND(((ROUND(AT782*AG782,2)*1)*1),6)</f>
        <v>0</v>
      </c>
      <c r="DD782" t="s">
        <v>3</v>
      </c>
      <c r="DE782" t="s">
        <v>3</v>
      </c>
      <c r="DF782">
        <f t="shared" si="452"/>
        <v>2.56</v>
      </c>
      <c r="DG782">
        <f t="shared" si="449"/>
        <v>0</v>
      </c>
      <c r="DH782">
        <f t="shared" si="450"/>
        <v>0</v>
      </c>
      <c r="DI782">
        <f t="shared" si="441"/>
        <v>0</v>
      </c>
      <c r="DJ782">
        <f>DF782</f>
        <v>2.56</v>
      </c>
      <c r="DK782">
        <v>0</v>
      </c>
      <c r="DL782" t="s">
        <v>3</v>
      </c>
      <c r="DM782">
        <v>0</v>
      </c>
      <c r="DN782" t="s">
        <v>3</v>
      </c>
      <c r="DO782">
        <v>0</v>
      </c>
    </row>
    <row r="783" spans="1:119" x14ac:dyDescent="0.2">
      <c r="A783">
        <f>ROW(Source!A397)</f>
        <v>397</v>
      </c>
      <c r="B783">
        <v>85736471</v>
      </c>
      <c r="C783">
        <v>85737571</v>
      </c>
      <c r="D783">
        <v>85199398</v>
      </c>
      <c r="E783">
        <v>1</v>
      </c>
      <c r="F783">
        <v>1</v>
      </c>
      <c r="G783">
        <v>1081</v>
      </c>
      <c r="H783">
        <v>3</v>
      </c>
      <c r="I783" t="s">
        <v>739</v>
      </c>
      <c r="J783" t="s">
        <v>740</v>
      </c>
      <c r="K783" t="s">
        <v>741</v>
      </c>
      <c r="L783">
        <v>1346</v>
      </c>
      <c r="N783">
        <v>1009</v>
      </c>
      <c r="O783" t="s">
        <v>723</v>
      </c>
      <c r="P783" t="s">
        <v>723</v>
      </c>
      <c r="Q783">
        <v>1</v>
      </c>
      <c r="W783">
        <v>0</v>
      </c>
      <c r="X783">
        <v>488689173</v>
      </c>
      <c r="Y783">
        <f>((AT783*1)*1)</f>
        <v>0.02</v>
      </c>
      <c r="AA783">
        <v>20.190000000000001</v>
      </c>
      <c r="AB783">
        <v>0</v>
      </c>
      <c r="AC783">
        <v>0</v>
      </c>
      <c r="AD783">
        <v>0</v>
      </c>
      <c r="AE783">
        <v>20.190000000000001</v>
      </c>
      <c r="AF783">
        <v>0</v>
      </c>
      <c r="AG783">
        <v>0</v>
      </c>
      <c r="AH783">
        <v>0</v>
      </c>
      <c r="AI783">
        <v>1</v>
      </c>
      <c r="AJ783">
        <v>1</v>
      </c>
      <c r="AK783">
        <v>1</v>
      </c>
      <c r="AL783">
        <v>1</v>
      </c>
      <c r="AM783">
        <v>-2</v>
      </c>
      <c r="AN783">
        <v>0</v>
      </c>
      <c r="AO783">
        <v>1</v>
      </c>
      <c r="AP783">
        <v>1</v>
      </c>
      <c r="AQ783">
        <v>0</v>
      </c>
      <c r="AR783">
        <v>0</v>
      </c>
      <c r="AS783" t="s">
        <v>3</v>
      </c>
      <c r="AT783">
        <v>0.02</v>
      </c>
      <c r="AU783" t="s">
        <v>42</v>
      </c>
      <c r="AV783">
        <v>0</v>
      </c>
      <c r="AW783">
        <v>2</v>
      </c>
      <c r="AX783">
        <v>85737977</v>
      </c>
      <c r="AY783">
        <v>1</v>
      </c>
      <c r="AZ783">
        <v>0</v>
      </c>
      <c r="BA783">
        <v>771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CV783">
        <v>0</v>
      </c>
      <c r="CW783">
        <v>0</v>
      </c>
      <c r="CX783">
        <f>ROUND(Y783*Source!I397,9)</f>
        <v>6.3200000000000006E-2</v>
      </c>
      <c r="CY783">
        <f>AA783</f>
        <v>20.190000000000001</v>
      </c>
      <c r="CZ783">
        <f>AE783</f>
        <v>20.190000000000001</v>
      </c>
      <c r="DA783">
        <f>AI783</f>
        <v>1</v>
      </c>
      <c r="DB783">
        <f>ROUND(((ROUND(AT783*CZ783,2)*1)*1),6)</f>
        <v>0.4</v>
      </c>
      <c r="DC783">
        <f>ROUND(((ROUND(AT783*AG783,2)*1)*1),6)</f>
        <v>0</v>
      </c>
      <c r="DD783" t="s">
        <v>3</v>
      </c>
      <c r="DE783" t="s">
        <v>3</v>
      </c>
      <c r="DF783">
        <f t="shared" si="452"/>
        <v>1.28</v>
      </c>
      <c r="DG783">
        <f t="shared" si="449"/>
        <v>0</v>
      </c>
      <c r="DH783">
        <f t="shared" si="450"/>
        <v>0</v>
      </c>
      <c r="DI783">
        <f t="shared" si="441"/>
        <v>0</v>
      </c>
      <c r="DJ783">
        <f>DF783</f>
        <v>1.28</v>
      </c>
      <c r="DK783">
        <v>0</v>
      </c>
      <c r="DL783" t="s">
        <v>3</v>
      </c>
      <c r="DM783">
        <v>0</v>
      </c>
      <c r="DN783" t="s">
        <v>3</v>
      </c>
      <c r="DO783">
        <v>0</v>
      </c>
    </row>
    <row r="784" spans="1:119" x14ac:dyDescent="0.2">
      <c r="A784">
        <f>ROW(Source!A398)</f>
        <v>398</v>
      </c>
      <c r="B784">
        <v>85736473</v>
      </c>
      <c r="C784">
        <v>85737571</v>
      </c>
      <c r="D784">
        <v>85164021</v>
      </c>
      <c r="E784">
        <v>1081</v>
      </c>
      <c r="F784">
        <v>1</v>
      </c>
      <c r="G784">
        <v>1081</v>
      </c>
      <c r="H784">
        <v>1</v>
      </c>
      <c r="I784" t="s">
        <v>684</v>
      </c>
      <c r="J784" t="s">
        <v>3</v>
      </c>
      <c r="K784" t="s">
        <v>685</v>
      </c>
      <c r="L784">
        <v>1191</v>
      </c>
      <c r="N784">
        <v>1013</v>
      </c>
      <c r="O784" t="s">
        <v>686</v>
      </c>
      <c r="P784" t="s">
        <v>686</v>
      </c>
      <c r="Q784">
        <v>1</v>
      </c>
      <c r="W784">
        <v>0</v>
      </c>
      <c r="X784">
        <v>476480486</v>
      </c>
      <c r="Y784">
        <f>((AT784*1.15)*1.2)</f>
        <v>6.9137999999999984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</v>
      </c>
      <c r="AJ784">
        <v>1</v>
      </c>
      <c r="AK784">
        <v>1</v>
      </c>
      <c r="AL784">
        <v>1</v>
      </c>
      <c r="AM784">
        <v>5</v>
      </c>
      <c r="AN784">
        <v>0</v>
      </c>
      <c r="AO784">
        <v>1</v>
      </c>
      <c r="AP784">
        <v>1</v>
      </c>
      <c r="AQ784">
        <v>0</v>
      </c>
      <c r="AR784">
        <v>0</v>
      </c>
      <c r="AS784" t="s">
        <v>3</v>
      </c>
      <c r="AT784">
        <v>5.01</v>
      </c>
      <c r="AU784" t="s">
        <v>141</v>
      </c>
      <c r="AV784">
        <v>1</v>
      </c>
      <c r="AW784">
        <v>2</v>
      </c>
      <c r="AX784">
        <v>85737973</v>
      </c>
      <c r="AY784">
        <v>1</v>
      </c>
      <c r="AZ784">
        <v>0</v>
      </c>
      <c r="BA784">
        <v>772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CU784">
        <f>ROUND(AT784*Source!I398*AH784*AL784,2)</f>
        <v>0</v>
      </c>
      <c r="CV784">
        <f>ROUND(Y784*Source!I398,9)</f>
        <v>21.847608000000001</v>
      </c>
      <c r="CW784">
        <v>0</v>
      </c>
      <c r="CX784">
        <f>ROUND(Y784*Source!I398,9)</f>
        <v>21.847608000000001</v>
      </c>
      <c r="CY784">
        <f>AD784</f>
        <v>0</v>
      </c>
      <c r="CZ784">
        <f>AH784</f>
        <v>0</v>
      </c>
      <c r="DA784">
        <f>AL784</f>
        <v>1</v>
      </c>
      <c r="DB784">
        <f>ROUND(((ROUND(AT784*CZ784,2)*1.15)*1.2),6)</f>
        <v>0</v>
      </c>
      <c r="DC784">
        <f>ROUND(((ROUND(AT784*AG784,2)*1.15)*1.2),6)</f>
        <v>0</v>
      </c>
      <c r="DD784" t="s">
        <v>3</v>
      </c>
      <c r="DE784" t="s">
        <v>3</v>
      </c>
      <c r="DF784">
        <f t="shared" si="452"/>
        <v>0</v>
      </c>
      <c r="DG784">
        <f t="shared" si="449"/>
        <v>0</v>
      </c>
      <c r="DH784">
        <f t="shared" si="450"/>
        <v>0</v>
      </c>
      <c r="DI784">
        <f t="shared" si="441"/>
        <v>0</v>
      </c>
      <c r="DJ784">
        <f>DI784</f>
        <v>0</v>
      </c>
      <c r="DK784">
        <v>0</v>
      </c>
      <c r="DL784" t="s">
        <v>3</v>
      </c>
      <c r="DM784">
        <v>0</v>
      </c>
      <c r="DN784" t="s">
        <v>3</v>
      </c>
      <c r="DO784">
        <v>0</v>
      </c>
    </row>
    <row r="785" spans="1:119" x14ac:dyDescent="0.2">
      <c r="A785">
        <f>ROW(Source!A398)</f>
        <v>398</v>
      </c>
      <c r="B785">
        <v>85736473</v>
      </c>
      <c r="C785">
        <v>85737571</v>
      </c>
      <c r="D785">
        <v>85198960</v>
      </c>
      <c r="E785">
        <v>1</v>
      </c>
      <c r="F785">
        <v>1</v>
      </c>
      <c r="G785">
        <v>1081</v>
      </c>
      <c r="H785">
        <v>3</v>
      </c>
      <c r="I785" t="s">
        <v>714</v>
      </c>
      <c r="J785" t="s">
        <v>715</v>
      </c>
      <c r="K785" t="s">
        <v>716</v>
      </c>
      <c r="L785">
        <v>1339</v>
      </c>
      <c r="N785">
        <v>1007</v>
      </c>
      <c r="O785" t="s">
        <v>694</v>
      </c>
      <c r="P785" t="s">
        <v>694</v>
      </c>
      <c r="Q785">
        <v>1</v>
      </c>
      <c r="W785">
        <v>0</v>
      </c>
      <c r="X785">
        <v>-1622585150</v>
      </c>
      <c r="Y785">
        <f>((AT785*1)*1)</f>
        <v>1</v>
      </c>
      <c r="AA785">
        <v>54.79</v>
      </c>
      <c r="AB785">
        <v>0</v>
      </c>
      <c r="AC785">
        <v>0</v>
      </c>
      <c r="AD785">
        <v>0</v>
      </c>
      <c r="AE785">
        <v>7.07</v>
      </c>
      <c r="AF785">
        <v>0</v>
      </c>
      <c r="AG785">
        <v>0</v>
      </c>
      <c r="AH785">
        <v>0</v>
      </c>
      <c r="AI785">
        <v>7.75</v>
      </c>
      <c r="AJ785">
        <v>1</v>
      </c>
      <c r="AK785">
        <v>1</v>
      </c>
      <c r="AL785">
        <v>1</v>
      </c>
      <c r="AM785">
        <v>2</v>
      </c>
      <c r="AN785">
        <v>0</v>
      </c>
      <c r="AO785">
        <v>1</v>
      </c>
      <c r="AP785">
        <v>1</v>
      </c>
      <c r="AQ785">
        <v>0</v>
      </c>
      <c r="AR785">
        <v>0</v>
      </c>
      <c r="AS785" t="s">
        <v>3</v>
      </c>
      <c r="AT785">
        <v>1</v>
      </c>
      <c r="AU785" t="s">
        <v>42</v>
      </c>
      <c r="AV785">
        <v>0</v>
      </c>
      <c r="AW785">
        <v>2</v>
      </c>
      <c r="AX785">
        <v>85737974</v>
      </c>
      <c r="AY785">
        <v>1</v>
      </c>
      <c r="AZ785">
        <v>0</v>
      </c>
      <c r="BA785">
        <v>773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CV785">
        <v>0</v>
      </c>
      <c r="CW785">
        <v>0</v>
      </c>
      <c r="CX785">
        <f>ROUND(Y785*Source!I398,9)</f>
        <v>3.16</v>
      </c>
      <c r="CY785">
        <f>AA785</f>
        <v>54.79</v>
      </c>
      <c r="CZ785">
        <f>AE785</f>
        <v>7.07</v>
      </c>
      <c r="DA785">
        <f>AI785</f>
        <v>7.75</v>
      </c>
      <c r="DB785">
        <f>ROUND(((ROUND(AT785*CZ785,2)*1)*1),6)</f>
        <v>7.07</v>
      </c>
      <c r="DC785">
        <f>ROUND(((ROUND(AT785*AG785,2)*1)*1),6)</f>
        <v>0</v>
      </c>
      <c r="DD785" t="s">
        <v>3</v>
      </c>
      <c r="DE785" t="s">
        <v>3</v>
      </c>
      <c r="DF785">
        <f>ROUND(ROUND(AE785*AI785,2)*CX785,2)</f>
        <v>173.14</v>
      </c>
      <c r="DG785">
        <f t="shared" si="449"/>
        <v>0</v>
      </c>
      <c r="DH785">
        <f t="shared" si="450"/>
        <v>0</v>
      </c>
      <c r="DI785">
        <f t="shared" si="441"/>
        <v>0</v>
      </c>
      <c r="DJ785">
        <f>DF785</f>
        <v>173.14</v>
      </c>
      <c r="DK785">
        <v>0</v>
      </c>
      <c r="DL785" t="s">
        <v>3</v>
      </c>
      <c r="DM785">
        <v>0</v>
      </c>
      <c r="DN785" t="s">
        <v>3</v>
      </c>
      <c r="DO785">
        <v>0</v>
      </c>
    </row>
    <row r="786" spans="1:119" x14ac:dyDescent="0.2">
      <c r="A786">
        <f>ROW(Source!A398)</f>
        <v>398</v>
      </c>
      <c r="B786">
        <v>85736473</v>
      </c>
      <c r="C786">
        <v>85737571</v>
      </c>
      <c r="D786">
        <v>85200671</v>
      </c>
      <c r="E786">
        <v>1</v>
      </c>
      <c r="F786">
        <v>1</v>
      </c>
      <c r="G786">
        <v>1081</v>
      </c>
      <c r="H786">
        <v>3</v>
      </c>
      <c r="I786" t="s">
        <v>730</v>
      </c>
      <c r="J786" t="s">
        <v>731</v>
      </c>
      <c r="K786" t="s">
        <v>732</v>
      </c>
      <c r="L786">
        <v>1346</v>
      </c>
      <c r="N786">
        <v>1009</v>
      </c>
      <c r="O786" t="s">
        <v>723</v>
      </c>
      <c r="P786" t="s">
        <v>723</v>
      </c>
      <c r="Q786">
        <v>1</v>
      </c>
      <c r="W786">
        <v>0</v>
      </c>
      <c r="X786">
        <v>1021383118</v>
      </c>
      <c r="Y786">
        <f>((AT786*1)*1)</f>
        <v>0.02</v>
      </c>
      <c r="AA786">
        <v>315.23</v>
      </c>
      <c r="AB786">
        <v>0</v>
      </c>
      <c r="AC786">
        <v>0</v>
      </c>
      <c r="AD786">
        <v>0</v>
      </c>
      <c r="AE786">
        <v>37.979999999999997</v>
      </c>
      <c r="AF786">
        <v>0</v>
      </c>
      <c r="AG786">
        <v>0</v>
      </c>
      <c r="AH786">
        <v>0</v>
      </c>
      <c r="AI786">
        <v>8.3000000000000007</v>
      </c>
      <c r="AJ786">
        <v>1</v>
      </c>
      <c r="AK786">
        <v>1</v>
      </c>
      <c r="AL786">
        <v>1</v>
      </c>
      <c r="AM786">
        <v>2</v>
      </c>
      <c r="AN786">
        <v>0</v>
      </c>
      <c r="AO786">
        <v>1</v>
      </c>
      <c r="AP786">
        <v>1</v>
      </c>
      <c r="AQ786">
        <v>0</v>
      </c>
      <c r="AR786">
        <v>0</v>
      </c>
      <c r="AS786" t="s">
        <v>3</v>
      </c>
      <c r="AT786">
        <v>0.02</v>
      </c>
      <c r="AU786" t="s">
        <v>42</v>
      </c>
      <c r="AV786">
        <v>0</v>
      </c>
      <c r="AW786">
        <v>2</v>
      </c>
      <c r="AX786">
        <v>85737975</v>
      </c>
      <c r="AY786">
        <v>1</v>
      </c>
      <c r="AZ786">
        <v>0</v>
      </c>
      <c r="BA786">
        <v>774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CV786">
        <v>0</v>
      </c>
      <c r="CW786">
        <v>0</v>
      </c>
      <c r="CX786">
        <f>ROUND(Y786*Source!I398,9)</f>
        <v>6.3200000000000006E-2</v>
      </c>
      <c r="CY786">
        <f>AA786</f>
        <v>315.23</v>
      </c>
      <c r="CZ786">
        <f>AE786</f>
        <v>37.979999999999997</v>
      </c>
      <c r="DA786">
        <f>AI786</f>
        <v>8.3000000000000007</v>
      </c>
      <c r="DB786">
        <f>ROUND(((ROUND(AT786*CZ786,2)*1)*1),6)</f>
        <v>0.76</v>
      </c>
      <c r="DC786">
        <f>ROUND(((ROUND(AT786*AG786,2)*1)*1),6)</f>
        <v>0</v>
      </c>
      <c r="DD786" t="s">
        <v>3</v>
      </c>
      <c r="DE786" t="s">
        <v>3</v>
      </c>
      <c r="DF786">
        <f>ROUND(ROUND(AE786*AI786,2)*CX786,2)</f>
        <v>19.920000000000002</v>
      </c>
      <c r="DG786">
        <f t="shared" si="449"/>
        <v>0</v>
      </c>
      <c r="DH786">
        <f t="shared" si="450"/>
        <v>0</v>
      </c>
      <c r="DI786">
        <f t="shared" si="441"/>
        <v>0</v>
      </c>
      <c r="DJ786">
        <f>DF786</f>
        <v>19.920000000000002</v>
      </c>
      <c r="DK786">
        <v>0</v>
      </c>
      <c r="DL786" t="s">
        <v>3</v>
      </c>
      <c r="DM786">
        <v>0</v>
      </c>
      <c r="DN786" t="s">
        <v>3</v>
      </c>
      <c r="DO786">
        <v>0</v>
      </c>
    </row>
    <row r="787" spans="1:119" x14ac:dyDescent="0.2">
      <c r="A787">
        <f>ROW(Source!A398)</f>
        <v>398</v>
      </c>
      <c r="B787">
        <v>85736473</v>
      </c>
      <c r="C787">
        <v>85737571</v>
      </c>
      <c r="D787">
        <v>85199230</v>
      </c>
      <c r="E787">
        <v>1</v>
      </c>
      <c r="F787">
        <v>1</v>
      </c>
      <c r="G787">
        <v>1081</v>
      </c>
      <c r="H787">
        <v>3</v>
      </c>
      <c r="I787" t="s">
        <v>736</v>
      </c>
      <c r="J787" t="s">
        <v>737</v>
      </c>
      <c r="K787" t="s">
        <v>738</v>
      </c>
      <c r="L787">
        <v>1348</v>
      </c>
      <c r="N787">
        <v>1009</v>
      </c>
      <c r="O787" t="s">
        <v>700</v>
      </c>
      <c r="P787" t="s">
        <v>700</v>
      </c>
      <c r="Q787">
        <v>1000</v>
      </c>
      <c r="W787">
        <v>0</v>
      </c>
      <c r="X787">
        <v>1270042986</v>
      </c>
      <c r="Y787">
        <f>((AT787*1)*1)</f>
        <v>5.0000000000000002E-5</v>
      </c>
      <c r="AA787">
        <v>55941.2</v>
      </c>
      <c r="AB787">
        <v>0</v>
      </c>
      <c r="AC787">
        <v>0</v>
      </c>
      <c r="AD787">
        <v>0</v>
      </c>
      <c r="AE787">
        <v>16214.84</v>
      </c>
      <c r="AF787">
        <v>0</v>
      </c>
      <c r="AG787">
        <v>0</v>
      </c>
      <c r="AH787">
        <v>0</v>
      </c>
      <c r="AI787">
        <v>3.45</v>
      </c>
      <c r="AJ787">
        <v>1</v>
      </c>
      <c r="AK787">
        <v>1</v>
      </c>
      <c r="AL787">
        <v>1</v>
      </c>
      <c r="AM787">
        <v>2</v>
      </c>
      <c r="AN787">
        <v>0</v>
      </c>
      <c r="AO787">
        <v>1</v>
      </c>
      <c r="AP787">
        <v>1</v>
      </c>
      <c r="AQ787">
        <v>0</v>
      </c>
      <c r="AR787">
        <v>0</v>
      </c>
      <c r="AS787" t="s">
        <v>3</v>
      </c>
      <c r="AT787">
        <v>5.0000000000000002E-5</v>
      </c>
      <c r="AU787" t="s">
        <v>42</v>
      </c>
      <c r="AV787">
        <v>0</v>
      </c>
      <c r="AW787">
        <v>2</v>
      </c>
      <c r="AX787">
        <v>85737976</v>
      </c>
      <c r="AY787">
        <v>1</v>
      </c>
      <c r="AZ787">
        <v>0</v>
      </c>
      <c r="BA787">
        <v>775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CV787">
        <v>0</v>
      </c>
      <c r="CW787">
        <v>0</v>
      </c>
      <c r="CX787">
        <f>ROUND(Y787*Source!I398,9)</f>
        <v>1.5799999999999999E-4</v>
      </c>
      <c r="CY787">
        <f>AA787</f>
        <v>55941.2</v>
      </c>
      <c r="CZ787">
        <f>AE787</f>
        <v>16214.84</v>
      </c>
      <c r="DA787">
        <f>AI787</f>
        <v>3.45</v>
      </c>
      <c r="DB787">
        <f>ROUND(((ROUND(AT787*CZ787,2)*1)*1),6)</f>
        <v>0.81</v>
      </c>
      <c r="DC787">
        <f>ROUND(((ROUND(AT787*AG787,2)*1)*1),6)</f>
        <v>0</v>
      </c>
      <c r="DD787" t="s">
        <v>3</v>
      </c>
      <c r="DE787" t="s">
        <v>3</v>
      </c>
      <c r="DF787">
        <f>ROUND(ROUND(AE787*AI787,2)*CX787,2)</f>
        <v>8.84</v>
      </c>
      <c r="DG787">
        <f t="shared" si="449"/>
        <v>0</v>
      </c>
      <c r="DH787">
        <f t="shared" si="450"/>
        <v>0</v>
      </c>
      <c r="DI787">
        <f t="shared" si="441"/>
        <v>0</v>
      </c>
      <c r="DJ787">
        <f>DF787</f>
        <v>8.84</v>
      </c>
      <c r="DK787">
        <v>0</v>
      </c>
      <c r="DL787" t="s">
        <v>3</v>
      </c>
      <c r="DM787">
        <v>0</v>
      </c>
      <c r="DN787" t="s">
        <v>3</v>
      </c>
      <c r="DO787">
        <v>0</v>
      </c>
    </row>
    <row r="788" spans="1:119" x14ac:dyDescent="0.2">
      <c r="A788">
        <f>ROW(Source!A398)</f>
        <v>398</v>
      </c>
      <c r="B788">
        <v>85736473</v>
      </c>
      <c r="C788">
        <v>85737571</v>
      </c>
      <c r="D788">
        <v>85199398</v>
      </c>
      <c r="E788">
        <v>1</v>
      </c>
      <c r="F788">
        <v>1</v>
      </c>
      <c r="G788">
        <v>1081</v>
      </c>
      <c r="H788">
        <v>3</v>
      </c>
      <c r="I788" t="s">
        <v>739</v>
      </c>
      <c r="J788" t="s">
        <v>740</v>
      </c>
      <c r="K788" t="s">
        <v>741</v>
      </c>
      <c r="L788">
        <v>1346</v>
      </c>
      <c r="N788">
        <v>1009</v>
      </c>
      <c r="O788" t="s">
        <v>723</v>
      </c>
      <c r="P788" t="s">
        <v>723</v>
      </c>
      <c r="Q788">
        <v>1</v>
      </c>
      <c r="W788">
        <v>0</v>
      </c>
      <c r="X788">
        <v>488689173</v>
      </c>
      <c r="Y788">
        <f>((AT788*1)*1)</f>
        <v>0.02</v>
      </c>
      <c r="AA788">
        <v>85.81</v>
      </c>
      <c r="AB788">
        <v>0</v>
      </c>
      <c r="AC788">
        <v>0</v>
      </c>
      <c r="AD788">
        <v>0</v>
      </c>
      <c r="AE788">
        <v>20.190000000000001</v>
      </c>
      <c r="AF788">
        <v>0</v>
      </c>
      <c r="AG788">
        <v>0</v>
      </c>
      <c r="AH788">
        <v>0</v>
      </c>
      <c r="AI788">
        <v>4.25</v>
      </c>
      <c r="AJ788">
        <v>1</v>
      </c>
      <c r="AK788">
        <v>1</v>
      </c>
      <c r="AL788">
        <v>1</v>
      </c>
      <c r="AM788">
        <v>2</v>
      </c>
      <c r="AN788">
        <v>0</v>
      </c>
      <c r="AO788">
        <v>1</v>
      </c>
      <c r="AP788">
        <v>1</v>
      </c>
      <c r="AQ788">
        <v>0</v>
      </c>
      <c r="AR788">
        <v>0</v>
      </c>
      <c r="AS788" t="s">
        <v>3</v>
      </c>
      <c r="AT788">
        <v>0.02</v>
      </c>
      <c r="AU788" t="s">
        <v>42</v>
      </c>
      <c r="AV788">
        <v>0</v>
      </c>
      <c r="AW788">
        <v>2</v>
      </c>
      <c r="AX788">
        <v>85737977</v>
      </c>
      <c r="AY788">
        <v>1</v>
      </c>
      <c r="AZ788">
        <v>0</v>
      </c>
      <c r="BA788">
        <v>776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CV788">
        <v>0</v>
      </c>
      <c r="CW788">
        <v>0</v>
      </c>
      <c r="CX788">
        <f>ROUND(Y788*Source!I398,9)</f>
        <v>6.3200000000000006E-2</v>
      </c>
      <c r="CY788">
        <f>AA788</f>
        <v>85.81</v>
      </c>
      <c r="CZ788">
        <f>AE788</f>
        <v>20.190000000000001</v>
      </c>
      <c r="DA788">
        <f>AI788</f>
        <v>4.25</v>
      </c>
      <c r="DB788">
        <f>ROUND(((ROUND(AT788*CZ788,2)*1)*1),6)</f>
        <v>0.4</v>
      </c>
      <c r="DC788">
        <f>ROUND(((ROUND(AT788*AG788,2)*1)*1),6)</f>
        <v>0</v>
      </c>
      <c r="DD788" t="s">
        <v>3</v>
      </c>
      <c r="DE788" t="s">
        <v>3</v>
      </c>
      <c r="DF788">
        <f>ROUND(ROUND(AE788*AI788,2)*CX788,2)</f>
        <v>5.42</v>
      </c>
      <c r="DG788">
        <f t="shared" si="449"/>
        <v>0</v>
      </c>
      <c r="DH788">
        <f t="shared" si="450"/>
        <v>0</v>
      </c>
      <c r="DI788">
        <f t="shared" si="441"/>
        <v>0</v>
      </c>
      <c r="DJ788">
        <f>DF788</f>
        <v>5.42</v>
      </c>
      <c r="DK788">
        <v>0</v>
      </c>
      <c r="DL788" t="s">
        <v>3</v>
      </c>
      <c r="DM788">
        <v>0</v>
      </c>
      <c r="DN788" t="s">
        <v>3</v>
      </c>
      <c r="DO788">
        <v>0</v>
      </c>
    </row>
    <row r="789" spans="1:119" x14ac:dyDescent="0.2">
      <c r="A789">
        <f>ROW(Source!A399)</f>
        <v>399</v>
      </c>
      <c r="B789">
        <v>85736471</v>
      </c>
      <c r="C789">
        <v>85738011</v>
      </c>
      <c r="D789">
        <v>85164021</v>
      </c>
      <c r="E789">
        <v>1081</v>
      </c>
      <c r="F789">
        <v>1</v>
      </c>
      <c r="G789">
        <v>1081</v>
      </c>
      <c r="H789">
        <v>1</v>
      </c>
      <c r="I789" t="s">
        <v>684</v>
      </c>
      <c r="J789" t="s">
        <v>3</v>
      </c>
      <c r="K789" t="s">
        <v>685</v>
      </c>
      <c r="L789">
        <v>1191</v>
      </c>
      <c r="N789">
        <v>1013</v>
      </c>
      <c r="O789" t="s">
        <v>686</v>
      </c>
      <c r="P789" t="s">
        <v>686</v>
      </c>
      <c r="Q789">
        <v>1</v>
      </c>
      <c r="W789">
        <v>0</v>
      </c>
      <c r="X789">
        <v>476480486</v>
      </c>
      <c r="Y789">
        <f>((AT789*1.15)*1.2)</f>
        <v>129.99599999999998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</v>
      </c>
      <c r="AJ789">
        <v>1</v>
      </c>
      <c r="AK789">
        <v>1</v>
      </c>
      <c r="AL789">
        <v>1</v>
      </c>
      <c r="AM789">
        <v>-2</v>
      </c>
      <c r="AN789">
        <v>0</v>
      </c>
      <c r="AO789">
        <v>1</v>
      </c>
      <c r="AP789">
        <v>1</v>
      </c>
      <c r="AQ789">
        <v>0</v>
      </c>
      <c r="AR789">
        <v>0</v>
      </c>
      <c r="AS789" t="s">
        <v>3</v>
      </c>
      <c r="AT789">
        <v>94.2</v>
      </c>
      <c r="AU789" t="s">
        <v>141</v>
      </c>
      <c r="AV789">
        <v>1</v>
      </c>
      <c r="AW789">
        <v>2</v>
      </c>
      <c r="AX789">
        <v>85738035</v>
      </c>
      <c r="AY789">
        <v>1</v>
      </c>
      <c r="AZ789">
        <v>0</v>
      </c>
      <c r="BA789">
        <v>777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CU789">
        <f>ROUND(AT789*Source!I399*AH789*AL789,2)</f>
        <v>0</v>
      </c>
      <c r="CV789">
        <f>ROUND(Y789*Source!I399,9)</f>
        <v>31.264037999999999</v>
      </c>
      <c r="CW789">
        <v>0</v>
      </c>
      <c r="CX789">
        <f>ROUND(Y789*Source!I399,9)</f>
        <v>31.264037999999999</v>
      </c>
      <c r="CY789">
        <f>AD789</f>
        <v>0</v>
      </c>
      <c r="CZ789">
        <f>AH789</f>
        <v>0</v>
      </c>
      <c r="DA789">
        <f>AL789</f>
        <v>1</v>
      </c>
      <c r="DB789">
        <f>ROUND(((ROUND(AT789*CZ789,2)*1.15)*1.2),6)</f>
        <v>0</v>
      </c>
      <c r="DC789">
        <f>ROUND(((ROUND(AT789*AG789,2)*1.15)*1.2),6)</f>
        <v>0</v>
      </c>
      <c r="DD789" t="s">
        <v>3</v>
      </c>
      <c r="DE789" t="s">
        <v>3</v>
      </c>
      <c r="DF789">
        <f t="shared" ref="DF789:DF800" si="453">ROUND(ROUND(AE789,2)*CX789,2)</f>
        <v>0</v>
      </c>
      <c r="DG789">
        <f t="shared" si="449"/>
        <v>0</v>
      </c>
      <c r="DH789">
        <f t="shared" si="450"/>
        <v>0</v>
      </c>
      <c r="DI789">
        <f t="shared" si="441"/>
        <v>0</v>
      </c>
      <c r="DJ789">
        <f>DI789</f>
        <v>0</v>
      </c>
      <c r="DK789">
        <v>0</v>
      </c>
      <c r="DL789" t="s">
        <v>3</v>
      </c>
      <c r="DM789">
        <v>0</v>
      </c>
      <c r="DN789" t="s">
        <v>3</v>
      </c>
      <c r="DO789">
        <v>0</v>
      </c>
    </row>
    <row r="790" spans="1:119" x14ac:dyDescent="0.2">
      <c r="A790">
        <f>ROW(Source!A399)</f>
        <v>399</v>
      </c>
      <c r="B790">
        <v>85736471</v>
      </c>
      <c r="C790">
        <v>85738011</v>
      </c>
      <c r="D790">
        <v>85229932</v>
      </c>
      <c r="E790">
        <v>1</v>
      </c>
      <c r="F790">
        <v>1</v>
      </c>
      <c r="G790">
        <v>1081</v>
      </c>
      <c r="H790">
        <v>2</v>
      </c>
      <c r="I790" t="s">
        <v>704</v>
      </c>
      <c r="J790" t="s">
        <v>705</v>
      </c>
      <c r="K790" t="s">
        <v>706</v>
      </c>
      <c r="L790">
        <v>1368</v>
      </c>
      <c r="N790">
        <v>1011</v>
      </c>
      <c r="O790" t="s">
        <v>690</v>
      </c>
      <c r="P790" t="s">
        <v>690</v>
      </c>
      <c r="Q790">
        <v>1</v>
      </c>
      <c r="W790">
        <v>0</v>
      </c>
      <c r="X790">
        <v>874612079</v>
      </c>
      <c r="Y790">
        <f>((AT790*1.25)*1.2)</f>
        <v>0.56999999999999995</v>
      </c>
      <c r="AA790">
        <v>0</v>
      </c>
      <c r="AB790">
        <v>87.01</v>
      </c>
      <c r="AC790">
        <v>13.21</v>
      </c>
      <c r="AD790">
        <v>0</v>
      </c>
      <c r="AE790">
        <v>0</v>
      </c>
      <c r="AF790">
        <v>83.1</v>
      </c>
      <c r="AG790">
        <v>12.62</v>
      </c>
      <c r="AH790">
        <v>0</v>
      </c>
      <c r="AI790">
        <v>1</v>
      </c>
      <c r="AJ790">
        <v>1</v>
      </c>
      <c r="AK790">
        <v>1</v>
      </c>
      <c r="AL790">
        <v>1</v>
      </c>
      <c r="AM790">
        <v>-2</v>
      </c>
      <c r="AN790">
        <v>0</v>
      </c>
      <c r="AO790">
        <v>1</v>
      </c>
      <c r="AP790">
        <v>1</v>
      </c>
      <c r="AQ790">
        <v>0</v>
      </c>
      <c r="AR790">
        <v>0</v>
      </c>
      <c r="AS790" t="s">
        <v>3</v>
      </c>
      <c r="AT790">
        <v>0.38</v>
      </c>
      <c r="AU790" t="s">
        <v>140</v>
      </c>
      <c r="AV790">
        <v>0</v>
      </c>
      <c r="AW790">
        <v>2</v>
      </c>
      <c r="AX790">
        <v>85738036</v>
      </c>
      <c r="AY790">
        <v>1</v>
      </c>
      <c r="AZ790">
        <v>0</v>
      </c>
      <c r="BA790">
        <v>778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CV790">
        <v>0</v>
      </c>
      <c r="CW790">
        <f>ROUND(Y790*Source!I399*DO790,9)</f>
        <v>1.7300127000000001</v>
      </c>
      <c r="CX790">
        <f>ROUND(Y790*Source!I399,9)</f>
        <v>0.13708500000000001</v>
      </c>
      <c r="CY790">
        <f>AB790</f>
        <v>87.01</v>
      </c>
      <c r="CZ790">
        <f>AF790</f>
        <v>83.1</v>
      </c>
      <c r="DA790">
        <f>AJ790</f>
        <v>1</v>
      </c>
      <c r="DB790">
        <f>ROUND(((ROUND(AT790*CZ790,2)*1.25)*1.2),6)</f>
        <v>47.37</v>
      </c>
      <c r="DC790">
        <f>ROUND(((ROUND(AT790*AG790,2)*1.25)*1.2),6)</f>
        <v>7.2</v>
      </c>
      <c r="DD790" t="s">
        <v>3</v>
      </c>
      <c r="DE790" t="s">
        <v>3</v>
      </c>
      <c r="DF790">
        <f t="shared" si="453"/>
        <v>0</v>
      </c>
      <c r="DG790">
        <f t="shared" si="449"/>
        <v>11.39</v>
      </c>
      <c r="DH790">
        <f t="shared" si="450"/>
        <v>1.73</v>
      </c>
      <c r="DI790">
        <f t="shared" si="441"/>
        <v>0</v>
      </c>
      <c r="DJ790">
        <f>DG790</f>
        <v>11.39</v>
      </c>
      <c r="DK790">
        <v>0</v>
      </c>
      <c r="DL790" t="s">
        <v>707</v>
      </c>
      <c r="DM790">
        <v>0</v>
      </c>
      <c r="DN790" t="s">
        <v>686</v>
      </c>
      <c r="DO790">
        <v>12.62</v>
      </c>
    </row>
    <row r="791" spans="1:119" x14ac:dyDescent="0.2">
      <c r="A791">
        <f>ROW(Source!A399)</f>
        <v>399</v>
      </c>
      <c r="B791">
        <v>85736471</v>
      </c>
      <c r="C791">
        <v>85738011</v>
      </c>
      <c r="D791">
        <v>85230030</v>
      </c>
      <c r="E791">
        <v>1</v>
      </c>
      <c r="F791">
        <v>1</v>
      </c>
      <c r="G791">
        <v>1081</v>
      </c>
      <c r="H791">
        <v>2</v>
      </c>
      <c r="I791" t="s">
        <v>784</v>
      </c>
      <c r="J791" t="s">
        <v>785</v>
      </c>
      <c r="K791" t="s">
        <v>786</v>
      </c>
      <c r="L791">
        <v>1368</v>
      </c>
      <c r="N791">
        <v>1011</v>
      </c>
      <c r="O791" t="s">
        <v>690</v>
      </c>
      <c r="P791" t="s">
        <v>690</v>
      </c>
      <c r="Q791">
        <v>1</v>
      </c>
      <c r="W791">
        <v>0</v>
      </c>
      <c r="X791">
        <v>-78639889</v>
      </c>
      <c r="Y791">
        <f>((AT791*1.25)*1.2)</f>
        <v>1.095</v>
      </c>
      <c r="AA791">
        <v>0</v>
      </c>
      <c r="AB791">
        <v>12.11</v>
      </c>
      <c r="AC791">
        <v>11.71</v>
      </c>
      <c r="AD791">
        <v>0</v>
      </c>
      <c r="AE791">
        <v>0</v>
      </c>
      <c r="AF791">
        <v>11.57</v>
      </c>
      <c r="AG791">
        <v>11.18</v>
      </c>
      <c r="AH791">
        <v>0</v>
      </c>
      <c r="AI791">
        <v>1</v>
      </c>
      <c r="AJ791">
        <v>1</v>
      </c>
      <c r="AK791">
        <v>1</v>
      </c>
      <c r="AL791">
        <v>1</v>
      </c>
      <c r="AM791">
        <v>-2</v>
      </c>
      <c r="AN791">
        <v>0</v>
      </c>
      <c r="AO791">
        <v>1</v>
      </c>
      <c r="AP791">
        <v>1</v>
      </c>
      <c r="AQ791">
        <v>0</v>
      </c>
      <c r="AR791">
        <v>0</v>
      </c>
      <c r="AS791" t="s">
        <v>3</v>
      </c>
      <c r="AT791">
        <v>0.73</v>
      </c>
      <c r="AU791" t="s">
        <v>140</v>
      </c>
      <c r="AV791">
        <v>0</v>
      </c>
      <c r="AW791">
        <v>2</v>
      </c>
      <c r="AX791">
        <v>85738037</v>
      </c>
      <c r="AY791">
        <v>1</v>
      </c>
      <c r="AZ791">
        <v>0</v>
      </c>
      <c r="BA791">
        <v>779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CV791">
        <v>0</v>
      </c>
      <c r="CW791">
        <f>ROUND(Y791*Source!I399*DO791,9)</f>
        <v>2.94422505</v>
      </c>
      <c r="CX791">
        <f>ROUND(Y791*Source!I399,9)</f>
        <v>0.26334750000000001</v>
      </c>
      <c r="CY791">
        <f>AB791</f>
        <v>12.11</v>
      </c>
      <c r="CZ791">
        <f>AF791</f>
        <v>11.57</v>
      </c>
      <c r="DA791">
        <f>AJ791</f>
        <v>1</v>
      </c>
      <c r="DB791">
        <f>ROUND(((ROUND(AT791*CZ791,2)*1.25)*1.2),6)</f>
        <v>12.675000000000001</v>
      </c>
      <c r="DC791">
        <f>ROUND(((ROUND(AT791*AG791,2)*1.25)*1.2),6)</f>
        <v>12.24</v>
      </c>
      <c r="DD791" t="s">
        <v>3</v>
      </c>
      <c r="DE791" t="s">
        <v>3</v>
      </c>
      <c r="DF791">
        <f t="shared" si="453"/>
        <v>0</v>
      </c>
      <c r="DG791">
        <f t="shared" si="449"/>
        <v>3.05</v>
      </c>
      <c r="DH791">
        <f t="shared" si="450"/>
        <v>2.94</v>
      </c>
      <c r="DI791">
        <f t="shared" si="441"/>
        <v>0</v>
      </c>
      <c r="DJ791">
        <f>DG791</f>
        <v>3.05</v>
      </c>
      <c r="DK791">
        <v>0</v>
      </c>
      <c r="DL791" t="s">
        <v>707</v>
      </c>
      <c r="DM791">
        <v>0</v>
      </c>
      <c r="DN791" t="s">
        <v>686</v>
      </c>
      <c r="DO791">
        <v>11.18</v>
      </c>
    </row>
    <row r="792" spans="1:119" x14ac:dyDescent="0.2">
      <c r="A792">
        <f>ROW(Source!A399)</f>
        <v>399</v>
      </c>
      <c r="B792">
        <v>85736471</v>
      </c>
      <c r="C792">
        <v>85738011</v>
      </c>
      <c r="D792">
        <v>85199625</v>
      </c>
      <c r="E792">
        <v>1</v>
      </c>
      <c r="F792">
        <v>1</v>
      </c>
      <c r="G792">
        <v>1081</v>
      </c>
      <c r="H792">
        <v>3</v>
      </c>
      <c r="I792" t="s">
        <v>787</v>
      </c>
      <c r="J792" t="s">
        <v>788</v>
      </c>
      <c r="K792" t="s">
        <v>789</v>
      </c>
      <c r="L792">
        <v>1348</v>
      </c>
      <c r="N792">
        <v>1009</v>
      </c>
      <c r="O792" t="s">
        <v>700</v>
      </c>
      <c r="P792" t="s">
        <v>700</v>
      </c>
      <c r="Q792">
        <v>1000</v>
      </c>
      <c r="W792">
        <v>0</v>
      </c>
      <c r="X792">
        <v>-1332080322</v>
      </c>
      <c r="Y792">
        <f t="shared" ref="Y792:Y797" si="454">((AT792*1)*1)</f>
        <v>4.6000000000000001E-4</v>
      </c>
      <c r="AA792">
        <v>12006.83</v>
      </c>
      <c r="AB792">
        <v>0</v>
      </c>
      <c r="AC792">
        <v>0</v>
      </c>
      <c r="AD792">
        <v>0</v>
      </c>
      <c r="AE792">
        <v>11782.95</v>
      </c>
      <c r="AF792">
        <v>0</v>
      </c>
      <c r="AG792">
        <v>0</v>
      </c>
      <c r="AH792">
        <v>0</v>
      </c>
      <c r="AI792">
        <v>1</v>
      </c>
      <c r="AJ792">
        <v>1</v>
      </c>
      <c r="AK792">
        <v>1</v>
      </c>
      <c r="AL792">
        <v>1</v>
      </c>
      <c r="AM792">
        <v>-2</v>
      </c>
      <c r="AN792">
        <v>0</v>
      </c>
      <c r="AO792">
        <v>1</v>
      </c>
      <c r="AP792">
        <v>1</v>
      </c>
      <c r="AQ792">
        <v>0</v>
      </c>
      <c r="AR792">
        <v>0</v>
      </c>
      <c r="AS792" t="s">
        <v>3</v>
      </c>
      <c r="AT792">
        <v>4.6000000000000001E-4</v>
      </c>
      <c r="AU792" t="s">
        <v>42</v>
      </c>
      <c r="AV792">
        <v>0</v>
      </c>
      <c r="AW792">
        <v>2</v>
      </c>
      <c r="AX792">
        <v>85738038</v>
      </c>
      <c r="AY792">
        <v>1</v>
      </c>
      <c r="AZ792">
        <v>0</v>
      </c>
      <c r="BA792">
        <v>780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CV792">
        <v>0</v>
      </c>
      <c r="CW792">
        <v>0</v>
      </c>
      <c r="CX792">
        <f>ROUND(Y792*Source!I399,9)</f>
        <v>1.1063E-4</v>
      </c>
      <c r="CY792">
        <f t="shared" ref="CY792:CY797" si="455">AA792</f>
        <v>12006.83</v>
      </c>
      <c r="CZ792">
        <f t="shared" ref="CZ792:CZ797" si="456">AE792</f>
        <v>11782.95</v>
      </c>
      <c r="DA792">
        <f t="shared" ref="DA792:DA797" si="457">AI792</f>
        <v>1</v>
      </c>
      <c r="DB792">
        <f t="shared" ref="DB792:DB797" si="458">ROUND(((ROUND(AT792*CZ792,2)*1)*1),6)</f>
        <v>5.42</v>
      </c>
      <c r="DC792">
        <f t="shared" ref="DC792:DC797" si="459">ROUND(((ROUND(AT792*AG792,2)*1)*1),6)</f>
        <v>0</v>
      </c>
      <c r="DD792" t="s">
        <v>3</v>
      </c>
      <c r="DE792" t="s">
        <v>3</v>
      </c>
      <c r="DF792">
        <f t="shared" si="453"/>
        <v>1.3</v>
      </c>
      <c r="DG792">
        <f t="shared" si="449"/>
        <v>0</v>
      </c>
      <c r="DH792">
        <f t="shared" si="450"/>
        <v>0</v>
      </c>
      <c r="DI792">
        <f t="shared" si="441"/>
        <v>0</v>
      </c>
      <c r="DJ792">
        <f t="shared" ref="DJ792:DJ797" si="460">DF792</f>
        <v>1.3</v>
      </c>
      <c r="DK792">
        <v>0</v>
      </c>
      <c r="DL792" t="s">
        <v>3</v>
      </c>
      <c r="DM792">
        <v>0</v>
      </c>
      <c r="DN792" t="s">
        <v>3</v>
      </c>
      <c r="DO792">
        <v>0</v>
      </c>
    </row>
    <row r="793" spans="1:119" x14ac:dyDescent="0.2">
      <c r="A793">
        <f>ROW(Source!A399)</f>
        <v>399</v>
      </c>
      <c r="B793">
        <v>85736471</v>
      </c>
      <c r="C793">
        <v>85738011</v>
      </c>
      <c r="D793">
        <v>85200055</v>
      </c>
      <c r="E793">
        <v>1</v>
      </c>
      <c r="F793">
        <v>1</v>
      </c>
      <c r="G793">
        <v>1081</v>
      </c>
      <c r="H793">
        <v>3</v>
      </c>
      <c r="I793" t="s">
        <v>502</v>
      </c>
      <c r="J793" t="s">
        <v>505</v>
      </c>
      <c r="K793" t="s">
        <v>503</v>
      </c>
      <c r="L793">
        <v>1330</v>
      </c>
      <c r="N793">
        <v>1005</v>
      </c>
      <c r="O793" t="s">
        <v>504</v>
      </c>
      <c r="P793" t="s">
        <v>504</v>
      </c>
      <c r="Q793">
        <v>10</v>
      </c>
      <c r="W793">
        <v>0</v>
      </c>
      <c r="X793">
        <v>1088311273</v>
      </c>
      <c r="Y793">
        <f t="shared" si="454"/>
        <v>36.799999999999997</v>
      </c>
      <c r="AA793">
        <v>34.909999999999997</v>
      </c>
      <c r="AB793">
        <v>0</v>
      </c>
      <c r="AC793">
        <v>0</v>
      </c>
      <c r="AD793">
        <v>0</v>
      </c>
      <c r="AE793">
        <v>34.26</v>
      </c>
      <c r="AF793">
        <v>0</v>
      </c>
      <c r="AG793">
        <v>0</v>
      </c>
      <c r="AH793">
        <v>0</v>
      </c>
      <c r="AI793">
        <v>1</v>
      </c>
      <c r="AJ793">
        <v>1</v>
      </c>
      <c r="AK793">
        <v>1</v>
      </c>
      <c r="AL793">
        <v>1</v>
      </c>
      <c r="AM793">
        <v>0</v>
      </c>
      <c r="AN793">
        <v>0</v>
      </c>
      <c r="AO793">
        <v>0</v>
      </c>
      <c r="AP793">
        <v>1</v>
      </c>
      <c r="AQ793">
        <v>0</v>
      </c>
      <c r="AR793">
        <v>0</v>
      </c>
      <c r="AS793" t="s">
        <v>3</v>
      </c>
      <c r="AT793">
        <v>36.799999999999997</v>
      </c>
      <c r="AU793" t="s">
        <v>42</v>
      </c>
      <c r="AV793">
        <v>0</v>
      </c>
      <c r="AW793">
        <v>1</v>
      </c>
      <c r="AX793">
        <v>-1</v>
      </c>
      <c r="AY793">
        <v>0</v>
      </c>
      <c r="AZ793">
        <v>0</v>
      </c>
      <c r="BA793" t="s">
        <v>3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CV793">
        <v>0</v>
      </c>
      <c r="CW793">
        <v>0</v>
      </c>
      <c r="CX793">
        <f>ROUND(Y793*Source!I399,9)</f>
        <v>8.8504000000000005</v>
      </c>
      <c r="CY793">
        <f t="shared" si="455"/>
        <v>34.909999999999997</v>
      </c>
      <c r="CZ793">
        <f t="shared" si="456"/>
        <v>34.26</v>
      </c>
      <c r="DA793">
        <f t="shared" si="457"/>
        <v>1</v>
      </c>
      <c r="DB793">
        <f t="shared" si="458"/>
        <v>1260.77</v>
      </c>
      <c r="DC793">
        <f t="shared" si="459"/>
        <v>0</v>
      </c>
      <c r="DD793" t="s">
        <v>3</v>
      </c>
      <c r="DE793" t="s">
        <v>3</v>
      </c>
      <c r="DF793">
        <f t="shared" si="453"/>
        <v>303.20999999999998</v>
      </c>
      <c r="DG793">
        <f t="shared" si="449"/>
        <v>0</v>
      </c>
      <c r="DH793">
        <f t="shared" si="450"/>
        <v>0</v>
      </c>
      <c r="DI793">
        <f t="shared" si="441"/>
        <v>0</v>
      </c>
      <c r="DJ793">
        <f t="shared" si="460"/>
        <v>303.20999999999998</v>
      </c>
      <c r="DK793">
        <v>0</v>
      </c>
      <c r="DL793" t="s">
        <v>3</v>
      </c>
      <c r="DM793">
        <v>0</v>
      </c>
      <c r="DN793" t="s">
        <v>3</v>
      </c>
      <c r="DO793">
        <v>0</v>
      </c>
    </row>
    <row r="794" spans="1:119" x14ac:dyDescent="0.2">
      <c r="A794">
        <f>ROW(Source!A399)</f>
        <v>399</v>
      </c>
      <c r="B794">
        <v>85736471</v>
      </c>
      <c r="C794">
        <v>85738011</v>
      </c>
      <c r="D794">
        <v>85198870</v>
      </c>
      <c r="E794">
        <v>1</v>
      </c>
      <c r="F794">
        <v>1</v>
      </c>
      <c r="G794">
        <v>1081</v>
      </c>
      <c r="H794">
        <v>3</v>
      </c>
      <c r="I794" t="s">
        <v>790</v>
      </c>
      <c r="J794" t="s">
        <v>791</v>
      </c>
      <c r="K794" t="s">
        <v>792</v>
      </c>
      <c r="L794">
        <v>1346</v>
      </c>
      <c r="N794">
        <v>1009</v>
      </c>
      <c r="O794" t="s">
        <v>723</v>
      </c>
      <c r="P794" t="s">
        <v>723</v>
      </c>
      <c r="Q794">
        <v>1</v>
      </c>
      <c r="W794">
        <v>0</v>
      </c>
      <c r="X794">
        <v>-2051059761</v>
      </c>
      <c r="Y794">
        <f t="shared" si="454"/>
        <v>0.18</v>
      </c>
      <c r="AA794">
        <v>48.56</v>
      </c>
      <c r="AB794">
        <v>0</v>
      </c>
      <c r="AC794">
        <v>0</v>
      </c>
      <c r="AD794">
        <v>0</v>
      </c>
      <c r="AE794">
        <v>47.65</v>
      </c>
      <c r="AF794">
        <v>0</v>
      </c>
      <c r="AG794">
        <v>0</v>
      </c>
      <c r="AH794">
        <v>0</v>
      </c>
      <c r="AI794">
        <v>1</v>
      </c>
      <c r="AJ794">
        <v>1</v>
      </c>
      <c r="AK794">
        <v>1</v>
      </c>
      <c r="AL794">
        <v>1</v>
      </c>
      <c r="AM794">
        <v>-2</v>
      </c>
      <c r="AN794">
        <v>0</v>
      </c>
      <c r="AO794">
        <v>1</v>
      </c>
      <c r="AP794">
        <v>1</v>
      </c>
      <c r="AQ794">
        <v>0</v>
      </c>
      <c r="AR794">
        <v>0</v>
      </c>
      <c r="AS794" t="s">
        <v>3</v>
      </c>
      <c r="AT794">
        <v>0.18</v>
      </c>
      <c r="AU794" t="s">
        <v>42</v>
      </c>
      <c r="AV794">
        <v>0</v>
      </c>
      <c r="AW794">
        <v>2</v>
      </c>
      <c r="AX794">
        <v>85738039</v>
      </c>
      <c r="AY794">
        <v>1</v>
      </c>
      <c r="AZ794">
        <v>0</v>
      </c>
      <c r="BA794">
        <v>781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CV794">
        <v>0</v>
      </c>
      <c r="CW794">
        <v>0</v>
      </c>
      <c r="CX794">
        <f>ROUND(Y794*Source!I399,9)</f>
        <v>4.3290000000000002E-2</v>
      </c>
      <c r="CY794">
        <f t="shared" si="455"/>
        <v>48.56</v>
      </c>
      <c r="CZ794">
        <f t="shared" si="456"/>
        <v>47.65</v>
      </c>
      <c r="DA794">
        <f t="shared" si="457"/>
        <v>1</v>
      </c>
      <c r="DB794">
        <f t="shared" si="458"/>
        <v>8.58</v>
      </c>
      <c r="DC794">
        <f t="shared" si="459"/>
        <v>0</v>
      </c>
      <c r="DD794" t="s">
        <v>3</v>
      </c>
      <c r="DE794" t="s">
        <v>3</v>
      </c>
      <c r="DF794">
        <f t="shared" si="453"/>
        <v>2.06</v>
      </c>
      <c r="DG794">
        <f t="shared" si="449"/>
        <v>0</v>
      </c>
      <c r="DH794">
        <f t="shared" si="450"/>
        <v>0</v>
      </c>
      <c r="DI794">
        <f t="shared" si="441"/>
        <v>0</v>
      </c>
      <c r="DJ794">
        <f t="shared" si="460"/>
        <v>2.06</v>
      </c>
      <c r="DK794">
        <v>0</v>
      </c>
      <c r="DL794" t="s">
        <v>3</v>
      </c>
      <c r="DM794">
        <v>0</v>
      </c>
      <c r="DN794" t="s">
        <v>3</v>
      </c>
      <c r="DO794">
        <v>0</v>
      </c>
    </row>
    <row r="795" spans="1:119" x14ac:dyDescent="0.2">
      <c r="A795">
        <f>ROW(Source!A399)</f>
        <v>399</v>
      </c>
      <c r="B795">
        <v>85736471</v>
      </c>
      <c r="C795">
        <v>85738011</v>
      </c>
      <c r="D795">
        <v>85200797</v>
      </c>
      <c r="E795">
        <v>1</v>
      </c>
      <c r="F795">
        <v>1</v>
      </c>
      <c r="G795">
        <v>1081</v>
      </c>
      <c r="H795">
        <v>3</v>
      </c>
      <c r="I795" t="s">
        <v>793</v>
      </c>
      <c r="J795" t="s">
        <v>794</v>
      </c>
      <c r="K795" t="s">
        <v>795</v>
      </c>
      <c r="L795">
        <v>1346</v>
      </c>
      <c r="N795">
        <v>1009</v>
      </c>
      <c r="O795" t="s">
        <v>723</v>
      </c>
      <c r="P795" t="s">
        <v>723</v>
      </c>
      <c r="Q795">
        <v>1</v>
      </c>
      <c r="W795">
        <v>0</v>
      </c>
      <c r="X795">
        <v>-861631226</v>
      </c>
      <c r="Y795">
        <f t="shared" si="454"/>
        <v>0.05</v>
      </c>
      <c r="AA795">
        <v>28.14</v>
      </c>
      <c r="AB795">
        <v>0</v>
      </c>
      <c r="AC795">
        <v>0</v>
      </c>
      <c r="AD795">
        <v>0</v>
      </c>
      <c r="AE795">
        <v>27.62</v>
      </c>
      <c r="AF795">
        <v>0</v>
      </c>
      <c r="AG795">
        <v>0</v>
      </c>
      <c r="AH795">
        <v>0</v>
      </c>
      <c r="AI795">
        <v>1</v>
      </c>
      <c r="AJ795">
        <v>1</v>
      </c>
      <c r="AK795">
        <v>1</v>
      </c>
      <c r="AL795">
        <v>1</v>
      </c>
      <c r="AM795">
        <v>-2</v>
      </c>
      <c r="AN795">
        <v>0</v>
      </c>
      <c r="AO795">
        <v>1</v>
      </c>
      <c r="AP795">
        <v>1</v>
      </c>
      <c r="AQ795">
        <v>0</v>
      </c>
      <c r="AR795">
        <v>0</v>
      </c>
      <c r="AS795" t="s">
        <v>3</v>
      </c>
      <c r="AT795">
        <v>0.05</v>
      </c>
      <c r="AU795" t="s">
        <v>42</v>
      </c>
      <c r="AV795">
        <v>0</v>
      </c>
      <c r="AW795">
        <v>2</v>
      </c>
      <c r="AX795">
        <v>85738040</v>
      </c>
      <c r="AY795">
        <v>1</v>
      </c>
      <c r="AZ795">
        <v>0</v>
      </c>
      <c r="BA795">
        <v>782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CV795">
        <v>0</v>
      </c>
      <c r="CW795">
        <v>0</v>
      </c>
      <c r="CX795">
        <f>ROUND(Y795*Source!I399,9)</f>
        <v>1.2024999999999999E-2</v>
      </c>
      <c r="CY795">
        <f t="shared" si="455"/>
        <v>28.14</v>
      </c>
      <c r="CZ795">
        <f t="shared" si="456"/>
        <v>27.62</v>
      </c>
      <c r="DA795">
        <f t="shared" si="457"/>
        <v>1</v>
      </c>
      <c r="DB795">
        <f t="shared" si="458"/>
        <v>1.38</v>
      </c>
      <c r="DC795">
        <f t="shared" si="459"/>
        <v>0</v>
      </c>
      <c r="DD795" t="s">
        <v>3</v>
      </c>
      <c r="DE795" t="s">
        <v>3</v>
      </c>
      <c r="DF795">
        <f t="shared" si="453"/>
        <v>0.33</v>
      </c>
      <c r="DG795">
        <f t="shared" si="449"/>
        <v>0</v>
      </c>
      <c r="DH795">
        <f t="shared" si="450"/>
        <v>0</v>
      </c>
      <c r="DI795">
        <f t="shared" si="441"/>
        <v>0</v>
      </c>
      <c r="DJ795">
        <f t="shared" si="460"/>
        <v>0.33</v>
      </c>
      <c r="DK795">
        <v>0</v>
      </c>
      <c r="DL795" t="s">
        <v>3</v>
      </c>
      <c r="DM795">
        <v>0</v>
      </c>
      <c r="DN795" t="s">
        <v>3</v>
      </c>
      <c r="DO795">
        <v>0</v>
      </c>
    </row>
    <row r="796" spans="1:119" x14ac:dyDescent="0.2">
      <c r="A796">
        <f>ROW(Source!A399)</f>
        <v>399</v>
      </c>
      <c r="B796">
        <v>85736471</v>
      </c>
      <c r="C796">
        <v>85738011</v>
      </c>
      <c r="D796">
        <v>85199538</v>
      </c>
      <c r="E796">
        <v>1</v>
      </c>
      <c r="F796">
        <v>1</v>
      </c>
      <c r="G796">
        <v>1081</v>
      </c>
      <c r="H796">
        <v>3</v>
      </c>
      <c r="I796" t="s">
        <v>796</v>
      </c>
      <c r="J796" t="s">
        <v>797</v>
      </c>
      <c r="K796" t="s">
        <v>798</v>
      </c>
      <c r="L796">
        <v>1348</v>
      </c>
      <c r="N796">
        <v>1009</v>
      </c>
      <c r="O796" t="s">
        <v>700</v>
      </c>
      <c r="P796" t="s">
        <v>700</v>
      </c>
      <c r="Q796">
        <v>1000</v>
      </c>
      <c r="W796">
        <v>0</v>
      </c>
      <c r="X796">
        <v>-557692701</v>
      </c>
      <c r="Y796">
        <f t="shared" si="454"/>
        <v>6.1399999999999996E-3</v>
      </c>
      <c r="AA796">
        <v>8125.17</v>
      </c>
      <c r="AB796">
        <v>0</v>
      </c>
      <c r="AC796">
        <v>0</v>
      </c>
      <c r="AD796">
        <v>0</v>
      </c>
      <c r="AE796">
        <v>7973.67</v>
      </c>
      <c r="AF796">
        <v>0</v>
      </c>
      <c r="AG796">
        <v>0</v>
      </c>
      <c r="AH796">
        <v>0</v>
      </c>
      <c r="AI796">
        <v>1</v>
      </c>
      <c r="AJ796">
        <v>1</v>
      </c>
      <c r="AK796">
        <v>1</v>
      </c>
      <c r="AL796">
        <v>1</v>
      </c>
      <c r="AM796">
        <v>-2</v>
      </c>
      <c r="AN796">
        <v>0</v>
      </c>
      <c r="AO796">
        <v>1</v>
      </c>
      <c r="AP796">
        <v>1</v>
      </c>
      <c r="AQ796">
        <v>0</v>
      </c>
      <c r="AR796">
        <v>0</v>
      </c>
      <c r="AS796" t="s">
        <v>3</v>
      </c>
      <c r="AT796">
        <v>6.1399999999999996E-3</v>
      </c>
      <c r="AU796" t="s">
        <v>42</v>
      </c>
      <c r="AV796">
        <v>0</v>
      </c>
      <c r="AW796">
        <v>2</v>
      </c>
      <c r="AX796">
        <v>85738041</v>
      </c>
      <c r="AY796">
        <v>1</v>
      </c>
      <c r="AZ796">
        <v>0</v>
      </c>
      <c r="BA796">
        <v>783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CV796">
        <v>0</v>
      </c>
      <c r="CW796">
        <v>0</v>
      </c>
      <c r="CX796">
        <f>ROUND(Y796*Source!I399,9)</f>
        <v>1.47667E-3</v>
      </c>
      <c r="CY796">
        <f t="shared" si="455"/>
        <v>8125.17</v>
      </c>
      <c r="CZ796">
        <f t="shared" si="456"/>
        <v>7973.67</v>
      </c>
      <c r="DA796">
        <f t="shared" si="457"/>
        <v>1</v>
      </c>
      <c r="DB796">
        <f t="shared" si="458"/>
        <v>48.96</v>
      </c>
      <c r="DC796">
        <f t="shared" si="459"/>
        <v>0</v>
      </c>
      <c r="DD796" t="s">
        <v>3</v>
      </c>
      <c r="DE796" t="s">
        <v>3</v>
      </c>
      <c r="DF796">
        <f t="shared" si="453"/>
        <v>11.77</v>
      </c>
      <c r="DG796">
        <f t="shared" si="449"/>
        <v>0</v>
      </c>
      <c r="DH796">
        <f t="shared" si="450"/>
        <v>0</v>
      </c>
      <c r="DI796">
        <f t="shared" si="441"/>
        <v>0</v>
      </c>
      <c r="DJ796">
        <f t="shared" si="460"/>
        <v>11.77</v>
      </c>
      <c r="DK796">
        <v>0</v>
      </c>
      <c r="DL796" t="s">
        <v>3</v>
      </c>
      <c r="DM796">
        <v>0</v>
      </c>
      <c r="DN796" t="s">
        <v>3</v>
      </c>
      <c r="DO796">
        <v>0</v>
      </c>
    </row>
    <row r="797" spans="1:119" x14ac:dyDescent="0.2">
      <c r="A797">
        <f>ROW(Source!A399)</f>
        <v>399</v>
      </c>
      <c r="B797">
        <v>85736471</v>
      </c>
      <c r="C797">
        <v>85738011</v>
      </c>
      <c r="D797">
        <v>85206120</v>
      </c>
      <c r="E797">
        <v>1</v>
      </c>
      <c r="F797">
        <v>1</v>
      </c>
      <c r="G797">
        <v>1081</v>
      </c>
      <c r="H797">
        <v>3</v>
      </c>
      <c r="I797" t="s">
        <v>799</v>
      </c>
      <c r="J797" t="s">
        <v>800</v>
      </c>
      <c r="K797" t="s">
        <v>801</v>
      </c>
      <c r="L797">
        <v>1346</v>
      </c>
      <c r="N797">
        <v>1009</v>
      </c>
      <c r="O797" t="s">
        <v>723</v>
      </c>
      <c r="P797" t="s">
        <v>723</v>
      </c>
      <c r="Q797">
        <v>1</v>
      </c>
      <c r="W797">
        <v>0</v>
      </c>
      <c r="X797">
        <v>-242994275</v>
      </c>
      <c r="Y797">
        <f t="shared" si="454"/>
        <v>6.4000000000000001E-2</v>
      </c>
      <c r="AA797">
        <v>417.5</v>
      </c>
      <c r="AB797">
        <v>0</v>
      </c>
      <c r="AC797">
        <v>0</v>
      </c>
      <c r="AD797">
        <v>0</v>
      </c>
      <c r="AE797">
        <v>409.72</v>
      </c>
      <c r="AF797">
        <v>0</v>
      </c>
      <c r="AG797">
        <v>0</v>
      </c>
      <c r="AH797">
        <v>0</v>
      </c>
      <c r="AI797">
        <v>1</v>
      </c>
      <c r="AJ797">
        <v>1</v>
      </c>
      <c r="AK797">
        <v>1</v>
      </c>
      <c r="AL797">
        <v>1</v>
      </c>
      <c r="AM797">
        <v>-2</v>
      </c>
      <c r="AN797">
        <v>0</v>
      </c>
      <c r="AO797">
        <v>1</v>
      </c>
      <c r="AP797">
        <v>1</v>
      </c>
      <c r="AQ797">
        <v>0</v>
      </c>
      <c r="AR797">
        <v>0</v>
      </c>
      <c r="AS797" t="s">
        <v>3</v>
      </c>
      <c r="AT797">
        <v>6.4000000000000001E-2</v>
      </c>
      <c r="AU797" t="s">
        <v>42</v>
      </c>
      <c r="AV797">
        <v>0</v>
      </c>
      <c r="AW797">
        <v>2</v>
      </c>
      <c r="AX797">
        <v>85738042</v>
      </c>
      <c r="AY797">
        <v>1</v>
      </c>
      <c r="AZ797">
        <v>0</v>
      </c>
      <c r="BA797">
        <v>784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CV797">
        <v>0</v>
      </c>
      <c r="CW797">
        <v>0</v>
      </c>
      <c r="CX797">
        <f>ROUND(Y797*Source!I399,9)</f>
        <v>1.5391999999999999E-2</v>
      </c>
      <c r="CY797">
        <f t="shared" si="455"/>
        <v>417.5</v>
      </c>
      <c r="CZ797">
        <f t="shared" si="456"/>
        <v>409.72</v>
      </c>
      <c r="DA797">
        <f t="shared" si="457"/>
        <v>1</v>
      </c>
      <c r="DB797">
        <f t="shared" si="458"/>
        <v>26.22</v>
      </c>
      <c r="DC797">
        <f t="shared" si="459"/>
        <v>0</v>
      </c>
      <c r="DD797" t="s">
        <v>3</v>
      </c>
      <c r="DE797" t="s">
        <v>3</v>
      </c>
      <c r="DF797">
        <f t="shared" si="453"/>
        <v>6.31</v>
      </c>
      <c r="DG797">
        <f t="shared" si="449"/>
        <v>0</v>
      </c>
      <c r="DH797">
        <f t="shared" si="450"/>
        <v>0</v>
      </c>
      <c r="DI797">
        <f t="shared" si="441"/>
        <v>0</v>
      </c>
      <c r="DJ797">
        <f t="shared" si="460"/>
        <v>6.31</v>
      </c>
      <c r="DK797">
        <v>0</v>
      </c>
      <c r="DL797" t="s">
        <v>3</v>
      </c>
      <c r="DM797">
        <v>0</v>
      </c>
      <c r="DN797" t="s">
        <v>3</v>
      </c>
      <c r="DO797">
        <v>0</v>
      </c>
    </row>
    <row r="798" spans="1:119" x14ac:dyDescent="0.2">
      <c r="A798">
        <f>ROW(Source!A400)</f>
        <v>400</v>
      </c>
      <c r="B798">
        <v>85736473</v>
      </c>
      <c r="C798">
        <v>85738011</v>
      </c>
      <c r="D798">
        <v>85164021</v>
      </c>
      <c r="E798">
        <v>1081</v>
      </c>
      <c r="F798">
        <v>1</v>
      </c>
      <c r="G798">
        <v>1081</v>
      </c>
      <c r="H798">
        <v>1</v>
      </c>
      <c r="I798" t="s">
        <v>684</v>
      </c>
      <c r="J798" t="s">
        <v>3</v>
      </c>
      <c r="K798" t="s">
        <v>685</v>
      </c>
      <c r="L798">
        <v>1191</v>
      </c>
      <c r="N798">
        <v>1013</v>
      </c>
      <c r="O798" t="s">
        <v>686</v>
      </c>
      <c r="P798" t="s">
        <v>686</v>
      </c>
      <c r="Q798">
        <v>1</v>
      </c>
      <c r="W798">
        <v>0</v>
      </c>
      <c r="X798">
        <v>476480486</v>
      </c>
      <c r="Y798">
        <f>((AT798*1.15)*1.2)</f>
        <v>129.99599999999998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</v>
      </c>
      <c r="AJ798">
        <v>1</v>
      </c>
      <c r="AK798">
        <v>1</v>
      </c>
      <c r="AL798">
        <v>1</v>
      </c>
      <c r="AM798">
        <v>5</v>
      </c>
      <c r="AN798">
        <v>0</v>
      </c>
      <c r="AO798">
        <v>1</v>
      </c>
      <c r="AP798">
        <v>1</v>
      </c>
      <c r="AQ798">
        <v>0</v>
      </c>
      <c r="AR798">
        <v>0</v>
      </c>
      <c r="AS798" t="s">
        <v>3</v>
      </c>
      <c r="AT798">
        <v>94.2</v>
      </c>
      <c r="AU798" t="s">
        <v>141</v>
      </c>
      <c r="AV798">
        <v>1</v>
      </c>
      <c r="AW798">
        <v>2</v>
      </c>
      <c r="AX798">
        <v>85738035</v>
      </c>
      <c r="AY798">
        <v>1</v>
      </c>
      <c r="AZ798">
        <v>0</v>
      </c>
      <c r="BA798">
        <v>786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CU798">
        <f>ROUND(AT798*Source!I400*AH798*AL798,2)</f>
        <v>0</v>
      </c>
      <c r="CV798">
        <f>ROUND(Y798*Source!I400,9)</f>
        <v>31.264037999999999</v>
      </c>
      <c r="CW798">
        <v>0</v>
      </c>
      <c r="CX798">
        <f>ROUND(Y798*Source!I400,9)</f>
        <v>31.264037999999999</v>
      </c>
      <c r="CY798">
        <f>AD798</f>
        <v>0</v>
      </c>
      <c r="CZ798">
        <f>AH798</f>
        <v>0</v>
      </c>
      <c r="DA798">
        <f>AL798</f>
        <v>1</v>
      </c>
      <c r="DB798">
        <f>ROUND(((ROUND(AT798*CZ798,2)*1.15)*1.2),6)</f>
        <v>0</v>
      </c>
      <c r="DC798">
        <f>ROUND(((ROUND(AT798*AG798,2)*1.15)*1.2),6)</f>
        <v>0</v>
      </c>
      <c r="DD798" t="s">
        <v>3</v>
      </c>
      <c r="DE798" t="s">
        <v>3</v>
      </c>
      <c r="DF798">
        <f t="shared" si="453"/>
        <v>0</v>
      </c>
      <c r="DG798">
        <f t="shared" si="449"/>
        <v>0</v>
      </c>
      <c r="DH798">
        <f t="shared" si="450"/>
        <v>0</v>
      </c>
      <c r="DI798">
        <f t="shared" si="441"/>
        <v>0</v>
      </c>
      <c r="DJ798">
        <f>DI798</f>
        <v>0</v>
      </c>
      <c r="DK798">
        <v>0</v>
      </c>
      <c r="DL798" t="s">
        <v>3</v>
      </c>
      <c r="DM798">
        <v>0</v>
      </c>
      <c r="DN798" t="s">
        <v>3</v>
      </c>
      <c r="DO798">
        <v>0</v>
      </c>
    </row>
    <row r="799" spans="1:119" x14ac:dyDescent="0.2">
      <c r="A799">
        <f>ROW(Source!A400)</f>
        <v>400</v>
      </c>
      <c r="B799">
        <v>85736473</v>
      </c>
      <c r="C799">
        <v>85738011</v>
      </c>
      <c r="D799">
        <v>85229932</v>
      </c>
      <c r="E799">
        <v>1</v>
      </c>
      <c r="F799">
        <v>1</v>
      </c>
      <c r="G799">
        <v>1081</v>
      </c>
      <c r="H799">
        <v>2</v>
      </c>
      <c r="I799" t="s">
        <v>704</v>
      </c>
      <c r="J799" t="s">
        <v>705</v>
      </c>
      <c r="K799" t="s">
        <v>706</v>
      </c>
      <c r="L799">
        <v>1368</v>
      </c>
      <c r="N799">
        <v>1011</v>
      </c>
      <c r="O799" t="s">
        <v>690</v>
      </c>
      <c r="P799" t="s">
        <v>690</v>
      </c>
      <c r="Q799">
        <v>1</v>
      </c>
      <c r="W799">
        <v>0</v>
      </c>
      <c r="X799">
        <v>874612079</v>
      </c>
      <c r="Y799">
        <f>((AT799*1.25)*1.2)</f>
        <v>0.56999999999999995</v>
      </c>
      <c r="AA799">
        <v>0</v>
      </c>
      <c r="AB799">
        <v>1485.19</v>
      </c>
      <c r="AC799">
        <v>744.56</v>
      </c>
      <c r="AD799">
        <v>0</v>
      </c>
      <c r="AE799">
        <v>0</v>
      </c>
      <c r="AF799">
        <v>83.1</v>
      </c>
      <c r="AG799">
        <v>12.62</v>
      </c>
      <c r="AH799">
        <v>0</v>
      </c>
      <c r="AI799">
        <v>1</v>
      </c>
      <c r="AJ799">
        <v>17.07</v>
      </c>
      <c r="AK799">
        <v>56.35</v>
      </c>
      <c r="AL799">
        <v>1</v>
      </c>
      <c r="AM799">
        <v>2</v>
      </c>
      <c r="AN799">
        <v>0</v>
      </c>
      <c r="AO799">
        <v>1</v>
      </c>
      <c r="AP799">
        <v>1</v>
      </c>
      <c r="AQ799">
        <v>0</v>
      </c>
      <c r="AR799">
        <v>0</v>
      </c>
      <c r="AS799" t="s">
        <v>3</v>
      </c>
      <c r="AT799">
        <v>0.38</v>
      </c>
      <c r="AU799" t="s">
        <v>140</v>
      </c>
      <c r="AV799">
        <v>0</v>
      </c>
      <c r="AW799">
        <v>2</v>
      </c>
      <c r="AX799">
        <v>85738036</v>
      </c>
      <c r="AY799">
        <v>1</v>
      </c>
      <c r="AZ799">
        <v>0</v>
      </c>
      <c r="BA799">
        <v>787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CV799">
        <v>0</v>
      </c>
      <c r="CW799">
        <f>ROUND(Y799*Source!I400*DO799,9)</f>
        <v>1.7300127000000001</v>
      </c>
      <c r="CX799">
        <f>ROUND(Y799*Source!I400,9)</f>
        <v>0.13708500000000001</v>
      </c>
      <c r="CY799">
        <f>AB799</f>
        <v>1485.19</v>
      </c>
      <c r="CZ799">
        <f>AF799</f>
        <v>83.1</v>
      </c>
      <c r="DA799">
        <f>AJ799</f>
        <v>17.07</v>
      </c>
      <c r="DB799">
        <f>ROUND(((ROUND(AT799*CZ799,2)*1.25)*1.2),6)</f>
        <v>47.37</v>
      </c>
      <c r="DC799">
        <f>ROUND(((ROUND(AT799*AG799,2)*1.25)*1.2),6)</f>
        <v>7.2</v>
      </c>
      <c r="DD799" t="s">
        <v>3</v>
      </c>
      <c r="DE799" t="s">
        <v>3</v>
      </c>
      <c r="DF799">
        <f t="shared" si="453"/>
        <v>0</v>
      </c>
      <c r="DG799">
        <f>ROUND(ROUND(AF799*AJ799,2)*CX799,2)</f>
        <v>194.46</v>
      </c>
      <c r="DH799">
        <f>ROUND(ROUND(AG799*AK799,2)*CX799,2)</f>
        <v>97.49</v>
      </c>
      <c r="DI799">
        <f t="shared" si="441"/>
        <v>0</v>
      </c>
      <c r="DJ799">
        <f>DG799</f>
        <v>194.46</v>
      </c>
      <c r="DK799">
        <v>0</v>
      </c>
      <c r="DL799" t="s">
        <v>707</v>
      </c>
      <c r="DM799">
        <v>0</v>
      </c>
      <c r="DN799" t="s">
        <v>686</v>
      </c>
      <c r="DO799">
        <v>12.62</v>
      </c>
    </row>
    <row r="800" spans="1:119" x14ac:dyDescent="0.2">
      <c r="A800">
        <f>ROW(Source!A400)</f>
        <v>400</v>
      </c>
      <c r="B800">
        <v>85736473</v>
      </c>
      <c r="C800">
        <v>85738011</v>
      </c>
      <c r="D800">
        <v>85230030</v>
      </c>
      <c r="E800">
        <v>1</v>
      </c>
      <c r="F800">
        <v>1</v>
      </c>
      <c r="G800">
        <v>1081</v>
      </c>
      <c r="H800">
        <v>2</v>
      </c>
      <c r="I800" t="s">
        <v>784</v>
      </c>
      <c r="J800" t="s">
        <v>785</v>
      </c>
      <c r="K800" t="s">
        <v>786</v>
      </c>
      <c r="L800">
        <v>1368</v>
      </c>
      <c r="N800">
        <v>1011</v>
      </c>
      <c r="O800" t="s">
        <v>690</v>
      </c>
      <c r="P800" t="s">
        <v>690</v>
      </c>
      <c r="Q800">
        <v>1</v>
      </c>
      <c r="W800">
        <v>0</v>
      </c>
      <c r="X800">
        <v>-78639889</v>
      </c>
      <c r="Y800">
        <f>((AT800*1.25)*1.2)</f>
        <v>1.095</v>
      </c>
      <c r="AA800">
        <v>0</v>
      </c>
      <c r="AB800">
        <v>663.59</v>
      </c>
      <c r="AC800">
        <v>659.6</v>
      </c>
      <c r="AD800">
        <v>0</v>
      </c>
      <c r="AE800">
        <v>0</v>
      </c>
      <c r="AF800">
        <v>11.57</v>
      </c>
      <c r="AG800">
        <v>11.18</v>
      </c>
      <c r="AH800">
        <v>0</v>
      </c>
      <c r="AI800">
        <v>1</v>
      </c>
      <c r="AJ800">
        <v>54.78</v>
      </c>
      <c r="AK800">
        <v>56.35</v>
      </c>
      <c r="AL800">
        <v>1</v>
      </c>
      <c r="AM800">
        <v>2</v>
      </c>
      <c r="AN800">
        <v>0</v>
      </c>
      <c r="AO800">
        <v>1</v>
      </c>
      <c r="AP800">
        <v>1</v>
      </c>
      <c r="AQ800">
        <v>0</v>
      </c>
      <c r="AR800">
        <v>0</v>
      </c>
      <c r="AS800" t="s">
        <v>3</v>
      </c>
      <c r="AT800">
        <v>0.73</v>
      </c>
      <c r="AU800" t="s">
        <v>140</v>
      </c>
      <c r="AV800">
        <v>0</v>
      </c>
      <c r="AW800">
        <v>2</v>
      </c>
      <c r="AX800">
        <v>85738037</v>
      </c>
      <c r="AY800">
        <v>1</v>
      </c>
      <c r="AZ800">
        <v>0</v>
      </c>
      <c r="BA800">
        <v>788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CV800">
        <v>0</v>
      </c>
      <c r="CW800">
        <f>ROUND(Y800*Source!I400*DO800,9)</f>
        <v>2.94422505</v>
      </c>
      <c r="CX800">
        <f>ROUND(Y800*Source!I400,9)</f>
        <v>0.26334750000000001</v>
      </c>
      <c r="CY800">
        <f>AB800</f>
        <v>663.59</v>
      </c>
      <c r="CZ800">
        <f>AF800</f>
        <v>11.57</v>
      </c>
      <c r="DA800">
        <f>AJ800</f>
        <v>54.78</v>
      </c>
      <c r="DB800">
        <f>ROUND(((ROUND(AT800*CZ800,2)*1.25)*1.2),6)</f>
        <v>12.675000000000001</v>
      </c>
      <c r="DC800">
        <f>ROUND(((ROUND(AT800*AG800,2)*1.25)*1.2),6)</f>
        <v>12.24</v>
      </c>
      <c r="DD800" t="s">
        <v>3</v>
      </c>
      <c r="DE800" t="s">
        <v>3</v>
      </c>
      <c r="DF800">
        <f t="shared" si="453"/>
        <v>0</v>
      </c>
      <c r="DG800">
        <f>ROUND(ROUND(AF800*AJ800,2)*CX800,2)</f>
        <v>166.91</v>
      </c>
      <c r="DH800">
        <f>ROUND(ROUND(AG800*AK800,2)*CX800,2)</f>
        <v>165.91</v>
      </c>
      <c r="DI800">
        <f t="shared" si="441"/>
        <v>0</v>
      </c>
      <c r="DJ800">
        <f>DG800</f>
        <v>166.91</v>
      </c>
      <c r="DK800">
        <v>0</v>
      </c>
      <c r="DL800" t="s">
        <v>707</v>
      </c>
      <c r="DM800">
        <v>0</v>
      </c>
      <c r="DN800" t="s">
        <v>686</v>
      </c>
      <c r="DO800">
        <v>11.18</v>
      </c>
    </row>
    <row r="801" spans="1:119" x14ac:dyDescent="0.2">
      <c r="A801">
        <f>ROW(Source!A400)</f>
        <v>400</v>
      </c>
      <c r="B801">
        <v>85736473</v>
      </c>
      <c r="C801">
        <v>85738011</v>
      </c>
      <c r="D801">
        <v>85199625</v>
      </c>
      <c r="E801">
        <v>1</v>
      </c>
      <c r="F801">
        <v>1</v>
      </c>
      <c r="G801">
        <v>1081</v>
      </c>
      <c r="H801">
        <v>3</v>
      </c>
      <c r="I801" t="s">
        <v>787</v>
      </c>
      <c r="J801" t="s">
        <v>788</v>
      </c>
      <c r="K801" t="s">
        <v>789</v>
      </c>
      <c r="L801">
        <v>1348</v>
      </c>
      <c r="N801">
        <v>1009</v>
      </c>
      <c r="O801" t="s">
        <v>700</v>
      </c>
      <c r="P801" t="s">
        <v>700</v>
      </c>
      <c r="Q801">
        <v>1000</v>
      </c>
      <c r="W801">
        <v>0</v>
      </c>
      <c r="X801">
        <v>-1332080322</v>
      </c>
      <c r="Y801">
        <f t="shared" ref="Y801:Y806" si="461">((AT801*1)*1)</f>
        <v>4.6000000000000001E-4</v>
      </c>
      <c r="AA801">
        <v>69159.320000000007</v>
      </c>
      <c r="AB801">
        <v>0</v>
      </c>
      <c r="AC801">
        <v>0</v>
      </c>
      <c r="AD801">
        <v>0</v>
      </c>
      <c r="AE801">
        <v>11782.95</v>
      </c>
      <c r="AF801">
        <v>0</v>
      </c>
      <c r="AG801">
        <v>0</v>
      </c>
      <c r="AH801">
        <v>0</v>
      </c>
      <c r="AI801">
        <v>5.76</v>
      </c>
      <c r="AJ801">
        <v>1</v>
      </c>
      <c r="AK801">
        <v>1</v>
      </c>
      <c r="AL801">
        <v>1</v>
      </c>
      <c r="AM801">
        <v>2</v>
      </c>
      <c r="AN801">
        <v>0</v>
      </c>
      <c r="AO801">
        <v>1</v>
      </c>
      <c r="AP801">
        <v>1</v>
      </c>
      <c r="AQ801">
        <v>0</v>
      </c>
      <c r="AR801">
        <v>0</v>
      </c>
      <c r="AS801" t="s">
        <v>3</v>
      </c>
      <c r="AT801">
        <v>4.6000000000000001E-4</v>
      </c>
      <c r="AU801" t="s">
        <v>42</v>
      </c>
      <c r="AV801">
        <v>0</v>
      </c>
      <c r="AW801">
        <v>2</v>
      </c>
      <c r="AX801">
        <v>85738038</v>
      </c>
      <c r="AY801">
        <v>1</v>
      </c>
      <c r="AZ801">
        <v>0</v>
      </c>
      <c r="BA801">
        <v>789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CV801">
        <v>0</v>
      </c>
      <c r="CW801">
        <v>0</v>
      </c>
      <c r="CX801">
        <f>ROUND(Y801*Source!I400,9)</f>
        <v>1.1063E-4</v>
      </c>
      <c r="CY801">
        <f t="shared" ref="CY801:CY806" si="462">AA801</f>
        <v>69159.320000000007</v>
      </c>
      <c r="CZ801">
        <f t="shared" ref="CZ801:CZ806" si="463">AE801</f>
        <v>11782.95</v>
      </c>
      <c r="DA801">
        <f t="shared" ref="DA801:DA806" si="464">AI801</f>
        <v>5.76</v>
      </c>
      <c r="DB801">
        <f t="shared" ref="DB801:DB806" si="465">ROUND(((ROUND(AT801*CZ801,2)*1)*1),6)</f>
        <v>5.42</v>
      </c>
      <c r="DC801">
        <f t="shared" ref="DC801:DC806" si="466">ROUND(((ROUND(AT801*AG801,2)*1)*1),6)</f>
        <v>0</v>
      </c>
      <c r="DD801" t="s">
        <v>3</v>
      </c>
      <c r="DE801" t="s">
        <v>3</v>
      </c>
      <c r="DF801">
        <f t="shared" ref="DF801:DF806" si="467">ROUND(ROUND(AE801*AI801,2)*CX801,2)</f>
        <v>7.51</v>
      </c>
      <c r="DG801">
        <f t="shared" ref="DG801:DG822" si="468">ROUND(ROUND(AF801,2)*CX801,2)</f>
        <v>0</v>
      </c>
      <c r="DH801">
        <f t="shared" ref="DH801:DH823" si="469">ROUND(ROUND(AG801,2)*CX801,2)</f>
        <v>0</v>
      </c>
      <c r="DI801">
        <f t="shared" si="441"/>
        <v>0</v>
      </c>
      <c r="DJ801">
        <f t="shared" ref="DJ801:DJ806" si="470">DF801</f>
        <v>7.51</v>
      </c>
      <c r="DK801">
        <v>0</v>
      </c>
      <c r="DL801" t="s">
        <v>3</v>
      </c>
      <c r="DM801">
        <v>0</v>
      </c>
      <c r="DN801" t="s">
        <v>3</v>
      </c>
      <c r="DO801">
        <v>0</v>
      </c>
    </row>
    <row r="802" spans="1:119" x14ac:dyDescent="0.2">
      <c r="A802">
        <f>ROW(Source!A400)</f>
        <v>400</v>
      </c>
      <c r="B802">
        <v>85736473</v>
      </c>
      <c r="C802">
        <v>85738011</v>
      </c>
      <c r="D802">
        <v>85200055</v>
      </c>
      <c r="E802">
        <v>1</v>
      </c>
      <c r="F802">
        <v>1</v>
      </c>
      <c r="G802">
        <v>1081</v>
      </c>
      <c r="H802">
        <v>3</v>
      </c>
      <c r="I802" t="s">
        <v>502</v>
      </c>
      <c r="J802" t="s">
        <v>505</v>
      </c>
      <c r="K802" t="s">
        <v>503</v>
      </c>
      <c r="L802">
        <v>1330</v>
      </c>
      <c r="N802">
        <v>1005</v>
      </c>
      <c r="O802" t="s">
        <v>504</v>
      </c>
      <c r="P802" t="s">
        <v>504</v>
      </c>
      <c r="Q802">
        <v>10</v>
      </c>
      <c r="W802">
        <v>0</v>
      </c>
      <c r="X802">
        <v>1088311273</v>
      </c>
      <c r="Y802">
        <f t="shared" si="461"/>
        <v>36.799999999999997</v>
      </c>
      <c r="AA802">
        <v>364.47</v>
      </c>
      <c r="AB802">
        <v>0</v>
      </c>
      <c r="AC802">
        <v>0</v>
      </c>
      <c r="AD802">
        <v>0</v>
      </c>
      <c r="AE802">
        <v>34.26</v>
      </c>
      <c r="AF802">
        <v>0</v>
      </c>
      <c r="AG802">
        <v>0</v>
      </c>
      <c r="AH802">
        <v>0</v>
      </c>
      <c r="AI802">
        <v>10.44</v>
      </c>
      <c r="AJ802">
        <v>1</v>
      </c>
      <c r="AK802">
        <v>1</v>
      </c>
      <c r="AL802">
        <v>1</v>
      </c>
      <c r="AM802">
        <v>0</v>
      </c>
      <c r="AN802">
        <v>0</v>
      </c>
      <c r="AO802">
        <v>0</v>
      </c>
      <c r="AP802">
        <v>1</v>
      </c>
      <c r="AQ802">
        <v>0</v>
      </c>
      <c r="AR802">
        <v>0</v>
      </c>
      <c r="AS802" t="s">
        <v>3</v>
      </c>
      <c r="AT802">
        <v>36.799999999999997</v>
      </c>
      <c r="AU802" t="s">
        <v>42</v>
      </c>
      <c r="AV802">
        <v>0</v>
      </c>
      <c r="AW802">
        <v>1</v>
      </c>
      <c r="AX802">
        <v>-1</v>
      </c>
      <c r="AY802">
        <v>0</v>
      </c>
      <c r="AZ802">
        <v>0</v>
      </c>
      <c r="BA802" t="s">
        <v>3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CV802">
        <v>0</v>
      </c>
      <c r="CW802">
        <v>0</v>
      </c>
      <c r="CX802">
        <f>ROUND(Y802*Source!I400,9)</f>
        <v>8.8504000000000005</v>
      </c>
      <c r="CY802">
        <f t="shared" si="462"/>
        <v>364.47</v>
      </c>
      <c r="CZ802">
        <f t="shared" si="463"/>
        <v>34.26</v>
      </c>
      <c r="DA802">
        <f t="shared" si="464"/>
        <v>10.44</v>
      </c>
      <c r="DB802">
        <f t="shared" si="465"/>
        <v>1260.77</v>
      </c>
      <c r="DC802">
        <f t="shared" si="466"/>
        <v>0</v>
      </c>
      <c r="DD802" t="s">
        <v>3</v>
      </c>
      <c r="DE802" t="s">
        <v>3</v>
      </c>
      <c r="DF802">
        <f t="shared" si="467"/>
        <v>3165.52</v>
      </c>
      <c r="DG802">
        <f t="shared" si="468"/>
        <v>0</v>
      </c>
      <c r="DH802">
        <f t="shared" si="469"/>
        <v>0</v>
      </c>
      <c r="DI802">
        <f t="shared" si="441"/>
        <v>0</v>
      </c>
      <c r="DJ802">
        <f t="shared" si="470"/>
        <v>3165.52</v>
      </c>
      <c r="DK802">
        <v>0</v>
      </c>
      <c r="DL802" t="s">
        <v>3</v>
      </c>
      <c r="DM802">
        <v>0</v>
      </c>
      <c r="DN802" t="s">
        <v>3</v>
      </c>
      <c r="DO802">
        <v>0</v>
      </c>
    </row>
    <row r="803" spans="1:119" x14ac:dyDescent="0.2">
      <c r="A803">
        <f>ROW(Source!A400)</f>
        <v>400</v>
      </c>
      <c r="B803">
        <v>85736473</v>
      </c>
      <c r="C803">
        <v>85738011</v>
      </c>
      <c r="D803">
        <v>85198870</v>
      </c>
      <c r="E803">
        <v>1</v>
      </c>
      <c r="F803">
        <v>1</v>
      </c>
      <c r="G803">
        <v>1081</v>
      </c>
      <c r="H803">
        <v>3</v>
      </c>
      <c r="I803" t="s">
        <v>790</v>
      </c>
      <c r="J803" t="s">
        <v>791</v>
      </c>
      <c r="K803" t="s">
        <v>792</v>
      </c>
      <c r="L803">
        <v>1346</v>
      </c>
      <c r="N803">
        <v>1009</v>
      </c>
      <c r="O803" t="s">
        <v>723</v>
      </c>
      <c r="P803" t="s">
        <v>723</v>
      </c>
      <c r="Q803">
        <v>1</v>
      </c>
      <c r="W803">
        <v>0</v>
      </c>
      <c r="X803">
        <v>-2051059761</v>
      </c>
      <c r="Y803">
        <f t="shared" si="461"/>
        <v>0.18</v>
      </c>
      <c r="AA803">
        <v>367.08</v>
      </c>
      <c r="AB803">
        <v>0</v>
      </c>
      <c r="AC803">
        <v>0</v>
      </c>
      <c r="AD803">
        <v>0</v>
      </c>
      <c r="AE803">
        <v>47.65</v>
      </c>
      <c r="AF803">
        <v>0</v>
      </c>
      <c r="AG803">
        <v>0</v>
      </c>
      <c r="AH803">
        <v>0</v>
      </c>
      <c r="AI803">
        <v>7.56</v>
      </c>
      <c r="AJ803">
        <v>1</v>
      </c>
      <c r="AK803">
        <v>1</v>
      </c>
      <c r="AL803">
        <v>1</v>
      </c>
      <c r="AM803">
        <v>2</v>
      </c>
      <c r="AN803">
        <v>0</v>
      </c>
      <c r="AO803">
        <v>1</v>
      </c>
      <c r="AP803">
        <v>1</v>
      </c>
      <c r="AQ803">
        <v>0</v>
      </c>
      <c r="AR803">
        <v>0</v>
      </c>
      <c r="AS803" t="s">
        <v>3</v>
      </c>
      <c r="AT803">
        <v>0.18</v>
      </c>
      <c r="AU803" t="s">
        <v>42</v>
      </c>
      <c r="AV803">
        <v>0</v>
      </c>
      <c r="AW803">
        <v>2</v>
      </c>
      <c r="AX803">
        <v>85738039</v>
      </c>
      <c r="AY803">
        <v>1</v>
      </c>
      <c r="AZ803">
        <v>0</v>
      </c>
      <c r="BA803">
        <v>790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CV803">
        <v>0</v>
      </c>
      <c r="CW803">
        <v>0</v>
      </c>
      <c r="CX803">
        <f>ROUND(Y803*Source!I400,9)</f>
        <v>4.3290000000000002E-2</v>
      </c>
      <c r="CY803">
        <f t="shared" si="462"/>
        <v>367.08</v>
      </c>
      <c r="CZ803">
        <f t="shared" si="463"/>
        <v>47.65</v>
      </c>
      <c r="DA803">
        <f t="shared" si="464"/>
        <v>7.56</v>
      </c>
      <c r="DB803">
        <f t="shared" si="465"/>
        <v>8.58</v>
      </c>
      <c r="DC803">
        <f t="shared" si="466"/>
        <v>0</v>
      </c>
      <c r="DD803" t="s">
        <v>3</v>
      </c>
      <c r="DE803" t="s">
        <v>3</v>
      </c>
      <c r="DF803">
        <f t="shared" si="467"/>
        <v>15.59</v>
      </c>
      <c r="DG803">
        <f t="shared" si="468"/>
        <v>0</v>
      </c>
      <c r="DH803">
        <f t="shared" si="469"/>
        <v>0</v>
      </c>
      <c r="DI803">
        <f t="shared" si="441"/>
        <v>0</v>
      </c>
      <c r="DJ803">
        <f t="shared" si="470"/>
        <v>15.59</v>
      </c>
      <c r="DK803">
        <v>0</v>
      </c>
      <c r="DL803" t="s">
        <v>3</v>
      </c>
      <c r="DM803">
        <v>0</v>
      </c>
      <c r="DN803" t="s">
        <v>3</v>
      </c>
      <c r="DO803">
        <v>0</v>
      </c>
    </row>
    <row r="804" spans="1:119" x14ac:dyDescent="0.2">
      <c r="A804">
        <f>ROW(Source!A400)</f>
        <v>400</v>
      </c>
      <c r="B804">
        <v>85736473</v>
      </c>
      <c r="C804">
        <v>85738011</v>
      </c>
      <c r="D804">
        <v>85200797</v>
      </c>
      <c r="E804">
        <v>1</v>
      </c>
      <c r="F804">
        <v>1</v>
      </c>
      <c r="G804">
        <v>1081</v>
      </c>
      <c r="H804">
        <v>3</v>
      </c>
      <c r="I804" t="s">
        <v>793</v>
      </c>
      <c r="J804" t="s">
        <v>794</v>
      </c>
      <c r="K804" t="s">
        <v>795</v>
      </c>
      <c r="L804">
        <v>1346</v>
      </c>
      <c r="N804">
        <v>1009</v>
      </c>
      <c r="O804" t="s">
        <v>723</v>
      </c>
      <c r="P804" t="s">
        <v>723</v>
      </c>
      <c r="Q804">
        <v>1</v>
      </c>
      <c r="W804">
        <v>0</v>
      </c>
      <c r="X804">
        <v>-861631226</v>
      </c>
      <c r="Y804">
        <f t="shared" si="461"/>
        <v>0.05</v>
      </c>
      <c r="AA804">
        <v>166.62</v>
      </c>
      <c r="AB804">
        <v>0</v>
      </c>
      <c r="AC804">
        <v>0</v>
      </c>
      <c r="AD804">
        <v>0</v>
      </c>
      <c r="AE804">
        <v>27.62</v>
      </c>
      <c r="AF804">
        <v>0</v>
      </c>
      <c r="AG804">
        <v>0</v>
      </c>
      <c r="AH804">
        <v>0</v>
      </c>
      <c r="AI804">
        <v>5.92</v>
      </c>
      <c r="AJ804">
        <v>1</v>
      </c>
      <c r="AK804">
        <v>1</v>
      </c>
      <c r="AL804">
        <v>1</v>
      </c>
      <c r="AM804">
        <v>2</v>
      </c>
      <c r="AN804">
        <v>0</v>
      </c>
      <c r="AO804">
        <v>1</v>
      </c>
      <c r="AP804">
        <v>1</v>
      </c>
      <c r="AQ804">
        <v>0</v>
      </c>
      <c r="AR804">
        <v>0</v>
      </c>
      <c r="AS804" t="s">
        <v>3</v>
      </c>
      <c r="AT804">
        <v>0.05</v>
      </c>
      <c r="AU804" t="s">
        <v>42</v>
      </c>
      <c r="AV804">
        <v>0</v>
      </c>
      <c r="AW804">
        <v>2</v>
      </c>
      <c r="AX804">
        <v>85738040</v>
      </c>
      <c r="AY804">
        <v>1</v>
      </c>
      <c r="AZ804">
        <v>0</v>
      </c>
      <c r="BA804">
        <v>791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CV804">
        <v>0</v>
      </c>
      <c r="CW804">
        <v>0</v>
      </c>
      <c r="CX804">
        <f>ROUND(Y804*Source!I400,9)</f>
        <v>1.2024999999999999E-2</v>
      </c>
      <c r="CY804">
        <f t="shared" si="462"/>
        <v>166.62</v>
      </c>
      <c r="CZ804">
        <f t="shared" si="463"/>
        <v>27.62</v>
      </c>
      <c r="DA804">
        <f t="shared" si="464"/>
        <v>5.92</v>
      </c>
      <c r="DB804">
        <f t="shared" si="465"/>
        <v>1.38</v>
      </c>
      <c r="DC804">
        <f t="shared" si="466"/>
        <v>0</v>
      </c>
      <c r="DD804" t="s">
        <v>3</v>
      </c>
      <c r="DE804" t="s">
        <v>3</v>
      </c>
      <c r="DF804">
        <f t="shared" si="467"/>
        <v>1.97</v>
      </c>
      <c r="DG804">
        <f t="shared" si="468"/>
        <v>0</v>
      </c>
      <c r="DH804">
        <f t="shared" si="469"/>
        <v>0</v>
      </c>
      <c r="DI804">
        <f t="shared" si="441"/>
        <v>0</v>
      </c>
      <c r="DJ804">
        <f t="shared" si="470"/>
        <v>1.97</v>
      </c>
      <c r="DK804">
        <v>0</v>
      </c>
      <c r="DL804" t="s">
        <v>3</v>
      </c>
      <c r="DM804">
        <v>0</v>
      </c>
      <c r="DN804" t="s">
        <v>3</v>
      </c>
      <c r="DO804">
        <v>0</v>
      </c>
    </row>
    <row r="805" spans="1:119" x14ac:dyDescent="0.2">
      <c r="A805">
        <f>ROW(Source!A400)</f>
        <v>400</v>
      </c>
      <c r="B805">
        <v>85736473</v>
      </c>
      <c r="C805">
        <v>85738011</v>
      </c>
      <c r="D805">
        <v>85199538</v>
      </c>
      <c r="E805">
        <v>1</v>
      </c>
      <c r="F805">
        <v>1</v>
      </c>
      <c r="G805">
        <v>1081</v>
      </c>
      <c r="H805">
        <v>3</v>
      </c>
      <c r="I805" t="s">
        <v>796</v>
      </c>
      <c r="J805" t="s">
        <v>797</v>
      </c>
      <c r="K805" t="s">
        <v>798</v>
      </c>
      <c r="L805">
        <v>1348</v>
      </c>
      <c r="N805">
        <v>1009</v>
      </c>
      <c r="O805" t="s">
        <v>700</v>
      </c>
      <c r="P805" t="s">
        <v>700</v>
      </c>
      <c r="Q805">
        <v>1000</v>
      </c>
      <c r="W805">
        <v>0</v>
      </c>
      <c r="X805">
        <v>-557692701</v>
      </c>
      <c r="Y805">
        <f t="shared" si="461"/>
        <v>6.1399999999999996E-3</v>
      </c>
      <c r="AA805">
        <v>74182.8</v>
      </c>
      <c r="AB805">
        <v>0</v>
      </c>
      <c r="AC805">
        <v>0</v>
      </c>
      <c r="AD805">
        <v>0</v>
      </c>
      <c r="AE805">
        <v>7973.67</v>
      </c>
      <c r="AF805">
        <v>0</v>
      </c>
      <c r="AG805">
        <v>0</v>
      </c>
      <c r="AH805">
        <v>0</v>
      </c>
      <c r="AI805">
        <v>9.1300000000000008</v>
      </c>
      <c r="AJ805">
        <v>1</v>
      </c>
      <c r="AK805">
        <v>1</v>
      </c>
      <c r="AL805">
        <v>1</v>
      </c>
      <c r="AM805">
        <v>2</v>
      </c>
      <c r="AN805">
        <v>0</v>
      </c>
      <c r="AO805">
        <v>1</v>
      </c>
      <c r="AP805">
        <v>1</v>
      </c>
      <c r="AQ805">
        <v>0</v>
      </c>
      <c r="AR805">
        <v>0</v>
      </c>
      <c r="AS805" t="s">
        <v>3</v>
      </c>
      <c r="AT805">
        <v>6.1399999999999996E-3</v>
      </c>
      <c r="AU805" t="s">
        <v>42</v>
      </c>
      <c r="AV805">
        <v>0</v>
      </c>
      <c r="AW805">
        <v>2</v>
      </c>
      <c r="AX805">
        <v>85738041</v>
      </c>
      <c r="AY805">
        <v>1</v>
      </c>
      <c r="AZ805">
        <v>0</v>
      </c>
      <c r="BA805">
        <v>792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CV805">
        <v>0</v>
      </c>
      <c r="CW805">
        <v>0</v>
      </c>
      <c r="CX805">
        <f>ROUND(Y805*Source!I400,9)</f>
        <v>1.47667E-3</v>
      </c>
      <c r="CY805">
        <f t="shared" si="462"/>
        <v>74182.8</v>
      </c>
      <c r="CZ805">
        <f t="shared" si="463"/>
        <v>7973.67</v>
      </c>
      <c r="DA805">
        <f t="shared" si="464"/>
        <v>9.1300000000000008</v>
      </c>
      <c r="DB805">
        <f t="shared" si="465"/>
        <v>48.96</v>
      </c>
      <c r="DC805">
        <f t="shared" si="466"/>
        <v>0</v>
      </c>
      <c r="DD805" t="s">
        <v>3</v>
      </c>
      <c r="DE805" t="s">
        <v>3</v>
      </c>
      <c r="DF805">
        <f t="shared" si="467"/>
        <v>107.5</v>
      </c>
      <c r="DG805">
        <f t="shared" si="468"/>
        <v>0</v>
      </c>
      <c r="DH805">
        <f t="shared" si="469"/>
        <v>0</v>
      </c>
      <c r="DI805">
        <f t="shared" si="441"/>
        <v>0</v>
      </c>
      <c r="DJ805">
        <f t="shared" si="470"/>
        <v>107.5</v>
      </c>
      <c r="DK805">
        <v>0</v>
      </c>
      <c r="DL805" t="s">
        <v>3</v>
      </c>
      <c r="DM805">
        <v>0</v>
      </c>
      <c r="DN805" t="s">
        <v>3</v>
      </c>
      <c r="DO805">
        <v>0</v>
      </c>
    </row>
    <row r="806" spans="1:119" x14ac:dyDescent="0.2">
      <c r="A806">
        <f>ROW(Source!A400)</f>
        <v>400</v>
      </c>
      <c r="B806">
        <v>85736473</v>
      </c>
      <c r="C806">
        <v>85738011</v>
      </c>
      <c r="D806">
        <v>85206120</v>
      </c>
      <c r="E806">
        <v>1</v>
      </c>
      <c r="F806">
        <v>1</v>
      </c>
      <c r="G806">
        <v>1081</v>
      </c>
      <c r="H806">
        <v>3</v>
      </c>
      <c r="I806" t="s">
        <v>799</v>
      </c>
      <c r="J806" t="s">
        <v>800</v>
      </c>
      <c r="K806" t="s">
        <v>801</v>
      </c>
      <c r="L806">
        <v>1346</v>
      </c>
      <c r="N806">
        <v>1009</v>
      </c>
      <c r="O806" t="s">
        <v>723</v>
      </c>
      <c r="P806" t="s">
        <v>723</v>
      </c>
      <c r="Q806">
        <v>1</v>
      </c>
      <c r="W806">
        <v>0</v>
      </c>
      <c r="X806">
        <v>-242994275</v>
      </c>
      <c r="Y806">
        <f t="shared" si="461"/>
        <v>6.4000000000000001E-2</v>
      </c>
      <c r="AA806">
        <v>450.91</v>
      </c>
      <c r="AB806">
        <v>0</v>
      </c>
      <c r="AC806">
        <v>0</v>
      </c>
      <c r="AD806">
        <v>0</v>
      </c>
      <c r="AE806">
        <v>409.72</v>
      </c>
      <c r="AF806">
        <v>0</v>
      </c>
      <c r="AG806">
        <v>0</v>
      </c>
      <c r="AH806">
        <v>0</v>
      </c>
      <c r="AI806">
        <v>1.08</v>
      </c>
      <c r="AJ806">
        <v>1</v>
      </c>
      <c r="AK806">
        <v>1</v>
      </c>
      <c r="AL806">
        <v>1</v>
      </c>
      <c r="AM806">
        <v>2</v>
      </c>
      <c r="AN806">
        <v>0</v>
      </c>
      <c r="AO806">
        <v>1</v>
      </c>
      <c r="AP806">
        <v>1</v>
      </c>
      <c r="AQ806">
        <v>0</v>
      </c>
      <c r="AR806">
        <v>0</v>
      </c>
      <c r="AS806" t="s">
        <v>3</v>
      </c>
      <c r="AT806">
        <v>6.4000000000000001E-2</v>
      </c>
      <c r="AU806" t="s">
        <v>42</v>
      </c>
      <c r="AV806">
        <v>0</v>
      </c>
      <c r="AW806">
        <v>2</v>
      </c>
      <c r="AX806">
        <v>85738042</v>
      </c>
      <c r="AY806">
        <v>1</v>
      </c>
      <c r="AZ806">
        <v>0</v>
      </c>
      <c r="BA806">
        <v>793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CV806">
        <v>0</v>
      </c>
      <c r="CW806">
        <v>0</v>
      </c>
      <c r="CX806">
        <f>ROUND(Y806*Source!I400,9)</f>
        <v>1.5391999999999999E-2</v>
      </c>
      <c r="CY806">
        <f t="shared" si="462"/>
        <v>450.91</v>
      </c>
      <c r="CZ806">
        <f t="shared" si="463"/>
        <v>409.72</v>
      </c>
      <c r="DA806">
        <f t="shared" si="464"/>
        <v>1.08</v>
      </c>
      <c r="DB806">
        <f t="shared" si="465"/>
        <v>26.22</v>
      </c>
      <c r="DC806">
        <f t="shared" si="466"/>
        <v>0</v>
      </c>
      <c r="DD806" t="s">
        <v>3</v>
      </c>
      <c r="DE806" t="s">
        <v>3</v>
      </c>
      <c r="DF806">
        <f t="shared" si="467"/>
        <v>6.81</v>
      </c>
      <c r="DG806">
        <f t="shared" si="468"/>
        <v>0</v>
      </c>
      <c r="DH806">
        <f t="shared" si="469"/>
        <v>0</v>
      </c>
      <c r="DI806">
        <f t="shared" si="441"/>
        <v>0</v>
      </c>
      <c r="DJ806">
        <f t="shared" si="470"/>
        <v>6.81</v>
      </c>
      <c r="DK806">
        <v>0</v>
      </c>
      <c r="DL806" t="s">
        <v>3</v>
      </c>
      <c r="DM806">
        <v>0</v>
      </c>
      <c r="DN806" t="s">
        <v>3</v>
      </c>
      <c r="DO806">
        <v>0</v>
      </c>
    </row>
    <row r="807" spans="1:119" x14ac:dyDescent="0.2">
      <c r="A807">
        <f>ROW(Source!A438)</f>
        <v>438</v>
      </c>
      <c r="B807">
        <v>85736471</v>
      </c>
      <c r="C807">
        <v>85738339</v>
      </c>
      <c r="D807">
        <v>85164021</v>
      </c>
      <c r="E807">
        <v>1081</v>
      </c>
      <c r="F807">
        <v>1</v>
      </c>
      <c r="G807">
        <v>1081</v>
      </c>
      <c r="H807">
        <v>1</v>
      </c>
      <c r="I807" t="s">
        <v>684</v>
      </c>
      <c r="J807" t="s">
        <v>3</v>
      </c>
      <c r="K807" t="s">
        <v>685</v>
      </c>
      <c r="L807">
        <v>1191</v>
      </c>
      <c r="N807">
        <v>1013</v>
      </c>
      <c r="O807" t="s">
        <v>686</v>
      </c>
      <c r="P807" t="s">
        <v>686</v>
      </c>
      <c r="Q807">
        <v>1</v>
      </c>
      <c r="W807">
        <v>0</v>
      </c>
      <c r="X807">
        <v>476480486</v>
      </c>
      <c r="Y807">
        <f>((AT807*1.15)*1.2)</f>
        <v>46.506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</v>
      </c>
      <c r="AJ807">
        <v>1</v>
      </c>
      <c r="AK807">
        <v>1</v>
      </c>
      <c r="AL807">
        <v>1</v>
      </c>
      <c r="AM807">
        <v>-2</v>
      </c>
      <c r="AN807">
        <v>0</v>
      </c>
      <c r="AO807">
        <v>1</v>
      </c>
      <c r="AP807">
        <v>1</v>
      </c>
      <c r="AQ807">
        <v>0</v>
      </c>
      <c r="AR807">
        <v>0</v>
      </c>
      <c r="AS807" t="s">
        <v>3</v>
      </c>
      <c r="AT807">
        <v>33.700000000000003</v>
      </c>
      <c r="AU807" t="s">
        <v>141</v>
      </c>
      <c r="AV807">
        <v>1</v>
      </c>
      <c r="AW807">
        <v>2</v>
      </c>
      <c r="AX807">
        <v>85738356</v>
      </c>
      <c r="AY807">
        <v>1</v>
      </c>
      <c r="AZ807">
        <v>0</v>
      </c>
      <c r="BA807">
        <v>795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CU807">
        <f>ROUND(AT807*Source!I438*AH807*AL807,2)</f>
        <v>0</v>
      </c>
      <c r="CV807">
        <f>ROUND(Y807*Source!I438,9)</f>
        <v>41.855400000000003</v>
      </c>
      <c r="CW807">
        <v>0</v>
      </c>
      <c r="CX807">
        <f>ROUND(Y807*Source!I438,9)</f>
        <v>41.855400000000003</v>
      </c>
      <c r="CY807">
        <f>AD807</f>
        <v>0</v>
      </c>
      <c r="CZ807">
        <f>AH807</f>
        <v>0</v>
      </c>
      <c r="DA807">
        <f>AL807</f>
        <v>1</v>
      </c>
      <c r="DB807">
        <f>ROUND(((ROUND(AT807*CZ807,2)*1.15)*1.2),6)</f>
        <v>0</v>
      </c>
      <c r="DC807">
        <f>ROUND(((ROUND(AT807*AG807,2)*1.15)*1.2),6)</f>
        <v>0</v>
      </c>
      <c r="DD807" t="s">
        <v>3</v>
      </c>
      <c r="DE807" t="s">
        <v>3</v>
      </c>
      <c r="DF807">
        <f t="shared" ref="DF807:DF825" si="471">ROUND(ROUND(AE807,2)*CX807,2)</f>
        <v>0</v>
      </c>
      <c r="DG807">
        <f t="shared" si="468"/>
        <v>0</v>
      </c>
      <c r="DH807">
        <f t="shared" si="469"/>
        <v>0</v>
      </c>
      <c r="DI807">
        <f t="shared" si="441"/>
        <v>0</v>
      </c>
      <c r="DJ807">
        <f>DI807</f>
        <v>0</v>
      </c>
      <c r="DK807">
        <v>0</v>
      </c>
      <c r="DL807" t="s">
        <v>3</v>
      </c>
      <c r="DM807">
        <v>0</v>
      </c>
      <c r="DN807" t="s">
        <v>3</v>
      </c>
      <c r="DO807">
        <v>0</v>
      </c>
    </row>
    <row r="808" spans="1:119" x14ac:dyDescent="0.2">
      <c r="A808">
        <f>ROW(Source!A438)</f>
        <v>438</v>
      </c>
      <c r="B808">
        <v>85736471</v>
      </c>
      <c r="C808">
        <v>85738339</v>
      </c>
      <c r="D808">
        <v>85229630</v>
      </c>
      <c r="E808">
        <v>1</v>
      </c>
      <c r="F808">
        <v>1</v>
      </c>
      <c r="G808">
        <v>1081</v>
      </c>
      <c r="H808">
        <v>2</v>
      </c>
      <c r="I808" t="s">
        <v>724</v>
      </c>
      <c r="J808" t="s">
        <v>725</v>
      </c>
      <c r="K808" t="s">
        <v>726</v>
      </c>
      <c r="L808">
        <v>1368</v>
      </c>
      <c r="N808">
        <v>1011</v>
      </c>
      <c r="O808" t="s">
        <v>690</v>
      </c>
      <c r="P808" t="s">
        <v>690</v>
      </c>
      <c r="Q808">
        <v>1</v>
      </c>
      <c r="W808">
        <v>0</v>
      </c>
      <c r="X808">
        <v>378609176</v>
      </c>
      <c r="Y808">
        <f>((AT808*1.25)*1.2)</f>
        <v>1.7849999999999997</v>
      </c>
      <c r="AA808">
        <v>0</v>
      </c>
      <c r="AB808">
        <v>3.39</v>
      </c>
      <c r="AC808">
        <v>0</v>
      </c>
      <c r="AD808">
        <v>0</v>
      </c>
      <c r="AE808">
        <v>0</v>
      </c>
      <c r="AF808">
        <v>3.18</v>
      </c>
      <c r="AG808">
        <v>0</v>
      </c>
      <c r="AH808">
        <v>0</v>
      </c>
      <c r="AI808">
        <v>1</v>
      </c>
      <c r="AJ808">
        <v>1</v>
      </c>
      <c r="AK808">
        <v>1</v>
      </c>
      <c r="AL808">
        <v>1</v>
      </c>
      <c r="AM808">
        <v>-2</v>
      </c>
      <c r="AN808">
        <v>0</v>
      </c>
      <c r="AO808">
        <v>1</v>
      </c>
      <c r="AP808">
        <v>1</v>
      </c>
      <c r="AQ808">
        <v>0</v>
      </c>
      <c r="AR808">
        <v>0</v>
      </c>
      <c r="AS808" t="s">
        <v>3</v>
      </c>
      <c r="AT808">
        <v>1.19</v>
      </c>
      <c r="AU808" t="s">
        <v>140</v>
      </c>
      <c r="AV808">
        <v>0</v>
      </c>
      <c r="AW808">
        <v>2</v>
      </c>
      <c r="AX808">
        <v>85738357</v>
      </c>
      <c r="AY808">
        <v>1</v>
      </c>
      <c r="AZ808">
        <v>0</v>
      </c>
      <c r="BA808">
        <v>796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CV808">
        <v>0</v>
      </c>
      <c r="CW808">
        <f>ROUND(Y808*Source!I438*DO808,9)</f>
        <v>0</v>
      </c>
      <c r="CX808">
        <f>ROUND(Y808*Source!I438,9)</f>
        <v>1.6065</v>
      </c>
      <c r="CY808">
        <f>AB808</f>
        <v>3.39</v>
      </c>
      <c r="CZ808">
        <f>AF808</f>
        <v>3.18</v>
      </c>
      <c r="DA808">
        <f>AJ808</f>
        <v>1</v>
      </c>
      <c r="DB808">
        <f>ROUND(((ROUND(AT808*CZ808,2)*1.25)*1.2),6)</f>
        <v>5.67</v>
      </c>
      <c r="DC808">
        <f>ROUND(((ROUND(AT808*AG808,2)*1.25)*1.2),6)</f>
        <v>0</v>
      </c>
      <c r="DD808" t="s">
        <v>3</v>
      </c>
      <c r="DE808" t="s">
        <v>3</v>
      </c>
      <c r="DF808">
        <f t="shared" si="471"/>
        <v>0</v>
      </c>
      <c r="DG808">
        <f t="shared" si="468"/>
        <v>5.1100000000000003</v>
      </c>
      <c r="DH808">
        <f t="shared" si="469"/>
        <v>0</v>
      </c>
      <c r="DI808">
        <f t="shared" si="441"/>
        <v>0</v>
      </c>
      <c r="DJ808">
        <f>DG808</f>
        <v>5.1100000000000003</v>
      </c>
      <c r="DK808">
        <v>0</v>
      </c>
      <c r="DL808" t="s">
        <v>3</v>
      </c>
      <c r="DM808">
        <v>0</v>
      </c>
      <c r="DN808" t="s">
        <v>3</v>
      </c>
      <c r="DO808">
        <v>0</v>
      </c>
    </row>
    <row r="809" spans="1:119" x14ac:dyDescent="0.2">
      <c r="A809">
        <f>ROW(Source!A438)</f>
        <v>438</v>
      </c>
      <c r="B809">
        <v>85736471</v>
      </c>
      <c r="C809">
        <v>85738339</v>
      </c>
      <c r="D809">
        <v>85229932</v>
      </c>
      <c r="E809">
        <v>1</v>
      </c>
      <c r="F809">
        <v>1</v>
      </c>
      <c r="G809">
        <v>1081</v>
      </c>
      <c r="H809">
        <v>2</v>
      </c>
      <c r="I809" t="s">
        <v>704</v>
      </c>
      <c r="J809" t="s">
        <v>705</v>
      </c>
      <c r="K809" t="s">
        <v>706</v>
      </c>
      <c r="L809">
        <v>1368</v>
      </c>
      <c r="N809">
        <v>1011</v>
      </c>
      <c r="O809" t="s">
        <v>690</v>
      </c>
      <c r="P809" t="s">
        <v>690</v>
      </c>
      <c r="Q809">
        <v>1</v>
      </c>
      <c r="W809">
        <v>0</v>
      </c>
      <c r="X809">
        <v>874612079</v>
      </c>
      <c r="Y809">
        <f>((AT809*1.25)*1.2)</f>
        <v>0.6</v>
      </c>
      <c r="AA809">
        <v>0</v>
      </c>
      <c r="AB809">
        <v>88.67</v>
      </c>
      <c r="AC809">
        <v>13.47</v>
      </c>
      <c r="AD809">
        <v>0</v>
      </c>
      <c r="AE809">
        <v>0</v>
      </c>
      <c r="AF809">
        <v>83.1</v>
      </c>
      <c r="AG809">
        <v>12.62</v>
      </c>
      <c r="AH809">
        <v>0</v>
      </c>
      <c r="AI809">
        <v>1</v>
      </c>
      <c r="AJ809">
        <v>1</v>
      </c>
      <c r="AK809">
        <v>1</v>
      </c>
      <c r="AL809">
        <v>1</v>
      </c>
      <c r="AM809">
        <v>-2</v>
      </c>
      <c r="AN809">
        <v>0</v>
      </c>
      <c r="AO809">
        <v>1</v>
      </c>
      <c r="AP809">
        <v>1</v>
      </c>
      <c r="AQ809">
        <v>0</v>
      </c>
      <c r="AR809">
        <v>0</v>
      </c>
      <c r="AS809" t="s">
        <v>3</v>
      </c>
      <c r="AT809">
        <v>0.4</v>
      </c>
      <c r="AU809" t="s">
        <v>140</v>
      </c>
      <c r="AV809">
        <v>0</v>
      </c>
      <c r="AW809">
        <v>2</v>
      </c>
      <c r="AX809">
        <v>85738358</v>
      </c>
      <c r="AY809">
        <v>1</v>
      </c>
      <c r="AZ809">
        <v>0</v>
      </c>
      <c r="BA809">
        <v>797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CV809">
        <v>0</v>
      </c>
      <c r="CW809">
        <f>ROUND(Y809*Source!I438*DO809,9)</f>
        <v>6.8148</v>
      </c>
      <c r="CX809">
        <f>ROUND(Y809*Source!I438,9)</f>
        <v>0.54</v>
      </c>
      <c r="CY809">
        <f>AB809</f>
        <v>88.67</v>
      </c>
      <c r="CZ809">
        <f>AF809</f>
        <v>83.1</v>
      </c>
      <c r="DA809">
        <f>AJ809</f>
        <v>1</v>
      </c>
      <c r="DB809">
        <f>ROUND(((ROUND(AT809*CZ809,2)*1.25)*1.2),6)</f>
        <v>49.86</v>
      </c>
      <c r="DC809">
        <f>ROUND(((ROUND(AT809*AG809,2)*1.25)*1.2),6)</f>
        <v>7.5750000000000002</v>
      </c>
      <c r="DD809" t="s">
        <v>3</v>
      </c>
      <c r="DE809" t="s">
        <v>3</v>
      </c>
      <c r="DF809">
        <f t="shared" si="471"/>
        <v>0</v>
      </c>
      <c r="DG809">
        <f t="shared" si="468"/>
        <v>44.87</v>
      </c>
      <c r="DH809">
        <f t="shared" si="469"/>
        <v>6.81</v>
      </c>
      <c r="DI809">
        <f t="shared" si="441"/>
        <v>0</v>
      </c>
      <c r="DJ809">
        <f>DG809</f>
        <v>44.87</v>
      </c>
      <c r="DK809">
        <v>0</v>
      </c>
      <c r="DL809" t="s">
        <v>707</v>
      </c>
      <c r="DM809">
        <v>0</v>
      </c>
      <c r="DN809" t="s">
        <v>686</v>
      </c>
      <c r="DO809">
        <v>12.62</v>
      </c>
    </row>
    <row r="810" spans="1:119" x14ac:dyDescent="0.2">
      <c r="A810">
        <f>ROW(Source!A438)</f>
        <v>438</v>
      </c>
      <c r="B810">
        <v>85736471</v>
      </c>
      <c r="C810">
        <v>85738339</v>
      </c>
      <c r="D810">
        <v>85229166</v>
      </c>
      <c r="E810">
        <v>1</v>
      </c>
      <c r="F810">
        <v>1</v>
      </c>
      <c r="G810">
        <v>1081</v>
      </c>
      <c r="H810">
        <v>2</v>
      </c>
      <c r="I810" t="s">
        <v>727</v>
      </c>
      <c r="J810" t="s">
        <v>728</v>
      </c>
      <c r="K810" t="s">
        <v>729</v>
      </c>
      <c r="L810">
        <v>1368</v>
      </c>
      <c r="N810">
        <v>1011</v>
      </c>
      <c r="O810" t="s">
        <v>690</v>
      </c>
      <c r="P810" t="s">
        <v>690</v>
      </c>
      <c r="Q810">
        <v>1</v>
      </c>
      <c r="W810">
        <v>0</v>
      </c>
      <c r="X810">
        <v>-44940208</v>
      </c>
      <c r="Y810">
        <f>((AT810*1.25)*1.2)</f>
        <v>0.09</v>
      </c>
      <c r="AA810">
        <v>0</v>
      </c>
      <c r="AB810">
        <v>191.17</v>
      </c>
      <c r="AC810">
        <v>18.059999999999999</v>
      </c>
      <c r="AD810">
        <v>0</v>
      </c>
      <c r="AE810">
        <v>0</v>
      </c>
      <c r="AF810">
        <v>179.17</v>
      </c>
      <c r="AG810">
        <v>16.93</v>
      </c>
      <c r="AH810">
        <v>0</v>
      </c>
      <c r="AI810">
        <v>1</v>
      </c>
      <c r="AJ810">
        <v>1</v>
      </c>
      <c r="AK810">
        <v>1</v>
      </c>
      <c r="AL810">
        <v>1</v>
      </c>
      <c r="AM810">
        <v>-2</v>
      </c>
      <c r="AN810">
        <v>0</v>
      </c>
      <c r="AO810">
        <v>1</v>
      </c>
      <c r="AP810">
        <v>1</v>
      </c>
      <c r="AQ810">
        <v>0</v>
      </c>
      <c r="AR810">
        <v>0</v>
      </c>
      <c r="AS810" t="s">
        <v>3</v>
      </c>
      <c r="AT810">
        <v>0.06</v>
      </c>
      <c r="AU810" t="s">
        <v>140</v>
      </c>
      <c r="AV810">
        <v>0</v>
      </c>
      <c r="AW810">
        <v>2</v>
      </c>
      <c r="AX810">
        <v>85738359</v>
      </c>
      <c r="AY810">
        <v>1</v>
      </c>
      <c r="AZ810">
        <v>0</v>
      </c>
      <c r="BA810">
        <v>798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CV810">
        <v>0</v>
      </c>
      <c r="CW810">
        <f>ROUND(Y810*Source!I438*DO810,9)</f>
        <v>1.3713299999999999</v>
      </c>
      <c r="CX810">
        <f>ROUND(Y810*Source!I438,9)</f>
        <v>8.1000000000000003E-2</v>
      </c>
      <c r="CY810">
        <f>AB810</f>
        <v>191.17</v>
      </c>
      <c r="CZ810">
        <f>AF810</f>
        <v>179.17</v>
      </c>
      <c r="DA810">
        <f>AJ810</f>
        <v>1</v>
      </c>
      <c r="DB810">
        <f>ROUND(((ROUND(AT810*CZ810,2)*1.25)*1.2),6)</f>
        <v>16.125</v>
      </c>
      <c r="DC810">
        <f>ROUND(((ROUND(AT810*AG810,2)*1.25)*1.2),6)</f>
        <v>1.53</v>
      </c>
      <c r="DD810" t="s">
        <v>3</v>
      </c>
      <c r="DE810" t="s">
        <v>3</v>
      </c>
      <c r="DF810">
        <f t="shared" si="471"/>
        <v>0</v>
      </c>
      <c r="DG810">
        <f t="shared" si="468"/>
        <v>14.51</v>
      </c>
      <c r="DH810">
        <f t="shared" si="469"/>
        <v>1.37</v>
      </c>
      <c r="DI810">
        <f t="shared" si="441"/>
        <v>0</v>
      </c>
      <c r="DJ810">
        <f>DG810</f>
        <v>14.51</v>
      </c>
      <c r="DK810">
        <v>0</v>
      </c>
      <c r="DL810" t="s">
        <v>707</v>
      </c>
      <c r="DM810">
        <v>0</v>
      </c>
      <c r="DN810" t="s">
        <v>686</v>
      </c>
      <c r="DO810">
        <v>16.93</v>
      </c>
    </row>
    <row r="811" spans="1:119" x14ac:dyDescent="0.2">
      <c r="A811">
        <f>ROW(Source!A438)</f>
        <v>438</v>
      </c>
      <c r="B811">
        <v>85736471</v>
      </c>
      <c r="C811">
        <v>85738339</v>
      </c>
      <c r="D811">
        <v>85198960</v>
      </c>
      <c r="E811">
        <v>1</v>
      </c>
      <c r="F811">
        <v>1</v>
      </c>
      <c r="G811">
        <v>1081</v>
      </c>
      <c r="H811">
        <v>3</v>
      </c>
      <c r="I811" t="s">
        <v>714</v>
      </c>
      <c r="J811" t="s">
        <v>715</v>
      </c>
      <c r="K811" t="s">
        <v>716</v>
      </c>
      <c r="L811">
        <v>1339</v>
      </c>
      <c r="N811">
        <v>1007</v>
      </c>
      <c r="O811" t="s">
        <v>694</v>
      </c>
      <c r="P811" t="s">
        <v>694</v>
      </c>
      <c r="Q811">
        <v>1</v>
      </c>
      <c r="W811">
        <v>0</v>
      </c>
      <c r="X811">
        <v>-1622585150</v>
      </c>
      <c r="Y811">
        <f t="shared" ref="Y811:Y821" si="472">((AT811*1)*1)</f>
        <v>3.3000000000000002E-2</v>
      </c>
      <c r="AA811">
        <v>7.07</v>
      </c>
      <c r="AB811">
        <v>0</v>
      </c>
      <c r="AC811">
        <v>0</v>
      </c>
      <c r="AD811">
        <v>0</v>
      </c>
      <c r="AE811">
        <v>7.07</v>
      </c>
      <c r="AF811">
        <v>0</v>
      </c>
      <c r="AG811">
        <v>0</v>
      </c>
      <c r="AH811">
        <v>0</v>
      </c>
      <c r="AI811">
        <v>1</v>
      </c>
      <c r="AJ811">
        <v>1</v>
      </c>
      <c r="AK811">
        <v>1</v>
      </c>
      <c r="AL811">
        <v>1</v>
      </c>
      <c r="AM811">
        <v>-2</v>
      </c>
      <c r="AN811">
        <v>0</v>
      </c>
      <c r="AO811">
        <v>1</v>
      </c>
      <c r="AP811">
        <v>1</v>
      </c>
      <c r="AQ811">
        <v>0</v>
      </c>
      <c r="AR811">
        <v>0</v>
      </c>
      <c r="AS811" t="s">
        <v>3</v>
      </c>
      <c r="AT811">
        <v>3.3000000000000002E-2</v>
      </c>
      <c r="AU811" t="s">
        <v>42</v>
      </c>
      <c r="AV811">
        <v>0</v>
      </c>
      <c r="AW811">
        <v>2</v>
      </c>
      <c r="AX811">
        <v>85738360</v>
      </c>
      <c r="AY811">
        <v>1</v>
      </c>
      <c r="AZ811">
        <v>0</v>
      </c>
      <c r="BA811">
        <v>799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CV811">
        <v>0</v>
      </c>
      <c r="CW811">
        <v>0</v>
      </c>
      <c r="CX811">
        <f>ROUND(Y811*Source!I438,9)</f>
        <v>2.9700000000000001E-2</v>
      </c>
      <c r="CY811">
        <f t="shared" ref="CY811:CY821" si="473">AA811</f>
        <v>7.07</v>
      </c>
      <c r="CZ811">
        <f t="shared" ref="CZ811:CZ821" si="474">AE811</f>
        <v>7.07</v>
      </c>
      <c r="DA811">
        <f t="shared" ref="DA811:DA821" si="475">AI811</f>
        <v>1</v>
      </c>
      <c r="DB811">
        <f t="shared" ref="DB811:DB821" si="476">ROUND(((ROUND(AT811*CZ811,2)*1)*1),6)</f>
        <v>0.23</v>
      </c>
      <c r="DC811">
        <f t="shared" ref="DC811:DC821" si="477">ROUND(((ROUND(AT811*AG811,2)*1)*1),6)</f>
        <v>0</v>
      </c>
      <c r="DD811" t="s">
        <v>3</v>
      </c>
      <c r="DE811" t="s">
        <v>3</v>
      </c>
      <c r="DF811">
        <f t="shared" si="471"/>
        <v>0.21</v>
      </c>
      <c r="DG811">
        <f t="shared" si="468"/>
        <v>0</v>
      </c>
      <c r="DH811">
        <f t="shared" si="469"/>
        <v>0</v>
      </c>
      <c r="DI811">
        <f t="shared" si="441"/>
        <v>0</v>
      </c>
      <c r="DJ811">
        <f t="shared" ref="DJ811:DJ821" si="478">DF811</f>
        <v>0.21</v>
      </c>
      <c r="DK811">
        <v>0</v>
      </c>
      <c r="DL811" t="s">
        <v>3</v>
      </c>
      <c r="DM811">
        <v>0</v>
      </c>
      <c r="DN811" t="s">
        <v>3</v>
      </c>
      <c r="DO811">
        <v>0</v>
      </c>
    </row>
    <row r="812" spans="1:119" x14ac:dyDescent="0.2">
      <c r="A812">
        <f>ROW(Source!A438)</f>
        <v>438</v>
      </c>
      <c r="B812">
        <v>85736471</v>
      </c>
      <c r="C812">
        <v>85738339</v>
      </c>
      <c r="D812">
        <v>85200671</v>
      </c>
      <c r="E812">
        <v>1</v>
      </c>
      <c r="F812">
        <v>1</v>
      </c>
      <c r="G812">
        <v>1081</v>
      </c>
      <c r="H812">
        <v>3</v>
      </c>
      <c r="I812" t="s">
        <v>730</v>
      </c>
      <c r="J812" t="s">
        <v>731</v>
      </c>
      <c r="K812" t="s">
        <v>732</v>
      </c>
      <c r="L812">
        <v>1346</v>
      </c>
      <c r="N812">
        <v>1009</v>
      </c>
      <c r="O812" t="s">
        <v>723</v>
      </c>
      <c r="P812" t="s">
        <v>723</v>
      </c>
      <c r="Q812">
        <v>1</v>
      </c>
      <c r="W812">
        <v>0</v>
      </c>
      <c r="X812">
        <v>1021383118</v>
      </c>
      <c r="Y812">
        <f t="shared" si="472"/>
        <v>0.05</v>
      </c>
      <c r="AA812">
        <v>37.979999999999997</v>
      </c>
      <c r="AB812">
        <v>0</v>
      </c>
      <c r="AC812">
        <v>0</v>
      </c>
      <c r="AD812">
        <v>0</v>
      </c>
      <c r="AE812">
        <v>37.979999999999997</v>
      </c>
      <c r="AF812">
        <v>0</v>
      </c>
      <c r="AG812">
        <v>0</v>
      </c>
      <c r="AH812">
        <v>0</v>
      </c>
      <c r="AI812">
        <v>1</v>
      </c>
      <c r="AJ812">
        <v>1</v>
      </c>
      <c r="AK812">
        <v>1</v>
      </c>
      <c r="AL812">
        <v>1</v>
      </c>
      <c r="AM812">
        <v>-2</v>
      </c>
      <c r="AN812">
        <v>0</v>
      </c>
      <c r="AO812">
        <v>1</v>
      </c>
      <c r="AP812">
        <v>1</v>
      </c>
      <c r="AQ812">
        <v>0</v>
      </c>
      <c r="AR812">
        <v>0</v>
      </c>
      <c r="AS812" t="s">
        <v>3</v>
      </c>
      <c r="AT812">
        <v>0.05</v>
      </c>
      <c r="AU812" t="s">
        <v>42</v>
      </c>
      <c r="AV812">
        <v>0</v>
      </c>
      <c r="AW812">
        <v>2</v>
      </c>
      <c r="AX812">
        <v>85738361</v>
      </c>
      <c r="AY812">
        <v>1</v>
      </c>
      <c r="AZ812">
        <v>0</v>
      </c>
      <c r="BA812">
        <v>800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CV812">
        <v>0</v>
      </c>
      <c r="CW812">
        <v>0</v>
      </c>
      <c r="CX812">
        <f>ROUND(Y812*Source!I438,9)</f>
        <v>4.4999999999999998E-2</v>
      </c>
      <c r="CY812">
        <f t="shared" si="473"/>
        <v>37.979999999999997</v>
      </c>
      <c r="CZ812">
        <f t="shared" si="474"/>
        <v>37.979999999999997</v>
      </c>
      <c r="DA812">
        <f t="shared" si="475"/>
        <v>1</v>
      </c>
      <c r="DB812">
        <f t="shared" si="476"/>
        <v>1.9</v>
      </c>
      <c r="DC812">
        <f t="shared" si="477"/>
        <v>0</v>
      </c>
      <c r="DD812" t="s">
        <v>3</v>
      </c>
      <c r="DE812" t="s">
        <v>3</v>
      </c>
      <c r="DF812">
        <f t="shared" si="471"/>
        <v>1.71</v>
      </c>
      <c r="DG812">
        <f t="shared" si="468"/>
        <v>0</v>
      </c>
      <c r="DH812">
        <f t="shared" si="469"/>
        <v>0</v>
      </c>
      <c r="DI812">
        <f t="shared" si="441"/>
        <v>0</v>
      </c>
      <c r="DJ812">
        <f t="shared" si="478"/>
        <v>1.71</v>
      </c>
      <c r="DK812">
        <v>0</v>
      </c>
      <c r="DL812" t="s">
        <v>3</v>
      </c>
      <c r="DM812">
        <v>0</v>
      </c>
      <c r="DN812" t="s">
        <v>3</v>
      </c>
      <c r="DO812">
        <v>0</v>
      </c>
    </row>
    <row r="813" spans="1:119" x14ac:dyDescent="0.2">
      <c r="A813">
        <f>ROW(Source!A438)</f>
        <v>438</v>
      </c>
      <c r="B813">
        <v>85736471</v>
      </c>
      <c r="C813">
        <v>85738339</v>
      </c>
      <c r="D813">
        <v>85199079</v>
      </c>
      <c r="E813">
        <v>1</v>
      </c>
      <c r="F813">
        <v>1</v>
      </c>
      <c r="G813">
        <v>1081</v>
      </c>
      <c r="H813">
        <v>3</v>
      </c>
      <c r="I813" t="s">
        <v>733</v>
      </c>
      <c r="J813" t="s">
        <v>734</v>
      </c>
      <c r="K813" t="s">
        <v>735</v>
      </c>
      <c r="L813">
        <v>1348</v>
      </c>
      <c r="N813">
        <v>1009</v>
      </c>
      <c r="O813" t="s">
        <v>700</v>
      </c>
      <c r="P813" t="s">
        <v>700</v>
      </c>
      <c r="Q813">
        <v>1000</v>
      </c>
      <c r="W813">
        <v>0</v>
      </c>
      <c r="X813">
        <v>-1462767551</v>
      </c>
      <c r="Y813">
        <f t="shared" si="472"/>
        <v>8.9999999999999996E-7</v>
      </c>
      <c r="AA813">
        <v>3234.81</v>
      </c>
      <c r="AB813">
        <v>0</v>
      </c>
      <c r="AC813">
        <v>0</v>
      </c>
      <c r="AD813">
        <v>0</v>
      </c>
      <c r="AE813">
        <v>3234.81</v>
      </c>
      <c r="AF813">
        <v>0</v>
      </c>
      <c r="AG813">
        <v>0</v>
      </c>
      <c r="AH813">
        <v>0</v>
      </c>
      <c r="AI813">
        <v>1</v>
      </c>
      <c r="AJ813">
        <v>1</v>
      </c>
      <c r="AK813">
        <v>1</v>
      </c>
      <c r="AL813">
        <v>1</v>
      </c>
      <c r="AM813">
        <v>-2</v>
      </c>
      <c r="AN813">
        <v>0</v>
      </c>
      <c r="AO813">
        <v>1</v>
      </c>
      <c r="AP813">
        <v>1</v>
      </c>
      <c r="AQ813">
        <v>0</v>
      </c>
      <c r="AR813">
        <v>0</v>
      </c>
      <c r="AS813" t="s">
        <v>3</v>
      </c>
      <c r="AT813">
        <v>8.9999999999999996E-7</v>
      </c>
      <c r="AU813" t="s">
        <v>42</v>
      </c>
      <c r="AV813">
        <v>0</v>
      </c>
      <c r="AW813">
        <v>2</v>
      </c>
      <c r="AX813">
        <v>85738362</v>
      </c>
      <c r="AY813">
        <v>1</v>
      </c>
      <c r="AZ813">
        <v>0</v>
      </c>
      <c r="BA813">
        <v>801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CV813">
        <v>0</v>
      </c>
      <c r="CW813">
        <v>0</v>
      </c>
      <c r="CX813">
        <f>ROUND(Y813*Source!I438,9)</f>
        <v>8.0999999999999997E-7</v>
      </c>
      <c r="CY813">
        <f t="shared" si="473"/>
        <v>3234.81</v>
      </c>
      <c r="CZ813">
        <f t="shared" si="474"/>
        <v>3234.81</v>
      </c>
      <c r="DA813">
        <f t="shared" si="475"/>
        <v>1</v>
      </c>
      <c r="DB813">
        <f t="shared" si="476"/>
        <v>0</v>
      </c>
      <c r="DC813">
        <f t="shared" si="477"/>
        <v>0</v>
      </c>
      <c r="DD813" t="s">
        <v>3</v>
      </c>
      <c r="DE813" t="s">
        <v>3</v>
      </c>
      <c r="DF813">
        <f t="shared" si="471"/>
        <v>0</v>
      </c>
      <c r="DG813">
        <f t="shared" si="468"/>
        <v>0</v>
      </c>
      <c r="DH813">
        <f t="shared" si="469"/>
        <v>0</v>
      </c>
      <c r="DI813">
        <f t="shared" si="441"/>
        <v>0</v>
      </c>
      <c r="DJ813">
        <f t="shared" si="478"/>
        <v>0</v>
      </c>
      <c r="DK813">
        <v>0</v>
      </c>
      <c r="DL813" t="s">
        <v>3</v>
      </c>
      <c r="DM813">
        <v>0</v>
      </c>
      <c r="DN813" t="s">
        <v>3</v>
      </c>
      <c r="DO813">
        <v>0</v>
      </c>
    </row>
    <row r="814" spans="1:119" x14ac:dyDescent="0.2">
      <c r="A814">
        <f>ROW(Source!A438)</f>
        <v>438</v>
      </c>
      <c r="B814">
        <v>85736471</v>
      </c>
      <c r="C814">
        <v>85738339</v>
      </c>
      <c r="D814">
        <v>85198892</v>
      </c>
      <c r="E814">
        <v>1</v>
      </c>
      <c r="F814">
        <v>1</v>
      </c>
      <c r="G814">
        <v>1081</v>
      </c>
      <c r="H814">
        <v>3</v>
      </c>
      <c r="I814" t="s">
        <v>691</v>
      </c>
      <c r="J814" t="s">
        <v>692</v>
      </c>
      <c r="K814" t="s">
        <v>693</v>
      </c>
      <c r="L814">
        <v>1339</v>
      </c>
      <c r="N814">
        <v>1007</v>
      </c>
      <c r="O814" t="s">
        <v>694</v>
      </c>
      <c r="P814" t="s">
        <v>694</v>
      </c>
      <c r="Q814">
        <v>1</v>
      </c>
      <c r="W814">
        <v>0</v>
      </c>
      <c r="X814">
        <v>-676034668</v>
      </c>
      <c r="Y814">
        <f t="shared" si="472"/>
        <v>0.19</v>
      </c>
      <c r="AA814">
        <v>53.42</v>
      </c>
      <c r="AB814">
        <v>0</v>
      </c>
      <c r="AC814">
        <v>0</v>
      </c>
      <c r="AD814">
        <v>0</v>
      </c>
      <c r="AE814">
        <v>53.42</v>
      </c>
      <c r="AF814">
        <v>0</v>
      </c>
      <c r="AG814">
        <v>0</v>
      </c>
      <c r="AH814">
        <v>0</v>
      </c>
      <c r="AI814">
        <v>1</v>
      </c>
      <c r="AJ814">
        <v>1</v>
      </c>
      <c r="AK814">
        <v>1</v>
      </c>
      <c r="AL814">
        <v>1</v>
      </c>
      <c r="AM814">
        <v>-2</v>
      </c>
      <c r="AN814">
        <v>0</v>
      </c>
      <c r="AO814">
        <v>1</v>
      </c>
      <c r="AP814">
        <v>1</v>
      </c>
      <c r="AQ814">
        <v>0</v>
      </c>
      <c r="AR814">
        <v>0</v>
      </c>
      <c r="AS814" t="s">
        <v>3</v>
      </c>
      <c r="AT814">
        <v>0.19</v>
      </c>
      <c r="AU814" t="s">
        <v>42</v>
      </c>
      <c r="AV814">
        <v>0</v>
      </c>
      <c r="AW814">
        <v>2</v>
      </c>
      <c r="AX814">
        <v>85738363</v>
      </c>
      <c r="AY814">
        <v>1</v>
      </c>
      <c r="AZ814">
        <v>0</v>
      </c>
      <c r="BA814">
        <v>802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CV814">
        <v>0</v>
      </c>
      <c r="CW814">
        <v>0</v>
      </c>
      <c r="CX814">
        <f>ROUND(Y814*Source!I438,9)</f>
        <v>0.17100000000000001</v>
      </c>
      <c r="CY814">
        <f t="shared" si="473"/>
        <v>53.42</v>
      </c>
      <c r="CZ814">
        <f t="shared" si="474"/>
        <v>53.42</v>
      </c>
      <c r="DA814">
        <f t="shared" si="475"/>
        <v>1</v>
      </c>
      <c r="DB814">
        <f t="shared" si="476"/>
        <v>10.15</v>
      </c>
      <c r="DC814">
        <f t="shared" si="477"/>
        <v>0</v>
      </c>
      <c r="DD814" t="s">
        <v>3</v>
      </c>
      <c r="DE814" t="s">
        <v>3</v>
      </c>
      <c r="DF814">
        <f t="shared" si="471"/>
        <v>9.1300000000000008</v>
      </c>
      <c r="DG814">
        <f t="shared" si="468"/>
        <v>0</v>
      </c>
      <c r="DH814">
        <f t="shared" si="469"/>
        <v>0</v>
      </c>
      <c r="DI814">
        <f t="shared" si="441"/>
        <v>0</v>
      </c>
      <c r="DJ814">
        <f t="shared" si="478"/>
        <v>9.1300000000000008</v>
      </c>
      <c r="DK814">
        <v>0</v>
      </c>
      <c r="DL814" t="s">
        <v>3</v>
      </c>
      <c r="DM814">
        <v>0</v>
      </c>
      <c r="DN814" t="s">
        <v>3</v>
      </c>
      <c r="DO814">
        <v>0</v>
      </c>
    </row>
    <row r="815" spans="1:119" x14ac:dyDescent="0.2">
      <c r="A815">
        <f>ROW(Source!A438)</f>
        <v>438</v>
      </c>
      <c r="B815">
        <v>85736471</v>
      </c>
      <c r="C815">
        <v>85738339</v>
      </c>
      <c r="D815">
        <v>85199158</v>
      </c>
      <c r="E815">
        <v>1</v>
      </c>
      <c r="F815">
        <v>1</v>
      </c>
      <c r="G815">
        <v>1081</v>
      </c>
      <c r="H815">
        <v>3</v>
      </c>
      <c r="I815" t="s">
        <v>695</v>
      </c>
      <c r="J815" t="s">
        <v>696</v>
      </c>
      <c r="K815" t="s">
        <v>697</v>
      </c>
      <c r="L815">
        <v>1339</v>
      </c>
      <c r="N815">
        <v>1007</v>
      </c>
      <c r="O815" t="s">
        <v>694</v>
      </c>
      <c r="P815" t="s">
        <v>694</v>
      </c>
      <c r="Q815">
        <v>1</v>
      </c>
      <c r="W815">
        <v>0</v>
      </c>
      <c r="X815">
        <v>-1235260082</v>
      </c>
      <c r="Y815">
        <f t="shared" si="472"/>
        <v>0.34200000000000003</v>
      </c>
      <c r="AA815">
        <v>5.82</v>
      </c>
      <c r="AB815">
        <v>0</v>
      </c>
      <c r="AC815">
        <v>0</v>
      </c>
      <c r="AD815">
        <v>0</v>
      </c>
      <c r="AE815">
        <v>5.82</v>
      </c>
      <c r="AF815">
        <v>0</v>
      </c>
      <c r="AG815">
        <v>0</v>
      </c>
      <c r="AH815">
        <v>0</v>
      </c>
      <c r="AI815">
        <v>1</v>
      </c>
      <c r="AJ815">
        <v>1</v>
      </c>
      <c r="AK815">
        <v>1</v>
      </c>
      <c r="AL815">
        <v>1</v>
      </c>
      <c r="AM815">
        <v>-2</v>
      </c>
      <c r="AN815">
        <v>0</v>
      </c>
      <c r="AO815">
        <v>1</v>
      </c>
      <c r="AP815">
        <v>1</v>
      </c>
      <c r="AQ815">
        <v>0</v>
      </c>
      <c r="AR815">
        <v>0</v>
      </c>
      <c r="AS815" t="s">
        <v>3</v>
      </c>
      <c r="AT815">
        <v>0.34200000000000003</v>
      </c>
      <c r="AU815" t="s">
        <v>42</v>
      </c>
      <c r="AV815">
        <v>0</v>
      </c>
      <c r="AW815">
        <v>2</v>
      </c>
      <c r="AX815">
        <v>85738364</v>
      </c>
      <c r="AY815">
        <v>1</v>
      </c>
      <c r="AZ815">
        <v>0</v>
      </c>
      <c r="BA815">
        <v>803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CV815">
        <v>0</v>
      </c>
      <c r="CW815">
        <v>0</v>
      </c>
      <c r="CX815">
        <f>ROUND(Y815*Source!I438,9)</f>
        <v>0.30780000000000002</v>
      </c>
      <c r="CY815">
        <f t="shared" si="473"/>
        <v>5.82</v>
      </c>
      <c r="CZ815">
        <f t="shared" si="474"/>
        <v>5.82</v>
      </c>
      <c r="DA815">
        <f t="shared" si="475"/>
        <v>1</v>
      </c>
      <c r="DB815">
        <f t="shared" si="476"/>
        <v>1.99</v>
      </c>
      <c r="DC815">
        <f t="shared" si="477"/>
        <v>0</v>
      </c>
      <c r="DD815" t="s">
        <v>3</v>
      </c>
      <c r="DE815" t="s">
        <v>3</v>
      </c>
      <c r="DF815">
        <f t="shared" si="471"/>
        <v>1.79</v>
      </c>
      <c r="DG815">
        <f t="shared" si="468"/>
        <v>0</v>
      </c>
      <c r="DH815">
        <f t="shared" si="469"/>
        <v>0</v>
      </c>
      <c r="DI815">
        <f t="shared" si="441"/>
        <v>0</v>
      </c>
      <c r="DJ815">
        <f t="shared" si="478"/>
        <v>1.79</v>
      </c>
      <c r="DK815">
        <v>0</v>
      </c>
      <c r="DL815" t="s">
        <v>3</v>
      </c>
      <c r="DM815">
        <v>0</v>
      </c>
      <c r="DN815" t="s">
        <v>3</v>
      </c>
      <c r="DO815">
        <v>0</v>
      </c>
    </row>
    <row r="816" spans="1:119" x14ac:dyDescent="0.2">
      <c r="A816">
        <f>ROW(Source!A438)</f>
        <v>438</v>
      </c>
      <c r="B816">
        <v>85736471</v>
      </c>
      <c r="C816">
        <v>85738339</v>
      </c>
      <c r="D816">
        <v>85199230</v>
      </c>
      <c r="E816">
        <v>1</v>
      </c>
      <c r="F816">
        <v>1</v>
      </c>
      <c r="G816">
        <v>1081</v>
      </c>
      <c r="H816">
        <v>3</v>
      </c>
      <c r="I816" t="s">
        <v>736</v>
      </c>
      <c r="J816" t="s">
        <v>737</v>
      </c>
      <c r="K816" t="s">
        <v>738</v>
      </c>
      <c r="L816">
        <v>1348</v>
      </c>
      <c r="N816">
        <v>1009</v>
      </c>
      <c r="O816" t="s">
        <v>700</v>
      </c>
      <c r="P816" t="s">
        <v>700</v>
      </c>
      <c r="Q816">
        <v>1000</v>
      </c>
      <c r="W816">
        <v>0</v>
      </c>
      <c r="X816">
        <v>1270042986</v>
      </c>
      <c r="Y816">
        <f t="shared" si="472"/>
        <v>8.7000000000000001E-4</v>
      </c>
      <c r="AA816">
        <v>16214.84</v>
      </c>
      <c r="AB816">
        <v>0</v>
      </c>
      <c r="AC816">
        <v>0</v>
      </c>
      <c r="AD816">
        <v>0</v>
      </c>
      <c r="AE816">
        <v>16214.84</v>
      </c>
      <c r="AF816">
        <v>0</v>
      </c>
      <c r="AG816">
        <v>0</v>
      </c>
      <c r="AH816">
        <v>0</v>
      </c>
      <c r="AI816">
        <v>1</v>
      </c>
      <c r="AJ816">
        <v>1</v>
      </c>
      <c r="AK816">
        <v>1</v>
      </c>
      <c r="AL816">
        <v>1</v>
      </c>
      <c r="AM816">
        <v>-2</v>
      </c>
      <c r="AN816">
        <v>0</v>
      </c>
      <c r="AO816">
        <v>1</v>
      </c>
      <c r="AP816">
        <v>1</v>
      </c>
      <c r="AQ816">
        <v>0</v>
      </c>
      <c r="AR816">
        <v>0</v>
      </c>
      <c r="AS816" t="s">
        <v>3</v>
      </c>
      <c r="AT816">
        <v>8.7000000000000001E-4</v>
      </c>
      <c r="AU816" t="s">
        <v>42</v>
      </c>
      <c r="AV816">
        <v>0</v>
      </c>
      <c r="AW816">
        <v>2</v>
      </c>
      <c r="AX816">
        <v>85738365</v>
      </c>
      <c r="AY816">
        <v>1</v>
      </c>
      <c r="AZ816">
        <v>0</v>
      </c>
      <c r="BA816">
        <v>804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CV816">
        <v>0</v>
      </c>
      <c r="CW816">
        <v>0</v>
      </c>
      <c r="CX816">
        <f>ROUND(Y816*Source!I438,9)</f>
        <v>7.8299999999999995E-4</v>
      </c>
      <c r="CY816">
        <f t="shared" si="473"/>
        <v>16214.84</v>
      </c>
      <c r="CZ816">
        <f t="shared" si="474"/>
        <v>16214.84</v>
      </c>
      <c r="DA816">
        <f t="shared" si="475"/>
        <v>1</v>
      </c>
      <c r="DB816">
        <f t="shared" si="476"/>
        <v>14.11</v>
      </c>
      <c r="DC816">
        <f t="shared" si="477"/>
        <v>0</v>
      </c>
      <c r="DD816" t="s">
        <v>3</v>
      </c>
      <c r="DE816" t="s">
        <v>3</v>
      </c>
      <c r="DF816">
        <f t="shared" si="471"/>
        <v>12.7</v>
      </c>
      <c r="DG816">
        <f t="shared" si="468"/>
        <v>0</v>
      </c>
      <c r="DH816">
        <f t="shared" si="469"/>
        <v>0</v>
      </c>
      <c r="DI816">
        <f t="shared" si="441"/>
        <v>0</v>
      </c>
      <c r="DJ816">
        <f t="shared" si="478"/>
        <v>12.7</v>
      </c>
      <c r="DK816">
        <v>0</v>
      </c>
      <c r="DL816" t="s">
        <v>3</v>
      </c>
      <c r="DM816">
        <v>0</v>
      </c>
      <c r="DN816" t="s">
        <v>3</v>
      </c>
      <c r="DO816">
        <v>0</v>
      </c>
    </row>
    <row r="817" spans="1:119" x14ac:dyDescent="0.2">
      <c r="A817">
        <f>ROW(Source!A438)</f>
        <v>438</v>
      </c>
      <c r="B817">
        <v>85736471</v>
      </c>
      <c r="C817">
        <v>85738339</v>
      </c>
      <c r="D817">
        <v>85199398</v>
      </c>
      <c r="E817">
        <v>1</v>
      </c>
      <c r="F817">
        <v>1</v>
      </c>
      <c r="G817">
        <v>1081</v>
      </c>
      <c r="H817">
        <v>3</v>
      </c>
      <c r="I817" t="s">
        <v>739</v>
      </c>
      <c r="J817" t="s">
        <v>740</v>
      </c>
      <c r="K817" t="s">
        <v>741</v>
      </c>
      <c r="L817">
        <v>1346</v>
      </c>
      <c r="N817">
        <v>1009</v>
      </c>
      <c r="O817" t="s">
        <v>723</v>
      </c>
      <c r="P817" t="s">
        <v>723</v>
      </c>
      <c r="Q817">
        <v>1</v>
      </c>
      <c r="W817">
        <v>0</v>
      </c>
      <c r="X817">
        <v>488689173</v>
      </c>
      <c r="Y817">
        <f t="shared" si="472"/>
        <v>0.1</v>
      </c>
      <c r="AA817">
        <v>20.190000000000001</v>
      </c>
      <c r="AB817">
        <v>0</v>
      </c>
      <c r="AC817">
        <v>0</v>
      </c>
      <c r="AD817">
        <v>0</v>
      </c>
      <c r="AE817">
        <v>20.190000000000001</v>
      </c>
      <c r="AF817">
        <v>0</v>
      </c>
      <c r="AG817">
        <v>0</v>
      </c>
      <c r="AH817">
        <v>0</v>
      </c>
      <c r="AI817">
        <v>1</v>
      </c>
      <c r="AJ817">
        <v>1</v>
      </c>
      <c r="AK817">
        <v>1</v>
      </c>
      <c r="AL817">
        <v>1</v>
      </c>
      <c r="AM817">
        <v>-2</v>
      </c>
      <c r="AN817">
        <v>0</v>
      </c>
      <c r="AO817">
        <v>1</v>
      </c>
      <c r="AP817">
        <v>1</v>
      </c>
      <c r="AQ817">
        <v>0</v>
      </c>
      <c r="AR817">
        <v>0</v>
      </c>
      <c r="AS817" t="s">
        <v>3</v>
      </c>
      <c r="AT817">
        <v>0.1</v>
      </c>
      <c r="AU817" t="s">
        <v>42</v>
      </c>
      <c r="AV817">
        <v>0</v>
      </c>
      <c r="AW817">
        <v>2</v>
      </c>
      <c r="AX817">
        <v>85738366</v>
      </c>
      <c r="AY817">
        <v>1</v>
      </c>
      <c r="AZ817">
        <v>0</v>
      </c>
      <c r="BA817">
        <v>805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CV817">
        <v>0</v>
      </c>
      <c r="CW817">
        <v>0</v>
      </c>
      <c r="CX817">
        <f>ROUND(Y817*Source!I438,9)</f>
        <v>0.09</v>
      </c>
      <c r="CY817">
        <f t="shared" si="473"/>
        <v>20.190000000000001</v>
      </c>
      <c r="CZ817">
        <f t="shared" si="474"/>
        <v>20.190000000000001</v>
      </c>
      <c r="DA817">
        <f t="shared" si="475"/>
        <v>1</v>
      </c>
      <c r="DB817">
        <f t="shared" si="476"/>
        <v>2.02</v>
      </c>
      <c r="DC817">
        <f t="shared" si="477"/>
        <v>0</v>
      </c>
      <c r="DD817" t="s">
        <v>3</v>
      </c>
      <c r="DE817" t="s">
        <v>3</v>
      </c>
      <c r="DF817">
        <f t="shared" si="471"/>
        <v>1.82</v>
      </c>
      <c r="DG817">
        <f t="shared" si="468"/>
        <v>0</v>
      </c>
      <c r="DH817">
        <f t="shared" si="469"/>
        <v>0</v>
      </c>
      <c r="DI817">
        <f t="shared" si="441"/>
        <v>0</v>
      </c>
      <c r="DJ817">
        <f t="shared" si="478"/>
        <v>1.82</v>
      </c>
      <c r="DK817">
        <v>0</v>
      </c>
      <c r="DL817" t="s">
        <v>3</v>
      </c>
      <c r="DM817">
        <v>0</v>
      </c>
      <c r="DN817" t="s">
        <v>3</v>
      </c>
      <c r="DO817">
        <v>0</v>
      </c>
    </row>
    <row r="818" spans="1:119" x14ac:dyDescent="0.2">
      <c r="A818">
        <f>ROW(Source!A438)</f>
        <v>438</v>
      </c>
      <c r="B818">
        <v>85736471</v>
      </c>
      <c r="C818">
        <v>85738339</v>
      </c>
      <c r="D818">
        <v>85199540</v>
      </c>
      <c r="E818">
        <v>1</v>
      </c>
      <c r="F818">
        <v>1</v>
      </c>
      <c r="G818">
        <v>1081</v>
      </c>
      <c r="H818">
        <v>3</v>
      </c>
      <c r="I818" t="s">
        <v>742</v>
      </c>
      <c r="J818" t="s">
        <v>743</v>
      </c>
      <c r="K818" t="s">
        <v>744</v>
      </c>
      <c r="L818">
        <v>1348</v>
      </c>
      <c r="N818">
        <v>1009</v>
      </c>
      <c r="O818" t="s">
        <v>700</v>
      </c>
      <c r="P818" t="s">
        <v>700</v>
      </c>
      <c r="Q818">
        <v>1000</v>
      </c>
      <c r="W818">
        <v>0</v>
      </c>
      <c r="X818">
        <v>-1009884797</v>
      </c>
      <c r="Y818">
        <f t="shared" si="472"/>
        <v>4.0000000000000002E-4</v>
      </c>
      <c r="AA818">
        <v>35445.93</v>
      </c>
      <c r="AB818">
        <v>0</v>
      </c>
      <c r="AC818">
        <v>0</v>
      </c>
      <c r="AD818">
        <v>0</v>
      </c>
      <c r="AE818">
        <v>35445.93</v>
      </c>
      <c r="AF818">
        <v>0</v>
      </c>
      <c r="AG818">
        <v>0</v>
      </c>
      <c r="AH818">
        <v>0</v>
      </c>
      <c r="AI818">
        <v>1</v>
      </c>
      <c r="AJ818">
        <v>1</v>
      </c>
      <c r="AK818">
        <v>1</v>
      </c>
      <c r="AL818">
        <v>1</v>
      </c>
      <c r="AM818">
        <v>-2</v>
      </c>
      <c r="AN818">
        <v>0</v>
      </c>
      <c r="AO818">
        <v>1</v>
      </c>
      <c r="AP818">
        <v>1</v>
      </c>
      <c r="AQ818">
        <v>0</v>
      </c>
      <c r="AR818">
        <v>0</v>
      </c>
      <c r="AS818" t="s">
        <v>3</v>
      </c>
      <c r="AT818">
        <v>4.0000000000000002E-4</v>
      </c>
      <c r="AU818" t="s">
        <v>42</v>
      </c>
      <c r="AV818">
        <v>0</v>
      </c>
      <c r="AW818">
        <v>2</v>
      </c>
      <c r="AX818">
        <v>85738367</v>
      </c>
      <c r="AY818">
        <v>1</v>
      </c>
      <c r="AZ818">
        <v>0</v>
      </c>
      <c r="BA818">
        <v>806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CV818">
        <v>0</v>
      </c>
      <c r="CW818">
        <v>0</v>
      </c>
      <c r="CX818">
        <f>ROUND(Y818*Source!I438,9)</f>
        <v>3.6000000000000002E-4</v>
      </c>
      <c r="CY818">
        <f t="shared" si="473"/>
        <v>35445.93</v>
      </c>
      <c r="CZ818">
        <f t="shared" si="474"/>
        <v>35445.93</v>
      </c>
      <c r="DA818">
        <f t="shared" si="475"/>
        <v>1</v>
      </c>
      <c r="DB818">
        <f t="shared" si="476"/>
        <v>14.18</v>
      </c>
      <c r="DC818">
        <f t="shared" si="477"/>
        <v>0</v>
      </c>
      <c r="DD818" t="s">
        <v>3</v>
      </c>
      <c r="DE818" t="s">
        <v>3</v>
      </c>
      <c r="DF818">
        <f t="shared" si="471"/>
        <v>12.76</v>
      </c>
      <c r="DG818">
        <f t="shared" si="468"/>
        <v>0</v>
      </c>
      <c r="DH818">
        <f t="shared" si="469"/>
        <v>0</v>
      </c>
      <c r="DI818">
        <f t="shared" si="441"/>
        <v>0</v>
      </c>
      <c r="DJ818">
        <f t="shared" si="478"/>
        <v>12.76</v>
      </c>
      <c r="DK818">
        <v>0</v>
      </c>
      <c r="DL818" t="s">
        <v>3</v>
      </c>
      <c r="DM818">
        <v>0</v>
      </c>
      <c r="DN818" t="s">
        <v>3</v>
      </c>
      <c r="DO818">
        <v>0</v>
      </c>
    </row>
    <row r="819" spans="1:119" x14ac:dyDescent="0.2">
      <c r="A819">
        <f>ROW(Source!A438)</f>
        <v>438</v>
      </c>
      <c r="B819">
        <v>85736471</v>
      </c>
      <c r="C819">
        <v>85738339</v>
      </c>
      <c r="D819">
        <v>85211456</v>
      </c>
      <c r="E819">
        <v>1</v>
      </c>
      <c r="F819">
        <v>1</v>
      </c>
      <c r="G819">
        <v>1081</v>
      </c>
      <c r="H819">
        <v>3</v>
      </c>
      <c r="I819" t="s">
        <v>154</v>
      </c>
      <c r="J819" t="s">
        <v>157</v>
      </c>
      <c r="K819" t="s">
        <v>155</v>
      </c>
      <c r="L819">
        <v>1301</v>
      </c>
      <c r="N819">
        <v>1003</v>
      </c>
      <c r="O819" t="s">
        <v>156</v>
      </c>
      <c r="P819" t="s">
        <v>156</v>
      </c>
      <c r="Q819">
        <v>1</v>
      </c>
      <c r="W819">
        <v>0</v>
      </c>
      <c r="X819">
        <v>-367345504</v>
      </c>
      <c r="Y819">
        <f t="shared" si="472"/>
        <v>100</v>
      </c>
      <c r="AA819">
        <v>28.1</v>
      </c>
      <c r="AB819">
        <v>0</v>
      </c>
      <c r="AC819">
        <v>0</v>
      </c>
      <c r="AD819">
        <v>0</v>
      </c>
      <c r="AE819">
        <v>28.1</v>
      </c>
      <c r="AF819">
        <v>0</v>
      </c>
      <c r="AG819">
        <v>0</v>
      </c>
      <c r="AH819">
        <v>0</v>
      </c>
      <c r="AI819">
        <v>1</v>
      </c>
      <c r="AJ819">
        <v>1</v>
      </c>
      <c r="AK819">
        <v>1</v>
      </c>
      <c r="AL819">
        <v>1</v>
      </c>
      <c r="AM819">
        <v>0</v>
      </c>
      <c r="AN819">
        <v>0</v>
      </c>
      <c r="AO819">
        <v>0</v>
      </c>
      <c r="AP819">
        <v>1</v>
      </c>
      <c r="AQ819">
        <v>0</v>
      </c>
      <c r="AR819">
        <v>0</v>
      </c>
      <c r="AS819" t="s">
        <v>3</v>
      </c>
      <c r="AT819">
        <v>100</v>
      </c>
      <c r="AU819" t="s">
        <v>42</v>
      </c>
      <c r="AV819">
        <v>0</v>
      </c>
      <c r="AW819">
        <v>1</v>
      </c>
      <c r="AX819">
        <v>-1</v>
      </c>
      <c r="AY819">
        <v>0</v>
      </c>
      <c r="AZ819">
        <v>0</v>
      </c>
      <c r="BA819" t="s">
        <v>3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CV819">
        <v>0</v>
      </c>
      <c r="CW819">
        <v>0</v>
      </c>
      <c r="CX819">
        <f>ROUND(Y819*Source!I438,9)</f>
        <v>90</v>
      </c>
      <c r="CY819">
        <f t="shared" si="473"/>
        <v>28.1</v>
      </c>
      <c r="CZ819">
        <f t="shared" si="474"/>
        <v>28.1</v>
      </c>
      <c r="DA819">
        <f t="shared" si="475"/>
        <v>1</v>
      </c>
      <c r="DB819">
        <f t="shared" si="476"/>
        <v>2810</v>
      </c>
      <c r="DC819">
        <f t="shared" si="477"/>
        <v>0</v>
      </c>
      <c r="DD819" t="s">
        <v>3</v>
      </c>
      <c r="DE819" t="s">
        <v>3</v>
      </c>
      <c r="DF819">
        <f t="shared" si="471"/>
        <v>2529</v>
      </c>
      <c r="DG819">
        <f t="shared" si="468"/>
        <v>0</v>
      </c>
      <c r="DH819">
        <f t="shared" si="469"/>
        <v>0</v>
      </c>
      <c r="DI819">
        <f t="shared" si="441"/>
        <v>0</v>
      </c>
      <c r="DJ819">
        <f t="shared" si="478"/>
        <v>2529</v>
      </c>
      <c r="DK819">
        <v>0</v>
      </c>
      <c r="DL819" t="s">
        <v>3</v>
      </c>
      <c r="DM819">
        <v>0</v>
      </c>
      <c r="DN819" t="s">
        <v>3</v>
      </c>
      <c r="DO819">
        <v>0</v>
      </c>
    </row>
    <row r="820" spans="1:119" x14ac:dyDescent="0.2">
      <c r="A820">
        <f>ROW(Source!A438)</f>
        <v>438</v>
      </c>
      <c r="B820">
        <v>85736471</v>
      </c>
      <c r="C820">
        <v>85738339</v>
      </c>
      <c r="D820">
        <v>85216546</v>
      </c>
      <c r="E820">
        <v>1</v>
      </c>
      <c r="F820">
        <v>1</v>
      </c>
      <c r="G820">
        <v>1081</v>
      </c>
      <c r="H820">
        <v>3</v>
      </c>
      <c r="I820" t="s">
        <v>377</v>
      </c>
      <c r="J820" t="s">
        <v>379</v>
      </c>
      <c r="K820" t="s">
        <v>378</v>
      </c>
      <c r="L820">
        <v>1354</v>
      </c>
      <c r="N820">
        <v>1010</v>
      </c>
      <c r="O820" t="s">
        <v>146</v>
      </c>
      <c r="P820" t="s">
        <v>146</v>
      </c>
      <c r="Q820">
        <v>1</v>
      </c>
      <c r="W820">
        <v>0</v>
      </c>
      <c r="X820">
        <v>748438916</v>
      </c>
      <c r="Y820">
        <f t="shared" si="472"/>
        <v>3.3333330000000001</v>
      </c>
      <c r="AA820">
        <v>124.29</v>
      </c>
      <c r="AB820">
        <v>0</v>
      </c>
      <c r="AC820">
        <v>0</v>
      </c>
      <c r="AD820">
        <v>0</v>
      </c>
      <c r="AE820">
        <v>124.29</v>
      </c>
      <c r="AF820">
        <v>0</v>
      </c>
      <c r="AG820">
        <v>0</v>
      </c>
      <c r="AH820">
        <v>0</v>
      </c>
      <c r="AI820">
        <v>1</v>
      </c>
      <c r="AJ820">
        <v>1</v>
      </c>
      <c r="AK820">
        <v>1</v>
      </c>
      <c r="AL820">
        <v>1</v>
      </c>
      <c r="AM820">
        <v>0</v>
      </c>
      <c r="AN820">
        <v>0</v>
      </c>
      <c r="AO820">
        <v>0</v>
      </c>
      <c r="AP820">
        <v>1</v>
      </c>
      <c r="AQ820">
        <v>0</v>
      </c>
      <c r="AR820">
        <v>0</v>
      </c>
      <c r="AS820" t="s">
        <v>3</v>
      </c>
      <c r="AT820">
        <v>3.3333330000000001</v>
      </c>
      <c r="AU820" t="s">
        <v>42</v>
      </c>
      <c r="AV820">
        <v>0</v>
      </c>
      <c r="AW820">
        <v>1</v>
      </c>
      <c r="AX820">
        <v>-1</v>
      </c>
      <c r="AY820">
        <v>0</v>
      </c>
      <c r="AZ820">
        <v>0</v>
      </c>
      <c r="BA820" t="s">
        <v>3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CV820">
        <v>0</v>
      </c>
      <c r="CW820">
        <v>0</v>
      </c>
      <c r="CX820">
        <f>ROUND(Y820*Source!I438,9)</f>
        <v>2.9999997</v>
      </c>
      <c r="CY820">
        <f t="shared" si="473"/>
        <v>124.29</v>
      </c>
      <c r="CZ820">
        <f t="shared" si="474"/>
        <v>124.29</v>
      </c>
      <c r="DA820">
        <f t="shared" si="475"/>
        <v>1</v>
      </c>
      <c r="DB820">
        <f t="shared" si="476"/>
        <v>414.3</v>
      </c>
      <c r="DC820">
        <f t="shared" si="477"/>
        <v>0</v>
      </c>
      <c r="DD820" t="s">
        <v>3</v>
      </c>
      <c r="DE820" t="s">
        <v>3</v>
      </c>
      <c r="DF820">
        <f t="shared" si="471"/>
        <v>372.87</v>
      </c>
      <c r="DG820">
        <f t="shared" si="468"/>
        <v>0</v>
      </c>
      <c r="DH820">
        <f t="shared" si="469"/>
        <v>0</v>
      </c>
      <c r="DI820">
        <f t="shared" si="441"/>
        <v>0</v>
      </c>
      <c r="DJ820">
        <f t="shared" si="478"/>
        <v>372.87</v>
      </c>
      <c r="DK820">
        <v>0</v>
      </c>
      <c r="DL820" t="s">
        <v>3</v>
      </c>
      <c r="DM820">
        <v>0</v>
      </c>
      <c r="DN820" t="s">
        <v>3</v>
      </c>
      <c r="DO820">
        <v>0</v>
      </c>
    </row>
    <row r="821" spans="1:119" x14ac:dyDescent="0.2">
      <c r="A821">
        <f>ROW(Source!A438)</f>
        <v>438</v>
      </c>
      <c r="B821">
        <v>85736471</v>
      </c>
      <c r="C821">
        <v>85738339</v>
      </c>
      <c r="D821">
        <v>85216790</v>
      </c>
      <c r="E821">
        <v>1</v>
      </c>
      <c r="F821">
        <v>1</v>
      </c>
      <c r="G821">
        <v>1081</v>
      </c>
      <c r="H821">
        <v>3</v>
      </c>
      <c r="I821" t="s">
        <v>144</v>
      </c>
      <c r="J821" t="s">
        <v>147</v>
      </c>
      <c r="K821" t="s">
        <v>145</v>
      </c>
      <c r="L821">
        <v>1354</v>
      </c>
      <c r="N821">
        <v>1010</v>
      </c>
      <c r="O821" t="s">
        <v>146</v>
      </c>
      <c r="P821" t="s">
        <v>146</v>
      </c>
      <c r="Q821">
        <v>1</v>
      </c>
      <c r="W821">
        <v>0</v>
      </c>
      <c r="X821">
        <v>-1344566016</v>
      </c>
      <c r="Y821">
        <f t="shared" si="472"/>
        <v>32.222222000000002</v>
      </c>
      <c r="AA821">
        <v>34.97</v>
      </c>
      <c r="AB821">
        <v>0</v>
      </c>
      <c r="AC821">
        <v>0</v>
      </c>
      <c r="AD821">
        <v>0</v>
      </c>
      <c r="AE821">
        <v>34.97</v>
      </c>
      <c r="AF821">
        <v>0</v>
      </c>
      <c r="AG821">
        <v>0</v>
      </c>
      <c r="AH821">
        <v>0</v>
      </c>
      <c r="AI821">
        <v>1</v>
      </c>
      <c r="AJ821">
        <v>1</v>
      </c>
      <c r="AK821">
        <v>1</v>
      </c>
      <c r="AL821">
        <v>1</v>
      </c>
      <c r="AM821">
        <v>0</v>
      </c>
      <c r="AN821">
        <v>0</v>
      </c>
      <c r="AO821">
        <v>0</v>
      </c>
      <c r="AP821">
        <v>1</v>
      </c>
      <c r="AQ821">
        <v>0</v>
      </c>
      <c r="AR821">
        <v>0</v>
      </c>
      <c r="AS821" t="s">
        <v>3</v>
      </c>
      <c r="AT821">
        <v>32.222222000000002</v>
      </c>
      <c r="AU821" t="s">
        <v>42</v>
      </c>
      <c r="AV821">
        <v>0</v>
      </c>
      <c r="AW821">
        <v>1</v>
      </c>
      <c r="AX821">
        <v>-1</v>
      </c>
      <c r="AY821">
        <v>0</v>
      </c>
      <c r="AZ821">
        <v>0</v>
      </c>
      <c r="BA821" t="s">
        <v>3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CV821">
        <v>0</v>
      </c>
      <c r="CW821">
        <v>0</v>
      </c>
      <c r="CX821">
        <f>ROUND(Y821*Source!I438,9)</f>
        <v>28.999999800000001</v>
      </c>
      <c r="CY821">
        <f t="shared" si="473"/>
        <v>34.97</v>
      </c>
      <c r="CZ821">
        <f t="shared" si="474"/>
        <v>34.97</v>
      </c>
      <c r="DA821">
        <f t="shared" si="475"/>
        <v>1</v>
      </c>
      <c r="DB821">
        <f t="shared" si="476"/>
        <v>1126.81</v>
      </c>
      <c r="DC821">
        <f t="shared" si="477"/>
        <v>0</v>
      </c>
      <c r="DD821" t="s">
        <v>3</v>
      </c>
      <c r="DE821" t="s">
        <v>3</v>
      </c>
      <c r="DF821">
        <f t="shared" si="471"/>
        <v>1014.13</v>
      </c>
      <c r="DG821">
        <f t="shared" si="468"/>
        <v>0</v>
      </c>
      <c r="DH821">
        <f t="shared" si="469"/>
        <v>0</v>
      </c>
      <c r="DI821">
        <f t="shared" si="441"/>
        <v>0</v>
      </c>
      <c r="DJ821">
        <f t="shared" si="478"/>
        <v>1014.13</v>
      </c>
      <c r="DK821">
        <v>0</v>
      </c>
      <c r="DL821" t="s">
        <v>3</v>
      </c>
      <c r="DM821">
        <v>0</v>
      </c>
      <c r="DN821" t="s">
        <v>3</v>
      </c>
      <c r="DO821">
        <v>0</v>
      </c>
    </row>
    <row r="822" spans="1:119" x14ac:dyDescent="0.2">
      <c r="A822">
        <f>ROW(Source!A439)</f>
        <v>439</v>
      </c>
      <c r="B822">
        <v>85736473</v>
      </c>
      <c r="C822">
        <v>85738339</v>
      </c>
      <c r="D822">
        <v>85164021</v>
      </c>
      <c r="E822">
        <v>1081</v>
      </c>
      <c r="F822">
        <v>1</v>
      </c>
      <c r="G822">
        <v>1081</v>
      </c>
      <c r="H822">
        <v>1</v>
      </c>
      <c r="I822" t="s">
        <v>684</v>
      </c>
      <c r="J822" t="s">
        <v>3</v>
      </c>
      <c r="K822" t="s">
        <v>685</v>
      </c>
      <c r="L822">
        <v>1191</v>
      </c>
      <c r="N822">
        <v>1013</v>
      </c>
      <c r="O822" t="s">
        <v>686</v>
      </c>
      <c r="P822" t="s">
        <v>686</v>
      </c>
      <c r="Q822">
        <v>1</v>
      </c>
      <c r="W822">
        <v>0</v>
      </c>
      <c r="X822">
        <v>476480486</v>
      </c>
      <c r="Y822">
        <f>((AT822*1.15)*1.2)</f>
        <v>46.506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1</v>
      </c>
      <c r="AJ822">
        <v>1</v>
      </c>
      <c r="AK822">
        <v>1</v>
      </c>
      <c r="AL822">
        <v>1</v>
      </c>
      <c r="AM822">
        <v>5</v>
      </c>
      <c r="AN822">
        <v>0</v>
      </c>
      <c r="AO822">
        <v>1</v>
      </c>
      <c r="AP822">
        <v>1</v>
      </c>
      <c r="AQ822">
        <v>0</v>
      </c>
      <c r="AR822">
        <v>0</v>
      </c>
      <c r="AS822" t="s">
        <v>3</v>
      </c>
      <c r="AT822">
        <v>33.700000000000003</v>
      </c>
      <c r="AU822" t="s">
        <v>141</v>
      </c>
      <c r="AV822">
        <v>1</v>
      </c>
      <c r="AW822">
        <v>2</v>
      </c>
      <c r="AX822">
        <v>85738356</v>
      </c>
      <c r="AY822">
        <v>1</v>
      </c>
      <c r="AZ822">
        <v>0</v>
      </c>
      <c r="BA822">
        <v>810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CU822">
        <f>ROUND(AT822*Source!I439*AH822*AL822,2)</f>
        <v>0</v>
      </c>
      <c r="CV822">
        <f>ROUND(Y822*Source!I439,9)</f>
        <v>41.855400000000003</v>
      </c>
      <c r="CW822">
        <v>0</v>
      </c>
      <c r="CX822">
        <f>ROUND(Y822*Source!I439,9)</f>
        <v>41.855400000000003</v>
      </c>
      <c r="CY822">
        <f>AD822</f>
        <v>0</v>
      </c>
      <c r="CZ822">
        <f>AH822</f>
        <v>0</v>
      </c>
      <c r="DA822">
        <f>AL822</f>
        <v>1</v>
      </c>
      <c r="DB822">
        <f>ROUND(((ROUND(AT822*CZ822,2)*1.15)*1.2),6)</f>
        <v>0</v>
      </c>
      <c r="DC822">
        <f>ROUND(((ROUND(AT822*AG822,2)*1.15)*1.2),6)</f>
        <v>0</v>
      </c>
      <c r="DD822" t="s">
        <v>3</v>
      </c>
      <c r="DE822" t="s">
        <v>3</v>
      </c>
      <c r="DF822">
        <f t="shared" si="471"/>
        <v>0</v>
      </c>
      <c r="DG822">
        <f t="shared" si="468"/>
        <v>0</v>
      </c>
      <c r="DH822">
        <f t="shared" si="469"/>
        <v>0</v>
      </c>
      <c r="DI822">
        <f t="shared" si="441"/>
        <v>0</v>
      </c>
      <c r="DJ822">
        <f>DI822</f>
        <v>0</v>
      </c>
      <c r="DK822">
        <v>0</v>
      </c>
      <c r="DL822" t="s">
        <v>3</v>
      </c>
      <c r="DM822">
        <v>0</v>
      </c>
      <c r="DN822" t="s">
        <v>3</v>
      </c>
      <c r="DO822">
        <v>0</v>
      </c>
    </row>
    <row r="823" spans="1:119" x14ac:dyDescent="0.2">
      <c r="A823">
        <f>ROW(Source!A439)</f>
        <v>439</v>
      </c>
      <c r="B823">
        <v>85736473</v>
      </c>
      <c r="C823">
        <v>85738339</v>
      </c>
      <c r="D823">
        <v>85229630</v>
      </c>
      <c r="E823">
        <v>1</v>
      </c>
      <c r="F823">
        <v>1</v>
      </c>
      <c r="G823">
        <v>1081</v>
      </c>
      <c r="H823">
        <v>2</v>
      </c>
      <c r="I823" t="s">
        <v>724</v>
      </c>
      <c r="J823" t="s">
        <v>725</v>
      </c>
      <c r="K823" t="s">
        <v>726</v>
      </c>
      <c r="L823">
        <v>1368</v>
      </c>
      <c r="N823">
        <v>1011</v>
      </c>
      <c r="O823" t="s">
        <v>690</v>
      </c>
      <c r="P823" t="s">
        <v>690</v>
      </c>
      <c r="Q823">
        <v>1</v>
      </c>
      <c r="W823">
        <v>0</v>
      </c>
      <c r="X823">
        <v>378609176</v>
      </c>
      <c r="Y823">
        <f>((AT823*1.25)*1.2)</f>
        <v>1.7849999999999997</v>
      </c>
      <c r="AA823">
        <v>0</v>
      </c>
      <c r="AB823">
        <v>46.59</v>
      </c>
      <c r="AC823">
        <v>0</v>
      </c>
      <c r="AD823">
        <v>0</v>
      </c>
      <c r="AE823">
        <v>0</v>
      </c>
      <c r="AF823">
        <v>3.18</v>
      </c>
      <c r="AG823">
        <v>0</v>
      </c>
      <c r="AH823">
        <v>0</v>
      </c>
      <c r="AI823">
        <v>1</v>
      </c>
      <c r="AJ823">
        <v>13.73</v>
      </c>
      <c r="AK823">
        <v>1</v>
      </c>
      <c r="AL823">
        <v>1</v>
      </c>
      <c r="AM823">
        <v>2</v>
      </c>
      <c r="AN823">
        <v>0</v>
      </c>
      <c r="AO823">
        <v>1</v>
      </c>
      <c r="AP823">
        <v>1</v>
      </c>
      <c r="AQ823">
        <v>0</v>
      </c>
      <c r="AR823">
        <v>0</v>
      </c>
      <c r="AS823" t="s">
        <v>3</v>
      </c>
      <c r="AT823">
        <v>1.19</v>
      </c>
      <c r="AU823" t="s">
        <v>140</v>
      </c>
      <c r="AV823">
        <v>0</v>
      </c>
      <c r="AW823">
        <v>2</v>
      </c>
      <c r="AX823">
        <v>85738357</v>
      </c>
      <c r="AY823">
        <v>1</v>
      </c>
      <c r="AZ823">
        <v>0</v>
      </c>
      <c r="BA823">
        <v>811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CV823">
        <v>0</v>
      </c>
      <c r="CW823">
        <f>ROUND(Y823*Source!I439*DO823,9)</f>
        <v>0</v>
      </c>
      <c r="CX823">
        <f>ROUND(Y823*Source!I439,9)</f>
        <v>1.6065</v>
      </c>
      <c r="CY823">
        <f>AB823</f>
        <v>46.59</v>
      </c>
      <c r="CZ823">
        <f>AF823</f>
        <v>3.18</v>
      </c>
      <c r="DA823">
        <f>AJ823</f>
        <v>13.73</v>
      </c>
      <c r="DB823">
        <f>ROUND(((ROUND(AT823*CZ823,2)*1.25)*1.2),6)</f>
        <v>5.67</v>
      </c>
      <c r="DC823">
        <f>ROUND(((ROUND(AT823*AG823,2)*1.25)*1.2),6)</f>
        <v>0</v>
      </c>
      <c r="DD823" t="s">
        <v>3</v>
      </c>
      <c r="DE823" t="s">
        <v>3</v>
      </c>
      <c r="DF823">
        <f t="shared" si="471"/>
        <v>0</v>
      </c>
      <c r="DG823">
        <f>ROUND(ROUND(AF823*AJ823,2)*CX823,2)</f>
        <v>70.14</v>
      </c>
      <c r="DH823">
        <f t="shared" si="469"/>
        <v>0</v>
      </c>
      <c r="DI823">
        <f t="shared" si="441"/>
        <v>0</v>
      </c>
      <c r="DJ823">
        <f>DG823</f>
        <v>70.14</v>
      </c>
      <c r="DK823">
        <v>0</v>
      </c>
      <c r="DL823" t="s">
        <v>3</v>
      </c>
      <c r="DM823">
        <v>0</v>
      </c>
      <c r="DN823" t="s">
        <v>3</v>
      </c>
      <c r="DO823">
        <v>0</v>
      </c>
    </row>
    <row r="824" spans="1:119" x14ac:dyDescent="0.2">
      <c r="A824">
        <f>ROW(Source!A439)</f>
        <v>439</v>
      </c>
      <c r="B824">
        <v>85736473</v>
      </c>
      <c r="C824">
        <v>85738339</v>
      </c>
      <c r="D824">
        <v>85229932</v>
      </c>
      <c r="E824">
        <v>1</v>
      </c>
      <c r="F824">
        <v>1</v>
      </c>
      <c r="G824">
        <v>1081</v>
      </c>
      <c r="H824">
        <v>2</v>
      </c>
      <c r="I824" t="s">
        <v>704</v>
      </c>
      <c r="J824" t="s">
        <v>705</v>
      </c>
      <c r="K824" t="s">
        <v>706</v>
      </c>
      <c r="L824">
        <v>1368</v>
      </c>
      <c r="N824">
        <v>1011</v>
      </c>
      <c r="O824" t="s">
        <v>690</v>
      </c>
      <c r="P824" t="s">
        <v>690</v>
      </c>
      <c r="Q824">
        <v>1</v>
      </c>
      <c r="W824">
        <v>0</v>
      </c>
      <c r="X824">
        <v>874612079</v>
      </c>
      <c r="Y824">
        <f>((AT824*1.25)*1.2)</f>
        <v>0.6</v>
      </c>
      <c r="AA824">
        <v>0</v>
      </c>
      <c r="AB824">
        <v>1513.56</v>
      </c>
      <c r="AC824">
        <v>758.78</v>
      </c>
      <c r="AD824">
        <v>0</v>
      </c>
      <c r="AE824">
        <v>0</v>
      </c>
      <c r="AF824">
        <v>83.1</v>
      </c>
      <c r="AG824">
        <v>12.62</v>
      </c>
      <c r="AH824">
        <v>0</v>
      </c>
      <c r="AI824">
        <v>1</v>
      </c>
      <c r="AJ824">
        <v>17.07</v>
      </c>
      <c r="AK824">
        <v>56.35</v>
      </c>
      <c r="AL824">
        <v>1</v>
      </c>
      <c r="AM824">
        <v>2</v>
      </c>
      <c r="AN824">
        <v>0</v>
      </c>
      <c r="AO824">
        <v>1</v>
      </c>
      <c r="AP824">
        <v>1</v>
      </c>
      <c r="AQ824">
        <v>0</v>
      </c>
      <c r="AR824">
        <v>0</v>
      </c>
      <c r="AS824" t="s">
        <v>3</v>
      </c>
      <c r="AT824">
        <v>0.4</v>
      </c>
      <c r="AU824" t="s">
        <v>140</v>
      </c>
      <c r="AV824">
        <v>0</v>
      </c>
      <c r="AW824">
        <v>2</v>
      </c>
      <c r="AX824">
        <v>85738358</v>
      </c>
      <c r="AY824">
        <v>1</v>
      </c>
      <c r="AZ824">
        <v>0</v>
      </c>
      <c r="BA824">
        <v>812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CV824">
        <v>0</v>
      </c>
      <c r="CW824">
        <f>ROUND(Y824*Source!I439*DO824,9)</f>
        <v>6.8148</v>
      </c>
      <c r="CX824">
        <f>ROUND(Y824*Source!I439,9)</f>
        <v>0.54</v>
      </c>
      <c r="CY824">
        <f>AB824</f>
        <v>1513.56</v>
      </c>
      <c r="CZ824">
        <f>AF824</f>
        <v>83.1</v>
      </c>
      <c r="DA824">
        <f>AJ824</f>
        <v>17.07</v>
      </c>
      <c r="DB824">
        <f>ROUND(((ROUND(AT824*CZ824,2)*1.25)*1.2),6)</f>
        <v>49.86</v>
      </c>
      <c r="DC824">
        <f>ROUND(((ROUND(AT824*AG824,2)*1.25)*1.2),6)</f>
        <v>7.5750000000000002</v>
      </c>
      <c r="DD824" t="s">
        <v>3</v>
      </c>
      <c r="DE824" t="s">
        <v>3</v>
      </c>
      <c r="DF824">
        <f t="shared" si="471"/>
        <v>0</v>
      </c>
      <c r="DG824">
        <f>ROUND(ROUND(AF824*AJ824,2)*CX824,2)</f>
        <v>766</v>
      </c>
      <c r="DH824">
        <f>ROUND(ROUND(AG824*AK824,2)*CX824,2)</f>
        <v>384.02</v>
      </c>
      <c r="DI824">
        <f t="shared" si="441"/>
        <v>0</v>
      </c>
      <c r="DJ824">
        <f>DG824</f>
        <v>766</v>
      </c>
      <c r="DK824">
        <v>0</v>
      </c>
      <c r="DL824" t="s">
        <v>707</v>
      </c>
      <c r="DM824">
        <v>0</v>
      </c>
      <c r="DN824" t="s">
        <v>686</v>
      </c>
      <c r="DO824">
        <v>12.62</v>
      </c>
    </row>
    <row r="825" spans="1:119" x14ac:dyDescent="0.2">
      <c r="A825">
        <f>ROW(Source!A439)</f>
        <v>439</v>
      </c>
      <c r="B825">
        <v>85736473</v>
      </c>
      <c r="C825">
        <v>85738339</v>
      </c>
      <c r="D825">
        <v>85229166</v>
      </c>
      <c r="E825">
        <v>1</v>
      </c>
      <c r="F825">
        <v>1</v>
      </c>
      <c r="G825">
        <v>1081</v>
      </c>
      <c r="H825">
        <v>2</v>
      </c>
      <c r="I825" t="s">
        <v>727</v>
      </c>
      <c r="J825" t="s">
        <v>728</v>
      </c>
      <c r="K825" t="s">
        <v>729</v>
      </c>
      <c r="L825">
        <v>1368</v>
      </c>
      <c r="N825">
        <v>1011</v>
      </c>
      <c r="O825" t="s">
        <v>690</v>
      </c>
      <c r="P825" t="s">
        <v>690</v>
      </c>
      <c r="Q825">
        <v>1</v>
      </c>
      <c r="W825">
        <v>0</v>
      </c>
      <c r="X825">
        <v>-44940208</v>
      </c>
      <c r="Y825">
        <f>((AT825*1.25)*1.2)</f>
        <v>0.09</v>
      </c>
      <c r="AA825">
        <v>0</v>
      </c>
      <c r="AB825">
        <v>2758.65</v>
      </c>
      <c r="AC825">
        <v>1017.92</v>
      </c>
      <c r="AD825">
        <v>0</v>
      </c>
      <c r="AE825">
        <v>0</v>
      </c>
      <c r="AF825">
        <v>179.17</v>
      </c>
      <c r="AG825">
        <v>16.93</v>
      </c>
      <c r="AH825">
        <v>0</v>
      </c>
      <c r="AI825">
        <v>1</v>
      </c>
      <c r="AJ825">
        <v>14.43</v>
      </c>
      <c r="AK825">
        <v>56.35</v>
      </c>
      <c r="AL825">
        <v>1</v>
      </c>
      <c r="AM825">
        <v>2</v>
      </c>
      <c r="AN825">
        <v>0</v>
      </c>
      <c r="AO825">
        <v>1</v>
      </c>
      <c r="AP825">
        <v>1</v>
      </c>
      <c r="AQ825">
        <v>0</v>
      </c>
      <c r="AR825">
        <v>0</v>
      </c>
      <c r="AS825" t="s">
        <v>3</v>
      </c>
      <c r="AT825">
        <v>0.06</v>
      </c>
      <c r="AU825" t="s">
        <v>140</v>
      </c>
      <c r="AV825">
        <v>0</v>
      </c>
      <c r="AW825">
        <v>2</v>
      </c>
      <c r="AX825">
        <v>85738359</v>
      </c>
      <c r="AY825">
        <v>1</v>
      </c>
      <c r="AZ825">
        <v>0</v>
      </c>
      <c r="BA825">
        <v>813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CV825">
        <v>0</v>
      </c>
      <c r="CW825">
        <f>ROUND(Y825*Source!I439*DO825,9)</f>
        <v>1.3713299999999999</v>
      </c>
      <c r="CX825">
        <f>ROUND(Y825*Source!I439,9)</f>
        <v>8.1000000000000003E-2</v>
      </c>
      <c r="CY825">
        <f>AB825</f>
        <v>2758.65</v>
      </c>
      <c r="CZ825">
        <f>AF825</f>
        <v>179.17</v>
      </c>
      <c r="DA825">
        <f>AJ825</f>
        <v>14.43</v>
      </c>
      <c r="DB825">
        <f>ROUND(((ROUND(AT825*CZ825,2)*1.25)*1.2),6)</f>
        <v>16.125</v>
      </c>
      <c r="DC825">
        <f>ROUND(((ROUND(AT825*AG825,2)*1.25)*1.2),6)</f>
        <v>1.53</v>
      </c>
      <c r="DD825" t="s">
        <v>3</v>
      </c>
      <c r="DE825" t="s">
        <v>3</v>
      </c>
      <c r="DF825">
        <f t="shared" si="471"/>
        <v>0</v>
      </c>
      <c r="DG825">
        <f>ROUND(ROUND(AF825*AJ825,2)*CX825,2)</f>
        <v>209.42</v>
      </c>
      <c r="DH825">
        <f>ROUND(ROUND(AG825*AK825,2)*CX825,2)</f>
        <v>77.27</v>
      </c>
      <c r="DI825">
        <f t="shared" si="441"/>
        <v>0</v>
      </c>
      <c r="DJ825">
        <f>DG825</f>
        <v>209.42</v>
      </c>
      <c r="DK825">
        <v>0</v>
      </c>
      <c r="DL825" t="s">
        <v>707</v>
      </c>
      <c r="DM825">
        <v>0</v>
      </c>
      <c r="DN825" t="s">
        <v>686</v>
      </c>
      <c r="DO825">
        <v>16.93</v>
      </c>
    </row>
    <row r="826" spans="1:119" x14ac:dyDescent="0.2">
      <c r="A826">
        <f>ROW(Source!A439)</f>
        <v>439</v>
      </c>
      <c r="B826">
        <v>85736473</v>
      </c>
      <c r="C826">
        <v>85738339</v>
      </c>
      <c r="D826">
        <v>85198960</v>
      </c>
      <c r="E826">
        <v>1</v>
      </c>
      <c r="F826">
        <v>1</v>
      </c>
      <c r="G826">
        <v>1081</v>
      </c>
      <c r="H826">
        <v>3</v>
      </c>
      <c r="I826" t="s">
        <v>714</v>
      </c>
      <c r="J826" t="s">
        <v>715</v>
      </c>
      <c r="K826" t="s">
        <v>716</v>
      </c>
      <c r="L826">
        <v>1339</v>
      </c>
      <c r="N826">
        <v>1007</v>
      </c>
      <c r="O826" t="s">
        <v>694</v>
      </c>
      <c r="P826" t="s">
        <v>694</v>
      </c>
      <c r="Q826">
        <v>1</v>
      </c>
      <c r="W826">
        <v>0</v>
      </c>
      <c r="X826">
        <v>-1622585150</v>
      </c>
      <c r="Y826">
        <f t="shared" ref="Y826:Y836" si="479">((AT826*1)*1)</f>
        <v>3.3000000000000002E-2</v>
      </c>
      <c r="AA826">
        <v>54.79</v>
      </c>
      <c r="AB826">
        <v>0</v>
      </c>
      <c r="AC826">
        <v>0</v>
      </c>
      <c r="AD826">
        <v>0</v>
      </c>
      <c r="AE826">
        <v>7.07</v>
      </c>
      <c r="AF826">
        <v>0</v>
      </c>
      <c r="AG826">
        <v>0</v>
      </c>
      <c r="AH826">
        <v>0</v>
      </c>
      <c r="AI826">
        <v>7.75</v>
      </c>
      <c r="AJ826">
        <v>1</v>
      </c>
      <c r="AK826">
        <v>1</v>
      </c>
      <c r="AL826">
        <v>1</v>
      </c>
      <c r="AM826">
        <v>2</v>
      </c>
      <c r="AN826">
        <v>0</v>
      </c>
      <c r="AO826">
        <v>1</v>
      </c>
      <c r="AP826">
        <v>1</v>
      </c>
      <c r="AQ826">
        <v>0</v>
      </c>
      <c r="AR826">
        <v>0</v>
      </c>
      <c r="AS826" t="s">
        <v>3</v>
      </c>
      <c r="AT826">
        <v>3.3000000000000002E-2</v>
      </c>
      <c r="AU826" t="s">
        <v>42</v>
      </c>
      <c r="AV826">
        <v>0</v>
      </c>
      <c r="AW826">
        <v>2</v>
      </c>
      <c r="AX826">
        <v>85738360</v>
      </c>
      <c r="AY826">
        <v>1</v>
      </c>
      <c r="AZ826">
        <v>0</v>
      </c>
      <c r="BA826">
        <v>814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CV826">
        <v>0</v>
      </c>
      <c r="CW826">
        <v>0</v>
      </c>
      <c r="CX826">
        <f>ROUND(Y826*Source!I439,9)</f>
        <v>2.9700000000000001E-2</v>
      </c>
      <c r="CY826">
        <f t="shared" ref="CY826:CY836" si="480">AA826</f>
        <v>54.79</v>
      </c>
      <c r="CZ826">
        <f t="shared" ref="CZ826:CZ836" si="481">AE826</f>
        <v>7.07</v>
      </c>
      <c r="DA826">
        <f t="shared" ref="DA826:DA836" si="482">AI826</f>
        <v>7.75</v>
      </c>
      <c r="DB826">
        <f t="shared" ref="DB826:DB836" si="483">ROUND(((ROUND(AT826*CZ826,2)*1)*1),6)</f>
        <v>0.23</v>
      </c>
      <c r="DC826">
        <f t="shared" ref="DC826:DC836" si="484">ROUND(((ROUND(AT826*AG826,2)*1)*1),6)</f>
        <v>0</v>
      </c>
      <c r="DD826" t="s">
        <v>3</v>
      </c>
      <c r="DE826" t="s">
        <v>3</v>
      </c>
      <c r="DF826">
        <f t="shared" ref="DF826:DF836" si="485">ROUND(ROUND(AE826*AI826,2)*CX826,2)</f>
        <v>1.63</v>
      </c>
      <c r="DG826">
        <f t="shared" ref="DG826:DG852" si="486">ROUND(ROUND(AF826,2)*CX826,2)</f>
        <v>0</v>
      </c>
      <c r="DH826">
        <f t="shared" ref="DH826:DH853" si="487">ROUND(ROUND(AG826,2)*CX826,2)</f>
        <v>0</v>
      </c>
      <c r="DI826">
        <f t="shared" si="441"/>
        <v>0</v>
      </c>
      <c r="DJ826">
        <f t="shared" ref="DJ826:DJ836" si="488">DF826</f>
        <v>1.63</v>
      </c>
      <c r="DK826">
        <v>0</v>
      </c>
      <c r="DL826" t="s">
        <v>3</v>
      </c>
      <c r="DM826">
        <v>0</v>
      </c>
      <c r="DN826" t="s">
        <v>3</v>
      </c>
      <c r="DO826">
        <v>0</v>
      </c>
    </row>
    <row r="827" spans="1:119" x14ac:dyDescent="0.2">
      <c r="A827">
        <f>ROW(Source!A439)</f>
        <v>439</v>
      </c>
      <c r="B827">
        <v>85736473</v>
      </c>
      <c r="C827">
        <v>85738339</v>
      </c>
      <c r="D827">
        <v>85200671</v>
      </c>
      <c r="E827">
        <v>1</v>
      </c>
      <c r="F827">
        <v>1</v>
      </c>
      <c r="G827">
        <v>1081</v>
      </c>
      <c r="H827">
        <v>3</v>
      </c>
      <c r="I827" t="s">
        <v>730</v>
      </c>
      <c r="J827" t="s">
        <v>731</v>
      </c>
      <c r="K827" t="s">
        <v>732</v>
      </c>
      <c r="L827">
        <v>1346</v>
      </c>
      <c r="N827">
        <v>1009</v>
      </c>
      <c r="O827" t="s">
        <v>723</v>
      </c>
      <c r="P827" t="s">
        <v>723</v>
      </c>
      <c r="Q827">
        <v>1</v>
      </c>
      <c r="W827">
        <v>0</v>
      </c>
      <c r="X827">
        <v>1021383118</v>
      </c>
      <c r="Y827">
        <f t="shared" si="479"/>
        <v>0.05</v>
      </c>
      <c r="AA827">
        <v>315.23</v>
      </c>
      <c r="AB827">
        <v>0</v>
      </c>
      <c r="AC827">
        <v>0</v>
      </c>
      <c r="AD827">
        <v>0</v>
      </c>
      <c r="AE827">
        <v>37.979999999999997</v>
      </c>
      <c r="AF827">
        <v>0</v>
      </c>
      <c r="AG827">
        <v>0</v>
      </c>
      <c r="AH827">
        <v>0</v>
      </c>
      <c r="AI827">
        <v>8.3000000000000007</v>
      </c>
      <c r="AJ827">
        <v>1</v>
      </c>
      <c r="AK827">
        <v>1</v>
      </c>
      <c r="AL827">
        <v>1</v>
      </c>
      <c r="AM827">
        <v>2</v>
      </c>
      <c r="AN827">
        <v>0</v>
      </c>
      <c r="AO827">
        <v>1</v>
      </c>
      <c r="AP827">
        <v>1</v>
      </c>
      <c r="AQ827">
        <v>0</v>
      </c>
      <c r="AR827">
        <v>0</v>
      </c>
      <c r="AS827" t="s">
        <v>3</v>
      </c>
      <c r="AT827">
        <v>0.05</v>
      </c>
      <c r="AU827" t="s">
        <v>42</v>
      </c>
      <c r="AV827">
        <v>0</v>
      </c>
      <c r="AW827">
        <v>2</v>
      </c>
      <c r="AX827">
        <v>85738361</v>
      </c>
      <c r="AY827">
        <v>1</v>
      </c>
      <c r="AZ827">
        <v>0</v>
      </c>
      <c r="BA827">
        <v>815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CV827">
        <v>0</v>
      </c>
      <c r="CW827">
        <v>0</v>
      </c>
      <c r="CX827">
        <f>ROUND(Y827*Source!I439,9)</f>
        <v>4.4999999999999998E-2</v>
      </c>
      <c r="CY827">
        <f t="shared" si="480"/>
        <v>315.23</v>
      </c>
      <c r="CZ827">
        <f t="shared" si="481"/>
        <v>37.979999999999997</v>
      </c>
      <c r="DA827">
        <f t="shared" si="482"/>
        <v>8.3000000000000007</v>
      </c>
      <c r="DB827">
        <f t="shared" si="483"/>
        <v>1.9</v>
      </c>
      <c r="DC827">
        <f t="shared" si="484"/>
        <v>0</v>
      </c>
      <c r="DD827" t="s">
        <v>3</v>
      </c>
      <c r="DE827" t="s">
        <v>3</v>
      </c>
      <c r="DF827">
        <f t="shared" si="485"/>
        <v>14.19</v>
      </c>
      <c r="DG827">
        <f t="shared" si="486"/>
        <v>0</v>
      </c>
      <c r="DH827">
        <f t="shared" si="487"/>
        <v>0</v>
      </c>
      <c r="DI827">
        <f t="shared" si="441"/>
        <v>0</v>
      </c>
      <c r="DJ827">
        <f t="shared" si="488"/>
        <v>14.19</v>
      </c>
      <c r="DK827">
        <v>0</v>
      </c>
      <c r="DL827" t="s">
        <v>3</v>
      </c>
      <c r="DM827">
        <v>0</v>
      </c>
      <c r="DN827" t="s">
        <v>3</v>
      </c>
      <c r="DO827">
        <v>0</v>
      </c>
    </row>
    <row r="828" spans="1:119" x14ac:dyDescent="0.2">
      <c r="A828">
        <f>ROW(Source!A439)</f>
        <v>439</v>
      </c>
      <c r="B828">
        <v>85736473</v>
      </c>
      <c r="C828">
        <v>85738339</v>
      </c>
      <c r="D828">
        <v>85199079</v>
      </c>
      <c r="E828">
        <v>1</v>
      </c>
      <c r="F828">
        <v>1</v>
      </c>
      <c r="G828">
        <v>1081</v>
      </c>
      <c r="H828">
        <v>3</v>
      </c>
      <c r="I828" t="s">
        <v>733</v>
      </c>
      <c r="J828" t="s">
        <v>734</v>
      </c>
      <c r="K828" t="s">
        <v>735</v>
      </c>
      <c r="L828">
        <v>1348</v>
      </c>
      <c r="N828">
        <v>1009</v>
      </c>
      <c r="O828" t="s">
        <v>700</v>
      </c>
      <c r="P828" t="s">
        <v>700</v>
      </c>
      <c r="Q828">
        <v>1000</v>
      </c>
      <c r="W828">
        <v>0</v>
      </c>
      <c r="X828">
        <v>-1462767551</v>
      </c>
      <c r="Y828">
        <f t="shared" si="479"/>
        <v>8.9999999999999996E-7</v>
      </c>
      <c r="AA828">
        <v>65213.77</v>
      </c>
      <c r="AB828">
        <v>0</v>
      </c>
      <c r="AC828">
        <v>0</v>
      </c>
      <c r="AD828">
        <v>0</v>
      </c>
      <c r="AE828">
        <v>3234.81</v>
      </c>
      <c r="AF828">
        <v>0</v>
      </c>
      <c r="AG828">
        <v>0</v>
      </c>
      <c r="AH828">
        <v>0</v>
      </c>
      <c r="AI828">
        <v>20.16</v>
      </c>
      <c r="AJ828">
        <v>1</v>
      </c>
      <c r="AK828">
        <v>1</v>
      </c>
      <c r="AL828">
        <v>1</v>
      </c>
      <c r="AM828">
        <v>2</v>
      </c>
      <c r="AN828">
        <v>0</v>
      </c>
      <c r="AO828">
        <v>1</v>
      </c>
      <c r="AP828">
        <v>1</v>
      </c>
      <c r="AQ828">
        <v>0</v>
      </c>
      <c r="AR828">
        <v>0</v>
      </c>
      <c r="AS828" t="s">
        <v>3</v>
      </c>
      <c r="AT828">
        <v>8.9999999999999996E-7</v>
      </c>
      <c r="AU828" t="s">
        <v>42</v>
      </c>
      <c r="AV828">
        <v>0</v>
      </c>
      <c r="AW828">
        <v>2</v>
      </c>
      <c r="AX828">
        <v>85738362</v>
      </c>
      <c r="AY828">
        <v>1</v>
      </c>
      <c r="AZ828">
        <v>0</v>
      </c>
      <c r="BA828">
        <v>816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CV828">
        <v>0</v>
      </c>
      <c r="CW828">
        <v>0</v>
      </c>
      <c r="CX828">
        <f>ROUND(Y828*Source!I439,9)</f>
        <v>8.0999999999999997E-7</v>
      </c>
      <c r="CY828">
        <f t="shared" si="480"/>
        <v>65213.77</v>
      </c>
      <c r="CZ828">
        <f t="shared" si="481"/>
        <v>3234.81</v>
      </c>
      <c r="DA828">
        <f t="shared" si="482"/>
        <v>20.16</v>
      </c>
      <c r="DB828">
        <f t="shared" si="483"/>
        <v>0</v>
      </c>
      <c r="DC828">
        <f t="shared" si="484"/>
        <v>0</v>
      </c>
      <c r="DD828" t="s">
        <v>3</v>
      </c>
      <c r="DE828" t="s">
        <v>3</v>
      </c>
      <c r="DF828">
        <f t="shared" si="485"/>
        <v>0.05</v>
      </c>
      <c r="DG828">
        <f t="shared" si="486"/>
        <v>0</v>
      </c>
      <c r="DH828">
        <f t="shared" si="487"/>
        <v>0</v>
      </c>
      <c r="DI828">
        <f t="shared" si="441"/>
        <v>0</v>
      </c>
      <c r="DJ828">
        <f t="shared" si="488"/>
        <v>0.05</v>
      </c>
      <c r="DK828">
        <v>0</v>
      </c>
      <c r="DL828" t="s">
        <v>3</v>
      </c>
      <c r="DM828">
        <v>0</v>
      </c>
      <c r="DN828" t="s">
        <v>3</v>
      </c>
      <c r="DO828">
        <v>0</v>
      </c>
    </row>
    <row r="829" spans="1:119" x14ac:dyDescent="0.2">
      <c r="A829">
        <f>ROW(Source!A439)</f>
        <v>439</v>
      </c>
      <c r="B829">
        <v>85736473</v>
      </c>
      <c r="C829">
        <v>85738339</v>
      </c>
      <c r="D829">
        <v>85198892</v>
      </c>
      <c r="E829">
        <v>1</v>
      </c>
      <c r="F829">
        <v>1</v>
      </c>
      <c r="G829">
        <v>1081</v>
      </c>
      <c r="H829">
        <v>3</v>
      </c>
      <c r="I829" t="s">
        <v>691</v>
      </c>
      <c r="J829" t="s">
        <v>692</v>
      </c>
      <c r="K829" t="s">
        <v>693</v>
      </c>
      <c r="L829">
        <v>1339</v>
      </c>
      <c r="N829">
        <v>1007</v>
      </c>
      <c r="O829" t="s">
        <v>694</v>
      </c>
      <c r="P829" t="s">
        <v>694</v>
      </c>
      <c r="Q829">
        <v>1</v>
      </c>
      <c r="W829">
        <v>0</v>
      </c>
      <c r="X829">
        <v>-676034668</v>
      </c>
      <c r="Y829">
        <f t="shared" si="479"/>
        <v>0.19</v>
      </c>
      <c r="AA829">
        <v>760.17</v>
      </c>
      <c r="AB829">
        <v>0</v>
      </c>
      <c r="AC829">
        <v>0</v>
      </c>
      <c r="AD829">
        <v>0</v>
      </c>
      <c r="AE829">
        <v>53.42</v>
      </c>
      <c r="AF829">
        <v>0</v>
      </c>
      <c r="AG829">
        <v>0</v>
      </c>
      <c r="AH829">
        <v>0</v>
      </c>
      <c r="AI829">
        <v>14.23</v>
      </c>
      <c r="AJ829">
        <v>1</v>
      </c>
      <c r="AK829">
        <v>1</v>
      </c>
      <c r="AL829">
        <v>1</v>
      </c>
      <c r="AM829">
        <v>2</v>
      </c>
      <c r="AN829">
        <v>0</v>
      </c>
      <c r="AO829">
        <v>1</v>
      </c>
      <c r="AP829">
        <v>1</v>
      </c>
      <c r="AQ829">
        <v>0</v>
      </c>
      <c r="AR829">
        <v>0</v>
      </c>
      <c r="AS829" t="s">
        <v>3</v>
      </c>
      <c r="AT829">
        <v>0.19</v>
      </c>
      <c r="AU829" t="s">
        <v>42</v>
      </c>
      <c r="AV829">
        <v>0</v>
      </c>
      <c r="AW829">
        <v>2</v>
      </c>
      <c r="AX829">
        <v>85738363</v>
      </c>
      <c r="AY829">
        <v>1</v>
      </c>
      <c r="AZ829">
        <v>0</v>
      </c>
      <c r="BA829">
        <v>817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CV829">
        <v>0</v>
      </c>
      <c r="CW829">
        <v>0</v>
      </c>
      <c r="CX829">
        <f>ROUND(Y829*Source!I439,9)</f>
        <v>0.17100000000000001</v>
      </c>
      <c r="CY829">
        <f t="shared" si="480"/>
        <v>760.17</v>
      </c>
      <c r="CZ829">
        <f t="shared" si="481"/>
        <v>53.42</v>
      </c>
      <c r="DA829">
        <f t="shared" si="482"/>
        <v>14.23</v>
      </c>
      <c r="DB829">
        <f t="shared" si="483"/>
        <v>10.15</v>
      </c>
      <c r="DC829">
        <f t="shared" si="484"/>
        <v>0</v>
      </c>
      <c r="DD829" t="s">
        <v>3</v>
      </c>
      <c r="DE829" t="s">
        <v>3</v>
      </c>
      <c r="DF829">
        <f t="shared" si="485"/>
        <v>129.99</v>
      </c>
      <c r="DG829">
        <f t="shared" si="486"/>
        <v>0</v>
      </c>
      <c r="DH829">
        <f t="shared" si="487"/>
        <v>0</v>
      </c>
      <c r="DI829">
        <f t="shared" si="441"/>
        <v>0</v>
      </c>
      <c r="DJ829">
        <f t="shared" si="488"/>
        <v>129.99</v>
      </c>
      <c r="DK829">
        <v>0</v>
      </c>
      <c r="DL829" t="s">
        <v>3</v>
      </c>
      <c r="DM829">
        <v>0</v>
      </c>
      <c r="DN829" t="s">
        <v>3</v>
      </c>
      <c r="DO829">
        <v>0</v>
      </c>
    </row>
    <row r="830" spans="1:119" x14ac:dyDescent="0.2">
      <c r="A830">
        <f>ROW(Source!A439)</f>
        <v>439</v>
      </c>
      <c r="B830">
        <v>85736473</v>
      </c>
      <c r="C830">
        <v>85738339</v>
      </c>
      <c r="D830">
        <v>85199158</v>
      </c>
      <c r="E830">
        <v>1</v>
      </c>
      <c r="F830">
        <v>1</v>
      </c>
      <c r="G830">
        <v>1081</v>
      </c>
      <c r="H830">
        <v>3</v>
      </c>
      <c r="I830" t="s">
        <v>695</v>
      </c>
      <c r="J830" t="s">
        <v>696</v>
      </c>
      <c r="K830" t="s">
        <v>697</v>
      </c>
      <c r="L830">
        <v>1339</v>
      </c>
      <c r="N830">
        <v>1007</v>
      </c>
      <c r="O830" t="s">
        <v>694</v>
      </c>
      <c r="P830" t="s">
        <v>694</v>
      </c>
      <c r="Q830">
        <v>1</v>
      </c>
      <c r="W830">
        <v>0</v>
      </c>
      <c r="X830">
        <v>-1235260082</v>
      </c>
      <c r="Y830">
        <f t="shared" si="479"/>
        <v>0.34200000000000003</v>
      </c>
      <c r="AA830">
        <v>101.33</v>
      </c>
      <c r="AB830">
        <v>0</v>
      </c>
      <c r="AC830">
        <v>0</v>
      </c>
      <c r="AD830">
        <v>0</v>
      </c>
      <c r="AE830">
        <v>5.82</v>
      </c>
      <c r="AF830">
        <v>0</v>
      </c>
      <c r="AG830">
        <v>0</v>
      </c>
      <c r="AH830">
        <v>0</v>
      </c>
      <c r="AI830">
        <v>17.41</v>
      </c>
      <c r="AJ830">
        <v>1</v>
      </c>
      <c r="AK830">
        <v>1</v>
      </c>
      <c r="AL830">
        <v>1</v>
      </c>
      <c r="AM830">
        <v>2</v>
      </c>
      <c r="AN830">
        <v>0</v>
      </c>
      <c r="AO830">
        <v>1</v>
      </c>
      <c r="AP830">
        <v>1</v>
      </c>
      <c r="AQ830">
        <v>0</v>
      </c>
      <c r="AR830">
        <v>0</v>
      </c>
      <c r="AS830" t="s">
        <v>3</v>
      </c>
      <c r="AT830">
        <v>0.34200000000000003</v>
      </c>
      <c r="AU830" t="s">
        <v>42</v>
      </c>
      <c r="AV830">
        <v>0</v>
      </c>
      <c r="AW830">
        <v>2</v>
      </c>
      <c r="AX830">
        <v>85738364</v>
      </c>
      <c r="AY830">
        <v>1</v>
      </c>
      <c r="AZ830">
        <v>0</v>
      </c>
      <c r="BA830">
        <v>818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CV830">
        <v>0</v>
      </c>
      <c r="CW830">
        <v>0</v>
      </c>
      <c r="CX830">
        <f>ROUND(Y830*Source!I439,9)</f>
        <v>0.30780000000000002</v>
      </c>
      <c r="CY830">
        <f t="shared" si="480"/>
        <v>101.33</v>
      </c>
      <c r="CZ830">
        <f t="shared" si="481"/>
        <v>5.82</v>
      </c>
      <c r="DA830">
        <f t="shared" si="482"/>
        <v>17.41</v>
      </c>
      <c r="DB830">
        <f t="shared" si="483"/>
        <v>1.99</v>
      </c>
      <c r="DC830">
        <f t="shared" si="484"/>
        <v>0</v>
      </c>
      <c r="DD830" t="s">
        <v>3</v>
      </c>
      <c r="DE830" t="s">
        <v>3</v>
      </c>
      <c r="DF830">
        <f t="shared" si="485"/>
        <v>31.19</v>
      </c>
      <c r="DG830">
        <f t="shared" si="486"/>
        <v>0</v>
      </c>
      <c r="DH830">
        <f t="shared" si="487"/>
        <v>0</v>
      </c>
      <c r="DI830">
        <f t="shared" si="441"/>
        <v>0</v>
      </c>
      <c r="DJ830">
        <f t="shared" si="488"/>
        <v>31.19</v>
      </c>
      <c r="DK830">
        <v>0</v>
      </c>
      <c r="DL830" t="s">
        <v>3</v>
      </c>
      <c r="DM830">
        <v>0</v>
      </c>
      <c r="DN830" t="s">
        <v>3</v>
      </c>
      <c r="DO830">
        <v>0</v>
      </c>
    </row>
    <row r="831" spans="1:119" x14ac:dyDescent="0.2">
      <c r="A831">
        <f>ROW(Source!A439)</f>
        <v>439</v>
      </c>
      <c r="B831">
        <v>85736473</v>
      </c>
      <c r="C831">
        <v>85738339</v>
      </c>
      <c r="D831">
        <v>85199230</v>
      </c>
      <c r="E831">
        <v>1</v>
      </c>
      <c r="F831">
        <v>1</v>
      </c>
      <c r="G831">
        <v>1081</v>
      </c>
      <c r="H831">
        <v>3</v>
      </c>
      <c r="I831" t="s">
        <v>736</v>
      </c>
      <c r="J831" t="s">
        <v>737</v>
      </c>
      <c r="K831" t="s">
        <v>738</v>
      </c>
      <c r="L831">
        <v>1348</v>
      </c>
      <c r="N831">
        <v>1009</v>
      </c>
      <c r="O831" t="s">
        <v>700</v>
      </c>
      <c r="P831" t="s">
        <v>700</v>
      </c>
      <c r="Q831">
        <v>1000</v>
      </c>
      <c r="W831">
        <v>0</v>
      </c>
      <c r="X831">
        <v>1270042986</v>
      </c>
      <c r="Y831">
        <f t="shared" si="479"/>
        <v>8.7000000000000001E-4</v>
      </c>
      <c r="AA831">
        <v>55941.2</v>
      </c>
      <c r="AB831">
        <v>0</v>
      </c>
      <c r="AC831">
        <v>0</v>
      </c>
      <c r="AD831">
        <v>0</v>
      </c>
      <c r="AE831">
        <v>16214.84</v>
      </c>
      <c r="AF831">
        <v>0</v>
      </c>
      <c r="AG831">
        <v>0</v>
      </c>
      <c r="AH831">
        <v>0</v>
      </c>
      <c r="AI831">
        <v>3.45</v>
      </c>
      <c r="AJ831">
        <v>1</v>
      </c>
      <c r="AK831">
        <v>1</v>
      </c>
      <c r="AL831">
        <v>1</v>
      </c>
      <c r="AM831">
        <v>2</v>
      </c>
      <c r="AN831">
        <v>0</v>
      </c>
      <c r="AO831">
        <v>1</v>
      </c>
      <c r="AP831">
        <v>1</v>
      </c>
      <c r="AQ831">
        <v>0</v>
      </c>
      <c r="AR831">
        <v>0</v>
      </c>
      <c r="AS831" t="s">
        <v>3</v>
      </c>
      <c r="AT831">
        <v>8.7000000000000001E-4</v>
      </c>
      <c r="AU831" t="s">
        <v>42</v>
      </c>
      <c r="AV831">
        <v>0</v>
      </c>
      <c r="AW831">
        <v>2</v>
      </c>
      <c r="AX831">
        <v>85738365</v>
      </c>
      <c r="AY831">
        <v>1</v>
      </c>
      <c r="AZ831">
        <v>0</v>
      </c>
      <c r="BA831">
        <v>819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CV831">
        <v>0</v>
      </c>
      <c r="CW831">
        <v>0</v>
      </c>
      <c r="CX831">
        <f>ROUND(Y831*Source!I439,9)</f>
        <v>7.8299999999999995E-4</v>
      </c>
      <c r="CY831">
        <f t="shared" si="480"/>
        <v>55941.2</v>
      </c>
      <c r="CZ831">
        <f t="shared" si="481"/>
        <v>16214.84</v>
      </c>
      <c r="DA831">
        <f t="shared" si="482"/>
        <v>3.45</v>
      </c>
      <c r="DB831">
        <f t="shared" si="483"/>
        <v>14.11</v>
      </c>
      <c r="DC831">
        <f t="shared" si="484"/>
        <v>0</v>
      </c>
      <c r="DD831" t="s">
        <v>3</v>
      </c>
      <c r="DE831" t="s">
        <v>3</v>
      </c>
      <c r="DF831">
        <f t="shared" si="485"/>
        <v>43.8</v>
      </c>
      <c r="DG831">
        <f t="shared" si="486"/>
        <v>0</v>
      </c>
      <c r="DH831">
        <f t="shared" si="487"/>
        <v>0</v>
      </c>
      <c r="DI831">
        <f t="shared" si="441"/>
        <v>0</v>
      </c>
      <c r="DJ831">
        <f t="shared" si="488"/>
        <v>43.8</v>
      </c>
      <c r="DK831">
        <v>0</v>
      </c>
      <c r="DL831" t="s">
        <v>3</v>
      </c>
      <c r="DM831">
        <v>0</v>
      </c>
      <c r="DN831" t="s">
        <v>3</v>
      </c>
      <c r="DO831">
        <v>0</v>
      </c>
    </row>
    <row r="832" spans="1:119" x14ac:dyDescent="0.2">
      <c r="A832">
        <f>ROW(Source!A439)</f>
        <v>439</v>
      </c>
      <c r="B832">
        <v>85736473</v>
      </c>
      <c r="C832">
        <v>85738339</v>
      </c>
      <c r="D832">
        <v>85199398</v>
      </c>
      <c r="E832">
        <v>1</v>
      </c>
      <c r="F832">
        <v>1</v>
      </c>
      <c r="G832">
        <v>1081</v>
      </c>
      <c r="H832">
        <v>3</v>
      </c>
      <c r="I832" t="s">
        <v>739</v>
      </c>
      <c r="J832" t="s">
        <v>740</v>
      </c>
      <c r="K832" t="s">
        <v>741</v>
      </c>
      <c r="L832">
        <v>1346</v>
      </c>
      <c r="N832">
        <v>1009</v>
      </c>
      <c r="O832" t="s">
        <v>723</v>
      </c>
      <c r="P832" t="s">
        <v>723</v>
      </c>
      <c r="Q832">
        <v>1</v>
      </c>
      <c r="W832">
        <v>0</v>
      </c>
      <c r="X832">
        <v>488689173</v>
      </c>
      <c r="Y832">
        <f t="shared" si="479"/>
        <v>0.1</v>
      </c>
      <c r="AA832">
        <v>85.81</v>
      </c>
      <c r="AB832">
        <v>0</v>
      </c>
      <c r="AC832">
        <v>0</v>
      </c>
      <c r="AD832">
        <v>0</v>
      </c>
      <c r="AE832">
        <v>20.190000000000001</v>
      </c>
      <c r="AF832">
        <v>0</v>
      </c>
      <c r="AG832">
        <v>0</v>
      </c>
      <c r="AH832">
        <v>0</v>
      </c>
      <c r="AI832">
        <v>4.25</v>
      </c>
      <c r="AJ832">
        <v>1</v>
      </c>
      <c r="AK832">
        <v>1</v>
      </c>
      <c r="AL832">
        <v>1</v>
      </c>
      <c r="AM832">
        <v>2</v>
      </c>
      <c r="AN832">
        <v>0</v>
      </c>
      <c r="AO832">
        <v>1</v>
      </c>
      <c r="AP832">
        <v>1</v>
      </c>
      <c r="AQ832">
        <v>0</v>
      </c>
      <c r="AR832">
        <v>0</v>
      </c>
      <c r="AS832" t="s">
        <v>3</v>
      </c>
      <c r="AT832">
        <v>0.1</v>
      </c>
      <c r="AU832" t="s">
        <v>42</v>
      </c>
      <c r="AV832">
        <v>0</v>
      </c>
      <c r="AW832">
        <v>2</v>
      </c>
      <c r="AX832">
        <v>85738366</v>
      </c>
      <c r="AY832">
        <v>1</v>
      </c>
      <c r="AZ832">
        <v>0</v>
      </c>
      <c r="BA832">
        <v>820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CV832">
        <v>0</v>
      </c>
      <c r="CW832">
        <v>0</v>
      </c>
      <c r="CX832">
        <f>ROUND(Y832*Source!I439,9)</f>
        <v>0.09</v>
      </c>
      <c r="CY832">
        <f t="shared" si="480"/>
        <v>85.81</v>
      </c>
      <c r="CZ832">
        <f t="shared" si="481"/>
        <v>20.190000000000001</v>
      </c>
      <c r="DA832">
        <f t="shared" si="482"/>
        <v>4.25</v>
      </c>
      <c r="DB832">
        <f t="shared" si="483"/>
        <v>2.02</v>
      </c>
      <c r="DC832">
        <f t="shared" si="484"/>
        <v>0</v>
      </c>
      <c r="DD832" t="s">
        <v>3</v>
      </c>
      <c r="DE832" t="s">
        <v>3</v>
      </c>
      <c r="DF832">
        <f t="shared" si="485"/>
        <v>7.72</v>
      </c>
      <c r="DG832">
        <f t="shared" si="486"/>
        <v>0</v>
      </c>
      <c r="DH832">
        <f t="shared" si="487"/>
        <v>0</v>
      </c>
      <c r="DI832">
        <f t="shared" si="441"/>
        <v>0</v>
      </c>
      <c r="DJ832">
        <f t="shared" si="488"/>
        <v>7.72</v>
      </c>
      <c r="DK832">
        <v>0</v>
      </c>
      <c r="DL832" t="s">
        <v>3</v>
      </c>
      <c r="DM832">
        <v>0</v>
      </c>
      <c r="DN832" t="s">
        <v>3</v>
      </c>
      <c r="DO832">
        <v>0</v>
      </c>
    </row>
    <row r="833" spans="1:119" x14ac:dyDescent="0.2">
      <c r="A833">
        <f>ROW(Source!A439)</f>
        <v>439</v>
      </c>
      <c r="B833">
        <v>85736473</v>
      </c>
      <c r="C833">
        <v>85738339</v>
      </c>
      <c r="D833">
        <v>85199540</v>
      </c>
      <c r="E833">
        <v>1</v>
      </c>
      <c r="F833">
        <v>1</v>
      </c>
      <c r="G833">
        <v>1081</v>
      </c>
      <c r="H833">
        <v>3</v>
      </c>
      <c r="I833" t="s">
        <v>742</v>
      </c>
      <c r="J833" t="s">
        <v>743</v>
      </c>
      <c r="K833" t="s">
        <v>744</v>
      </c>
      <c r="L833">
        <v>1348</v>
      </c>
      <c r="N833">
        <v>1009</v>
      </c>
      <c r="O833" t="s">
        <v>700</v>
      </c>
      <c r="P833" t="s">
        <v>700</v>
      </c>
      <c r="Q833">
        <v>1000</v>
      </c>
      <c r="W833">
        <v>0</v>
      </c>
      <c r="X833">
        <v>-1009884797</v>
      </c>
      <c r="Y833">
        <f t="shared" si="479"/>
        <v>4.0000000000000002E-4</v>
      </c>
      <c r="AA833">
        <v>64157.13</v>
      </c>
      <c r="AB833">
        <v>0</v>
      </c>
      <c r="AC833">
        <v>0</v>
      </c>
      <c r="AD833">
        <v>0</v>
      </c>
      <c r="AE833">
        <v>35445.93</v>
      </c>
      <c r="AF833">
        <v>0</v>
      </c>
      <c r="AG833">
        <v>0</v>
      </c>
      <c r="AH833">
        <v>0</v>
      </c>
      <c r="AI833">
        <v>1.81</v>
      </c>
      <c r="AJ833">
        <v>1</v>
      </c>
      <c r="AK833">
        <v>1</v>
      </c>
      <c r="AL833">
        <v>1</v>
      </c>
      <c r="AM833">
        <v>2</v>
      </c>
      <c r="AN833">
        <v>0</v>
      </c>
      <c r="AO833">
        <v>1</v>
      </c>
      <c r="AP833">
        <v>1</v>
      </c>
      <c r="AQ833">
        <v>0</v>
      </c>
      <c r="AR833">
        <v>0</v>
      </c>
      <c r="AS833" t="s">
        <v>3</v>
      </c>
      <c r="AT833">
        <v>4.0000000000000002E-4</v>
      </c>
      <c r="AU833" t="s">
        <v>42</v>
      </c>
      <c r="AV833">
        <v>0</v>
      </c>
      <c r="AW833">
        <v>2</v>
      </c>
      <c r="AX833">
        <v>85738367</v>
      </c>
      <c r="AY833">
        <v>1</v>
      </c>
      <c r="AZ833">
        <v>0</v>
      </c>
      <c r="BA833">
        <v>821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CV833">
        <v>0</v>
      </c>
      <c r="CW833">
        <v>0</v>
      </c>
      <c r="CX833">
        <f>ROUND(Y833*Source!I439,9)</f>
        <v>3.6000000000000002E-4</v>
      </c>
      <c r="CY833">
        <f t="shared" si="480"/>
        <v>64157.13</v>
      </c>
      <c r="CZ833">
        <f t="shared" si="481"/>
        <v>35445.93</v>
      </c>
      <c r="DA833">
        <f t="shared" si="482"/>
        <v>1.81</v>
      </c>
      <c r="DB833">
        <f t="shared" si="483"/>
        <v>14.18</v>
      </c>
      <c r="DC833">
        <f t="shared" si="484"/>
        <v>0</v>
      </c>
      <c r="DD833" t="s">
        <v>3</v>
      </c>
      <c r="DE833" t="s">
        <v>3</v>
      </c>
      <c r="DF833">
        <f t="shared" si="485"/>
        <v>23.1</v>
      </c>
      <c r="DG833">
        <f t="shared" si="486"/>
        <v>0</v>
      </c>
      <c r="DH833">
        <f t="shared" si="487"/>
        <v>0</v>
      </c>
      <c r="DI833">
        <f t="shared" ref="DI833:DI896" si="489">ROUND(ROUND(AH833,2)*CX833,2)</f>
        <v>0</v>
      </c>
      <c r="DJ833">
        <f t="shared" si="488"/>
        <v>23.1</v>
      </c>
      <c r="DK833">
        <v>0</v>
      </c>
      <c r="DL833" t="s">
        <v>3</v>
      </c>
      <c r="DM833">
        <v>0</v>
      </c>
      <c r="DN833" t="s">
        <v>3</v>
      </c>
      <c r="DO833">
        <v>0</v>
      </c>
    </row>
    <row r="834" spans="1:119" x14ac:dyDescent="0.2">
      <c r="A834">
        <f>ROW(Source!A439)</f>
        <v>439</v>
      </c>
      <c r="B834">
        <v>85736473</v>
      </c>
      <c r="C834">
        <v>85738339</v>
      </c>
      <c r="D834">
        <v>85211456</v>
      </c>
      <c r="E834">
        <v>1</v>
      </c>
      <c r="F834">
        <v>1</v>
      </c>
      <c r="G834">
        <v>1081</v>
      </c>
      <c r="H834">
        <v>3</v>
      </c>
      <c r="I834" t="s">
        <v>154</v>
      </c>
      <c r="J834" t="s">
        <v>157</v>
      </c>
      <c r="K834" t="s">
        <v>155</v>
      </c>
      <c r="L834">
        <v>1301</v>
      </c>
      <c r="N834">
        <v>1003</v>
      </c>
      <c r="O834" t="s">
        <v>156</v>
      </c>
      <c r="P834" t="s">
        <v>156</v>
      </c>
      <c r="Q834">
        <v>1</v>
      </c>
      <c r="W834">
        <v>0</v>
      </c>
      <c r="X834">
        <v>-367345504</v>
      </c>
      <c r="Y834">
        <f t="shared" si="479"/>
        <v>100</v>
      </c>
      <c r="AA834">
        <v>523.5</v>
      </c>
      <c r="AB834">
        <v>0</v>
      </c>
      <c r="AC834">
        <v>0</v>
      </c>
      <c r="AD834">
        <v>0</v>
      </c>
      <c r="AE834">
        <v>28.1</v>
      </c>
      <c r="AF834">
        <v>0</v>
      </c>
      <c r="AG834">
        <v>0</v>
      </c>
      <c r="AH834">
        <v>0</v>
      </c>
      <c r="AI834">
        <v>18.63</v>
      </c>
      <c r="AJ834">
        <v>1</v>
      </c>
      <c r="AK834">
        <v>1</v>
      </c>
      <c r="AL834">
        <v>1</v>
      </c>
      <c r="AM834">
        <v>0</v>
      </c>
      <c r="AN834">
        <v>0</v>
      </c>
      <c r="AO834">
        <v>0</v>
      </c>
      <c r="AP834">
        <v>1</v>
      </c>
      <c r="AQ834">
        <v>0</v>
      </c>
      <c r="AR834">
        <v>0</v>
      </c>
      <c r="AS834" t="s">
        <v>3</v>
      </c>
      <c r="AT834">
        <v>100</v>
      </c>
      <c r="AU834" t="s">
        <v>42</v>
      </c>
      <c r="AV834">
        <v>0</v>
      </c>
      <c r="AW834">
        <v>1</v>
      </c>
      <c r="AX834">
        <v>-1</v>
      </c>
      <c r="AY834">
        <v>0</v>
      </c>
      <c r="AZ834">
        <v>0</v>
      </c>
      <c r="BA834" t="s">
        <v>3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CV834">
        <v>0</v>
      </c>
      <c r="CW834">
        <v>0</v>
      </c>
      <c r="CX834">
        <f>ROUND(Y834*Source!I439,9)</f>
        <v>90</v>
      </c>
      <c r="CY834">
        <f t="shared" si="480"/>
        <v>523.5</v>
      </c>
      <c r="CZ834">
        <f t="shared" si="481"/>
        <v>28.1</v>
      </c>
      <c r="DA834">
        <f t="shared" si="482"/>
        <v>18.63</v>
      </c>
      <c r="DB834">
        <f t="shared" si="483"/>
        <v>2810</v>
      </c>
      <c r="DC834">
        <f t="shared" si="484"/>
        <v>0</v>
      </c>
      <c r="DD834" t="s">
        <v>3</v>
      </c>
      <c r="DE834" t="s">
        <v>3</v>
      </c>
      <c r="DF834">
        <f t="shared" si="485"/>
        <v>47115</v>
      </c>
      <c r="DG834">
        <f t="shared" si="486"/>
        <v>0</v>
      </c>
      <c r="DH834">
        <f t="shared" si="487"/>
        <v>0</v>
      </c>
      <c r="DI834">
        <f t="shared" si="489"/>
        <v>0</v>
      </c>
      <c r="DJ834">
        <f t="shared" si="488"/>
        <v>47115</v>
      </c>
      <c r="DK834">
        <v>0</v>
      </c>
      <c r="DL834" t="s">
        <v>3</v>
      </c>
      <c r="DM834">
        <v>0</v>
      </c>
      <c r="DN834" t="s">
        <v>3</v>
      </c>
      <c r="DO834">
        <v>0</v>
      </c>
    </row>
    <row r="835" spans="1:119" x14ac:dyDescent="0.2">
      <c r="A835">
        <f>ROW(Source!A439)</f>
        <v>439</v>
      </c>
      <c r="B835">
        <v>85736473</v>
      </c>
      <c r="C835">
        <v>85738339</v>
      </c>
      <c r="D835">
        <v>85216546</v>
      </c>
      <c r="E835">
        <v>1</v>
      </c>
      <c r="F835">
        <v>1</v>
      </c>
      <c r="G835">
        <v>1081</v>
      </c>
      <c r="H835">
        <v>3</v>
      </c>
      <c r="I835" t="s">
        <v>377</v>
      </c>
      <c r="J835" t="s">
        <v>379</v>
      </c>
      <c r="K835" t="s">
        <v>378</v>
      </c>
      <c r="L835">
        <v>1354</v>
      </c>
      <c r="N835">
        <v>1010</v>
      </c>
      <c r="O835" t="s">
        <v>146</v>
      </c>
      <c r="P835" t="s">
        <v>146</v>
      </c>
      <c r="Q835">
        <v>1</v>
      </c>
      <c r="W835">
        <v>0</v>
      </c>
      <c r="X835">
        <v>748438916</v>
      </c>
      <c r="Y835">
        <f t="shared" si="479"/>
        <v>3.3333330000000001</v>
      </c>
      <c r="AA835">
        <v>219.99</v>
      </c>
      <c r="AB835">
        <v>0</v>
      </c>
      <c r="AC835">
        <v>0</v>
      </c>
      <c r="AD835">
        <v>0</v>
      </c>
      <c r="AE835">
        <v>124.29</v>
      </c>
      <c r="AF835">
        <v>0</v>
      </c>
      <c r="AG835">
        <v>0</v>
      </c>
      <c r="AH835">
        <v>0</v>
      </c>
      <c r="AI835">
        <v>1.77</v>
      </c>
      <c r="AJ835">
        <v>1</v>
      </c>
      <c r="AK835">
        <v>1</v>
      </c>
      <c r="AL835">
        <v>1</v>
      </c>
      <c r="AM835">
        <v>0</v>
      </c>
      <c r="AN835">
        <v>0</v>
      </c>
      <c r="AO835">
        <v>0</v>
      </c>
      <c r="AP835">
        <v>1</v>
      </c>
      <c r="AQ835">
        <v>0</v>
      </c>
      <c r="AR835">
        <v>0</v>
      </c>
      <c r="AS835" t="s">
        <v>3</v>
      </c>
      <c r="AT835">
        <v>3.3333330000000001</v>
      </c>
      <c r="AU835" t="s">
        <v>42</v>
      </c>
      <c r="AV835">
        <v>0</v>
      </c>
      <c r="AW835">
        <v>1</v>
      </c>
      <c r="AX835">
        <v>-1</v>
      </c>
      <c r="AY835">
        <v>0</v>
      </c>
      <c r="AZ835">
        <v>0</v>
      </c>
      <c r="BA835" t="s">
        <v>3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CV835">
        <v>0</v>
      </c>
      <c r="CW835">
        <v>0</v>
      </c>
      <c r="CX835">
        <f>ROUND(Y835*Source!I439,9)</f>
        <v>2.9999997</v>
      </c>
      <c r="CY835">
        <f t="shared" si="480"/>
        <v>219.99</v>
      </c>
      <c r="CZ835">
        <f t="shared" si="481"/>
        <v>124.29</v>
      </c>
      <c r="DA835">
        <f t="shared" si="482"/>
        <v>1.77</v>
      </c>
      <c r="DB835">
        <f t="shared" si="483"/>
        <v>414.3</v>
      </c>
      <c r="DC835">
        <f t="shared" si="484"/>
        <v>0</v>
      </c>
      <c r="DD835" t="s">
        <v>3</v>
      </c>
      <c r="DE835" t="s">
        <v>3</v>
      </c>
      <c r="DF835">
        <f t="shared" si="485"/>
        <v>659.97</v>
      </c>
      <c r="DG835">
        <f t="shared" si="486"/>
        <v>0</v>
      </c>
      <c r="DH835">
        <f t="shared" si="487"/>
        <v>0</v>
      </c>
      <c r="DI835">
        <f t="shared" si="489"/>
        <v>0</v>
      </c>
      <c r="DJ835">
        <f t="shared" si="488"/>
        <v>659.97</v>
      </c>
      <c r="DK835">
        <v>0</v>
      </c>
      <c r="DL835" t="s">
        <v>3</v>
      </c>
      <c r="DM835">
        <v>0</v>
      </c>
      <c r="DN835" t="s">
        <v>3</v>
      </c>
      <c r="DO835">
        <v>0</v>
      </c>
    </row>
    <row r="836" spans="1:119" x14ac:dyDescent="0.2">
      <c r="A836">
        <f>ROW(Source!A439)</f>
        <v>439</v>
      </c>
      <c r="B836">
        <v>85736473</v>
      </c>
      <c r="C836">
        <v>85738339</v>
      </c>
      <c r="D836">
        <v>85216790</v>
      </c>
      <c r="E836">
        <v>1</v>
      </c>
      <c r="F836">
        <v>1</v>
      </c>
      <c r="G836">
        <v>1081</v>
      </c>
      <c r="H836">
        <v>3</v>
      </c>
      <c r="I836" t="s">
        <v>144</v>
      </c>
      <c r="J836" t="s">
        <v>147</v>
      </c>
      <c r="K836" t="s">
        <v>145</v>
      </c>
      <c r="L836">
        <v>1354</v>
      </c>
      <c r="N836">
        <v>1010</v>
      </c>
      <c r="O836" t="s">
        <v>146</v>
      </c>
      <c r="P836" t="s">
        <v>146</v>
      </c>
      <c r="Q836">
        <v>1</v>
      </c>
      <c r="W836">
        <v>0</v>
      </c>
      <c r="X836">
        <v>-1344566016</v>
      </c>
      <c r="Y836">
        <f t="shared" si="479"/>
        <v>32.222222000000002</v>
      </c>
      <c r="AA836">
        <v>680.17</v>
      </c>
      <c r="AB836">
        <v>0</v>
      </c>
      <c r="AC836">
        <v>0</v>
      </c>
      <c r="AD836">
        <v>0</v>
      </c>
      <c r="AE836">
        <v>34.97</v>
      </c>
      <c r="AF836">
        <v>0</v>
      </c>
      <c r="AG836">
        <v>0</v>
      </c>
      <c r="AH836">
        <v>0</v>
      </c>
      <c r="AI836">
        <v>19.45</v>
      </c>
      <c r="AJ836">
        <v>1</v>
      </c>
      <c r="AK836">
        <v>1</v>
      </c>
      <c r="AL836">
        <v>1</v>
      </c>
      <c r="AM836">
        <v>0</v>
      </c>
      <c r="AN836">
        <v>0</v>
      </c>
      <c r="AO836">
        <v>0</v>
      </c>
      <c r="AP836">
        <v>1</v>
      </c>
      <c r="AQ836">
        <v>0</v>
      </c>
      <c r="AR836">
        <v>0</v>
      </c>
      <c r="AS836" t="s">
        <v>3</v>
      </c>
      <c r="AT836">
        <v>32.222222000000002</v>
      </c>
      <c r="AU836" t="s">
        <v>42</v>
      </c>
      <c r="AV836">
        <v>0</v>
      </c>
      <c r="AW836">
        <v>1</v>
      </c>
      <c r="AX836">
        <v>-1</v>
      </c>
      <c r="AY836">
        <v>0</v>
      </c>
      <c r="AZ836">
        <v>0</v>
      </c>
      <c r="BA836" t="s">
        <v>3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CV836">
        <v>0</v>
      </c>
      <c r="CW836">
        <v>0</v>
      </c>
      <c r="CX836">
        <f>ROUND(Y836*Source!I439,9)</f>
        <v>28.999999800000001</v>
      </c>
      <c r="CY836">
        <f t="shared" si="480"/>
        <v>680.17</v>
      </c>
      <c r="CZ836">
        <f t="shared" si="481"/>
        <v>34.97</v>
      </c>
      <c r="DA836">
        <f t="shared" si="482"/>
        <v>19.45</v>
      </c>
      <c r="DB836">
        <f t="shared" si="483"/>
        <v>1126.81</v>
      </c>
      <c r="DC836">
        <f t="shared" si="484"/>
        <v>0</v>
      </c>
      <c r="DD836" t="s">
        <v>3</v>
      </c>
      <c r="DE836" t="s">
        <v>3</v>
      </c>
      <c r="DF836">
        <f t="shared" si="485"/>
        <v>19724.93</v>
      </c>
      <c r="DG836">
        <f t="shared" si="486"/>
        <v>0</v>
      </c>
      <c r="DH836">
        <f t="shared" si="487"/>
        <v>0</v>
      </c>
      <c r="DI836">
        <f t="shared" si="489"/>
        <v>0</v>
      </c>
      <c r="DJ836">
        <f t="shared" si="488"/>
        <v>19724.93</v>
      </c>
      <c r="DK836">
        <v>0</v>
      </c>
      <c r="DL836" t="s">
        <v>3</v>
      </c>
      <c r="DM836">
        <v>0</v>
      </c>
      <c r="DN836" t="s">
        <v>3</v>
      </c>
      <c r="DO836">
        <v>0</v>
      </c>
    </row>
    <row r="837" spans="1:119" x14ac:dyDescent="0.2">
      <c r="A837">
        <f>ROW(Source!A446)</f>
        <v>446</v>
      </c>
      <c r="B837">
        <v>85736471</v>
      </c>
      <c r="C837">
        <v>85738105</v>
      </c>
      <c r="D837">
        <v>85164021</v>
      </c>
      <c r="E837">
        <v>1081</v>
      </c>
      <c r="F837">
        <v>1</v>
      </c>
      <c r="G837">
        <v>1081</v>
      </c>
      <c r="H837">
        <v>1</v>
      </c>
      <c r="I837" t="s">
        <v>684</v>
      </c>
      <c r="J837" t="s">
        <v>3</v>
      </c>
      <c r="K837" t="s">
        <v>685</v>
      </c>
      <c r="L837">
        <v>1191</v>
      </c>
      <c r="N837">
        <v>1013</v>
      </c>
      <c r="O837" t="s">
        <v>686</v>
      </c>
      <c r="P837" t="s">
        <v>686</v>
      </c>
      <c r="Q837">
        <v>1</v>
      </c>
      <c r="W837">
        <v>0</v>
      </c>
      <c r="X837">
        <v>476480486</v>
      </c>
      <c r="Y837">
        <f>((AT837*1.15)*1.2)</f>
        <v>46.506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1</v>
      </c>
      <c r="AJ837">
        <v>1</v>
      </c>
      <c r="AK837">
        <v>1</v>
      </c>
      <c r="AL837">
        <v>1</v>
      </c>
      <c r="AM837">
        <v>-2</v>
      </c>
      <c r="AN837">
        <v>0</v>
      </c>
      <c r="AO837">
        <v>1</v>
      </c>
      <c r="AP837">
        <v>1</v>
      </c>
      <c r="AQ837">
        <v>0</v>
      </c>
      <c r="AR837">
        <v>0</v>
      </c>
      <c r="AS837" t="s">
        <v>3</v>
      </c>
      <c r="AT837">
        <v>33.700000000000003</v>
      </c>
      <c r="AU837" t="s">
        <v>141</v>
      </c>
      <c r="AV837">
        <v>1</v>
      </c>
      <c r="AW837">
        <v>2</v>
      </c>
      <c r="AX837">
        <v>85738121</v>
      </c>
      <c r="AY837">
        <v>1</v>
      </c>
      <c r="AZ837">
        <v>0</v>
      </c>
      <c r="BA837">
        <v>825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CU837">
        <f>ROUND(AT837*Source!I446*AH837*AL837,2)</f>
        <v>0</v>
      </c>
      <c r="CV837">
        <f>ROUND(Y837*Source!I446,9)</f>
        <v>46.506</v>
      </c>
      <c r="CW837">
        <v>0</v>
      </c>
      <c r="CX837">
        <f>ROUND(Y837*Source!I446,9)</f>
        <v>46.506</v>
      </c>
      <c r="CY837">
        <f>AD837</f>
        <v>0</v>
      </c>
      <c r="CZ837">
        <f>AH837</f>
        <v>0</v>
      </c>
      <c r="DA837">
        <f>AL837</f>
        <v>1</v>
      </c>
      <c r="DB837">
        <f>ROUND(((ROUND(AT837*CZ837,2)*1.15)*1.2),6)</f>
        <v>0</v>
      </c>
      <c r="DC837">
        <f>ROUND(((ROUND(AT837*AG837,2)*1.15)*1.2),6)</f>
        <v>0</v>
      </c>
      <c r="DD837" t="s">
        <v>3</v>
      </c>
      <c r="DE837" t="s">
        <v>3</v>
      </c>
      <c r="DF837">
        <f t="shared" ref="DF837:DF855" si="490">ROUND(ROUND(AE837,2)*CX837,2)</f>
        <v>0</v>
      </c>
      <c r="DG837">
        <f t="shared" si="486"/>
        <v>0</v>
      </c>
      <c r="DH837">
        <f t="shared" si="487"/>
        <v>0</v>
      </c>
      <c r="DI837">
        <f t="shared" si="489"/>
        <v>0</v>
      </c>
      <c r="DJ837">
        <f>DI837</f>
        <v>0</v>
      </c>
      <c r="DK837">
        <v>0</v>
      </c>
      <c r="DL837" t="s">
        <v>3</v>
      </c>
      <c r="DM837">
        <v>0</v>
      </c>
      <c r="DN837" t="s">
        <v>3</v>
      </c>
      <c r="DO837">
        <v>0</v>
      </c>
    </row>
    <row r="838" spans="1:119" x14ac:dyDescent="0.2">
      <c r="A838">
        <f>ROW(Source!A446)</f>
        <v>446</v>
      </c>
      <c r="B838">
        <v>85736471</v>
      </c>
      <c r="C838">
        <v>85738105</v>
      </c>
      <c r="D838">
        <v>85229630</v>
      </c>
      <c r="E838">
        <v>1</v>
      </c>
      <c r="F838">
        <v>1</v>
      </c>
      <c r="G838">
        <v>1081</v>
      </c>
      <c r="H838">
        <v>2</v>
      </c>
      <c r="I838" t="s">
        <v>724</v>
      </c>
      <c r="J838" t="s">
        <v>725</v>
      </c>
      <c r="K838" t="s">
        <v>726</v>
      </c>
      <c r="L838">
        <v>1368</v>
      </c>
      <c r="N838">
        <v>1011</v>
      </c>
      <c r="O838" t="s">
        <v>690</v>
      </c>
      <c r="P838" t="s">
        <v>690</v>
      </c>
      <c r="Q838">
        <v>1</v>
      </c>
      <c r="W838">
        <v>0</v>
      </c>
      <c r="X838">
        <v>378609176</v>
      </c>
      <c r="Y838">
        <f>((AT838*1.25)*1.2)</f>
        <v>1.7849999999999997</v>
      </c>
      <c r="AA838">
        <v>0</v>
      </c>
      <c r="AB838">
        <v>3.39</v>
      </c>
      <c r="AC838">
        <v>0</v>
      </c>
      <c r="AD838">
        <v>0</v>
      </c>
      <c r="AE838">
        <v>0</v>
      </c>
      <c r="AF838">
        <v>3.18</v>
      </c>
      <c r="AG838">
        <v>0</v>
      </c>
      <c r="AH838">
        <v>0</v>
      </c>
      <c r="AI838">
        <v>1</v>
      </c>
      <c r="AJ838">
        <v>1</v>
      </c>
      <c r="AK838">
        <v>1</v>
      </c>
      <c r="AL838">
        <v>1</v>
      </c>
      <c r="AM838">
        <v>-2</v>
      </c>
      <c r="AN838">
        <v>0</v>
      </c>
      <c r="AO838">
        <v>1</v>
      </c>
      <c r="AP838">
        <v>1</v>
      </c>
      <c r="AQ838">
        <v>0</v>
      </c>
      <c r="AR838">
        <v>0</v>
      </c>
      <c r="AS838" t="s">
        <v>3</v>
      </c>
      <c r="AT838">
        <v>1.19</v>
      </c>
      <c r="AU838" t="s">
        <v>140</v>
      </c>
      <c r="AV838">
        <v>0</v>
      </c>
      <c r="AW838">
        <v>2</v>
      </c>
      <c r="AX838">
        <v>85738122</v>
      </c>
      <c r="AY838">
        <v>1</v>
      </c>
      <c r="AZ838">
        <v>0</v>
      </c>
      <c r="BA838">
        <v>826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CV838">
        <v>0</v>
      </c>
      <c r="CW838">
        <f>ROUND(Y838*Source!I446*DO838,9)</f>
        <v>0</v>
      </c>
      <c r="CX838">
        <f>ROUND(Y838*Source!I446,9)</f>
        <v>1.7849999999999999</v>
      </c>
      <c r="CY838">
        <f>AB838</f>
        <v>3.39</v>
      </c>
      <c r="CZ838">
        <f>AF838</f>
        <v>3.18</v>
      </c>
      <c r="DA838">
        <f>AJ838</f>
        <v>1</v>
      </c>
      <c r="DB838">
        <f>ROUND(((ROUND(AT838*CZ838,2)*1.25)*1.2),6)</f>
        <v>5.67</v>
      </c>
      <c r="DC838">
        <f>ROUND(((ROUND(AT838*AG838,2)*1.25)*1.2),6)</f>
        <v>0</v>
      </c>
      <c r="DD838" t="s">
        <v>3</v>
      </c>
      <c r="DE838" t="s">
        <v>3</v>
      </c>
      <c r="DF838">
        <f t="shared" si="490"/>
        <v>0</v>
      </c>
      <c r="DG838">
        <f t="shared" si="486"/>
        <v>5.68</v>
      </c>
      <c r="DH838">
        <f t="shared" si="487"/>
        <v>0</v>
      </c>
      <c r="DI838">
        <f t="shared" si="489"/>
        <v>0</v>
      </c>
      <c r="DJ838">
        <f>DG838</f>
        <v>5.68</v>
      </c>
      <c r="DK838">
        <v>0</v>
      </c>
      <c r="DL838" t="s">
        <v>3</v>
      </c>
      <c r="DM838">
        <v>0</v>
      </c>
      <c r="DN838" t="s">
        <v>3</v>
      </c>
      <c r="DO838">
        <v>0</v>
      </c>
    </row>
    <row r="839" spans="1:119" x14ac:dyDescent="0.2">
      <c r="A839">
        <f>ROW(Source!A446)</f>
        <v>446</v>
      </c>
      <c r="B839">
        <v>85736471</v>
      </c>
      <c r="C839">
        <v>85738105</v>
      </c>
      <c r="D839">
        <v>85229932</v>
      </c>
      <c r="E839">
        <v>1</v>
      </c>
      <c r="F839">
        <v>1</v>
      </c>
      <c r="G839">
        <v>1081</v>
      </c>
      <c r="H839">
        <v>2</v>
      </c>
      <c r="I839" t="s">
        <v>704</v>
      </c>
      <c r="J839" t="s">
        <v>705</v>
      </c>
      <c r="K839" t="s">
        <v>706</v>
      </c>
      <c r="L839">
        <v>1368</v>
      </c>
      <c r="N839">
        <v>1011</v>
      </c>
      <c r="O839" t="s">
        <v>690</v>
      </c>
      <c r="P839" t="s">
        <v>690</v>
      </c>
      <c r="Q839">
        <v>1</v>
      </c>
      <c r="W839">
        <v>0</v>
      </c>
      <c r="X839">
        <v>874612079</v>
      </c>
      <c r="Y839">
        <f>((AT839*1.25)*1.2)</f>
        <v>0.6</v>
      </c>
      <c r="AA839">
        <v>0</v>
      </c>
      <c r="AB839">
        <v>88.67</v>
      </c>
      <c r="AC839">
        <v>13.47</v>
      </c>
      <c r="AD839">
        <v>0</v>
      </c>
      <c r="AE839">
        <v>0</v>
      </c>
      <c r="AF839">
        <v>83.1</v>
      </c>
      <c r="AG839">
        <v>12.62</v>
      </c>
      <c r="AH839">
        <v>0</v>
      </c>
      <c r="AI839">
        <v>1</v>
      </c>
      <c r="AJ839">
        <v>1</v>
      </c>
      <c r="AK839">
        <v>1</v>
      </c>
      <c r="AL839">
        <v>1</v>
      </c>
      <c r="AM839">
        <v>-2</v>
      </c>
      <c r="AN839">
        <v>0</v>
      </c>
      <c r="AO839">
        <v>1</v>
      </c>
      <c r="AP839">
        <v>1</v>
      </c>
      <c r="AQ839">
        <v>0</v>
      </c>
      <c r="AR839">
        <v>0</v>
      </c>
      <c r="AS839" t="s">
        <v>3</v>
      </c>
      <c r="AT839">
        <v>0.4</v>
      </c>
      <c r="AU839" t="s">
        <v>140</v>
      </c>
      <c r="AV839">
        <v>0</v>
      </c>
      <c r="AW839">
        <v>2</v>
      </c>
      <c r="AX839">
        <v>85738123</v>
      </c>
      <c r="AY839">
        <v>1</v>
      </c>
      <c r="AZ839">
        <v>0</v>
      </c>
      <c r="BA839">
        <v>827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CV839">
        <v>0</v>
      </c>
      <c r="CW839">
        <f>ROUND(Y839*Source!I446*DO839,9)</f>
        <v>7.5720000000000001</v>
      </c>
      <c r="CX839">
        <f>ROUND(Y839*Source!I446,9)</f>
        <v>0.6</v>
      </c>
      <c r="CY839">
        <f>AB839</f>
        <v>88.67</v>
      </c>
      <c r="CZ839">
        <f>AF839</f>
        <v>83.1</v>
      </c>
      <c r="DA839">
        <f>AJ839</f>
        <v>1</v>
      </c>
      <c r="DB839">
        <f>ROUND(((ROUND(AT839*CZ839,2)*1.25)*1.2),6)</f>
        <v>49.86</v>
      </c>
      <c r="DC839">
        <f>ROUND(((ROUND(AT839*AG839,2)*1.25)*1.2),6)</f>
        <v>7.5750000000000002</v>
      </c>
      <c r="DD839" t="s">
        <v>3</v>
      </c>
      <c r="DE839" t="s">
        <v>3</v>
      </c>
      <c r="DF839">
        <f t="shared" si="490"/>
        <v>0</v>
      </c>
      <c r="DG839">
        <f t="shared" si="486"/>
        <v>49.86</v>
      </c>
      <c r="DH839">
        <f t="shared" si="487"/>
        <v>7.57</v>
      </c>
      <c r="DI839">
        <f t="shared" si="489"/>
        <v>0</v>
      </c>
      <c r="DJ839">
        <f>DG839</f>
        <v>49.86</v>
      </c>
      <c r="DK839">
        <v>0</v>
      </c>
      <c r="DL839" t="s">
        <v>707</v>
      </c>
      <c r="DM839">
        <v>0</v>
      </c>
      <c r="DN839" t="s">
        <v>686</v>
      </c>
      <c r="DO839">
        <v>12.62</v>
      </c>
    </row>
    <row r="840" spans="1:119" x14ac:dyDescent="0.2">
      <c r="A840">
        <f>ROW(Source!A446)</f>
        <v>446</v>
      </c>
      <c r="B840">
        <v>85736471</v>
      </c>
      <c r="C840">
        <v>85738105</v>
      </c>
      <c r="D840">
        <v>85229166</v>
      </c>
      <c r="E840">
        <v>1</v>
      </c>
      <c r="F840">
        <v>1</v>
      </c>
      <c r="G840">
        <v>1081</v>
      </c>
      <c r="H840">
        <v>2</v>
      </c>
      <c r="I840" t="s">
        <v>727</v>
      </c>
      <c r="J840" t="s">
        <v>728</v>
      </c>
      <c r="K840" t="s">
        <v>729</v>
      </c>
      <c r="L840">
        <v>1368</v>
      </c>
      <c r="N840">
        <v>1011</v>
      </c>
      <c r="O840" t="s">
        <v>690</v>
      </c>
      <c r="P840" t="s">
        <v>690</v>
      </c>
      <c r="Q840">
        <v>1</v>
      </c>
      <c r="W840">
        <v>0</v>
      </c>
      <c r="X840">
        <v>-44940208</v>
      </c>
      <c r="Y840">
        <f>((AT840*1.25)*1.2)</f>
        <v>0.09</v>
      </c>
      <c r="AA840">
        <v>0</v>
      </c>
      <c r="AB840">
        <v>191.17</v>
      </c>
      <c r="AC840">
        <v>18.059999999999999</v>
      </c>
      <c r="AD840">
        <v>0</v>
      </c>
      <c r="AE840">
        <v>0</v>
      </c>
      <c r="AF840">
        <v>179.17</v>
      </c>
      <c r="AG840">
        <v>16.93</v>
      </c>
      <c r="AH840">
        <v>0</v>
      </c>
      <c r="AI840">
        <v>1</v>
      </c>
      <c r="AJ840">
        <v>1</v>
      </c>
      <c r="AK840">
        <v>1</v>
      </c>
      <c r="AL840">
        <v>1</v>
      </c>
      <c r="AM840">
        <v>-2</v>
      </c>
      <c r="AN840">
        <v>0</v>
      </c>
      <c r="AO840">
        <v>1</v>
      </c>
      <c r="AP840">
        <v>1</v>
      </c>
      <c r="AQ840">
        <v>0</v>
      </c>
      <c r="AR840">
        <v>0</v>
      </c>
      <c r="AS840" t="s">
        <v>3</v>
      </c>
      <c r="AT840">
        <v>0.06</v>
      </c>
      <c r="AU840" t="s">
        <v>140</v>
      </c>
      <c r="AV840">
        <v>0</v>
      </c>
      <c r="AW840">
        <v>2</v>
      </c>
      <c r="AX840">
        <v>85738124</v>
      </c>
      <c r="AY840">
        <v>1</v>
      </c>
      <c r="AZ840">
        <v>0</v>
      </c>
      <c r="BA840">
        <v>828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CV840">
        <v>0</v>
      </c>
      <c r="CW840">
        <f>ROUND(Y840*Source!I446*DO840,9)</f>
        <v>1.5237000000000001</v>
      </c>
      <c r="CX840">
        <f>ROUND(Y840*Source!I446,9)</f>
        <v>0.09</v>
      </c>
      <c r="CY840">
        <f>AB840</f>
        <v>191.17</v>
      </c>
      <c r="CZ840">
        <f>AF840</f>
        <v>179.17</v>
      </c>
      <c r="DA840">
        <f>AJ840</f>
        <v>1</v>
      </c>
      <c r="DB840">
        <f>ROUND(((ROUND(AT840*CZ840,2)*1.25)*1.2),6)</f>
        <v>16.125</v>
      </c>
      <c r="DC840">
        <f>ROUND(((ROUND(AT840*AG840,2)*1.25)*1.2),6)</f>
        <v>1.53</v>
      </c>
      <c r="DD840" t="s">
        <v>3</v>
      </c>
      <c r="DE840" t="s">
        <v>3</v>
      </c>
      <c r="DF840">
        <f t="shared" si="490"/>
        <v>0</v>
      </c>
      <c r="DG840">
        <f t="shared" si="486"/>
        <v>16.13</v>
      </c>
      <c r="DH840">
        <f t="shared" si="487"/>
        <v>1.52</v>
      </c>
      <c r="DI840">
        <f t="shared" si="489"/>
        <v>0</v>
      </c>
      <c r="DJ840">
        <f>DG840</f>
        <v>16.13</v>
      </c>
      <c r="DK840">
        <v>0</v>
      </c>
      <c r="DL840" t="s">
        <v>707</v>
      </c>
      <c r="DM840">
        <v>0</v>
      </c>
      <c r="DN840" t="s">
        <v>686</v>
      </c>
      <c r="DO840">
        <v>16.93</v>
      </c>
    </row>
    <row r="841" spans="1:119" x14ac:dyDescent="0.2">
      <c r="A841">
        <f>ROW(Source!A446)</f>
        <v>446</v>
      </c>
      <c r="B841">
        <v>85736471</v>
      </c>
      <c r="C841">
        <v>85738105</v>
      </c>
      <c r="D841">
        <v>85198960</v>
      </c>
      <c r="E841">
        <v>1</v>
      </c>
      <c r="F841">
        <v>1</v>
      </c>
      <c r="G841">
        <v>1081</v>
      </c>
      <c r="H841">
        <v>3</v>
      </c>
      <c r="I841" t="s">
        <v>714</v>
      </c>
      <c r="J841" t="s">
        <v>715</v>
      </c>
      <c r="K841" t="s">
        <v>716</v>
      </c>
      <c r="L841">
        <v>1339</v>
      </c>
      <c r="N841">
        <v>1007</v>
      </c>
      <c r="O841" t="s">
        <v>694</v>
      </c>
      <c r="P841" t="s">
        <v>694</v>
      </c>
      <c r="Q841">
        <v>1</v>
      </c>
      <c r="W841">
        <v>0</v>
      </c>
      <c r="X841">
        <v>-1622585150</v>
      </c>
      <c r="Y841">
        <f t="shared" ref="Y841:Y851" si="491">((AT841*1)*1)</f>
        <v>5.8659999999999997E-2</v>
      </c>
      <c r="AA841">
        <v>7.07</v>
      </c>
      <c r="AB841">
        <v>0</v>
      </c>
      <c r="AC841">
        <v>0</v>
      </c>
      <c r="AD841">
        <v>0</v>
      </c>
      <c r="AE841">
        <v>7.07</v>
      </c>
      <c r="AF841">
        <v>0</v>
      </c>
      <c r="AG841">
        <v>0</v>
      </c>
      <c r="AH841">
        <v>0</v>
      </c>
      <c r="AI841">
        <v>1</v>
      </c>
      <c r="AJ841">
        <v>1</v>
      </c>
      <c r="AK841">
        <v>1</v>
      </c>
      <c r="AL841">
        <v>1</v>
      </c>
      <c r="AM841">
        <v>-2</v>
      </c>
      <c r="AN841">
        <v>0</v>
      </c>
      <c r="AO841">
        <v>1</v>
      </c>
      <c r="AP841">
        <v>1</v>
      </c>
      <c r="AQ841">
        <v>0</v>
      </c>
      <c r="AR841">
        <v>0</v>
      </c>
      <c r="AS841" t="s">
        <v>3</v>
      </c>
      <c r="AT841">
        <v>5.8659999999999997E-2</v>
      </c>
      <c r="AU841" t="s">
        <v>42</v>
      </c>
      <c r="AV841">
        <v>0</v>
      </c>
      <c r="AW841">
        <v>2</v>
      </c>
      <c r="AX841">
        <v>85738125</v>
      </c>
      <c r="AY841">
        <v>1</v>
      </c>
      <c r="AZ841">
        <v>0</v>
      </c>
      <c r="BA841">
        <v>829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CV841">
        <v>0</v>
      </c>
      <c r="CW841">
        <v>0</v>
      </c>
      <c r="CX841">
        <f>ROUND(Y841*Source!I446,9)</f>
        <v>5.8659999999999997E-2</v>
      </c>
      <c r="CY841">
        <f t="shared" ref="CY841:CY851" si="492">AA841</f>
        <v>7.07</v>
      </c>
      <c r="CZ841">
        <f t="shared" ref="CZ841:CZ851" si="493">AE841</f>
        <v>7.07</v>
      </c>
      <c r="DA841">
        <f t="shared" ref="DA841:DA851" si="494">AI841</f>
        <v>1</v>
      </c>
      <c r="DB841">
        <f t="shared" ref="DB841:DB851" si="495">ROUND(((ROUND(AT841*CZ841,2)*1)*1),6)</f>
        <v>0.41</v>
      </c>
      <c r="DC841">
        <f t="shared" ref="DC841:DC851" si="496">ROUND(((ROUND(AT841*AG841,2)*1)*1),6)</f>
        <v>0</v>
      </c>
      <c r="DD841" t="s">
        <v>3</v>
      </c>
      <c r="DE841" t="s">
        <v>3</v>
      </c>
      <c r="DF841">
        <f t="shared" si="490"/>
        <v>0.41</v>
      </c>
      <c r="DG841">
        <f t="shared" si="486"/>
        <v>0</v>
      </c>
      <c r="DH841">
        <f t="shared" si="487"/>
        <v>0</v>
      </c>
      <c r="DI841">
        <f t="shared" si="489"/>
        <v>0</v>
      </c>
      <c r="DJ841">
        <f t="shared" ref="DJ841:DJ851" si="497">DF841</f>
        <v>0.41</v>
      </c>
      <c r="DK841">
        <v>0</v>
      </c>
      <c r="DL841" t="s">
        <v>3</v>
      </c>
      <c r="DM841">
        <v>0</v>
      </c>
      <c r="DN841" t="s">
        <v>3</v>
      </c>
      <c r="DO841">
        <v>0</v>
      </c>
    </row>
    <row r="842" spans="1:119" x14ac:dyDescent="0.2">
      <c r="A842">
        <f>ROW(Source!A446)</f>
        <v>446</v>
      </c>
      <c r="B842">
        <v>85736471</v>
      </c>
      <c r="C842">
        <v>85738105</v>
      </c>
      <c r="D842">
        <v>85200671</v>
      </c>
      <c r="E842">
        <v>1</v>
      </c>
      <c r="F842">
        <v>1</v>
      </c>
      <c r="G842">
        <v>1081</v>
      </c>
      <c r="H842">
        <v>3</v>
      </c>
      <c r="I842" t="s">
        <v>730</v>
      </c>
      <c r="J842" t="s">
        <v>731</v>
      </c>
      <c r="K842" t="s">
        <v>732</v>
      </c>
      <c r="L842">
        <v>1346</v>
      </c>
      <c r="N842">
        <v>1009</v>
      </c>
      <c r="O842" t="s">
        <v>723</v>
      </c>
      <c r="P842" t="s">
        <v>723</v>
      </c>
      <c r="Q842">
        <v>1</v>
      </c>
      <c r="W842">
        <v>0</v>
      </c>
      <c r="X842">
        <v>1021383118</v>
      </c>
      <c r="Y842">
        <f t="shared" si="491"/>
        <v>0.05</v>
      </c>
      <c r="AA842">
        <v>37.979999999999997</v>
      </c>
      <c r="AB842">
        <v>0</v>
      </c>
      <c r="AC842">
        <v>0</v>
      </c>
      <c r="AD842">
        <v>0</v>
      </c>
      <c r="AE842">
        <v>37.979999999999997</v>
      </c>
      <c r="AF842">
        <v>0</v>
      </c>
      <c r="AG842">
        <v>0</v>
      </c>
      <c r="AH842">
        <v>0</v>
      </c>
      <c r="AI842">
        <v>1</v>
      </c>
      <c r="AJ842">
        <v>1</v>
      </c>
      <c r="AK842">
        <v>1</v>
      </c>
      <c r="AL842">
        <v>1</v>
      </c>
      <c r="AM842">
        <v>-2</v>
      </c>
      <c r="AN842">
        <v>0</v>
      </c>
      <c r="AO842">
        <v>1</v>
      </c>
      <c r="AP842">
        <v>1</v>
      </c>
      <c r="AQ842">
        <v>0</v>
      </c>
      <c r="AR842">
        <v>0</v>
      </c>
      <c r="AS842" t="s">
        <v>3</v>
      </c>
      <c r="AT842">
        <v>0.05</v>
      </c>
      <c r="AU842" t="s">
        <v>42</v>
      </c>
      <c r="AV842">
        <v>0</v>
      </c>
      <c r="AW842">
        <v>2</v>
      </c>
      <c r="AX842">
        <v>85738126</v>
      </c>
      <c r="AY842">
        <v>1</v>
      </c>
      <c r="AZ842">
        <v>0</v>
      </c>
      <c r="BA842">
        <v>830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CV842">
        <v>0</v>
      </c>
      <c r="CW842">
        <v>0</v>
      </c>
      <c r="CX842">
        <f>ROUND(Y842*Source!I446,9)</f>
        <v>0.05</v>
      </c>
      <c r="CY842">
        <f t="shared" si="492"/>
        <v>37.979999999999997</v>
      </c>
      <c r="CZ842">
        <f t="shared" si="493"/>
        <v>37.979999999999997</v>
      </c>
      <c r="DA842">
        <f t="shared" si="494"/>
        <v>1</v>
      </c>
      <c r="DB842">
        <f t="shared" si="495"/>
        <v>1.9</v>
      </c>
      <c r="DC842">
        <f t="shared" si="496"/>
        <v>0</v>
      </c>
      <c r="DD842" t="s">
        <v>3</v>
      </c>
      <c r="DE842" t="s">
        <v>3</v>
      </c>
      <c r="DF842">
        <f t="shared" si="490"/>
        <v>1.9</v>
      </c>
      <c r="DG842">
        <f t="shared" si="486"/>
        <v>0</v>
      </c>
      <c r="DH842">
        <f t="shared" si="487"/>
        <v>0</v>
      </c>
      <c r="DI842">
        <f t="shared" si="489"/>
        <v>0</v>
      </c>
      <c r="DJ842">
        <f t="shared" si="497"/>
        <v>1.9</v>
      </c>
      <c r="DK842">
        <v>0</v>
      </c>
      <c r="DL842" t="s">
        <v>3</v>
      </c>
      <c r="DM842">
        <v>0</v>
      </c>
      <c r="DN842" t="s">
        <v>3</v>
      </c>
      <c r="DO842">
        <v>0</v>
      </c>
    </row>
    <row r="843" spans="1:119" x14ac:dyDescent="0.2">
      <c r="A843">
        <f>ROW(Source!A446)</f>
        <v>446</v>
      </c>
      <c r="B843">
        <v>85736471</v>
      </c>
      <c r="C843">
        <v>85738105</v>
      </c>
      <c r="D843">
        <v>85199079</v>
      </c>
      <c r="E843">
        <v>1</v>
      </c>
      <c r="F843">
        <v>1</v>
      </c>
      <c r="G843">
        <v>1081</v>
      </c>
      <c r="H843">
        <v>3</v>
      </c>
      <c r="I843" t="s">
        <v>733</v>
      </c>
      <c r="J843" t="s">
        <v>734</v>
      </c>
      <c r="K843" t="s">
        <v>735</v>
      </c>
      <c r="L843">
        <v>1348</v>
      </c>
      <c r="N843">
        <v>1009</v>
      </c>
      <c r="O843" t="s">
        <v>700</v>
      </c>
      <c r="P843" t="s">
        <v>700</v>
      </c>
      <c r="Q843">
        <v>1000</v>
      </c>
      <c r="W843">
        <v>0</v>
      </c>
      <c r="X843">
        <v>-1462767551</v>
      </c>
      <c r="Y843">
        <f t="shared" si="491"/>
        <v>1.5999999999999999E-6</v>
      </c>
      <c r="AA843">
        <v>3234.81</v>
      </c>
      <c r="AB843">
        <v>0</v>
      </c>
      <c r="AC843">
        <v>0</v>
      </c>
      <c r="AD843">
        <v>0</v>
      </c>
      <c r="AE843">
        <v>3234.81</v>
      </c>
      <c r="AF843">
        <v>0</v>
      </c>
      <c r="AG843">
        <v>0</v>
      </c>
      <c r="AH843">
        <v>0</v>
      </c>
      <c r="AI843">
        <v>1</v>
      </c>
      <c r="AJ843">
        <v>1</v>
      </c>
      <c r="AK843">
        <v>1</v>
      </c>
      <c r="AL843">
        <v>1</v>
      </c>
      <c r="AM843">
        <v>-2</v>
      </c>
      <c r="AN843">
        <v>0</v>
      </c>
      <c r="AO843">
        <v>1</v>
      </c>
      <c r="AP843">
        <v>1</v>
      </c>
      <c r="AQ843">
        <v>0</v>
      </c>
      <c r="AR843">
        <v>0</v>
      </c>
      <c r="AS843" t="s">
        <v>3</v>
      </c>
      <c r="AT843">
        <v>1.5999999999999999E-6</v>
      </c>
      <c r="AU843" t="s">
        <v>42</v>
      </c>
      <c r="AV843">
        <v>0</v>
      </c>
      <c r="AW843">
        <v>2</v>
      </c>
      <c r="AX843">
        <v>85738127</v>
      </c>
      <c r="AY843">
        <v>1</v>
      </c>
      <c r="AZ843">
        <v>0</v>
      </c>
      <c r="BA843">
        <v>831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CV843">
        <v>0</v>
      </c>
      <c r="CW843">
        <v>0</v>
      </c>
      <c r="CX843">
        <f>ROUND(Y843*Source!I446,9)</f>
        <v>1.5999999999999999E-6</v>
      </c>
      <c r="CY843">
        <f t="shared" si="492"/>
        <v>3234.81</v>
      </c>
      <c r="CZ843">
        <f t="shared" si="493"/>
        <v>3234.81</v>
      </c>
      <c r="DA843">
        <f t="shared" si="494"/>
        <v>1</v>
      </c>
      <c r="DB843">
        <f t="shared" si="495"/>
        <v>0.01</v>
      </c>
      <c r="DC843">
        <f t="shared" si="496"/>
        <v>0</v>
      </c>
      <c r="DD843" t="s">
        <v>3</v>
      </c>
      <c r="DE843" t="s">
        <v>3</v>
      </c>
      <c r="DF843">
        <f t="shared" si="490"/>
        <v>0.01</v>
      </c>
      <c r="DG843">
        <f t="shared" si="486"/>
        <v>0</v>
      </c>
      <c r="DH843">
        <f t="shared" si="487"/>
        <v>0</v>
      </c>
      <c r="DI843">
        <f t="shared" si="489"/>
        <v>0</v>
      </c>
      <c r="DJ843">
        <f t="shared" si="497"/>
        <v>0.01</v>
      </c>
      <c r="DK843">
        <v>0</v>
      </c>
      <c r="DL843" t="s">
        <v>3</v>
      </c>
      <c r="DM843">
        <v>0</v>
      </c>
      <c r="DN843" t="s">
        <v>3</v>
      </c>
      <c r="DO843">
        <v>0</v>
      </c>
    </row>
    <row r="844" spans="1:119" x14ac:dyDescent="0.2">
      <c r="A844">
        <f>ROW(Source!A446)</f>
        <v>446</v>
      </c>
      <c r="B844">
        <v>85736471</v>
      </c>
      <c r="C844">
        <v>85738105</v>
      </c>
      <c r="D844">
        <v>85198892</v>
      </c>
      <c r="E844">
        <v>1</v>
      </c>
      <c r="F844">
        <v>1</v>
      </c>
      <c r="G844">
        <v>1081</v>
      </c>
      <c r="H844">
        <v>3</v>
      </c>
      <c r="I844" t="s">
        <v>691</v>
      </c>
      <c r="J844" t="s">
        <v>692</v>
      </c>
      <c r="K844" t="s">
        <v>693</v>
      </c>
      <c r="L844">
        <v>1339</v>
      </c>
      <c r="N844">
        <v>1007</v>
      </c>
      <c r="O844" t="s">
        <v>694</v>
      </c>
      <c r="P844" t="s">
        <v>694</v>
      </c>
      <c r="Q844">
        <v>1</v>
      </c>
      <c r="W844">
        <v>0</v>
      </c>
      <c r="X844">
        <v>-676034668</v>
      </c>
      <c r="Y844">
        <f t="shared" si="491"/>
        <v>0.19</v>
      </c>
      <c r="AA844">
        <v>53.42</v>
      </c>
      <c r="AB844">
        <v>0</v>
      </c>
      <c r="AC844">
        <v>0</v>
      </c>
      <c r="AD844">
        <v>0</v>
      </c>
      <c r="AE844">
        <v>53.42</v>
      </c>
      <c r="AF844">
        <v>0</v>
      </c>
      <c r="AG844">
        <v>0</v>
      </c>
      <c r="AH844">
        <v>0</v>
      </c>
      <c r="AI844">
        <v>1</v>
      </c>
      <c r="AJ844">
        <v>1</v>
      </c>
      <c r="AK844">
        <v>1</v>
      </c>
      <c r="AL844">
        <v>1</v>
      </c>
      <c r="AM844">
        <v>-2</v>
      </c>
      <c r="AN844">
        <v>0</v>
      </c>
      <c r="AO844">
        <v>1</v>
      </c>
      <c r="AP844">
        <v>1</v>
      </c>
      <c r="AQ844">
        <v>0</v>
      </c>
      <c r="AR844">
        <v>0</v>
      </c>
      <c r="AS844" t="s">
        <v>3</v>
      </c>
      <c r="AT844">
        <v>0.19</v>
      </c>
      <c r="AU844" t="s">
        <v>42</v>
      </c>
      <c r="AV844">
        <v>0</v>
      </c>
      <c r="AW844">
        <v>2</v>
      </c>
      <c r="AX844">
        <v>85738128</v>
      </c>
      <c r="AY844">
        <v>1</v>
      </c>
      <c r="AZ844">
        <v>0</v>
      </c>
      <c r="BA844">
        <v>832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CV844">
        <v>0</v>
      </c>
      <c r="CW844">
        <v>0</v>
      </c>
      <c r="CX844">
        <f>ROUND(Y844*Source!I446,9)</f>
        <v>0.19</v>
      </c>
      <c r="CY844">
        <f t="shared" si="492"/>
        <v>53.42</v>
      </c>
      <c r="CZ844">
        <f t="shared" si="493"/>
        <v>53.42</v>
      </c>
      <c r="DA844">
        <f t="shared" si="494"/>
        <v>1</v>
      </c>
      <c r="DB844">
        <f t="shared" si="495"/>
        <v>10.15</v>
      </c>
      <c r="DC844">
        <f t="shared" si="496"/>
        <v>0</v>
      </c>
      <c r="DD844" t="s">
        <v>3</v>
      </c>
      <c r="DE844" t="s">
        <v>3</v>
      </c>
      <c r="DF844">
        <f t="shared" si="490"/>
        <v>10.15</v>
      </c>
      <c r="DG844">
        <f t="shared" si="486"/>
        <v>0</v>
      </c>
      <c r="DH844">
        <f t="shared" si="487"/>
        <v>0</v>
      </c>
      <c r="DI844">
        <f t="shared" si="489"/>
        <v>0</v>
      </c>
      <c r="DJ844">
        <f t="shared" si="497"/>
        <v>10.15</v>
      </c>
      <c r="DK844">
        <v>0</v>
      </c>
      <c r="DL844" t="s">
        <v>3</v>
      </c>
      <c r="DM844">
        <v>0</v>
      </c>
      <c r="DN844" t="s">
        <v>3</v>
      </c>
      <c r="DO844">
        <v>0</v>
      </c>
    </row>
    <row r="845" spans="1:119" x14ac:dyDescent="0.2">
      <c r="A845">
        <f>ROW(Source!A446)</f>
        <v>446</v>
      </c>
      <c r="B845">
        <v>85736471</v>
      </c>
      <c r="C845">
        <v>85738105</v>
      </c>
      <c r="D845">
        <v>85199158</v>
      </c>
      <c r="E845">
        <v>1</v>
      </c>
      <c r="F845">
        <v>1</v>
      </c>
      <c r="G845">
        <v>1081</v>
      </c>
      <c r="H845">
        <v>3</v>
      </c>
      <c r="I845" t="s">
        <v>695</v>
      </c>
      <c r="J845" t="s">
        <v>696</v>
      </c>
      <c r="K845" t="s">
        <v>697</v>
      </c>
      <c r="L845">
        <v>1339</v>
      </c>
      <c r="N845">
        <v>1007</v>
      </c>
      <c r="O845" t="s">
        <v>694</v>
      </c>
      <c r="P845" t="s">
        <v>694</v>
      </c>
      <c r="Q845">
        <v>1</v>
      </c>
      <c r="W845">
        <v>0</v>
      </c>
      <c r="X845">
        <v>-1235260082</v>
      </c>
      <c r="Y845">
        <f t="shared" si="491"/>
        <v>0.34200000000000003</v>
      </c>
      <c r="AA845">
        <v>5.82</v>
      </c>
      <c r="AB845">
        <v>0</v>
      </c>
      <c r="AC845">
        <v>0</v>
      </c>
      <c r="AD845">
        <v>0</v>
      </c>
      <c r="AE845">
        <v>5.82</v>
      </c>
      <c r="AF845">
        <v>0</v>
      </c>
      <c r="AG845">
        <v>0</v>
      </c>
      <c r="AH845">
        <v>0</v>
      </c>
      <c r="AI845">
        <v>1</v>
      </c>
      <c r="AJ845">
        <v>1</v>
      </c>
      <c r="AK845">
        <v>1</v>
      </c>
      <c r="AL845">
        <v>1</v>
      </c>
      <c r="AM845">
        <v>-2</v>
      </c>
      <c r="AN845">
        <v>0</v>
      </c>
      <c r="AO845">
        <v>1</v>
      </c>
      <c r="AP845">
        <v>1</v>
      </c>
      <c r="AQ845">
        <v>0</v>
      </c>
      <c r="AR845">
        <v>0</v>
      </c>
      <c r="AS845" t="s">
        <v>3</v>
      </c>
      <c r="AT845">
        <v>0.34200000000000003</v>
      </c>
      <c r="AU845" t="s">
        <v>42</v>
      </c>
      <c r="AV845">
        <v>0</v>
      </c>
      <c r="AW845">
        <v>2</v>
      </c>
      <c r="AX845">
        <v>85738129</v>
      </c>
      <c r="AY845">
        <v>1</v>
      </c>
      <c r="AZ845">
        <v>0</v>
      </c>
      <c r="BA845">
        <v>833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CV845">
        <v>0</v>
      </c>
      <c r="CW845">
        <v>0</v>
      </c>
      <c r="CX845">
        <f>ROUND(Y845*Source!I446,9)</f>
        <v>0.34200000000000003</v>
      </c>
      <c r="CY845">
        <f t="shared" si="492"/>
        <v>5.82</v>
      </c>
      <c r="CZ845">
        <f t="shared" si="493"/>
        <v>5.82</v>
      </c>
      <c r="DA845">
        <f t="shared" si="494"/>
        <v>1</v>
      </c>
      <c r="DB845">
        <f t="shared" si="495"/>
        <v>1.99</v>
      </c>
      <c r="DC845">
        <f t="shared" si="496"/>
        <v>0</v>
      </c>
      <c r="DD845" t="s">
        <v>3</v>
      </c>
      <c r="DE845" t="s">
        <v>3</v>
      </c>
      <c r="DF845">
        <f t="shared" si="490"/>
        <v>1.99</v>
      </c>
      <c r="DG845">
        <f t="shared" si="486"/>
        <v>0</v>
      </c>
      <c r="DH845">
        <f t="shared" si="487"/>
        <v>0</v>
      </c>
      <c r="DI845">
        <f t="shared" si="489"/>
        <v>0</v>
      </c>
      <c r="DJ845">
        <f t="shared" si="497"/>
        <v>1.99</v>
      </c>
      <c r="DK845">
        <v>0</v>
      </c>
      <c r="DL845" t="s">
        <v>3</v>
      </c>
      <c r="DM845">
        <v>0</v>
      </c>
      <c r="DN845" t="s">
        <v>3</v>
      </c>
      <c r="DO845">
        <v>0</v>
      </c>
    </row>
    <row r="846" spans="1:119" x14ac:dyDescent="0.2">
      <c r="A846">
        <f>ROW(Source!A446)</f>
        <v>446</v>
      </c>
      <c r="B846">
        <v>85736471</v>
      </c>
      <c r="C846">
        <v>85738105</v>
      </c>
      <c r="D846">
        <v>85199230</v>
      </c>
      <c r="E846">
        <v>1</v>
      </c>
      <c r="F846">
        <v>1</v>
      </c>
      <c r="G846">
        <v>1081</v>
      </c>
      <c r="H846">
        <v>3</v>
      </c>
      <c r="I846" t="s">
        <v>736</v>
      </c>
      <c r="J846" t="s">
        <v>737</v>
      </c>
      <c r="K846" t="s">
        <v>738</v>
      </c>
      <c r="L846">
        <v>1348</v>
      </c>
      <c r="N846">
        <v>1009</v>
      </c>
      <c r="O846" t="s">
        <v>700</v>
      </c>
      <c r="P846" t="s">
        <v>700</v>
      </c>
      <c r="Q846">
        <v>1000</v>
      </c>
      <c r="W846">
        <v>0</v>
      </c>
      <c r="X846">
        <v>1270042986</v>
      </c>
      <c r="Y846">
        <f t="shared" si="491"/>
        <v>8.7000000000000001E-4</v>
      </c>
      <c r="AA846">
        <v>16214.84</v>
      </c>
      <c r="AB846">
        <v>0</v>
      </c>
      <c r="AC846">
        <v>0</v>
      </c>
      <c r="AD846">
        <v>0</v>
      </c>
      <c r="AE846">
        <v>16214.84</v>
      </c>
      <c r="AF846">
        <v>0</v>
      </c>
      <c r="AG846">
        <v>0</v>
      </c>
      <c r="AH846">
        <v>0</v>
      </c>
      <c r="AI846">
        <v>1</v>
      </c>
      <c r="AJ846">
        <v>1</v>
      </c>
      <c r="AK846">
        <v>1</v>
      </c>
      <c r="AL846">
        <v>1</v>
      </c>
      <c r="AM846">
        <v>-2</v>
      </c>
      <c r="AN846">
        <v>0</v>
      </c>
      <c r="AO846">
        <v>1</v>
      </c>
      <c r="AP846">
        <v>1</v>
      </c>
      <c r="AQ846">
        <v>0</v>
      </c>
      <c r="AR846">
        <v>0</v>
      </c>
      <c r="AS846" t="s">
        <v>3</v>
      </c>
      <c r="AT846">
        <v>8.7000000000000001E-4</v>
      </c>
      <c r="AU846" t="s">
        <v>42</v>
      </c>
      <c r="AV846">
        <v>0</v>
      </c>
      <c r="AW846">
        <v>2</v>
      </c>
      <c r="AX846">
        <v>85738130</v>
      </c>
      <c r="AY846">
        <v>1</v>
      </c>
      <c r="AZ846">
        <v>0</v>
      </c>
      <c r="BA846">
        <v>834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CV846">
        <v>0</v>
      </c>
      <c r="CW846">
        <v>0</v>
      </c>
      <c r="CX846">
        <f>ROUND(Y846*Source!I446,9)</f>
        <v>8.7000000000000001E-4</v>
      </c>
      <c r="CY846">
        <f t="shared" si="492"/>
        <v>16214.84</v>
      </c>
      <c r="CZ846">
        <f t="shared" si="493"/>
        <v>16214.84</v>
      </c>
      <c r="DA846">
        <f t="shared" si="494"/>
        <v>1</v>
      </c>
      <c r="DB846">
        <f t="shared" si="495"/>
        <v>14.11</v>
      </c>
      <c r="DC846">
        <f t="shared" si="496"/>
        <v>0</v>
      </c>
      <c r="DD846" t="s">
        <v>3</v>
      </c>
      <c r="DE846" t="s">
        <v>3</v>
      </c>
      <c r="DF846">
        <f t="shared" si="490"/>
        <v>14.11</v>
      </c>
      <c r="DG846">
        <f t="shared" si="486"/>
        <v>0</v>
      </c>
      <c r="DH846">
        <f t="shared" si="487"/>
        <v>0</v>
      </c>
      <c r="DI846">
        <f t="shared" si="489"/>
        <v>0</v>
      </c>
      <c r="DJ846">
        <f t="shared" si="497"/>
        <v>14.11</v>
      </c>
      <c r="DK846">
        <v>0</v>
      </c>
      <c r="DL846" t="s">
        <v>3</v>
      </c>
      <c r="DM846">
        <v>0</v>
      </c>
      <c r="DN846" t="s">
        <v>3</v>
      </c>
      <c r="DO846">
        <v>0</v>
      </c>
    </row>
    <row r="847" spans="1:119" x14ac:dyDescent="0.2">
      <c r="A847">
        <f>ROW(Source!A446)</f>
        <v>446</v>
      </c>
      <c r="B847">
        <v>85736471</v>
      </c>
      <c r="C847">
        <v>85738105</v>
      </c>
      <c r="D847">
        <v>85199398</v>
      </c>
      <c r="E847">
        <v>1</v>
      </c>
      <c r="F847">
        <v>1</v>
      </c>
      <c r="G847">
        <v>1081</v>
      </c>
      <c r="H847">
        <v>3</v>
      </c>
      <c r="I847" t="s">
        <v>739</v>
      </c>
      <c r="J847" t="s">
        <v>740</v>
      </c>
      <c r="K847" t="s">
        <v>741</v>
      </c>
      <c r="L847">
        <v>1346</v>
      </c>
      <c r="N847">
        <v>1009</v>
      </c>
      <c r="O847" t="s">
        <v>723</v>
      </c>
      <c r="P847" t="s">
        <v>723</v>
      </c>
      <c r="Q847">
        <v>1</v>
      </c>
      <c r="W847">
        <v>0</v>
      </c>
      <c r="X847">
        <v>488689173</v>
      </c>
      <c r="Y847">
        <f t="shared" si="491"/>
        <v>0.1</v>
      </c>
      <c r="AA847">
        <v>20.190000000000001</v>
      </c>
      <c r="AB847">
        <v>0</v>
      </c>
      <c r="AC847">
        <v>0</v>
      </c>
      <c r="AD847">
        <v>0</v>
      </c>
      <c r="AE847">
        <v>20.190000000000001</v>
      </c>
      <c r="AF847">
        <v>0</v>
      </c>
      <c r="AG847">
        <v>0</v>
      </c>
      <c r="AH847">
        <v>0</v>
      </c>
      <c r="AI847">
        <v>1</v>
      </c>
      <c r="AJ847">
        <v>1</v>
      </c>
      <c r="AK847">
        <v>1</v>
      </c>
      <c r="AL847">
        <v>1</v>
      </c>
      <c r="AM847">
        <v>-2</v>
      </c>
      <c r="AN847">
        <v>0</v>
      </c>
      <c r="AO847">
        <v>1</v>
      </c>
      <c r="AP847">
        <v>1</v>
      </c>
      <c r="AQ847">
        <v>0</v>
      </c>
      <c r="AR847">
        <v>0</v>
      </c>
      <c r="AS847" t="s">
        <v>3</v>
      </c>
      <c r="AT847">
        <v>0.1</v>
      </c>
      <c r="AU847" t="s">
        <v>42</v>
      </c>
      <c r="AV847">
        <v>0</v>
      </c>
      <c r="AW847">
        <v>2</v>
      </c>
      <c r="AX847">
        <v>85738131</v>
      </c>
      <c r="AY847">
        <v>1</v>
      </c>
      <c r="AZ847">
        <v>0</v>
      </c>
      <c r="BA847">
        <v>835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CV847">
        <v>0</v>
      </c>
      <c r="CW847">
        <v>0</v>
      </c>
      <c r="CX847">
        <f>ROUND(Y847*Source!I446,9)</f>
        <v>0.1</v>
      </c>
      <c r="CY847">
        <f t="shared" si="492"/>
        <v>20.190000000000001</v>
      </c>
      <c r="CZ847">
        <f t="shared" si="493"/>
        <v>20.190000000000001</v>
      </c>
      <c r="DA847">
        <f t="shared" si="494"/>
        <v>1</v>
      </c>
      <c r="DB847">
        <f t="shared" si="495"/>
        <v>2.02</v>
      </c>
      <c r="DC847">
        <f t="shared" si="496"/>
        <v>0</v>
      </c>
      <c r="DD847" t="s">
        <v>3</v>
      </c>
      <c r="DE847" t="s">
        <v>3</v>
      </c>
      <c r="DF847">
        <f t="shared" si="490"/>
        <v>2.02</v>
      </c>
      <c r="DG847">
        <f t="shared" si="486"/>
        <v>0</v>
      </c>
      <c r="DH847">
        <f t="shared" si="487"/>
        <v>0</v>
      </c>
      <c r="DI847">
        <f t="shared" si="489"/>
        <v>0</v>
      </c>
      <c r="DJ847">
        <f t="shared" si="497"/>
        <v>2.02</v>
      </c>
      <c r="DK847">
        <v>0</v>
      </c>
      <c r="DL847" t="s">
        <v>3</v>
      </c>
      <c r="DM847">
        <v>0</v>
      </c>
      <c r="DN847" t="s">
        <v>3</v>
      </c>
      <c r="DO847">
        <v>0</v>
      </c>
    </row>
    <row r="848" spans="1:119" x14ac:dyDescent="0.2">
      <c r="A848">
        <f>ROW(Source!A446)</f>
        <v>446</v>
      </c>
      <c r="B848">
        <v>85736471</v>
      </c>
      <c r="C848">
        <v>85738105</v>
      </c>
      <c r="D848">
        <v>85199540</v>
      </c>
      <c r="E848">
        <v>1</v>
      </c>
      <c r="F848">
        <v>1</v>
      </c>
      <c r="G848">
        <v>1081</v>
      </c>
      <c r="H848">
        <v>3</v>
      </c>
      <c r="I848" t="s">
        <v>742</v>
      </c>
      <c r="J848" t="s">
        <v>743</v>
      </c>
      <c r="K848" t="s">
        <v>744</v>
      </c>
      <c r="L848">
        <v>1348</v>
      </c>
      <c r="N848">
        <v>1009</v>
      </c>
      <c r="O848" t="s">
        <v>700</v>
      </c>
      <c r="P848" t="s">
        <v>700</v>
      </c>
      <c r="Q848">
        <v>1000</v>
      </c>
      <c r="W848">
        <v>0</v>
      </c>
      <c r="X848">
        <v>-1009884797</v>
      </c>
      <c r="Y848">
        <f t="shared" si="491"/>
        <v>4.0000000000000002E-4</v>
      </c>
      <c r="AA848">
        <v>35445.93</v>
      </c>
      <c r="AB848">
        <v>0</v>
      </c>
      <c r="AC848">
        <v>0</v>
      </c>
      <c r="AD848">
        <v>0</v>
      </c>
      <c r="AE848">
        <v>35445.93</v>
      </c>
      <c r="AF848">
        <v>0</v>
      </c>
      <c r="AG848">
        <v>0</v>
      </c>
      <c r="AH848">
        <v>0</v>
      </c>
      <c r="AI848">
        <v>1</v>
      </c>
      <c r="AJ848">
        <v>1</v>
      </c>
      <c r="AK848">
        <v>1</v>
      </c>
      <c r="AL848">
        <v>1</v>
      </c>
      <c r="AM848">
        <v>-2</v>
      </c>
      <c r="AN848">
        <v>0</v>
      </c>
      <c r="AO848">
        <v>1</v>
      </c>
      <c r="AP848">
        <v>1</v>
      </c>
      <c r="AQ848">
        <v>0</v>
      </c>
      <c r="AR848">
        <v>0</v>
      </c>
      <c r="AS848" t="s">
        <v>3</v>
      </c>
      <c r="AT848">
        <v>4.0000000000000002E-4</v>
      </c>
      <c r="AU848" t="s">
        <v>42</v>
      </c>
      <c r="AV848">
        <v>0</v>
      </c>
      <c r="AW848">
        <v>2</v>
      </c>
      <c r="AX848">
        <v>85738132</v>
      </c>
      <c r="AY848">
        <v>1</v>
      </c>
      <c r="AZ848">
        <v>0</v>
      </c>
      <c r="BA848">
        <v>836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CV848">
        <v>0</v>
      </c>
      <c r="CW848">
        <v>0</v>
      </c>
      <c r="CX848">
        <f>ROUND(Y848*Source!I446,9)</f>
        <v>4.0000000000000002E-4</v>
      </c>
      <c r="CY848">
        <f t="shared" si="492"/>
        <v>35445.93</v>
      </c>
      <c r="CZ848">
        <f t="shared" si="493"/>
        <v>35445.93</v>
      </c>
      <c r="DA848">
        <f t="shared" si="494"/>
        <v>1</v>
      </c>
      <c r="DB848">
        <f t="shared" si="495"/>
        <v>14.18</v>
      </c>
      <c r="DC848">
        <f t="shared" si="496"/>
        <v>0</v>
      </c>
      <c r="DD848" t="s">
        <v>3</v>
      </c>
      <c r="DE848" t="s">
        <v>3</v>
      </c>
      <c r="DF848">
        <f t="shared" si="490"/>
        <v>14.18</v>
      </c>
      <c r="DG848">
        <f t="shared" si="486"/>
        <v>0</v>
      </c>
      <c r="DH848">
        <f t="shared" si="487"/>
        <v>0</v>
      </c>
      <c r="DI848">
        <f t="shared" si="489"/>
        <v>0</v>
      </c>
      <c r="DJ848">
        <f t="shared" si="497"/>
        <v>14.18</v>
      </c>
      <c r="DK848">
        <v>0</v>
      </c>
      <c r="DL848" t="s">
        <v>3</v>
      </c>
      <c r="DM848">
        <v>0</v>
      </c>
      <c r="DN848" t="s">
        <v>3</v>
      </c>
      <c r="DO848">
        <v>0</v>
      </c>
    </row>
    <row r="849" spans="1:119" x14ac:dyDescent="0.2">
      <c r="A849">
        <f>ROW(Source!A446)</f>
        <v>446</v>
      </c>
      <c r="B849">
        <v>85736471</v>
      </c>
      <c r="C849">
        <v>85738105</v>
      </c>
      <c r="D849">
        <v>85211457</v>
      </c>
      <c r="E849">
        <v>1</v>
      </c>
      <c r="F849">
        <v>1</v>
      </c>
      <c r="G849">
        <v>1081</v>
      </c>
      <c r="H849">
        <v>3</v>
      </c>
      <c r="I849" t="s">
        <v>167</v>
      </c>
      <c r="J849" t="s">
        <v>169</v>
      </c>
      <c r="K849" t="s">
        <v>168</v>
      </c>
      <c r="L849">
        <v>1301</v>
      </c>
      <c r="N849">
        <v>1003</v>
      </c>
      <c r="O849" t="s">
        <v>156</v>
      </c>
      <c r="P849" t="s">
        <v>156</v>
      </c>
      <c r="Q849">
        <v>1</v>
      </c>
      <c r="W849">
        <v>0</v>
      </c>
      <c r="X849">
        <v>935342670</v>
      </c>
      <c r="Y849">
        <f t="shared" si="491"/>
        <v>100</v>
      </c>
      <c r="AA849">
        <v>31.41</v>
      </c>
      <c r="AB849">
        <v>0</v>
      </c>
      <c r="AC849">
        <v>0</v>
      </c>
      <c r="AD849">
        <v>0</v>
      </c>
      <c r="AE849">
        <v>31.41</v>
      </c>
      <c r="AF849">
        <v>0</v>
      </c>
      <c r="AG849">
        <v>0</v>
      </c>
      <c r="AH849">
        <v>0</v>
      </c>
      <c r="AI849">
        <v>1</v>
      </c>
      <c r="AJ849">
        <v>1</v>
      </c>
      <c r="AK849">
        <v>1</v>
      </c>
      <c r="AL849">
        <v>1</v>
      </c>
      <c r="AM849">
        <v>0</v>
      </c>
      <c r="AN849">
        <v>0</v>
      </c>
      <c r="AO849">
        <v>0</v>
      </c>
      <c r="AP849">
        <v>1</v>
      </c>
      <c r="AQ849">
        <v>0</v>
      </c>
      <c r="AR849">
        <v>0</v>
      </c>
      <c r="AS849" t="s">
        <v>3</v>
      </c>
      <c r="AT849">
        <v>100</v>
      </c>
      <c r="AU849" t="s">
        <v>42</v>
      </c>
      <c r="AV849">
        <v>0</v>
      </c>
      <c r="AW849">
        <v>1</v>
      </c>
      <c r="AX849">
        <v>-1</v>
      </c>
      <c r="AY849">
        <v>0</v>
      </c>
      <c r="AZ849">
        <v>0</v>
      </c>
      <c r="BA849" t="s">
        <v>3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CV849">
        <v>0</v>
      </c>
      <c r="CW849">
        <v>0</v>
      </c>
      <c r="CX849">
        <f>ROUND(Y849*Source!I446,9)</f>
        <v>100</v>
      </c>
      <c r="CY849">
        <f t="shared" si="492"/>
        <v>31.41</v>
      </c>
      <c r="CZ849">
        <f t="shared" si="493"/>
        <v>31.41</v>
      </c>
      <c r="DA849">
        <f t="shared" si="494"/>
        <v>1</v>
      </c>
      <c r="DB849">
        <f t="shared" si="495"/>
        <v>3141</v>
      </c>
      <c r="DC849">
        <f t="shared" si="496"/>
        <v>0</v>
      </c>
      <c r="DD849" t="s">
        <v>3</v>
      </c>
      <c r="DE849" t="s">
        <v>3</v>
      </c>
      <c r="DF849">
        <f t="shared" si="490"/>
        <v>3141</v>
      </c>
      <c r="DG849">
        <f t="shared" si="486"/>
        <v>0</v>
      </c>
      <c r="DH849">
        <f t="shared" si="487"/>
        <v>0</v>
      </c>
      <c r="DI849">
        <f t="shared" si="489"/>
        <v>0</v>
      </c>
      <c r="DJ849">
        <f t="shared" si="497"/>
        <v>3141</v>
      </c>
      <c r="DK849">
        <v>0</v>
      </c>
      <c r="DL849" t="s">
        <v>3</v>
      </c>
      <c r="DM849">
        <v>0</v>
      </c>
      <c r="DN849" t="s">
        <v>3</v>
      </c>
      <c r="DO849">
        <v>0</v>
      </c>
    </row>
    <row r="850" spans="1:119" x14ac:dyDescent="0.2">
      <c r="A850">
        <f>ROW(Source!A446)</f>
        <v>446</v>
      </c>
      <c r="B850">
        <v>85736471</v>
      </c>
      <c r="C850">
        <v>85738105</v>
      </c>
      <c r="D850">
        <v>85216547</v>
      </c>
      <c r="E850">
        <v>1</v>
      </c>
      <c r="F850">
        <v>1</v>
      </c>
      <c r="G850">
        <v>1081</v>
      </c>
      <c r="H850">
        <v>3</v>
      </c>
      <c r="I850" t="s">
        <v>385</v>
      </c>
      <c r="J850" t="s">
        <v>387</v>
      </c>
      <c r="K850" t="s">
        <v>386</v>
      </c>
      <c r="L850">
        <v>1354</v>
      </c>
      <c r="N850">
        <v>1010</v>
      </c>
      <c r="O850" t="s">
        <v>146</v>
      </c>
      <c r="P850" t="s">
        <v>146</v>
      </c>
      <c r="Q850">
        <v>1</v>
      </c>
      <c r="W850">
        <v>0</v>
      </c>
      <c r="X850">
        <v>670771516</v>
      </c>
      <c r="Y850">
        <f t="shared" si="491"/>
        <v>5</v>
      </c>
      <c r="AA850">
        <v>151.24</v>
      </c>
      <c r="AB850">
        <v>0</v>
      </c>
      <c r="AC850">
        <v>0</v>
      </c>
      <c r="AD850">
        <v>0</v>
      </c>
      <c r="AE850">
        <v>151.24</v>
      </c>
      <c r="AF850">
        <v>0</v>
      </c>
      <c r="AG850">
        <v>0</v>
      </c>
      <c r="AH850">
        <v>0</v>
      </c>
      <c r="AI850">
        <v>1</v>
      </c>
      <c r="AJ850">
        <v>1</v>
      </c>
      <c r="AK850">
        <v>1</v>
      </c>
      <c r="AL850">
        <v>1</v>
      </c>
      <c r="AM850">
        <v>0</v>
      </c>
      <c r="AN850">
        <v>0</v>
      </c>
      <c r="AO850">
        <v>0</v>
      </c>
      <c r="AP850">
        <v>1</v>
      </c>
      <c r="AQ850">
        <v>0</v>
      </c>
      <c r="AR850">
        <v>0</v>
      </c>
      <c r="AS850" t="s">
        <v>3</v>
      </c>
      <c r="AT850">
        <v>5</v>
      </c>
      <c r="AU850" t="s">
        <v>42</v>
      </c>
      <c r="AV850">
        <v>0</v>
      </c>
      <c r="AW850">
        <v>1</v>
      </c>
      <c r="AX850">
        <v>-1</v>
      </c>
      <c r="AY850">
        <v>0</v>
      </c>
      <c r="AZ850">
        <v>0</v>
      </c>
      <c r="BA850" t="s">
        <v>3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CV850">
        <v>0</v>
      </c>
      <c r="CW850">
        <v>0</v>
      </c>
      <c r="CX850">
        <f>ROUND(Y850*Source!I446,9)</f>
        <v>5</v>
      </c>
      <c r="CY850">
        <f t="shared" si="492"/>
        <v>151.24</v>
      </c>
      <c r="CZ850">
        <f t="shared" si="493"/>
        <v>151.24</v>
      </c>
      <c r="DA850">
        <f t="shared" si="494"/>
        <v>1</v>
      </c>
      <c r="DB850">
        <f t="shared" si="495"/>
        <v>756.2</v>
      </c>
      <c r="DC850">
        <f t="shared" si="496"/>
        <v>0</v>
      </c>
      <c r="DD850" t="s">
        <v>3</v>
      </c>
      <c r="DE850" t="s">
        <v>3</v>
      </c>
      <c r="DF850">
        <f t="shared" si="490"/>
        <v>756.2</v>
      </c>
      <c r="DG850">
        <f t="shared" si="486"/>
        <v>0</v>
      </c>
      <c r="DH850">
        <f t="shared" si="487"/>
        <v>0</v>
      </c>
      <c r="DI850">
        <f t="shared" si="489"/>
        <v>0</v>
      </c>
      <c r="DJ850">
        <f t="shared" si="497"/>
        <v>756.2</v>
      </c>
      <c r="DK850">
        <v>0</v>
      </c>
      <c r="DL850" t="s">
        <v>3</v>
      </c>
      <c r="DM850">
        <v>0</v>
      </c>
      <c r="DN850" t="s">
        <v>3</v>
      </c>
      <c r="DO850">
        <v>0</v>
      </c>
    </row>
    <row r="851" spans="1:119" x14ac:dyDescent="0.2">
      <c r="A851">
        <f>ROW(Source!A446)</f>
        <v>446</v>
      </c>
      <c r="B851">
        <v>85736471</v>
      </c>
      <c r="C851">
        <v>85738105</v>
      </c>
      <c r="D851">
        <v>85216791</v>
      </c>
      <c r="E851">
        <v>1</v>
      </c>
      <c r="F851">
        <v>1</v>
      </c>
      <c r="G851">
        <v>1081</v>
      </c>
      <c r="H851">
        <v>3</v>
      </c>
      <c r="I851" t="s">
        <v>163</v>
      </c>
      <c r="J851" t="s">
        <v>165</v>
      </c>
      <c r="K851" t="s">
        <v>164</v>
      </c>
      <c r="L851">
        <v>1354</v>
      </c>
      <c r="N851">
        <v>1010</v>
      </c>
      <c r="O851" t="s">
        <v>146</v>
      </c>
      <c r="P851" t="s">
        <v>146</v>
      </c>
      <c r="Q851">
        <v>1</v>
      </c>
      <c r="W851">
        <v>0</v>
      </c>
      <c r="X851">
        <v>-720383431</v>
      </c>
      <c r="Y851">
        <f t="shared" si="491"/>
        <v>19</v>
      </c>
      <c r="AA851">
        <v>47.24</v>
      </c>
      <c r="AB851">
        <v>0</v>
      </c>
      <c r="AC851">
        <v>0</v>
      </c>
      <c r="AD851">
        <v>0</v>
      </c>
      <c r="AE851">
        <v>47.24</v>
      </c>
      <c r="AF851">
        <v>0</v>
      </c>
      <c r="AG851">
        <v>0</v>
      </c>
      <c r="AH851">
        <v>0</v>
      </c>
      <c r="AI851">
        <v>1</v>
      </c>
      <c r="AJ851">
        <v>1</v>
      </c>
      <c r="AK851">
        <v>1</v>
      </c>
      <c r="AL851">
        <v>1</v>
      </c>
      <c r="AM851">
        <v>0</v>
      </c>
      <c r="AN851">
        <v>0</v>
      </c>
      <c r="AO851">
        <v>0</v>
      </c>
      <c r="AP851">
        <v>1</v>
      </c>
      <c r="AQ851">
        <v>0</v>
      </c>
      <c r="AR851">
        <v>0</v>
      </c>
      <c r="AS851" t="s">
        <v>3</v>
      </c>
      <c r="AT851">
        <v>19</v>
      </c>
      <c r="AU851" t="s">
        <v>42</v>
      </c>
      <c r="AV851">
        <v>0</v>
      </c>
      <c r="AW851">
        <v>1</v>
      </c>
      <c r="AX851">
        <v>-1</v>
      </c>
      <c r="AY851">
        <v>0</v>
      </c>
      <c r="AZ851">
        <v>0</v>
      </c>
      <c r="BA851" t="s">
        <v>3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CV851">
        <v>0</v>
      </c>
      <c r="CW851">
        <v>0</v>
      </c>
      <c r="CX851">
        <f>ROUND(Y851*Source!I446,9)</f>
        <v>19</v>
      </c>
      <c r="CY851">
        <f t="shared" si="492"/>
        <v>47.24</v>
      </c>
      <c r="CZ851">
        <f t="shared" si="493"/>
        <v>47.24</v>
      </c>
      <c r="DA851">
        <f t="shared" si="494"/>
        <v>1</v>
      </c>
      <c r="DB851">
        <f t="shared" si="495"/>
        <v>897.56</v>
      </c>
      <c r="DC851">
        <f t="shared" si="496"/>
        <v>0</v>
      </c>
      <c r="DD851" t="s">
        <v>3</v>
      </c>
      <c r="DE851" t="s">
        <v>3</v>
      </c>
      <c r="DF851">
        <f t="shared" si="490"/>
        <v>897.56</v>
      </c>
      <c r="DG851">
        <f t="shared" si="486"/>
        <v>0</v>
      </c>
      <c r="DH851">
        <f t="shared" si="487"/>
        <v>0</v>
      </c>
      <c r="DI851">
        <f t="shared" si="489"/>
        <v>0</v>
      </c>
      <c r="DJ851">
        <f t="shared" si="497"/>
        <v>897.56</v>
      </c>
      <c r="DK851">
        <v>0</v>
      </c>
      <c r="DL851" t="s">
        <v>3</v>
      </c>
      <c r="DM851">
        <v>0</v>
      </c>
      <c r="DN851" t="s">
        <v>3</v>
      </c>
      <c r="DO851">
        <v>0</v>
      </c>
    </row>
    <row r="852" spans="1:119" x14ac:dyDescent="0.2">
      <c r="A852">
        <f>ROW(Source!A447)</f>
        <v>447</v>
      </c>
      <c r="B852">
        <v>85736473</v>
      </c>
      <c r="C852">
        <v>85738105</v>
      </c>
      <c r="D852">
        <v>85164021</v>
      </c>
      <c r="E852">
        <v>1081</v>
      </c>
      <c r="F852">
        <v>1</v>
      </c>
      <c r="G852">
        <v>1081</v>
      </c>
      <c r="H852">
        <v>1</v>
      </c>
      <c r="I852" t="s">
        <v>684</v>
      </c>
      <c r="J852" t="s">
        <v>3</v>
      </c>
      <c r="K852" t="s">
        <v>685</v>
      </c>
      <c r="L852">
        <v>1191</v>
      </c>
      <c r="N852">
        <v>1013</v>
      </c>
      <c r="O852" t="s">
        <v>686</v>
      </c>
      <c r="P852" t="s">
        <v>686</v>
      </c>
      <c r="Q852">
        <v>1</v>
      </c>
      <c r="W852">
        <v>0</v>
      </c>
      <c r="X852">
        <v>476480486</v>
      </c>
      <c r="Y852">
        <f>((AT852*1.15)*1.2)</f>
        <v>46.506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1</v>
      </c>
      <c r="AJ852">
        <v>1</v>
      </c>
      <c r="AK852">
        <v>1</v>
      </c>
      <c r="AL852">
        <v>1</v>
      </c>
      <c r="AM852">
        <v>5</v>
      </c>
      <c r="AN852">
        <v>0</v>
      </c>
      <c r="AO852">
        <v>1</v>
      </c>
      <c r="AP852">
        <v>1</v>
      </c>
      <c r="AQ852">
        <v>0</v>
      </c>
      <c r="AR852">
        <v>0</v>
      </c>
      <c r="AS852" t="s">
        <v>3</v>
      </c>
      <c r="AT852">
        <v>33.700000000000003</v>
      </c>
      <c r="AU852" t="s">
        <v>141</v>
      </c>
      <c r="AV852">
        <v>1</v>
      </c>
      <c r="AW852">
        <v>2</v>
      </c>
      <c r="AX852">
        <v>85738121</v>
      </c>
      <c r="AY852">
        <v>1</v>
      </c>
      <c r="AZ852">
        <v>0</v>
      </c>
      <c r="BA852">
        <v>840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CU852">
        <f>ROUND(AT852*Source!I447*AH852*AL852,2)</f>
        <v>0</v>
      </c>
      <c r="CV852">
        <f>ROUND(Y852*Source!I447,9)</f>
        <v>46.506</v>
      </c>
      <c r="CW852">
        <v>0</v>
      </c>
      <c r="CX852">
        <f>ROUND(Y852*Source!I447,9)</f>
        <v>46.506</v>
      </c>
      <c r="CY852">
        <f>AD852</f>
        <v>0</v>
      </c>
      <c r="CZ852">
        <f>AH852</f>
        <v>0</v>
      </c>
      <c r="DA852">
        <f>AL852</f>
        <v>1</v>
      </c>
      <c r="DB852">
        <f>ROUND(((ROUND(AT852*CZ852,2)*1.15)*1.2),6)</f>
        <v>0</v>
      </c>
      <c r="DC852">
        <f>ROUND(((ROUND(AT852*AG852,2)*1.15)*1.2),6)</f>
        <v>0</v>
      </c>
      <c r="DD852" t="s">
        <v>3</v>
      </c>
      <c r="DE852" t="s">
        <v>3</v>
      </c>
      <c r="DF852">
        <f t="shared" si="490"/>
        <v>0</v>
      </c>
      <c r="DG852">
        <f t="shared" si="486"/>
        <v>0</v>
      </c>
      <c r="DH852">
        <f t="shared" si="487"/>
        <v>0</v>
      </c>
      <c r="DI852">
        <f t="shared" si="489"/>
        <v>0</v>
      </c>
      <c r="DJ852">
        <f>DI852</f>
        <v>0</v>
      </c>
      <c r="DK852">
        <v>0</v>
      </c>
      <c r="DL852" t="s">
        <v>3</v>
      </c>
      <c r="DM852">
        <v>0</v>
      </c>
      <c r="DN852" t="s">
        <v>3</v>
      </c>
      <c r="DO852">
        <v>0</v>
      </c>
    </row>
    <row r="853" spans="1:119" x14ac:dyDescent="0.2">
      <c r="A853">
        <f>ROW(Source!A447)</f>
        <v>447</v>
      </c>
      <c r="B853">
        <v>85736473</v>
      </c>
      <c r="C853">
        <v>85738105</v>
      </c>
      <c r="D853">
        <v>85229630</v>
      </c>
      <c r="E853">
        <v>1</v>
      </c>
      <c r="F853">
        <v>1</v>
      </c>
      <c r="G853">
        <v>1081</v>
      </c>
      <c r="H853">
        <v>2</v>
      </c>
      <c r="I853" t="s">
        <v>724</v>
      </c>
      <c r="J853" t="s">
        <v>725</v>
      </c>
      <c r="K853" t="s">
        <v>726</v>
      </c>
      <c r="L853">
        <v>1368</v>
      </c>
      <c r="N853">
        <v>1011</v>
      </c>
      <c r="O853" t="s">
        <v>690</v>
      </c>
      <c r="P853" t="s">
        <v>690</v>
      </c>
      <c r="Q853">
        <v>1</v>
      </c>
      <c r="W853">
        <v>0</v>
      </c>
      <c r="X853">
        <v>378609176</v>
      </c>
      <c r="Y853">
        <f>((AT853*1.25)*1.2)</f>
        <v>1.7849999999999997</v>
      </c>
      <c r="AA853">
        <v>0</v>
      </c>
      <c r="AB853">
        <v>46.59</v>
      </c>
      <c r="AC853">
        <v>0</v>
      </c>
      <c r="AD853">
        <v>0</v>
      </c>
      <c r="AE853">
        <v>0</v>
      </c>
      <c r="AF853">
        <v>3.18</v>
      </c>
      <c r="AG853">
        <v>0</v>
      </c>
      <c r="AH853">
        <v>0</v>
      </c>
      <c r="AI853">
        <v>1</v>
      </c>
      <c r="AJ853">
        <v>13.73</v>
      </c>
      <c r="AK853">
        <v>1</v>
      </c>
      <c r="AL853">
        <v>1</v>
      </c>
      <c r="AM853">
        <v>2</v>
      </c>
      <c r="AN853">
        <v>0</v>
      </c>
      <c r="AO853">
        <v>1</v>
      </c>
      <c r="AP853">
        <v>1</v>
      </c>
      <c r="AQ853">
        <v>0</v>
      </c>
      <c r="AR853">
        <v>0</v>
      </c>
      <c r="AS853" t="s">
        <v>3</v>
      </c>
      <c r="AT853">
        <v>1.19</v>
      </c>
      <c r="AU853" t="s">
        <v>140</v>
      </c>
      <c r="AV853">
        <v>0</v>
      </c>
      <c r="AW853">
        <v>2</v>
      </c>
      <c r="AX853">
        <v>85738122</v>
      </c>
      <c r="AY853">
        <v>1</v>
      </c>
      <c r="AZ853">
        <v>0</v>
      </c>
      <c r="BA853">
        <v>841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CV853">
        <v>0</v>
      </c>
      <c r="CW853">
        <f>ROUND(Y853*Source!I447*DO853,9)</f>
        <v>0</v>
      </c>
      <c r="CX853">
        <f>ROUND(Y853*Source!I447,9)</f>
        <v>1.7849999999999999</v>
      </c>
      <c r="CY853">
        <f>AB853</f>
        <v>46.59</v>
      </c>
      <c r="CZ853">
        <f>AF853</f>
        <v>3.18</v>
      </c>
      <c r="DA853">
        <f>AJ853</f>
        <v>13.73</v>
      </c>
      <c r="DB853">
        <f>ROUND(((ROUND(AT853*CZ853,2)*1.25)*1.2),6)</f>
        <v>5.67</v>
      </c>
      <c r="DC853">
        <f>ROUND(((ROUND(AT853*AG853,2)*1.25)*1.2),6)</f>
        <v>0</v>
      </c>
      <c r="DD853" t="s">
        <v>3</v>
      </c>
      <c r="DE853" t="s">
        <v>3</v>
      </c>
      <c r="DF853">
        <f t="shared" si="490"/>
        <v>0</v>
      </c>
      <c r="DG853">
        <f>ROUND(ROUND(AF853*AJ853,2)*CX853,2)</f>
        <v>77.930000000000007</v>
      </c>
      <c r="DH853">
        <f t="shared" si="487"/>
        <v>0</v>
      </c>
      <c r="DI853">
        <f t="shared" si="489"/>
        <v>0</v>
      </c>
      <c r="DJ853">
        <f>DG853</f>
        <v>77.930000000000007</v>
      </c>
      <c r="DK853">
        <v>0</v>
      </c>
      <c r="DL853" t="s">
        <v>3</v>
      </c>
      <c r="DM853">
        <v>0</v>
      </c>
      <c r="DN853" t="s">
        <v>3</v>
      </c>
      <c r="DO853">
        <v>0</v>
      </c>
    </row>
    <row r="854" spans="1:119" x14ac:dyDescent="0.2">
      <c r="A854">
        <f>ROW(Source!A447)</f>
        <v>447</v>
      </c>
      <c r="B854">
        <v>85736473</v>
      </c>
      <c r="C854">
        <v>85738105</v>
      </c>
      <c r="D854">
        <v>85229932</v>
      </c>
      <c r="E854">
        <v>1</v>
      </c>
      <c r="F854">
        <v>1</v>
      </c>
      <c r="G854">
        <v>1081</v>
      </c>
      <c r="H854">
        <v>2</v>
      </c>
      <c r="I854" t="s">
        <v>704</v>
      </c>
      <c r="J854" t="s">
        <v>705</v>
      </c>
      <c r="K854" t="s">
        <v>706</v>
      </c>
      <c r="L854">
        <v>1368</v>
      </c>
      <c r="N854">
        <v>1011</v>
      </c>
      <c r="O854" t="s">
        <v>690</v>
      </c>
      <c r="P854" t="s">
        <v>690</v>
      </c>
      <c r="Q854">
        <v>1</v>
      </c>
      <c r="W854">
        <v>0</v>
      </c>
      <c r="X854">
        <v>874612079</v>
      </c>
      <c r="Y854">
        <f>((AT854*1.25)*1.2)</f>
        <v>0.6</v>
      </c>
      <c r="AA854">
        <v>0</v>
      </c>
      <c r="AB854">
        <v>1513.56</v>
      </c>
      <c r="AC854">
        <v>758.78</v>
      </c>
      <c r="AD854">
        <v>0</v>
      </c>
      <c r="AE854">
        <v>0</v>
      </c>
      <c r="AF854">
        <v>83.1</v>
      </c>
      <c r="AG854">
        <v>12.62</v>
      </c>
      <c r="AH854">
        <v>0</v>
      </c>
      <c r="AI854">
        <v>1</v>
      </c>
      <c r="AJ854">
        <v>17.07</v>
      </c>
      <c r="AK854">
        <v>56.35</v>
      </c>
      <c r="AL854">
        <v>1</v>
      </c>
      <c r="AM854">
        <v>2</v>
      </c>
      <c r="AN854">
        <v>0</v>
      </c>
      <c r="AO854">
        <v>1</v>
      </c>
      <c r="AP854">
        <v>1</v>
      </c>
      <c r="AQ854">
        <v>0</v>
      </c>
      <c r="AR854">
        <v>0</v>
      </c>
      <c r="AS854" t="s">
        <v>3</v>
      </c>
      <c r="AT854">
        <v>0.4</v>
      </c>
      <c r="AU854" t="s">
        <v>140</v>
      </c>
      <c r="AV854">
        <v>0</v>
      </c>
      <c r="AW854">
        <v>2</v>
      </c>
      <c r="AX854">
        <v>85738123</v>
      </c>
      <c r="AY854">
        <v>1</v>
      </c>
      <c r="AZ854">
        <v>0</v>
      </c>
      <c r="BA854">
        <v>842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CV854">
        <v>0</v>
      </c>
      <c r="CW854">
        <f>ROUND(Y854*Source!I447*DO854,9)</f>
        <v>7.5720000000000001</v>
      </c>
      <c r="CX854">
        <f>ROUND(Y854*Source!I447,9)</f>
        <v>0.6</v>
      </c>
      <c r="CY854">
        <f>AB854</f>
        <v>1513.56</v>
      </c>
      <c r="CZ854">
        <f>AF854</f>
        <v>83.1</v>
      </c>
      <c r="DA854">
        <f>AJ854</f>
        <v>17.07</v>
      </c>
      <c r="DB854">
        <f>ROUND(((ROUND(AT854*CZ854,2)*1.25)*1.2),6)</f>
        <v>49.86</v>
      </c>
      <c r="DC854">
        <f>ROUND(((ROUND(AT854*AG854,2)*1.25)*1.2),6)</f>
        <v>7.5750000000000002</v>
      </c>
      <c r="DD854" t="s">
        <v>3</v>
      </c>
      <c r="DE854" t="s">
        <v>3</v>
      </c>
      <c r="DF854">
        <f t="shared" si="490"/>
        <v>0</v>
      </c>
      <c r="DG854">
        <f>ROUND(ROUND(AF854*AJ854,2)*CX854,2)</f>
        <v>851.11</v>
      </c>
      <c r="DH854">
        <f>ROUND(ROUND(AG854*AK854,2)*CX854,2)</f>
        <v>426.68</v>
      </c>
      <c r="DI854">
        <f t="shared" si="489"/>
        <v>0</v>
      </c>
      <c r="DJ854">
        <f>DG854</f>
        <v>851.11</v>
      </c>
      <c r="DK854">
        <v>0</v>
      </c>
      <c r="DL854" t="s">
        <v>707</v>
      </c>
      <c r="DM854">
        <v>0</v>
      </c>
      <c r="DN854" t="s">
        <v>686</v>
      </c>
      <c r="DO854">
        <v>12.62</v>
      </c>
    </row>
    <row r="855" spans="1:119" x14ac:dyDescent="0.2">
      <c r="A855">
        <f>ROW(Source!A447)</f>
        <v>447</v>
      </c>
      <c r="B855">
        <v>85736473</v>
      </c>
      <c r="C855">
        <v>85738105</v>
      </c>
      <c r="D855">
        <v>85229166</v>
      </c>
      <c r="E855">
        <v>1</v>
      </c>
      <c r="F855">
        <v>1</v>
      </c>
      <c r="G855">
        <v>1081</v>
      </c>
      <c r="H855">
        <v>2</v>
      </c>
      <c r="I855" t="s">
        <v>727</v>
      </c>
      <c r="J855" t="s">
        <v>728</v>
      </c>
      <c r="K855" t="s">
        <v>729</v>
      </c>
      <c r="L855">
        <v>1368</v>
      </c>
      <c r="N855">
        <v>1011</v>
      </c>
      <c r="O855" t="s">
        <v>690</v>
      </c>
      <c r="P855" t="s">
        <v>690</v>
      </c>
      <c r="Q855">
        <v>1</v>
      </c>
      <c r="W855">
        <v>0</v>
      </c>
      <c r="X855">
        <v>-44940208</v>
      </c>
      <c r="Y855">
        <f>((AT855*1.25)*1.2)</f>
        <v>0.09</v>
      </c>
      <c r="AA855">
        <v>0</v>
      </c>
      <c r="AB855">
        <v>2758.65</v>
      </c>
      <c r="AC855">
        <v>1017.92</v>
      </c>
      <c r="AD855">
        <v>0</v>
      </c>
      <c r="AE855">
        <v>0</v>
      </c>
      <c r="AF855">
        <v>179.17</v>
      </c>
      <c r="AG855">
        <v>16.93</v>
      </c>
      <c r="AH855">
        <v>0</v>
      </c>
      <c r="AI855">
        <v>1</v>
      </c>
      <c r="AJ855">
        <v>14.43</v>
      </c>
      <c r="AK855">
        <v>56.35</v>
      </c>
      <c r="AL855">
        <v>1</v>
      </c>
      <c r="AM855">
        <v>2</v>
      </c>
      <c r="AN855">
        <v>0</v>
      </c>
      <c r="AO855">
        <v>1</v>
      </c>
      <c r="AP855">
        <v>1</v>
      </c>
      <c r="AQ855">
        <v>0</v>
      </c>
      <c r="AR855">
        <v>0</v>
      </c>
      <c r="AS855" t="s">
        <v>3</v>
      </c>
      <c r="AT855">
        <v>0.06</v>
      </c>
      <c r="AU855" t="s">
        <v>140</v>
      </c>
      <c r="AV855">
        <v>0</v>
      </c>
      <c r="AW855">
        <v>2</v>
      </c>
      <c r="AX855">
        <v>85738124</v>
      </c>
      <c r="AY855">
        <v>1</v>
      </c>
      <c r="AZ855">
        <v>0</v>
      </c>
      <c r="BA855">
        <v>843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CV855">
        <v>0</v>
      </c>
      <c r="CW855">
        <f>ROUND(Y855*Source!I447*DO855,9)</f>
        <v>1.5237000000000001</v>
      </c>
      <c r="CX855">
        <f>ROUND(Y855*Source!I447,9)</f>
        <v>0.09</v>
      </c>
      <c r="CY855">
        <f>AB855</f>
        <v>2758.65</v>
      </c>
      <c r="CZ855">
        <f>AF855</f>
        <v>179.17</v>
      </c>
      <c r="DA855">
        <f>AJ855</f>
        <v>14.43</v>
      </c>
      <c r="DB855">
        <f>ROUND(((ROUND(AT855*CZ855,2)*1.25)*1.2),6)</f>
        <v>16.125</v>
      </c>
      <c r="DC855">
        <f>ROUND(((ROUND(AT855*AG855,2)*1.25)*1.2),6)</f>
        <v>1.53</v>
      </c>
      <c r="DD855" t="s">
        <v>3</v>
      </c>
      <c r="DE855" t="s">
        <v>3</v>
      </c>
      <c r="DF855">
        <f t="shared" si="490"/>
        <v>0</v>
      </c>
      <c r="DG855">
        <f>ROUND(ROUND(AF855*AJ855,2)*CX855,2)</f>
        <v>232.69</v>
      </c>
      <c r="DH855">
        <f>ROUND(ROUND(AG855*AK855,2)*CX855,2)</f>
        <v>85.86</v>
      </c>
      <c r="DI855">
        <f t="shared" si="489"/>
        <v>0</v>
      </c>
      <c r="DJ855">
        <f>DG855</f>
        <v>232.69</v>
      </c>
      <c r="DK855">
        <v>0</v>
      </c>
      <c r="DL855" t="s">
        <v>707</v>
      </c>
      <c r="DM855">
        <v>0</v>
      </c>
      <c r="DN855" t="s">
        <v>686</v>
      </c>
      <c r="DO855">
        <v>16.93</v>
      </c>
    </row>
    <row r="856" spans="1:119" x14ac:dyDescent="0.2">
      <c r="A856">
        <f>ROW(Source!A447)</f>
        <v>447</v>
      </c>
      <c r="B856">
        <v>85736473</v>
      </c>
      <c r="C856">
        <v>85738105</v>
      </c>
      <c r="D856">
        <v>85198960</v>
      </c>
      <c r="E856">
        <v>1</v>
      </c>
      <c r="F856">
        <v>1</v>
      </c>
      <c r="G856">
        <v>1081</v>
      </c>
      <c r="H856">
        <v>3</v>
      </c>
      <c r="I856" t="s">
        <v>714</v>
      </c>
      <c r="J856" t="s">
        <v>715</v>
      </c>
      <c r="K856" t="s">
        <v>716</v>
      </c>
      <c r="L856">
        <v>1339</v>
      </c>
      <c r="N856">
        <v>1007</v>
      </c>
      <c r="O856" t="s">
        <v>694</v>
      </c>
      <c r="P856" t="s">
        <v>694</v>
      </c>
      <c r="Q856">
        <v>1</v>
      </c>
      <c r="W856">
        <v>0</v>
      </c>
      <c r="X856">
        <v>-1622585150</v>
      </c>
      <c r="Y856">
        <f t="shared" ref="Y856:Y866" si="498">((AT856*1)*1)</f>
        <v>5.8659999999999997E-2</v>
      </c>
      <c r="AA856">
        <v>54.79</v>
      </c>
      <c r="AB856">
        <v>0</v>
      </c>
      <c r="AC856">
        <v>0</v>
      </c>
      <c r="AD856">
        <v>0</v>
      </c>
      <c r="AE856">
        <v>7.07</v>
      </c>
      <c r="AF856">
        <v>0</v>
      </c>
      <c r="AG856">
        <v>0</v>
      </c>
      <c r="AH856">
        <v>0</v>
      </c>
      <c r="AI856">
        <v>7.75</v>
      </c>
      <c r="AJ856">
        <v>1</v>
      </c>
      <c r="AK856">
        <v>1</v>
      </c>
      <c r="AL856">
        <v>1</v>
      </c>
      <c r="AM856">
        <v>2</v>
      </c>
      <c r="AN856">
        <v>0</v>
      </c>
      <c r="AO856">
        <v>1</v>
      </c>
      <c r="AP856">
        <v>1</v>
      </c>
      <c r="AQ856">
        <v>0</v>
      </c>
      <c r="AR856">
        <v>0</v>
      </c>
      <c r="AS856" t="s">
        <v>3</v>
      </c>
      <c r="AT856">
        <v>5.8659999999999997E-2</v>
      </c>
      <c r="AU856" t="s">
        <v>42</v>
      </c>
      <c r="AV856">
        <v>0</v>
      </c>
      <c r="AW856">
        <v>2</v>
      </c>
      <c r="AX856">
        <v>85738125</v>
      </c>
      <c r="AY856">
        <v>1</v>
      </c>
      <c r="AZ856">
        <v>0</v>
      </c>
      <c r="BA856">
        <v>844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CV856">
        <v>0</v>
      </c>
      <c r="CW856">
        <v>0</v>
      </c>
      <c r="CX856">
        <f>ROUND(Y856*Source!I447,9)</f>
        <v>5.8659999999999997E-2</v>
      </c>
      <c r="CY856">
        <f t="shared" ref="CY856:CY866" si="499">AA856</f>
        <v>54.79</v>
      </c>
      <c r="CZ856">
        <f t="shared" ref="CZ856:CZ866" si="500">AE856</f>
        <v>7.07</v>
      </c>
      <c r="DA856">
        <f t="shared" ref="DA856:DA866" si="501">AI856</f>
        <v>7.75</v>
      </c>
      <c r="DB856">
        <f t="shared" ref="DB856:DB866" si="502">ROUND(((ROUND(AT856*CZ856,2)*1)*1),6)</f>
        <v>0.41</v>
      </c>
      <c r="DC856">
        <f t="shared" ref="DC856:DC866" si="503">ROUND(((ROUND(AT856*AG856,2)*1)*1),6)</f>
        <v>0</v>
      </c>
      <c r="DD856" t="s">
        <v>3</v>
      </c>
      <c r="DE856" t="s">
        <v>3</v>
      </c>
      <c r="DF856">
        <f t="shared" ref="DF856:DF866" si="504">ROUND(ROUND(AE856*AI856,2)*CX856,2)</f>
        <v>3.21</v>
      </c>
      <c r="DG856">
        <f t="shared" ref="DG856:DG881" si="505">ROUND(ROUND(AF856,2)*CX856,2)</f>
        <v>0</v>
      </c>
      <c r="DH856">
        <f t="shared" ref="DH856:DH882" si="506">ROUND(ROUND(AG856,2)*CX856,2)</f>
        <v>0</v>
      </c>
      <c r="DI856">
        <f t="shared" si="489"/>
        <v>0</v>
      </c>
      <c r="DJ856">
        <f t="shared" ref="DJ856:DJ866" si="507">DF856</f>
        <v>3.21</v>
      </c>
      <c r="DK856">
        <v>0</v>
      </c>
      <c r="DL856" t="s">
        <v>3</v>
      </c>
      <c r="DM856">
        <v>0</v>
      </c>
      <c r="DN856" t="s">
        <v>3</v>
      </c>
      <c r="DO856">
        <v>0</v>
      </c>
    </row>
    <row r="857" spans="1:119" x14ac:dyDescent="0.2">
      <c r="A857">
        <f>ROW(Source!A447)</f>
        <v>447</v>
      </c>
      <c r="B857">
        <v>85736473</v>
      </c>
      <c r="C857">
        <v>85738105</v>
      </c>
      <c r="D857">
        <v>85200671</v>
      </c>
      <c r="E857">
        <v>1</v>
      </c>
      <c r="F857">
        <v>1</v>
      </c>
      <c r="G857">
        <v>1081</v>
      </c>
      <c r="H857">
        <v>3</v>
      </c>
      <c r="I857" t="s">
        <v>730</v>
      </c>
      <c r="J857" t="s">
        <v>731</v>
      </c>
      <c r="K857" t="s">
        <v>732</v>
      </c>
      <c r="L857">
        <v>1346</v>
      </c>
      <c r="N857">
        <v>1009</v>
      </c>
      <c r="O857" t="s">
        <v>723</v>
      </c>
      <c r="P857" t="s">
        <v>723</v>
      </c>
      <c r="Q857">
        <v>1</v>
      </c>
      <c r="W857">
        <v>0</v>
      </c>
      <c r="X857">
        <v>1021383118</v>
      </c>
      <c r="Y857">
        <f t="shared" si="498"/>
        <v>0.05</v>
      </c>
      <c r="AA857">
        <v>315.23</v>
      </c>
      <c r="AB857">
        <v>0</v>
      </c>
      <c r="AC857">
        <v>0</v>
      </c>
      <c r="AD857">
        <v>0</v>
      </c>
      <c r="AE857">
        <v>37.979999999999997</v>
      </c>
      <c r="AF857">
        <v>0</v>
      </c>
      <c r="AG857">
        <v>0</v>
      </c>
      <c r="AH857">
        <v>0</v>
      </c>
      <c r="AI857">
        <v>8.3000000000000007</v>
      </c>
      <c r="AJ857">
        <v>1</v>
      </c>
      <c r="AK857">
        <v>1</v>
      </c>
      <c r="AL857">
        <v>1</v>
      </c>
      <c r="AM857">
        <v>2</v>
      </c>
      <c r="AN857">
        <v>0</v>
      </c>
      <c r="AO857">
        <v>1</v>
      </c>
      <c r="AP857">
        <v>1</v>
      </c>
      <c r="AQ857">
        <v>0</v>
      </c>
      <c r="AR857">
        <v>0</v>
      </c>
      <c r="AS857" t="s">
        <v>3</v>
      </c>
      <c r="AT857">
        <v>0.05</v>
      </c>
      <c r="AU857" t="s">
        <v>42</v>
      </c>
      <c r="AV857">
        <v>0</v>
      </c>
      <c r="AW857">
        <v>2</v>
      </c>
      <c r="AX857">
        <v>85738126</v>
      </c>
      <c r="AY857">
        <v>1</v>
      </c>
      <c r="AZ857">
        <v>0</v>
      </c>
      <c r="BA857">
        <v>845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CV857">
        <v>0</v>
      </c>
      <c r="CW857">
        <v>0</v>
      </c>
      <c r="CX857">
        <f>ROUND(Y857*Source!I447,9)</f>
        <v>0.05</v>
      </c>
      <c r="CY857">
        <f t="shared" si="499"/>
        <v>315.23</v>
      </c>
      <c r="CZ857">
        <f t="shared" si="500"/>
        <v>37.979999999999997</v>
      </c>
      <c r="DA857">
        <f t="shared" si="501"/>
        <v>8.3000000000000007</v>
      </c>
      <c r="DB857">
        <f t="shared" si="502"/>
        <v>1.9</v>
      </c>
      <c r="DC857">
        <f t="shared" si="503"/>
        <v>0</v>
      </c>
      <c r="DD857" t="s">
        <v>3</v>
      </c>
      <c r="DE857" t="s">
        <v>3</v>
      </c>
      <c r="DF857">
        <f t="shared" si="504"/>
        <v>15.76</v>
      </c>
      <c r="DG857">
        <f t="shared" si="505"/>
        <v>0</v>
      </c>
      <c r="DH857">
        <f t="shared" si="506"/>
        <v>0</v>
      </c>
      <c r="DI857">
        <f t="shared" si="489"/>
        <v>0</v>
      </c>
      <c r="DJ857">
        <f t="shared" si="507"/>
        <v>15.76</v>
      </c>
      <c r="DK857">
        <v>0</v>
      </c>
      <c r="DL857" t="s">
        <v>3</v>
      </c>
      <c r="DM857">
        <v>0</v>
      </c>
      <c r="DN857" t="s">
        <v>3</v>
      </c>
      <c r="DO857">
        <v>0</v>
      </c>
    </row>
    <row r="858" spans="1:119" x14ac:dyDescent="0.2">
      <c r="A858">
        <f>ROW(Source!A447)</f>
        <v>447</v>
      </c>
      <c r="B858">
        <v>85736473</v>
      </c>
      <c r="C858">
        <v>85738105</v>
      </c>
      <c r="D858">
        <v>85199079</v>
      </c>
      <c r="E858">
        <v>1</v>
      </c>
      <c r="F858">
        <v>1</v>
      </c>
      <c r="G858">
        <v>1081</v>
      </c>
      <c r="H858">
        <v>3</v>
      </c>
      <c r="I858" t="s">
        <v>733</v>
      </c>
      <c r="J858" t="s">
        <v>734</v>
      </c>
      <c r="K858" t="s">
        <v>735</v>
      </c>
      <c r="L858">
        <v>1348</v>
      </c>
      <c r="N858">
        <v>1009</v>
      </c>
      <c r="O858" t="s">
        <v>700</v>
      </c>
      <c r="P858" t="s">
        <v>700</v>
      </c>
      <c r="Q858">
        <v>1000</v>
      </c>
      <c r="W858">
        <v>0</v>
      </c>
      <c r="X858">
        <v>-1462767551</v>
      </c>
      <c r="Y858">
        <f t="shared" si="498"/>
        <v>1.5999999999999999E-6</v>
      </c>
      <c r="AA858">
        <v>65213.77</v>
      </c>
      <c r="AB858">
        <v>0</v>
      </c>
      <c r="AC858">
        <v>0</v>
      </c>
      <c r="AD858">
        <v>0</v>
      </c>
      <c r="AE858">
        <v>3234.81</v>
      </c>
      <c r="AF858">
        <v>0</v>
      </c>
      <c r="AG858">
        <v>0</v>
      </c>
      <c r="AH858">
        <v>0</v>
      </c>
      <c r="AI858">
        <v>20.16</v>
      </c>
      <c r="AJ858">
        <v>1</v>
      </c>
      <c r="AK858">
        <v>1</v>
      </c>
      <c r="AL858">
        <v>1</v>
      </c>
      <c r="AM858">
        <v>2</v>
      </c>
      <c r="AN858">
        <v>0</v>
      </c>
      <c r="AO858">
        <v>1</v>
      </c>
      <c r="AP858">
        <v>1</v>
      </c>
      <c r="AQ858">
        <v>0</v>
      </c>
      <c r="AR858">
        <v>0</v>
      </c>
      <c r="AS858" t="s">
        <v>3</v>
      </c>
      <c r="AT858">
        <v>1.5999999999999999E-6</v>
      </c>
      <c r="AU858" t="s">
        <v>42</v>
      </c>
      <c r="AV858">
        <v>0</v>
      </c>
      <c r="AW858">
        <v>2</v>
      </c>
      <c r="AX858">
        <v>85738127</v>
      </c>
      <c r="AY858">
        <v>1</v>
      </c>
      <c r="AZ858">
        <v>0</v>
      </c>
      <c r="BA858">
        <v>846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CV858">
        <v>0</v>
      </c>
      <c r="CW858">
        <v>0</v>
      </c>
      <c r="CX858">
        <f>ROUND(Y858*Source!I447,9)</f>
        <v>1.5999999999999999E-6</v>
      </c>
      <c r="CY858">
        <f t="shared" si="499"/>
        <v>65213.77</v>
      </c>
      <c r="CZ858">
        <f t="shared" si="500"/>
        <v>3234.81</v>
      </c>
      <c r="DA858">
        <f t="shared" si="501"/>
        <v>20.16</v>
      </c>
      <c r="DB858">
        <f t="shared" si="502"/>
        <v>0.01</v>
      </c>
      <c r="DC858">
        <f t="shared" si="503"/>
        <v>0</v>
      </c>
      <c r="DD858" t="s">
        <v>3</v>
      </c>
      <c r="DE858" t="s">
        <v>3</v>
      </c>
      <c r="DF858">
        <f t="shared" si="504"/>
        <v>0.1</v>
      </c>
      <c r="DG858">
        <f t="shared" si="505"/>
        <v>0</v>
      </c>
      <c r="DH858">
        <f t="shared" si="506"/>
        <v>0</v>
      </c>
      <c r="DI858">
        <f t="shared" si="489"/>
        <v>0</v>
      </c>
      <c r="DJ858">
        <f t="shared" si="507"/>
        <v>0.1</v>
      </c>
      <c r="DK858">
        <v>0</v>
      </c>
      <c r="DL858" t="s">
        <v>3</v>
      </c>
      <c r="DM858">
        <v>0</v>
      </c>
      <c r="DN858" t="s">
        <v>3</v>
      </c>
      <c r="DO858">
        <v>0</v>
      </c>
    </row>
    <row r="859" spans="1:119" x14ac:dyDescent="0.2">
      <c r="A859">
        <f>ROW(Source!A447)</f>
        <v>447</v>
      </c>
      <c r="B859">
        <v>85736473</v>
      </c>
      <c r="C859">
        <v>85738105</v>
      </c>
      <c r="D859">
        <v>85198892</v>
      </c>
      <c r="E859">
        <v>1</v>
      </c>
      <c r="F859">
        <v>1</v>
      </c>
      <c r="G859">
        <v>1081</v>
      </c>
      <c r="H859">
        <v>3</v>
      </c>
      <c r="I859" t="s">
        <v>691</v>
      </c>
      <c r="J859" t="s">
        <v>692</v>
      </c>
      <c r="K859" t="s">
        <v>693</v>
      </c>
      <c r="L859">
        <v>1339</v>
      </c>
      <c r="N859">
        <v>1007</v>
      </c>
      <c r="O859" t="s">
        <v>694</v>
      </c>
      <c r="P859" t="s">
        <v>694</v>
      </c>
      <c r="Q859">
        <v>1</v>
      </c>
      <c r="W859">
        <v>0</v>
      </c>
      <c r="X859">
        <v>-676034668</v>
      </c>
      <c r="Y859">
        <f t="shared" si="498"/>
        <v>0.19</v>
      </c>
      <c r="AA859">
        <v>760.17</v>
      </c>
      <c r="AB859">
        <v>0</v>
      </c>
      <c r="AC859">
        <v>0</v>
      </c>
      <c r="AD859">
        <v>0</v>
      </c>
      <c r="AE859">
        <v>53.42</v>
      </c>
      <c r="AF859">
        <v>0</v>
      </c>
      <c r="AG859">
        <v>0</v>
      </c>
      <c r="AH859">
        <v>0</v>
      </c>
      <c r="AI859">
        <v>14.23</v>
      </c>
      <c r="AJ859">
        <v>1</v>
      </c>
      <c r="AK859">
        <v>1</v>
      </c>
      <c r="AL859">
        <v>1</v>
      </c>
      <c r="AM859">
        <v>2</v>
      </c>
      <c r="AN859">
        <v>0</v>
      </c>
      <c r="AO859">
        <v>1</v>
      </c>
      <c r="AP859">
        <v>1</v>
      </c>
      <c r="AQ859">
        <v>0</v>
      </c>
      <c r="AR859">
        <v>0</v>
      </c>
      <c r="AS859" t="s">
        <v>3</v>
      </c>
      <c r="AT859">
        <v>0.19</v>
      </c>
      <c r="AU859" t="s">
        <v>42</v>
      </c>
      <c r="AV859">
        <v>0</v>
      </c>
      <c r="AW859">
        <v>2</v>
      </c>
      <c r="AX859">
        <v>85738128</v>
      </c>
      <c r="AY859">
        <v>1</v>
      </c>
      <c r="AZ859">
        <v>0</v>
      </c>
      <c r="BA859">
        <v>847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CV859">
        <v>0</v>
      </c>
      <c r="CW859">
        <v>0</v>
      </c>
      <c r="CX859">
        <f>ROUND(Y859*Source!I447,9)</f>
        <v>0.19</v>
      </c>
      <c r="CY859">
        <f t="shared" si="499"/>
        <v>760.17</v>
      </c>
      <c r="CZ859">
        <f t="shared" si="500"/>
        <v>53.42</v>
      </c>
      <c r="DA859">
        <f t="shared" si="501"/>
        <v>14.23</v>
      </c>
      <c r="DB859">
        <f t="shared" si="502"/>
        <v>10.15</v>
      </c>
      <c r="DC859">
        <f t="shared" si="503"/>
        <v>0</v>
      </c>
      <c r="DD859" t="s">
        <v>3</v>
      </c>
      <c r="DE859" t="s">
        <v>3</v>
      </c>
      <c r="DF859">
        <f t="shared" si="504"/>
        <v>144.43</v>
      </c>
      <c r="DG859">
        <f t="shared" si="505"/>
        <v>0</v>
      </c>
      <c r="DH859">
        <f t="shared" si="506"/>
        <v>0</v>
      </c>
      <c r="DI859">
        <f t="shared" si="489"/>
        <v>0</v>
      </c>
      <c r="DJ859">
        <f t="shared" si="507"/>
        <v>144.43</v>
      </c>
      <c r="DK859">
        <v>0</v>
      </c>
      <c r="DL859" t="s">
        <v>3</v>
      </c>
      <c r="DM859">
        <v>0</v>
      </c>
      <c r="DN859" t="s">
        <v>3</v>
      </c>
      <c r="DO859">
        <v>0</v>
      </c>
    </row>
    <row r="860" spans="1:119" x14ac:dyDescent="0.2">
      <c r="A860">
        <f>ROW(Source!A447)</f>
        <v>447</v>
      </c>
      <c r="B860">
        <v>85736473</v>
      </c>
      <c r="C860">
        <v>85738105</v>
      </c>
      <c r="D860">
        <v>85199158</v>
      </c>
      <c r="E860">
        <v>1</v>
      </c>
      <c r="F860">
        <v>1</v>
      </c>
      <c r="G860">
        <v>1081</v>
      </c>
      <c r="H860">
        <v>3</v>
      </c>
      <c r="I860" t="s">
        <v>695</v>
      </c>
      <c r="J860" t="s">
        <v>696</v>
      </c>
      <c r="K860" t="s">
        <v>697</v>
      </c>
      <c r="L860">
        <v>1339</v>
      </c>
      <c r="N860">
        <v>1007</v>
      </c>
      <c r="O860" t="s">
        <v>694</v>
      </c>
      <c r="P860" t="s">
        <v>694</v>
      </c>
      <c r="Q860">
        <v>1</v>
      </c>
      <c r="W860">
        <v>0</v>
      </c>
      <c r="X860">
        <v>-1235260082</v>
      </c>
      <c r="Y860">
        <f t="shared" si="498"/>
        <v>0.34200000000000003</v>
      </c>
      <c r="AA860">
        <v>101.33</v>
      </c>
      <c r="AB860">
        <v>0</v>
      </c>
      <c r="AC860">
        <v>0</v>
      </c>
      <c r="AD860">
        <v>0</v>
      </c>
      <c r="AE860">
        <v>5.82</v>
      </c>
      <c r="AF860">
        <v>0</v>
      </c>
      <c r="AG860">
        <v>0</v>
      </c>
      <c r="AH860">
        <v>0</v>
      </c>
      <c r="AI860">
        <v>17.41</v>
      </c>
      <c r="AJ860">
        <v>1</v>
      </c>
      <c r="AK860">
        <v>1</v>
      </c>
      <c r="AL860">
        <v>1</v>
      </c>
      <c r="AM860">
        <v>2</v>
      </c>
      <c r="AN860">
        <v>0</v>
      </c>
      <c r="AO860">
        <v>1</v>
      </c>
      <c r="AP860">
        <v>1</v>
      </c>
      <c r="AQ860">
        <v>0</v>
      </c>
      <c r="AR860">
        <v>0</v>
      </c>
      <c r="AS860" t="s">
        <v>3</v>
      </c>
      <c r="AT860">
        <v>0.34200000000000003</v>
      </c>
      <c r="AU860" t="s">
        <v>42</v>
      </c>
      <c r="AV860">
        <v>0</v>
      </c>
      <c r="AW860">
        <v>2</v>
      </c>
      <c r="AX860">
        <v>85738129</v>
      </c>
      <c r="AY860">
        <v>1</v>
      </c>
      <c r="AZ860">
        <v>0</v>
      </c>
      <c r="BA860">
        <v>848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CV860">
        <v>0</v>
      </c>
      <c r="CW860">
        <v>0</v>
      </c>
      <c r="CX860">
        <f>ROUND(Y860*Source!I447,9)</f>
        <v>0.34200000000000003</v>
      </c>
      <c r="CY860">
        <f t="shared" si="499"/>
        <v>101.33</v>
      </c>
      <c r="CZ860">
        <f t="shared" si="500"/>
        <v>5.82</v>
      </c>
      <c r="DA860">
        <f t="shared" si="501"/>
        <v>17.41</v>
      </c>
      <c r="DB860">
        <f t="shared" si="502"/>
        <v>1.99</v>
      </c>
      <c r="DC860">
        <f t="shared" si="503"/>
        <v>0</v>
      </c>
      <c r="DD860" t="s">
        <v>3</v>
      </c>
      <c r="DE860" t="s">
        <v>3</v>
      </c>
      <c r="DF860">
        <f t="shared" si="504"/>
        <v>34.65</v>
      </c>
      <c r="DG860">
        <f t="shared" si="505"/>
        <v>0</v>
      </c>
      <c r="DH860">
        <f t="shared" si="506"/>
        <v>0</v>
      </c>
      <c r="DI860">
        <f t="shared" si="489"/>
        <v>0</v>
      </c>
      <c r="DJ860">
        <f t="shared" si="507"/>
        <v>34.65</v>
      </c>
      <c r="DK860">
        <v>0</v>
      </c>
      <c r="DL860" t="s">
        <v>3</v>
      </c>
      <c r="DM860">
        <v>0</v>
      </c>
      <c r="DN860" t="s">
        <v>3</v>
      </c>
      <c r="DO860">
        <v>0</v>
      </c>
    </row>
    <row r="861" spans="1:119" x14ac:dyDescent="0.2">
      <c r="A861">
        <f>ROW(Source!A447)</f>
        <v>447</v>
      </c>
      <c r="B861">
        <v>85736473</v>
      </c>
      <c r="C861">
        <v>85738105</v>
      </c>
      <c r="D861">
        <v>85199230</v>
      </c>
      <c r="E861">
        <v>1</v>
      </c>
      <c r="F861">
        <v>1</v>
      </c>
      <c r="G861">
        <v>1081</v>
      </c>
      <c r="H861">
        <v>3</v>
      </c>
      <c r="I861" t="s">
        <v>736</v>
      </c>
      <c r="J861" t="s">
        <v>737</v>
      </c>
      <c r="K861" t="s">
        <v>738</v>
      </c>
      <c r="L861">
        <v>1348</v>
      </c>
      <c r="N861">
        <v>1009</v>
      </c>
      <c r="O861" t="s">
        <v>700</v>
      </c>
      <c r="P861" t="s">
        <v>700</v>
      </c>
      <c r="Q861">
        <v>1000</v>
      </c>
      <c r="W861">
        <v>0</v>
      </c>
      <c r="X861">
        <v>1270042986</v>
      </c>
      <c r="Y861">
        <f t="shared" si="498"/>
        <v>8.7000000000000001E-4</v>
      </c>
      <c r="AA861">
        <v>55941.2</v>
      </c>
      <c r="AB861">
        <v>0</v>
      </c>
      <c r="AC861">
        <v>0</v>
      </c>
      <c r="AD861">
        <v>0</v>
      </c>
      <c r="AE861">
        <v>16214.84</v>
      </c>
      <c r="AF861">
        <v>0</v>
      </c>
      <c r="AG861">
        <v>0</v>
      </c>
      <c r="AH861">
        <v>0</v>
      </c>
      <c r="AI861">
        <v>3.45</v>
      </c>
      <c r="AJ861">
        <v>1</v>
      </c>
      <c r="AK861">
        <v>1</v>
      </c>
      <c r="AL861">
        <v>1</v>
      </c>
      <c r="AM861">
        <v>2</v>
      </c>
      <c r="AN861">
        <v>0</v>
      </c>
      <c r="AO861">
        <v>1</v>
      </c>
      <c r="AP861">
        <v>1</v>
      </c>
      <c r="AQ861">
        <v>0</v>
      </c>
      <c r="AR861">
        <v>0</v>
      </c>
      <c r="AS861" t="s">
        <v>3</v>
      </c>
      <c r="AT861">
        <v>8.7000000000000001E-4</v>
      </c>
      <c r="AU861" t="s">
        <v>42</v>
      </c>
      <c r="AV861">
        <v>0</v>
      </c>
      <c r="AW861">
        <v>2</v>
      </c>
      <c r="AX861">
        <v>85738130</v>
      </c>
      <c r="AY861">
        <v>1</v>
      </c>
      <c r="AZ861">
        <v>0</v>
      </c>
      <c r="BA861">
        <v>849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CV861">
        <v>0</v>
      </c>
      <c r="CW861">
        <v>0</v>
      </c>
      <c r="CX861">
        <f>ROUND(Y861*Source!I447,9)</f>
        <v>8.7000000000000001E-4</v>
      </c>
      <c r="CY861">
        <f t="shared" si="499"/>
        <v>55941.2</v>
      </c>
      <c r="CZ861">
        <f t="shared" si="500"/>
        <v>16214.84</v>
      </c>
      <c r="DA861">
        <f t="shared" si="501"/>
        <v>3.45</v>
      </c>
      <c r="DB861">
        <f t="shared" si="502"/>
        <v>14.11</v>
      </c>
      <c r="DC861">
        <f t="shared" si="503"/>
        <v>0</v>
      </c>
      <c r="DD861" t="s">
        <v>3</v>
      </c>
      <c r="DE861" t="s">
        <v>3</v>
      </c>
      <c r="DF861">
        <f t="shared" si="504"/>
        <v>48.67</v>
      </c>
      <c r="DG861">
        <f t="shared" si="505"/>
        <v>0</v>
      </c>
      <c r="DH861">
        <f t="shared" si="506"/>
        <v>0</v>
      </c>
      <c r="DI861">
        <f t="shared" si="489"/>
        <v>0</v>
      </c>
      <c r="DJ861">
        <f t="shared" si="507"/>
        <v>48.67</v>
      </c>
      <c r="DK861">
        <v>0</v>
      </c>
      <c r="DL861" t="s">
        <v>3</v>
      </c>
      <c r="DM861">
        <v>0</v>
      </c>
      <c r="DN861" t="s">
        <v>3</v>
      </c>
      <c r="DO861">
        <v>0</v>
      </c>
    </row>
    <row r="862" spans="1:119" x14ac:dyDescent="0.2">
      <c r="A862">
        <f>ROW(Source!A447)</f>
        <v>447</v>
      </c>
      <c r="B862">
        <v>85736473</v>
      </c>
      <c r="C862">
        <v>85738105</v>
      </c>
      <c r="D862">
        <v>85199398</v>
      </c>
      <c r="E862">
        <v>1</v>
      </c>
      <c r="F862">
        <v>1</v>
      </c>
      <c r="G862">
        <v>1081</v>
      </c>
      <c r="H862">
        <v>3</v>
      </c>
      <c r="I862" t="s">
        <v>739</v>
      </c>
      <c r="J862" t="s">
        <v>740</v>
      </c>
      <c r="K862" t="s">
        <v>741</v>
      </c>
      <c r="L862">
        <v>1346</v>
      </c>
      <c r="N862">
        <v>1009</v>
      </c>
      <c r="O862" t="s">
        <v>723</v>
      </c>
      <c r="P862" t="s">
        <v>723</v>
      </c>
      <c r="Q862">
        <v>1</v>
      </c>
      <c r="W862">
        <v>0</v>
      </c>
      <c r="X862">
        <v>488689173</v>
      </c>
      <c r="Y862">
        <f t="shared" si="498"/>
        <v>0.1</v>
      </c>
      <c r="AA862">
        <v>85.81</v>
      </c>
      <c r="AB862">
        <v>0</v>
      </c>
      <c r="AC862">
        <v>0</v>
      </c>
      <c r="AD862">
        <v>0</v>
      </c>
      <c r="AE862">
        <v>20.190000000000001</v>
      </c>
      <c r="AF862">
        <v>0</v>
      </c>
      <c r="AG862">
        <v>0</v>
      </c>
      <c r="AH862">
        <v>0</v>
      </c>
      <c r="AI862">
        <v>4.25</v>
      </c>
      <c r="AJ862">
        <v>1</v>
      </c>
      <c r="AK862">
        <v>1</v>
      </c>
      <c r="AL862">
        <v>1</v>
      </c>
      <c r="AM862">
        <v>2</v>
      </c>
      <c r="AN862">
        <v>0</v>
      </c>
      <c r="AO862">
        <v>1</v>
      </c>
      <c r="AP862">
        <v>1</v>
      </c>
      <c r="AQ862">
        <v>0</v>
      </c>
      <c r="AR862">
        <v>0</v>
      </c>
      <c r="AS862" t="s">
        <v>3</v>
      </c>
      <c r="AT862">
        <v>0.1</v>
      </c>
      <c r="AU862" t="s">
        <v>42</v>
      </c>
      <c r="AV862">
        <v>0</v>
      </c>
      <c r="AW862">
        <v>2</v>
      </c>
      <c r="AX862">
        <v>85738131</v>
      </c>
      <c r="AY862">
        <v>1</v>
      </c>
      <c r="AZ862">
        <v>0</v>
      </c>
      <c r="BA862">
        <v>850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CV862">
        <v>0</v>
      </c>
      <c r="CW862">
        <v>0</v>
      </c>
      <c r="CX862">
        <f>ROUND(Y862*Source!I447,9)</f>
        <v>0.1</v>
      </c>
      <c r="CY862">
        <f t="shared" si="499"/>
        <v>85.81</v>
      </c>
      <c r="CZ862">
        <f t="shared" si="500"/>
        <v>20.190000000000001</v>
      </c>
      <c r="DA862">
        <f t="shared" si="501"/>
        <v>4.25</v>
      </c>
      <c r="DB862">
        <f t="shared" si="502"/>
        <v>2.02</v>
      </c>
      <c r="DC862">
        <f t="shared" si="503"/>
        <v>0</v>
      </c>
      <c r="DD862" t="s">
        <v>3</v>
      </c>
      <c r="DE862" t="s">
        <v>3</v>
      </c>
      <c r="DF862">
        <f t="shared" si="504"/>
        <v>8.58</v>
      </c>
      <c r="DG862">
        <f t="shared" si="505"/>
        <v>0</v>
      </c>
      <c r="DH862">
        <f t="shared" si="506"/>
        <v>0</v>
      </c>
      <c r="DI862">
        <f t="shared" si="489"/>
        <v>0</v>
      </c>
      <c r="DJ862">
        <f t="shared" si="507"/>
        <v>8.58</v>
      </c>
      <c r="DK862">
        <v>0</v>
      </c>
      <c r="DL862" t="s">
        <v>3</v>
      </c>
      <c r="DM862">
        <v>0</v>
      </c>
      <c r="DN862" t="s">
        <v>3</v>
      </c>
      <c r="DO862">
        <v>0</v>
      </c>
    </row>
    <row r="863" spans="1:119" x14ac:dyDescent="0.2">
      <c r="A863">
        <f>ROW(Source!A447)</f>
        <v>447</v>
      </c>
      <c r="B863">
        <v>85736473</v>
      </c>
      <c r="C863">
        <v>85738105</v>
      </c>
      <c r="D863">
        <v>85199540</v>
      </c>
      <c r="E863">
        <v>1</v>
      </c>
      <c r="F863">
        <v>1</v>
      </c>
      <c r="G863">
        <v>1081</v>
      </c>
      <c r="H863">
        <v>3</v>
      </c>
      <c r="I863" t="s">
        <v>742</v>
      </c>
      <c r="J863" t="s">
        <v>743</v>
      </c>
      <c r="K863" t="s">
        <v>744</v>
      </c>
      <c r="L863">
        <v>1348</v>
      </c>
      <c r="N863">
        <v>1009</v>
      </c>
      <c r="O863" t="s">
        <v>700</v>
      </c>
      <c r="P863" t="s">
        <v>700</v>
      </c>
      <c r="Q863">
        <v>1000</v>
      </c>
      <c r="W863">
        <v>0</v>
      </c>
      <c r="X863">
        <v>-1009884797</v>
      </c>
      <c r="Y863">
        <f t="shared" si="498"/>
        <v>4.0000000000000002E-4</v>
      </c>
      <c r="AA863">
        <v>64157.13</v>
      </c>
      <c r="AB863">
        <v>0</v>
      </c>
      <c r="AC863">
        <v>0</v>
      </c>
      <c r="AD863">
        <v>0</v>
      </c>
      <c r="AE863">
        <v>35445.93</v>
      </c>
      <c r="AF863">
        <v>0</v>
      </c>
      <c r="AG863">
        <v>0</v>
      </c>
      <c r="AH863">
        <v>0</v>
      </c>
      <c r="AI863">
        <v>1.81</v>
      </c>
      <c r="AJ863">
        <v>1</v>
      </c>
      <c r="AK863">
        <v>1</v>
      </c>
      <c r="AL863">
        <v>1</v>
      </c>
      <c r="AM863">
        <v>2</v>
      </c>
      <c r="AN863">
        <v>0</v>
      </c>
      <c r="AO863">
        <v>1</v>
      </c>
      <c r="AP863">
        <v>1</v>
      </c>
      <c r="AQ863">
        <v>0</v>
      </c>
      <c r="AR863">
        <v>0</v>
      </c>
      <c r="AS863" t="s">
        <v>3</v>
      </c>
      <c r="AT863">
        <v>4.0000000000000002E-4</v>
      </c>
      <c r="AU863" t="s">
        <v>42</v>
      </c>
      <c r="AV863">
        <v>0</v>
      </c>
      <c r="AW863">
        <v>2</v>
      </c>
      <c r="AX863">
        <v>85738132</v>
      </c>
      <c r="AY863">
        <v>1</v>
      </c>
      <c r="AZ863">
        <v>0</v>
      </c>
      <c r="BA863">
        <v>851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CV863">
        <v>0</v>
      </c>
      <c r="CW863">
        <v>0</v>
      </c>
      <c r="CX863">
        <f>ROUND(Y863*Source!I447,9)</f>
        <v>4.0000000000000002E-4</v>
      </c>
      <c r="CY863">
        <f t="shared" si="499"/>
        <v>64157.13</v>
      </c>
      <c r="CZ863">
        <f t="shared" si="500"/>
        <v>35445.93</v>
      </c>
      <c r="DA863">
        <f t="shared" si="501"/>
        <v>1.81</v>
      </c>
      <c r="DB863">
        <f t="shared" si="502"/>
        <v>14.18</v>
      </c>
      <c r="DC863">
        <f t="shared" si="503"/>
        <v>0</v>
      </c>
      <c r="DD863" t="s">
        <v>3</v>
      </c>
      <c r="DE863" t="s">
        <v>3</v>
      </c>
      <c r="DF863">
        <f t="shared" si="504"/>
        <v>25.66</v>
      </c>
      <c r="DG863">
        <f t="shared" si="505"/>
        <v>0</v>
      </c>
      <c r="DH863">
        <f t="shared" si="506"/>
        <v>0</v>
      </c>
      <c r="DI863">
        <f t="shared" si="489"/>
        <v>0</v>
      </c>
      <c r="DJ863">
        <f t="shared" si="507"/>
        <v>25.66</v>
      </c>
      <c r="DK863">
        <v>0</v>
      </c>
      <c r="DL863" t="s">
        <v>3</v>
      </c>
      <c r="DM863">
        <v>0</v>
      </c>
      <c r="DN863" t="s">
        <v>3</v>
      </c>
      <c r="DO863">
        <v>0</v>
      </c>
    </row>
    <row r="864" spans="1:119" x14ac:dyDescent="0.2">
      <c r="A864">
        <f>ROW(Source!A447)</f>
        <v>447</v>
      </c>
      <c r="B864">
        <v>85736473</v>
      </c>
      <c r="C864">
        <v>85738105</v>
      </c>
      <c r="D864">
        <v>85211457</v>
      </c>
      <c r="E864">
        <v>1</v>
      </c>
      <c r="F864">
        <v>1</v>
      </c>
      <c r="G864">
        <v>1081</v>
      </c>
      <c r="H864">
        <v>3</v>
      </c>
      <c r="I864" t="s">
        <v>167</v>
      </c>
      <c r="J864" t="s">
        <v>169</v>
      </c>
      <c r="K864" t="s">
        <v>168</v>
      </c>
      <c r="L864">
        <v>1301</v>
      </c>
      <c r="N864">
        <v>1003</v>
      </c>
      <c r="O864" t="s">
        <v>156</v>
      </c>
      <c r="P864" t="s">
        <v>156</v>
      </c>
      <c r="Q864">
        <v>1</v>
      </c>
      <c r="W864">
        <v>0</v>
      </c>
      <c r="X864">
        <v>935342670</v>
      </c>
      <c r="Y864">
        <f t="shared" si="498"/>
        <v>100</v>
      </c>
      <c r="AA864">
        <v>581.4</v>
      </c>
      <c r="AB864">
        <v>0</v>
      </c>
      <c r="AC864">
        <v>0</v>
      </c>
      <c r="AD864">
        <v>0</v>
      </c>
      <c r="AE864">
        <v>31.41</v>
      </c>
      <c r="AF864">
        <v>0</v>
      </c>
      <c r="AG864">
        <v>0</v>
      </c>
      <c r="AH864">
        <v>0</v>
      </c>
      <c r="AI864">
        <v>18.510000000000002</v>
      </c>
      <c r="AJ864">
        <v>1</v>
      </c>
      <c r="AK864">
        <v>1</v>
      </c>
      <c r="AL864">
        <v>1</v>
      </c>
      <c r="AM864">
        <v>0</v>
      </c>
      <c r="AN864">
        <v>0</v>
      </c>
      <c r="AO864">
        <v>0</v>
      </c>
      <c r="AP864">
        <v>1</v>
      </c>
      <c r="AQ864">
        <v>0</v>
      </c>
      <c r="AR864">
        <v>0</v>
      </c>
      <c r="AS864" t="s">
        <v>3</v>
      </c>
      <c r="AT864">
        <v>100</v>
      </c>
      <c r="AU864" t="s">
        <v>42</v>
      </c>
      <c r="AV864">
        <v>0</v>
      </c>
      <c r="AW864">
        <v>1</v>
      </c>
      <c r="AX864">
        <v>-1</v>
      </c>
      <c r="AY864">
        <v>0</v>
      </c>
      <c r="AZ864">
        <v>0</v>
      </c>
      <c r="BA864" t="s">
        <v>3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CV864">
        <v>0</v>
      </c>
      <c r="CW864">
        <v>0</v>
      </c>
      <c r="CX864">
        <f>ROUND(Y864*Source!I447,9)</f>
        <v>100</v>
      </c>
      <c r="CY864">
        <f t="shared" si="499"/>
        <v>581.4</v>
      </c>
      <c r="CZ864">
        <f t="shared" si="500"/>
        <v>31.41</v>
      </c>
      <c r="DA864">
        <f t="shared" si="501"/>
        <v>18.510000000000002</v>
      </c>
      <c r="DB864">
        <f t="shared" si="502"/>
        <v>3141</v>
      </c>
      <c r="DC864">
        <f t="shared" si="503"/>
        <v>0</v>
      </c>
      <c r="DD864" t="s">
        <v>3</v>
      </c>
      <c r="DE864" t="s">
        <v>3</v>
      </c>
      <c r="DF864">
        <f t="shared" si="504"/>
        <v>58140</v>
      </c>
      <c r="DG864">
        <f t="shared" si="505"/>
        <v>0</v>
      </c>
      <c r="DH864">
        <f t="shared" si="506"/>
        <v>0</v>
      </c>
      <c r="DI864">
        <f t="shared" si="489"/>
        <v>0</v>
      </c>
      <c r="DJ864">
        <f t="shared" si="507"/>
        <v>58140</v>
      </c>
      <c r="DK864">
        <v>0</v>
      </c>
      <c r="DL864" t="s">
        <v>3</v>
      </c>
      <c r="DM864">
        <v>0</v>
      </c>
      <c r="DN864" t="s">
        <v>3</v>
      </c>
      <c r="DO864">
        <v>0</v>
      </c>
    </row>
    <row r="865" spans="1:119" x14ac:dyDescent="0.2">
      <c r="A865">
        <f>ROW(Source!A447)</f>
        <v>447</v>
      </c>
      <c r="B865">
        <v>85736473</v>
      </c>
      <c r="C865">
        <v>85738105</v>
      </c>
      <c r="D865">
        <v>85216547</v>
      </c>
      <c r="E865">
        <v>1</v>
      </c>
      <c r="F865">
        <v>1</v>
      </c>
      <c r="G865">
        <v>1081</v>
      </c>
      <c r="H865">
        <v>3</v>
      </c>
      <c r="I865" t="s">
        <v>385</v>
      </c>
      <c r="J865" t="s">
        <v>387</v>
      </c>
      <c r="K865" t="s">
        <v>386</v>
      </c>
      <c r="L865">
        <v>1354</v>
      </c>
      <c r="N865">
        <v>1010</v>
      </c>
      <c r="O865" t="s">
        <v>146</v>
      </c>
      <c r="P865" t="s">
        <v>146</v>
      </c>
      <c r="Q865">
        <v>1</v>
      </c>
      <c r="W865">
        <v>0</v>
      </c>
      <c r="X865">
        <v>670771516</v>
      </c>
      <c r="Y865">
        <f t="shared" si="498"/>
        <v>5</v>
      </c>
      <c r="AA865">
        <v>303.99</v>
      </c>
      <c r="AB865">
        <v>0</v>
      </c>
      <c r="AC865">
        <v>0</v>
      </c>
      <c r="AD865">
        <v>0</v>
      </c>
      <c r="AE865">
        <v>151.24</v>
      </c>
      <c r="AF865">
        <v>0</v>
      </c>
      <c r="AG865">
        <v>0</v>
      </c>
      <c r="AH865">
        <v>0</v>
      </c>
      <c r="AI865">
        <v>2.0099999999999998</v>
      </c>
      <c r="AJ865">
        <v>1</v>
      </c>
      <c r="AK865">
        <v>1</v>
      </c>
      <c r="AL865">
        <v>1</v>
      </c>
      <c r="AM865">
        <v>0</v>
      </c>
      <c r="AN865">
        <v>0</v>
      </c>
      <c r="AO865">
        <v>0</v>
      </c>
      <c r="AP865">
        <v>1</v>
      </c>
      <c r="AQ865">
        <v>0</v>
      </c>
      <c r="AR865">
        <v>0</v>
      </c>
      <c r="AS865" t="s">
        <v>3</v>
      </c>
      <c r="AT865">
        <v>5</v>
      </c>
      <c r="AU865" t="s">
        <v>42</v>
      </c>
      <c r="AV865">
        <v>0</v>
      </c>
      <c r="AW865">
        <v>1</v>
      </c>
      <c r="AX865">
        <v>-1</v>
      </c>
      <c r="AY865">
        <v>0</v>
      </c>
      <c r="AZ865">
        <v>0</v>
      </c>
      <c r="BA865" t="s">
        <v>3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CV865">
        <v>0</v>
      </c>
      <c r="CW865">
        <v>0</v>
      </c>
      <c r="CX865">
        <f>ROUND(Y865*Source!I447,9)</f>
        <v>5</v>
      </c>
      <c r="CY865">
        <f t="shared" si="499"/>
        <v>303.99</v>
      </c>
      <c r="CZ865">
        <f t="shared" si="500"/>
        <v>151.24</v>
      </c>
      <c r="DA865">
        <f t="shared" si="501"/>
        <v>2.0099999999999998</v>
      </c>
      <c r="DB865">
        <f t="shared" si="502"/>
        <v>756.2</v>
      </c>
      <c r="DC865">
        <f t="shared" si="503"/>
        <v>0</v>
      </c>
      <c r="DD865" t="s">
        <v>3</v>
      </c>
      <c r="DE865" t="s">
        <v>3</v>
      </c>
      <c r="DF865">
        <f t="shared" si="504"/>
        <v>1519.95</v>
      </c>
      <c r="DG865">
        <f t="shared" si="505"/>
        <v>0</v>
      </c>
      <c r="DH865">
        <f t="shared" si="506"/>
        <v>0</v>
      </c>
      <c r="DI865">
        <f t="shared" si="489"/>
        <v>0</v>
      </c>
      <c r="DJ865">
        <f t="shared" si="507"/>
        <v>1519.95</v>
      </c>
      <c r="DK865">
        <v>0</v>
      </c>
      <c r="DL865" t="s">
        <v>3</v>
      </c>
      <c r="DM865">
        <v>0</v>
      </c>
      <c r="DN865" t="s">
        <v>3</v>
      </c>
      <c r="DO865">
        <v>0</v>
      </c>
    </row>
    <row r="866" spans="1:119" x14ac:dyDescent="0.2">
      <c r="A866">
        <f>ROW(Source!A447)</f>
        <v>447</v>
      </c>
      <c r="B866">
        <v>85736473</v>
      </c>
      <c r="C866">
        <v>85738105</v>
      </c>
      <c r="D866">
        <v>85216791</v>
      </c>
      <c r="E866">
        <v>1</v>
      </c>
      <c r="F866">
        <v>1</v>
      </c>
      <c r="G866">
        <v>1081</v>
      </c>
      <c r="H866">
        <v>3</v>
      </c>
      <c r="I866" t="s">
        <v>163</v>
      </c>
      <c r="J866" t="s">
        <v>165</v>
      </c>
      <c r="K866" t="s">
        <v>164</v>
      </c>
      <c r="L866">
        <v>1354</v>
      </c>
      <c r="N866">
        <v>1010</v>
      </c>
      <c r="O866" t="s">
        <v>146</v>
      </c>
      <c r="P866" t="s">
        <v>146</v>
      </c>
      <c r="Q866">
        <v>1</v>
      </c>
      <c r="W866">
        <v>0</v>
      </c>
      <c r="X866">
        <v>-720383431</v>
      </c>
      <c r="Y866">
        <f t="shared" si="498"/>
        <v>19</v>
      </c>
      <c r="AA866">
        <v>1011.88</v>
      </c>
      <c r="AB866">
        <v>0</v>
      </c>
      <c r="AC866">
        <v>0</v>
      </c>
      <c r="AD866">
        <v>0</v>
      </c>
      <c r="AE866">
        <v>47.24</v>
      </c>
      <c r="AF866">
        <v>0</v>
      </c>
      <c r="AG866">
        <v>0</v>
      </c>
      <c r="AH866">
        <v>0</v>
      </c>
      <c r="AI866">
        <v>21.42</v>
      </c>
      <c r="AJ866">
        <v>1</v>
      </c>
      <c r="AK866">
        <v>1</v>
      </c>
      <c r="AL866">
        <v>1</v>
      </c>
      <c r="AM866">
        <v>0</v>
      </c>
      <c r="AN866">
        <v>0</v>
      </c>
      <c r="AO866">
        <v>0</v>
      </c>
      <c r="AP866">
        <v>1</v>
      </c>
      <c r="AQ866">
        <v>0</v>
      </c>
      <c r="AR866">
        <v>0</v>
      </c>
      <c r="AS866" t="s">
        <v>3</v>
      </c>
      <c r="AT866">
        <v>19</v>
      </c>
      <c r="AU866" t="s">
        <v>42</v>
      </c>
      <c r="AV866">
        <v>0</v>
      </c>
      <c r="AW866">
        <v>1</v>
      </c>
      <c r="AX866">
        <v>-1</v>
      </c>
      <c r="AY866">
        <v>0</v>
      </c>
      <c r="AZ866">
        <v>0</v>
      </c>
      <c r="BA866" t="s">
        <v>3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CV866">
        <v>0</v>
      </c>
      <c r="CW866">
        <v>0</v>
      </c>
      <c r="CX866">
        <f>ROUND(Y866*Source!I447,9)</f>
        <v>19</v>
      </c>
      <c r="CY866">
        <f t="shared" si="499"/>
        <v>1011.88</v>
      </c>
      <c r="CZ866">
        <f t="shared" si="500"/>
        <v>47.24</v>
      </c>
      <c r="DA866">
        <f t="shared" si="501"/>
        <v>21.42</v>
      </c>
      <c r="DB866">
        <f t="shared" si="502"/>
        <v>897.56</v>
      </c>
      <c r="DC866">
        <f t="shared" si="503"/>
        <v>0</v>
      </c>
      <c r="DD866" t="s">
        <v>3</v>
      </c>
      <c r="DE866" t="s">
        <v>3</v>
      </c>
      <c r="DF866">
        <f t="shared" si="504"/>
        <v>19225.72</v>
      </c>
      <c r="DG866">
        <f t="shared" si="505"/>
        <v>0</v>
      </c>
      <c r="DH866">
        <f t="shared" si="506"/>
        <v>0</v>
      </c>
      <c r="DI866">
        <f t="shared" si="489"/>
        <v>0</v>
      </c>
      <c r="DJ866">
        <f t="shared" si="507"/>
        <v>19225.72</v>
      </c>
      <c r="DK866">
        <v>0</v>
      </c>
      <c r="DL866" t="s">
        <v>3</v>
      </c>
      <c r="DM866">
        <v>0</v>
      </c>
      <c r="DN866" t="s">
        <v>3</v>
      </c>
      <c r="DO866">
        <v>0</v>
      </c>
    </row>
    <row r="867" spans="1:119" x14ac:dyDescent="0.2">
      <c r="A867">
        <f>ROW(Source!A454)</f>
        <v>454</v>
      </c>
      <c r="B867">
        <v>85736471</v>
      </c>
      <c r="C867">
        <v>85738139</v>
      </c>
      <c r="D867">
        <v>85164021</v>
      </c>
      <c r="E867">
        <v>1081</v>
      </c>
      <c r="F867">
        <v>1</v>
      </c>
      <c r="G867">
        <v>1081</v>
      </c>
      <c r="H867">
        <v>1</v>
      </c>
      <c r="I867" t="s">
        <v>684</v>
      </c>
      <c r="J867" t="s">
        <v>3</v>
      </c>
      <c r="K867" t="s">
        <v>685</v>
      </c>
      <c r="L867">
        <v>1191</v>
      </c>
      <c r="N867">
        <v>1013</v>
      </c>
      <c r="O867" t="s">
        <v>686</v>
      </c>
      <c r="P867" t="s">
        <v>686</v>
      </c>
      <c r="Q867">
        <v>1</v>
      </c>
      <c r="W867">
        <v>0</v>
      </c>
      <c r="X867">
        <v>476480486</v>
      </c>
      <c r="Y867">
        <f>((AT867*1.15)*1.2)</f>
        <v>46.506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1</v>
      </c>
      <c r="AJ867">
        <v>1</v>
      </c>
      <c r="AK867">
        <v>1</v>
      </c>
      <c r="AL867">
        <v>1</v>
      </c>
      <c r="AM867">
        <v>-2</v>
      </c>
      <c r="AN867">
        <v>0</v>
      </c>
      <c r="AO867">
        <v>1</v>
      </c>
      <c r="AP867">
        <v>1</v>
      </c>
      <c r="AQ867">
        <v>0</v>
      </c>
      <c r="AR867">
        <v>0</v>
      </c>
      <c r="AS867" t="s">
        <v>3</v>
      </c>
      <c r="AT867">
        <v>33.700000000000003</v>
      </c>
      <c r="AU867" t="s">
        <v>141</v>
      </c>
      <c r="AV867">
        <v>1</v>
      </c>
      <c r="AW867">
        <v>2</v>
      </c>
      <c r="AX867">
        <v>85738155</v>
      </c>
      <c r="AY867">
        <v>1</v>
      </c>
      <c r="AZ867">
        <v>0</v>
      </c>
      <c r="BA867">
        <v>855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CU867">
        <f>ROUND(AT867*Source!I454*AH867*AL867,2)</f>
        <v>0</v>
      </c>
      <c r="CV867">
        <f>ROUND(Y867*Source!I454,9)</f>
        <v>25.113240000000001</v>
      </c>
      <c r="CW867">
        <v>0</v>
      </c>
      <c r="CX867">
        <f>ROUND(Y867*Source!I454,9)</f>
        <v>25.113240000000001</v>
      </c>
      <c r="CY867">
        <f>AD867</f>
        <v>0</v>
      </c>
      <c r="CZ867">
        <f>AH867</f>
        <v>0</v>
      </c>
      <c r="DA867">
        <f>AL867</f>
        <v>1</v>
      </c>
      <c r="DB867">
        <f>ROUND(((ROUND(AT867*CZ867,2)*1.15)*1.2),6)</f>
        <v>0</v>
      </c>
      <c r="DC867">
        <f>ROUND(((ROUND(AT867*AG867,2)*1.15)*1.2),6)</f>
        <v>0</v>
      </c>
      <c r="DD867" t="s">
        <v>3</v>
      </c>
      <c r="DE867" t="s">
        <v>3</v>
      </c>
      <c r="DF867">
        <f t="shared" ref="DF867:DF884" si="508">ROUND(ROUND(AE867,2)*CX867,2)</f>
        <v>0</v>
      </c>
      <c r="DG867">
        <f t="shared" si="505"/>
        <v>0</v>
      </c>
      <c r="DH867">
        <f t="shared" si="506"/>
        <v>0</v>
      </c>
      <c r="DI867">
        <f t="shared" si="489"/>
        <v>0</v>
      </c>
      <c r="DJ867">
        <f>DI867</f>
        <v>0</v>
      </c>
      <c r="DK867">
        <v>0</v>
      </c>
      <c r="DL867" t="s">
        <v>3</v>
      </c>
      <c r="DM867">
        <v>0</v>
      </c>
      <c r="DN867" t="s">
        <v>3</v>
      </c>
      <c r="DO867">
        <v>0</v>
      </c>
    </row>
    <row r="868" spans="1:119" x14ac:dyDescent="0.2">
      <c r="A868">
        <f>ROW(Source!A454)</f>
        <v>454</v>
      </c>
      <c r="B868">
        <v>85736471</v>
      </c>
      <c r="C868">
        <v>85738139</v>
      </c>
      <c r="D868">
        <v>85229630</v>
      </c>
      <c r="E868">
        <v>1</v>
      </c>
      <c r="F868">
        <v>1</v>
      </c>
      <c r="G868">
        <v>1081</v>
      </c>
      <c r="H868">
        <v>2</v>
      </c>
      <c r="I868" t="s">
        <v>724</v>
      </c>
      <c r="J868" t="s">
        <v>725</v>
      </c>
      <c r="K868" t="s">
        <v>726</v>
      </c>
      <c r="L868">
        <v>1368</v>
      </c>
      <c r="N868">
        <v>1011</v>
      </c>
      <c r="O868" t="s">
        <v>690</v>
      </c>
      <c r="P868" t="s">
        <v>690</v>
      </c>
      <c r="Q868">
        <v>1</v>
      </c>
      <c r="W868">
        <v>0</v>
      </c>
      <c r="X868">
        <v>378609176</v>
      </c>
      <c r="Y868">
        <f>((AT868*1.25)*1.2)</f>
        <v>1.7849999999999997</v>
      </c>
      <c r="AA868">
        <v>0</v>
      </c>
      <c r="AB868">
        <v>3.39</v>
      </c>
      <c r="AC868">
        <v>0</v>
      </c>
      <c r="AD868">
        <v>0</v>
      </c>
      <c r="AE868">
        <v>0</v>
      </c>
      <c r="AF868">
        <v>3.18</v>
      </c>
      <c r="AG868">
        <v>0</v>
      </c>
      <c r="AH868">
        <v>0</v>
      </c>
      <c r="AI868">
        <v>1</v>
      </c>
      <c r="AJ868">
        <v>1</v>
      </c>
      <c r="AK868">
        <v>1</v>
      </c>
      <c r="AL868">
        <v>1</v>
      </c>
      <c r="AM868">
        <v>-2</v>
      </c>
      <c r="AN868">
        <v>0</v>
      </c>
      <c r="AO868">
        <v>1</v>
      </c>
      <c r="AP868">
        <v>1</v>
      </c>
      <c r="AQ868">
        <v>0</v>
      </c>
      <c r="AR868">
        <v>0</v>
      </c>
      <c r="AS868" t="s">
        <v>3</v>
      </c>
      <c r="AT868">
        <v>1.19</v>
      </c>
      <c r="AU868" t="s">
        <v>140</v>
      </c>
      <c r="AV868">
        <v>0</v>
      </c>
      <c r="AW868">
        <v>2</v>
      </c>
      <c r="AX868">
        <v>85738156</v>
      </c>
      <c r="AY868">
        <v>1</v>
      </c>
      <c r="AZ868">
        <v>0</v>
      </c>
      <c r="BA868">
        <v>856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CV868">
        <v>0</v>
      </c>
      <c r="CW868">
        <f>ROUND(Y868*Source!I454*DO868,9)</f>
        <v>0</v>
      </c>
      <c r="CX868">
        <f>ROUND(Y868*Source!I454,9)</f>
        <v>0.96389999999999998</v>
      </c>
      <c r="CY868">
        <f>AB868</f>
        <v>3.39</v>
      </c>
      <c r="CZ868">
        <f>AF868</f>
        <v>3.18</v>
      </c>
      <c r="DA868">
        <f>AJ868</f>
        <v>1</v>
      </c>
      <c r="DB868">
        <f>ROUND(((ROUND(AT868*CZ868,2)*1.25)*1.2),6)</f>
        <v>5.67</v>
      </c>
      <c r="DC868">
        <f>ROUND(((ROUND(AT868*AG868,2)*1.25)*1.2),6)</f>
        <v>0</v>
      </c>
      <c r="DD868" t="s">
        <v>3</v>
      </c>
      <c r="DE868" t="s">
        <v>3</v>
      </c>
      <c r="DF868">
        <f t="shared" si="508"/>
        <v>0</v>
      </c>
      <c r="DG868">
        <f t="shared" si="505"/>
        <v>3.07</v>
      </c>
      <c r="DH868">
        <f t="shared" si="506"/>
        <v>0</v>
      </c>
      <c r="DI868">
        <f t="shared" si="489"/>
        <v>0</v>
      </c>
      <c r="DJ868">
        <f>DG868</f>
        <v>3.07</v>
      </c>
      <c r="DK868">
        <v>0</v>
      </c>
      <c r="DL868" t="s">
        <v>3</v>
      </c>
      <c r="DM868">
        <v>0</v>
      </c>
      <c r="DN868" t="s">
        <v>3</v>
      </c>
      <c r="DO868">
        <v>0</v>
      </c>
    </row>
    <row r="869" spans="1:119" x14ac:dyDescent="0.2">
      <c r="A869">
        <f>ROW(Source!A454)</f>
        <v>454</v>
      </c>
      <c r="B869">
        <v>85736471</v>
      </c>
      <c r="C869">
        <v>85738139</v>
      </c>
      <c r="D869">
        <v>85229932</v>
      </c>
      <c r="E869">
        <v>1</v>
      </c>
      <c r="F869">
        <v>1</v>
      </c>
      <c r="G869">
        <v>1081</v>
      </c>
      <c r="H869">
        <v>2</v>
      </c>
      <c r="I869" t="s">
        <v>704</v>
      </c>
      <c r="J869" t="s">
        <v>705</v>
      </c>
      <c r="K869" t="s">
        <v>706</v>
      </c>
      <c r="L869">
        <v>1368</v>
      </c>
      <c r="N869">
        <v>1011</v>
      </c>
      <c r="O869" t="s">
        <v>690</v>
      </c>
      <c r="P869" t="s">
        <v>690</v>
      </c>
      <c r="Q869">
        <v>1</v>
      </c>
      <c r="W869">
        <v>0</v>
      </c>
      <c r="X869">
        <v>874612079</v>
      </c>
      <c r="Y869">
        <f>((AT869*1.25)*1.2)</f>
        <v>0.6</v>
      </c>
      <c r="AA869">
        <v>0</v>
      </c>
      <c r="AB869">
        <v>88.67</v>
      </c>
      <c r="AC869">
        <v>13.47</v>
      </c>
      <c r="AD869">
        <v>0</v>
      </c>
      <c r="AE869">
        <v>0</v>
      </c>
      <c r="AF869">
        <v>83.1</v>
      </c>
      <c r="AG869">
        <v>12.62</v>
      </c>
      <c r="AH869">
        <v>0</v>
      </c>
      <c r="AI869">
        <v>1</v>
      </c>
      <c r="AJ869">
        <v>1</v>
      </c>
      <c r="AK869">
        <v>1</v>
      </c>
      <c r="AL869">
        <v>1</v>
      </c>
      <c r="AM869">
        <v>-2</v>
      </c>
      <c r="AN869">
        <v>0</v>
      </c>
      <c r="AO869">
        <v>1</v>
      </c>
      <c r="AP869">
        <v>1</v>
      </c>
      <c r="AQ869">
        <v>0</v>
      </c>
      <c r="AR869">
        <v>0</v>
      </c>
      <c r="AS869" t="s">
        <v>3</v>
      </c>
      <c r="AT869">
        <v>0.4</v>
      </c>
      <c r="AU869" t="s">
        <v>140</v>
      </c>
      <c r="AV869">
        <v>0</v>
      </c>
      <c r="AW869">
        <v>2</v>
      </c>
      <c r="AX869">
        <v>85738157</v>
      </c>
      <c r="AY869">
        <v>1</v>
      </c>
      <c r="AZ869">
        <v>0</v>
      </c>
      <c r="BA869">
        <v>857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CV869">
        <v>0</v>
      </c>
      <c r="CW869">
        <f>ROUND(Y869*Source!I454*DO869,9)</f>
        <v>4.0888799999999996</v>
      </c>
      <c r="CX869">
        <f>ROUND(Y869*Source!I454,9)</f>
        <v>0.32400000000000001</v>
      </c>
      <c r="CY869">
        <f>AB869</f>
        <v>88.67</v>
      </c>
      <c r="CZ869">
        <f>AF869</f>
        <v>83.1</v>
      </c>
      <c r="DA869">
        <f>AJ869</f>
        <v>1</v>
      </c>
      <c r="DB869">
        <f>ROUND(((ROUND(AT869*CZ869,2)*1.25)*1.2),6)</f>
        <v>49.86</v>
      </c>
      <c r="DC869">
        <f>ROUND(((ROUND(AT869*AG869,2)*1.25)*1.2),6)</f>
        <v>7.5750000000000002</v>
      </c>
      <c r="DD869" t="s">
        <v>3</v>
      </c>
      <c r="DE869" t="s">
        <v>3</v>
      </c>
      <c r="DF869">
        <f t="shared" si="508"/>
        <v>0</v>
      </c>
      <c r="DG869">
        <f t="shared" si="505"/>
        <v>26.92</v>
      </c>
      <c r="DH869">
        <f t="shared" si="506"/>
        <v>4.09</v>
      </c>
      <c r="DI869">
        <f t="shared" si="489"/>
        <v>0</v>
      </c>
      <c r="DJ869">
        <f>DG869</f>
        <v>26.92</v>
      </c>
      <c r="DK869">
        <v>0</v>
      </c>
      <c r="DL869" t="s">
        <v>707</v>
      </c>
      <c r="DM869">
        <v>0</v>
      </c>
      <c r="DN869" t="s">
        <v>686</v>
      </c>
      <c r="DO869">
        <v>12.62</v>
      </c>
    </row>
    <row r="870" spans="1:119" x14ac:dyDescent="0.2">
      <c r="A870">
        <f>ROW(Source!A454)</f>
        <v>454</v>
      </c>
      <c r="B870">
        <v>85736471</v>
      </c>
      <c r="C870">
        <v>85738139</v>
      </c>
      <c r="D870">
        <v>85229166</v>
      </c>
      <c r="E870">
        <v>1</v>
      </c>
      <c r="F870">
        <v>1</v>
      </c>
      <c r="G870">
        <v>1081</v>
      </c>
      <c r="H870">
        <v>2</v>
      </c>
      <c r="I870" t="s">
        <v>727</v>
      </c>
      <c r="J870" t="s">
        <v>728</v>
      </c>
      <c r="K870" t="s">
        <v>729</v>
      </c>
      <c r="L870">
        <v>1368</v>
      </c>
      <c r="N870">
        <v>1011</v>
      </c>
      <c r="O870" t="s">
        <v>690</v>
      </c>
      <c r="P870" t="s">
        <v>690</v>
      </c>
      <c r="Q870">
        <v>1</v>
      </c>
      <c r="W870">
        <v>0</v>
      </c>
      <c r="X870">
        <v>-44940208</v>
      </c>
      <c r="Y870">
        <f>((AT870*1.25)*1.2)</f>
        <v>0.09</v>
      </c>
      <c r="AA870">
        <v>0</v>
      </c>
      <c r="AB870">
        <v>191.17</v>
      </c>
      <c r="AC870">
        <v>18.059999999999999</v>
      </c>
      <c r="AD870">
        <v>0</v>
      </c>
      <c r="AE870">
        <v>0</v>
      </c>
      <c r="AF870">
        <v>179.17</v>
      </c>
      <c r="AG870">
        <v>16.93</v>
      </c>
      <c r="AH870">
        <v>0</v>
      </c>
      <c r="AI870">
        <v>1</v>
      </c>
      <c r="AJ870">
        <v>1</v>
      </c>
      <c r="AK870">
        <v>1</v>
      </c>
      <c r="AL870">
        <v>1</v>
      </c>
      <c r="AM870">
        <v>-2</v>
      </c>
      <c r="AN870">
        <v>0</v>
      </c>
      <c r="AO870">
        <v>1</v>
      </c>
      <c r="AP870">
        <v>1</v>
      </c>
      <c r="AQ870">
        <v>0</v>
      </c>
      <c r="AR870">
        <v>0</v>
      </c>
      <c r="AS870" t="s">
        <v>3</v>
      </c>
      <c r="AT870">
        <v>0.06</v>
      </c>
      <c r="AU870" t="s">
        <v>140</v>
      </c>
      <c r="AV870">
        <v>0</v>
      </c>
      <c r="AW870">
        <v>2</v>
      </c>
      <c r="AX870">
        <v>85738158</v>
      </c>
      <c r="AY870">
        <v>1</v>
      </c>
      <c r="AZ870">
        <v>0</v>
      </c>
      <c r="BA870">
        <v>858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CV870">
        <v>0</v>
      </c>
      <c r="CW870">
        <f>ROUND(Y870*Source!I454*DO870,9)</f>
        <v>0.82279800000000003</v>
      </c>
      <c r="CX870">
        <f>ROUND(Y870*Source!I454,9)</f>
        <v>4.8599999999999997E-2</v>
      </c>
      <c r="CY870">
        <f>AB870</f>
        <v>191.17</v>
      </c>
      <c r="CZ870">
        <f>AF870</f>
        <v>179.17</v>
      </c>
      <c r="DA870">
        <f>AJ870</f>
        <v>1</v>
      </c>
      <c r="DB870">
        <f>ROUND(((ROUND(AT870*CZ870,2)*1.25)*1.2),6)</f>
        <v>16.125</v>
      </c>
      <c r="DC870">
        <f>ROUND(((ROUND(AT870*AG870,2)*1.25)*1.2),6)</f>
        <v>1.53</v>
      </c>
      <c r="DD870" t="s">
        <v>3</v>
      </c>
      <c r="DE870" t="s">
        <v>3</v>
      </c>
      <c r="DF870">
        <f t="shared" si="508"/>
        <v>0</v>
      </c>
      <c r="DG870">
        <f t="shared" si="505"/>
        <v>8.7100000000000009</v>
      </c>
      <c r="DH870">
        <f t="shared" si="506"/>
        <v>0.82</v>
      </c>
      <c r="DI870">
        <f t="shared" si="489"/>
        <v>0</v>
      </c>
      <c r="DJ870">
        <f>DG870</f>
        <v>8.7100000000000009</v>
      </c>
      <c r="DK870">
        <v>0</v>
      </c>
      <c r="DL870" t="s">
        <v>707</v>
      </c>
      <c r="DM870">
        <v>0</v>
      </c>
      <c r="DN870" t="s">
        <v>686</v>
      </c>
      <c r="DO870">
        <v>16.93</v>
      </c>
    </row>
    <row r="871" spans="1:119" x14ac:dyDescent="0.2">
      <c r="A871">
        <f>ROW(Source!A454)</f>
        <v>454</v>
      </c>
      <c r="B871">
        <v>85736471</v>
      </c>
      <c r="C871">
        <v>85738139</v>
      </c>
      <c r="D871">
        <v>85198960</v>
      </c>
      <c r="E871">
        <v>1</v>
      </c>
      <c r="F871">
        <v>1</v>
      </c>
      <c r="G871">
        <v>1081</v>
      </c>
      <c r="H871">
        <v>3</v>
      </c>
      <c r="I871" t="s">
        <v>714</v>
      </c>
      <c r="J871" t="s">
        <v>715</v>
      </c>
      <c r="K871" t="s">
        <v>716</v>
      </c>
      <c r="L871">
        <v>1339</v>
      </c>
      <c r="N871">
        <v>1007</v>
      </c>
      <c r="O871" t="s">
        <v>694</v>
      </c>
      <c r="P871" t="s">
        <v>694</v>
      </c>
      <c r="Q871">
        <v>1</v>
      </c>
      <c r="W871">
        <v>0</v>
      </c>
      <c r="X871">
        <v>-1622585150</v>
      </c>
      <c r="Y871">
        <f t="shared" ref="Y871:Y880" si="509">((AT871*1)*1)</f>
        <v>9.1999999999999998E-2</v>
      </c>
      <c r="AA871">
        <v>7.07</v>
      </c>
      <c r="AB871">
        <v>0</v>
      </c>
      <c r="AC871">
        <v>0</v>
      </c>
      <c r="AD871">
        <v>0</v>
      </c>
      <c r="AE871">
        <v>7.07</v>
      </c>
      <c r="AF871">
        <v>0</v>
      </c>
      <c r="AG871">
        <v>0</v>
      </c>
      <c r="AH871">
        <v>0</v>
      </c>
      <c r="AI871">
        <v>1</v>
      </c>
      <c r="AJ871">
        <v>1</v>
      </c>
      <c r="AK871">
        <v>1</v>
      </c>
      <c r="AL871">
        <v>1</v>
      </c>
      <c r="AM871">
        <v>-2</v>
      </c>
      <c r="AN871">
        <v>0</v>
      </c>
      <c r="AO871">
        <v>1</v>
      </c>
      <c r="AP871">
        <v>1</v>
      </c>
      <c r="AQ871">
        <v>0</v>
      </c>
      <c r="AR871">
        <v>0</v>
      </c>
      <c r="AS871" t="s">
        <v>3</v>
      </c>
      <c r="AT871">
        <v>9.1999999999999998E-2</v>
      </c>
      <c r="AU871" t="s">
        <v>42</v>
      </c>
      <c r="AV871">
        <v>0</v>
      </c>
      <c r="AW871">
        <v>2</v>
      </c>
      <c r="AX871">
        <v>85738159</v>
      </c>
      <c r="AY871">
        <v>1</v>
      </c>
      <c r="AZ871">
        <v>0</v>
      </c>
      <c r="BA871">
        <v>859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CV871">
        <v>0</v>
      </c>
      <c r="CW871">
        <v>0</v>
      </c>
      <c r="CX871">
        <f>ROUND(Y871*Source!I454,9)</f>
        <v>4.9680000000000002E-2</v>
      </c>
      <c r="CY871">
        <f t="shared" ref="CY871:CY880" si="510">AA871</f>
        <v>7.07</v>
      </c>
      <c r="CZ871">
        <f t="shared" ref="CZ871:CZ880" si="511">AE871</f>
        <v>7.07</v>
      </c>
      <c r="DA871">
        <f t="shared" ref="DA871:DA880" si="512">AI871</f>
        <v>1</v>
      </c>
      <c r="DB871">
        <f t="shared" ref="DB871:DB880" si="513">ROUND(((ROUND(AT871*CZ871,2)*1)*1),6)</f>
        <v>0.65</v>
      </c>
      <c r="DC871">
        <f t="shared" ref="DC871:DC880" si="514">ROUND(((ROUND(AT871*AG871,2)*1)*1),6)</f>
        <v>0</v>
      </c>
      <c r="DD871" t="s">
        <v>3</v>
      </c>
      <c r="DE871" t="s">
        <v>3</v>
      </c>
      <c r="DF871">
        <f t="shared" si="508"/>
        <v>0.35</v>
      </c>
      <c r="DG871">
        <f t="shared" si="505"/>
        <v>0</v>
      </c>
      <c r="DH871">
        <f t="shared" si="506"/>
        <v>0</v>
      </c>
      <c r="DI871">
        <f t="shared" si="489"/>
        <v>0</v>
      </c>
      <c r="DJ871">
        <f t="shared" ref="DJ871:DJ880" si="515">DF871</f>
        <v>0.35</v>
      </c>
      <c r="DK871">
        <v>0</v>
      </c>
      <c r="DL871" t="s">
        <v>3</v>
      </c>
      <c r="DM871">
        <v>0</v>
      </c>
      <c r="DN871" t="s">
        <v>3</v>
      </c>
      <c r="DO871">
        <v>0</v>
      </c>
    </row>
    <row r="872" spans="1:119" x14ac:dyDescent="0.2">
      <c r="A872">
        <f>ROW(Source!A454)</f>
        <v>454</v>
      </c>
      <c r="B872">
        <v>85736471</v>
      </c>
      <c r="C872">
        <v>85738139</v>
      </c>
      <c r="D872">
        <v>85200671</v>
      </c>
      <c r="E872">
        <v>1</v>
      </c>
      <c r="F872">
        <v>1</v>
      </c>
      <c r="G872">
        <v>1081</v>
      </c>
      <c r="H872">
        <v>3</v>
      </c>
      <c r="I872" t="s">
        <v>730</v>
      </c>
      <c r="J872" t="s">
        <v>731</v>
      </c>
      <c r="K872" t="s">
        <v>732</v>
      </c>
      <c r="L872">
        <v>1346</v>
      </c>
      <c r="N872">
        <v>1009</v>
      </c>
      <c r="O872" t="s">
        <v>723</v>
      </c>
      <c r="P872" t="s">
        <v>723</v>
      </c>
      <c r="Q872">
        <v>1</v>
      </c>
      <c r="W872">
        <v>0</v>
      </c>
      <c r="X872">
        <v>1021383118</v>
      </c>
      <c r="Y872">
        <f t="shared" si="509"/>
        <v>0.05</v>
      </c>
      <c r="AA872">
        <v>37.979999999999997</v>
      </c>
      <c r="AB872">
        <v>0</v>
      </c>
      <c r="AC872">
        <v>0</v>
      </c>
      <c r="AD872">
        <v>0</v>
      </c>
      <c r="AE872">
        <v>37.979999999999997</v>
      </c>
      <c r="AF872">
        <v>0</v>
      </c>
      <c r="AG872">
        <v>0</v>
      </c>
      <c r="AH872">
        <v>0</v>
      </c>
      <c r="AI872">
        <v>1</v>
      </c>
      <c r="AJ872">
        <v>1</v>
      </c>
      <c r="AK872">
        <v>1</v>
      </c>
      <c r="AL872">
        <v>1</v>
      </c>
      <c r="AM872">
        <v>-2</v>
      </c>
      <c r="AN872">
        <v>0</v>
      </c>
      <c r="AO872">
        <v>1</v>
      </c>
      <c r="AP872">
        <v>1</v>
      </c>
      <c r="AQ872">
        <v>0</v>
      </c>
      <c r="AR872">
        <v>0</v>
      </c>
      <c r="AS872" t="s">
        <v>3</v>
      </c>
      <c r="AT872">
        <v>0.05</v>
      </c>
      <c r="AU872" t="s">
        <v>42</v>
      </c>
      <c r="AV872">
        <v>0</v>
      </c>
      <c r="AW872">
        <v>2</v>
      </c>
      <c r="AX872">
        <v>85738160</v>
      </c>
      <c r="AY872">
        <v>1</v>
      </c>
      <c r="AZ872">
        <v>0</v>
      </c>
      <c r="BA872">
        <v>860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CV872">
        <v>0</v>
      </c>
      <c r="CW872">
        <v>0</v>
      </c>
      <c r="CX872">
        <f>ROUND(Y872*Source!I454,9)</f>
        <v>2.7E-2</v>
      </c>
      <c r="CY872">
        <f t="shared" si="510"/>
        <v>37.979999999999997</v>
      </c>
      <c r="CZ872">
        <f t="shared" si="511"/>
        <v>37.979999999999997</v>
      </c>
      <c r="DA872">
        <f t="shared" si="512"/>
        <v>1</v>
      </c>
      <c r="DB872">
        <f t="shared" si="513"/>
        <v>1.9</v>
      </c>
      <c r="DC872">
        <f t="shared" si="514"/>
        <v>0</v>
      </c>
      <c r="DD872" t="s">
        <v>3</v>
      </c>
      <c r="DE872" t="s">
        <v>3</v>
      </c>
      <c r="DF872">
        <f t="shared" si="508"/>
        <v>1.03</v>
      </c>
      <c r="DG872">
        <f t="shared" si="505"/>
        <v>0</v>
      </c>
      <c r="DH872">
        <f t="shared" si="506"/>
        <v>0</v>
      </c>
      <c r="DI872">
        <f t="shared" si="489"/>
        <v>0</v>
      </c>
      <c r="DJ872">
        <f t="shared" si="515"/>
        <v>1.03</v>
      </c>
      <c r="DK872">
        <v>0</v>
      </c>
      <c r="DL872" t="s">
        <v>3</v>
      </c>
      <c r="DM872">
        <v>0</v>
      </c>
      <c r="DN872" t="s">
        <v>3</v>
      </c>
      <c r="DO872">
        <v>0</v>
      </c>
    </row>
    <row r="873" spans="1:119" x14ac:dyDescent="0.2">
      <c r="A873">
        <f>ROW(Source!A454)</f>
        <v>454</v>
      </c>
      <c r="B873">
        <v>85736471</v>
      </c>
      <c r="C873">
        <v>85738139</v>
      </c>
      <c r="D873">
        <v>85199079</v>
      </c>
      <c r="E873">
        <v>1</v>
      </c>
      <c r="F873">
        <v>1</v>
      </c>
      <c r="G873">
        <v>1081</v>
      </c>
      <c r="H873">
        <v>3</v>
      </c>
      <c r="I873" t="s">
        <v>733</v>
      </c>
      <c r="J873" t="s">
        <v>734</v>
      </c>
      <c r="K873" t="s">
        <v>735</v>
      </c>
      <c r="L873">
        <v>1348</v>
      </c>
      <c r="N873">
        <v>1009</v>
      </c>
      <c r="O873" t="s">
        <v>700</v>
      </c>
      <c r="P873" t="s">
        <v>700</v>
      </c>
      <c r="Q873">
        <v>1000</v>
      </c>
      <c r="W873">
        <v>0</v>
      </c>
      <c r="X873">
        <v>-1462767551</v>
      </c>
      <c r="Y873">
        <f t="shared" si="509"/>
        <v>2.5000000000000002E-6</v>
      </c>
      <c r="AA873">
        <v>3234.81</v>
      </c>
      <c r="AB873">
        <v>0</v>
      </c>
      <c r="AC873">
        <v>0</v>
      </c>
      <c r="AD873">
        <v>0</v>
      </c>
      <c r="AE873">
        <v>3234.81</v>
      </c>
      <c r="AF873">
        <v>0</v>
      </c>
      <c r="AG873">
        <v>0</v>
      </c>
      <c r="AH873">
        <v>0</v>
      </c>
      <c r="AI873">
        <v>1</v>
      </c>
      <c r="AJ873">
        <v>1</v>
      </c>
      <c r="AK873">
        <v>1</v>
      </c>
      <c r="AL873">
        <v>1</v>
      </c>
      <c r="AM873">
        <v>-2</v>
      </c>
      <c r="AN873">
        <v>0</v>
      </c>
      <c r="AO873">
        <v>1</v>
      </c>
      <c r="AP873">
        <v>1</v>
      </c>
      <c r="AQ873">
        <v>0</v>
      </c>
      <c r="AR873">
        <v>0</v>
      </c>
      <c r="AS873" t="s">
        <v>3</v>
      </c>
      <c r="AT873">
        <v>2.5000000000000002E-6</v>
      </c>
      <c r="AU873" t="s">
        <v>42</v>
      </c>
      <c r="AV873">
        <v>0</v>
      </c>
      <c r="AW873">
        <v>2</v>
      </c>
      <c r="AX873">
        <v>85738161</v>
      </c>
      <c r="AY873">
        <v>1</v>
      </c>
      <c r="AZ873">
        <v>0</v>
      </c>
      <c r="BA873">
        <v>861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CV873">
        <v>0</v>
      </c>
      <c r="CW873">
        <v>0</v>
      </c>
      <c r="CX873">
        <f>ROUND(Y873*Source!I454,9)</f>
        <v>1.35E-6</v>
      </c>
      <c r="CY873">
        <f t="shared" si="510"/>
        <v>3234.81</v>
      </c>
      <c r="CZ873">
        <f t="shared" si="511"/>
        <v>3234.81</v>
      </c>
      <c r="DA873">
        <f t="shared" si="512"/>
        <v>1</v>
      </c>
      <c r="DB873">
        <f t="shared" si="513"/>
        <v>0.01</v>
      </c>
      <c r="DC873">
        <f t="shared" si="514"/>
        <v>0</v>
      </c>
      <c r="DD873" t="s">
        <v>3</v>
      </c>
      <c r="DE873" t="s">
        <v>3</v>
      </c>
      <c r="DF873">
        <f t="shared" si="508"/>
        <v>0</v>
      </c>
      <c r="DG873">
        <f t="shared" si="505"/>
        <v>0</v>
      </c>
      <c r="DH873">
        <f t="shared" si="506"/>
        <v>0</v>
      </c>
      <c r="DI873">
        <f t="shared" si="489"/>
        <v>0</v>
      </c>
      <c r="DJ873">
        <f t="shared" si="515"/>
        <v>0</v>
      </c>
      <c r="DK873">
        <v>0</v>
      </c>
      <c r="DL873" t="s">
        <v>3</v>
      </c>
      <c r="DM873">
        <v>0</v>
      </c>
      <c r="DN873" t="s">
        <v>3</v>
      </c>
      <c r="DO873">
        <v>0</v>
      </c>
    </row>
    <row r="874" spans="1:119" x14ac:dyDescent="0.2">
      <c r="A874">
        <f>ROW(Source!A454)</f>
        <v>454</v>
      </c>
      <c r="B874">
        <v>85736471</v>
      </c>
      <c r="C874">
        <v>85738139</v>
      </c>
      <c r="D874">
        <v>85198892</v>
      </c>
      <c r="E874">
        <v>1</v>
      </c>
      <c r="F874">
        <v>1</v>
      </c>
      <c r="G874">
        <v>1081</v>
      </c>
      <c r="H874">
        <v>3</v>
      </c>
      <c r="I874" t="s">
        <v>691</v>
      </c>
      <c r="J874" t="s">
        <v>692</v>
      </c>
      <c r="K874" t="s">
        <v>693</v>
      </c>
      <c r="L874">
        <v>1339</v>
      </c>
      <c r="N874">
        <v>1007</v>
      </c>
      <c r="O874" t="s">
        <v>694</v>
      </c>
      <c r="P874" t="s">
        <v>694</v>
      </c>
      <c r="Q874">
        <v>1</v>
      </c>
      <c r="W874">
        <v>0</v>
      </c>
      <c r="X874">
        <v>-676034668</v>
      </c>
      <c r="Y874">
        <f t="shared" si="509"/>
        <v>0.19</v>
      </c>
      <c r="AA874">
        <v>53.42</v>
      </c>
      <c r="AB874">
        <v>0</v>
      </c>
      <c r="AC874">
        <v>0</v>
      </c>
      <c r="AD874">
        <v>0</v>
      </c>
      <c r="AE874">
        <v>53.42</v>
      </c>
      <c r="AF874">
        <v>0</v>
      </c>
      <c r="AG874">
        <v>0</v>
      </c>
      <c r="AH874">
        <v>0</v>
      </c>
      <c r="AI874">
        <v>1</v>
      </c>
      <c r="AJ874">
        <v>1</v>
      </c>
      <c r="AK874">
        <v>1</v>
      </c>
      <c r="AL874">
        <v>1</v>
      </c>
      <c r="AM874">
        <v>-2</v>
      </c>
      <c r="AN874">
        <v>0</v>
      </c>
      <c r="AO874">
        <v>1</v>
      </c>
      <c r="AP874">
        <v>1</v>
      </c>
      <c r="AQ874">
        <v>0</v>
      </c>
      <c r="AR874">
        <v>0</v>
      </c>
      <c r="AS874" t="s">
        <v>3</v>
      </c>
      <c r="AT874">
        <v>0.19</v>
      </c>
      <c r="AU874" t="s">
        <v>42</v>
      </c>
      <c r="AV874">
        <v>0</v>
      </c>
      <c r="AW874">
        <v>2</v>
      </c>
      <c r="AX874">
        <v>85738162</v>
      </c>
      <c r="AY874">
        <v>1</v>
      </c>
      <c r="AZ874">
        <v>0</v>
      </c>
      <c r="BA874">
        <v>862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CV874">
        <v>0</v>
      </c>
      <c r="CW874">
        <v>0</v>
      </c>
      <c r="CX874">
        <f>ROUND(Y874*Source!I454,9)</f>
        <v>0.1026</v>
      </c>
      <c r="CY874">
        <f t="shared" si="510"/>
        <v>53.42</v>
      </c>
      <c r="CZ874">
        <f t="shared" si="511"/>
        <v>53.42</v>
      </c>
      <c r="DA874">
        <f t="shared" si="512"/>
        <v>1</v>
      </c>
      <c r="DB874">
        <f t="shared" si="513"/>
        <v>10.15</v>
      </c>
      <c r="DC874">
        <f t="shared" si="514"/>
        <v>0</v>
      </c>
      <c r="DD874" t="s">
        <v>3</v>
      </c>
      <c r="DE874" t="s">
        <v>3</v>
      </c>
      <c r="DF874">
        <f t="shared" si="508"/>
        <v>5.48</v>
      </c>
      <c r="DG874">
        <f t="shared" si="505"/>
        <v>0</v>
      </c>
      <c r="DH874">
        <f t="shared" si="506"/>
        <v>0</v>
      </c>
      <c r="DI874">
        <f t="shared" si="489"/>
        <v>0</v>
      </c>
      <c r="DJ874">
        <f t="shared" si="515"/>
        <v>5.48</v>
      </c>
      <c r="DK874">
        <v>0</v>
      </c>
      <c r="DL874" t="s">
        <v>3</v>
      </c>
      <c r="DM874">
        <v>0</v>
      </c>
      <c r="DN874" t="s">
        <v>3</v>
      </c>
      <c r="DO874">
        <v>0</v>
      </c>
    </row>
    <row r="875" spans="1:119" x14ac:dyDescent="0.2">
      <c r="A875">
        <f>ROW(Source!A454)</f>
        <v>454</v>
      </c>
      <c r="B875">
        <v>85736471</v>
      </c>
      <c r="C875">
        <v>85738139</v>
      </c>
      <c r="D875">
        <v>85199158</v>
      </c>
      <c r="E875">
        <v>1</v>
      </c>
      <c r="F875">
        <v>1</v>
      </c>
      <c r="G875">
        <v>1081</v>
      </c>
      <c r="H875">
        <v>3</v>
      </c>
      <c r="I875" t="s">
        <v>695</v>
      </c>
      <c r="J875" t="s">
        <v>696</v>
      </c>
      <c r="K875" t="s">
        <v>697</v>
      </c>
      <c r="L875">
        <v>1339</v>
      </c>
      <c r="N875">
        <v>1007</v>
      </c>
      <c r="O875" t="s">
        <v>694</v>
      </c>
      <c r="P875" t="s">
        <v>694</v>
      </c>
      <c r="Q875">
        <v>1</v>
      </c>
      <c r="W875">
        <v>0</v>
      </c>
      <c r="X875">
        <v>-1235260082</v>
      </c>
      <c r="Y875">
        <f t="shared" si="509"/>
        <v>0.34200000000000003</v>
      </c>
      <c r="AA875">
        <v>5.82</v>
      </c>
      <c r="AB875">
        <v>0</v>
      </c>
      <c r="AC875">
        <v>0</v>
      </c>
      <c r="AD875">
        <v>0</v>
      </c>
      <c r="AE875">
        <v>5.82</v>
      </c>
      <c r="AF875">
        <v>0</v>
      </c>
      <c r="AG875">
        <v>0</v>
      </c>
      <c r="AH875">
        <v>0</v>
      </c>
      <c r="AI875">
        <v>1</v>
      </c>
      <c r="AJ875">
        <v>1</v>
      </c>
      <c r="AK875">
        <v>1</v>
      </c>
      <c r="AL875">
        <v>1</v>
      </c>
      <c r="AM875">
        <v>-2</v>
      </c>
      <c r="AN875">
        <v>0</v>
      </c>
      <c r="AO875">
        <v>1</v>
      </c>
      <c r="AP875">
        <v>1</v>
      </c>
      <c r="AQ875">
        <v>0</v>
      </c>
      <c r="AR875">
        <v>0</v>
      </c>
      <c r="AS875" t="s">
        <v>3</v>
      </c>
      <c r="AT875">
        <v>0.34200000000000003</v>
      </c>
      <c r="AU875" t="s">
        <v>42</v>
      </c>
      <c r="AV875">
        <v>0</v>
      </c>
      <c r="AW875">
        <v>2</v>
      </c>
      <c r="AX875">
        <v>85738163</v>
      </c>
      <c r="AY875">
        <v>1</v>
      </c>
      <c r="AZ875">
        <v>0</v>
      </c>
      <c r="BA875">
        <v>863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CV875">
        <v>0</v>
      </c>
      <c r="CW875">
        <v>0</v>
      </c>
      <c r="CX875">
        <f>ROUND(Y875*Source!I454,9)</f>
        <v>0.18468000000000001</v>
      </c>
      <c r="CY875">
        <f t="shared" si="510"/>
        <v>5.82</v>
      </c>
      <c r="CZ875">
        <f t="shared" si="511"/>
        <v>5.82</v>
      </c>
      <c r="DA875">
        <f t="shared" si="512"/>
        <v>1</v>
      </c>
      <c r="DB875">
        <f t="shared" si="513"/>
        <v>1.99</v>
      </c>
      <c r="DC875">
        <f t="shared" si="514"/>
        <v>0</v>
      </c>
      <c r="DD875" t="s">
        <v>3</v>
      </c>
      <c r="DE875" t="s">
        <v>3</v>
      </c>
      <c r="DF875">
        <f t="shared" si="508"/>
        <v>1.07</v>
      </c>
      <c r="DG875">
        <f t="shared" si="505"/>
        <v>0</v>
      </c>
      <c r="DH875">
        <f t="shared" si="506"/>
        <v>0</v>
      </c>
      <c r="DI875">
        <f t="shared" si="489"/>
        <v>0</v>
      </c>
      <c r="DJ875">
        <f t="shared" si="515"/>
        <v>1.07</v>
      </c>
      <c r="DK875">
        <v>0</v>
      </c>
      <c r="DL875" t="s">
        <v>3</v>
      </c>
      <c r="DM875">
        <v>0</v>
      </c>
      <c r="DN875" t="s">
        <v>3</v>
      </c>
      <c r="DO875">
        <v>0</v>
      </c>
    </row>
    <row r="876" spans="1:119" x14ac:dyDescent="0.2">
      <c r="A876">
        <f>ROW(Source!A454)</f>
        <v>454</v>
      </c>
      <c r="B876">
        <v>85736471</v>
      </c>
      <c r="C876">
        <v>85738139</v>
      </c>
      <c r="D876">
        <v>85199230</v>
      </c>
      <c r="E876">
        <v>1</v>
      </c>
      <c r="F876">
        <v>1</v>
      </c>
      <c r="G876">
        <v>1081</v>
      </c>
      <c r="H876">
        <v>3</v>
      </c>
      <c r="I876" t="s">
        <v>736</v>
      </c>
      <c r="J876" t="s">
        <v>737</v>
      </c>
      <c r="K876" t="s">
        <v>738</v>
      </c>
      <c r="L876">
        <v>1348</v>
      </c>
      <c r="N876">
        <v>1009</v>
      </c>
      <c r="O876" t="s">
        <v>700</v>
      </c>
      <c r="P876" t="s">
        <v>700</v>
      </c>
      <c r="Q876">
        <v>1000</v>
      </c>
      <c r="W876">
        <v>0</v>
      </c>
      <c r="X876">
        <v>1270042986</v>
      </c>
      <c r="Y876">
        <f t="shared" si="509"/>
        <v>8.7000000000000001E-4</v>
      </c>
      <c r="AA876">
        <v>16214.84</v>
      </c>
      <c r="AB876">
        <v>0</v>
      </c>
      <c r="AC876">
        <v>0</v>
      </c>
      <c r="AD876">
        <v>0</v>
      </c>
      <c r="AE876">
        <v>16214.84</v>
      </c>
      <c r="AF876">
        <v>0</v>
      </c>
      <c r="AG876">
        <v>0</v>
      </c>
      <c r="AH876">
        <v>0</v>
      </c>
      <c r="AI876">
        <v>1</v>
      </c>
      <c r="AJ876">
        <v>1</v>
      </c>
      <c r="AK876">
        <v>1</v>
      </c>
      <c r="AL876">
        <v>1</v>
      </c>
      <c r="AM876">
        <v>-2</v>
      </c>
      <c r="AN876">
        <v>0</v>
      </c>
      <c r="AO876">
        <v>1</v>
      </c>
      <c r="AP876">
        <v>1</v>
      </c>
      <c r="AQ876">
        <v>0</v>
      </c>
      <c r="AR876">
        <v>0</v>
      </c>
      <c r="AS876" t="s">
        <v>3</v>
      </c>
      <c r="AT876">
        <v>8.7000000000000001E-4</v>
      </c>
      <c r="AU876" t="s">
        <v>42</v>
      </c>
      <c r="AV876">
        <v>0</v>
      </c>
      <c r="AW876">
        <v>2</v>
      </c>
      <c r="AX876">
        <v>85738164</v>
      </c>
      <c r="AY876">
        <v>1</v>
      </c>
      <c r="AZ876">
        <v>0</v>
      </c>
      <c r="BA876">
        <v>864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CV876">
        <v>0</v>
      </c>
      <c r="CW876">
        <v>0</v>
      </c>
      <c r="CX876">
        <f>ROUND(Y876*Source!I454,9)</f>
        <v>4.6979999999999998E-4</v>
      </c>
      <c r="CY876">
        <f t="shared" si="510"/>
        <v>16214.84</v>
      </c>
      <c r="CZ876">
        <f t="shared" si="511"/>
        <v>16214.84</v>
      </c>
      <c r="DA876">
        <f t="shared" si="512"/>
        <v>1</v>
      </c>
      <c r="DB876">
        <f t="shared" si="513"/>
        <v>14.11</v>
      </c>
      <c r="DC876">
        <f t="shared" si="514"/>
        <v>0</v>
      </c>
      <c r="DD876" t="s">
        <v>3</v>
      </c>
      <c r="DE876" t="s">
        <v>3</v>
      </c>
      <c r="DF876">
        <f t="shared" si="508"/>
        <v>7.62</v>
      </c>
      <c r="DG876">
        <f t="shared" si="505"/>
        <v>0</v>
      </c>
      <c r="DH876">
        <f t="shared" si="506"/>
        <v>0</v>
      </c>
      <c r="DI876">
        <f t="shared" si="489"/>
        <v>0</v>
      </c>
      <c r="DJ876">
        <f t="shared" si="515"/>
        <v>7.62</v>
      </c>
      <c r="DK876">
        <v>0</v>
      </c>
      <c r="DL876" t="s">
        <v>3</v>
      </c>
      <c r="DM876">
        <v>0</v>
      </c>
      <c r="DN876" t="s">
        <v>3</v>
      </c>
      <c r="DO876">
        <v>0</v>
      </c>
    </row>
    <row r="877" spans="1:119" x14ac:dyDescent="0.2">
      <c r="A877">
        <f>ROW(Source!A454)</f>
        <v>454</v>
      </c>
      <c r="B877">
        <v>85736471</v>
      </c>
      <c r="C877">
        <v>85738139</v>
      </c>
      <c r="D877">
        <v>85199398</v>
      </c>
      <c r="E877">
        <v>1</v>
      </c>
      <c r="F877">
        <v>1</v>
      </c>
      <c r="G877">
        <v>1081</v>
      </c>
      <c r="H877">
        <v>3</v>
      </c>
      <c r="I877" t="s">
        <v>739</v>
      </c>
      <c r="J877" t="s">
        <v>740</v>
      </c>
      <c r="K877" t="s">
        <v>741</v>
      </c>
      <c r="L877">
        <v>1346</v>
      </c>
      <c r="N877">
        <v>1009</v>
      </c>
      <c r="O877" t="s">
        <v>723</v>
      </c>
      <c r="P877" t="s">
        <v>723</v>
      </c>
      <c r="Q877">
        <v>1</v>
      </c>
      <c r="W877">
        <v>0</v>
      </c>
      <c r="X877">
        <v>488689173</v>
      </c>
      <c r="Y877">
        <f t="shared" si="509"/>
        <v>0.1</v>
      </c>
      <c r="AA877">
        <v>20.190000000000001</v>
      </c>
      <c r="AB877">
        <v>0</v>
      </c>
      <c r="AC877">
        <v>0</v>
      </c>
      <c r="AD877">
        <v>0</v>
      </c>
      <c r="AE877">
        <v>20.190000000000001</v>
      </c>
      <c r="AF877">
        <v>0</v>
      </c>
      <c r="AG877">
        <v>0</v>
      </c>
      <c r="AH877">
        <v>0</v>
      </c>
      <c r="AI877">
        <v>1</v>
      </c>
      <c r="AJ877">
        <v>1</v>
      </c>
      <c r="AK877">
        <v>1</v>
      </c>
      <c r="AL877">
        <v>1</v>
      </c>
      <c r="AM877">
        <v>-2</v>
      </c>
      <c r="AN877">
        <v>0</v>
      </c>
      <c r="AO877">
        <v>1</v>
      </c>
      <c r="AP877">
        <v>1</v>
      </c>
      <c r="AQ877">
        <v>0</v>
      </c>
      <c r="AR877">
        <v>0</v>
      </c>
      <c r="AS877" t="s">
        <v>3</v>
      </c>
      <c r="AT877">
        <v>0.1</v>
      </c>
      <c r="AU877" t="s">
        <v>42</v>
      </c>
      <c r="AV877">
        <v>0</v>
      </c>
      <c r="AW877">
        <v>2</v>
      </c>
      <c r="AX877">
        <v>85738165</v>
      </c>
      <c r="AY877">
        <v>1</v>
      </c>
      <c r="AZ877">
        <v>0</v>
      </c>
      <c r="BA877">
        <v>865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CV877">
        <v>0</v>
      </c>
      <c r="CW877">
        <v>0</v>
      </c>
      <c r="CX877">
        <f>ROUND(Y877*Source!I454,9)</f>
        <v>5.3999999999999999E-2</v>
      </c>
      <c r="CY877">
        <f t="shared" si="510"/>
        <v>20.190000000000001</v>
      </c>
      <c r="CZ877">
        <f t="shared" si="511"/>
        <v>20.190000000000001</v>
      </c>
      <c r="DA877">
        <f t="shared" si="512"/>
        <v>1</v>
      </c>
      <c r="DB877">
        <f t="shared" si="513"/>
        <v>2.02</v>
      </c>
      <c r="DC877">
        <f t="shared" si="514"/>
        <v>0</v>
      </c>
      <c r="DD877" t="s">
        <v>3</v>
      </c>
      <c r="DE877" t="s">
        <v>3</v>
      </c>
      <c r="DF877">
        <f t="shared" si="508"/>
        <v>1.0900000000000001</v>
      </c>
      <c r="DG877">
        <f t="shared" si="505"/>
        <v>0</v>
      </c>
      <c r="DH877">
        <f t="shared" si="506"/>
        <v>0</v>
      </c>
      <c r="DI877">
        <f t="shared" si="489"/>
        <v>0</v>
      </c>
      <c r="DJ877">
        <f t="shared" si="515"/>
        <v>1.0900000000000001</v>
      </c>
      <c r="DK877">
        <v>0</v>
      </c>
      <c r="DL877" t="s">
        <v>3</v>
      </c>
      <c r="DM877">
        <v>0</v>
      </c>
      <c r="DN877" t="s">
        <v>3</v>
      </c>
      <c r="DO877">
        <v>0</v>
      </c>
    </row>
    <row r="878" spans="1:119" x14ac:dyDescent="0.2">
      <c r="A878">
        <f>ROW(Source!A454)</f>
        <v>454</v>
      </c>
      <c r="B878">
        <v>85736471</v>
      </c>
      <c r="C878">
        <v>85738139</v>
      </c>
      <c r="D878">
        <v>85199540</v>
      </c>
      <c r="E878">
        <v>1</v>
      </c>
      <c r="F878">
        <v>1</v>
      </c>
      <c r="G878">
        <v>1081</v>
      </c>
      <c r="H878">
        <v>3</v>
      </c>
      <c r="I878" t="s">
        <v>742</v>
      </c>
      <c r="J878" t="s">
        <v>743</v>
      </c>
      <c r="K878" t="s">
        <v>744</v>
      </c>
      <c r="L878">
        <v>1348</v>
      </c>
      <c r="N878">
        <v>1009</v>
      </c>
      <c r="O878" t="s">
        <v>700</v>
      </c>
      <c r="P878" t="s">
        <v>700</v>
      </c>
      <c r="Q878">
        <v>1000</v>
      </c>
      <c r="W878">
        <v>0</v>
      </c>
      <c r="X878">
        <v>-1009884797</v>
      </c>
      <c r="Y878">
        <f t="shared" si="509"/>
        <v>4.0000000000000002E-4</v>
      </c>
      <c r="AA878">
        <v>35445.93</v>
      </c>
      <c r="AB878">
        <v>0</v>
      </c>
      <c r="AC878">
        <v>0</v>
      </c>
      <c r="AD878">
        <v>0</v>
      </c>
      <c r="AE878">
        <v>35445.93</v>
      </c>
      <c r="AF878">
        <v>0</v>
      </c>
      <c r="AG878">
        <v>0</v>
      </c>
      <c r="AH878">
        <v>0</v>
      </c>
      <c r="AI878">
        <v>1</v>
      </c>
      <c r="AJ878">
        <v>1</v>
      </c>
      <c r="AK878">
        <v>1</v>
      </c>
      <c r="AL878">
        <v>1</v>
      </c>
      <c r="AM878">
        <v>-2</v>
      </c>
      <c r="AN878">
        <v>0</v>
      </c>
      <c r="AO878">
        <v>1</v>
      </c>
      <c r="AP878">
        <v>1</v>
      </c>
      <c r="AQ878">
        <v>0</v>
      </c>
      <c r="AR878">
        <v>0</v>
      </c>
      <c r="AS878" t="s">
        <v>3</v>
      </c>
      <c r="AT878">
        <v>4.0000000000000002E-4</v>
      </c>
      <c r="AU878" t="s">
        <v>42</v>
      </c>
      <c r="AV878">
        <v>0</v>
      </c>
      <c r="AW878">
        <v>2</v>
      </c>
      <c r="AX878">
        <v>85738166</v>
      </c>
      <c r="AY878">
        <v>1</v>
      </c>
      <c r="AZ878">
        <v>0</v>
      </c>
      <c r="BA878">
        <v>866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CV878">
        <v>0</v>
      </c>
      <c r="CW878">
        <v>0</v>
      </c>
      <c r="CX878">
        <f>ROUND(Y878*Source!I454,9)</f>
        <v>2.1599999999999999E-4</v>
      </c>
      <c r="CY878">
        <f t="shared" si="510"/>
        <v>35445.93</v>
      </c>
      <c r="CZ878">
        <f t="shared" si="511"/>
        <v>35445.93</v>
      </c>
      <c r="DA878">
        <f t="shared" si="512"/>
        <v>1</v>
      </c>
      <c r="DB878">
        <f t="shared" si="513"/>
        <v>14.18</v>
      </c>
      <c r="DC878">
        <f t="shared" si="514"/>
        <v>0</v>
      </c>
      <c r="DD878" t="s">
        <v>3</v>
      </c>
      <c r="DE878" t="s">
        <v>3</v>
      </c>
      <c r="DF878">
        <f t="shared" si="508"/>
        <v>7.66</v>
      </c>
      <c r="DG878">
        <f t="shared" si="505"/>
        <v>0</v>
      </c>
      <c r="DH878">
        <f t="shared" si="506"/>
        <v>0</v>
      </c>
      <c r="DI878">
        <f t="shared" si="489"/>
        <v>0</v>
      </c>
      <c r="DJ878">
        <f t="shared" si="515"/>
        <v>7.66</v>
      </c>
      <c r="DK878">
        <v>0</v>
      </c>
      <c r="DL878" t="s">
        <v>3</v>
      </c>
      <c r="DM878">
        <v>0</v>
      </c>
      <c r="DN878" t="s">
        <v>3</v>
      </c>
      <c r="DO878">
        <v>0</v>
      </c>
    </row>
    <row r="879" spans="1:119" x14ac:dyDescent="0.2">
      <c r="A879">
        <f>ROW(Source!A454)</f>
        <v>454</v>
      </c>
      <c r="B879">
        <v>85736471</v>
      </c>
      <c r="C879">
        <v>85738139</v>
      </c>
      <c r="D879">
        <v>85211458</v>
      </c>
      <c r="E879">
        <v>1</v>
      </c>
      <c r="F879">
        <v>1</v>
      </c>
      <c r="G879">
        <v>1081</v>
      </c>
      <c r="H879">
        <v>3</v>
      </c>
      <c r="I879" t="s">
        <v>179</v>
      </c>
      <c r="J879" t="s">
        <v>181</v>
      </c>
      <c r="K879" t="s">
        <v>180</v>
      </c>
      <c r="L879">
        <v>1301</v>
      </c>
      <c r="N879">
        <v>1003</v>
      </c>
      <c r="O879" t="s">
        <v>156</v>
      </c>
      <c r="P879" t="s">
        <v>156</v>
      </c>
      <c r="Q879">
        <v>1</v>
      </c>
      <c r="W879">
        <v>0</v>
      </c>
      <c r="X879">
        <v>-2048145394</v>
      </c>
      <c r="Y879">
        <f t="shared" si="509"/>
        <v>100</v>
      </c>
      <c r="AA879">
        <v>41.57</v>
      </c>
      <c r="AB879">
        <v>0</v>
      </c>
      <c r="AC879">
        <v>0</v>
      </c>
      <c r="AD879">
        <v>0</v>
      </c>
      <c r="AE879">
        <v>41.57</v>
      </c>
      <c r="AF879">
        <v>0</v>
      </c>
      <c r="AG879">
        <v>0</v>
      </c>
      <c r="AH879">
        <v>0</v>
      </c>
      <c r="AI879">
        <v>1</v>
      </c>
      <c r="AJ879">
        <v>1</v>
      </c>
      <c r="AK879">
        <v>1</v>
      </c>
      <c r="AL879">
        <v>1</v>
      </c>
      <c r="AM879">
        <v>0</v>
      </c>
      <c r="AN879">
        <v>0</v>
      </c>
      <c r="AO879">
        <v>0</v>
      </c>
      <c r="AP879">
        <v>1</v>
      </c>
      <c r="AQ879">
        <v>0</v>
      </c>
      <c r="AR879">
        <v>0</v>
      </c>
      <c r="AS879" t="s">
        <v>3</v>
      </c>
      <c r="AT879">
        <v>100</v>
      </c>
      <c r="AU879" t="s">
        <v>42</v>
      </c>
      <c r="AV879">
        <v>0</v>
      </c>
      <c r="AW879">
        <v>1</v>
      </c>
      <c r="AX879">
        <v>-1</v>
      </c>
      <c r="AY879">
        <v>0</v>
      </c>
      <c r="AZ879">
        <v>0</v>
      </c>
      <c r="BA879" t="s">
        <v>3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CV879">
        <v>0</v>
      </c>
      <c r="CW879">
        <v>0</v>
      </c>
      <c r="CX879">
        <f>ROUND(Y879*Source!I454,9)</f>
        <v>54</v>
      </c>
      <c r="CY879">
        <f t="shared" si="510"/>
        <v>41.57</v>
      </c>
      <c r="CZ879">
        <f t="shared" si="511"/>
        <v>41.57</v>
      </c>
      <c r="DA879">
        <f t="shared" si="512"/>
        <v>1</v>
      </c>
      <c r="DB879">
        <f t="shared" si="513"/>
        <v>4157</v>
      </c>
      <c r="DC879">
        <f t="shared" si="514"/>
        <v>0</v>
      </c>
      <c r="DD879" t="s">
        <v>3</v>
      </c>
      <c r="DE879" t="s">
        <v>3</v>
      </c>
      <c r="DF879">
        <f t="shared" si="508"/>
        <v>2244.7800000000002</v>
      </c>
      <c r="DG879">
        <f t="shared" si="505"/>
        <v>0</v>
      </c>
      <c r="DH879">
        <f t="shared" si="506"/>
        <v>0</v>
      </c>
      <c r="DI879">
        <f t="shared" si="489"/>
        <v>0</v>
      </c>
      <c r="DJ879">
        <f t="shared" si="515"/>
        <v>2244.7800000000002</v>
      </c>
      <c r="DK879">
        <v>0</v>
      </c>
      <c r="DL879" t="s">
        <v>3</v>
      </c>
      <c r="DM879">
        <v>0</v>
      </c>
      <c r="DN879" t="s">
        <v>3</v>
      </c>
      <c r="DO879">
        <v>0</v>
      </c>
    </row>
    <row r="880" spans="1:119" x14ac:dyDescent="0.2">
      <c r="A880">
        <f>ROW(Source!A454)</f>
        <v>454</v>
      </c>
      <c r="B880">
        <v>85736471</v>
      </c>
      <c r="C880">
        <v>85738139</v>
      </c>
      <c r="D880">
        <v>85216792</v>
      </c>
      <c r="E880">
        <v>1</v>
      </c>
      <c r="F880">
        <v>1</v>
      </c>
      <c r="G880">
        <v>1081</v>
      </c>
      <c r="H880">
        <v>3</v>
      </c>
      <c r="I880" t="s">
        <v>175</v>
      </c>
      <c r="J880" t="s">
        <v>177</v>
      </c>
      <c r="K880" t="s">
        <v>176</v>
      </c>
      <c r="L880">
        <v>1354</v>
      </c>
      <c r="N880">
        <v>1010</v>
      </c>
      <c r="O880" t="s">
        <v>146</v>
      </c>
      <c r="P880" t="s">
        <v>146</v>
      </c>
      <c r="Q880">
        <v>1</v>
      </c>
      <c r="W880">
        <v>0</v>
      </c>
      <c r="X880">
        <v>-254914390</v>
      </c>
      <c r="Y880">
        <f t="shared" si="509"/>
        <v>5.5555560000000002</v>
      </c>
      <c r="AA880">
        <v>74.36</v>
      </c>
      <c r="AB880">
        <v>0</v>
      </c>
      <c r="AC880">
        <v>0</v>
      </c>
      <c r="AD880">
        <v>0</v>
      </c>
      <c r="AE880">
        <v>74.36</v>
      </c>
      <c r="AF880">
        <v>0</v>
      </c>
      <c r="AG880">
        <v>0</v>
      </c>
      <c r="AH880">
        <v>0</v>
      </c>
      <c r="AI880">
        <v>1</v>
      </c>
      <c r="AJ880">
        <v>1</v>
      </c>
      <c r="AK880">
        <v>1</v>
      </c>
      <c r="AL880">
        <v>1</v>
      </c>
      <c r="AM880">
        <v>0</v>
      </c>
      <c r="AN880">
        <v>0</v>
      </c>
      <c r="AO880">
        <v>0</v>
      </c>
      <c r="AP880">
        <v>1</v>
      </c>
      <c r="AQ880">
        <v>0</v>
      </c>
      <c r="AR880">
        <v>0</v>
      </c>
      <c r="AS880" t="s">
        <v>3</v>
      </c>
      <c r="AT880">
        <v>5.5555560000000002</v>
      </c>
      <c r="AU880" t="s">
        <v>42</v>
      </c>
      <c r="AV880">
        <v>0</v>
      </c>
      <c r="AW880">
        <v>1</v>
      </c>
      <c r="AX880">
        <v>-1</v>
      </c>
      <c r="AY880">
        <v>0</v>
      </c>
      <c r="AZ880">
        <v>0</v>
      </c>
      <c r="BA880" t="s">
        <v>3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CV880">
        <v>0</v>
      </c>
      <c r="CW880">
        <v>0</v>
      </c>
      <c r="CX880">
        <f>ROUND(Y880*Source!I454,9)</f>
        <v>3.0000002399999999</v>
      </c>
      <c r="CY880">
        <f t="shared" si="510"/>
        <v>74.36</v>
      </c>
      <c r="CZ880">
        <f t="shared" si="511"/>
        <v>74.36</v>
      </c>
      <c r="DA880">
        <f t="shared" si="512"/>
        <v>1</v>
      </c>
      <c r="DB880">
        <f t="shared" si="513"/>
        <v>413.11</v>
      </c>
      <c r="DC880">
        <f t="shared" si="514"/>
        <v>0</v>
      </c>
      <c r="DD880" t="s">
        <v>3</v>
      </c>
      <c r="DE880" t="s">
        <v>3</v>
      </c>
      <c r="DF880">
        <f t="shared" si="508"/>
        <v>223.08</v>
      </c>
      <c r="DG880">
        <f t="shared" si="505"/>
        <v>0</v>
      </c>
      <c r="DH880">
        <f t="shared" si="506"/>
        <v>0</v>
      </c>
      <c r="DI880">
        <f t="shared" si="489"/>
        <v>0</v>
      </c>
      <c r="DJ880">
        <f t="shared" si="515"/>
        <v>223.08</v>
      </c>
      <c r="DK880">
        <v>0</v>
      </c>
      <c r="DL880" t="s">
        <v>3</v>
      </c>
      <c r="DM880">
        <v>0</v>
      </c>
      <c r="DN880" t="s">
        <v>3</v>
      </c>
      <c r="DO880">
        <v>0</v>
      </c>
    </row>
    <row r="881" spans="1:119" x14ac:dyDescent="0.2">
      <c r="A881">
        <f>ROW(Source!A455)</f>
        <v>455</v>
      </c>
      <c r="B881">
        <v>85736473</v>
      </c>
      <c r="C881">
        <v>85738139</v>
      </c>
      <c r="D881">
        <v>85164021</v>
      </c>
      <c r="E881">
        <v>1081</v>
      </c>
      <c r="F881">
        <v>1</v>
      </c>
      <c r="G881">
        <v>1081</v>
      </c>
      <c r="H881">
        <v>1</v>
      </c>
      <c r="I881" t="s">
        <v>684</v>
      </c>
      <c r="J881" t="s">
        <v>3</v>
      </c>
      <c r="K881" t="s">
        <v>685</v>
      </c>
      <c r="L881">
        <v>1191</v>
      </c>
      <c r="N881">
        <v>1013</v>
      </c>
      <c r="O881" t="s">
        <v>686</v>
      </c>
      <c r="P881" t="s">
        <v>686</v>
      </c>
      <c r="Q881">
        <v>1</v>
      </c>
      <c r="W881">
        <v>0</v>
      </c>
      <c r="X881">
        <v>476480486</v>
      </c>
      <c r="Y881">
        <f>((AT881*1.15)*1.2)</f>
        <v>46.506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</v>
      </c>
      <c r="AJ881">
        <v>1</v>
      </c>
      <c r="AK881">
        <v>1</v>
      </c>
      <c r="AL881">
        <v>1</v>
      </c>
      <c r="AM881">
        <v>5</v>
      </c>
      <c r="AN881">
        <v>0</v>
      </c>
      <c r="AO881">
        <v>1</v>
      </c>
      <c r="AP881">
        <v>1</v>
      </c>
      <c r="AQ881">
        <v>0</v>
      </c>
      <c r="AR881">
        <v>0</v>
      </c>
      <c r="AS881" t="s">
        <v>3</v>
      </c>
      <c r="AT881">
        <v>33.700000000000003</v>
      </c>
      <c r="AU881" t="s">
        <v>141</v>
      </c>
      <c r="AV881">
        <v>1</v>
      </c>
      <c r="AW881">
        <v>2</v>
      </c>
      <c r="AX881">
        <v>85738155</v>
      </c>
      <c r="AY881">
        <v>1</v>
      </c>
      <c r="AZ881">
        <v>0</v>
      </c>
      <c r="BA881">
        <v>870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CU881">
        <f>ROUND(AT881*Source!I455*AH881*AL881,2)</f>
        <v>0</v>
      </c>
      <c r="CV881">
        <f>ROUND(Y881*Source!I455,9)</f>
        <v>25.113240000000001</v>
      </c>
      <c r="CW881">
        <v>0</v>
      </c>
      <c r="CX881">
        <f>ROUND(Y881*Source!I455,9)</f>
        <v>25.113240000000001</v>
      </c>
      <c r="CY881">
        <f>AD881</f>
        <v>0</v>
      </c>
      <c r="CZ881">
        <f>AH881</f>
        <v>0</v>
      </c>
      <c r="DA881">
        <f>AL881</f>
        <v>1</v>
      </c>
      <c r="DB881">
        <f>ROUND(((ROUND(AT881*CZ881,2)*1.15)*1.2),6)</f>
        <v>0</v>
      </c>
      <c r="DC881">
        <f>ROUND(((ROUND(AT881*AG881,2)*1.15)*1.2),6)</f>
        <v>0</v>
      </c>
      <c r="DD881" t="s">
        <v>3</v>
      </c>
      <c r="DE881" t="s">
        <v>3</v>
      </c>
      <c r="DF881">
        <f t="shared" si="508"/>
        <v>0</v>
      </c>
      <c r="DG881">
        <f t="shared" si="505"/>
        <v>0</v>
      </c>
      <c r="DH881">
        <f t="shared" si="506"/>
        <v>0</v>
      </c>
      <c r="DI881">
        <f t="shared" si="489"/>
        <v>0</v>
      </c>
      <c r="DJ881">
        <f>DI881</f>
        <v>0</v>
      </c>
      <c r="DK881">
        <v>0</v>
      </c>
      <c r="DL881" t="s">
        <v>3</v>
      </c>
      <c r="DM881">
        <v>0</v>
      </c>
      <c r="DN881" t="s">
        <v>3</v>
      </c>
      <c r="DO881">
        <v>0</v>
      </c>
    </row>
    <row r="882" spans="1:119" x14ac:dyDescent="0.2">
      <c r="A882">
        <f>ROW(Source!A455)</f>
        <v>455</v>
      </c>
      <c r="B882">
        <v>85736473</v>
      </c>
      <c r="C882">
        <v>85738139</v>
      </c>
      <c r="D882">
        <v>85229630</v>
      </c>
      <c r="E882">
        <v>1</v>
      </c>
      <c r="F882">
        <v>1</v>
      </c>
      <c r="G882">
        <v>1081</v>
      </c>
      <c r="H882">
        <v>2</v>
      </c>
      <c r="I882" t="s">
        <v>724</v>
      </c>
      <c r="J882" t="s">
        <v>725</v>
      </c>
      <c r="K882" t="s">
        <v>726</v>
      </c>
      <c r="L882">
        <v>1368</v>
      </c>
      <c r="N882">
        <v>1011</v>
      </c>
      <c r="O882" t="s">
        <v>690</v>
      </c>
      <c r="P882" t="s">
        <v>690</v>
      </c>
      <c r="Q882">
        <v>1</v>
      </c>
      <c r="W882">
        <v>0</v>
      </c>
      <c r="X882">
        <v>378609176</v>
      </c>
      <c r="Y882">
        <f>((AT882*1.25)*1.2)</f>
        <v>1.7849999999999997</v>
      </c>
      <c r="AA882">
        <v>0</v>
      </c>
      <c r="AB882">
        <v>46.59</v>
      </c>
      <c r="AC882">
        <v>0</v>
      </c>
      <c r="AD882">
        <v>0</v>
      </c>
      <c r="AE882">
        <v>0</v>
      </c>
      <c r="AF882">
        <v>3.18</v>
      </c>
      <c r="AG882">
        <v>0</v>
      </c>
      <c r="AH882">
        <v>0</v>
      </c>
      <c r="AI882">
        <v>1</v>
      </c>
      <c r="AJ882">
        <v>13.73</v>
      </c>
      <c r="AK882">
        <v>1</v>
      </c>
      <c r="AL882">
        <v>1</v>
      </c>
      <c r="AM882">
        <v>2</v>
      </c>
      <c r="AN882">
        <v>0</v>
      </c>
      <c r="AO882">
        <v>1</v>
      </c>
      <c r="AP882">
        <v>1</v>
      </c>
      <c r="AQ882">
        <v>0</v>
      </c>
      <c r="AR882">
        <v>0</v>
      </c>
      <c r="AS882" t="s">
        <v>3</v>
      </c>
      <c r="AT882">
        <v>1.19</v>
      </c>
      <c r="AU882" t="s">
        <v>140</v>
      </c>
      <c r="AV882">
        <v>0</v>
      </c>
      <c r="AW882">
        <v>2</v>
      </c>
      <c r="AX882">
        <v>85738156</v>
      </c>
      <c r="AY882">
        <v>1</v>
      </c>
      <c r="AZ882">
        <v>0</v>
      </c>
      <c r="BA882">
        <v>871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CV882">
        <v>0</v>
      </c>
      <c r="CW882">
        <f>ROUND(Y882*Source!I455*DO882,9)</f>
        <v>0</v>
      </c>
      <c r="CX882">
        <f>ROUND(Y882*Source!I455,9)</f>
        <v>0.96389999999999998</v>
      </c>
      <c r="CY882">
        <f>AB882</f>
        <v>46.59</v>
      </c>
      <c r="CZ882">
        <f>AF882</f>
        <v>3.18</v>
      </c>
      <c r="DA882">
        <f>AJ882</f>
        <v>13.73</v>
      </c>
      <c r="DB882">
        <f>ROUND(((ROUND(AT882*CZ882,2)*1.25)*1.2),6)</f>
        <v>5.67</v>
      </c>
      <c r="DC882">
        <f>ROUND(((ROUND(AT882*AG882,2)*1.25)*1.2),6)</f>
        <v>0</v>
      </c>
      <c r="DD882" t="s">
        <v>3</v>
      </c>
      <c r="DE882" t="s">
        <v>3</v>
      </c>
      <c r="DF882">
        <f t="shared" si="508"/>
        <v>0</v>
      </c>
      <c r="DG882">
        <f>ROUND(ROUND(AF882*AJ882,2)*CX882,2)</f>
        <v>42.08</v>
      </c>
      <c r="DH882">
        <f t="shared" si="506"/>
        <v>0</v>
      </c>
      <c r="DI882">
        <f t="shared" si="489"/>
        <v>0</v>
      </c>
      <c r="DJ882">
        <f>DG882</f>
        <v>42.08</v>
      </c>
      <c r="DK882">
        <v>0</v>
      </c>
      <c r="DL882" t="s">
        <v>3</v>
      </c>
      <c r="DM882">
        <v>0</v>
      </c>
      <c r="DN882" t="s">
        <v>3</v>
      </c>
      <c r="DO882">
        <v>0</v>
      </c>
    </row>
    <row r="883" spans="1:119" x14ac:dyDescent="0.2">
      <c r="A883">
        <f>ROW(Source!A455)</f>
        <v>455</v>
      </c>
      <c r="B883">
        <v>85736473</v>
      </c>
      <c r="C883">
        <v>85738139</v>
      </c>
      <c r="D883">
        <v>85229932</v>
      </c>
      <c r="E883">
        <v>1</v>
      </c>
      <c r="F883">
        <v>1</v>
      </c>
      <c r="G883">
        <v>1081</v>
      </c>
      <c r="H883">
        <v>2</v>
      </c>
      <c r="I883" t="s">
        <v>704</v>
      </c>
      <c r="J883" t="s">
        <v>705</v>
      </c>
      <c r="K883" t="s">
        <v>706</v>
      </c>
      <c r="L883">
        <v>1368</v>
      </c>
      <c r="N883">
        <v>1011</v>
      </c>
      <c r="O883" t="s">
        <v>690</v>
      </c>
      <c r="P883" t="s">
        <v>690</v>
      </c>
      <c r="Q883">
        <v>1</v>
      </c>
      <c r="W883">
        <v>0</v>
      </c>
      <c r="X883">
        <v>874612079</v>
      </c>
      <c r="Y883">
        <f>((AT883*1.25)*1.2)</f>
        <v>0.6</v>
      </c>
      <c r="AA883">
        <v>0</v>
      </c>
      <c r="AB883">
        <v>1513.56</v>
      </c>
      <c r="AC883">
        <v>758.78</v>
      </c>
      <c r="AD883">
        <v>0</v>
      </c>
      <c r="AE883">
        <v>0</v>
      </c>
      <c r="AF883">
        <v>83.1</v>
      </c>
      <c r="AG883">
        <v>12.62</v>
      </c>
      <c r="AH883">
        <v>0</v>
      </c>
      <c r="AI883">
        <v>1</v>
      </c>
      <c r="AJ883">
        <v>17.07</v>
      </c>
      <c r="AK883">
        <v>56.35</v>
      </c>
      <c r="AL883">
        <v>1</v>
      </c>
      <c r="AM883">
        <v>2</v>
      </c>
      <c r="AN883">
        <v>0</v>
      </c>
      <c r="AO883">
        <v>1</v>
      </c>
      <c r="AP883">
        <v>1</v>
      </c>
      <c r="AQ883">
        <v>0</v>
      </c>
      <c r="AR883">
        <v>0</v>
      </c>
      <c r="AS883" t="s">
        <v>3</v>
      </c>
      <c r="AT883">
        <v>0.4</v>
      </c>
      <c r="AU883" t="s">
        <v>140</v>
      </c>
      <c r="AV883">
        <v>0</v>
      </c>
      <c r="AW883">
        <v>2</v>
      </c>
      <c r="AX883">
        <v>85738157</v>
      </c>
      <c r="AY883">
        <v>1</v>
      </c>
      <c r="AZ883">
        <v>0</v>
      </c>
      <c r="BA883">
        <v>872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CV883">
        <v>0</v>
      </c>
      <c r="CW883">
        <f>ROUND(Y883*Source!I455*DO883,9)</f>
        <v>4.0888799999999996</v>
      </c>
      <c r="CX883">
        <f>ROUND(Y883*Source!I455,9)</f>
        <v>0.32400000000000001</v>
      </c>
      <c r="CY883">
        <f>AB883</f>
        <v>1513.56</v>
      </c>
      <c r="CZ883">
        <f>AF883</f>
        <v>83.1</v>
      </c>
      <c r="DA883">
        <f>AJ883</f>
        <v>17.07</v>
      </c>
      <c r="DB883">
        <f>ROUND(((ROUND(AT883*CZ883,2)*1.25)*1.2),6)</f>
        <v>49.86</v>
      </c>
      <c r="DC883">
        <f>ROUND(((ROUND(AT883*AG883,2)*1.25)*1.2),6)</f>
        <v>7.5750000000000002</v>
      </c>
      <c r="DD883" t="s">
        <v>3</v>
      </c>
      <c r="DE883" t="s">
        <v>3</v>
      </c>
      <c r="DF883">
        <f t="shared" si="508"/>
        <v>0</v>
      </c>
      <c r="DG883">
        <f>ROUND(ROUND(AF883*AJ883,2)*CX883,2)</f>
        <v>459.6</v>
      </c>
      <c r="DH883">
        <f>ROUND(ROUND(AG883*AK883,2)*CX883,2)</f>
        <v>230.41</v>
      </c>
      <c r="DI883">
        <f t="shared" si="489"/>
        <v>0</v>
      </c>
      <c r="DJ883">
        <f>DG883</f>
        <v>459.6</v>
      </c>
      <c r="DK883">
        <v>0</v>
      </c>
      <c r="DL883" t="s">
        <v>707</v>
      </c>
      <c r="DM883">
        <v>0</v>
      </c>
      <c r="DN883" t="s">
        <v>686</v>
      </c>
      <c r="DO883">
        <v>12.62</v>
      </c>
    </row>
    <row r="884" spans="1:119" x14ac:dyDescent="0.2">
      <c r="A884">
        <f>ROW(Source!A455)</f>
        <v>455</v>
      </c>
      <c r="B884">
        <v>85736473</v>
      </c>
      <c r="C884">
        <v>85738139</v>
      </c>
      <c r="D884">
        <v>85229166</v>
      </c>
      <c r="E884">
        <v>1</v>
      </c>
      <c r="F884">
        <v>1</v>
      </c>
      <c r="G884">
        <v>1081</v>
      </c>
      <c r="H884">
        <v>2</v>
      </c>
      <c r="I884" t="s">
        <v>727</v>
      </c>
      <c r="J884" t="s">
        <v>728</v>
      </c>
      <c r="K884" t="s">
        <v>729</v>
      </c>
      <c r="L884">
        <v>1368</v>
      </c>
      <c r="N884">
        <v>1011</v>
      </c>
      <c r="O884" t="s">
        <v>690</v>
      </c>
      <c r="P884" t="s">
        <v>690</v>
      </c>
      <c r="Q884">
        <v>1</v>
      </c>
      <c r="W884">
        <v>0</v>
      </c>
      <c r="X884">
        <v>-44940208</v>
      </c>
      <c r="Y884">
        <f>((AT884*1.25)*1.2)</f>
        <v>0.09</v>
      </c>
      <c r="AA884">
        <v>0</v>
      </c>
      <c r="AB884">
        <v>2758.65</v>
      </c>
      <c r="AC884">
        <v>1017.92</v>
      </c>
      <c r="AD884">
        <v>0</v>
      </c>
      <c r="AE884">
        <v>0</v>
      </c>
      <c r="AF884">
        <v>179.17</v>
      </c>
      <c r="AG884">
        <v>16.93</v>
      </c>
      <c r="AH884">
        <v>0</v>
      </c>
      <c r="AI884">
        <v>1</v>
      </c>
      <c r="AJ884">
        <v>14.43</v>
      </c>
      <c r="AK884">
        <v>56.35</v>
      </c>
      <c r="AL884">
        <v>1</v>
      </c>
      <c r="AM884">
        <v>2</v>
      </c>
      <c r="AN884">
        <v>0</v>
      </c>
      <c r="AO884">
        <v>1</v>
      </c>
      <c r="AP884">
        <v>1</v>
      </c>
      <c r="AQ884">
        <v>0</v>
      </c>
      <c r="AR884">
        <v>0</v>
      </c>
      <c r="AS884" t="s">
        <v>3</v>
      </c>
      <c r="AT884">
        <v>0.06</v>
      </c>
      <c r="AU884" t="s">
        <v>140</v>
      </c>
      <c r="AV884">
        <v>0</v>
      </c>
      <c r="AW884">
        <v>2</v>
      </c>
      <c r="AX884">
        <v>85738158</v>
      </c>
      <c r="AY884">
        <v>1</v>
      </c>
      <c r="AZ884">
        <v>0</v>
      </c>
      <c r="BA884">
        <v>873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CV884">
        <v>0</v>
      </c>
      <c r="CW884">
        <f>ROUND(Y884*Source!I455*DO884,9)</f>
        <v>0.82279800000000003</v>
      </c>
      <c r="CX884">
        <f>ROUND(Y884*Source!I455,9)</f>
        <v>4.8599999999999997E-2</v>
      </c>
      <c r="CY884">
        <f>AB884</f>
        <v>2758.65</v>
      </c>
      <c r="CZ884">
        <f>AF884</f>
        <v>179.17</v>
      </c>
      <c r="DA884">
        <f>AJ884</f>
        <v>14.43</v>
      </c>
      <c r="DB884">
        <f>ROUND(((ROUND(AT884*CZ884,2)*1.25)*1.2),6)</f>
        <v>16.125</v>
      </c>
      <c r="DC884">
        <f>ROUND(((ROUND(AT884*AG884,2)*1.25)*1.2),6)</f>
        <v>1.53</v>
      </c>
      <c r="DD884" t="s">
        <v>3</v>
      </c>
      <c r="DE884" t="s">
        <v>3</v>
      </c>
      <c r="DF884">
        <f t="shared" si="508"/>
        <v>0</v>
      </c>
      <c r="DG884">
        <f>ROUND(ROUND(AF884*AJ884,2)*CX884,2)</f>
        <v>125.65</v>
      </c>
      <c r="DH884">
        <f>ROUND(ROUND(AG884*AK884,2)*CX884,2)</f>
        <v>46.36</v>
      </c>
      <c r="DI884">
        <f t="shared" si="489"/>
        <v>0</v>
      </c>
      <c r="DJ884">
        <f>DG884</f>
        <v>125.65</v>
      </c>
      <c r="DK884">
        <v>0</v>
      </c>
      <c r="DL884" t="s">
        <v>707</v>
      </c>
      <c r="DM884">
        <v>0</v>
      </c>
      <c r="DN884" t="s">
        <v>686</v>
      </c>
      <c r="DO884">
        <v>16.93</v>
      </c>
    </row>
    <row r="885" spans="1:119" x14ac:dyDescent="0.2">
      <c r="A885">
        <f>ROW(Source!A455)</f>
        <v>455</v>
      </c>
      <c r="B885">
        <v>85736473</v>
      </c>
      <c r="C885">
        <v>85738139</v>
      </c>
      <c r="D885">
        <v>85198960</v>
      </c>
      <c r="E885">
        <v>1</v>
      </c>
      <c r="F885">
        <v>1</v>
      </c>
      <c r="G885">
        <v>1081</v>
      </c>
      <c r="H885">
        <v>3</v>
      </c>
      <c r="I885" t="s">
        <v>714</v>
      </c>
      <c r="J885" t="s">
        <v>715</v>
      </c>
      <c r="K885" t="s">
        <v>716</v>
      </c>
      <c r="L885">
        <v>1339</v>
      </c>
      <c r="N885">
        <v>1007</v>
      </c>
      <c r="O885" t="s">
        <v>694</v>
      </c>
      <c r="P885" t="s">
        <v>694</v>
      </c>
      <c r="Q885">
        <v>1</v>
      </c>
      <c r="W885">
        <v>0</v>
      </c>
      <c r="X885">
        <v>-1622585150</v>
      </c>
      <c r="Y885">
        <f t="shared" ref="Y885:Y894" si="516">((AT885*1)*1)</f>
        <v>9.1999999999999998E-2</v>
      </c>
      <c r="AA885">
        <v>54.79</v>
      </c>
      <c r="AB885">
        <v>0</v>
      </c>
      <c r="AC885">
        <v>0</v>
      </c>
      <c r="AD885">
        <v>0</v>
      </c>
      <c r="AE885">
        <v>7.07</v>
      </c>
      <c r="AF885">
        <v>0</v>
      </c>
      <c r="AG885">
        <v>0</v>
      </c>
      <c r="AH885">
        <v>0</v>
      </c>
      <c r="AI885">
        <v>7.75</v>
      </c>
      <c r="AJ885">
        <v>1</v>
      </c>
      <c r="AK885">
        <v>1</v>
      </c>
      <c r="AL885">
        <v>1</v>
      </c>
      <c r="AM885">
        <v>2</v>
      </c>
      <c r="AN885">
        <v>0</v>
      </c>
      <c r="AO885">
        <v>1</v>
      </c>
      <c r="AP885">
        <v>1</v>
      </c>
      <c r="AQ885">
        <v>0</v>
      </c>
      <c r="AR885">
        <v>0</v>
      </c>
      <c r="AS885" t="s">
        <v>3</v>
      </c>
      <c r="AT885">
        <v>9.1999999999999998E-2</v>
      </c>
      <c r="AU885" t="s">
        <v>42</v>
      </c>
      <c r="AV885">
        <v>0</v>
      </c>
      <c r="AW885">
        <v>2</v>
      </c>
      <c r="AX885">
        <v>85738159</v>
      </c>
      <c r="AY885">
        <v>1</v>
      </c>
      <c r="AZ885">
        <v>0</v>
      </c>
      <c r="BA885">
        <v>874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CV885">
        <v>0</v>
      </c>
      <c r="CW885">
        <v>0</v>
      </c>
      <c r="CX885">
        <f>ROUND(Y885*Source!I455,9)</f>
        <v>4.9680000000000002E-2</v>
      </c>
      <c r="CY885">
        <f t="shared" ref="CY885:CY894" si="517">AA885</f>
        <v>54.79</v>
      </c>
      <c r="CZ885">
        <f t="shared" ref="CZ885:CZ894" si="518">AE885</f>
        <v>7.07</v>
      </c>
      <c r="DA885">
        <f t="shared" ref="DA885:DA894" si="519">AI885</f>
        <v>7.75</v>
      </c>
      <c r="DB885">
        <f t="shared" ref="DB885:DB894" si="520">ROUND(((ROUND(AT885*CZ885,2)*1)*1),6)</f>
        <v>0.65</v>
      </c>
      <c r="DC885">
        <f t="shared" ref="DC885:DC894" si="521">ROUND(((ROUND(AT885*AG885,2)*1)*1),6)</f>
        <v>0</v>
      </c>
      <c r="DD885" t="s">
        <v>3</v>
      </c>
      <c r="DE885" t="s">
        <v>3</v>
      </c>
      <c r="DF885">
        <f t="shared" ref="DF885:DF894" si="522">ROUND(ROUND(AE885*AI885,2)*CX885,2)</f>
        <v>2.72</v>
      </c>
      <c r="DG885">
        <f t="shared" ref="DG885:DG909" si="523">ROUND(ROUND(AF885,2)*CX885,2)</f>
        <v>0</v>
      </c>
      <c r="DH885">
        <f t="shared" ref="DH885:DH910" si="524">ROUND(ROUND(AG885,2)*CX885,2)</f>
        <v>0</v>
      </c>
      <c r="DI885">
        <f t="shared" si="489"/>
        <v>0</v>
      </c>
      <c r="DJ885">
        <f t="shared" ref="DJ885:DJ894" si="525">DF885</f>
        <v>2.72</v>
      </c>
      <c r="DK885">
        <v>0</v>
      </c>
      <c r="DL885" t="s">
        <v>3</v>
      </c>
      <c r="DM885">
        <v>0</v>
      </c>
      <c r="DN885" t="s">
        <v>3</v>
      </c>
      <c r="DO885">
        <v>0</v>
      </c>
    </row>
    <row r="886" spans="1:119" x14ac:dyDescent="0.2">
      <c r="A886">
        <f>ROW(Source!A455)</f>
        <v>455</v>
      </c>
      <c r="B886">
        <v>85736473</v>
      </c>
      <c r="C886">
        <v>85738139</v>
      </c>
      <c r="D886">
        <v>85200671</v>
      </c>
      <c r="E886">
        <v>1</v>
      </c>
      <c r="F886">
        <v>1</v>
      </c>
      <c r="G886">
        <v>1081</v>
      </c>
      <c r="H886">
        <v>3</v>
      </c>
      <c r="I886" t="s">
        <v>730</v>
      </c>
      <c r="J886" t="s">
        <v>731</v>
      </c>
      <c r="K886" t="s">
        <v>732</v>
      </c>
      <c r="L886">
        <v>1346</v>
      </c>
      <c r="N886">
        <v>1009</v>
      </c>
      <c r="O886" t="s">
        <v>723</v>
      </c>
      <c r="P886" t="s">
        <v>723</v>
      </c>
      <c r="Q886">
        <v>1</v>
      </c>
      <c r="W886">
        <v>0</v>
      </c>
      <c r="X886">
        <v>1021383118</v>
      </c>
      <c r="Y886">
        <f t="shared" si="516"/>
        <v>0.05</v>
      </c>
      <c r="AA886">
        <v>315.23</v>
      </c>
      <c r="AB886">
        <v>0</v>
      </c>
      <c r="AC886">
        <v>0</v>
      </c>
      <c r="AD886">
        <v>0</v>
      </c>
      <c r="AE886">
        <v>37.979999999999997</v>
      </c>
      <c r="AF886">
        <v>0</v>
      </c>
      <c r="AG886">
        <v>0</v>
      </c>
      <c r="AH886">
        <v>0</v>
      </c>
      <c r="AI886">
        <v>8.3000000000000007</v>
      </c>
      <c r="AJ886">
        <v>1</v>
      </c>
      <c r="AK886">
        <v>1</v>
      </c>
      <c r="AL886">
        <v>1</v>
      </c>
      <c r="AM886">
        <v>2</v>
      </c>
      <c r="AN886">
        <v>0</v>
      </c>
      <c r="AO886">
        <v>1</v>
      </c>
      <c r="AP886">
        <v>1</v>
      </c>
      <c r="AQ886">
        <v>0</v>
      </c>
      <c r="AR886">
        <v>0</v>
      </c>
      <c r="AS886" t="s">
        <v>3</v>
      </c>
      <c r="AT886">
        <v>0.05</v>
      </c>
      <c r="AU886" t="s">
        <v>42</v>
      </c>
      <c r="AV886">
        <v>0</v>
      </c>
      <c r="AW886">
        <v>2</v>
      </c>
      <c r="AX886">
        <v>85738160</v>
      </c>
      <c r="AY886">
        <v>1</v>
      </c>
      <c r="AZ886">
        <v>0</v>
      </c>
      <c r="BA886">
        <v>875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CV886">
        <v>0</v>
      </c>
      <c r="CW886">
        <v>0</v>
      </c>
      <c r="CX886">
        <f>ROUND(Y886*Source!I455,9)</f>
        <v>2.7E-2</v>
      </c>
      <c r="CY886">
        <f t="shared" si="517"/>
        <v>315.23</v>
      </c>
      <c r="CZ886">
        <f t="shared" si="518"/>
        <v>37.979999999999997</v>
      </c>
      <c r="DA886">
        <f t="shared" si="519"/>
        <v>8.3000000000000007</v>
      </c>
      <c r="DB886">
        <f t="shared" si="520"/>
        <v>1.9</v>
      </c>
      <c r="DC886">
        <f t="shared" si="521"/>
        <v>0</v>
      </c>
      <c r="DD886" t="s">
        <v>3</v>
      </c>
      <c r="DE886" t="s">
        <v>3</v>
      </c>
      <c r="DF886">
        <f t="shared" si="522"/>
        <v>8.51</v>
      </c>
      <c r="DG886">
        <f t="shared" si="523"/>
        <v>0</v>
      </c>
      <c r="DH886">
        <f t="shared" si="524"/>
        <v>0</v>
      </c>
      <c r="DI886">
        <f t="shared" si="489"/>
        <v>0</v>
      </c>
      <c r="DJ886">
        <f t="shared" si="525"/>
        <v>8.51</v>
      </c>
      <c r="DK886">
        <v>0</v>
      </c>
      <c r="DL886" t="s">
        <v>3</v>
      </c>
      <c r="DM886">
        <v>0</v>
      </c>
      <c r="DN886" t="s">
        <v>3</v>
      </c>
      <c r="DO886">
        <v>0</v>
      </c>
    </row>
    <row r="887" spans="1:119" x14ac:dyDescent="0.2">
      <c r="A887">
        <f>ROW(Source!A455)</f>
        <v>455</v>
      </c>
      <c r="B887">
        <v>85736473</v>
      </c>
      <c r="C887">
        <v>85738139</v>
      </c>
      <c r="D887">
        <v>85199079</v>
      </c>
      <c r="E887">
        <v>1</v>
      </c>
      <c r="F887">
        <v>1</v>
      </c>
      <c r="G887">
        <v>1081</v>
      </c>
      <c r="H887">
        <v>3</v>
      </c>
      <c r="I887" t="s">
        <v>733</v>
      </c>
      <c r="J887" t="s">
        <v>734</v>
      </c>
      <c r="K887" t="s">
        <v>735</v>
      </c>
      <c r="L887">
        <v>1348</v>
      </c>
      <c r="N887">
        <v>1009</v>
      </c>
      <c r="O887" t="s">
        <v>700</v>
      </c>
      <c r="P887" t="s">
        <v>700</v>
      </c>
      <c r="Q887">
        <v>1000</v>
      </c>
      <c r="W887">
        <v>0</v>
      </c>
      <c r="X887">
        <v>-1462767551</v>
      </c>
      <c r="Y887">
        <f t="shared" si="516"/>
        <v>2.5000000000000002E-6</v>
      </c>
      <c r="AA887">
        <v>65213.77</v>
      </c>
      <c r="AB887">
        <v>0</v>
      </c>
      <c r="AC887">
        <v>0</v>
      </c>
      <c r="AD887">
        <v>0</v>
      </c>
      <c r="AE887">
        <v>3234.81</v>
      </c>
      <c r="AF887">
        <v>0</v>
      </c>
      <c r="AG887">
        <v>0</v>
      </c>
      <c r="AH887">
        <v>0</v>
      </c>
      <c r="AI887">
        <v>20.16</v>
      </c>
      <c r="AJ887">
        <v>1</v>
      </c>
      <c r="AK887">
        <v>1</v>
      </c>
      <c r="AL887">
        <v>1</v>
      </c>
      <c r="AM887">
        <v>2</v>
      </c>
      <c r="AN887">
        <v>0</v>
      </c>
      <c r="AO887">
        <v>1</v>
      </c>
      <c r="AP887">
        <v>1</v>
      </c>
      <c r="AQ887">
        <v>0</v>
      </c>
      <c r="AR887">
        <v>0</v>
      </c>
      <c r="AS887" t="s">
        <v>3</v>
      </c>
      <c r="AT887">
        <v>2.5000000000000002E-6</v>
      </c>
      <c r="AU887" t="s">
        <v>42</v>
      </c>
      <c r="AV887">
        <v>0</v>
      </c>
      <c r="AW887">
        <v>2</v>
      </c>
      <c r="AX887">
        <v>85738161</v>
      </c>
      <c r="AY887">
        <v>1</v>
      </c>
      <c r="AZ887">
        <v>0</v>
      </c>
      <c r="BA887">
        <v>876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CV887">
        <v>0</v>
      </c>
      <c r="CW887">
        <v>0</v>
      </c>
      <c r="CX887">
        <f>ROUND(Y887*Source!I455,9)</f>
        <v>1.35E-6</v>
      </c>
      <c r="CY887">
        <f t="shared" si="517"/>
        <v>65213.77</v>
      </c>
      <c r="CZ887">
        <f t="shared" si="518"/>
        <v>3234.81</v>
      </c>
      <c r="DA887">
        <f t="shared" si="519"/>
        <v>20.16</v>
      </c>
      <c r="DB887">
        <f t="shared" si="520"/>
        <v>0.01</v>
      </c>
      <c r="DC887">
        <f t="shared" si="521"/>
        <v>0</v>
      </c>
      <c r="DD887" t="s">
        <v>3</v>
      </c>
      <c r="DE887" t="s">
        <v>3</v>
      </c>
      <c r="DF887">
        <f t="shared" si="522"/>
        <v>0.09</v>
      </c>
      <c r="DG887">
        <f t="shared" si="523"/>
        <v>0</v>
      </c>
      <c r="DH887">
        <f t="shared" si="524"/>
        <v>0</v>
      </c>
      <c r="DI887">
        <f t="shared" si="489"/>
        <v>0</v>
      </c>
      <c r="DJ887">
        <f t="shared" si="525"/>
        <v>0.09</v>
      </c>
      <c r="DK887">
        <v>0</v>
      </c>
      <c r="DL887" t="s">
        <v>3</v>
      </c>
      <c r="DM887">
        <v>0</v>
      </c>
      <c r="DN887" t="s">
        <v>3</v>
      </c>
      <c r="DO887">
        <v>0</v>
      </c>
    </row>
    <row r="888" spans="1:119" x14ac:dyDescent="0.2">
      <c r="A888">
        <f>ROW(Source!A455)</f>
        <v>455</v>
      </c>
      <c r="B888">
        <v>85736473</v>
      </c>
      <c r="C888">
        <v>85738139</v>
      </c>
      <c r="D888">
        <v>85198892</v>
      </c>
      <c r="E888">
        <v>1</v>
      </c>
      <c r="F888">
        <v>1</v>
      </c>
      <c r="G888">
        <v>1081</v>
      </c>
      <c r="H888">
        <v>3</v>
      </c>
      <c r="I888" t="s">
        <v>691</v>
      </c>
      <c r="J888" t="s">
        <v>692</v>
      </c>
      <c r="K888" t="s">
        <v>693</v>
      </c>
      <c r="L888">
        <v>1339</v>
      </c>
      <c r="N888">
        <v>1007</v>
      </c>
      <c r="O888" t="s">
        <v>694</v>
      </c>
      <c r="P888" t="s">
        <v>694</v>
      </c>
      <c r="Q888">
        <v>1</v>
      </c>
      <c r="W888">
        <v>0</v>
      </c>
      <c r="X888">
        <v>-676034668</v>
      </c>
      <c r="Y888">
        <f t="shared" si="516"/>
        <v>0.19</v>
      </c>
      <c r="AA888">
        <v>760.17</v>
      </c>
      <c r="AB888">
        <v>0</v>
      </c>
      <c r="AC888">
        <v>0</v>
      </c>
      <c r="AD888">
        <v>0</v>
      </c>
      <c r="AE888">
        <v>53.42</v>
      </c>
      <c r="AF888">
        <v>0</v>
      </c>
      <c r="AG888">
        <v>0</v>
      </c>
      <c r="AH888">
        <v>0</v>
      </c>
      <c r="AI888">
        <v>14.23</v>
      </c>
      <c r="AJ888">
        <v>1</v>
      </c>
      <c r="AK888">
        <v>1</v>
      </c>
      <c r="AL888">
        <v>1</v>
      </c>
      <c r="AM888">
        <v>2</v>
      </c>
      <c r="AN888">
        <v>0</v>
      </c>
      <c r="AO888">
        <v>1</v>
      </c>
      <c r="AP888">
        <v>1</v>
      </c>
      <c r="AQ888">
        <v>0</v>
      </c>
      <c r="AR888">
        <v>0</v>
      </c>
      <c r="AS888" t="s">
        <v>3</v>
      </c>
      <c r="AT888">
        <v>0.19</v>
      </c>
      <c r="AU888" t="s">
        <v>42</v>
      </c>
      <c r="AV888">
        <v>0</v>
      </c>
      <c r="AW888">
        <v>2</v>
      </c>
      <c r="AX888">
        <v>85738162</v>
      </c>
      <c r="AY888">
        <v>1</v>
      </c>
      <c r="AZ888">
        <v>0</v>
      </c>
      <c r="BA888">
        <v>877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CV888">
        <v>0</v>
      </c>
      <c r="CW888">
        <v>0</v>
      </c>
      <c r="CX888">
        <f>ROUND(Y888*Source!I455,9)</f>
        <v>0.1026</v>
      </c>
      <c r="CY888">
        <f t="shared" si="517"/>
        <v>760.17</v>
      </c>
      <c r="CZ888">
        <f t="shared" si="518"/>
        <v>53.42</v>
      </c>
      <c r="DA888">
        <f t="shared" si="519"/>
        <v>14.23</v>
      </c>
      <c r="DB888">
        <f t="shared" si="520"/>
        <v>10.15</v>
      </c>
      <c r="DC888">
        <f t="shared" si="521"/>
        <v>0</v>
      </c>
      <c r="DD888" t="s">
        <v>3</v>
      </c>
      <c r="DE888" t="s">
        <v>3</v>
      </c>
      <c r="DF888">
        <f t="shared" si="522"/>
        <v>77.989999999999995</v>
      </c>
      <c r="DG888">
        <f t="shared" si="523"/>
        <v>0</v>
      </c>
      <c r="DH888">
        <f t="shared" si="524"/>
        <v>0</v>
      </c>
      <c r="DI888">
        <f t="shared" si="489"/>
        <v>0</v>
      </c>
      <c r="DJ888">
        <f t="shared" si="525"/>
        <v>77.989999999999995</v>
      </c>
      <c r="DK888">
        <v>0</v>
      </c>
      <c r="DL888" t="s">
        <v>3</v>
      </c>
      <c r="DM888">
        <v>0</v>
      </c>
      <c r="DN888" t="s">
        <v>3</v>
      </c>
      <c r="DO888">
        <v>0</v>
      </c>
    </row>
    <row r="889" spans="1:119" x14ac:dyDescent="0.2">
      <c r="A889">
        <f>ROW(Source!A455)</f>
        <v>455</v>
      </c>
      <c r="B889">
        <v>85736473</v>
      </c>
      <c r="C889">
        <v>85738139</v>
      </c>
      <c r="D889">
        <v>85199158</v>
      </c>
      <c r="E889">
        <v>1</v>
      </c>
      <c r="F889">
        <v>1</v>
      </c>
      <c r="G889">
        <v>1081</v>
      </c>
      <c r="H889">
        <v>3</v>
      </c>
      <c r="I889" t="s">
        <v>695</v>
      </c>
      <c r="J889" t="s">
        <v>696</v>
      </c>
      <c r="K889" t="s">
        <v>697</v>
      </c>
      <c r="L889">
        <v>1339</v>
      </c>
      <c r="N889">
        <v>1007</v>
      </c>
      <c r="O889" t="s">
        <v>694</v>
      </c>
      <c r="P889" t="s">
        <v>694</v>
      </c>
      <c r="Q889">
        <v>1</v>
      </c>
      <c r="W889">
        <v>0</v>
      </c>
      <c r="X889">
        <v>-1235260082</v>
      </c>
      <c r="Y889">
        <f t="shared" si="516"/>
        <v>0.34200000000000003</v>
      </c>
      <c r="AA889">
        <v>101.33</v>
      </c>
      <c r="AB889">
        <v>0</v>
      </c>
      <c r="AC889">
        <v>0</v>
      </c>
      <c r="AD889">
        <v>0</v>
      </c>
      <c r="AE889">
        <v>5.82</v>
      </c>
      <c r="AF889">
        <v>0</v>
      </c>
      <c r="AG889">
        <v>0</v>
      </c>
      <c r="AH889">
        <v>0</v>
      </c>
      <c r="AI889">
        <v>17.41</v>
      </c>
      <c r="AJ889">
        <v>1</v>
      </c>
      <c r="AK889">
        <v>1</v>
      </c>
      <c r="AL889">
        <v>1</v>
      </c>
      <c r="AM889">
        <v>2</v>
      </c>
      <c r="AN889">
        <v>0</v>
      </c>
      <c r="AO889">
        <v>1</v>
      </c>
      <c r="AP889">
        <v>1</v>
      </c>
      <c r="AQ889">
        <v>0</v>
      </c>
      <c r="AR889">
        <v>0</v>
      </c>
      <c r="AS889" t="s">
        <v>3</v>
      </c>
      <c r="AT889">
        <v>0.34200000000000003</v>
      </c>
      <c r="AU889" t="s">
        <v>42</v>
      </c>
      <c r="AV889">
        <v>0</v>
      </c>
      <c r="AW889">
        <v>2</v>
      </c>
      <c r="AX889">
        <v>85738163</v>
      </c>
      <c r="AY889">
        <v>1</v>
      </c>
      <c r="AZ889">
        <v>0</v>
      </c>
      <c r="BA889">
        <v>878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CV889">
        <v>0</v>
      </c>
      <c r="CW889">
        <v>0</v>
      </c>
      <c r="CX889">
        <f>ROUND(Y889*Source!I455,9)</f>
        <v>0.18468000000000001</v>
      </c>
      <c r="CY889">
        <f t="shared" si="517"/>
        <v>101.33</v>
      </c>
      <c r="CZ889">
        <f t="shared" si="518"/>
        <v>5.82</v>
      </c>
      <c r="DA889">
        <f t="shared" si="519"/>
        <v>17.41</v>
      </c>
      <c r="DB889">
        <f t="shared" si="520"/>
        <v>1.99</v>
      </c>
      <c r="DC889">
        <f t="shared" si="521"/>
        <v>0</v>
      </c>
      <c r="DD889" t="s">
        <v>3</v>
      </c>
      <c r="DE889" t="s">
        <v>3</v>
      </c>
      <c r="DF889">
        <f t="shared" si="522"/>
        <v>18.71</v>
      </c>
      <c r="DG889">
        <f t="shared" si="523"/>
        <v>0</v>
      </c>
      <c r="DH889">
        <f t="shared" si="524"/>
        <v>0</v>
      </c>
      <c r="DI889">
        <f t="shared" si="489"/>
        <v>0</v>
      </c>
      <c r="DJ889">
        <f t="shared" si="525"/>
        <v>18.71</v>
      </c>
      <c r="DK889">
        <v>0</v>
      </c>
      <c r="DL889" t="s">
        <v>3</v>
      </c>
      <c r="DM889">
        <v>0</v>
      </c>
      <c r="DN889" t="s">
        <v>3</v>
      </c>
      <c r="DO889">
        <v>0</v>
      </c>
    </row>
    <row r="890" spans="1:119" x14ac:dyDescent="0.2">
      <c r="A890">
        <f>ROW(Source!A455)</f>
        <v>455</v>
      </c>
      <c r="B890">
        <v>85736473</v>
      </c>
      <c r="C890">
        <v>85738139</v>
      </c>
      <c r="D890">
        <v>85199230</v>
      </c>
      <c r="E890">
        <v>1</v>
      </c>
      <c r="F890">
        <v>1</v>
      </c>
      <c r="G890">
        <v>1081</v>
      </c>
      <c r="H890">
        <v>3</v>
      </c>
      <c r="I890" t="s">
        <v>736</v>
      </c>
      <c r="J890" t="s">
        <v>737</v>
      </c>
      <c r="K890" t="s">
        <v>738</v>
      </c>
      <c r="L890">
        <v>1348</v>
      </c>
      <c r="N890">
        <v>1009</v>
      </c>
      <c r="O890" t="s">
        <v>700</v>
      </c>
      <c r="P890" t="s">
        <v>700</v>
      </c>
      <c r="Q890">
        <v>1000</v>
      </c>
      <c r="W890">
        <v>0</v>
      </c>
      <c r="X890">
        <v>1270042986</v>
      </c>
      <c r="Y890">
        <f t="shared" si="516"/>
        <v>8.7000000000000001E-4</v>
      </c>
      <c r="AA890">
        <v>55941.2</v>
      </c>
      <c r="AB890">
        <v>0</v>
      </c>
      <c r="AC890">
        <v>0</v>
      </c>
      <c r="AD890">
        <v>0</v>
      </c>
      <c r="AE890">
        <v>16214.84</v>
      </c>
      <c r="AF890">
        <v>0</v>
      </c>
      <c r="AG890">
        <v>0</v>
      </c>
      <c r="AH890">
        <v>0</v>
      </c>
      <c r="AI890">
        <v>3.45</v>
      </c>
      <c r="AJ890">
        <v>1</v>
      </c>
      <c r="AK890">
        <v>1</v>
      </c>
      <c r="AL890">
        <v>1</v>
      </c>
      <c r="AM890">
        <v>2</v>
      </c>
      <c r="AN890">
        <v>0</v>
      </c>
      <c r="AO890">
        <v>1</v>
      </c>
      <c r="AP890">
        <v>1</v>
      </c>
      <c r="AQ890">
        <v>0</v>
      </c>
      <c r="AR890">
        <v>0</v>
      </c>
      <c r="AS890" t="s">
        <v>3</v>
      </c>
      <c r="AT890">
        <v>8.7000000000000001E-4</v>
      </c>
      <c r="AU890" t="s">
        <v>42</v>
      </c>
      <c r="AV890">
        <v>0</v>
      </c>
      <c r="AW890">
        <v>2</v>
      </c>
      <c r="AX890">
        <v>85738164</v>
      </c>
      <c r="AY890">
        <v>1</v>
      </c>
      <c r="AZ890">
        <v>0</v>
      </c>
      <c r="BA890">
        <v>879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CV890">
        <v>0</v>
      </c>
      <c r="CW890">
        <v>0</v>
      </c>
      <c r="CX890">
        <f>ROUND(Y890*Source!I455,9)</f>
        <v>4.6979999999999998E-4</v>
      </c>
      <c r="CY890">
        <f t="shared" si="517"/>
        <v>55941.2</v>
      </c>
      <c r="CZ890">
        <f t="shared" si="518"/>
        <v>16214.84</v>
      </c>
      <c r="DA890">
        <f t="shared" si="519"/>
        <v>3.45</v>
      </c>
      <c r="DB890">
        <f t="shared" si="520"/>
        <v>14.11</v>
      </c>
      <c r="DC890">
        <f t="shared" si="521"/>
        <v>0</v>
      </c>
      <c r="DD890" t="s">
        <v>3</v>
      </c>
      <c r="DE890" t="s">
        <v>3</v>
      </c>
      <c r="DF890">
        <f t="shared" si="522"/>
        <v>26.28</v>
      </c>
      <c r="DG890">
        <f t="shared" si="523"/>
        <v>0</v>
      </c>
      <c r="DH890">
        <f t="shared" si="524"/>
        <v>0</v>
      </c>
      <c r="DI890">
        <f t="shared" si="489"/>
        <v>0</v>
      </c>
      <c r="DJ890">
        <f t="shared" si="525"/>
        <v>26.28</v>
      </c>
      <c r="DK890">
        <v>0</v>
      </c>
      <c r="DL890" t="s">
        <v>3</v>
      </c>
      <c r="DM890">
        <v>0</v>
      </c>
      <c r="DN890" t="s">
        <v>3</v>
      </c>
      <c r="DO890">
        <v>0</v>
      </c>
    </row>
    <row r="891" spans="1:119" x14ac:dyDescent="0.2">
      <c r="A891">
        <f>ROW(Source!A455)</f>
        <v>455</v>
      </c>
      <c r="B891">
        <v>85736473</v>
      </c>
      <c r="C891">
        <v>85738139</v>
      </c>
      <c r="D891">
        <v>85199398</v>
      </c>
      <c r="E891">
        <v>1</v>
      </c>
      <c r="F891">
        <v>1</v>
      </c>
      <c r="G891">
        <v>1081</v>
      </c>
      <c r="H891">
        <v>3</v>
      </c>
      <c r="I891" t="s">
        <v>739</v>
      </c>
      <c r="J891" t="s">
        <v>740</v>
      </c>
      <c r="K891" t="s">
        <v>741</v>
      </c>
      <c r="L891">
        <v>1346</v>
      </c>
      <c r="N891">
        <v>1009</v>
      </c>
      <c r="O891" t="s">
        <v>723</v>
      </c>
      <c r="P891" t="s">
        <v>723</v>
      </c>
      <c r="Q891">
        <v>1</v>
      </c>
      <c r="W891">
        <v>0</v>
      </c>
      <c r="X891">
        <v>488689173</v>
      </c>
      <c r="Y891">
        <f t="shared" si="516"/>
        <v>0.1</v>
      </c>
      <c r="AA891">
        <v>85.81</v>
      </c>
      <c r="AB891">
        <v>0</v>
      </c>
      <c r="AC891">
        <v>0</v>
      </c>
      <c r="AD891">
        <v>0</v>
      </c>
      <c r="AE891">
        <v>20.190000000000001</v>
      </c>
      <c r="AF891">
        <v>0</v>
      </c>
      <c r="AG891">
        <v>0</v>
      </c>
      <c r="AH891">
        <v>0</v>
      </c>
      <c r="AI891">
        <v>4.25</v>
      </c>
      <c r="AJ891">
        <v>1</v>
      </c>
      <c r="AK891">
        <v>1</v>
      </c>
      <c r="AL891">
        <v>1</v>
      </c>
      <c r="AM891">
        <v>2</v>
      </c>
      <c r="AN891">
        <v>0</v>
      </c>
      <c r="AO891">
        <v>1</v>
      </c>
      <c r="AP891">
        <v>1</v>
      </c>
      <c r="AQ891">
        <v>0</v>
      </c>
      <c r="AR891">
        <v>0</v>
      </c>
      <c r="AS891" t="s">
        <v>3</v>
      </c>
      <c r="AT891">
        <v>0.1</v>
      </c>
      <c r="AU891" t="s">
        <v>42</v>
      </c>
      <c r="AV891">
        <v>0</v>
      </c>
      <c r="AW891">
        <v>2</v>
      </c>
      <c r="AX891">
        <v>85738165</v>
      </c>
      <c r="AY891">
        <v>1</v>
      </c>
      <c r="AZ891">
        <v>0</v>
      </c>
      <c r="BA891">
        <v>880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CV891">
        <v>0</v>
      </c>
      <c r="CW891">
        <v>0</v>
      </c>
      <c r="CX891">
        <f>ROUND(Y891*Source!I455,9)</f>
        <v>5.3999999999999999E-2</v>
      </c>
      <c r="CY891">
        <f t="shared" si="517"/>
        <v>85.81</v>
      </c>
      <c r="CZ891">
        <f t="shared" si="518"/>
        <v>20.190000000000001</v>
      </c>
      <c r="DA891">
        <f t="shared" si="519"/>
        <v>4.25</v>
      </c>
      <c r="DB891">
        <f t="shared" si="520"/>
        <v>2.02</v>
      </c>
      <c r="DC891">
        <f t="shared" si="521"/>
        <v>0</v>
      </c>
      <c r="DD891" t="s">
        <v>3</v>
      </c>
      <c r="DE891" t="s">
        <v>3</v>
      </c>
      <c r="DF891">
        <f t="shared" si="522"/>
        <v>4.63</v>
      </c>
      <c r="DG891">
        <f t="shared" si="523"/>
        <v>0</v>
      </c>
      <c r="DH891">
        <f t="shared" si="524"/>
        <v>0</v>
      </c>
      <c r="DI891">
        <f t="shared" si="489"/>
        <v>0</v>
      </c>
      <c r="DJ891">
        <f t="shared" si="525"/>
        <v>4.63</v>
      </c>
      <c r="DK891">
        <v>0</v>
      </c>
      <c r="DL891" t="s">
        <v>3</v>
      </c>
      <c r="DM891">
        <v>0</v>
      </c>
      <c r="DN891" t="s">
        <v>3</v>
      </c>
      <c r="DO891">
        <v>0</v>
      </c>
    </row>
    <row r="892" spans="1:119" x14ac:dyDescent="0.2">
      <c r="A892">
        <f>ROW(Source!A455)</f>
        <v>455</v>
      </c>
      <c r="B892">
        <v>85736473</v>
      </c>
      <c r="C892">
        <v>85738139</v>
      </c>
      <c r="D892">
        <v>85199540</v>
      </c>
      <c r="E892">
        <v>1</v>
      </c>
      <c r="F892">
        <v>1</v>
      </c>
      <c r="G892">
        <v>1081</v>
      </c>
      <c r="H892">
        <v>3</v>
      </c>
      <c r="I892" t="s">
        <v>742</v>
      </c>
      <c r="J892" t="s">
        <v>743</v>
      </c>
      <c r="K892" t="s">
        <v>744</v>
      </c>
      <c r="L892">
        <v>1348</v>
      </c>
      <c r="N892">
        <v>1009</v>
      </c>
      <c r="O892" t="s">
        <v>700</v>
      </c>
      <c r="P892" t="s">
        <v>700</v>
      </c>
      <c r="Q892">
        <v>1000</v>
      </c>
      <c r="W892">
        <v>0</v>
      </c>
      <c r="X892">
        <v>-1009884797</v>
      </c>
      <c r="Y892">
        <f t="shared" si="516"/>
        <v>4.0000000000000002E-4</v>
      </c>
      <c r="AA892">
        <v>64157.13</v>
      </c>
      <c r="AB892">
        <v>0</v>
      </c>
      <c r="AC892">
        <v>0</v>
      </c>
      <c r="AD892">
        <v>0</v>
      </c>
      <c r="AE892">
        <v>35445.93</v>
      </c>
      <c r="AF892">
        <v>0</v>
      </c>
      <c r="AG892">
        <v>0</v>
      </c>
      <c r="AH892">
        <v>0</v>
      </c>
      <c r="AI892">
        <v>1.81</v>
      </c>
      <c r="AJ892">
        <v>1</v>
      </c>
      <c r="AK892">
        <v>1</v>
      </c>
      <c r="AL892">
        <v>1</v>
      </c>
      <c r="AM892">
        <v>2</v>
      </c>
      <c r="AN892">
        <v>0</v>
      </c>
      <c r="AO892">
        <v>1</v>
      </c>
      <c r="AP892">
        <v>1</v>
      </c>
      <c r="AQ892">
        <v>0</v>
      </c>
      <c r="AR892">
        <v>0</v>
      </c>
      <c r="AS892" t="s">
        <v>3</v>
      </c>
      <c r="AT892">
        <v>4.0000000000000002E-4</v>
      </c>
      <c r="AU892" t="s">
        <v>42</v>
      </c>
      <c r="AV892">
        <v>0</v>
      </c>
      <c r="AW892">
        <v>2</v>
      </c>
      <c r="AX892">
        <v>85738166</v>
      </c>
      <c r="AY892">
        <v>1</v>
      </c>
      <c r="AZ892">
        <v>0</v>
      </c>
      <c r="BA892">
        <v>881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CV892">
        <v>0</v>
      </c>
      <c r="CW892">
        <v>0</v>
      </c>
      <c r="CX892">
        <f>ROUND(Y892*Source!I455,9)</f>
        <v>2.1599999999999999E-4</v>
      </c>
      <c r="CY892">
        <f t="shared" si="517"/>
        <v>64157.13</v>
      </c>
      <c r="CZ892">
        <f t="shared" si="518"/>
        <v>35445.93</v>
      </c>
      <c r="DA892">
        <f t="shared" si="519"/>
        <v>1.81</v>
      </c>
      <c r="DB892">
        <f t="shared" si="520"/>
        <v>14.18</v>
      </c>
      <c r="DC892">
        <f t="shared" si="521"/>
        <v>0</v>
      </c>
      <c r="DD892" t="s">
        <v>3</v>
      </c>
      <c r="DE892" t="s">
        <v>3</v>
      </c>
      <c r="DF892">
        <f t="shared" si="522"/>
        <v>13.86</v>
      </c>
      <c r="DG892">
        <f t="shared" si="523"/>
        <v>0</v>
      </c>
      <c r="DH892">
        <f t="shared" si="524"/>
        <v>0</v>
      </c>
      <c r="DI892">
        <f t="shared" si="489"/>
        <v>0</v>
      </c>
      <c r="DJ892">
        <f t="shared" si="525"/>
        <v>13.86</v>
      </c>
      <c r="DK892">
        <v>0</v>
      </c>
      <c r="DL892" t="s">
        <v>3</v>
      </c>
      <c r="DM892">
        <v>0</v>
      </c>
      <c r="DN892" t="s">
        <v>3</v>
      </c>
      <c r="DO892">
        <v>0</v>
      </c>
    </row>
    <row r="893" spans="1:119" x14ac:dyDescent="0.2">
      <c r="A893">
        <f>ROW(Source!A455)</f>
        <v>455</v>
      </c>
      <c r="B893">
        <v>85736473</v>
      </c>
      <c r="C893">
        <v>85738139</v>
      </c>
      <c r="D893">
        <v>85211458</v>
      </c>
      <c r="E893">
        <v>1</v>
      </c>
      <c r="F893">
        <v>1</v>
      </c>
      <c r="G893">
        <v>1081</v>
      </c>
      <c r="H893">
        <v>3</v>
      </c>
      <c r="I893" t="s">
        <v>179</v>
      </c>
      <c r="J893" t="s">
        <v>181</v>
      </c>
      <c r="K893" t="s">
        <v>180</v>
      </c>
      <c r="L893">
        <v>1301</v>
      </c>
      <c r="N893">
        <v>1003</v>
      </c>
      <c r="O893" t="s">
        <v>156</v>
      </c>
      <c r="P893" t="s">
        <v>156</v>
      </c>
      <c r="Q893">
        <v>1</v>
      </c>
      <c r="W893">
        <v>0</v>
      </c>
      <c r="X893">
        <v>-2048145394</v>
      </c>
      <c r="Y893">
        <f t="shared" si="516"/>
        <v>100</v>
      </c>
      <c r="AA893">
        <v>687.98</v>
      </c>
      <c r="AB893">
        <v>0</v>
      </c>
      <c r="AC893">
        <v>0</v>
      </c>
      <c r="AD893">
        <v>0</v>
      </c>
      <c r="AE893">
        <v>41.57</v>
      </c>
      <c r="AF893">
        <v>0</v>
      </c>
      <c r="AG893">
        <v>0</v>
      </c>
      <c r="AH893">
        <v>0</v>
      </c>
      <c r="AI893">
        <v>16.55</v>
      </c>
      <c r="AJ893">
        <v>1</v>
      </c>
      <c r="AK893">
        <v>1</v>
      </c>
      <c r="AL893">
        <v>1</v>
      </c>
      <c r="AM893">
        <v>0</v>
      </c>
      <c r="AN893">
        <v>0</v>
      </c>
      <c r="AO893">
        <v>0</v>
      </c>
      <c r="AP893">
        <v>1</v>
      </c>
      <c r="AQ893">
        <v>0</v>
      </c>
      <c r="AR893">
        <v>0</v>
      </c>
      <c r="AS893" t="s">
        <v>3</v>
      </c>
      <c r="AT893">
        <v>100</v>
      </c>
      <c r="AU893" t="s">
        <v>42</v>
      </c>
      <c r="AV893">
        <v>0</v>
      </c>
      <c r="AW893">
        <v>1</v>
      </c>
      <c r="AX893">
        <v>-1</v>
      </c>
      <c r="AY893">
        <v>0</v>
      </c>
      <c r="AZ893">
        <v>0</v>
      </c>
      <c r="BA893" t="s">
        <v>3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CV893">
        <v>0</v>
      </c>
      <c r="CW893">
        <v>0</v>
      </c>
      <c r="CX893">
        <f>ROUND(Y893*Source!I455,9)</f>
        <v>54</v>
      </c>
      <c r="CY893">
        <f t="shared" si="517"/>
        <v>687.98</v>
      </c>
      <c r="CZ893">
        <f t="shared" si="518"/>
        <v>41.57</v>
      </c>
      <c r="DA893">
        <f t="shared" si="519"/>
        <v>16.55</v>
      </c>
      <c r="DB893">
        <f t="shared" si="520"/>
        <v>4157</v>
      </c>
      <c r="DC893">
        <f t="shared" si="521"/>
        <v>0</v>
      </c>
      <c r="DD893" t="s">
        <v>3</v>
      </c>
      <c r="DE893" t="s">
        <v>3</v>
      </c>
      <c r="DF893">
        <f t="shared" si="522"/>
        <v>37150.92</v>
      </c>
      <c r="DG893">
        <f t="shared" si="523"/>
        <v>0</v>
      </c>
      <c r="DH893">
        <f t="shared" si="524"/>
        <v>0</v>
      </c>
      <c r="DI893">
        <f t="shared" si="489"/>
        <v>0</v>
      </c>
      <c r="DJ893">
        <f t="shared" si="525"/>
        <v>37150.92</v>
      </c>
      <c r="DK893">
        <v>0</v>
      </c>
      <c r="DL893" t="s">
        <v>3</v>
      </c>
      <c r="DM893">
        <v>0</v>
      </c>
      <c r="DN893" t="s">
        <v>3</v>
      </c>
      <c r="DO893">
        <v>0</v>
      </c>
    </row>
    <row r="894" spans="1:119" x14ac:dyDescent="0.2">
      <c r="A894">
        <f>ROW(Source!A455)</f>
        <v>455</v>
      </c>
      <c r="B894">
        <v>85736473</v>
      </c>
      <c r="C894">
        <v>85738139</v>
      </c>
      <c r="D894">
        <v>85216792</v>
      </c>
      <c r="E894">
        <v>1</v>
      </c>
      <c r="F894">
        <v>1</v>
      </c>
      <c r="G894">
        <v>1081</v>
      </c>
      <c r="H894">
        <v>3</v>
      </c>
      <c r="I894" t="s">
        <v>175</v>
      </c>
      <c r="J894" t="s">
        <v>177</v>
      </c>
      <c r="K894" t="s">
        <v>176</v>
      </c>
      <c r="L894">
        <v>1354</v>
      </c>
      <c r="N894">
        <v>1010</v>
      </c>
      <c r="O894" t="s">
        <v>146</v>
      </c>
      <c r="P894" t="s">
        <v>146</v>
      </c>
      <c r="Q894">
        <v>1</v>
      </c>
      <c r="W894">
        <v>0</v>
      </c>
      <c r="X894">
        <v>-254914390</v>
      </c>
      <c r="Y894">
        <f t="shared" si="516"/>
        <v>5.5555560000000002</v>
      </c>
      <c r="AA894">
        <v>1462.66</v>
      </c>
      <c r="AB894">
        <v>0</v>
      </c>
      <c r="AC894">
        <v>0</v>
      </c>
      <c r="AD894">
        <v>0</v>
      </c>
      <c r="AE894">
        <v>74.36</v>
      </c>
      <c r="AF894">
        <v>0</v>
      </c>
      <c r="AG894">
        <v>0</v>
      </c>
      <c r="AH894">
        <v>0</v>
      </c>
      <c r="AI894">
        <v>19.670000000000002</v>
      </c>
      <c r="AJ894">
        <v>1</v>
      </c>
      <c r="AK894">
        <v>1</v>
      </c>
      <c r="AL894">
        <v>1</v>
      </c>
      <c r="AM894">
        <v>0</v>
      </c>
      <c r="AN894">
        <v>0</v>
      </c>
      <c r="AO894">
        <v>0</v>
      </c>
      <c r="AP894">
        <v>1</v>
      </c>
      <c r="AQ894">
        <v>0</v>
      </c>
      <c r="AR894">
        <v>0</v>
      </c>
      <c r="AS894" t="s">
        <v>3</v>
      </c>
      <c r="AT894">
        <v>5.5555560000000002</v>
      </c>
      <c r="AU894" t="s">
        <v>42</v>
      </c>
      <c r="AV894">
        <v>0</v>
      </c>
      <c r="AW894">
        <v>1</v>
      </c>
      <c r="AX894">
        <v>-1</v>
      </c>
      <c r="AY894">
        <v>0</v>
      </c>
      <c r="AZ894">
        <v>0</v>
      </c>
      <c r="BA894" t="s">
        <v>3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CV894">
        <v>0</v>
      </c>
      <c r="CW894">
        <v>0</v>
      </c>
      <c r="CX894">
        <f>ROUND(Y894*Source!I455,9)</f>
        <v>3.0000002399999999</v>
      </c>
      <c r="CY894">
        <f t="shared" si="517"/>
        <v>1462.66</v>
      </c>
      <c r="CZ894">
        <f t="shared" si="518"/>
        <v>74.36</v>
      </c>
      <c r="DA894">
        <f t="shared" si="519"/>
        <v>19.670000000000002</v>
      </c>
      <c r="DB894">
        <f t="shared" si="520"/>
        <v>413.11</v>
      </c>
      <c r="DC894">
        <f t="shared" si="521"/>
        <v>0</v>
      </c>
      <c r="DD894" t="s">
        <v>3</v>
      </c>
      <c r="DE894" t="s">
        <v>3</v>
      </c>
      <c r="DF894">
        <f t="shared" si="522"/>
        <v>4387.9799999999996</v>
      </c>
      <c r="DG894">
        <f t="shared" si="523"/>
        <v>0</v>
      </c>
      <c r="DH894">
        <f t="shared" si="524"/>
        <v>0</v>
      </c>
      <c r="DI894">
        <f t="shared" si="489"/>
        <v>0</v>
      </c>
      <c r="DJ894">
        <f t="shared" si="525"/>
        <v>4387.9799999999996</v>
      </c>
      <c r="DK894">
        <v>0</v>
      </c>
      <c r="DL894" t="s">
        <v>3</v>
      </c>
      <c r="DM894">
        <v>0</v>
      </c>
      <c r="DN894" t="s">
        <v>3</v>
      </c>
      <c r="DO894">
        <v>0</v>
      </c>
    </row>
    <row r="895" spans="1:119" x14ac:dyDescent="0.2">
      <c r="A895">
        <f>ROW(Source!A460)</f>
        <v>460</v>
      </c>
      <c r="B895">
        <v>85736471</v>
      </c>
      <c r="C895">
        <v>85738173</v>
      </c>
      <c r="D895">
        <v>85164021</v>
      </c>
      <c r="E895">
        <v>1081</v>
      </c>
      <c r="F895">
        <v>1</v>
      </c>
      <c r="G895">
        <v>1081</v>
      </c>
      <c r="H895">
        <v>1</v>
      </c>
      <c r="I895" t="s">
        <v>684</v>
      </c>
      <c r="J895" t="s">
        <v>3</v>
      </c>
      <c r="K895" t="s">
        <v>685</v>
      </c>
      <c r="L895">
        <v>1191</v>
      </c>
      <c r="N895">
        <v>1013</v>
      </c>
      <c r="O895" t="s">
        <v>686</v>
      </c>
      <c r="P895" t="s">
        <v>686</v>
      </c>
      <c r="Q895">
        <v>1</v>
      </c>
      <c r="W895">
        <v>0</v>
      </c>
      <c r="X895">
        <v>476480486</v>
      </c>
      <c r="Y895">
        <f>((AT895*1.15)*1.2)</f>
        <v>46.506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1</v>
      </c>
      <c r="AJ895">
        <v>1</v>
      </c>
      <c r="AK895">
        <v>1</v>
      </c>
      <c r="AL895">
        <v>1</v>
      </c>
      <c r="AM895">
        <v>-2</v>
      </c>
      <c r="AN895">
        <v>0</v>
      </c>
      <c r="AO895">
        <v>1</v>
      </c>
      <c r="AP895">
        <v>1</v>
      </c>
      <c r="AQ895">
        <v>0</v>
      </c>
      <c r="AR895">
        <v>0</v>
      </c>
      <c r="AS895" t="s">
        <v>3</v>
      </c>
      <c r="AT895">
        <v>33.700000000000003</v>
      </c>
      <c r="AU895" t="s">
        <v>141</v>
      </c>
      <c r="AV895">
        <v>1</v>
      </c>
      <c r="AW895">
        <v>2</v>
      </c>
      <c r="AX895">
        <v>85738189</v>
      </c>
      <c r="AY895">
        <v>1</v>
      </c>
      <c r="AZ895">
        <v>0</v>
      </c>
      <c r="BA895">
        <v>885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CU895">
        <f>ROUND(AT895*Source!I460*AH895*AL895,2)</f>
        <v>0</v>
      </c>
      <c r="CV895">
        <f>ROUND(Y895*Source!I460,9)</f>
        <v>20.927700000000002</v>
      </c>
      <c r="CW895">
        <v>0</v>
      </c>
      <c r="CX895">
        <f>ROUND(Y895*Source!I460,9)</f>
        <v>20.927700000000002</v>
      </c>
      <c r="CY895">
        <f>AD895</f>
        <v>0</v>
      </c>
      <c r="CZ895">
        <f>AH895</f>
        <v>0</v>
      </c>
      <c r="DA895">
        <f>AL895</f>
        <v>1</v>
      </c>
      <c r="DB895">
        <f>ROUND(((ROUND(AT895*CZ895,2)*1.15)*1.2),6)</f>
        <v>0</v>
      </c>
      <c r="DC895">
        <f>ROUND(((ROUND(AT895*AG895,2)*1.15)*1.2),6)</f>
        <v>0</v>
      </c>
      <c r="DD895" t="s">
        <v>3</v>
      </c>
      <c r="DE895" t="s">
        <v>3</v>
      </c>
      <c r="DF895">
        <f t="shared" ref="DF895:DF912" si="526">ROUND(ROUND(AE895,2)*CX895,2)</f>
        <v>0</v>
      </c>
      <c r="DG895">
        <f t="shared" si="523"/>
        <v>0</v>
      </c>
      <c r="DH895">
        <f t="shared" si="524"/>
        <v>0</v>
      </c>
      <c r="DI895">
        <f t="shared" si="489"/>
        <v>0</v>
      </c>
      <c r="DJ895">
        <f>DI895</f>
        <v>0</v>
      </c>
      <c r="DK895">
        <v>0</v>
      </c>
      <c r="DL895" t="s">
        <v>3</v>
      </c>
      <c r="DM895">
        <v>0</v>
      </c>
      <c r="DN895" t="s">
        <v>3</v>
      </c>
      <c r="DO895">
        <v>0</v>
      </c>
    </row>
    <row r="896" spans="1:119" x14ac:dyDescent="0.2">
      <c r="A896">
        <f>ROW(Source!A460)</f>
        <v>460</v>
      </c>
      <c r="B896">
        <v>85736471</v>
      </c>
      <c r="C896">
        <v>85738173</v>
      </c>
      <c r="D896">
        <v>85229630</v>
      </c>
      <c r="E896">
        <v>1</v>
      </c>
      <c r="F896">
        <v>1</v>
      </c>
      <c r="G896">
        <v>1081</v>
      </c>
      <c r="H896">
        <v>2</v>
      </c>
      <c r="I896" t="s">
        <v>724</v>
      </c>
      <c r="J896" t="s">
        <v>725</v>
      </c>
      <c r="K896" t="s">
        <v>726</v>
      </c>
      <c r="L896">
        <v>1368</v>
      </c>
      <c r="N896">
        <v>1011</v>
      </c>
      <c r="O896" t="s">
        <v>690</v>
      </c>
      <c r="P896" t="s">
        <v>690</v>
      </c>
      <c r="Q896">
        <v>1</v>
      </c>
      <c r="W896">
        <v>0</v>
      </c>
      <c r="X896">
        <v>378609176</v>
      </c>
      <c r="Y896">
        <f>((AT896*1.25)*1.2)</f>
        <v>1.7849999999999997</v>
      </c>
      <c r="AA896">
        <v>0</v>
      </c>
      <c r="AB896">
        <v>3.39</v>
      </c>
      <c r="AC896">
        <v>0</v>
      </c>
      <c r="AD896">
        <v>0</v>
      </c>
      <c r="AE896">
        <v>0</v>
      </c>
      <c r="AF896">
        <v>3.18</v>
      </c>
      <c r="AG896">
        <v>0</v>
      </c>
      <c r="AH896">
        <v>0</v>
      </c>
      <c r="AI896">
        <v>1</v>
      </c>
      <c r="AJ896">
        <v>1</v>
      </c>
      <c r="AK896">
        <v>1</v>
      </c>
      <c r="AL896">
        <v>1</v>
      </c>
      <c r="AM896">
        <v>-2</v>
      </c>
      <c r="AN896">
        <v>0</v>
      </c>
      <c r="AO896">
        <v>1</v>
      </c>
      <c r="AP896">
        <v>1</v>
      </c>
      <c r="AQ896">
        <v>0</v>
      </c>
      <c r="AR896">
        <v>0</v>
      </c>
      <c r="AS896" t="s">
        <v>3</v>
      </c>
      <c r="AT896">
        <v>1.19</v>
      </c>
      <c r="AU896" t="s">
        <v>140</v>
      </c>
      <c r="AV896">
        <v>0</v>
      </c>
      <c r="AW896">
        <v>2</v>
      </c>
      <c r="AX896">
        <v>85738190</v>
      </c>
      <c r="AY896">
        <v>1</v>
      </c>
      <c r="AZ896">
        <v>0</v>
      </c>
      <c r="BA896">
        <v>886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CV896">
        <v>0</v>
      </c>
      <c r="CW896">
        <f>ROUND(Y896*Source!I460*DO896,9)</f>
        <v>0</v>
      </c>
      <c r="CX896">
        <f>ROUND(Y896*Source!I460,9)</f>
        <v>0.80325000000000002</v>
      </c>
      <c r="CY896">
        <f>AB896</f>
        <v>3.39</v>
      </c>
      <c r="CZ896">
        <f>AF896</f>
        <v>3.18</v>
      </c>
      <c r="DA896">
        <f>AJ896</f>
        <v>1</v>
      </c>
      <c r="DB896">
        <f>ROUND(((ROUND(AT896*CZ896,2)*1.25)*1.2),6)</f>
        <v>5.67</v>
      </c>
      <c r="DC896">
        <f>ROUND(((ROUND(AT896*AG896,2)*1.25)*1.2),6)</f>
        <v>0</v>
      </c>
      <c r="DD896" t="s">
        <v>3</v>
      </c>
      <c r="DE896" t="s">
        <v>3</v>
      </c>
      <c r="DF896">
        <f t="shared" si="526"/>
        <v>0</v>
      </c>
      <c r="DG896">
        <f t="shared" si="523"/>
        <v>2.5499999999999998</v>
      </c>
      <c r="DH896">
        <f t="shared" si="524"/>
        <v>0</v>
      </c>
      <c r="DI896">
        <f t="shared" si="489"/>
        <v>0</v>
      </c>
      <c r="DJ896">
        <f>DG896</f>
        <v>2.5499999999999998</v>
      </c>
      <c r="DK896">
        <v>0</v>
      </c>
      <c r="DL896" t="s">
        <v>3</v>
      </c>
      <c r="DM896">
        <v>0</v>
      </c>
      <c r="DN896" t="s">
        <v>3</v>
      </c>
      <c r="DO896">
        <v>0</v>
      </c>
    </row>
    <row r="897" spans="1:119" x14ac:dyDescent="0.2">
      <c r="A897">
        <f>ROW(Source!A460)</f>
        <v>460</v>
      </c>
      <c r="B897">
        <v>85736471</v>
      </c>
      <c r="C897">
        <v>85738173</v>
      </c>
      <c r="D897">
        <v>85229932</v>
      </c>
      <c r="E897">
        <v>1</v>
      </c>
      <c r="F897">
        <v>1</v>
      </c>
      <c r="G897">
        <v>1081</v>
      </c>
      <c r="H897">
        <v>2</v>
      </c>
      <c r="I897" t="s">
        <v>704</v>
      </c>
      <c r="J897" t="s">
        <v>705</v>
      </c>
      <c r="K897" t="s">
        <v>706</v>
      </c>
      <c r="L897">
        <v>1368</v>
      </c>
      <c r="N897">
        <v>1011</v>
      </c>
      <c r="O897" t="s">
        <v>690</v>
      </c>
      <c r="P897" t="s">
        <v>690</v>
      </c>
      <c r="Q897">
        <v>1</v>
      </c>
      <c r="W897">
        <v>0</v>
      </c>
      <c r="X897">
        <v>874612079</v>
      </c>
      <c r="Y897">
        <f>((AT897*1.25)*1.2)</f>
        <v>0.6</v>
      </c>
      <c r="AA897">
        <v>0</v>
      </c>
      <c r="AB897">
        <v>88.67</v>
      </c>
      <c r="AC897">
        <v>13.47</v>
      </c>
      <c r="AD897">
        <v>0</v>
      </c>
      <c r="AE897">
        <v>0</v>
      </c>
      <c r="AF897">
        <v>83.1</v>
      </c>
      <c r="AG897">
        <v>12.62</v>
      </c>
      <c r="AH897">
        <v>0</v>
      </c>
      <c r="AI897">
        <v>1</v>
      </c>
      <c r="AJ897">
        <v>1</v>
      </c>
      <c r="AK897">
        <v>1</v>
      </c>
      <c r="AL897">
        <v>1</v>
      </c>
      <c r="AM897">
        <v>-2</v>
      </c>
      <c r="AN897">
        <v>0</v>
      </c>
      <c r="AO897">
        <v>1</v>
      </c>
      <c r="AP897">
        <v>1</v>
      </c>
      <c r="AQ897">
        <v>0</v>
      </c>
      <c r="AR897">
        <v>0</v>
      </c>
      <c r="AS897" t="s">
        <v>3</v>
      </c>
      <c r="AT897">
        <v>0.4</v>
      </c>
      <c r="AU897" t="s">
        <v>140</v>
      </c>
      <c r="AV897">
        <v>0</v>
      </c>
      <c r="AW897">
        <v>2</v>
      </c>
      <c r="AX897">
        <v>85738191</v>
      </c>
      <c r="AY897">
        <v>1</v>
      </c>
      <c r="AZ897">
        <v>0</v>
      </c>
      <c r="BA897">
        <v>887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CV897">
        <v>0</v>
      </c>
      <c r="CW897">
        <f>ROUND(Y897*Source!I460*DO897,9)</f>
        <v>3.4074</v>
      </c>
      <c r="CX897">
        <f>ROUND(Y897*Source!I460,9)</f>
        <v>0.27</v>
      </c>
      <c r="CY897">
        <f>AB897</f>
        <v>88.67</v>
      </c>
      <c r="CZ897">
        <f>AF897</f>
        <v>83.1</v>
      </c>
      <c r="DA897">
        <f>AJ897</f>
        <v>1</v>
      </c>
      <c r="DB897">
        <f>ROUND(((ROUND(AT897*CZ897,2)*1.25)*1.2),6)</f>
        <v>49.86</v>
      </c>
      <c r="DC897">
        <f>ROUND(((ROUND(AT897*AG897,2)*1.25)*1.2),6)</f>
        <v>7.5750000000000002</v>
      </c>
      <c r="DD897" t="s">
        <v>3</v>
      </c>
      <c r="DE897" t="s">
        <v>3</v>
      </c>
      <c r="DF897">
        <f t="shared" si="526"/>
        <v>0</v>
      </c>
      <c r="DG897">
        <f t="shared" si="523"/>
        <v>22.44</v>
      </c>
      <c r="DH897">
        <f t="shared" si="524"/>
        <v>3.41</v>
      </c>
      <c r="DI897">
        <f t="shared" ref="DI897:DI960" si="527">ROUND(ROUND(AH897,2)*CX897,2)</f>
        <v>0</v>
      </c>
      <c r="DJ897">
        <f>DG897</f>
        <v>22.44</v>
      </c>
      <c r="DK897">
        <v>0</v>
      </c>
      <c r="DL897" t="s">
        <v>707</v>
      </c>
      <c r="DM897">
        <v>0</v>
      </c>
      <c r="DN897" t="s">
        <v>686</v>
      </c>
      <c r="DO897">
        <v>12.62</v>
      </c>
    </row>
    <row r="898" spans="1:119" x14ac:dyDescent="0.2">
      <c r="A898">
        <f>ROW(Source!A460)</f>
        <v>460</v>
      </c>
      <c r="B898">
        <v>85736471</v>
      </c>
      <c r="C898">
        <v>85738173</v>
      </c>
      <c r="D898">
        <v>85229166</v>
      </c>
      <c r="E898">
        <v>1</v>
      </c>
      <c r="F898">
        <v>1</v>
      </c>
      <c r="G898">
        <v>1081</v>
      </c>
      <c r="H898">
        <v>2</v>
      </c>
      <c r="I898" t="s">
        <v>727</v>
      </c>
      <c r="J898" t="s">
        <v>728</v>
      </c>
      <c r="K898" t="s">
        <v>729</v>
      </c>
      <c r="L898">
        <v>1368</v>
      </c>
      <c r="N898">
        <v>1011</v>
      </c>
      <c r="O898" t="s">
        <v>690</v>
      </c>
      <c r="P898" t="s">
        <v>690</v>
      </c>
      <c r="Q898">
        <v>1</v>
      </c>
      <c r="W898">
        <v>0</v>
      </c>
      <c r="X898">
        <v>-44940208</v>
      </c>
      <c r="Y898">
        <f>((AT898*1.25)*1.2)</f>
        <v>0.09</v>
      </c>
      <c r="AA898">
        <v>0</v>
      </c>
      <c r="AB898">
        <v>191.17</v>
      </c>
      <c r="AC898">
        <v>18.059999999999999</v>
      </c>
      <c r="AD898">
        <v>0</v>
      </c>
      <c r="AE898">
        <v>0</v>
      </c>
      <c r="AF898">
        <v>179.17</v>
      </c>
      <c r="AG898">
        <v>16.93</v>
      </c>
      <c r="AH898">
        <v>0</v>
      </c>
      <c r="AI898">
        <v>1</v>
      </c>
      <c r="AJ898">
        <v>1</v>
      </c>
      <c r="AK898">
        <v>1</v>
      </c>
      <c r="AL898">
        <v>1</v>
      </c>
      <c r="AM898">
        <v>-2</v>
      </c>
      <c r="AN898">
        <v>0</v>
      </c>
      <c r="AO898">
        <v>1</v>
      </c>
      <c r="AP898">
        <v>1</v>
      </c>
      <c r="AQ898">
        <v>0</v>
      </c>
      <c r="AR898">
        <v>0</v>
      </c>
      <c r="AS898" t="s">
        <v>3</v>
      </c>
      <c r="AT898">
        <v>0.06</v>
      </c>
      <c r="AU898" t="s">
        <v>140</v>
      </c>
      <c r="AV898">
        <v>0</v>
      </c>
      <c r="AW898">
        <v>2</v>
      </c>
      <c r="AX898">
        <v>85738192</v>
      </c>
      <c r="AY898">
        <v>1</v>
      </c>
      <c r="AZ898">
        <v>0</v>
      </c>
      <c r="BA898">
        <v>888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CV898">
        <v>0</v>
      </c>
      <c r="CW898">
        <f>ROUND(Y898*Source!I460*DO898,9)</f>
        <v>0.68566499999999997</v>
      </c>
      <c r="CX898">
        <f>ROUND(Y898*Source!I460,9)</f>
        <v>4.0500000000000001E-2</v>
      </c>
      <c r="CY898">
        <f>AB898</f>
        <v>191.17</v>
      </c>
      <c r="CZ898">
        <f>AF898</f>
        <v>179.17</v>
      </c>
      <c r="DA898">
        <f>AJ898</f>
        <v>1</v>
      </c>
      <c r="DB898">
        <f>ROUND(((ROUND(AT898*CZ898,2)*1.25)*1.2),6)</f>
        <v>16.125</v>
      </c>
      <c r="DC898">
        <f>ROUND(((ROUND(AT898*AG898,2)*1.25)*1.2),6)</f>
        <v>1.53</v>
      </c>
      <c r="DD898" t="s">
        <v>3</v>
      </c>
      <c r="DE898" t="s">
        <v>3</v>
      </c>
      <c r="DF898">
        <f t="shared" si="526"/>
        <v>0</v>
      </c>
      <c r="DG898">
        <f t="shared" si="523"/>
        <v>7.26</v>
      </c>
      <c r="DH898">
        <f t="shared" si="524"/>
        <v>0.69</v>
      </c>
      <c r="DI898">
        <f t="shared" si="527"/>
        <v>0</v>
      </c>
      <c r="DJ898">
        <f>DG898</f>
        <v>7.26</v>
      </c>
      <c r="DK898">
        <v>0</v>
      </c>
      <c r="DL898" t="s">
        <v>707</v>
      </c>
      <c r="DM898">
        <v>0</v>
      </c>
      <c r="DN898" t="s">
        <v>686</v>
      </c>
      <c r="DO898">
        <v>16.93</v>
      </c>
    </row>
    <row r="899" spans="1:119" x14ac:dyDescent="0.2">
      <c r="A899">
        <f>ROW(Source!A460)</f>
        <v>460</v>
      </c>
      <c r="B899">
        <v>85736471</v>
      </c>
      <c r="C899">
        <v>85738173</v>
      </c>
      <c r="D899">
        <v>85198960</v>
      </c>
      <c r="E899">
        <v>1</v>
      </c>
      <c r="F899">
        <v>1</v>
      </c>
      <c r="G899">
        <v>1081</v>
      </c>
      <c r="H899">
        <v>3</v>
      </c>
      <c r="I899" t="s">
        <v>714</v>
      </c>
      <c r="J899" t="s">
        <v>715</v>
      </c>
      <c r="K899" t="s">
        <v>716</v>
      </c>
      <c r="L899">
        <v>1339</v>
      </c>
      <c r="N899">
        <v>1007</v>
      </c>
      <c r="O899" t="s">
        <v>694</v>
      </c>
      <c r="P899" t="s">
        <v>694</v>
      </c>
      <c r="Q899">
        <v>1</v>
      </c>
      <c r="W899">
        <v>0</v>
      </c>
      <c r="X899">
        <v>-1622585150</v>
      </c>
      <c r="Y899">
        <f t="shared" ref="Y899:Y908" si="528">((AT899*1)*1)</f>
        <v>0.15067</v>
      </c>
      <c r="AA899">
        <v>7.07</v>
      </c>
      <c r="AB899">
        <v>0</v>
      </c>
      <c r="AC899">
        <v>0</v>
      </c>
      <c r="AD899">
        <v>0</v>
      </c>
      <c r="AE899">
        <v>7.07</v>
      </c>
      <c r="AF899">
        <v>0</v>
      </c>
      <c r="AG899">
        <v>0</v>
      </c>
      <c r="AH899">
        <v>0</v>
      </c>
      <c r="AI899">
        <v>1</v>
      </c>
      <c r="AJ899">
        <v>1</v>
      </c>
      <c r="AK899">
        <v>1</v>
      </c>
      <c r="AL899">
        <v>1</v>
      </c>
      <c r="AM899">
        <v>-2</v>
      </c>
      <c r="AN899">
        <v>0</v>
      </c>
      <c r="AO899">
        <v>1</v>
      </c>
      <c r="AP899">
        <v>1</v>
      </c>
      <c r="AQ899">
        <v>0</v>
      </c>
      <c r="AR899">
        <v>0</v>
      </c>
      <c r="AS899" t="s">
        <v>3</v>
      </c>
      <c r="AT899">
        <v>0.15067</v>
      </c>
      <c r="AU899" t="s">
        <v>42</v>
      </c>
      <c r="AV899">
        <v>0</v>
      </c>
      <c r="AW899">
        <v>2</v>
      </c>
      <c r="AX899">
        <v>85738193</v>
      </c>
      <c r="AY899">
        <v>1</v>
      </c>
      <c r="AZ899">
        <v>0</v>
      </c>
      <c r="BA899">
        <v>889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CV899">
        <v>0</v>
      </c>
      <c r="CW899">
        <v>0</v>
      </c>
      <c r="CX899">
        <f>ROUND(Y899*Source!I460,9)</f>
        <v>6.7801500000000001E-2</v>
      </c>
      <c r="CY899">
        <f t="shared" ref="CY899:CY908" si="529">AA899</f>
        <v>7.07</v>
      </c>
      <c r="CZ899">
        <f t="shared" ref="CZ899:CZ908" si="530">AE899</f>
        <v>7.07</v>
      </c>
      <c r="DA899">
        <f t="shared" ref="DA899:DA908" si="531">AI899</f>
        <v>1</v>
      </c>
      <c r="DB899">
        <f t="shared" ref="DB899:DB908" si="532">ROUND(((ROUND(AT899*CZ899,2)*1)*1),6)</f>
        <v>1.07</v>
      </c>
      <c r="DC899">
        <f t="shared" ref="DC899:DC908" si="533">ROUND(((ROUND(AT899*AG899,2)*1)*1),6)</f>
        <v>0</v>
      </c>
      <c r="DD899" t="s">
        <v>3</v>
      </c>
      <c r="DE899" t="s">
        <v>3</v>
      </c>
      <c r="DF899">
        <f t="shared" si="526"/>
        <v>0.48</v>
      </c>
      <c r="DG899">
        <f t="shared" si="523"/>
        <v>0</v>
      </c>
      <c r="DH899">
        <f t="shared" si="524"/>
        <v>0</v>
      </c>
      <c r="DI899">
        <f t="shared" si="527"/>
        <v>0</v>
      </c>
      <c r="DJ899">
        <f t="shared" ref="DJ899:DJ908" si="534">DF899</f>
        <v>0.48</v>
      </c>
      <c r="DK899">
        <v>0</v>
      </c>
      <c r="DL899" t="s">
        <v>3</v>
      </c>
      <c r="DM899">
        <v>0</v>
      </c>
      <c r="DN899" t="s">
        <v>3</v>
      </c>
      <c r="DO899">
        <v>0</v>
      </c>
    </row>
    <row r="900" spans="1:119" x14ac:dyDescent="0.2">
      <c r="A900">
        <f>ROW(Source!A460)</f>
        <v>460</v>
      </c>
      <c r="B900">
        <v>85736471</v>
      </c>
      <c r="C900">
        <v>85738173</v>
      </c>
      <c r="D900">
        <v>85200671</v>
      </c>
      <c r="E900">
        <v>1</v>
      </c>
      <c r="F900">
        <v>1</v>
      </c>
      <c r="G900">
        <v>1081</v>
      </c>
      <c r="H900">
        <v>3</v>
      </c>
      <c r="I900" t="s">
        <v>730</v>
      </c>
      <c r="J900" t="s">
        <v>731</v>
      </c>
      <c r="K900" t="s">
        <v>732</v>
      </c>
      <c r="L900">
        <v>1346</v>
      </c>
      <c r="N900">
        <v>1009</v>
      </c>
      <c r="O900" t="s">
        <v>723</v>
      </c>
      <c r="P900" t="s">
        <v>723</v>
      </c>
      <c r="Q900">
        <v>1</v>
      </c>
      <c r="W900">
        <v>0</v>
      </c>
      <c r="X900">
        <v>1021383118</v>
      </c>
      <c r="Y900">
        <f t="shared" si="528"/>
        <v>0.05</v>
      </c>
      <c r="AA900">
        <v>37.979999999999997</v>
      </c>
      <c r="AB900">
        <v>0</v>
      </c>
      <c r="AC900">
        <v>0</v>
      </c>
      <c r="AD900">
        <v>0</v>
      </c>
      <c r="AE900">
        <v>37.979999999999997</v>
      </c>
      <c r="AF900">
        <v>0</v>
      </c>
      <c r="AG900">
        <v>0</v>
      </c>
      <c r="AH900">
        <v>0</v>
      </c>
      <c r="AI900">
        <v>1</v>
      </c>
      <c r="AJ900">
        <v>1</v>
      </c>
      <c r="AK900">
        <v>1</v>
      </c>
      <c r="AL900">
        <v>1</v>
      </c>
      <c r="AM900">
        <v>-2</v>
      </c>
      <c r="AN900">
        <v>0</v>
      </c>
      <c r="AO900">
        <v>1</v>
      </c>
      <c r="AP900">
        <v>1</v>
      </c>
      <c r="AQ900">
        <v>0</v>
      </c>
      <c r="AR900">
        <v>0</v>
      </c>
      <c r="AS900" t="s">
        <v>3</v>
      </c>
      <c r="AT900">
        <v>0.05</v>
      </c>
      <c r="AU900" t="s">
        <v>42</v>
      </c>
      <c r="AV900">
        <v>0</v>
      </c>
      <c r="AW900">
        <v>2</v>
      </c>
      <c r="AX900">
        <v>85738194</v>
      </c>
      <c r="AY900">
        <v>1</v>
      </c>
      <c r="AZ900">
        <v>0</v>
      </c>
      <c r="BA900">
        <v>890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CV900">
        <v>0</v>
      </c>
      <c r="CW900">
        <v>0</v>
      </c>
      <c r="CX900">
        <f>ROUND(Y900*Source!I460,9)</f>
        <v>2.2499999999999999E-2</v>
      </c>
      <c r="CY900">
        <f t="shared" si="529"/>
        <v>37.979999999999997</v>
      </c>
      <c r="CZ900">
        <f t="shared" si="530"/>
        <v>37.979999999999997</v>
      </c>
      <c r="DA900">
        <f t="shared" si="531"/>
        <v>1</v>
      </c>
      <c r="DB900">
        <f t="shared" si="532"/>
        <v>1.9</v>
      </c>
      <c r="DC900">
        <f t="shared" si="533"/>
        <v>0</v>
      </c>
      <c r="DD900" t="s">
        <v>3</v>
      </c>
      <c r="DE900" t="s">
        <v>3</v>
      </c>
      <c r="DF900">
        <f t="shared" si="526"/>
        <v>0.85</v>
      </c>
      <c r="DG900">
        <f t="shared" si="523"/>
        <v>0</v>
      </c>
      <c r="DH900">
        <f t="shared" si="524"/>
        <v>0</v>
      </c>
      <c r="DI900">
        <f t="shared" si="527"/>
        <v>0</v>
      </c>
      <c r="DJ900">
        <f t="shared" si="534"/>
        <v>0.85</v>
      </c>
      <c r="DK900">
        <v>0</v>
      </c>
      <c r="DL900" t="s">
        <v>3</v>
      </c>
      <c r="DM900">
        <v>0</v>
      </c>
      <c r="DN900" t="s">
        <v>3</v>
      </c>
      <c r="DO900">
        <v>0</v>
      </c>
    </row>
    <row r="901" spans="1:119" x14ac:dyDescent="0.2">
      <c r="A901">
        <f>ROW(Source!A460)</f>
        <v>460</v>
      </c>
      <c r="B901">
        <v>85736471</v>
      </c>
      <c r="C901">
        <v>85738173</v>
      </c>
      <c r="D901">
        <v>85199079</v>
      </c>
      <c r="E901">
        <v>1</v>
      </c>
      <c r="F901">
        <v>1</v>
      </c>
      <c r="G901">
        <v>1081</v>
      </c>
      <c r="H901">
        <v>3</v>
      </c>
      <c r="I901" t="s">
        <v>733</v>
      </c>
      <c r="J901" t="s">
        <v>734</v>
      </c>
      <c r="K901" t="s">
        <v>735</v>
      </c>
      <c r="L901">
        <v>1348</v>
      </c>
      <c r="N901">
        <v>1009</v>
      </c>
      <c r="O901" t="s">
        <v>700</v>
      </c>
      <c r="P901" t="s">
        <v>700</v>
      </c>
      <c r="Q901">
        <v>1000</v>
      </c>
      <c r="W901">
        <v>0</v>
      </c>
      <c r="X901">
        <v>-1462767551</v>
      </c>
      <c r="Y901">
        <f t="shared" si="528"/>
        <v>3.9999999999999998E-6</v>
      </c>
      <c r="AA901">
        <v>3234.81</v>
      </c>
      <c r="AB901">
        <v>0</v>
      </c>
      <c r="AC901">
        <v>0</v>
      </c>
      <c r="AD901">
        <v>0</v>
      </c>
      <c r="AE901">
        <v>3234.81</v>
      </c>
      <c r="AF901">
        <v>0</v>
      </c>
      <c r="AG901">
        <v>0</v>
      </c>
      <c r="AH901">
        <v>0</v>
      </c>
      <c r="AI901">
        <v>1</v>
      </c>
      <c r="AJ901">
        <v>1</v>
      </c>
      <c r="AK901">
        <v>1</v>
      </c>
      <c r="AL901">
        <v>1</v>
      </c>
      <c r="AM901">
        <v>-2</v>
      </c>
      <c r="AN901">
        <v>0</v>
      </c>
      <c r="AO901">
        <v>1</v>
      </c>
      <c r="AP901">
        <v>1</v>
      </c>
      <c r="AQ901">
        <v>0</v>
      </c>
      <c r="AR901">
        <v>0</v>
      </c>
      <c r="AS901" t="s">
        <v>3</v>
      </c>
      <c r="AT901">
        <v>3.9999999999999998E-6</v>
      </c>
      <c r="AU901" t="s">
        <v>42</v>
      </c>
      <c r="AV901">
        <v>0</v>
      </c>
      <c r="AW901">
        <v>2</v>
      </c>
      <c r="AX901">
        <v>85738195</v>
      </c>
      <c r="AY901">
        <v>1</v>
      </c>
      <c r="AZ901">
        <v>0</v>
      </c>
      <c r="BA901">
        <v>891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CV901">
        <v>0</v>
      </c>
      <c r="CW901">
        <v>0</v>
      </c>
      <c r="CX901">
        <f>ROUND(Y901*Source!I460,9)</f>
        <v>1.7999999999999999E-6</v>
      </c>
      <c r="CY901">
        <f t="shared" si="529"/>
        <v>3234.81</v>
      </c>
      <c r="CZ901">
        <f t="shared" si="530"/>
        <v>3234.81</v>
      </c>
      <c r="DA901">
        <f t="shared" si="531"/>
        <v>1</v>
      </c>
      <c r="DB901">
        <f t="shared" si="532"/>
        <v>0.01</v>
      </c>
      <c r="DC901">
        <f t="shared" si="533"/>
        <v>0</v>
      </c>
      <c r="DD901" t="s">
        <v>3</v>
      </c>
      <c r="DE901" t="s">
        <v>3</v>
      </c>
      <c r="DF901">
        <f t="shared" si="526"/>
        <v>0.01</v>
      </c>
      <c r="DG901">
        <f t="shared" si="523"/>
        <v>0</v>
      </c>
      <c r="DH901">
        <f t="shared" si="524"/>
        <v>0</v>
      </c>
      <c r="DI901">
        <f t="shared" si="527"/>
        <v>0</v>
      </c>
      <c r="DJ901">
        <f t="shared" si="534"/>
        <v>0.01</v>
      </c>
      <c r="DK901">
        <v>0</v>
      </c>
      <c r="DL901" t="s">
        <v>3</v>
      </c>
      <c r="DM901">
        <v>0</v>
      </c>
      <c r="DN901" t="s">
        <v>3</v>
      </c>
      <c r="DO901">
        <v>0</v>
      </c>
    </row>
    <row r="902" spans="1:119" x14ac:dyDescent="0.2">
      <c r="A902">
        <f>ROW(Source!A460)</f>
        <v>460</v>
      </c>
      <c r="B902">
        <v>85736471</v>
      </c>
      <c r="C902">
        <v>85738173</v>
      </c>
      <c r="D902">
        <v>85198892</v>
      </c>
      <c r="E902">
        <v>1</v>
      </c>
      <c r="F902">
        <v>1</v>
      </c>
      <c r="G902">
        <v>1081</v>
      </c>
      <c r="H902">
        <v>3</v>
      </c>
      <c r="I902" t="s">
        <v>691</v>
      </c>
      <c r="J902" t="s">
        <v>692</v>
      </c>
      <c r="K902" t="s">
        <v>693</v>
      </c>
      <c r="L902">
        <v>1339</v>
      </c>
      <c r="N902">
        <v>1007</v>
      </c>
      <c r="O902" t="s">
        <v>694</v>
      </c>
      <c r="P902" t="s">
        <v>694</v>
      </c>
      <c r="Q902">
        <v>1</v>
      </c>
      <c r="W902">
        <v>0</v>
      </c>
      <c r="X902">
        <v>-676034668</v>
      </c>
      <c r="Y902">
        <f t="shared" si="528"/>
        <v>0.19</v>
      </c>
      <c r="AA902">
        <v>53.42</v>
      </c>
      <c r="AB902">
        <v>0</v>
      </c>
      <c r="AC902">
        <v>0</v>
      </c>
      <c r="AD902">
        <v>0</v>
      </c>
      <c r="AE902">
        <v>53.42</v>
      </c>
      <c r="AF902">
        <v>0</v>
      </c>
      <c r="AG902">
        <v>0</v>
      </c>
      <c r="AH902">
        <v>0</v>
      </c>
      <c r="AI902">
        <v>1</v>
      </c>
      <c r="AJ902">
        <v>1</v>
      </c>
      <c r="AK902">
        <v>1</v>
      </c>
      <c r="AL902">
        <v>1</v>
      </c>
      <c r="AM902">
        <v>-2</v>
      </c>
      <c r="AN902">
        <v>0</v>
      </c>
      <c r="AO902">
        <v>1</v>
      </c>
      <c r="AP902">
        <v>1</v>
      </c>
      <c r="AQ902">
        <v>0</v>
      </c>
      <c r="AR902">
        <v>0</v>
      </c>
      <c r="AS902" t="s">
        <v>3</v>
      </c>
      <c r="AT902">
        <v>0.19</v>
      </c>
      <c r="AU902" t="s">
        <v>42</v>
      </c>
      <c r="AV902">
        <v>0</v>
      </c>
      <c r="AW902">
        <v>2</v>
      </c>
      <c r="AX902">
        <v>85738196</v>
      </c>
      <c r="AY902">
        <v>1</v>
      </c>
      <c r="AZ902">
        <v>0</v>
      </c>
      <c r="BA902">
        <v>892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CV902">
        <v>0</v>
      </c>
      <c r="CW902">
        <v>0</v>
      </c>
      <c r="CX902">
        <f>ROUND(Y902*Source!I460,9)</f>
        <v>8.5500000000000007E-2</v>
      </c>
      <c r="CY902">
        <f t="shared" si="529"/>
        <v>53.42</v>
      </c>
      <c r="CZ902">
        <f t="shared" si="530"/>
        <v>53.42</v>
      </c>
      <c r="DA902">
        <f t="shared" si="531"/>
        <v>1</v>
      </c>
      <c r="DB902">
        <f t="shared" si="532"/>
        <v>10.15</v>
      </c>
      <c r="DC902">
        <f t="shared" si="533"/>
        <v>0</v>
      </c>
      <c r="DD902" t="s">
        <v>3</v>
      </c>
      <c r="DE902" t="s">
        <v>3</v>
      </c>
      <c r="DF902">
        <f t="shared" si="526"/>
        <v>4.57</v>
      </c>
      <c r="DG902">
        <f t="shared" si="523"/>
        <v>0</v>
      </c>
      <c r="DH902">
        <f t="shared" si="524"/>
        <v>0</v>
      </c>
      <c r="DI902">
        <f t="shared" si="527"/>
        <v>0</v>
      </c>
      <c r="DJ902">
        <f t="shared" si="534"/>
        <v>4.57</v>
      </c>
      <c r="DK902">
        <v>0</v>
      </c>
      <c r="DL902" t="s">
        <v>3</v>
      </c>
      <c r="DM902">
        <v>0</v>
      </c>
      <c r="DN902" t="s">
        <v>3</v>
      </c>
      <c r="DO902">
        <v>0</v>
      </c>
    </row>
    <row r="903" spans="1:119" x14ac:dyDescent="0.2">
      <c r="A903">
        <f>ROW(Source!A460)</f>
        <v>460</v>
      </c>
      <c r="B903">
        <v>85736471</v>
      </c>
      <c r="C903">
        <v>85738173</v>
      </c>
      <c r="D903">
        <v>85199158</v>
      </c>
      <c r="E903">
        <v>1</v>
      </c>
      <c r="F903">
        <v>1</v>
      </c>
      <c r="G903">
        <v>1081</v>
      </c>
      <c r="H903">
        <v>3</v>
      </c>
      <c r="I903" t="s">
        <v>695</v>
      </c>
      <c r="J903" t="s">
        <v>696</v>
      </c>
      <c r="K903" t="s">
        <v>697</v>
      </c>
      <c r="L903">
        <v>1339</v>
      </c>
      <c r="N903">
        <v>1007</v>
      </c>
      <c r="O903" t="s">
        <v>694</v>
      </c>
      <c r="P903" t="s">
        <v>694</v>
      </c>
      <c r="Q903">
        <v>1</v>
      </c>
      <c r="W903">
        <v>0</v>
      </c>
      <c r="X903">
        <v>-1235260082</v>
      </c>
      <c r="Y903">
        <f t="shared" si="528"/>
        <v>0.34200000000000003</v>
      </c>
      <c r="AA903">
        <v>5.82</v>
      </c>
      <c r="AB903">
        <v>0</v>
      </c>
      <c r="AC903">
        <v>0</v>
      </c>
      <c r="AD903">
        <v>0</v>
      </c>
      <c r="AE903">
        <v>5.82</v>
      </c>
      <c r="AF903">
        <v>0</v>
      </c>
      <c r="AG903">
        <v>0</v>
      </c>
      <c r="AH903">
        <v>0</v>
      </c>
      <c r="AI903">
        <v>1</v>
      </c>
      <c r="AJ903">
        <v>1</v>
      </c>
      <c r="AK903">
        <v>1</v>
      </c>
      <c r="AL903">
        <v>1</v>
      </c>
      <c r="AM903">
        <v>-2</v>
      </c>
      <c r="AN903">
        <v>0</v>
      </c>
      <c r="AO903">
        <v>1</v>
      </c>
      <c r="AP903">
        <v>1</v>
      </c>
      <c r="AQ903">
        <v>0</v>
      </c>
      <c r="AR903">
        <v>0</v>
      </c>
      <c r="AS903" t="s">
        <v>3</v>
      </c>
      <c r="AT903">
        <v>0.34200000000000003</v>
      </c>
      <c r="AU903" t="s">
        <v>42</v>
      </c>
      <c r="AV903">
        <v>0</v>
      </c>
      <c r="AW903">
        <v>2</v>
      </c>
      <c r="AX903">
        <v>85738197</v>
      </c>
      <c r="AY903">
        <v>1</v>
      </c>
      <c r="AZ903">
        <v>0</v>
      </c>
      <c r="BA903">
        <v>893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CV903">
        <v>0</v>
      </c>
      <c r="CW903">
        <v>0</v>
      </c>
      <c r="CX903">
        <f>ROUND(Y903*Source!I460,9)</f>
        <v>0.15390000000000001</v>
      </c>
      <c r="CY903">
        <f t="shared" si="529"/>
        <v>5.82</v>
      </c>
      <c r="CZ903">
        <f t="shared" si="530"/>
        <v>5.82</v>
      </c>
      <c r="DA903">
        <f t="shared" si="531"/>
        <v>1</v>
      </c>
      <c r="DB903">
        <f t="shared" si="532"/>
        <v>1.99</v>
      </c>
      <c r="DC903">
        <f t="shared" si="533"/>
        <v>0</v>
      </c>
      <c r="DD903" t="s">
        <v>3</v>
      </c>
      <c r="DE903" t="s">
        <v>3</v>
      </c>
      <c r="DF903">
        <f t="shared" si="526"/>
        <v>0.9</v>
      </c>
      <c r="DG903">
        <f t="shared" si="523"/>
        <v>0</v>
      </c>
      <c r="DH903">
        <f t="shared" si="524"/>
        <v>0</v>
      </c>
      <c r="DI903">
        <f t="shared" si="527"/>
        <v>0</v>
      </c>
      <c r="DJ903">
        <f t="shared" si="534"/>
        <v>0.9</v>
      </c>
      <c r="DK903">
        <v>0</v>
      </c>
      <c r="DL903" t="s">
        <v>3</v>
      </c>
      <c r="DM903">
        <v>0</v>
      </c>
      <c r="DN903" t="s">
        <v>3</v>
      </c>
      <c r="DO903">
        <v>0</v>
      </c>
    </row>
    <row r="904" spans="1:119" x14ac:dyDescent="0.2">
      <c r="A904">
        <f>ROW(Source!A460)</f>
        <v>460</v>
      </c>
      <c r="B904">
        <v>85736471</v>
      </c>
      <c r="C904">
        <v>85738173</v>
      </c>
      <c r="D904">
        <v>85199230</v>
      </c>
      <c r="E904">
        <v>1</v>
      </c>
      <c r="F904">
        <v>1</v>
      </c>
      <c r="G904">
        <v>1081</v>
      </c>
      <c r="H904">
        <v>3</v>
      </c>
      <c r="I904" t="s">
        <v>736</v>
      </c>
      <c r="J904" t="s">
        <v>737</v>
      </c>
      <c r="K904" t="s">
        <v>738</v>
      </c>
      <c r="L904">
        <v>1348</v>
      </c>
      <c r="N904">
        <v>1009</v>
      </c>
      <c r="O904" t="s">
        <v>700</v>
      </c>
      <c r="P904" t="s">
        <v>700</v>
      </c>
      <c r="Q904">
        <v>1000</v>
      </c>
      <c r="W904">
        <v>0</v>
      </c>
      <c r="X904">
        <v>1270042986</v>
      </c>
      <c r="Y904">
        <f t="shared" si="528"/>
        <v>8.7000000000000001E-4</v>
      </c>
      <c r="AA904">
        <v>16214.84</v>
      </c>
      <c r="AB904">
        <v>0</v>
      </c>
      <c r="AC904">
        <v>0</v>
      </c>
      <c r="AD904">
        <v>0</v>
      </c>
      <c r="AE904">
        <v>16214.84</v>
      </c>
      <c r="AF904">
        <v>0</v>
      </c>
      <c r="AG904">
        <v>0</v>
      </c>
      <c r="AH904">
        <v>0</v>
      </c>
      <c r="AI904">
        <v>1</v>
      </c>
      <c r="AJ904">
        <v>1</v>
      </c>
      <c r="AK904">
        <v>1</v>
      </c>
      <c r="AL904">
        <v>1</v>
      </c>
      <c r="AM904">
        <v>-2</v>
      </c>
      <c r="AN904">
        <v>0</v>
      </c>
      <c r="AO904">
        <v>1</v>
      </c>
      <c r="AP904">
        <v>1</v>
      </c>
      <c r="AQ904">
        <v>0</v>
      </c>
      <c r="AR904">
        <v>0</v>
      </c>
      <c r="AS904" t="s">
        <v>3</v>
      </c>
      <c r="AT904">
        <v>8.7000000000000001E-4</v>
      </c>
      <c r="AU904" t="s">
        <v>42</v>
      </c>
      <c r="AV904">
        <v>0</v>
      </c>
      <c r="AW904">
        <v>2</v>
      </c>
      <c r="AX904">
        <v>85738198</v>
      </c>
      <c r="AY904">
        <v>1</v>
      </c>
      <c r="AZ904">
        <v>0</v>
      </c>
      <c r="BA904">
        <v>894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CV904">
        <v>0</v>
      </c>
      <c r="CW904">
        <v>0</v>
      </c>
      <c r="CX904">
        <f>ROUND(Y904*Source!I460,9)</f>
        <v>3.9149999999999998E-4</v>
      </c>
      <c r="CY904">
        <f t="shared" si="529"/>
        <v>16214.84</v>
      </c>
      <c r="CZ904">
        <f t="shared" si="530"/>
        <v>16214.84</v>
      </c>
      <c r="DA904">
        <f t="shared" si="531"/>
        <v>1</v>
      </c>
      <c r="DB904">
        <f t="shared" si="532"/>
        <v>14.11</v>
      </c>
      <c r="DC904">
        <f t="shared" si="533"/>
        <v>0</v>
      </c>
      <c r="DD904" t="s">
        <v>3</v>
      </c>
      <c r="DE904" t="s">
        <v>3</v>
      </c>
      <c r="DF904">
        <f t="shared" si="526"/>
        <v>6.35</v>
      </c>
      <c r="DG904">
        <f t="shared" si="523"/>
        <v>0</v>
      </c>
      <c r="DH904">
        <f t="shared" si="524"/>
        <v>0</v>
      </c>
      <c r="DI904">
        <f t="shared" si="527"/>
        <v>0</v>
      </c>
      <c r="DJ904">
        <f t="shared" si="534"/>
        <v>6.35</v>
      </c>
      <c r="DK904">
        <v>0</v>
      </c>
      <c r="DL904" t="s">
        <v>3</v>
      </c>
      <c r="DM904">
        <v>0</v>
      </c>
      <c r="DN904" t="s">
        <v>3</v>
      </c>
      <c r="DO904">
        <v>0</v>
      </c>
    </row>
    <row r="905" spans="1:119" x14ac:dyDescent="0.2">
      <c r="A905">
        <f>ROW(Source!A460)</f>
        <v>460</v>
      </c>
      <c r="B905">
        <v>85736471</v>
      </c>
      <c r="C905">
        <v>85738173</v>
      </c>
      <c r="D905">
        <v>85199398</v>
      </c>
      <c r="E905">
        <v>1</v>
      </c>
      <c r="F905">
        <v>1</v>
      </c>
      <c r="G905">
        <v>1081</v>
      </c>
      <c r="H905">
        <v>3</v>
      </c>
      <c r="I905" t="s">
        <v>739</v>
      </c>
      <c r="J905" t="s">
        <v>740</v>
      </c>
      <c r="K905" t="s">
        <v>741</v>
      </c>
      <c r="L905">
        <v>1346</v>
      </c>
      <c r="N905">
        <v>1009</v>
      </c>
      <c r="O905" t="s">
        <v>723</v>
      </c>
      <c r="P905" t="s">
        <v>723</v>
      </c>
      <c r="Q905">
        <v>1</v>
      </c>
      <c r="W905">
        <v>0</v>
      </c>
      <c r="X905">
        <v>488689173</v>
      </c>
      <c r="Y905">
        <f t="shared" si="528"/>
        <v>0.1</v>
      </c>
      <c r="AA905">
        <v>20.190000000000001</v>
      </c>
      <c r="AB905">
        <v>0</v>
      </c>
      <c r="AC905">
        <v>0</v>
      </c>
      <c r="AD905">
        <v>0</v>
      </c>
      <c r="AE905">
        <v>20.190000000000001</v>
      </c>
      <c r="AF905">
        <v>0</v>
      </c>
      <c r="AG905">
        <v>0</v>
      </c>
      <c r="AH905">
        <v>0</v>
      </c>
      <c r="AI905">
        <v>1</v>
      </c>
      <c r="AJ905">
        <v>1</v>
      </c>
      <c r="AK905">
        <v>1</v>
      </c>
      <c r="AL905">
        <v>1</v>
      </c>
      <c r="AM905">
        <v>-2</v>
      </c>
      <c r="AN905">
        <v>0</v>
      </c>
      <c r="AO905">
        <v>1</v>
      </c>
      <c r="AP905">
        <v>1</v>
      </c>
      <c r="AQ905">
        <v>0</v>
      </c>
      <c r="AR905">
        <v>0</v>
      </c>
      <c r="AS905" t="s">
        <v>3</v>
      </c>
      <c r="AT905">
        <v>0.1</v>
      </c>
      <c r="AU905" t="s">
        <v>42</v>
      </c>
      <c r="AV905">
        <v>0</v>
      </c>
      <c r="AW905">
        <v>2</v>
      </c>
      <c r="AX905">
        <v>85738199</v>
      </c>
      <c r="AY905">
        <v>1</v>
      </c>
      <c r="AZ905">
        <v>0</v>
      </c>
      <c r="BA905">
        <v>895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CV905">
        <v>0</v>
      </c>
      <c r="CW905">
        <v>0</v>
      </c>
      <c r="CX905">
        <f>ROUND(Y905*Source!I460,9)</f>
        <v>4.4999999999999998E-2</v>
      </c>
      <c r="CY905">
        <f t="shared" si="529"/>
        <v>20.190000000000001</v>
      </c>
      <c r="CZ905">
        <f t="shared" si="530"/>
        <v>20.190000000000001</v>
      </c>
      <c r="DA905">
        <f t="shared" si="531"/>
        <v>1</v>
      </c>
      <c r="DB905">
        <f t="shared" si="532"/>
        <v>2.02</v>
      </c>
      <c r="DC905">
        <f t="shared" si="533"/>
        <v>0</v>
      </c>
      <c r="DD905" t="s">
        <v>3</v>
      </c>
      <c r="DE905" t="s">
        <v>3</v>
      </c>
      <c r="DF905">
        <f t="shared" si="526"/>
        <v>0.91</v>
      </c>
      <c r="DG905">
        <f t="shared" si="523"/>
        <v>0</v>
      </c>
      <c r="DH905">
        <f t="shared" si="524"/>
        <v>0</v>
      </c>
      <c r="DI905">
        <f t="shared" si="527"/>
        <v>0</v>
      </c>
      <c r="DJ905">
        <f t="shared" si="534"/>
        <v>0.91</v>
      </c>
      <c r="DK905">
        <v>0</v>
      </c>
      <c r="DL905" t="s">
        <v>3</v>
      </c>
      <c r="DM905">
        <v>0</v>
      </c>
      <c r="DN905" t="s">
        <v>3</v>
      </c>
      <c r="DO905">
        <v>0</v>
      </c>
    </row>
    <row r="906" spans="1:119" x14ac:dyDescent="0.2">
      <c r="A906">
        <f>ROW(Source!A460)</f>
        <v>460</v>
      </c>
      <c r="B906">
        <v>85736471</v>
      </c>
      <c r="C906">
        <v>85738173</v>
      </c>
      <c r="D906">
        <v>85199540</v>
      </c>
      <c r="E906">
        <v>1</v>
      </c>
      <c r="F906">
        <v>1</v>
      </c>
      <c r="G906">
        <v>1081</v>
      </c>
      <c r="H906">
        <v>3</v>
      </c>
      <c r="I906" t="s">
        <v>742</v>
      </c>
      <c r="J906" t="s">
        <v>743</v>
      </c>
      <c r="K906" t="s">
        <v>744</v>
      </c>
      <c r="L906">
        <v>1348</v>
      </c>
      <c r="N906">
        <v>1009</v>
      </c>
      <c r="O906" t="s">
        <v>700</v>
      </c>
      <c r="P906" t="s">
        <v>700</v>
      </c>
      <c r="Q906">
        <v>1000</v>
      </c>
      <c r="W906">
        <v>0</v>
      </c>
      <c r="X906">
        <v>-1009884797</v>
      </c>
      <c r="Y906">
        <f t="shared" si="528"/>
        <v>4.0000000000000002E-4</v>
      </c>
      <c r="AA906">
        <v>35445.93</v>
      </c>
      <c r="AB906">
        <v>0</v>
      </c>
      <c r="AC906">
        <v>0</v>
      </c>
      <c r="AD906">
        <v>0</v>
      </c>
      <c r="AE906">
        <v>35445.93</v>
      </c>
      <c r="AF906">
        <v>0</v>
      </c>
      <c r="AG906">
        <v>0</v>
      </c>
      <c r="AH906">
        <v>0</v>
      </c>
      <c r="AI906">
        <v>1</v>
      </c>
      <c r="AJ906">
        <v>1</v>
      </c>
      <c r="AK906">
        <v>1</v>
      </c>
      <c r="AL906">
        <v>1</v>
      </c>
      <c r="AM906">
        <v>-2</v>
      </c>
      <c r="AN906">
        <v>0</v>
      </c>
      <c r="AO906">
        <v>1</v>
      </c>
      <c r="AP906">
        <v>1</v>
      </c>
      <c r="AQ906">
        <v>0</v>
      </c>
      <c r="AR906">
        <v>0</v>
      </c>
      <c r="AS906" t="s">
        <v>3</v>
      </c>
      <c r="AT906">
        <v>4.0000000000000002E-4</v>
      </c>
      <c r="AU906" t="s">
        <v>42</v>
      </c>
      <c r="AV906">
        <v>0</v>
      </c>
      <c r="AW906">
        <v>2</v>
      </c>
      <c r="AX906">
        <v>85738200</v>
      </c>
      <c r="AY906">
        <v>1</v>
      </c>
      <c r="AZ906">
        <v>0</v>
      </c>
      <c r="BA906">
        <v>896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CV906">
        <v>0</v>
      </c>
      <c r="CW906">
        <v>0</v>
      </c>
      <c r="CX906">
        <f>ROUND(Y906*Source!I460,9)</f>
        <v>1.8000000000000001E-4</v>
      </c>
      <c r="CY906">
        <f t="shared" si="529"/>
        <v>35445.93</v>
      </c>
      <c r="CZ906">
        <f t="shared" si="530"/>
        <v>35445.93</v>
      </c>
      <c r="DA906">
        <f t="shared" si="531"/>
        <v>1</v>
      </c>
      <c r="DB906">
        <f t="shared" si="532"/>
        <v>14.18</v>
      </c>
      <c r="DC906">
        <f t="shared" si="533"/>
        <v>0</v>
      </c>
      <c r="DD906" t="s">
        <v>3</v>
      </c>
      <c r="DE906" t="s">
        <v>3</v>
      </c>
      <c r="DF906">
        <f t="shared" si="526"/>
        <v>6.38</v>
      </c>
      <c r="DG906">
        <f t="shared" si="523"/>
        <v>0</v>
      </c>
      <c r="DH906">
        <f t="shared" si="524"/>
        <v>0</v>
      </c>
      <c r="DI906">
        <f t="shared" si="527"/>
        <v>0</v>
      </c>
      <c r="DJ906">
        <f t="shared" si="534"/>
        <v>6.38</v>
      </c>
      <c r="DK906">
        <v>0</v>
      </c>
      <c r="DL906" t="s">
        <v>3</v>
      </c>
      <c r="DM906">
        <v>0</v>
      </c>
      <c r="DN906" t="s">
        <v>3</v>
      </c>
      <c r="DO906">
        <v>0</v>
      </c>
    </row>
    <row r="907" spans="1:119" x14ac:dyDescent="0.2">
      <c r="A907">
        <f>ROW(Source!A460)</f>
        <v>460</v>
      </c>
      <c r="B907">
        <v>85736471</v>
      </c>
      <c r="C907">
        <v>85738173</v>
      </c>
      <c r="D907">
        <v>85211459</v>
      </c>
      <c r="E907">
        <v>1</v>
      </c>
      <c r="F907">
        <v>1</v>
      </c>
      <c r="G907">
        <v>1081</v>
      </c>
      <c r="H907">
        <v>3</v>
      </c>
      <c r="I907" t="s">
        <v>191</v>
      </c>
      <c r="J907" t="s">
        <v>193</v>
      </c>
      <c r="K907" t="s">
        <v>192</v>
      </c>
      <c r="L907">
        <v>1301</v>
      </c>
      <c r="N907">
        <v>1003</v>
      </c>
      <c r="O907" t="s">
        <v>156</v>
      </c>
      <c r="P907" t="s">
        <v>156</v>
      </c>
      <c r="Q907">
        <v>1</v>
      </c>
      <c r="W907">
        <v>0</v>
      </c>
      <c r="X907">
        <v>-173671470</v>
      </c>
      <c r="Y907">
        <f t="shared" si="528"/>
        <v>100</v>
      </c>
      <c r="AA907">
        <v>51.28</v>
      </c>
      <c r="AB907">
        <v>0</v>
      </c>
      <c r="AC907">
        <v>0</v>
      </c>
      <c r="AD907">
        <v>0</v>
      </c>
      <c r="AE907">
        <v>51.28</v>
      </c>
      <c r="AF907">
        <v>0</v>
      </c>
      <c r="AG907">
        <v>0</v>
      </c>
      <c r="AH907">
        <v>0</v>
      </c>
      <c r="AI907">
        <v>1</v>
      </c>
      <c r="AJ907">
        <v>1</v>
      </c>
      <c r="AK907">
        <v>1</v>
      </c>
      <c r="AL907">
        <v>1</v>
      </c>
      <c r="AM907">
        <v>0</v>
      </c>
      <c r="AN907">
        <v>0</v>
      </c>
      <c r="AO907">
        <v>0</v>
      </c>
      <c r="AP907">
        <v>1</v>
      </c>
      <c r="AQ907">
        <v>0</v>
      </c>
      <c r="AR907">
        <v>0</v>
      </c>
      <c r="AS907" t="s">
        <v>3</v>
      </c>
      <c r="AT907">
        <v>100</v>
      </c>
      <c r="AU907" t="s">
        <v>42</v>
      </c>
      <c r="AV907">
        <v>0</v>
      </c>
      <c r="AW907">
        <v>1</v>
      </c>
      <c r="AX907">
        <v>-1</v>
      </c>
      <c r="AY907">
        <v>0</v>
      </c>
      <c r="AZ907">
        <v>0</v>
      </c>
      <c r="BA907" t="s">
        <v>3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CV907">
        <v>0</v>
      </c>
      <c r="CW907">
        <v>0</v>
      </c>
      <c r="CX907">
        <f>ROUND(Y907*Source!I460,9)</f>
        <v>45</v>
      </c>
      <c r="CY907">
        <f t="shared" si="529"/>
        <v>51.28</v>
      </c>
      <c r="CZ907">
        <f t="shared" si="530"/>
        <v>51.28</v>
      </c>
      <c r="DA907">
        <f t="shared" si="531"/>
        <v>1</v>
      </c>
      <c r="DB907">
        <f t="shared" si="532"/>
        <v>5128</v>
      </c>
      <c r="DC907">
        <f t="shared" si="533"/>
        <v>0</v>
      </c>
      <c r="DD907" t="s">
        <v>3</v>
      </c>
      <c r="DE907" t="s">
        <v>3</v>
      </c>
      <c r="DF907">
        <f t="shared" si="526"/>
        <v>2307.6</v>
      </c>
      <c r="DG907">
        <f t="shared" si="523"/>
        <v>0</v>
      </c>
      <c r="DH907">
        <f t="shared" si="524"/>
        <v>0</v>
      </c>
      <c r="DI907">
        <f t="shared" si="527"/>
        <v>0</v>
      </c>
      <c r="DJ907">
        <f t="shared" si="534"/>
        <v>2307.6</v>
      </c>
      <c r="DK907">
        <v>0</v>
      </c>
      <c r="DL907" t="s">
        <v>3</v>
      </c>
      <c r="DM907">
        <v>0</v>
      </c>
      <c r="DN907" t="s">
        <v>3</v>
      </c>
      <c r="DO907">
        <v>0</v>
      </c>
    </row>
    <row r="908" spans="1:119" x14ac:dyDescent="0.2">
      <c r="A908">
        <f>ROW(Source!A460)</f>
        <v>460</v>
      </c>
      <c r="B908">
        <v>85736471</v>
      </c>
      <c r="C908">
        <v>85738173</v>
      </c>
      <c r="D908">
        <v>85216793</v>
      </c>
      <c r="E908">
        <v>1</v>
      </c>
      <c r="F908">
        <v>1</v>
      </c>
      <c r="G908">
        <v>1081</v>
      </c>
      <c r="H908">
        <v>3</v>
      </c>
      <c r="I908" t="s">
        <v>187</v>
      </c>
      <c r="J908" t="s">
        <v>189</v>
      </c>
      <c r="K908" t="s">
        <v>188</v>
      </c>
      <c r="L908">
        <v>1354</v>
      </c>
      <c r="N908">
        <v>1010</v>
      </c>
      <c r="O908" t="s">
        <v>146</v>
      </c>
      <c r="P908" t="s">
        <v>146</v>
      </c>
      <c r="Q908">
        <v>1</v>
      </c>
      <c r="W908">
        <v>0</v>
      </c>
      <c r="X908">
        <v>-1611875370</v>
      </c>
      <c r="Y908">
        <f t="shared" si="528"/>
        <v>4.5454549999999996</v>
      </c>
      <c r="AA908">
        <v>113.32</v>
      </c>
      <c r="AB908">
        <v>0</v>
      </c>
      <c r="AC908">
        <v>0</v>
      </c>
      <c r="AD908">
        <v>0</v>
      </c>
      <c r="AE908">
        <v>113.32</v>
      </c>
      <c r="AF908">
        <v>0</v>
      </c>
      <c r="AG908">
        <v>0</v>
      </c>
      <c r="AH908">
        <v>0</v>
      </c>
      <c r="AI908">
        <v>1</v>
      </c>
      <c r="AJ908">
        <v>1</v>
      </c>
      <c r="AK908">
        <v>1</v>
      </c>
      <c r="AL908">
        <v>1</v>
      </c>
      <c r="AM908">
        <v>0</v>
      </c>
      <c r="AN908">
        <v>0</v>
      </c>
      <c r="AO908">
        <v>0</v>
      </c>
      <c r="AP908">
        <v>1</v>
      </c>
      <c r="AQ908">
        <v>0</v>
      </c>
      <c r="AR908">
        <v>0</v>
      </c>
      <c r="AS908" t="s">
        <v>3</v>
      </c>
      <c r="AT908">
        <v>4.5454549999999996</v>
      </c>
      <c r="AU908" t="s">
        <v>42</v>
      </c>
      <c r="AV908">
        <v>0</v>
      </c>
      <c r="AW908">
        <v>1</v>
      </c>
      <c r="AX908">
        <v>-1</v>
      </c>
      <c r="AY908">
        <v>0</v>
      </c>
      <c r="AZ908">
        <v>0</v>
      </c>
      <c r="BA908" t="s">
        <v>3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CV908">
        <v>0</v>
      </c>
      <c r="CW908">
        <v>0</v>
      </c>
      <c r="CX908">
        <f>ROUND(Y908*Source!I460,9)</f>
        <v>2.0454547500000002</v>
      </c>
      <c r="CY908">
        <f t="shared" si="529"/>
        <v>113.32</v>
      </c>
      <c r="CZ908">
        <f t="shared" si="530"/>
        <v>113.32</v>
      </c>
      <c r="DA908">
        <f t="shared" si="531"/>
        <v>1</v>
      </c>
      <c r="DB908">
        <f t="shared" si="532"/>
        <v>515.09</v>
      </c>
      <c r="DC908">
        <f t="shared" si="533"/>
        <v>0</v>
      </c>
      <c r="DD908" t="s">
        <v>3</v>
      </c>
      <c r="DE908" t="s">
        <v>3</v>
      </c>
      <c r="DF908">
        <f t="shared" si="526"/>
        <v>231.79</v>
      </c>
      <c r="DG908">
        <f t="shared" si="523"/>
        <v>0</v>
      </c>
      <c r="DH908">
        <f t="shared" si="524"/>
        <v>0</v>
      </c>
      <c r="DI908">
        <f t="shared" si="527"/>
        <v>0</v>
      </c>
      <c r="DJ908">
        <f t="shared" si="534"/>
        <v>231.79</v>
      </c>
      <c r="DK908">
        <v>0</v>
      </c>
      <c r="DL908" t="s">
        <v>3</v>
      </c>
      <c r="DM908">
        <v>0</v>
      </c>
      <c r="DN908" t="s">
        <v>3</v>
      </c>
      <c r="DO908">
        <v>0</v>
      </c>
    </row>
    <row r="909" spans="1:119" x14ac:dyDescent="0.2">
      <c r="A909">
        <f>ROW(Source!A461)</f>
        <v>461</v>
      </c>
      <c r="B909">
        <v>85736473</v>
      </c>
      <c r="C909">
        <v>85738173</v>
      </c>
      <c r="D909">
        <v>85164021</v>
      </c>
      <c r="E909">
        <v>1081</v>
      </c>
      <c r="F909">
        <v>1</v>
      </c>
      <c r="G909">
        <v>1081</v>
      </c>
      <c r="H909">
        <v>1</v>
      </c>
      <c r="I909" t="s">
        <v>684</v>
      </c>
      <c r="J909" t="s">
        <v>3</v>
      </c>
      <c r="K909" t="s">
        <v>685</v>
      </c>
      <c r="L909">
        <v>1191</v>
      </c>
      <c r="N909">
        <v>1013</v>
      </c>
      <c r="O909" t="s">
        <v>686</v>
      </c>
      <c r="P909" t="s">
        <v>686</v>
      </c>
      <c r="Q909">
        <v>1</v>
      </c>
      <c r="W909">
        <v>0</v>
      </c>
      <c r="X909">
        <v>476480486</v>
      </c>
      <c r="Y909">
        <f>((AT909*1.15)*1.2)</f>
        <v>46.506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1</v>
      </c>
      <c r="AJ909">
        <v>1</v>
      </c>
      <c r="AK909">
        <v>1</v>
      </c>
      <c r="AL909">
        <v>1</v>
      </c>
      <c r="AM909">
        <v>5</v>
      </c>
      <c r="AN909">
        <v>0</v>
      </c>
      <c r="AO909">
        <v>1</v>
      </c>
      <c r="AP909">
        <v>1</v>
      </c>
      <c r="AQ909">
        <v>0</v>
      </c>
      <c r="AR909">
        <v>0</v>
      </c>
      <c r="AS909" t="s">
        <v>3</v>
      </c>
      <c r="AT909">
        <v>33.700000000000003</v>
      </c>
      <c r="AU909" t="s">
        <v>141</v>
      </c>
      <c r="AV909">
        <v>1</v>
      </c>
      <c r="AW909">
        <v>2</v>
      </c>
      <c r="AX909">
        <v>85738189</v>
      </c>
      <c r="AY909">
        <v>1</v>
      </c>
      <c r="AZ909">
        <v>0</v>
      </c>
      <c r="BA909">
        <v>900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CU909">
        <f>ROUND(AT909*Source!I461*AH909*AL909,2)</f>
        <v>0</v>
      </c>
      <c r="CV909">
        <f>ROUND(Y909*Source!I461,9)</f>
        <v>20.927700000000002</v>
      </c>
      <c r="CW909">
        <v>0</v>
      </c>
      <c r="CX909">
        <f>ROUND(Y909*Source!I461,9)</f>
        <v>20.927700000000002</v>
      </c>
      <c r="CY909">
        <f>AD909</f>
        <v>0</v>
      </c>
      <c r="CZ909">
        <f>AH909</f>
        <v>0</v>
      </c>
      <c r="DA909">
        <f>AL909</f>
        <v>1</v>
      </c>
      <c r="DB909">
        <f>ROUND(((ROUND(AT909*CZ909,2)*1.15)*1.2),6)</f>
        <v>0</v>
      </c>
      <c r="DC909">
        <f>ROUND(((ROUND(AT909*AG909,2)*1.15)*1.2),6)</f>
        <v>0</v>
      </c>
      <c r="DD909" t="s">
        <v>3</v>
      </c>
      <c r="DE909" t="s">
        <v>3</v>
      </c>
      <c r="DF909">
        <f t="shared" si="526"/>
        <v>0</v>
      </c>
      <c r="DG909">
        <f t="shared" si="523"/>
        <v>0</v>
      </c>
      <c r="DH909">
        <f t="shared" si="524"/>
        <v>0</v>
      </c>
      <c r="DI909">
        <f t="shared" si="527"/>
        <v>0</v>
      </c>
      <c r="DJ909">
        <f>DI909</f>
        <v>0</v>
      </c>
      <c r="DK909">
        <v>0</v>
      </c>
      <c r="DL909" t="s">
        <v>3</v>
      </c>
      <c r="DM909">
        <v>0</v>
      </c>
      <c r="DN909" t="s">
        <v>3</v>
      </c>
      <c r="DO909">
        <v>0</v>
      </c>
    </row>
    <row r="910" spans="1:119" x14ac:dyDescent="0.2">
      <c r="A910">
        <f>ROW(Source!A461)</f>
        <v>461</v>
      </c>
      <c r="B910">
        <v>85736473</v>
      </c>
      <c r="C910">
        <v>85738173</v>
      </c>
      <c r="D910">
        <v>85229630</v>
      </c>
      <c r="E910">
        <v>1</v>
      </c>
      <c r="F910">
        <v>1</v>
      </c>
      <c r="G910">
        <v>1081</v>
      </c>
      <c r="H910">
        <v>2</v>
      </c>
      <c r="I910" t="s">
        <v>724</v>
      </c>
      <c r="J910" t="s">
        <v>725</v>
      </c>
      <c r="K910" t="s">
        <v>726</v>
      </c>
      <c r="L910">
        <v>1368</v>
      </c>
      <c r="N910">
        <v>1011</v>
      </c>
      <c r="O910" t="s">
        <v>690</v>
      </c>
      <c r="P910" t="s">
        <v>690</v>
      </c>
      <c r="Q910">
        <v>1</v>
      </c>
      <c r="W910">
        <v>0</v>
      </c>
      <c r="X910">
        <v>378609176</v>
      </c>
      <c r="Y910">
        <f>((AT910*1.25)*1.2)</f>
        <v>1.7849999999999997</v>
      </c>
      <c r="AA910">
        <v>0</v>
      </c>
      <c r="AB910">
        <v>46.59</v>
      </c>
      <c r="AC910">
        <v>0</v>
      </c>
      <c r="AD910">
        <v>0</v>
      </c>
      <c r="AE910">
        <v>0</v>
      </c>
      <c r="AF910">
        <v>3.18</v>
      </c>
      <c r="AG910">
        <v>0</v>
      </c>
      <c r="AH910">
        <v>0</v>
      </c>
      <c r="AI910">
        <v>1</v>
      </c>
      <c r="AJ910">
        <v>13.73</v>
      </c>
      <c r="AK910">
        <v>1</v>
      </c>
      <c r="AL910">
        <v>1</v>
      </c>
      <c r="AM910">
        <v>2</v>
      </c>
      <c r="AN910">
        <v>0</v>
      </c>
      <c r="AO910">
        <v>1</v>
      </c>
      <c r="AP910">
        <v>1</v>
      </c>
      <c r="AQ910">
        <v>0</v>
      </c>
      <c r="AR910">
        <v>0</v>
      </c>
      <c r="AS910" t="s">
        <v>3</v>
      </c>
      <c r="AT910">
        <v>1.19</v>
      </c>
      <c r="AU910" t="s">
        <v>140</v>
      </c>
      <c r="AV910">
        <v>0</v>
      </c>
      <c r="AW910">
        <v>2</v>
      </c>
      <c r="AX910">
        <v>85738190</v>
      </c>
      <c r="AY910">
        <v>1</v>
      </c>
      <c r="AZ910">
        <v>0</v>
      </c>
      <c r="BA910">
        <v>901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CV910">
        <v>0</v>
      </c>
      <c r="CW910">
        <f>ROUND(Y910*Source!I461*DO910,9)</f>
        <v>0</v>
      </c>
      <c r="CX910">
        <f>ROUND(Y910*Source!I461,9)</f>
        <v>0.80325000000000002</v>
      </c>
      <c r="CY910">
        <f>AB910</f>
        <v>46.59</v>
      </c>
      <c r="CZ910">
        <f>AF910</f>
        <v>3.18</v>
      </c>
      <c r="DA910">
        <f>AJ910</f>
        <v>13.73</v>
      </c>
      <c r="DB910">
        <f>ROUND(((ROUND(AT910*CZ910,2)*1.25)*1.2),6)</f>
        <v>5.67</v>
      </c>
      <c r="DC910">
        <f>ROUND(((ROUND(AT910*AG910,2)*1.25)*1.2),6)</f>
        <v>0</v>
      </c>
      <c r="DD910" t="s">
        <v>3</v>
      </c>
      <c r="DE910" t="s">
        <v>3</v>
      </c>
      <c r="DF910">
        <f t="shared" si="526"/>
        <v>0</v>
      </c>
      <c r="DG910">
        <f>ROUND(ROUND(AF910*AJ910,2)*CX910,2)</f>
        <v>35.07</v>
      </c>
      <c r="DH910">
        <f t="shared" si="524"/>
        <v>0</v>
      </c>
      <c r="DI910">
        <f t="shared" si="527"/>
        <v>0</v>
      </c>
      <c r="DJ910">
        <f>DG910</f>
        <v>35.07</v>
      </c>
      <c r="DK910">
        <v>0</v>
      </c>
      <c r="DL910" t="s">
        <v>3</v>
      </c>
      <c r="DM910">
        <v>0</v>
      </c>
      <c r="DN910" t="s">
        <v>3</v>
      </c>
      <c r="DO910">
        <v>0</v>
      </c>
    </row>
    <row r="911" spans="1:119" x14ac:dyDescent="0.2">
      <c r="A911">
        <f>ROW(Source!A461)</f>
        <v>461</v>
      </c>
      <c r="B911">
        <v>85736473</v>
      </c>
      <c r="C911">
        <v>85738173</v>
      </c>
      <c r="D911">
        <v>85229932</v>
      </c>
      <c r="E911">
        <v>1</v>
      </c>
      <c r="F911">
        <v>1</v>
      </c>
      <c r="G911">
        <v>1081</v>
      </c>
      <c r="H911">
        <v>2</v>
      </c>
      <c r="I911" t="s">
        <v>704</v>
      </c>
      <c r="J911" t="s">
        <v>705</v>
      </c>
      <c r="K911" t="s">
        <v>706</v>
      </c>
      <c r="L911">
        <v>1368</v>
      </c>
      <c r="N911">
        <v>1011</v>
      </c>
      <c r="O911" t="s">
        <v>690</v>
      </c>
      <c r="P911" t="s">
        <v>690</v>
      </c>
      <c r="Q911">
        <v>1</v>
      </c>
      <c r="W911">
        <v>0</v>
      </c>
      <c r="X911">
        <v>874612079</v>
      </c>
      <c r="Y911">
        <f>((AT911*1.25)*1.2)</f>
        <v>0.6</v>
      </c>
      <c r="AA911">
        <v>0</v>
      </c>
      <c r="AB911">
        <v>1513.56</v>
      </c>
      <c r="AC911">
        <v>758.78</v>
      </c>
      <c r="AD911">
        <v>0</v>
      </c>
      <c r="AE911">
        <v>0</v>
      </c>
      <c r="AF911">
        <v>83.1</v>
      </c>
      <c r="AG911">
        <v>12.62</v>
      </c>
      <c r="AH911">
        <v>0</v>
      </c>
      <c r="AI911">
        <v>1</v>
      </c>
      <c r="AJ911">
        <v>17.07</v>
      </c>
      <c r="AK911">
        <v>56.35</v>
      </c>
      <c r="AL911">
        <v>1</v>
      </c>
      <c r="AM911">
        <v>2</v>
      </c>
      <c r="AN911">
        <v>0</v>
      </c>
      <c r="AO911">
        <v>1</v>
      </c>
      <c r="AP911">
        <v>1</v>
      </c>
      <c r="AQ911">
        <v>0</v>
      </c>
      <c r="AR911">
        <v>0</v>
      </c>
      <c r="AS911" t="s">
        <v>3</v>
      </c>
      <c r="AT911">
        <v>0.4</v>
      </c>
      <c r="AU911" t="s">
        <v>140</v>
      </c>
      <c r="AV911">
        <v>0</v>
      </c>
      <c r="AW911">
        <v>2</v>
      </c>
      <c r="AX911">
        <v>85738191</v>
      </c>
      <c r="AY911">
        <v>1</v>
      </c>
      <c r="AZ911">
        <v>0</v>
      </c>
      <c r="BA911">
        <v>902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CV911">
        <v>0</v>
      </c>
      <c r="CW911">
        <f>ROUND(Y911*Source!I461*DO911,9)</f>
        <v>3.4074</v>
      </c>
      <c r="CX911">
        <f>ROUND(Y911*Source!I461,9)</f>
        <v>0.27</v>
      </c>
      <c r="CY911">
        <f>AB911</f>
        <v>1513.56</v>
      </c>
      <c r="CZ911">
        <f>AF911</f>
        <v>83.1</v>
      </c>
      <c r="DA911">
        <f>AJ911</f>
        <v>17.07</v>
      </c>
      <c r="DB911">
        <f>ROUND(((ROUND(AT911*CZ911,2)*1.25)*1.2),6)</f>
        <v>49.86</v>
      </c>
      <c r="DC911">
        <f>ROUND(((ROUND(AT911*AG911,2)*1.25)*1.2),6)</f>
        <v>7.5750000000000002</v>
      </c>
      <c r="DD911" t="s">
        <v>3</v>
      </c>
      <c r="DE911" t="s">
        <v>3</v>
      </c>
      <c r="DF911">
        <f t="shared" si="526"/>
        <v>0</v>
      </c>
      <c r="DG911">
        <f>ROUND(ROUND(AF911*AJ911,2)*CX911,2)</f>
        <v>383</v>
      </c>
      <c r="DH911">
        <f>ROUND(ROUND(AG911*AK911,2)*CX911,2)</f>
        <v>192.01</v>
      </c>
      <c r="DI911">
        <f t="shared" si="527"/>
        <v>0</v>
      </c>
      <c r="DJ911">
        <f>DG911</f>
        <v>383</v>
      </c>
      <c r="DK911">
        <v>0</v>
      </c>
      <c r="DL911" t="s">
        <v>707</v>
      </c>
      <c r="DM911">
        <v>0</v>
      </c>
      <c r="DN911" t="s">
        <v>686</v>
      </c>
      <c r="DO911">
        <v>12.62</v>
      </c>
    </row>
    <row r="912" spans="1:119" x14ac:dyDescent="0.2">
      <c r="A912">
        <f>ROW(Source!A461)</f>
        <v>461</v>
      </c>
      <c r="B912">
        <v>85736473</v>
      </c>
      <c r="C912">
        <v>85738173</v>
      </c>
      <c r="D912">
        <v>85229166</v>
      </c>
      <c r="E912">
        <v>1</v>
      </c>
      <c r="F912">
        <v>1</v>
      </c>
      <c r="G912">
        <v>1081</v>
      </c>
      <c r="H912">
        <v>2</v>
      </c>
      <c r="I912" t="s">
        <v>727</v>
      </c>
      <c r="J912" t="s">
        <v>728</v>
      </c>
      <c r="K912" t="s">
        <v>729</v>
      </c>
      <c r="L912">
        <v>1368</v>
      </c>
      <c r="N912">
        <v>1011</v>
      </c>
      <c r="O912" t="s">
        <v>690</v>
      </c>
      <c r="P912" t="s">
        <v>690</v>
      </c>
      <c r="Q912">
        <v>1</v>
      </c>
      <c r="W912">
        <v>0</v>
      </c>
      <c r="X912">
        <v>-44940208</v>
      </c>
      <c r="Y912">
        <f>((AT912*1.25)*1.2)</f>
        <v>0.09</v>
      </c>
      <c r="AA912">
        <v>0</v>
      </c>
      <c r="AB912">
        <v>2758.65</v>
      </c>
      <c r="AC912">
        <v>1017.92</v>
      </c>
      <c r="AD912">
        <v>0</v>
      </c>
      <c r="AE912">
        <v>0</v>
      </c>
      <c r="AF912">
        <v>179.17</v>
      </c>
      <c r="AG912">
        <v>16.93</v>
      </c>
      <c r="AH912">
        <v>0</v>
      </c>
      <c r="AI912">
        <v>1</v>
      </c>
      <c r="AJ912">
        <v>14.43</v>
      </c>
      <c r="AK912">
        <v>56.35</v>
      </c>
      <c r="AL912">
        <v>1</v>
      </c>
      <c r="AM912">
        <v>2</v>
      </c>
      <c r="AN912">
        <v>0</v>
      </c>
      <c r="AO912">
        <v>1</v>
      </c>
      <c r="AP912">
        <v>1</v>
      </c>
      <c r="AQ912">
        <v>0</v>
      </c>
      <c r="AR912">
        <v>0</v>
      </c>
      <c r="AS912" t="s">
        <v>3</v>
      </c>
      <c r="AT912">
        <v>0.06</v>
      </c>
      <c r="AU912" t="s">
        <v>140</v>
      </c>
      <c r="AV912">
        <v>0</v>
      </c>
      <c r="AW912">
        <v>2</v>
      </c>
      <c r="AX912">
        <v>85738192</v>
      </c>
      <c r="AY912">
        <v>1</v>
      </c>
      <c r="AZ912">
        <v>0</v>
      </c>
      <c r="BA912">
        <v>903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CV912">
        <v>0</v>
      </c>
      <c r="CW912">
        <f>ROUND(Y912*Source!I461*DO912,9)</f>
        <v>0.68566499999999997</v>
      </c>
      <c r="CX912">
        <f>ROUND(Y912*Source!I461,9)</f>
        <v>4.0500000000000001E-2</v>
      </c>
      <c r="CY912">
        <f>AB912</f>
        <v>2758.65</v>
      </c>
      <c r="CZ912">
        <f>AF912</f>
        <v>179.17</v>
      </c>
      <c r="DA912">
        <f>AJ912</f>
        <v>14.43</v>
      </c>
      <c r="DB912">
        <f>ROUND(((ROUND(AT912*CZ912,2)*1.25)*1.2),6)</f>
        <v>16.125</v>
      </c>
      <c r="DC912">
        <f>ROUND(((ROUND(AT912*AG912,2)*1.25)*1.2),6)</f>
        <v>1.53</v>
      </c>
      <c r="DD912" t="s">
        <v>3</v>
      </c>
      <c r="DE912" t="s">
        <v>3</v>
      </c>
      <c r="DF912">
        <f t="shared" si="526"/>
        <v>0</v>
      </c>
      <c r="DG912">
        <f>ROUND(ROUND(AF912*AJ912,2)*CX912,2)</f>
        <v>104.71</v>
      </c>
      <c r="DH912">
        <f>ROUND(ROUND(AG912*AK912,2)*CX912,2)</f>
        <v>38.64</v>
      </c>
      <c r="DI912">
        <f t="shared" si="527"/>
        <v>0</v>
      </c>
      <c r="DJ912">
        <f>DG912</f>
        <v>104.71</v>
      </c>
      <c r="DK912">
        <v>0</v>
      </c>
      <c r="DL912" t="s">
        <v>707</v>
      </c>
      <c r="DM912">
        <v>0</v>
      </c>
      <c r="DN912" t="s">
        <v>686</v>
      </c>
      <c r="DO912">
        <v>16.93</v>
      </c>
    </row>
    <row r="913" spans="1:119" x14ac:dyDescent="0.2">
      <c r="A913">
        <f>ROW(Source!A461)</f>
        <v>461</v>
      </c>
      <c r="B913">
        <v>85736473</v>
      </c>
      <c r="C913">
        <v>85738173</v>
      </c>
      <c r="D913">
        <v>85198960</v>
      </c>
      <c r="E913">
        <v>1</v>
      </c>
      <c r="F913">
        <v>1</v>
      </c>
      <c r="G913">
        <v>1081</v>
      </c>
      <c r="H913">
        <v>3</v>
      </c>
      <c r="I913" t="s">
        <v>714</v>
      </c>
      <c r="J913" t="s">
        <v>715</v>
      </c>
      <c r="K913" t="s">
        <v>716</v>
      </c>
      <c r="L913">
        <v>1339</v>
      </c>
      <c r="N913">
        <v>1007</v>
      </c>
      <c r="O913" t="s">
        <v>694</v>
      </c>
      <c r="P913" t="s">
        <v>694</v>
      </c>
      <c r="Q913">
        <v>1</v>
      </c>
      <c r="W913">
        <v>0</v>
      </c>
      <c r="X913">
        <v>-1622585150</v>
      </c>
      <c r="Y913">
        <f t="shared" ref="Y913:Y922" si="535">((AT913*1)*1)</f>
        <v>0.15067</v>
      </c>
      <c r="AA913">
        <v>54.79</v>
      </c>
      <c r="AB913">
        <v>0</v>
      </c>
      <c r="AC913">
        <v>0</v>
      </c>
      <c r="AD913">
        <v>0</v>
      </c>
      <c r="AE913">
        <v>7.07</v>
      </c>
      <c r="AF913">
        <v>0</v>
      </c>
      <c r="AG913">
        <v>0</v>
      </c>
      <c r="AH913">
        <v>0</v>
      </c>
      <c r="AI913">
        <v>7.75</v>
      </c>
      <c r="AJ913">
        <v>1</v>
      </c>
      <c r="AK913">
        <v>1</v>
      </c>
      <c r="AL913">
        <v>1</v>
      </c>
      <c r="AM913">
        <v>2</v>
      </c>
      <c r="AN913">
        <v>0</v>
      </c>
      <c r="AO913">
        <v>1</v>
      </c>
      <c r="AP913">
        <v>1</v>
      </c>
      <c r="AQ913">
        <v>0</v>
      </c>
      <c r="AR913">
        <v>0</v>
      </c>
      <c r="AS913" t="s">
        <v>3</v>
      </c>
      <c r="AT913">
        <v>0.15067</v>
      </c>
      <c r="AU913" t="s">
        <v>42</v>
      </c>
      <c r="AV913">
        <v>0</v>
      </c>
      <c r="AW913">
        <v>2</v>
      </c>
      <c r="AX913">
        <v>85738193</v>
      </c>
      <c r="AY913">
        <v>1</v>
      </c>
      <c r="AZ913">
        <v>0</v>
      </c>
      <c r="BA913">
        <v>904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CV913">
        <v>0</v>
      </c>
      <c r="CW913">
        <v>0</v>
      </c>
      <c r="CX913">
        <f>ROUND(Y913*Source!I461,9)</f>
        <v>6.7801500000000001E-2</v>
      </c>
      <c r="CY913">
        <f t="shared" ref="CY913:CY922" si="536">AA913</f>
        <v>54.79</v>
      </c>
      <c r="CZ913">
        <f t="shared" ref="CZ913:CZ922" si="537">AE913</f>
        <v>7.07</v>
      </c>
      <c r="DA913">
        <f t="shared" ref="DA913:DA922" si="538">AI913</f>
        <v>7.75</v>
      </c>
      <c r="DB913">
        <f t="shared" ref="DB913:DB922" si="539">ROUND(((ROUND(AT913*CZ913,2)*1)*1),6)</f>
        <v>1.07</v>
      </c>
      <c r="DC913">
        <f t="shared" ref="DC913:DC922" si="540">ROUND(((ROUND(AT913*AG913,2)*1)*1),6)</f>
        <v>0</v>
      </c>
      <c r="DD913" t="s">
        <v>3</v>
      </c>
      <c r="DE913" t="s">
        <v>3</v>
      </c>
      <c r="DF913">
        <f t="shared" ref="DF913:DF922" si="541">ROUND(ROUND(AE913*AI913,2)*CX913,2)</f>
        <v>3.71</v>
      </c>
      <c r="DG913">
        <f t="shared" ref="DG913:DG943" si="542">ROUND(ROUND(AF913,2)*CX913,2)</f>
        <v>0</v>
      </c>
      <c r="DH913">
        <f t="shared" ref="DH913:DH943" si="543">ROUND(ROUND(AG913,2)*CX913,2)</f>
        <v>0</v>
      </c>
      <c r="DI913">
        <f t="shared" si="527"/>
        <v>0</v>
      </c>
      <c r="DJ913">
        <f t="shared" ref="DJ913:DJ922" si="544">DF913</f>
        <v>3.71</v>
      </c>
      <c r="DK913">
        <v>0</v>
      </c>
      <c r="DL913" t="s">
        <v>3</v>
      </c>
      <c r="DM913">
        <v>0</v>
      </c>
      <c r="DN913" t="s">
        <v>3</v>
      </c>
      <c r="DO913">
        <v>0</v>
      </c>
    </row>
    <row r="914" spans="1:119" x14ac:dyDescent="0.2">
      <c r="A914">
        <f>ROW(Source!A461)</f>
        <v>461</v>
      </c>
      <c r="B914">
        <v>85736473</v>
      </c>
      <c r="C914">
        <v>85738173</v>
      </c>
      <c r="D914">
        <v>85200671</v>
      </c>
      <c r="E914">
        <v>1</v>
      </c>
      <c r="F914">
        <v>1</v>
      </c>
      <c r="G914">
        <v>1081</v>
      </c>
      <c r="H914">
        <v>3</v>
      </c>
      <c r="I914" t="s">
        <v>730</v>
      </c>
      <c r="J914" t="s">
        <v>731</v>
      </c>
      <c r="K914" t="s">
        <v>732</v>
      </c>
      <c r="L914">
        <v>1346</v>
      </c>
      <c r="N914">
        <v>1009</v>
      </c>
      <c r="O914" t="s">
        <v>723</v>
      </c>
      <c r="P914" t="s">
        <v>723</v>
      </c>
      <c r="Q914">
        <v>1</v>
      </c>
      <c r="W914">
        <v>0</v>
      </c>
      <c r="X914">
        <v>1021383118</v>
      </c>
      <c r="Y914">
        <f t="shared" si="535"/>
        <v>0.05</v>
      </c>
      <c r="AA914">
        <v>315.23</v>
      </c>
      <c r="AB914">
        <v>0</v>
      </c>
      <c r="AC914">
        <v>0</v>
      </c>
      <c r="AD914">
        <v>0</v>
      </c>
      <c r="AE914">
        <v>37.979999999999997</v>
      </c>
      <c r="AF914">
        <v>0</v>
      </c>
      <c r="AG914">
        <v>0</v>
      </c>
      <c r="AH914">
        <v>0</v>
      </c>
      <c r="AI914">
        <v>8.3000000000000007</v>
      </c>
      <c r="AJ914">
        <v>1</v>
      </c>
      <c r="AK914">
        <v>1</v>
      </c>
      <c r="AL914">
        <v>1</v>
      </c>
      <c r="AM914">
        <v>2</v>
      </c>
      <c r="AN914">
        <v>0</v>
      </c>
      <c r="AO914">
        <v>1</v>
      </c>
      <c r="AP914">
        <v>1</v>
      </c>
      <c r="AQ914">
        <v>0</v>
      </c>
      <c r="AR914">
        <v>0</v>
      </c>
      <c r="AS914" t="s">
        <v>3</v>
      </c>
      <c r="AT914">
        <v>0.05</v>
      </c>
      <c r="AU914" t="s">
        <v>42</v>
      </c>
      <c r="AV914">
        <v>0</v>
      </c>
      <c r="AW914">
        <v>2</v>
      </c>
      <c r="AX914">
        <v>85738194</v>
      </c>
      <c r="AY914">
        <v>1</v>
      </c>
      <c r="AZ914">
        <v>0</v>
      </c>
      <c r="BA914">
        <v>905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CV914">
        <v>0</v>
      </c>
      <c r="CW914">
        <v>0</v>
      </c>
      <c r="CX914">
        <f>ROUND(Y914*Source!I461,9)</f>
        <v>2.2499999999999999E-2</v>
      </c>
      <c r="CY914">
        <f t="shared" si="536"/>
        <v>315.23</v>
      </c>
      <c r="CZ914">
        <f t="shared" si="537"/>
        <v>37.979999999999997</v>
      </c>
      <c r="DA914">
        <f t="shared" si="538"/>
        <v>8.3000000000000007</v>
      </c>
      <c r="DB914">
        <f t="shared" si="539"/>
        <v>1.9</v>
      </c>
      <c r="DC914">
        <f t="shared" si="540"/>
        <v>0</v>
      </c>
      <c r="DD914" t="s">
        <v>3</v>
      </c>
      <c r="DE914" t="s">
        <v>3</v>
      </c>
      <c r="DF914">
        <f t="shared" si="541"/>
        <v>7.09</v>
      </c>
      <c r="DG914">
        <f t="shared" si="542"/>
        <v>0</v>
      </c>
      <c r="DH914">
        <f t="shared" si="543"/>
        <v>0</v>
      </c>
      <c r="DI914">
        <f t="shared" si="527"/>
        <v>0</v>
      </c>
      <c r="DJ914">
        <f t="shared" si="544"/>
        <v>7.09</v>
      </c>
      <c r="DK914">
        <v>0</v>
      </c>
      <c r="DL914" t="s">
        <v>3</v>
      </c>
      <c r="DM914">
        <v>0</v>
      </c>
      <c r="DN914" t="s">
        <v>3</v>
      </c>
      <c r="DO914">
        <v>0</v>
      </c>
    </row>
    <row r="915" spans="1:119" x14ac:dyDescent="0.2">
      <c r="A915">
        <f>ROW(Source!A461)</f>
        <v>461</v>
      </c>
      <c r="B915">
        <v>85736473</v>
      </c>
      <c r="C915">
        <v>85738173</v>
      </c>
      <c r="D915">
        <v>85199079</v>
      </c>
      <c r="E915">
        <v>1</v>
      </c>
      <c r="F915">
        <v>1</v>
      </c>
      <c r="G915">
        <v>1081</v>
      </c>
      <c r="H915">
        <v>3</v>
      </c>
      <c r="I915" t="s">
        <v>733</v>
      </c>
      <c r="J915" t="s">
        <v>734</v>
      </c>
      <c r="K915" t="s">
        <v>735</v>
      </c>
      <c r="L915">
        <v>1348</v>
      </c>
      <c r="N915">
        <v>1009</v>
      </c>
      <c r="O915" t="s">
        <v>700</v>
      </c>
      <c r="P915" t="s">
        <v>700</v>
      </c>
      <c r="Q915">
        <v>1000</v>
      </c>
      <c r="W915">
        <v>0</v>
      </c>
      <c r="X915">
        <v>-1462767551</v>
      </c>
      <c r="Y915">
        <f t="shared" si="535"/>
        <v>3.9999999999999998E-6</v>
      </c>
      <c r="AA915">
        <v>65213.77</v>
      </c>
      <c r="AB915">
        <v>0</v>
      </c>
      <c r="AC915">
        <v>0</v>
      </c>
      <c r="AD915">
        <v>0</v>
      </c>
      <c r="AE915">
        <v>3234.81</v>
      </c>
      <c r="AF915">
        <v>0</v>
      </c>
      <c r="AG915">
        <v>0</v>
      </c>
      <c r="AH915">
        <v>0</v>
      </c>
      <c r="AI915">
        <v>20.16</v>
      </c>
      <c r="AJ915">
        <v>1</v>
      </c>
      <c r="AK915">
        <v>1</v>
      </c>
      <c r="AL915">
        <v>1</v>
      </c>
      <c r="AM915">
        <v>2</v>
      </c>
      <c r="AN915">
        <v>0</v>
      </c>
      <c r="AO915">
        <v>1</v>
      </c>
      <c r="AP915">
        <v>1</v>
      </c>
      <c r="AQ915">
        <v>0</v>
      </c>
      <c r="AR915">
        <v>0</v>
      </c>
      <c r="AS915" t="s">
        <v>3</v>
      </c>
      <c r="AT915">
        <v>3.9999999999999998E-6</v>
      </c>
      <c r="AU915" t="s">
        <v>42</v>
      </c>
      <c r="AV915">
        <v>0</v>
      </c>
      <c r="AW915">
        <v>2</v>
      </c>
      <c r="AX915">
        <v>85738195</v>
      </c>
      <c r="AY915">
        <v>1</v>
      </c>
      <c r="AZ915">
        <v>0</v>
      </c>
      <c r="BA915">
        <v>906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CV915">
        <v>0</v>
      </c>
      <c r="CW915">
        <v>0</v>
      </c>
      <c r="CX915">
        <f>ROUND(Y915*Source!I461,9)</f>
        <v>1.7999999999999999E-6</v>
      </c>
      <c r="CY915">
        <f t="shared" si="536"/>
        <v>65213.77</v>
      </c>
      <c r="CZ915">
        <f t="shared" si="537"/>
        <v>3234.81</v>
      </c>
      <c r="DA915">
        <f t="shared" si="538"/>
        <v>20.16</v>
      </c>
      <c r="DB915">
        <f t="shared" si="539"/>
        <v>0.01</v>
      </c>
      <c r="DC915">
        <f t="shared" si="540"/>
        <v>0</v>
      </c>
      <c r="DD915" t="s">
        <v>3</v>
      </c>
      <c r="DE915" t="s">
        <v>3</v>
      </c>
      <c r="DF915">
        <f t="shared" si="541"/>
        <v>0.12</v>
      </c>
      <c r="DG915">
        <f t="shared" si="542"/>
        <v>0</v>
      </c>
      <c r="DH915">
        <f t="shared" si="543"/>
        <v>0</v>
      </c>
      <c r="DI915">
        <f t="shared" si="527"/>
        <v>0</v>
      </c>
      <c r="DJ915">
        <f t="shared" si="544"/>
        <v>0.12</v>
      </c>
      <c r="DK915">
        <v>0</v>
      </c>
      <c r="DL915" t="s">
        <v>3</v>
      </c>
      <c r="DM915">
        <v>0</v>
      </c>
      <c r="DN915" t="s">
        <v>3</v>
      </c>
      <c r="DO915">
        <v>0</v>
      </c>
    </row>
    <row r="916" spans="1:119" x14ac:dyDescent="0.2">
      <c r="A916">
        <f>ROW(Source!A461)</f>
        <v>461</v>
      </c>
      <c r="B916">
        <v>85736473</v>
      </c>
      <c r="C916">
        <v>85738173</v>
      </c>
      <c r="D916">
        <v>85198892</v>
      </c>
      <c r="E916">
        <v>1</v>
      </c>
      <c r="F916">
        <v>1</v>
      </c>
      <c r="G916">
        <v>1081</v>
      </c>
      <c r="H916">
        <v>3</v>
      </c>
      <c r="I916" t="s">
        <v>691</v>
      </c>
      <c r="J916" t="s">
        <v>692</v>
      </c>
      <c r="K916" t="s">
        <v>693</v>
      </c>
      <c r="L916">
        <v>1339</v>
      </c>
      <c r="N916">
        <v>1007</v>
      </c>
      <c r="O916" t="s">
        <v>694</v>
      </c>
      <c r="P916" t="s">
        <v>694</v>
      </c>
      <c r="Q916">
        <v>1</v>
      </c>
      <c r="W916">
        <v>0</v>
      </c>
      <c r="X916">
        <v>-676034668</v>
      </c>
      <c r="Y916">
        <f t="shared" si="535"/>
        <v>0.19</v>
      </c>
      <c r="AA916">
        <v>760.17</v>
      </c>
      <c r="AB916">
        <v>0</v>
      </c>
      <c r="AC916">
        <v>0</v>
      </c>
      <c r="AD916">
        <v>0</v>
      </c>
      <c r="AE916">
        <v>53.42</v>
      </c>
      <c r="AF916">
        <v>0</v>
      </c>
      <c r="AG916">
        <v>0</v>
      </c>
      <c r="AH916">
        <v>0</v>
      </c>
      <c r="AI916">
        <v>14.23</v>
      </c>
      <c r="AJ916">
        <v>1</v>
      </c>
      <c r="AK916">
        <v>1</v>
      </c>
      <c r="AL916">
        <v>1</v>
      </c>
      <c r="AM916">
        <v>2</v>
      </c>
      <c r="AN916">
        <v>0</v>
      </c>
      <c r="AO916">
        <v>1</v>
      </c>
      <c r="AP916">
        <v>1</v>
      </c>
      <c r="AQ916">
        <v>0</v>
      </c>
      <c r="AR916">
        <v>0</v>
      </c>
      <c r="AS916" t="s">
        <v>3</v>
      </c>
      <c r="AT916">
        <v>0.19</v>
      </c>
      <c r="AU916" t="s">
        <v>42</v>
      </c>
      <c r="AV916">
        <v>0</v>
      </c>
      <c r="AW916">
        <v>2</v>
      </c>
      <c r="AX916">
        <v>85738196</v>
      </c>
      <c r="AY916">
        <v>1</v>
      </c>
      <c r="AZ916">
        <v>0</v>
      </c>
      <c r="BA916">
        <v>907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CV916">
        <v>0</v>
      </c>
      <c r="CW916">
        <v>0</v>
      </c>
      <c r="CX916">
        <f>ROUND(Y916*Source!I461,9)</f>
        <v>8.5500000000000007E-2</v>
      </c>
      <c r="CY916">
        <f t="shared" si="536"/>
        <v>760.17</v>
      </c>
      <c r="CZ916">
        <f t="shared" si="537"/>
        <v>53.42</v>
      </c>
      <c r="DA916">
        <f t="shared" si="538"/>
        <v>14.23</v>
      </c>
      <c r="DB916">
        <f t="shared" si="539"/>
        <v>10.15</v>
      </c>
      <c r="DC916">
        <f t="shared" si="540"/>
        <v>0</v>
      </c>
      <c r="DD916" t="s">
        <v>3</v>
      </c>
      <c r="DE916" t="s">
        <v>3</v>
      </c>
      <c r="DF916">
        <f t="shared" si="541"/>
        <v>64.989999999999995</v>
      </c>
      <c r="DG916">
        <f t="shared" si="542"/>
        <v>0</v>
      </c>
      <c r="DH916">
        <f t="shared" si="543"/>
        <v>0</v>
      </c>
      <c r="DI916">
        <f t="shared" si="527"/>
        <v>0</v>
      </c>
      <c r="DJ916">
        <f t="shared" si="544"/>
        <v>64.989999999999995</v>
      </c>
      <c r="DK916">
        <v>0</v>
      </c>
      <c r="DL916" t="s">
        <v>3</v>
      </c>
      <c r="DM916">
        <v>0</v>
      </c>
      <c r="DN916" t="s">
        <v>3</v>
      </c>
      <c r="DO916">
        <v>0</v>
      </c>
    </row>
    <row r="917" spans="1:119" x14ac:dyDescent="0.2">
      <c r="A917">
        <f>ROW(Source!A461)</f>
        <v>461</v>
      </c>
      <c r="B917">
        <v>85736473</v>
      </c>
      <c r="C917">
        <v>85738173</v>
      </c>
      <c r="D917">
        <v>85199158</v>
      </c>
      <c r="E917">
        <v>1</v>
      </c>
      <c r="F917">
        <v>1</v>
      </c>
      <c r="G917">
        <v>1081</v>
      </c>
      <c r="H917">
        <v>3</v>
      </c>
      <c r="I917" t="s">
        <v>695</v>
      </c>
      <c r="J917" t="s">
        <v>696</v>
      </c>
      <c r="K917" t="s">
        <v>697</v>
      </c>
      <c r="L917">
        <v>1339</v>
      </c>
      <c r="N917">
        <v>1007</v>
      </c>
      <c r="O917" t="s">
        <v>694</v>
      </c>
      <c r="P917" t="s">
        <v>694</v>
      </c>
      <c r="Q917">
        <v>1</v>
      </c>
      <c r="W917">
        <v>0</v>
      </c>
      <c r="X917">
        <v>-1235260082</v>
      </c>
      <c r="Y917">
        <f t="shared" si="535"/>
        <v>0.34200000000000003</v>
      </c>
      <c r="AA917">
        <v>101.33</v>
      </c>
      <c r="AB917">
        <v>0</v>
      </c>
      <c r="AC917">
        <v>0</v>
      </c>
      <c r="AD917">
        <v>0</v>
      </c>
      <c r="AE917">
        <v>5.82</v>
      </c>
      <c r="AF917">
        <v>0</v>
      </c>
      <c r="AG917">
        <v>0</v>
      </c>
      <c r="AH917">
        <v>0</v>
      </c>
      <c r="AI917">
        <v>17.41</v>
      </c>
      <c r="AJ917">
        <v>1</v>
      </c>
      <c r="AK917">
        <v>1</v>
      </c>
      <c r="AL917">
        <v>1</v>
      </c>
      <c r="AM917">
        <v>2</v>
      </c>
      <c r="AN917">
        <v>0</v>
      </c>
      <c r="AO917">
        <v>1</v>
      </c>
      <c r="AP917">
        <v>1</v>
      </c>
      <c r="AQ917">
        <v>0</v>
      </c>
      <c r="AR917">
        <v>0</v>
      </c>
      <c r="AS917" t="s">
        <v>3</v>
      </c>
      <c r="AT917">
        <v>0.34200000000000003</v>
      </c>
      <c r="AU917" t="s">
        <v>42</v>
      </c>
      <c r="AV917">
        <v>0</v>
      </c>
      <c r="AW917">
        <v>2</v>
      </c>
      <c r="AX917">
        <v>85738197</v>
      </c>
      <c r="AY917">
        <v>1</v>
      </c>
      <c r="AZ917">
        <v>0</v>
      </c>
      <c r="BA917">
        <v>908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CV917">
        <v>0</v>
      </c>
      <c r="CW917">
        <v>0</v>
      </c>
      <c r="CX917">
        <f>ROUND(Y917*Source!I461,9)</f>
        <v>0.15390000000000001</v>
      </c>
      <c r="CY917">
        <f t="shared" si="536"/>
        <v>101.33</v>
      </c>
      <c r="CZ917">
        <f t="shared" si="537"/>
        <v>5.82</v>
      </c>
      <c r="DA917">
        <f t="shared" si="538"/>
        <v>17.41</v>
      </c>
      <c r="DB917">
        <f t="shared" si="539"/>
        <v>1.99</v>
      </c>
      <c r="DC917">
        <f t="shared" si="540"/>
        <v>0</v>
      </c>
      <c r="DD917" t="s">
        <v>3</v>
      </c>
      <c r="DE917" t="s">
        <v>3</v>
      </c>
      <c r="DF917">
        <f t="shared" si="541"/>
        <v>15.59</v>
      </c>
      <c r="DG917">
        <f t="shared" si="542"/>
        <v>0</v>
      </c>
      <c r="DH917">
        <f t="shared" si="543"/>
        <v>0</v>
      </c>
      <c r="DI917">
        <f t="shared" si="527"/>
        <v>0</v>
      </c>
      <c r="DJ917">
        <f t="shared" si="544"/>
        <v>15.59</v>
      </c>
      <c r="DK917">
        <v>0</v>
      </c>
      <c r="DL917" t="s">
        <v>3</v>
      </c>
      <c r="DM917">
        <v>0</v>
      </c>
      <c r="DN917" t="s">
        <v>3</v>
      </c>
      <c r="DO917">
        <v>0</v>
      </c>
    </row>
    <row r="918" spans="1:119" x14ac:dyDescent="0.2">
      <c r="A918">
        <f>ROW(Source!A461)</f>
        <v>461</v>
      </c>
      <c r="B918">
        <v>85736473</v>
      </c>
      <c r="C918">
        <v>85738173</v>
      </c>
      <c r="D918">
        <v>85199230</v>
      </c>
      <c r="E918">
        <v>1</v>
      </c>
      <c r="F918">
        <v>1</v>
      </c>
      <c r="G918">
        <v>1081</v>
      </c>
      <c r="H918">
        <v>3</v>
      </c>
      <c r="I918" t="s">
        <v>736</v>
      </c>
      <c r="J918" t="s">
        <v>737</v>
      </c>
      <c r="K918" t="s">
        <v>738</v>
      </c>
      <c r="L918">
        <v>1348</v>
      </c>
      <c r="N918">
        <v>1009</v>
      </c>
      <c r="O918" t="s">
        <v>700</v>
      </c>
      <c r="P918" t="s">
        <v>700</v>
      </c>
      <c r="Q918">
        <v>1000</v>
      </c>
      <c r="W918">
        <v>0</v>
      </c>
      <c r="X918">
        <v>1270042986</v>
      </c>
      <c r="Y918">
        <f t="shared" si="535"/>
        <v>8.7000000000000001E-4</v>
      </c>
      <c r="AA918">
        <v>55941.2</v>
      </c>
      <c r="AB918">
        <v>0</v>
      </c>
      <c r="AC918">
        <v>0</v>
      </c>
      <c r="AD918">
        <v>0</v>
      </c>
      <c r="AE918">
        <v>16214.84</v>
      </c>
      <c r="AF918">
        <v>0</v>
      </c>
      <c r="AG918">
        <v>0</v>
      </c>
      <c r="AH918">
        <v>0</v>
      </c>
      <c r="AI918">
        <v>3.45</v>
      </c>
      <c r="AJ918">
        <v>1</v>
      </c>
      <c r="AK918">
        <v>1</v>
      </c>
      <c r="AL918">
        <v>1</v>
      </c>
      <c r="AM918">
        <v>2</v>
      </c>
      <c r="AN918">
        <v>0</v>
      </c>
      <c r="AO918">
        <v>1</v>
      </c>
      <c r="AP918">
        <v>1</v>
      </c>
      <c r="AQ918">
        <v>0</v>
      </c>
      <c r="AR918">
        <v>0</v>
      </c>
      <c r="AS918" t="s">
        <v>3</v>
      </c>
      <c r="AT918">
        <v>8.7000000000000001E-4</v>
      </c>
      <c r="AU918" t="s">
        <v>42</v>
      </c>
      <c r="AV918">
        <v>0</v>
      </c>
      <c r="AW918">
        <v>2</v>
      </c>
      <c r="AX918">
        <v>85738198</v>
      </c>
      <c r="AY918">
        <v>1</v>
      </c>
      <c r="AZ918">
        <v>0</v>
      </c>
      <c r="BA918">
        <v>909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CV918">
        <v>0</v>
      </c>
      <c r="CW918">
        <v>0</v>
      </c>
      <c r="CX918">
        <f>ROUND(Y918*Source!I461,9)</f>
        <v>3.9149999999999998E-4</v>
      </c>
      <c r="CY918">
        <f t="shared" si="536"/>
        <v>55941.2</v>
      </c>
      <c r="CZ918">
        <f t="shared" si="537"/>
        <v>16214.84</v>
      </c>
      <c r="DA918">
        <f t="shared" si="538"/>
        <v>3.45</v>
      </c>
      <c r="DB918">
        <f t="shared" si="539"/>
        <v>14.11</v>
      </c>
      <c r="DC918">
        <f t="shared" si="540"/>
        <v>0</v>
      </c>
      <c r="DD918" t="s">
        <v>3</v>
      </c>
      <c r="DE918" t="s">
        <v>3</v>
      </c>
      <c r="DF918">
        <f t="shared" si="541"/>
        <v>21.9</v>
      </c>
      <c r="DG918">
        <f t="shared" si="542"/>
        <v>0</v>
      </c>
      <c r="DH918">
        <f t="shared" si="543"/>
        <v>0</v>
      </c>
      <c r="DI918">
        <f t="shared" si="527"/>
        <v>0</v>
      </c>
      <c r="DJ918">
        <f t="shared" si="544"/>
        <v>21.9</v>
      </c>
      <c r="DK918">
        <v>0</v>
      </c>
      <c r="DL918" t="s">
        <v>3</v>
      </c>
      <c r="DM918">
        <v>0</v>
      </c>
      <c r="DN918" t="s">
        <v>3</v>
      </c>
      <c r="DO918">
        <v>0</v>
      </c>
    </row>
    <row r="919" spans="1:119" x14ac:dyDescent="0.2">
      <c r="A919">
        <f>ROW(Source!A461)</f>
        <v>461</v>
      </c>
      <c r="B919">
        <v>85736473</v>
      </c>
      <c r="C919">
        <v>85738173</v>
      </c>
      <c r="D919">
        <v>85199398</v>
      </c>
      <c r="E919">
        <v>1</v>
      </c>
      <c r="F919">
        <v>1</v>
      </c>
      <c r="G919">
        <v>1081</v>
      </c>
      <c r="H919">
        <v>3</v>
      </c>
      <c r="I919" t="s">
        <v>739</v>
      </c>
      <c r="J919" t="s">
        <v>740</v>
      </c>
      <c r="K919" t="s">
        <v>741</v>
      </c>
      <c r="L919">
        <v>1346</v>
      </c>
      <c r="N919">
        <v>1009</v>
      </c>
      <c r="O919" t="s">
        <v>723</v>
      </c>
      <c r="P919" t="s">
        <v>723</v>
      </c>
      <c r="Q919">
        <v>1</v>
      </c>
      <c r="W919">
        <v>0</v>
      </c>
      <c r="X919">
        <v>488689173</v>
      </c>
      <c r="Y919">
        <f t="shared" si="535"/>
        <v>0.1</v>
      </c>
      <c r="AA919">
        <v>85.81</v>
      </c>
      <c r="AB919">
        <v>0</v>
      </c>
      <c r="AC919">
        <v>0</v>
      </c>
      <c r="AD919">
        <v>0</v>
      </c>
      <c r="AE919">
        <v>20.190000000000001</v>
      </c>
      <c r="AF919">
        <v>0</v>
      </c>
      <c r="AG919">
        <v>0</v>
      </c>
      <c r="AH919">
        <v>0</v>
      </c>
      <c r="AI919">
        <v>4.25</v>
      </c>
      <c r="AJ919">
        <v>1</v>
      </c>
      <c r="AK919">
        <v>1</v>
      </c>
      <c r="AL919">
        <v>1</v>
      </c>
      <c r="AM919">
        <v>2</v>
      </c>
      <c r="AN919">
        <v>0</v>
      </c>
      <c r="AO919">
        <v>1</v>
      </c>
      <c r="AP919">
        <v>1</v>
      </c>
      <c r="AQ919">
        <v>0</v>
      </c>
      <c r="AR919">
        <v>0</v>
      </c>
      <c r="AS919" t="s">
        <v>3</v>
      </c>
      <c r="AT919">
        <v>0.1</v>
      </c>
      <c r="AU919" t="s">
        <v>42</v>
      </c>
      <c r="AV919">
        <v>0</v>
      </c>
      <c r="AW919">
        <v>2</v>
      </c>
      <c r="AX919">
        <v>85738199</v>
      </c>
      <c r="AY919">
        <v>1</v>
      </c>
      <c r="AZ919">
        <v>0</v>
      </c>
      <c r="BA919">
        <v>910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CV919">
        <v>0</v>
      </c>
      <c r="CW919">
        <v>0</v>
      </c>
      <c r="CX919">
        <f>ROUND(Y919*Source!I461,9)</f>
        <v>4.4999999999999998E-2</v>
      </c>
      <c r="CY919">
        <f t="shared" si="536"/>
        <v>85.81</v>
      </c>
      <c r="CZ919">
        <f t="shared" si="537"/>
        <v>20.190000000000001</v>
      </c>
      <c r="DA919">
        <f t="shared" si="538"/>
        <v>4.25</v>
      </c>
      <c r="DB919">
        <f t="shared" si="539"/>
        <v>2.02</v>
      </c>
      <c r="DC919">
        <f t="shared" si="540"/>
        <v>0</v>
      </c>
      <c r="DD919" t="s">
        <v>3</v>
      </c>
      <c r="DE919" t="s">
        <v>3</v>
      </c>
      <c r="DF919">
        <f t="shared" si="541"/>
        <v>3.86</v>
      </c>
      <c r="DG919">
        <f t="shared" si="542"/>
        <v>0</v>
      </c>
      <c r="DH919">
        <f t="shared" si="543"/>
        <v>0</v>
      </c>
      <c r="DI919">
        <f t="shared" si="527"/>
        <v>0</v>
      </c>
      <c r="DJ919">
        <f t="shared" si="544"/>
        <v>3.86</v>
      </c>
      <c r="DK919">
        <v>0</v>
      </c>
      <c r="DL919" t="s">
        <v>3</v>
      </c>
      <c r="DM919">
        <v>0</v>
      </c>
      <c r="DN919" t="s">
        <v>3</v>
      </c>
      <c r="DO919">
        <v>0</v>
      </c>
    </row>
    <row r="920" spans="1:119" x14ac:dyDescent="0.2">
      <c r="A920">
        <f>ROW(Source!A461)</f>
        <v>461</v>
      </c>
      <c r="B920">
        <v>85736473</v>
      </c>
      <c r="C920">
        <v>85738173</v>
      </c>
      <c r="D920">
        <v>85199540</v>
      </c>
      <c r="E920">
        <v>1</v>
      </c>
      <c r="F920">
        <v>1</v>
      </c>
      <c r="G920">
        <v>1081</v>
      </c>
      <c r="H920">
        <v>3</v>
      </c>
      <c r="I920" t="s">
        <v>742</v>
      </c>
      <c r="J920" t="s">
        <v>743</v>
      </c>
      <c r="K920" t="s">
        <v>744</v>
      </c>
      <c r="L920">
        <v>1348</v>
      </c>
      <c r="N920">
        <v>1009</v>
      </c>
      <c r="O920" t="s">
        <v>700</v>
      </c>
      <c r="P920" t="s">
        <v>700</v>
      </c>
      <c r="Q920">
        <v>1000</v>
      </c>
      <c r="W920">
        <v>0</v>
      </c>
      <c r="X920">
        <v>-1009884797</v>
      </c>
      <c r="Y920">
        <f t="shared" si="535"/>
        <v>4.0000000000000002E-4</v>
      </c>
      <c r="AA920">
        <v>64157.13</v>
      </c>
      <c r="AB920">
        <v>0</v>
      </c>
      <c r="AC920">
        <v>0</v>
      </c>
      <c r="AD920">
        <v>0</v>
      </c>
      <c r="AE920">
        <v>35445.93</v>
      </c>
      <c r="AF920">
        <v>0</v>
      </c>
      <c r="AG920">
        <v>0</v>
      </c>
      <c r="AH920">
        <v>0</v>
      </c>
      <c r="AI920">
        <v>1.81</v>
      </c>
      <c r="AJ920">
        <v>1</v>
      </c>
      <c r="AK920">
        <v>1</v>
      </c>
      <c r="AL920">
        <v>1</v>
      </c>
      <c r="AM920">
        <v>2</v>
      </c>
      <c r="AN920">
        <v>0</v>
      </c>
      <c r="AO920">
        <v>1</v>
      </c>
      <c r="AP920">
        <v>1</v>
      </c>
      <c r="AQ920">
        <v>0</v>
      </c>
      <c r="AR920">
        <v>0</v>
      </c>
      <c r="AS920" t="s">
        <v>3</v>
      </c>
      <c r="AT920">
        <v>4.0000000000000002E-4</v>
      </c>
      <c r="AU920" t="s">
        <v>42</v>
      </c>
      <c r="AV920">
        <v>0</v>
      </c>
      <c r="AW920">
        <v>2</v>
      </c>
      <c r="AX920">
        <v>85738200</v>
      </c>
      <c r="AY920">
        <v>1</v>
      </c>
      <c r="AZ920">
        <v>0</v>
      </c>
      <c r="BA920">
        <v>911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CV920">
        <v>0</v>
      </c>
      <c r="CW920">
        <v>0</v>
      </c>
      <c r="CX920">
        <f>ROUND(Y920*Source!I461,9)</f>
        <v>1.8000000000000001E-4</v>
      </c>
      <c r="CY920">
        <f t="shared" si="536"/>
        <v>64157.13</v>
      </c>
      <c r="CZ920">
        <f t="shared" si="537"/>
        <v>35445.93</v>
      </c>
      <c r="DA920">
        <f t="shared" si="538"/>
        <v>1.81</v>
      </c>
      <c r="DB920">
        <f t="shared" si="539"/>
        <v>14.18</v>
      </c>
      <c r="DC920">
        <f t="shared" si="540"/>
        <v>0</v>
      </c>
      <c r="DD920" t="s">
        <v>3</v>
      </c>
      <c r="DE920" t="s">
        <v>3</v>
      </c>
      <c r="DF920">
        <f t="shared" si="541"/>
        <v>11.55</v>
      </c>
      <c r="DG920">
        <f t="shared" si="542"/>
        <v>0</v>
      </c>
      <c r="DH920">
        <f t="shared" si="543"/>
        <v>0</v>
      </c>
      <c r="DI920">
        <f t="shared" si="527"/>
        <v>0</v>
      </c>
      <c r="DJ920">
        <f t="shared" si="544"/>
        <v>11.55</v>
      </c>
      <c r="DK920">
        <v>0</v>
      </c>
      <c r="DL920" t="s">
        <v>3</v>
      </c>
      <c r="DM920">
        <v>0</v>
      </c>
      <c r="DN920" t="s">
        <v>3</v>
      </c>
      <c r="DO920">
        <v>0</v>
      </c>
    </row>
    <row r="921" spans="1:119" x14ac:dyDescent="0.2">
      <c r="A921">
        <f>ROW(Source!A461)</f>
        <v>461</v>
      </c>
      <c r="B921">
        <v>85736473</v>
      </c>
      <c r="C921">
        <v>85738173</v>
      </c>
      <c r="D921">
        <v>85211459</v>
      </c>
      <c r="E921">
        <v>1</v>
      </c>
      <c r="F921">
        <v>1</v>
      </c>
      <c r="G921">
        <v>1081</v>
      </c>
      <c r="H921">
        <v>3</v>
      </c>
      <c r="I921" t="s">
        <v>191</v>
      </c>
      <c r="J921" t="s">
        <v>193</v>
      </c>
      <c r="K921" t="s">
        <v>192</v>
      </c>
      <c r="L921">
        <v>1301</v>
      </c>
      <c r="N921">
        <v>1003</v>
      </c>
      <c r="O921" t="s">
        <v>156</v>
      </c>
      <c r="P921" t="s">
        <v>156</v>
      </c>
      <c r="Q921">
        <v>1</v>
      </c>
      <c r="W921">
        <v>0</v>
      </c>
      <c r="X921">
        <v>-173671470</v>
      </c>
      <c r="Y921">
        <f t="shared" si="535"/>
        <v>100</v>
      </c>
      <c r="AA921">
        <v>1062.52</v>
      </c>
      <c r="AB921">
        <v>0</v>
      </c>
      <c r="AC921">
        <v>0</v>
      </c>
      <c r="AD921">
        <v>0</v>
      </c>
      <c r="AE921">
        <v>51.28</v>
      </c>
      <c r="AF921">
        <v>0</v>
      </c>
      <c r="AG921">
        <v>0</v>
      </c>
      <c r="AH921">
        <v>0</v>
      </c>
      <c r="AI921">
        <v>20.72</v>
      </c>
      <c r="AJ921">
        <v>1</v>
      </c>
      <c r="AK921">
        <v>1</v>
      </c>
      <c r="AL921">
        <v>1</v>
      </c>
      <c r="AM921">
        <v>0</v>
      </c>
      <c r="AN921">
        <v>0</v>
      </c>
      <c r="AO921">
        <v>0</v>
      </c>
      <c r="AP921">
        <v>1</v>
      </c>
      <c r="AQ921">
        <v>0</v>
      </c>
      <c r="AR921">
        <v>0</v>
      </c>
      <c r="AS921" t="s">
        <v>3</v>
      </c>
      <c r="AT921">
        <v>100</v>
      </c>
      <c r="AU921" t="s">
        <v>42</v>
      </c>
      <c r="AV921">
        <v>0</v>
      </c>
      <c r="AW921">
        <v>1</v>
      </c>
      <c r="AX921">
        <v>-1</v>
      </c>
      <c r="AY921">
        <v>0</v>
      </c>
      <c r="AZ921">
        <v>0</v>
      </c>
      <c r="BA921" t="s">
        <v>3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CV921">
        <v>0</v>
      </c>
      <c r="CW921">
        <v>0</v>
      </c>
      <c r="CX921">
        <f>ROUND(Y921*Source!I461,9)</f>
        <v>45</v>
      </c>
      <c r="CY921">
        <f t="shared" si="536"/>
        <v>1062.52</v>
      </c>
      <c r="CZ921">
        <f t="shared" si="537"/>
        <v>51.28</v>
      </c>
      <c r="DA921">
        <f t="shared" si="538"/>
        <v>20.72</v>
      </c>
      <c r="DB921">
        <f t="shared" si="539"/>
        <v>5128</v>
      </c>
      <c r="DC921">
        <f t="shared" si="540"/>
        <v>0</v>
      </c>
      <c r="DD921" t="s">
        <v>3</v>
      </c>
      <c r="DE921" t="s">
        <v>3</v>
      </c>
      <c r="DF921">
        <f t="shared" si="541"/>
        <v>47813.4</v>
      </c>
      <c r="DG921">
        <f t="shared" si="542"/>
        <v>0</v>
      </c>
      <c r="DH921">
        <f t="shared" si="543"/>
        <v>0</v>
      </c>
      <c r="DI921">
        <f t="shared" si="527"/>
        <v>0</v>
      </c>
      <c r="DJ921">
        <f t="shared" si="544"/>
        <v>47813.4</v>
      </c>
      <c r="DK921">
        <v>0</v>
      </c>
      <c r="DL921" t="s">
        <v>3</v>
      </c>
      <c r="DM921">
        <v>0</v>
      </c>
      <c r="DN921" t="s">
        <v>3</v>
      </c>
      <c r="DO921">
        <v>0</v>
      </c>
    </row>
    <row r="922" spans="1:119" x14ac:dyDescent="0.2">
      <c r="A922">
        <f>ROW(Source!A461)</f>
        <v>461</v>
      </c>
      <c r="B922">
        <v>85736473</v>
      </c>
      <c r="C922">
        <v>85738173</v>
      </c>
      <c r="D922">
        <v>85216793</v>
      </c>
      <c r="E922">
        <v>1</v>
      </c>
      <c r="F922">
        <v>1</v>
      </c>
      <c r="G922">
        <v>1081</v>
      </c>
      <c r="H922">
        <v>3</v>
      </c>
      <c r="I922" t="s">
        <v>187</v>
      </c>
      <c r="J922" t="s">
        <v>189</v>
      </c>
      <c r="K922" t="s">
        <v>188</v>
      </c>
      <c r="L922">
        <v>1354</v>
      </c>
      <c r="N922">
        <v>1010</v>
      </c>
      <c r="O922" t="s">
        <v>146</v>
      </c>
      <c r="P922" t="s">
        <v>146</v>
      </c>
      <c r="Q922">
        <v>1</v>
      </c>
      <c r="W922">
        <v>0</v>
      </c>
      <c r="X922">
        <v>-1611875370</v>
      </c>
      <c r="Y922">
        <f t="shared" si="535"/>
        <v>4.5454549999999996</v>
      </c>
      <c r="AA922">
        <v>2320.79</v>
      </c>
      <c r="AB922">
        <v>0</v>
      </c>
      <c r="AC922">
        <v>0</v>
      </c>
      <c r="AD922">
        <v>0</v>
      </c>
      <c r="AE922">
        <v>113.32</v>
      </c>
      <c r="AF922">
        <v>0</v>
      </c>
      <c r="AG922">
        <v>0</v>
      </c>
      <c r="AH922">
        <v>0</v>
      </c>
      <c r="AI922">
        <v>20.48</v>
      </c>
      <c r="AJ922">
        <v>1</v>
      </c>
      <c r="AK922">
        <v>1</v>
      </c>
      <c r="AL922">
        <v>1</v>
      </c>
      <c r="AM922">
        <v>0</v>
      </c>
      <c r="AN922">
        <v>0</v>
      </c>
      <c r="AO922">
        <v>0</v>
      </c>
      <c r="AP922">
        <v>1</v>
      </c>
      <c r="AQ922">
        <v>0</v>
      </c>
      <c r="AR922">
        <v>0</v>
      </c>
      <c r="AS922" t="s">
        <v>3</v>
      </c>
      <c r="AT922">
        <v>4.5454549999999996</v>
      </c>
      <c r="AU922" t="s">
        <v>42</v>
      </c>
      <c r="AV922">
        <v>0</v>
      </c>
      <c r="AW922">
        <v>1</v>
      </c>
      <c r="AX922">
        <v>-1</v>
      </c>
      <c r="AY922">
        <v>0</v>
      </c>
      <c r="AZ922">
        <v>0</v>
      </c>
      <c r="BA922" t="s">
        <v>3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CV922">
        <v>0</v>
      </c>
      <c r="CW922">
        <v>0</v>
      </c>
      <c r="CX922">
        <f>ROUND(Y922*Source!I461,9)</f>
        <v>2.0454547500000002</v>
      </c>
      <c r="CY922">
        <f t="shared" si="536"/>
        <v>2320.79</v>
      </c>
      <c r="CZ922">
        <f t="shared" si="537"/>
        <v>113.32</v>
      </c>
      <c r="DA922">
        <f t="shared" si="538"/>
        <v>20.48</v>
      </c>
      <c r="DB922">
        <f t="shared" si="539"/>
        <v>515.09</v>
      </c>
      <c r="DC922">
        <f t="shared" si="540"/>
        <v>0</v>
      </c>
      <c r="DD922" t="s">
        <v>3</v>
      </c>
      <c r="DE922" t="s">
        <v>3</v>
      </c>
      <c r="DF922">
        <f t="shared" si="541"/>
        <v>4747.07</v>
      </c>
      <c r="DG922">
        <f t="shared" si="542"/>
        <v>0</v>
      </c>
      <c r="DH922">
        <f t="shared" si="543"/>
        <v>0</v>
      </c>
      <c r="DI922">
        <f t="shared" si="527"/>
        <v>0</v>
      </c>
      <c r="DJ922">
        <f t="shared" si="544"/>
        <v>4747.07</v>
      </c>
      <c r="DK922">
        <v>0</v>
      </c>
      <c r="DL922" t="s">
        <v>3</v>
      </c>
      <c r="DM922">
        <v>0</v>
      </c>
      <c r="DN922" t="s">
        <v>3</v>
      </c>
      <c r="DO922">
        <v>0</v>
      </c>
    </row>
    <row r="923" spans="1:119" x14ac:dyDescent="0.2">
      <c r="A923">
        <f>ROW(Source!A466)</f>
        <v>466</v>
      </c>
      <c r="B923">
        <v>85736471</v>
      </c>
      <c r="C923">
        <v>85738207</v>
      </c>
      <c r="D923">
        <v>85164021</v>
      </c>
      <c r="E923">
        <v>1081</v>
      </c>
      <c r="F923">
        <v>1</v>
      </c>
      <c r="G923">
        <v>1081</v>
      </c>
      <c r="H923">
        <v>1</v>
      </c>
      <c r="I923" t="s">
        <v>684</v>
      </c>
      <c r="J923" t="s">
        <v>3</v>
      </c>
      <c r="K923" t="s">
        <v>685</v>
      </c>
      <c r="L923">
        <v>1191</v>
      </c>
      <c r="N923">
        <v>1013</v>
      </c>
      <c r="O923" t="s">
        <v>686</v>
      </c>
      <c r="P923" t="s">
        <v>686</v>
      </c>
      <c r="Q923">
        <v>1</v>
      </c>
      <c r="W923">
        <v>0</v>
      </c>
      <c r="X923">
        <v>476480486</v>
      </c>
      <c r="Y923">
        <f>((AT923*1.15)*1.2)</f>
        <v>6.9137999999999984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1</v>
      </c>
      <c r="AK923">
        <v>1</v>
      </c>
      <c r="AL923">
        <v>1</v>
      </c>
      <c r="AM923">
        <v>-2</v>
      </c>
      <c r="AN923">
        <v>0</v>
      </c>
      <c r="AO923">
        <v>1</v>
      </c>
      <c r="AP923">
        <v>1</v>
      </c>
      <c r="AQ923">
        <v>0</v>
      </c>
      <c r="AR923">
        <v>0</v>
      </c>
      <c r="AS923" t="s">
        <v>3</v>
      </c>
      <c r="AT923">
        <v>5.01</v>
      </c>
      <c r="AU923" t="s">
        <v>141</v>
      </c>
      <c r="AV923">
        <v>1</v>
      </c>
      <c r="AW923">
        <v>2</v>
      </c>
      <c r="AX923">
        <v>85738213</v>
      </c>
      <c r="AY923">
        <v>1</v>
      </c>
      <c r="AZ923">
        <v>0</v>
      </c>
      <c r="BA923">
        <v>915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CU923">
        <f>ROUND(AT923*Source!I466*AH923*AL923,2)</f>
        <v>0</v>
      </c>
      <c r="CV923">
        <f>ROUND(Y923*Source!I466,9)</f>
        <v>19.980882000000001</v>
      </c>
      <c r="CW923">
        <v>0</v>
      </c>
      <c r="CX923">
        <f>ROUND(Y923*Source!I466,9)</f>
        <v>19.980882000000001</v>
      </c>
      <c r="CY923">
        <f>AD923</f>
        <v>0</v>
      </c>
      <c r="CZ923">
        <f>AH923</f>
        <v>0</v>
      </c>
      <c r="DA923">
        <f>AL923</f>
        <v>1</v>
      </c>
      <c r="DB923">
        <f>ROUND(((ROUND(AT923*CZ923,2)*1.15)*1.2),6)</f>
        <v>0</v>
      </c>
      <c r="DC923">
        <f>ROUND(((ROUND(AT923*AG923,2)*1.15)*1.2),6)</f>
        <v>0</v>
      </c>
      <c r="DD923" t="s">
        <v>3</v>
      </c>
      <c r="DE923" t="s">
        <v>3</v>
      </c>
      <c r="DF923">
        <f t="shared" ref="DF923:DF928" si="545">ROUND(ROUND(AE923,2)*CX923,2)</f>
        <v>0</v>
      </c>
      <c r="DG923">
        <f t="shared" si="542"/>
        <v>0</v>
      </c>
      <c r="DH923">
        <f t="shared" si="543"/>
        <v>0</v>
      </c>
      <c r="DI923">
        <f t="shared" si="527"/>
        <v>0</v>
      </c>
      <c r="DJ923">
        <f>DI923</f>
        <v>0</v>
      </c>
      <c r="DK923">
        <v>0</v>
      </c>
      <c r="DL923" t="s">
        <v>3</v>
      </c>
      <c r="DM923">
        <v>0</v>
      </c>
      <c r="DN923" t="s">
        <v>3</v>
      </c>
      <c r="DO923">
        <v>0</v>
      </c>
    </row>
    <row r="924" spans="1:119" x14ac:dyDescent="0.2">
      <c r="A924">
        <f>ROW(Source!A466)</f>
        <v>466</v>
      </c>
      <c r="B924">
        <v>85736471</v>
      </c>
      <c r="C924">
        <v>85738207</v>
      </c>
      <c r="D924">
        <v>85198960</v>
      </c>
      <c r="E924">
        <v>1</v>
      </c>
      <c r="F924">
        <v>1</v>
      </c>
      <c r="G924">
        <v>1081</v>
      </c>
      <c r="H924">
        <v>3</v>
      </c>
      <c r="I924" t="s">
        <v>714</v>
      </c>
      <c r="J924" t="s">
        <v>715</v>
      </c>
      <c r="K924" t="s">
        <v>716</v>
      </c>
      <c r="L924">
        <v>1339</v>
      </c>
      <c r="N924">
        <v>1007</v>
      </c>
      <c r="O924" t="s">
        <v>694</v>
      </c>
      <c r="P924" t="s">
        <v>694</v>
      </c>
      <c r="Q924">
        <v>1</v>
      </c>
      <c r="W924">
        <v>0</v>
      </c>
      <c r="X924">
        <v>-1622585150</v>
      </c>
      <c r="Y924">
        <f>((AT924*1)*1)</f>
        <v>1</v>
      </c>
      <c r="AA924">
        <v>7.07</v>
      </c>
      <c r="AB924">
        <v>0</v>
      </c>
      <c r="AC924">
        <v>0</v>
      </c>
      <c r="AD924">
        <v>0</v>
      </c>
      <c r="AE924">
        <v>7.07</v>
      </c>
      <c r="AF924">
        <v>0</v>
      </c>
      <c r="AG924">
        <v>0</v>
      </c>
      <c r="AH924">
        <v>0</v>
      </c>
      <c r="AI924">
        <v>1</v>
      </c>
      <c r="AJ924">
        <v>1</v>
      </c>
      <c r="AK924">
        <v>1</v>
      </c>
      <c r="AL924">
        <v>1</v>
      </c>
      <c r="AM924">
        <v>-2</v>
      </c>
      <c r="AN924">
        <v>0</v>
      </c>
      <c r="AO924">
        <v>1</v>
      </c>
      <c r="AP924">
        <v>1</v>
      </c>
      <c r="AQ924">
        <v>0</v>
      </c>
      <c r="AR924">
        <v>0</v>
      </c>
      <c r="AS924" t="s">
        <v>3</v>
      </c>
      <c r="AT924">
        <v>1</v>
      </c>
      <c r="AU924" t="s">
        <v>42</v>
      </c>
      <c r="AV924">
        <v>0</v>
      </c>
      <c r="AW924">
        <v>2</v>
      </c>
      <c r="AX924">
        <v>85738214</v>
      </c>
      <c r="AY924">
        <v>1</v>
      </c>
      <c r="AZ924">
        <v>0</v>
      </c>
      <c r="BA924">
        <v>916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CV924">
        <v>0</v>
      </c>
      <c r="CW924">
        <v>0</v>
      </c>
      <c r="CX924">
        <f>ROUND(Y924*Source!I466,9)</f>
        <v>2.89</v>
      </c>
      <c r="CY924">
        <f>AA924</f>
        <v>7.07</v>
      </c>
      <c r="CZ924">
        <f>AE924</f>
        <v>7.07</v>
      </c>
      <c r="DA924">
        <f>AI924</f>
        <v>1</v>
      </c>
      <c r="DB924">
        <f>ROUND(((ROUND(AT924*CZ924,2)*1)*1),6)</f>
        <v>7.07</v>
      </c>
      <c r="DC924">
        <f>ROUND(((ROUND(AT924*AG924,2)*1)*1),6)</f>
        <v>0</v>
      </c>
      <c r="DD924" t="s">
        <v>3</v>
      </c>
      <c r="DE924" t="s">
        <v>3</v>
      </c>
      <c r="DF924">
        <f t="shared" si="545"/>
        <v>20.43</v>
      </c>
      <c r="DG924">
        <f t="shared" si="542"/>
        <v>0</v>
      </c>
      <c r="DH924">
        <f t="shared" si="543"/>
        <v>0</v>
      </c>
      <c r="DI924">
        <f t="shared" si="527"/>
        <v>0</v>
      </c>
      <c r="DJ924">
        <f>DF924</f>
        <v>20.43</v>
      </c>
      <c r="DK924">
        <v>0</v>
      </c>
      <c r="DL924" t="s">
        <v>3</v>
      </c>
      <c r="DM924">
        <v>0</v>
      </c>
      <c r="DN924" t="s">
        <v>3</v>
      </c>
      <c r="DO924">
        <v>0</v>
      </c>
    </row>
    <row r="925" spans="1:119" x14ac:dyDescent="0.2">
      <c r="A925">
        <f>ROW(Source!A466)</f>
        <v>466</v>
      </c>
      <c r="B925">
        <v>85736471</v>
      </c>
      <c r="C925">
        <v>85738207</v>
      </c>
      <c r="D925">
        <v>85200671</v>
      </c>
      <c r="E925">
        <v>1</v>
      </c>
      <c r="F925">
        <v>1</v>
      </c>
      <c r="G925">
        <v>1081</v>
      </c>
      <c r="H925">
        <v>3</v>
      </c>
      <c r="I925" t="s">
        <v>730</v>
      </c>
      <c r="J925" t="s">
        <v>731</v>
      </c>
      <c r="K925" t="s">
        <v>732</v>
      </c>
      <c r="L925">
        <v>1346</v>
      </c>
      <c r="N925">
        <v>1009</v>
      </c>
      <c r="O925" t="s">
        <v>723</v>
      </c>
      <c r="P925" t="s">
        <v>723</v>
      </c>
      <c r="Q925">
        <v>1</v>
      </c>
      <c r="W925">
        <v>0</v>
      </c>
      <c r="X925">
        <v>1021383118</v>
      </c>
      <c r="Y925">
        <f>((AT925*1)*1)</f>
        <v>0.02</v>
      </c>
      <c r="AA925">
        <v>37.979999999999997</v>
      </c>
      <c r="AB925">
        <v>0</v>
      </c>
      <c r="AC925">
        <v>0</v>
      </c>
      <c r="AD925">
        <v>0</v>
      </c>
      <c r="AE925">
        <v>37.979999999999997</v>
      </c>
      <c r="AF925">
        <v>0</v>
      </c>
      <c r="AG925">
        <v>0</v>
      </c>
      <c r="AH925">
        <v>0</v>
      </c>
      <c r="AI925">
        <v>1</v>
      </c>
      <c r="AJ925">
        <v>1</v>
      </c>
      <c r="AK925">
        <v>1</v>
      </c>
      <c r="AL925">
        <v>1</v>
      </c>
      <c r="AM925">
        <v>-2</v>
      </c>
      <c r="AN925">
        <v>0</v>
      </c>
      <c r="AO925">
        <v>1</v>
      </c>
      <c r="AP925">
        <v>1</v>
      </c>
      <c r="AQ925">
        <v>0</v>
      </c>
      <c r="AR925">
        <v>0</v>
      </c>
      <c r="AS925" t="s">
        <v>3</v>
      </c>
      <c r="AT925">
        <v>0.02</v>
      </c>
      <c r="AU925" t="s">
        <v>42</v>
      </c>
      <c r="AV925">
        <v>0</v>
      </c>
      <c r="AW925">
        <v>2</v>
      </c>
      <c r="AX925">
        <v>85738215</v>
      </c>
      <c r="AY925">
        <v>1</v>
      </c>
      <c r="AZ925">
        <v>0</v>
      </c>
      <c r="BA925">
        <v>917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CV925">
        <v>0</v>
      </c>
      <c r="CW925">
        <v>0</v>
      </c>
      <c r="CX925">
        <f>ROUND(Y925*Source!I466,9)</f>
        <v>5.7799999999999997E-2</v>
      </c>
      <c r="CY925">
        <f>AA925</f>
        <v>37.979999999999997</v>
      </c>
      <c r="CZ925">
        <f>AE925</f>
        <v>37.979999999999997</v>
      </c>
      <c r="DA925">
        <f>AI925</f>
        <v>1</v>
      </c>
      <c r="DB925">
        <f>ROUND(((ROUND(AT925*CZ925,2)*1)*1),6)</f>
        <v>0.76</v>
      </c>
      <c r="DC925">
        <f>ROUND(((ROUND(AT925*AG925,2)*1)*1),6)</f>
        <v>0</v>
      </c>
      <c r="DD925" t="s">
        <v>3</v>
      </c>
      <c r="DE925" t="s">
        <v>3</v>
      </c>
      <c r="DF925">
        <f t="shared" si="545"/>
        <v>2.2000000000000002</v>
      </c>
      <c r="DG925">
        <f t="shared" si="542"/>
        <v>0</v>
      </c>
      <c r="DH925">
        <f t="shared" si="543"/>
        <v>0</v>
      </c>
      <c r="DI925">
        <f t="shared" si="527"/>
        <v>0</v>
      </c>
      <c r="DJ925">
        <f>DF925</f>
        <v>2.2000000000000002</v>
      </c>
      <c r="DK925">
        <v>0</v>
      </c>
      <c r="DL925" t="s">
        <v>3</v>
      </c>
      <c r="DM925">
        <v>0</v>
      </c>
      <c r="DN925" t="s">
        <v>3</v>
      </c>
      <c r="DO925">
        <v>0</v>
      </c>
    </row>
    <row r="926" spans="1:119" x14ac:dyDescent="0.2">
      <c r="A926">
        <f>ROW(Source!A466)</f>
        <v>466</v>
      </c>
      <c r="B926">
        <v>85736471</v>
      </c>
      <c r="C926">
        <v>85738207</v>
      </c>
      <c r="D926">
        <v>85199230</v>
      </c>
      <c r="E926">
        <v>1</v>
      </c>
      <c r="F926">
        <v>1</v>
      </c>
      <c r="G926">
        <v>1081</v>
      </c>
      <c r="H926">
        <v>3</v>
      </c>
      <c r="I926" t="s">
        <v>736</v>
      </c>
      <c r="J926" t="s">
        <v>737</v>
      </c>
      <c r="K926" t="s">
        <v>738</v>
      </c>
      <c r="L926">
        <v>1348</v>
      </c>
      <c r="N926">
        <v>1009</v>
      </c>
      <c r="O926" t="s">
        <v>700</v>
      </c>
      <c r="P926" t="s">
        <v>700</v>
      </c>
      <c r="Q926">
        <v>1000</v>
      </c>
      <c r="W926">
        <v>0</v>
      </c>
      <c r="X926">
        <v>1270042986</v>
      </c>
      <c r="Y926">
        <f>((AT926*1)*1)</f>
        <v>5.0000000000000002E-5</v>
      </c>
      <c r="AA926">
        <v>16214.84</v>
      </c>
      <c r="AB926">
        <v>0</v>
      </c>
      <c r="AC926">
        <v>0</v>
      </c>
      <c r="AD926">
        <v>0</v>
      </c>
      <c r="AE926">
        <v>16214.84</v>
      </c>
      <c r="AF926">
        <v>0</v>
      </c>
      <c r="AG926">
        <v>0</v>
      </c>
      <c r="AH926">
        <v>0</v>
      </c>
      <c r="AI926">
        <v>1</v>
      </c>
      <c r="AJ926">
        <v>1</v>
      </c>
      <c r="AK926">
        <v>1</v>
      </c>
      <c r="AL926">
        <v>1</v>
      </c>
      <c r="AM926">
        <v>-2</v>
      </c>
      <c r="AN926">
        <v>0</v>
      </c>
      <c r="AO926">
        <v>1</v>
      </c>
      <c r="AP926">
        <v>1</v>
      </c>
      <c r="AQ926">
        <v>0</v>
      </c>
      <c r="AR926">
        <v>0</v>
      </c>
      <c r="AS926" t="s">
        <v>3</v>
      </c>
      <c r="AT926">
        <v>5.0000000000000002E-5</v>
      </c>
      <c r="AU926" t="s">
        <v>42</v>
      </c>
      <c r="AV926">
        <v>0</v>
      </c>
      <c r="AW926">
        <v>2</v>
      </c>
      <c r="AX926">
        <v>85738216</v>
      </c>
      <c r="AY926">
        <v>1</v>
      </c>
      <c r="AZ926">
        <v>0</v>
      </c>
      <c r="BA926">
        <v>918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CV926">
        <v>0</v>
      </c>
      <c r="CW926">
        <v>0</v>
      </c>
      <c r="CX926">
        <f>ROUND(Y926*Source!I466,9)</f>
        <v>1.4449999999999999E-4</v>
      </c>
      <c r="CY926">
        <f>AA926</f>
        <v>16214.84</v>
      </c>
      <c r="CZ926">
        <f>AE926</f>
        <v>16214.84</v>
      </c>
      <c r="DA926">
        <f>AI926</f>
        <v>1</v>
      </c>
      <c r="DB926">
        <f>ROUND(((ROUND(AT926*CZ926,2)*1)*1),6)</f>
        <v>0.81</v>
      </c>
      <c r="DC926">
        <f>ROUND(((ROUND(AT926*AG926,2)*1)*1),6)</f>
        <v>0</v>
      </c>
      <c r="DD926" t="s">
        <v>3</v>
      </c>
      <c r="DE926" t="s">
        <v>3</v>
      </c>
      <c r="DF926">
        <f t="shared" si="545"/>
        <v>2.34</v>
      </c>
      <c r="DG926">
        <f t="shared" si="542"/>
        <v>0</v>
      </c>
      <c r="DH926">
        <f t="shared" si="543"/>
        <v>0</v>
      </c>
      <c r="DI926">
        <f t="shared" si="527"/>
        <v>0</v>
      </c>
      <c r="DJ926">
        <f>DF926</f>
        <v>2.34</v>
      </c>
      <c r="DK926">
        <v>0</v>
      </c>
      <c r="DL926" t="s">
        <v>3</v>
      </c>
      <c r="DM926">
        <v>0</v>
      </c>
      <c r="DN926" t="s">
        <v>3</v>
      </c>
      <c r="DO926">
        <v>0</v>
      </c>
    </row>
    <row r="927" spans="1:119" x14ac:dyDescent="0.2">
      <c r="A927">
        <f>ROW(Source!A466)</f>
        <v>466</v>
      </c>
      <c r="B927">
        <v>85736471</v>
      </c>
      <c r="C927">
        <v>85738207</v>
      </c>
      <c r="D927">
        <v>85199398</v>
      </c>
      <c r="E927">
        <v>1</v>
      </c>
      <c r="F927">
        <v>1</v>
      </c>
      <c r="G927">
        <v>1081</v>
      </c>
      <c r="H927">
        <v>3</v>
      </c>
      <c r="I927" t="s">
        <v>739</v>
      </c>
      <c r="J927" t="s">
        <v>740</v>
      </c>
      <c r="K927" t="s">
        <v>741</v>
      </c>
      <c r="L927">
        <v>1346</v>
      </c>
      <c r="N927">
        <v>1009</v>
      </c>
      <c r="O927" t="s">
        <v>723</v>
      </c>
      <c r="P927" t="s">
        <v>723</v>
      </c>
      <c r="Q927">
        <v>1</v>
      </c>
      <c r="W927">
        <v>0</v>
      </c>
      <c r="X927">
        <v>488689173</v>
      </c>
      <c r="Y927">
        <f>((AT927*1)*1)</f>
        <v>0.02</v>
      </c>
      <c r="AA927">
        <v>20.190000000000001</v>
      </c>
      <c r="AB927">
        <v>0</v>
      </c>
      <c r="AC927">
        <v>0</v>
      </c>
      <c r="AD927">
        <v>0</v>
      </c>
      <c r="AE927">
        <v>20.190000000000001</v>
      </c>
      <c r="AF927">
        <v>0</v>
      </c>
      <c r="AG927">
        <v>0</v>
      </c>
      <c r="AH927">
        <v>0</v>
      </c>
      <c r="AI927">
        <v>1</v>
      </c>
      <c r="AJ927">
        <v>1</v>
      </c>
      <c r="AK927">
        <v>1</v>
      </c>
      <c r="AL927">
        <v>1</v>
      </c>
      <c r="AM927">
        <v>-2</v>
      </c>
      <c r="AN927">
        <v>0</v>
      </c>
      <c r="AO927">
        <v>1</v>
      </c>
      <c r="AP927">
        <v>1</v>
      </c>
      <c r="AQ927">
        <v>0</v>
      </c>
      <c r="AR927">
        <v>0</v>
      </c>
      <c r="AS927" t="s">
        <v>3</v>
      </c>
      <c r="AT927">
        <v>0.02</v>
      </c>
      <c r="AU927" t="s">
        <v>42</v>
      </c>
      <c r="AV927">
        <v>0</v>
      </c>
      <c r="AW927">
        <v>2</v>
      </c>
      <c r="AX927">
        <v>85738217</v>
      </c>
      <c r="AY927">
        <v>1</v>
      </c>
      <c r="AZ927">
        <v>0</v>
      </c>
      <c r="BA927">
        <v>919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CV927">
        <v>0</v>
      </c>
      <c r="CW927">
        <v>0</v>
      </c>
      <c r="CX927">
        <f>ROUND(Y927*Source!I466,9)</f>
        <v>5.7799999999999997E-2</v>
      </c>
      <c r="CY927">
        <f>AA927</f>
        <v>20.190000000000001</v>
      </c>
      <c r="CZ927">
        <f>AE927</f>
        <v>20.190000000000001</v>
      </c>
      <c r="DA927">
        <f>AI927</f>
        <v>1</v>
      </c>
      <c r="DB927">
        <f>ROUND(((ROUND(AT927*CZ927,2)*1)*1),6)</f>
        <v>0.4</v>
      </c>
      <c r="DC927">
        <f>ROUND(((ROUND(AT927*AG927,2)*1)*1),6)</f>
        <v>0</v>
      </c>
      <c r="DD927" t="s">
        <v>3</v>
      </c>
      <c r="DE927" t="s">
        <v>3</v>
      </c>
      <c r="DF927">
        <f t="shared" si="545"/>
        <v>1.17</v>
      </c>
      <c r="DG927">
        <f t="shared" si="542"/>
        <v>0</v>
      </c>
      <c r="DH927">
        <f t="shared" si="543"/>
        <v>0</v>
      </c>
      <c r="DI927">
        <f t="shared" si="527"/>
        <v>0</v>
      </c>
      <c r="DJ927">
        <f>DF927</f>
        <v>1.17</v>
      </c>
      <c r="DK927">
        <v>0</v>
      </c>
      <c r="DL927" t="s">
        <v>3</v>
      </c>
      <c r="DM927">
        <v>0</v>
      </c>
      <c r="DN927" t="s">
        <v>3</v>
      </c>
      <c r="DO927">
        <v>0</v>
      </c>
    </row>
    <row r="928" spans="1:119" x14ac:dyDescent="0.2">
      <c r="A928">
        <f>ROW(Source!A467)</f>
        <v>467</v>
      </c>
      <c r="B928">
        <v>85736473</v>
      </c>
      <c r="C928">
        <v>85738207</v>
      </c>
      <c r="D928">
        <v>85164021</v>
      </c>
      <c r="E928">
        <v>1081</v>
      </c>
      <c r="F928">
        <v>1</v>
      </c>
      <c r="G928">
        <v>1081</v>
      </c>
      <c r="H928">
        <v>1</v>
      </c>
      <c r="I928" t="s">
        <v>684</v>
      </c>
      <c r="J928" t="s">
        <v>3</v>
      </c>
      <c r="K928" t="s">
        <v>685</v>
      </c>
      <c r="L928">
        <v>1191</v>
      </c>
      <c r="N928">
        <v>1013</v>
      </c>
      <c r="O928" t="s">
        <v>686</v>
      </c>
      <c r="P928" t="s">
        <v>686</v>
      </c>
      <c r="Q928">
        <v>1</v>
      </c>
      <c r="W928">
        <v>0</v>
      </c>
      <c r="X928">
        <v>476480486</v>
      </c>
      <c r="Y928">
        <f>((AT928*1.15)*1.2)</f>
        <v>6.9137999999999984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</v>
      </c>
      <c r="AJ928">
        <v>1</v>
      </c>
      <c r="AK928">
        <v>1</v>
      </c>
      <c r="AL928">
        <v>1</v>
      </c>
      <c r="AM928">
        <v>5</v>
      </c>
      <c r="AN928">
        <v>0</v>
      </c>
      <c r="AO928">
        <v>1</v>
      </c>
      <c r="AP928">
        <v>1</v>
      </c>
      <c r="AQ928">
        <v>0</v>
      </c>
      <c r="AR928">
        <v>0</v>
      </c>
      <c r="AS928" t="s">
        <v>3</v>
      </c>
      <c r="AT928">
        <v>5.01</v>
      </c>
      <c r="AU928" t="s">
        <v>141</v>
      </c>
      <c r="AV928">
        <v>1</v>
      </c>
      <c r="AW928">
        <v>2</v>
      </c>
      <c r="AX928">
        <v>85738213</v>
      </c>
      <c r="AY928">
        <v>1</v>
      </c>
      <c r="AZ928">
        <v>0</v>
      </c>
      <c r="BA928">
        <v>920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CU928">
        <f>ROUND(AT928*Source!I467*AH928*AL928,2)</f>
        <v>0</v>
      </c>
      <c r="CV928">
        <f>ROUND(Y928*Source!I467,9)</f>
        <v>19.980882000000001</v>
      </c>
      <c r="CW928">
        <v>0</v>
      </c>
      <c r="CX928">
        <f>ROUND(Y928*Source!I467,9)</f>
        <v>19.980882000000001</v>
      </c>
      <c r="CY928">
        <f>AD928</f>
        <v>0</v>
      </c>
      <c r="CZ928">
        <f>AH928</f>
        <v>0</v>
      </c>
      <c r="DA928">
        <f>AL928</f>
        <v>1</v>
      </c>
      <c r="DB928">
        <f>ROUND(((ROUND(AT928*CZ928,2)*1.15)*1.2),6)</f>
        <v>0</v>
      </c>
      <c r="DC928">
        <f>ROUND(((ROUND(AT928*AG928,2)*1.15)*1.2),6)</f>
        <v>0</v>
      </c>
      <c r="DD928" t="s">
        <v>3</v>
      </c>
      <c r="DE928" t="s">
        <v>3</v>
      </c>
      <c r="DF928">
        <f t="shared" si="545"/>
        <v>0</v>
      </c>
      <c r="DG928">
        <f t="shared" si="542"/>
        <v>0</v>
      </c>
      <c r="DH928">
        <f t="shared" si="543"/>
        <v>0</v>
      </c>
      <c r="DI928">
        <f t="shared" si="527"/>
        <v>0</v>
      </c>
      <c r="DJ928">
        <f>DI928</f>
        <v>0</v>
      </c>
      <c r="DK928">
        <v>0</v>
      </c>
      <c r="DL928" t="s">
        <v>3</v>
      </c>
      <c r="DM928">
        <v>0</v>
      </c>
      <c r="DN928" t="s">
        <v>3</v>
      </c>
      <c r="DO928">
        <v>0</v>
      </c>
    </row>
    <row r="929" spans="1:119" x14ac:dyDescent="0.2">
      <c r="A929">
        <f>ROW(Source!A467)</f>
        <v>467</v>
      </c>
      <c r="B929">
        <v>85736473</v>
      </c>
      <c r="C929">
        <v>85738207</v>
      </c>
      <c r="D929">
        <v>85198960</v>
      </c>
      <c r="E929">
        <v>1</v>
      </c>
      <c r="F929">
        <v>1</v>
      </c>
      <c r="G929">
        <v>1081</v>
      </c>
      <c r="H929">
        <v>3</v>
      </c>
      <c r="I929" t="s">
        <v>714</v>
      </c>
      <c r="J929" t="s">
        <v>715</v>
      </c>
      <c r="K929" t="s">
        <v>716</v>
      </c>
      <c r="L929">
        <v>1339</v>
      </c>
      <c r="N929">
        <v>1007</v>
      </c>
      <c r="O929" t="s">
        <v>694</v>
      </c>
      <c r="P929" t="s">
        <v>694</v>
      </c>
      <c r="Q929">
        <v>1</v>
      </c>
      <c r="W929">
        <v>0</v>
      </c>
      <c r="X929">
        <v>-1622585150</v>
      </c>
      <c r="Y929">
        <f>((AT929*1)*1)</f>
        <v>1</v>
      </c>
      <c r="AA929">
        <v>54.79</v>
      </c>
      <c r="AB929">
        <v>0</v>
      </c>
      <c r="AC929">
        <v>0</v>
      </c>
      <c r="AD929">
        <v>0</v>
      </c>
      <c r="AE929">
        <v>7.07</v>
      </c>
      <c r="AF929">
        <v>0</v>
      </c>
      <c r="AG929">
        <v>0</v>
      </c>
      <c r="AH929">
        <v>0</v>
      </c>
      <c r="AI929">
        <v>7.75</v>
      </c>
      <c r="AJ929">
        <v>1</v>
      </c>
      <c r="AK929">
        <v>1</v>
      </c>
      <c r="AL929">
        <v>1</v>
      </c>
      <c r="AM929">
        <v>2</v>
      </c>
      <c r="AN929">
        <v>0</v>
      </c>
      <c r="AO929">
        <v>1</v>
      </c>
      <c r="AP929">
        <v>1</v>
      </c>
      <c r="AQ929">
        <v>0</v>
      </c>
      <c r="AR929">
        <v>0</v>
      </c>
      <c r="AS929" t="s">
        <v>3</v>
      </c>
      <c r="AT929">
        <v>1</v>
      </c>
      <c r="AU929" t="s">
        <v>42</v>
      </c>
      <c r="AV929">
        <v>0</v>
      </c>
      <c r="AW929">
        <v>2</v>
      </c>
      <c r="AX929">
        <v>85738214</v>
      </c>
      <c r="AY929">
        <v>1</v>
      </c>
      <c r="AZ929">
        <v>0</v>
      </c>
      <c r="BA929">
        <v>921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CV929">
        <v>0</v>
      </c>
      <c r="CW929">
        <v>0</v>
      </c>
      <c r="CX929">
        <f>ROUND(Y929*Source!I467,9)</f>
        <v>2.89</v>
      </c>
      <c r="CY929">
        <f>AA929</f>
        <v>54.79</v>
      </c>
      <c r="CZ929">
        <f>AE929</f>
        <v>7.07</v>
      </c>
      <c r="DA929">
        <f>AI929</f>
        <v>7.75</v>
      </c>
      <c r="DB929">
        <f>ROUND(((ROUND(AT929*CZ929,2)*1)*1),6)</f>
        <v>7.07</v>
      </c>
      <c r="DC929">
        <f>ROUND(((ROUND(AT929*AG929,2)*1)*1),6)</f>
        <v>0</v>
      </c>
      <c r="DD929" t="s">
        <v>3</v>
      </c>
      <c r="DE929" t="s">
        <v>3</v>
      </c>
      <c r="DF929">
        <f>ROUND(ROUND(AE929*AI929,2)*CX929,2)</f>
        <v>158.34</v>
      </c>
      <c r="DG929">
        <f t="shared" si="542"/>
        <v>0</v>
      </c>
      <c r="DH929">
        <f t="shared" si="543"/>
        <v>0</v>
      </c>
      <c r="DI929">
        <f t="shared" si="527"/>
        <v>0</v>
      </c>
      <c r="DJ929">
        <f>DF929</f>
        <v>158.34</v>
      </c>
      <c r="DK929">
        <v>0</v>
      </c>
      <c r="DL929" t="s">
        <v>3</v>
      </c>
      <c r="DM929">
        <v>0</v>
      </c>
      <c r="DN929" t="s">
        <v>3</v>
      </c>
      <c r="DO929">
        <v>0</v>
      </c>
    </row>
    <row r="930" spans="1:119" x14ac:dyDescent="0.2">
      <c r="A930">
        <f>ROW(Source!A467)</f>
        <v>467</v>
      </c>
      <c r="B930">
        <v>85736473</v>
      </c>
      <c r="C930">
        <v>85738207</v>
      </c>
      <c r="D930">
        <v>85200671</v>
      </c>
      <c r="E930">
        <v>1</v>
      </c>
      <c r="F930">
        <v>1</v>
      </c>
      <c r="G930">
        <v>1081</v>
      </c>
      <c r="H930">
        <v>3</v>
      </c>
      <c r="I930" t="s">
        <v>730</v>
      </c>
      <c r="J930" t="s">
        <v>731</v>
      </c>
      <c r="K930" t="s">
        <v>732</v>
      </c>
      <c r="L930">
        <v>1346</v>
      </c>
      <c r="N930">
        <v>1009</v>
      </c>
      <c r="O930" t="s">
        <v>723</v>
      </c>
      <c r="P930" t="s">
        <v>723</v>
      </c>
      <c r="Q930">
        <v>1</v>
      </c>
      <c r="W930">
        <v>0</v>
      </c>
      <c r="X930">
        <v>1021383118</v>
      </c>
      <c r="Y930">
        <f>((AT930*1)*1)</f>
        <v>0.02</v>
      </c>
      <c r="AA930">
        <v>315.23</v>
      </c>
      <c r="AB930">
        <v>0</v>
      </c>
      <c r="AC930">
        <v>0</v>
      </c>
      <c r="AD930">
        <v>0</v>
      </c>
      <c r="AE930">
        <v>37.979999999999997</v>
      </c>
      <c r="AF930">
        <v>0</v>
      </c>
      <c r="AG930">
        <v>0</v>
      </c>
      <c r="AH930">
        <v>0</v>
      </c>
      <c r="AI930">
        <v>8.3000000000000007</v>
      </c>
      <c r="AJ930">
        <v>1</v>
      </c>
      <c r="AK930">
        <v>1</v>
      </c>
      <c r="AL930">
        <v>1</v>
      </c>
      <c r="AM930">
        <v>2</v>
      </c>
      <c r="AN930">
        <v>0</v>
      </c>
      <c r="AO930">
        <v>1</v>
      </c>
      <c r="AP930">
        <v>1</v>
      </c>
      <c r="AQ930">
        <v>0</v>
      </c>
      <c r="AR930">
        <v>0</v>
      </c>
      <c r="AS930" t="s">
        <v>3</v>
      </c>
      <c r="AT930">
        <v>0.02</v>
      </c>
      <c r="AU930" t="s">
        <v>42</v>
      </c>
      <c r="AV930">
        <v>0</v>
      </c>
      <c r="AW930">
        <v>2</v>
      </c>
      <c r="AX930">
        <v>85738215</v>
      </c>
      <c r="AY930">
        <v>1</v>
      </c>
      <c r="AZ930">
        <v>0</v>
      </c>
      <c r="BA930">
        <v>922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CV930">
        <v>0</v>
      </c>
      <c r="CW930">
        <v>0</v>
      </c>
      <c r="CX930">
        <f>ROUND(Y930*Source!I467,9)</f>
        <v>5.7799999999999997E-2</v>
      </c>
      <c r="CY930">
        <f>AA930</f>
        <v>315.23</v>
      </c>
      <c r="CZ930">
        <f>AE930</f>
        <v>37.979999999999997</v>
      </c>
      <c r="DA930">
        <f>AI930</f>
        <v>8.3000000000000007</v>
      </c>
      <c r="DB930">
        <f>ROUND(((ROUND(AT930*CZ930,2)*1)*1),6)</f>
        <v>0.76</v>
      </c>
      <c r="DC930">
        <f>ROUND(((ROUND(AT930*AG930,2)*1)*1),6)</f>
        <v>0</v>
      </c>
      <c r="DD930" t="s">
        <v>3</v>
      </c>
      <c r="DE930" t="s">
        <v>3</v>
      </c>
      <c r="DF930">
        <f>ROUND(ROUND(AE930*AI930,2)*CX930,2)</f>
        <v>18.22</v>
      </c>
      <c r="DG930">
        <f t="shared" si="542"/>
        <v>0</v>
      </c>
      <c r="DH930">
        <f t="shared" si="543"/>
        <v>0</v>
      </c>
      <c r="DI930">
        <f t="shared" si="527"/>
        <v>0</v>
      </c>
      <c r="DJ930">
        <f>DF930</f>
        <v>18.22</v>
      </c>
      <c r="DK930">
        <v>0</v>
      </c>
      <c r="DL930" t="s">
        <v>3</v>
      </c>
      <c r="DM930">
        <v>0</v>
      </c>
      <c r="DN930" t="s">
        <v>3</v>
      </c>
      <c r="DO930">
        <v>0</v>
      </c>
    </row>
    <row r="931" spans="1:119" x14ac:dyDescent="0.2">
      <c r="A931">
        <f>ROW(Source!A467)</f>
        <v>467</v>
      </c>
      <c r="B931">
        <v>85736473</v>
      </c>
      <c r="C931">
        <v>85738207</v>
      </c>
      <c r="D931">
        <v>85199230</v>
      </c>
      <c r="E931">
        <v>1</v>
      </c>
      <c r="F931">
        <v>1</v>
      </c>
      <c r="G931">
        <v>1081</v>
      </c>
      <c r="H931">
        <v>3</v>
      </c>
      <c r="I931" t="s">
        <v>736</v>
      </c>
      <c r="J931" t="s">
        <v>737</v>
      </c>
      <c r="K931" t="s">
        <v>738</v>
      </c>
      <c r="L931">
        <v>1348</v>
      </c>
      <c r="N931">
        <v>1009</v>
      </c>
      <c r="O931" t="s">
        <v>700</v>
      </c>
      <c r="P931" t="s">
        <v>700</v>
      </c>
      <c r="Q931">
        <v>1000</v>
      </c>
      <c r="W931">
        <v>0</v>
      </c>
      <c r="X931">
        <v>1270042986</v>
      </c>
      <c r="Y931">
        <f>((AT931*1)*1)</f>
        <v>5.0000000000000002E-5</v>
      </c>
      <c r="AA931">
        <v>55941.2</v>
      </c>
      <c r="AB931">
        <v>0</v>
      </c>
      <c r="AC931">
        <v>0</v>
      </c>
      <c r="AD931">
        <v>0</v>
      </c>
      <c r="AE931">
        <v>16214.84</v>
      </c>
      <c r="AF931">
        <v>0</v>
      </c>
      <c r="AG931">
        <v>0</v>
      </c>
      <c r="AH931">
        <v>0</v>
      </c>
      <c r="AI931">
        <v>3.45</v>
      </c>
      <c r="AJ931">
        <v>1</v>
      </c>
      <c r="AK931">
        <v>1</v>
      </c>
      <c r="AL931">
        <v>1</v>
      </c>
      <c r="AM931">
        <v>2</v>
      </c>
      <c r="AN931">
        <v>0</v>
      </c>
      <c r="AO931">
        <v>1</v>
      </c>
      <c r="AP931">
        <v>1</v>
      </c>
      <c r="AQ931">
        <v>0</v>
      </c>
      <c r="AR931">
        <v>0</v>
      </c>
      <c r="AS931" t="s">
        <v>3</v>
      </c>
      <c r="AT931">
        <v>5.0000000000000002E-5</v>
      </c>
      <c r="AU931" t="s">
        <v>42</v>
      </c>
      <c r="AV931">
        <v>0</v>
      </c>
      <c r="AW931">
        <v>2</v>
      </c>
      <c r="AX931">
        <v>85738216</v>
      </c>
      <c r="AY931">
        <v>1</v>
      </c>
      <c r="AZ931">
        <v>0</v>
      </c>
      <c r="BA931">
        <v>923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CV931">
        <v>0</v>
      </c>
      <c r="CW931">
        <v>0</v>
      </c>
      <c r="CX931">
        <f>ROUND(Y931*Source!I467,9)</f>
        <v>1.4449999999999999E-4</v>
      </c>
      <c r="CY931">
        <f>AA931</f>
        <v>55941.2</v>
      </c>
      <c r="CZ931">
        <f>AE931</f>
        <v>16214.84</v>
      </c>
      <c r="DA931">
        <f>AI931</f>
        <v>3.45</v>
      </c>
      <c r="DB931">
        <f>ROUND(((ROUND(AT931*CZ931,2)*1)*1),6)</f>
        <v>0.81</v>
      </c>
      <c r="DC931">
        <f>ROUND(((ROUND(AT931*AG931,2)*1)*1),6)</f>
        <v>0</v>
      </c>
      <c r="DD931" t="s">
        <v>3</v>
      </c>
      <c r="DE931" t="s">
        <v>3</v>
      </c>
      <c r="DF931">
        <f>ROUND(ROUND(AE931*AI931,2)*CX931,2)</f>
        <v>8.08</v>
      </c>
      <c r="DG931">
        <f t="shared" si="542"/>
        <v>0</v>
      </c>
      <c r="DH931">
        <f t="shared" si="543"/>
        <v>0</v>
      </c>
      <c r="DI931">
        <f t="shared" si="527"/>
        <v>0</v>
      </c>
      <c r="DJ931">
        <f>DF931</f>
        <v>8.08</v>
      </c>
      <c r="DK931">
        <v>0</v>
      </c>
      <c r="DL931" t="s">
        <v>3</v>
      </c>
      <c r="DM931">
        <v>0</v>
      </c>
      <c r="DN931" t="s">
        <v>3</v>
      </c>
      <c r="DO931">
        <v>0</v>
      </c>
    </row>
    <row r="932" spans="1:119" x14ac:dyDescent="0.2">
      <c r="A932">
        <f>ROW(Source!A467)</f>
        <v>467</v>
      </c>
      <c r="B932">
        <v>85736473</v>
      </c>
      <c r="C932">
        <v>85738207</v>
      </c>
      <c r="D932">
        <v>85199398</v>
      </c>
      <c r="E932">
        <v>1</v>
      </c>
      <c r="F932">
        <v>1</v>
      </c>
      <c r="G932">
        <v>1081</v>
      </c>
      <c r="H932">
        <v>3</v>
      </c>
      <c r="I932" t="s">
        <v>739</v>
      </c>
      <c r="J932" t="s">
        <v>740</v>
      </c>
      <c r="K932" t="s">
        <v>741</v>
      </c>
      <c r="L932">
        <v>1346</v>
      </c>
      <c r="N932">
        <v>1009</v>
      </c>
      <c r="O932" t="s">
        <v>723</v>
      </c>
      <c r="P932" t="s">
        <v>723</v>
      </c>
      <c r="Q932">
        <v>1</v>
      </c>
      <c r="W932">
        <v>0</v>
      </c>
      <c r="X932">
        <v>488689173</v>
      </c>
      <c r="Y932">
        <f>((AT932*1)*1)</f>
        <v>0.02</v>
      </c>
      <c r="AA932">
        <v>85.81</v>
      </c>
      <c r="AB932">
        <v>0</v>
      </c>
      <c r="AC932">
        <v>0</v>
      </c>
      <c r="AD932">
        <v>0</v>
      </c>
      <c r="AE932">
        <v>20.190000000000001</v>
      </c>
      <c r="AF932">
        <v>0</v>
      </c>
      <c r="AG932">
        <v>0</v>
      </c>
      <c r="AH932">
        <v>0</v>
      </c>
      <c r="AI932">
        <v>4.25</v>
      </c>
      <c r="AJ932">
        <v>1</v>
      </c>
      <c r="AK932">
        <v>1</v>
      </c>
      <c r="AL932">
        <v>1</v>
      </c>
      <c r="AM932">
        <v>2</v>
      </c>
      <c r="AN932">
        <v>0</v>
      </c>
      <c r="AO932">
        <v>1</v>
      </c>
      <c r="AP932">
        <v>1</v>
      </c>
      <c r="AQ932">
        <v>0</v>
      </c>
      <c r="AR932">
        <v>0</v>
      </c>
      <c r="AS932" t="s">
        <v>3</v>
      </c>
      <c r="AT932">
        <v>0.02</v>
      </c>
      <c r="AU932" t="s">
        <v>42</v>
      </c>
      <c r="AV932">
        <v>0</v>
      </c>
      <c r="AW932">
        <v>2</v>
      </c>
      <c r="AX932">
        <v>85738217</v>
      </c>
      <c r="AY932">
        <v>1</v>
      </c>
      <c r="AZ932">
        <v>0</v>
      </c>
      <c r="BA932">
        <v>924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CV932">
        <v>0</v>
      </c>
      <c r="CW932">
        <v>0</v>
      </c>
      <c r="CX932">
        <f>ROUND(Y932*Source!I467,9)</f>
        <v>5.7799999999999997E-2</v>
      </c>
      <c r="CY932">
        <f>AA932</f>
        <v>85.81</v>
      </c>
      <c r="CZ932">
        <f>AE932</f>
        <v>20.190000000000001</v>
      </c>
      <c r="DA932">
        <f>AI932</f>
        <v>4.25</v>
      </c>
      <c r="DB932">
        <f>ROUND(((ROUND(AT932*CZ932,2)*1)*1),6)</f>
        <v>0.4</v>
      </c>
      <c r="DC932">
        <f>ROUND(((ROUND(AT932*AG932,2)*1)*1),6)</f>
        <v>0</v>
      </c>
      <c r="DD932" t="s">
        <v>3</v>
      </c>
      <c r="DE932" t="s">
        <v>3</v>
      </c>
      <c r="DF932">
        <f>ROUND(ROUND(AE932*AI932,2)*CX932,2)</f>
        <v>4.96</v>
      </c>
      <c r="DG932">
        <f t="shared" si="542"/>
        <v>0</v>
      </c>
      <c r="DH932">
        <f t="shared" si="543"/>
        <v>0</v>
      </c>
      <c r="DI932">
        <f t="shared" si="527"/>
        <v>0</v>
      </c>
      <c r="DJ932">
        <f>DF932</f>
        <v>4.96</v>
      </c>
      <c r="DK932">
        <v>0</v>
      </c>
      <c r="DL932" t="s">
        <v>3</v>
      </c>
      <c r="DM932">
        <v>0</v>
      </c>
      <c r="DN932" t="s">
        <v>3</v>
      </c>
      <c r="DO932">
        <v>0</v>
      </c>
    </row>
    <row r="933" spans="1:119" x14ac:dyDescent="0.2">
      <c r="A933">
        <f>ROW(Source!A468)</f>
        <v>468</v>
      </c>
      <c r="B933">
        <v>85736471</v>
      </c>
      <c r="C933">
        <v>85738218</v>
      </c>
      <c r="D933">
        <v>85164021</v>
      </c>
      <c r="E933">
        <v>1081</v>
      </c>
      <c r="F933">
        <v>1</v>
      </c>
      <c r="G933">
        <v>1081</v>
      </c>
      <c r="H933">
        <v>1</v>
      </c>
      <c r="I933" t="s">
        <v>684</v>
      </c>
      <c r="J933" t="s">
        <v>3</v>
      </c>
      <c r="K933" t="s">
        <v>685</v>
      </c>
      <c r="L933">
        <v>1191</v>
      </c>
      <c r="N933">
        <v>1013</v>
      </c>
      <c r="O933" t="s">
        <v>686</v>
      </c>
      <c r="P933" t="s">
        <v>686</v>
      </c>
      <c r="Q933">
        <v>1</v>
      </c>
      <c r="W933">
        <v>0</v>
      </c>
      <c r="X933">
        <v>476480486</v>
      </c>
      <c r="Y933">
        <f>((AT933*1.15)*1.2)</f>
        <v>3.0359999999999996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1</v>
      </c>
      <c r="AJ933">
        <v>1</v>
      </c>
      <c r="AK933">
        <v>1</v>
      </c>
      <c r="AL933">
        <v>1</v>
      </c>
      <c r="AM933">
        <v>-2</v>
      </c>
      <c r="AN933">
        <v>0</v>
      </c>
      <c r="AO933">
        <v>1</v>
      </c>
      <c r="AP933">
        <v>1</v>
      </c>
      <c r="AQ933">
        <v>0</v>
      </c>
      <c r="AR933">
        <v>0</v>
      </c>
      <c r="AS933" t="s">
        <v>3</v>
      </c>
      <c r="AT933">
        <v>2.2000000000000002</v>
      </c>
      <c r="AU933" t="s">
        <v>141</v>
      </c>
      <c r="AV933">
        <v>1</v>
      </c>
      <c r="AW933">
        <v>2</v>
      </c>
      <c r="AX933">
        <v>85738232</v>
      </c>
      <c r="AY933">
        <v>1</v>
      </c>
      <c r="AZ933">
        <v>0</v>
      </c>
      <c r="BA933">
        <v>925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CU933">
        <f>ROUND(AT933*Source!I468*AH933*AL933,2)</f>
        <v>0</v>
      </c>
      <c r="CV933">
        <f>ROUND(Y933*Source!I468,9)</f>
        <v>87.740399999999994</v>
      </c>
      <c r="CW933">
        <v>0</v>
      </c>
      <c r="CX933">
        <f>ROUND(Y933*Source!I468,9)</f>
        <v>87.740399999999994</v>
      </c>
      <c r="CY933">
        <f>AD933</f>
        <v>0</v>
      </c>
      <c r="CZ933">
        <f>AH933</f>
        <v>0</v>
      </c>
      <c r="DA933">
        <f>AL933</f>
        <v>1</v>
      </c>
      <c r="DB933">
        <f>ROUND(((ROUND(AT933*CZ933,2)*1.15)*1.2),6)</f>
        <v>0</v>
      </c>
      <c r="DC933">
        <f>ROUND(((ROUND(AT933*AG933,2)*1.15)*1.2),6)</f>
        <v>0</v>
      </c>
      <c r="DD933" t="s">
        <v>3</v>
      </c>
      <c r="DE933" t="s">
        <v>3</v>
      </c>
      <c r="DF933">
        <f t="shared" ref="DF933:DF944" si="546">ROUND(ROUND(AE933,2)*CX933,2)</f>
        <v>0</v>
      </c>
      <c r="DG933">
        <f t="shared" si="542"/>
        <v>0</v>
      </c>
      <c r="DH933">
        <f t="shared" si="543"/>
        <v>0</v>
      </c>
      <c r="DI933">
        <f t="shared" si="527"/>
        <v>0</v>
      </c>
      <c r="DJ933">
        <f>DI933</f>
        <v>0</v>
      </c>
      <c r="DK933">
        <v>0</v>
      </c>
      <c r="DL933" t="s">
        <v>3</v>
      </c>
      <c r="DM933">
        <v>0</v>
      </c>
      <c r="DN933" t="s">
        <v>3</v>
      </c>
      <c r="DO933">
        <v>0</v>
      </c>
    </row>
    <row r="934" spans="1:119" x14ac:dyDescent="0.2">
      <c r="A934">
        <f>ROW(Source!A468)</f>
        <v>468</v>
      </c>
      <c r="B934">
        <v>85736471</v>
      </c>
      <c r="C934">
        <v>85738218</v>
      </c>
      <c r="D934">
        <v>85229932</v>
      </c>
      <c r="E934">
        <v>1</v>
      </c>
      <c r="F934">
        <v>1</v>
      </c>
      <c r="G934">
        <v>1081</v>
      </c>
      <c r="H934">
        <v>2</v>
      </c>
      <c r="I934" t="s">
        <v>704</v>
      </c>
      <c r="J934" t="s">
        <v>705</v>
      </c>
      <c r="K934" t="s">
        <v>706</v>
      </c>
      <c r="L934">
        <v>1368</v>
      </c>
      <c r="N934">
        <v>1011</v>
      </c>
      <c r="O934" t="s">
        <v>690</v>
      </c>
      <c r="P934" t="s">
        <v>690</v>
      </c>
      <c r="Q934">
        <v>1</v>
      </c>
      <c r="W934">
        <v>0</v>
      </c>
      <c r="X934">
        <v>874612079</v>
      </c>
      <c r="Y934">
        <f>((AT934*1.25)*1.2)</f>
        <v>1.35E-2</v>
      </c>
      <c r="AA934">
        <v>0</v>
      </c>
      <c r="AB934">
        <v>87.01</v>
      </c>
      <c r="AC934">
        <v>13.21</v>
      </c>
      <c r="AD934">
        <v>0</v>
      </c>
      <c r="AE934">
        <v>0</v>
      </c>
      <c r="AF934">
        <v>83.1</v>
      </c>
      <c r="AG934">
        <v>12.62</v>
      </c>
      <c r="AH934">
        <v>0</v>
      </c>
      <c r="AI934">
        <v>1</v>
      </c>
      <c r="AJ934">
        <v>1</v>
      </c>
      <c r="AK934">
        <v>1</v>
      </c>
      <c r="AL934">
        <v>1</v>
      </c>
      <c r="AM934">
        <v>-2</v>
      </c>
      <c r="AN934">
        <v>0</v>
      </c>
      <c r="AO934">
        <v>1</v>
      </c>
      <c r="AP934">
        <v>1</v>
      </c>
      <c r="AQ934">
        <v>0</v>
      </c>
      <c r="AR934">
        <v>0</v>
      </c>
      <c r="AS934" t="s">
        <v>3</v>
      </c>
      <c r="AT934">
        <v>8.9999999999999993E-3</v>
      </c>
      <c r="AU934" t="s">
        <v>140</v>
      </c>
      <c r="AV934">
        <v>0</v>
      </c>
      <c r="AW934">
        <v>2</v>
      </c>
      <c r="AX934">
        <v>85738233</v>
      </c>
      <c r="AY934">
        <v>1</v>
      </c>
      <c r="AZ934">
        <v>0</v>
      </c>
      <c r="BA934">
        <v>926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CV934">
        <v>0</v>
      </c>
      <c r="CW934">
        <f>ROUND(Y934*Source!I468*DO934,9)</f>
        <v>4.9236930000000001</v>
      </c>
      <c r="CX934">
        <f>ROUND(Y934*Source!I468,9)</f>
        <v>0.39015</v>
      </c>
      <c r="CY934">
        <f>AB934</f>
        <v>87.01</v>
      </c>
      <c r="CZ934">
        <f>AF934</f>
        <v>83.1</v>
      </c>
      <c r="DA934">
        <f>AJ934</f>
        <v>1</v>
      </c>
      <c r="DB934">
        <f>ROUND(((ROUND(AT934*CZ934,2)*1.25)*1.2),6)</f>
        <v>1.125</v>
      </c>
      <c r="DC934">
        <f>ROUND(((ROUND(AT934*AG934,2)*1.25)*1.2),6)</f>
        <v>0.16500000000000001</v>
      </c>
      <c r="DD934" t="s">
        <v>3</v>
      </c>
      <c r="DE934" t="s">
        <v>3</v>
      </c>
      <c r="DF934">
        <f t="shared" si="546"/>
        <v>0</v>
      </c>
      <c r="DG934">
        <f t="shared" si="542"/>
        <v>32.42</v>
      </c>
      <c r="DH934">
        <f t="shared" si="543"/>
        <v>4.92</v>
      </c>
      <c r="DI934">
        <f t="shared" si="527"/>
        <v>0</v>
      </c>
      <c r="DJ934">
        <f>DG934</f>
        <v>32.42</v>
      </c>
      <c r="DK934">
        <v>0</v>
      </c>
      <c r="DL934" t="s">
        <v>707</v>
      </c>
      <c r="DM934">
        <v>0</v>
      </c>
      <c r="DN934" t="s">
        <v>686</v>
      </c>
      <c r="DO934">
        <v>12.62</v>
      </c>
    </row>
    <row r="935" spans="1:119" x14ac:dyDescent="0.2">
      <c r="A935">
        <f>ROW(Source!A468)</f>
        <v>468</v>
      </c>
      <c r="B935">
        <v>85736471</v>
      </c>
      <c r="C935">
        <v>85738218</v>
      </c>
      <c r="D935">
        <v>85200715</v>
      </c>
      <c r="E935">
        <v>1</v>
      </c>
      <c r="F935">
        <v>1</v>
      </c>
      <c r="G935">
        <v>1081</v>
      </c>
      <c r="H935">
        <v>3</v>
      </c>
      <c r="I935" t="s">
        <v>340</v>
      </c>
      <c r="J935" t="s">
        <v>341</v>
      </c>
      <c r="K935" t="s">
        <v>909</v>
      </c>
      <c r="L935">
        <v>1301</v>
      </c>
      <c r="N935">
        <v>1003</v>
      </c>
      <c r="O935" t="s">
        <v>156</v>
      </c>
      <c r="P935" t="s">
        <v>156</v>
      </c>
      <c r="Q935">
        <v>1</v>
      </c>
      <c r="W935">
        <v>0</v>
      </c>
      <c r="X935">
        <v>-1923510361</v>
      </c>
      <c r="Y935">
        <f t="shared" ref="Y935:Y942" si="547">((AT935*1)*1)</f>
        <v>1.9619377</v>
      </c>
      <c r="AA935">
        <v>5.5</v>
      </c>
      <c r="AB935">
        <v>0</v>
      </c>
      <c r="AC935">
        <v>0</v>
      </c>
      <c r="AD935">
        <v>0</v>
      </c>
      <c r="AE935">
        <v>5.4</v>
      </c>
      <c r="AF935">
        <v>0</v>
      </c>
      <c r="AG935">
        <v>0</v>
      </c>
      <c r="AH935">
        <v>0</v>
      </c>
      <c r="AI935">
        <v>1</v>
      </c>
      <c r="AJ935">
        <v>1</v>
      </c>
      <c r="AK935">
        <v>1</v>
      </c>
      <c r="AL935">
        <v>1</v>
      </c>
      <c r="AM935">
        <v>0</v>
      </c>
      <c r="AN935">
        <v>0</v>
      </c>
      <c r="AO935">
        <v>0</v>
      </c>
      <c r="AP935">
        <v>1</v>
      </c>
      <c r="AQ935">
        <v>0</v>
      </c>
      <c r="AR935">
        <v>0</v>
      </c>
      <c r="AS935" t="s">
        <v>3</v>
      </c>
      <c r="AT935">
        <v>1.9619377</v>
      </c>
      <c r="AU935" t="s">
        <v>42</v>
      </c>
      <c r="AV935">
        <v>0</v>
      </c>
      <c r="AW935">
        <v>1</v>
      </c>
      <c r="AX935">
        <v>-1</v>
      </c>
      <c r="AY935">
        <v>0</v>
      </c>
      <c r="AZ935">
        <v>0</v>
      </c>
      <c r="BA935" t="s">
        <v>3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CV935">
        <v>0</v>
      </c>
      <c r="CW935">
        <v>0</v>
      </c>
      <c r="CX935">
        <f>ROUND(Y935*Source!I468,9)</f>
        <v>56.699999529999999</v>
      </c>
      <c r="CY935">
        <f t="shared" ref="CY935:CY942" si="548">AA935</f>
        <v>5.5</v>
      </c>
      <c r="CZ935">
        <f t="shared" ref="CZ935:CZ942" si="549">AE935</f>
        <v>5.4</v>
      </c>
      <c r="DA935">
        <f t="shared" ref="DA935:DA942" si="550">AI935</f>
        <v>1</v>
      </c>
      <c r="DB935">
        <f t="shared" ref="DB935:DB942" si="551">ROUND(((ROUND(AT935*CZ935,2)*1)*1),6)</f>
        <v>10.59</v>
      </c>
      <c r="DC935">
        <f t="shared" ref="DC935:DC942" si="552">ROUND(((ROUND(AT935*AG935,2)*1)*1),6)</f>
        <v>0</v>
      </c>
      <c r="DD935" t="s">
        <v>3</v>
      </c>
      <c r="DE935" t="s">
        <v>3</v>
      </c>
      <c r="DF935">
        <f t="shared" si="546"/>
        <v>306.18</v>
      </c>
      <c r="DG935">
        <f t="shared" si="542"/>
        <v>0</v>
      </c>
      <c r="DH935">
        <f t="shared" si="543"/>
        <v>0</v>
      </c>
      <c r="DI935">
        <f t="shared" si="527"/>
        <v>0</v>
      </c>
      <c r="DJ935">
        <f t="shared" ref="DJ935:DJ942" si="553">DF935</f>
        <v>306.18</v>
      </c>
      <c r="DK935">
        <v>0</v>
      </c>
      <c r="DL935" t="s">
        <v>3</v>
      </c>
      <c r="DM935">
        <v>0</v>
      </c>
      <c r="DN935" t="s">
        <v>3</v>
      </c>
      <c r="DO935">
        <v>0</v>
      </c>
    </row>
    <row r="936" spans="1:119" x14ac:dyDescent="0.2">
      <c r="A936">
        <f>ROW(Source!A468)</f>
        <v>468</v>
      </c>
      <c r="B936">
        <v>85736471</v>
      </c>
      <c r="C936">
        <v>85738218</v>
      </c>
      <c r="D936">
        <v>85200716</v>
      </c>
      <c r="E936">
        <v>1</v>
      </c>
      <c r="F936">
        <v>1</v>
      </c>
      <c r="G936">
        <v>1081</v>
      </c>
      <c r="H936">
        <v>3</v>
      </c>
      <c r="I936" t="s">
        <v>343</v>
      </c>
      <c r="J936" t="s">
        <v>344</v>
      </c>
      <c r="K936" t="s">
        <v>910</v>
      </c>
      <c r="L936">
        <v>1301</v>
      </c>
      <c r="N936">
        <v>1003</v>
      </c>
      <c r="O936" t="s">
        <v>156</v>
      </c>
      <c r="P936" t="s">
        <v>156</v>
      </c>
      <c r="Q936">
        <v>1</v>
      </c>
      <c r="W936">
        <v>0</v>
      </c>
      <c r="X936">
        <v>-938323832</v>
      </c>
      <c r="Y936">
        <f t="shared" si="547"/>
        <v>1.6349480999999999</v>
      </c>
      <c r="AA936">
        <v>7.06</v>
      </c>
      <c r="AB936">
        <v>0</v>
      </c>
      <c r="AC936">
        <v>0</v>
      </c>
      <c r="AD936">
        <v>0</v>
      </c>
      <c r="AE936">
        <v>6.93</v>
      </c>
      <c r="AF936">
        <v>0</v>
      </c>
      <c r="AG936">
        <v>0</v>
      </c>
      <c r="AH936">
        <v>0</v>
      </c>
      <c r="AI936">
        <v>1</v>
      </c>
      <c r="AJ936">
        <v>1</v>
      </c>
      <c r="AK936">
        <v>1</v>
      </c>
      <c r="AL936">
        <v>1</v>
      </c>
      <c r="AM936">
        <v>0</v>
      </c>
      <c r="AN936">
        <v>0</v>
      </c>
      <c r="AO936">
        <v>0</v>
      </c>
      <c r="AP936">
        <v>1</v>
      </c>
      <c r="AQ936">
        <v>0</v>
      </c>
      <c r="AR936">
        <v>0</v>
      </c>
      <c r="AS936" t="s">
        <v>3</v>
      </c>
      <c r="AT936">
        <v>1.6349480999999999</v>
      </c>
      <c r="AU936" t="s">
        <v>42</v>
      </c>
      <c r="AV936">
        <v>0</v>
      </c>
      <c r="AW936">
        <v>1</v>
      </c>
      <c r="AX936">
        <v>-1</v>
      </c>
      <c r="AY936">
        <v>0</v>
      </c>
      <c r="AZ936">
        <v>0</v>
      </c>
      <c r="BA936" t="s">
        <v>3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CV936">
        <v>0</v>
      </c>
      <c r="CW936">
        <v>0</v>
      </c>
      <c r="CX936">
        <f>ROUND(Y936*Source!I468,9)</f>
        <v>47.25000009</v>
      </c>
      <c r="CY936">
        <f t="shared" si="548"/>
        <v>7.06</v>
      </c>
      <c r="CZ936">
        <f t="shared" si="549"/>
        <v>6.93</v>
      </c>
      <c r="DA936">
        <f t="shared" si="550"/>
        <v>1</v>
      </c>
      <c r="DB936">
        <f t="shared" si="551"/>
        <v>11.33</v>
      </c>
      <c r="DC936">
        <f t="shared" si="552"/>
        <v>0</v>
      </c>
      <c r="DD936" t="s">
        <v>3</v>
      </c>
      <c r="DE936" t="s">
        <v>3</v>
      </c>
      <c r="DF936">
        <f t="shared" si="546"/>
        <v>327.44</v>
      </c>
      <c r="DG936">
        <f t="shared" si="542"/>
        <v>0</v>
      </c>
      <c r="DH936">
        <f t="shared" si="543"/>
        <v>0</v>
      </c>
      <c r="DI936">
        <f t="shared" si="527"/>
        <v>0</v>
      </c>
      <c r="DJ936">
        <f t="shared" si="553"/>
        <v>327.44</v>
      </c>
      <c r="DK936">
        <v>0</v>
      </c>
      <c r="DL936" t="s">
        <v>3</v>
      </c>
      <c r="DM936">
        <v>0</v>
      </c>
      <c r="DN936" t="s">
        <v>3</v>
      </c>
      <c r="DO936">
        <v>0</v>
      </c>
    </row>
    <row r="937" spans="1:119" x14ac:dyDescent="0.2">
      <c r="A937">
        <f>ROW(Source!A468)</f>
        <v>468</v>
      </c>
      <c r="B937">
        <v>85736471</v>
      </c>
      <c r="C937">
        <v>85738218</v>
      </c>
      <c r="D937">
        <v>85200732</v>
      </c>
      <c r="E937">
        <v>1</v>
      </c>
      <c r="F937">
        <v>1</v>
      </c>
      <c r="G937">
        <v>1081</v>
      </c>
      <c r="H937">
        <v>3</v>
      </c>
      <c r="I937" t="s">
        <v>355</v>
      </c>
      <c r="J937" t="s">
        <v>358</v>
      </c>
      <c r="K937" t="s">
        <v>356</v>
      </c>
      <c r="L937">
        <v>1296</v>
      </c>
      <c r="N937">
        <v>1002</v>
      </c>
      <c r="O937" t="s">
        <v>357</v>
      </c>
      <c r="P937" t="s">
        <v>357</v>
      </c>
      <c r="Q937">
        <v>1</v>
      </c>
      <c r="W937">
        <v>0</v>
      </c>
      <c r="X937">
        <v>821607356</v>
      </c>
      <c r="Y937">
        <f t="shared" si="547"/>
        <v>0.125</v>
      </c>
      <c r="AA937">
        <v>115.79</v>
      </c>
      <c r="AB937">
        <v>0</v>
      </c>
      <c r="AC937">
        <v>0</v>
      </c>
      <c r="AD937">
        <v>0</v>
      </c>
      <c r="AE937">
        <v>113.63</v>
      </c>
      <c r="AF937">
        <v>0</v>
      </c>
      <c r="AG937">
        <v>0</v>
      </c>
      <c r="AH937">
        <v>0</v>
      </c>
      <c r="AI937">
        <v>1</v>
      </c>
      <c r="AJ937">
        <v>1</v>
      </c>
      <c r="AK937">
        <v>1</v>
      </c>
      <c r="AL937">
        <v>1</v>
      </c>
      <c r="AM937">
        <v>0</v>
      </c>
      <c r="AN937">
        <v>0</v>
      </c>
      <c r="AO937">
        <v>0</v>
      </c>
      <c r="AP937">
        <v>1</v>
      </c>
      <c r="AQ937">
        <v>0</v>
      </c>
      <c r="AR937">
        <v>0</v>
      </c>
      <c r="AS937" t="s">
        <v>3</v>
      </c>
      <c r="AT937">
        <v>0.125</v>
      </c>
      <c r="AU937" t="s">
        <v>42</v>
      </c>
      <c r="AV937">
        <v>0</v>
      </c>
      <c r="AW937">
        <v>1</v>
      </c>
      <c r="AX937">
        <v>-1</v>
      </c>
      <c r="AY937">
        <v>0</v>
      </c>
      <c r="AZ937">
        <v>0</v>
      </c>
      <c r="BA937" t="s">
        <v>3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CV937">
        <v>0</v>
      </c>
      <c r="CW937">
        <v>0</v>
      </c>
      <c r="CX937">
        <f>ROUND(Y937*Source!I468,9)</f>
        <v>3.6124999999999998</v>
      </c>
      <c r="CY937">
        <f t="shared" si="548"/>
        <v>115.79</v>
      </c>
      <c r="CZ937">
        <f t="shared" si="549"/>
        <v>113.63</v>
      </c>
      <c r="DA937">
        <f t="shared" si="550"/>
        <v>1</v>
      </c>
      <c r="DB937">
        <f t="shared" si="551"/>
        <v>14.2</v>
      </c>
      <c r="DC937">
        <f t="shared" si="552"/>
        <v>0</v>
      </c>
      <c r="DD937" t="s">
        <v>3</v>
      </c>
      <c r="DE937" t="s">
        <v>3</v>
      </c>
      <c r="DF937">
        <f t="shared" si="546"/>
        <v>410.49</v>
      </c>
      <c r="DG937">
        <f t="shared" si="542"/>
        <v>0</v>
      </c>
      <c r="DH937">
        <f t="shared" si="543"/>
        <v>0</v>
      </c>
      <c r="DI937">
        <f t="shared" si="527"/>
        <v>0</v>
      </c>
      <c r="DJ937">
        <f t="shared" si="553"/>
        <v>410.49</v>
      </c>
      <c r="DK937">
        <v>0</v>
      </c>
      <c r="DL937" t="s">
        <v>3</v>
      </c>
      <c r="DM937">
        <v>0</v>
      </c>
      <c r="DN937" t="s">
        <v>3</v>
      </c>
      <c r="DO937">
        <v>0</v>
      </c>
    </row>
    <row r="938" spans="1:119" x14ac:dyDescent="0.2">
      <c r="A938">
        <f>ROW(Source!A468)</f>
        <v>468</v>
      </c>
      <c r="B938">
        <v>85736471</v>
      </c>
      <c r="C938">
        <v>85738218</v>
      </c>
      <c r="D938">
        <v>85201117</v>
      </c>
      <c r="E938">
        <v>1</v>
      </c>
      <c r="F938">
        <v>1</v>
      </c>
      <c r="G938">
        <v>1081</v>
      </c>
      <c r="H938">
        <v>3</v>
      </c>
      <c r="I938" t="s">
        <v>337</v>
      </c>
      <c r="J938" t="s">
        <v>338</v>
      </c>
      <c r="K938" t="s">
        <v>913</v>
      </c>
      <c r="L938">
        <v>1301</v>
      </c>
      <c r="N938">
        <v>1003</v>
      </c>
      <c r="O938" t="s">
        <v>156</v>
      </c>
      <c r="P938" t="s">
        <v>156</v>
      </c>
      <c r="Q938">
        <v>1</v>
      </c>
      <c r="W938">
        <v>0</v>
      </c>
      <c r="X938">
        <v>-690988545</v>
      </c>
      <c r="Y938">
        <f t="shared" si="547"/>
        <v>6.9031142000000001</v>
      </c>
      <c r="AA938">
        <v>4.99</v>
      </c>
      <c r="AB938">
        <v>0</v>
      </c>
      <c r="AC938">
        <v>0</v>
      </c>
      <c r="AD938">
        <v>0</v>
      </c>
      <c r="AE938">
        <v>4.9000000000000004</v>
      </c>
      <c r="AF938">
        <v>0</v>
      </c>
      <c r="AG938">
        <v>0</v>
      </c>
      <c r="AH938">
        <v>0</v>
      </c>
      <c r="AI938">
        <v>1</v>
      </c>
      <c r="AJ938">
        <v>1</v>
      </c>
      <c r="AK938">
        <v>1</v>
      </c>
      <c r="AL938">
        <v>1</v>
      </c>
      <c r="AM938">
        <v>0</v>
      </c>
      <c r="AN938">
        <v>0</v>
      </c>
      <c r="AO938">
        <v>0</v>
      </c>
      <c r="AP938">
        <v>1</v>
      </c>
      <c r="AQ938">
        <v>0</v>
      </c>
      <c r="AR938">
        <v>0</v>
      </c>
      <c r="AS938" t="s">
        <v>3</v>
      </c>
      <c r="AT938">
        <v>6.9031142000000001</v>
      </c>
      <c r="AU938" t="s">
        <v>42</v>
      </c>
      <c r="AV938">
        <v>0</v>
      </c>
      <c r="AW938">
        <v>1</v>
      </c>
      <c r="AX938">
        <v>-1</v>
      </c>
      <c r="AY938">
        <v>0</v>
      </c>
      <c r="AZ938">
        <v>0</v>
      </c>
      <c r="BA938" t="s">
        <v>3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CV938">
        <v>0</v>
      </c>
      <c r="CW938">
        <v>0</v>
      </c>
      <c r="CX938">
        <f>ROUND(Y938*Source!I468,9)</f>
        <v>199.50000037999999</v>
      </c>
      <c r="CY938">
        <f t="shared" si="548"/>
        <v>4.99</v>
      </c>
      <c r="CZ938">
        <f t="shared" si="549"/>
        <v>4.9000000000000004</v>
      </c>
      <c r="DA938">
        <f t="shared" si="550"/>
        <v>1</v>
      </c>
      <c r="DB938">
        <f t="shared" si="551"/>
        <v>33.83</v>
      </c>
      <c r="DC938">
        <f t="shared" si="552"/>
        <v>0</v>
      </c>
      <c r="DD938" t="s">
        <v>3</v>
      </c>
      <c r="DE938" t="s">
        <v>3</v>
      </c>
      <c r="DF938">
        <f t="shared" si="546"/>
        <v>977.55</v>
      </c>
      <c r="DG938">
        <f t="shared" si="542"/>
        <v>0</v>
      </c>
      <c r="DH938">
        <f t="shared" si="543"/>
        <v>0</v>
      </c>
      <c r="DI938">
        <f t="shared" si="527"/>
        <v>0</v>
      </c>
      <c r="DJ938">
        <f t="shared" si="553"/>
        <v>977.55</v>
      </c>
      <c r="DK938">
        <v>0</v>
      </c>
      <c r="DL938" t="s">
        <v>3</v>
      </c>
      <c r="DM938">
        <v>0</v>
      </c>
      <c r="DN938" t="s">
        <v>3</v>
      </c>
      <c r="DO938">
        <v>0</v>
      </c>
    </row>
    <row r="939" spans="1:119" x14ac:dyDescent="0.2">
      <c r="A939">
        <f>ROW(Source!A468)</f>
        <v>468</v>
      </c>
      <c r="B939">
        <v>85736471</v>
      </c>
      <c r="C939">
        <v>85738218</v>
      </c>
      <c r="D939">
        <v>85201445</v>
      </c>
      <c r="E939">
        <v>1</v>
      </c>
      <c r="F939">
        <v>1</v>
      </c>
      <c r="G939">
        <v>1081</v>
      </c>
      <c r="H939">
        <v>3</v>
      </c>
      <c r="I939" t="s">
        <v>772</v>
      </c>
      <c r="J939" t="s">
        <v>773</v>
      </c>
      <c r="K939" t="s">
        <v>774</v>
      </c>
      <c r="L939">
        <v>1346</v>
      </c>
      <c r="N939">
        <v>1009</v>
      </c>
      <c r="O939" t="s">
        <v>723</v>
      </c>
      <c r="P939" t="s">
        <v>723</v>
      </c>
      <c r="Q939">
        <v>1</v>
      </c>
      <c r="W939">
        <v>0</v>
      </c>
      <c r="X939">
        <v>1006061021</v>
      </c>
      <c r="Y939">
        <f t="shared" si="547"/>
        <v>1.6400000000000001E-2</v>
      </c>
      <c r="AA939">
        <v>54.34</v>
      </c>
      <c r="AB939">
        <v>0</v>
      </c>
      <c r="AC939">
        <v>0</v>
      </c>
      <c r="AD939">
        <v>0</v>
      </c>
      <c r="AE939">
        <v>53.33</v>
      </c>
      <c r="AF939">
        <v>0</v>
      </c>
      <c r="AG939">
        <v>0</v>
      </c>
      <c r="AH939">
        <v>0</v>
      </c>
      <c r="AI939">
        <v>1</v>
      </c>
      <c r="AJ939">
        <v>1</v>
      </c>
      <c r="AK939">
        <v>1</v>
      </c>
      <c r="AL939">
        <v>1</v>
      </c>
      <c r="AM939">
        <v>-2</v>
      </c>
      <c r="AN939">
        <v>0</v>
      </c>
      <c r="AO939">
        <v>1</v>
      </c>
      <c r="AP939">
        <v>1</v>
      </c>
      <c r="AQ939">
        <v>0</v>
      </c>
      <c r="AR939">
        <v>0</v>
      </c>
      <c r="AS939" t="s">
        <v>3</v>
      </c>
      <c r="AT939">
        <v>1.6400000000000001E-2</v>
      </c>
      <c r="AU939" t="s">
        <v>42</v>
      </c>
      <c r="AV939">
        <v>0</v>
      </c>
      <c r="AW939">
        <v>2</v>
      </c>
      <c r="AX939">
        <v>85738234</v>
      </c>
      <c r="AY939">
        <v>1</v>
      </c>
      <c r="AZ939">
        <v>0</v>
      </c>
      <c r="BA939">
        <v>927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CV939">
        <v>0</v>
      </c>
      <c r="CW939">
        <v>0</v>
      </c>
      <c r="CX939">
        <f>ROUND(Y939*Source!I468,9)</f>
        <v>0.47395999999999999</v>
      </c>
      <c r="CY939">
        <f t="shared" si="548"/>
        <v>54.34</v>
      </c>
      <c r="CZ939">
        <f t="shared" si="549"/>
        <v>53.33</v>
      </c>
      <c r="DA939">
        <f t="shared" si="550"/>
        <v>1</v>
      </c>
      <c r="DB939">
        <f t="shared" si="551"/>
        <v>0.87</v>
      </c>
      <c r="DC939">
        <f t="shared" si="552"/>
        <v>0</v>
      </c>
      <c r="DD939" t="s">
        <v>3</v>
      </c>
      <c r="DE939" t="s">
        <v>3</v>
      </c>
      <c r="DF939">
        <f t="shared" si="546"/>
        <v>25.28</v>
      </c>
      <c r="DG939">
        <f t="shared" si="542"/>
        <v>0</v>
      </c>
      <c r="DH939">
        <f t="shared" si="543"/>
        <v>0</v>
      </c>
      <c r="DI939">
        <f t="shared" si="527"/>
        <v>0</v>
      </c>
      <c r="DJ939">
        <f t="shared" si="553"/>
        <v>25.28</v>
      </c>
      <c r="DK939">
        <v>0</v>
      </c>
      <c r="DL939" t="s">
        <v>3</v>
      </c>
      <c r="DM939">
        <v>0</v>
      </c>
      <c r="DN939" t="s">
        <v>3</v>
      </c>
      <c r="DO939">
        <v>0</v>
      </c>
    </row>
    <row r="940" spans="1:119" x14ac:dyDescent="0.2">
      <c r="A940">
        <f>ROW(Source!A468)</f>
        <v>468</v>
      </c>
      <c r="B940">
        <v>85736471</v>
      </c>
      <c r="C940">
        <v>85738218</v>
      </c>
      <c r="D940">
        <v>85199181</v>
      </c>
      <c r="E940">
        <v>1</v>
      </c>
      <c r="F940">
        <v>1</v>
      </c>
      <c r="G940">
        <v>1081</v>
      </c>
      <c r="H940">
        <v>3</v>
      </c>
      <c r="I940" t="s">
        <v>775</v>
      </c>
      <c r="J940" t="s">
        <v>776</v>
      </c>
      <c r="K940" t="s">
        <v>777</v>
      </c>
      <c r="L940">
        <v>1354</v>
      </c>
      <c r="N940">
        <v>1010</v>
      </c>
      <c r="O940" t="s">
        <v>146</v>
      </c>
      <c r="P940" t="s">
        <v>146</v>
      </c>
      <c r="Q940">
        <v>1</v>
      </c>
      <c r="W940">
        <v>0</v>
      </c>
      <c r="X940">
        <v>1238705036</v>
      </c>
      <c r="Y940">
        <f t="shared" si="547"/>
        <v>30</v>
      </c>
      <c r="AA940">
        <v>0.76</v>
      </c>
      <c r="AB940">
        <v>0</v>
      </c>
      <c r="AC940">
        <v>0</v>
      </c>
      <c r="AD940">
        <v>0</v>
      </c>
      <c r="AE940">
        <v>0.75</v>
      </c>
      <c r="AF940">
        <v>0</v>
      </c>
      <c r="AG940">
        <v>0</v>
      </c>
      <c r="AH940">
        <v>0</v>
      </c>
      <c r="AI940">
        <v>1</v>
      </c>
      <c r="AJ940">
        <v>1</v>
      </c>
      <c r="AK940">
        <v>1</v>
      </c>
      <c r="AL940">
        <v>1</v>
      </c>
      <c r="AM940">
        <v>-2</v>
      </c>
      <c r="AN940">
        <v>0</v>
      </c>
      <c r="AO940">
        <v>1</v>
      </c>
      <c r="AP940">
        <v>1</v>
      </c>
      <c r="AQ940">
        <v>0</v>
      </c>
      <c r="AR940">
        <v>0</v>
      </c>
      <c r="AS940" t="s">
        <v>3</v>
      </c>
      <c r="AT940">
        <v>30</v>
      </c>
      <c r="AU940" t="s">
        <v>42</v>
      </c>
      <c r="AV940">
        <v>0</v>
      </c>
      <c r="AW940">
        <v>2</v>
      </c>
      <c r="AX940">
        <v>85738235</v>
      </c>
      <c r="AY940">
        <v>1</v>
      </c>
      <c r="AZ940">
        <v>0</v>
      </c>
      <c r="BA940">
        <v>928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CV940">
        <v>0</v>
      </c>
      <c r="CW940">
        <v>0</v>
      </c>
      <c r="CX940">
        <f>ROUND(Y940*Source!I468,9)</f>
        <v>867</v>
      </c>
      <c r="CY940">
        <f t="shared" si="548"/>
        <v>0.76</v>
      </c>
      <c r="CZ940">
        <f t="shared" si="549"/>
        <v>0.75</v>
      </c>
      <c r="DA940">
        <f t="shared" si="550"/>
        <v>1</v>
      </c>
      <c r="DB940">
        <f t="shared" si="551"/>
        <v>22.5</v>
      </c>
      <c r="DC940">
        <f t="shared" si="552"/>
        <v>0</v>
      </c>
      <c r="DD940" t="s">
        <v>3</v>
      </c>
      <c r="DE940" t="s">
        <v>3</v>
      </c>
      <c r="DF940">
        <f t="shared" si="546"/>
        <v>650.25</v>
      </c>
      <c r="DG940">
        <f t="shared" si="542"/>
        <v>0</v>
      </c>
      <c r="DH940">
        <f t="shared" si="543"/>
        <v>0</v>
      </c>
      <c r="DI940">
        <f t="shared" si="527"/>
        <v>0</v>
      </c>
      <c r="DJ940">
        <f t="shared" si="553"/>
        <v>650.25</v>
      </c>
      <c r="DK940">
        <v>0</v>
      </c>
      <c r="DL940" t="s">
        <v>3</v>
      </c>
      <c r="DM940">
        <v>0</v>
      </c>
      <c r="DN940" t="s">
        <v>3</v>
      </c>
      <c r="DO940">
        <v>0</v>
      </c>
    </row>
    <row r="941" spans="1:119" x14ac:dyDescent="0.2">
      <c r="A941">
        <f>ROW(Source!A468)</f>
        <v>468</v>
      </c>
      <c r="B941">
        <v>85736471</v>
      </c>
      <c r="C941">
        <v>85738218</v>
      </c>
      <c r="D941">
        <v>85199227</v>
      </c>
      <c r="E941">
        <v>1</v>
      </c>
      <c r="F941">
        <v>1</v>
      </c>
      <c r="G941">
        <v>1081</v>
      </c>
      <c r="H941">
        <v>3</v>
      </c>
      <c r="I941" t="s">
        <v>360</v>
      </c>
      <c r="J941" t="s">
        <v>362</v>
      </c>
      <c r="K941" t="s">
        <v>361</v>
      </c>
      <c r="L941">
        <v>1296</v>
      </c>
      <c r="N941">
        <v>1002</v>
      </c>
      <c r="O941" t="s">
        <v>357</v>
      </c>
      <c r="P941" t="s">
        <v>357</v>
      </c>
      <c r="Q941">
        <v>1</v>
      </c>
      <c r="W941">
        <v>1</v>
      </c>
      <c r="X941">
        <v>1871464502</v>
      </c>
      <c r="Y941">
        <f t="shared" si="547"/>
        <v>-0.93</v>
      </c>
      <c r="AA941">
        <v>35.4</v>
      </c>
      <c r="AB941">
        <v>0</v>
      </c>
      <c r="AC941">
        <v>0</v>
      </c>
      <c r="AD941">
        <v>0</v>
      </c>
      <c r="AE941">
        <v>34.74</v>
      </c>
      <c r="AF941">
        <v>0</v>
      </c>
      <c r="AG941">
        <v>0</v>
      </c>
      <c r="AH941">
        <v>0</v>
      </c>
      <c r="AI941">
        <v>1</v>
      </c>
      <c r="AJ941">
        <v>1</v>
      </c>
      <c r="AK941">
        <v>1</v>
      </c>
      <c r="AL941">
        <v>1</v>
      </c>
      <c r="AM941">
        <v>-2</v>
      </c>
      <c r="AN941">
        <v>0</v>
      </c>
      <c r="AO941">
        <v>1</v>
      </c>
      <c r="AP941">
        <v>1</v>
      </c>
      <c r="AQ941">
        <v>0</v>
      </c>
      <c r="AR941">
        <v>0</v>
      </c>
      <c r="AS941" t="s">
        <v>3</v>
      </c>
      <c r="AT941">
        <v>-0.93</v>
      </c>
      <c r="AU941" t="s">
        <v>42</v>
      </c>
      <c r="AV941">
        <v>0</v>
      </c>
      <c r="AW941">
        <v>2</v>
      </c>
      <c r="AX941">
        <v>85738236</v>
      </c>
      <c r="AY941">
        <v>1</v>
      </c>
      <c r="AZ941">
        <v>6144</v>
      </c>
      <c r="BA941">
        <v>929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CV941">
        <v>0</v>
      </c>
      <c r="CW941">
        <v>0</v>
      </c>
      <c r="CX941">
        <f>ROUND(Y941*Source!I468,9)</f>
        <v>-26.876999999999999</v>
      </c>
      <c r="CY941">
        <f t="shared" si="548"/>
        <v>35.4</v>
      </c>
      <c r="CZ941">
        <f t="shared" si="549"/>
        <v>34.74</v>
      </c>
      <c r="DA941">
        <f t="shared" si="550"/>
        <v>1</v>
      </c>
      <c r="DB941">
        <f t="shared" si="551"/>
        <v>-32.31</v>
      </c>
      <c r="DC941">
        <f t="shared" si="552"/>
        <v>0</v>
      </c>
      <c r="DD941" t="s">
        <v>3</v>
      </c>
      <c r="DE941" t="s">
        <v>3</v>
      </c>
      <c r="DF941">
        <f t="shared" si="546"/>
        <v>-933.71</v>
      </c>
      <c r="DG941">
        <f t="shared" si="542"/>
        <v>0</v>
      </c>
      <c r="DH941">
        <f t="shared" si="543"/>
        <v>0</v>
      </c>
      <c r="DI941">
        <f t="shared" si="527"/>
        <v>0</v>
      </c>
      <c r="DJ941">
        <f t="shared" si="553"/>
        <v>-933.71</v>
      </c>
      <c r="DK941">
        <v>0</v>
      </c>
      <c r="DL941" t="s">
        <v>3</v>
      </c>
      <c r="DM941">
        <v>0</v>
      </c>
      <c r="DN941" t="s">
        <v>3</v>
      </c>
      <c r="DO941">
        <v>0</v>
      </c>
    </row>
    <row r="942" spans="1:119" x14ac:dyDescent="0.2">
      <c r="A942">
        <f>ROW(Source!A468)</f>
        <v>468</v>
      </c>
      <c r="B942">
        <v>85736471</v>
      </c>
      <c r="C942">
        <v>85738218</v>
      </c>
      <c r="D942">
        <v>85199257</v>
      </c>
      <c r="E942">
        <v>1</v>
      </c>
      <c r="F942">
        <v>1</v>
      </c>
      <c r="G942">
        <v>1081</v>
      </c>
      <c r="H942">
        <v>3</v>
      </c>
      <c r="I942" t="s">
        <v>333</v>
      </c>
      <c r="J942" t="s">
        <v>335</v>
      </c>
      <c r="K942" t="s">
        <v>334</v>
      </c>
      <c r="L942">
        <v>1301</v>
      </c>
      <c r="N942">
        <v>1003</v>
      </c>
      <c r="O942" t="s">
        <v>156</v>
      </c>
      <c r="P942" t="s">
        <v>156</v>
      </c>
      <c r="Q942">
        <v>1</v>
      </c>
      <c r="W942">
        <v>0</v>
      </c>
      <c r="X942">
        <v>1628137600</v>
      </c>
      <c r="Y942">
        <f t="shared" si="547"/>
        <v>15</v>
      </c>
      <c r="AA942">
        <v>2.39</v>
      </c>
      <c r="AB942">
        <v>0</v>
      </c>
      <c r="AC942">
        <v>0</v>
      </c>
      <c r="AD942">
        <v>0</v>
      </c>
      <c r="AE942">
        <v>2.35</v>
      </c>
      <c r="AF942">
        <v>0</v>
      </c>
      <c r="AG942">
        <v>0</v>
      </c>
      <c r="AH942">
        <v>0</v>
      </c>
      <c r="AI942">
        <v>1</v>
      </c>
      <c r="AJ942">
        <v>1</v>
      </c>
      <c r="AK942">
        <v>1</v>
      </c>
      <c r="AL942">
        <v>1</v>
      </c>
      <c r="AM942">
        <v>0</v>
      </c>
      <c r="AN942">
        <v>0</v>
      </c>
      <c r="AO942">
        <v>0</v>
      </c>
      <c r="AP942">
        <v>1</v>
      </c>
      <c r="AQ942">
        <v>0</v>
      </c>
      <c r="AR942">
        <v>0</v>
      </c>
      <c r="AS942" t="s">
        <v>3</v>
      </c>
      <c r="AT942">
        <v>15</v>
      </c>
      <c r="AU942" t="s">
        <v>42</v>
      </c>
      <c r="AV942">
        <v>0</v>
      </c>
      <c r="AW942">
        <v>1</v>
      </c>
      <c r="AX942">
        <v>-1</v>
      </c>
      <c r="AY942">
        <v>0</v>
      </c>
      <c r="AZ942">
        <v>0</v>
      </c>
      <c r="BA942" t="s">
        <v>3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CV942">
        <v>0</v>
      </c>
      <c r="CW942">
        <v>0</v>
      </c>
      <c r="CX942">
        <f>ROUND(Y942*Source!I468,9)</f>
        <v>433.5</v>
      </c>
      <c r="CY942">
        <f t="shared" si="548"/>
        <v>2.39</v>
      </c>
      <c r="CZ942">
        <f t="shared" si="549"/>
        <v>2.35</v>
      </c>
      <c r="DA942">
        <f t="shared" si="550"/>
        <v>1</v>
      </c>
      <c r="DB942">
        <f t="shared" si="551"/>
        <v>35.25</v>
      </c>
      <c r="DC942">
        <f t="shared" si="552"/>
        <v>0</v>
      </c>
      <c r="DD942" t="s">
        <v>3</v>
      </c>
      <c r="DE942" t="s">
        <v>3</v>
      </c>
      <c r="DF942">
        <f t="shared" si="546"/>
        <v>1018.73</v>
      </c>
      <c r="DG942">
        <f t="shared" si="542"/>
        <v>0</v>
      </c>
      <c r="DH942">
        <f t="shared" si="543"/>
        <v>0</v>
      </c>
      <c r="DI942">
        <f t="shared" si="527"/>
        <v>0</v>
      </c>
      <c r="DJ942">
        <f t="shared" si="553"/>
        <v>1018.73</v>
      </c>
      <c r="DK942">
        <v>0</v>
      </c>
      <c r="DL942" t="s">
        <v>3</v>
      </c>
      <c r="DM942">
        <v>0</v>
      </c>
      <c r="DN942" t="s">
        <v>3</v>
      </c>
      <c r="DO942">
        <v>0</v>
      </c>
    </row>
    <row r="943" spans="1:119" x14ac:dyDescent="0.2">
      <c r="A943">
        <f>ROW(Source!A469)</f>
        <v>469</v>
      </c>
      <c r="B943">
        <v>85736473</v>
      </c>
      <c r="C943">
        <v>85738218</v>
      </c>
      <c r="D943">
        <v>85164021</v>
      </c>
      <c r="E943">
        <v>1081</v>
      </c>
      <c r="F943">
        <v>1</v>
      </c>
      <c r="G943">
        <v>1081</v>
      </c>
      <c r="H943">
        <v>1</v>
      </c>
      <c r="I943" t="s">
        <v>684</v>
      </c>
      <c r="J943" t="s">
        <v>3</v>
      </c>
      <c r="K943" t="s">
        <v>685</v>
      </c>
      <c r="L943">
        <v>1191</v>
      </c>
      <c r="N943">
        <v>1013</v>
      </c>
      <c r="O943" t="s">
        <v>686</v>
      </c>
      <c r="P943" t="s">
        <v>686</v>
      </c>
      <c r="Q943">
        <v>1</v>
      </c>
      <c r="W943">
        <v>0</v>
      </c>
      <c r="X943">
        <v>476480486</v>
      </c>
      <c r="Y943">
        <f>((AT943*1.15)*1.2)</f>
        <v>3.0359999999999996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1</v>
      </c>
      <c r="AJ943">
        <v>1</v>
      </c>
      <c r="AK943">
        <v>1</v>
      </c>
      <c r="AL943">
        <v>1</v>
      </c>
      <c r="AM943">
        <v>5</v>
      </c>
      <c r="AN943">
        <v>0</v>
      </c>
      <c r="AO943">
        <v>1</v>
      </c>
      <c r="AP943">
        <v>1</v>
      </c>
      <c r="AQ943">
        <v>0</v>
      </c>
      <c r="AR943">
        <v>0</v>
      </c>
      <c r="AS943" t="s">
        <v>3</v>
      </c>
      <c r="AT943">
        <v>2.2000000000000002</v>
      </c>
      <c r="AU943" t="s">
        <v>141</v>
      </c>
      <c r="AV943">
        <v>1</v>
      </c>
      <c r="AW943">
        <v>2</v>
      </c>
      <c r="AX943">
        <v>85738232</v>
      </c>
      <c r="AY943">
        <v>1</v>
      </c>
      <c r="AZ943">
        <v>0</v>
      </c>
      <c r="BA943">
        <v>934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CU943">
        <f>ROUND(AT943*Source!I469*AH943*AL943,2)</f>
        <v>0</v>
      </c>
      <c r="CV943">
        <f>ROUND(Y943*Source!I469,9)</f>
        <v>87.740399999999994</v>
      </c>
      <c r="CW943">
        <v>0</v>
      </c>
      <c r="CX943">
        <f>ROUND(Y943*Source!I469,9)</f>
        <v>87.740399999999994</v>
      </c>
      <c r="CY943">
        <f>AD943</f>
        <v>0</v>
      </c>
      <c r="CZ943">
        <f>AH943</f>
        <v>0</v>
      </c>
      <c r="DA943">
        <f>AL943</f>
        <v>1</v>
      </c>
      <c r="DB943">
        <f>ROUND(((ROUND(AT943*CZ943,2)*1.15)*1.2),6)</f>
        <v>0</v>
      </c>
      <c r="DC943">
        <f>ROUND(((ROUND(AT943*AG943,2)*1.15)*1.2),6)</f>
        <v>0</v>
      </c>
      <c r="DD943" t="s">
        <v>3</v>
      </c>
      <c r="DE943" t="s">
        <v>3</v>
      </c>
      <c r="DF943">
        <f t="shared" si="546"/>
        <v>0</v>
      </c>
      <c r="DG943">
        <f t="shared" si="542"/>
        <v>0</v>
      </c>
      <c r="DH943">
        <f t="shared" si="543"/>
        <v>0</v>
      </c>
      <c r="DI943">
        <f t="shared" si="527"/>
        <v>0</v>
      </c>
      <c r="DJ943">
        <f>DI943</f>
        <v>0</v>
      </c>
      <c r="DK943">
        <v>0</v>
      </c>
      <c r="DL943" t="s">
        <v>3</v>
      </c>
      <c r="DM943">
        <v>0</v>
      </c>
      <c r="DN943" t="s">
        <v>3</v>
      </c>
      <c r="DO943">
        <v>0</v>
      </c>
    </row>
    <row r="944" spans="1:119" x14ac:dyDescent="0.2">
      <c r="A944">
        <f>ROW(Source!A469)</f>
        <v>469</v>
      </c>
      <c r="B944">
        <v>85736473</v>
      </c>
      <c r="C944">
        <v>85738218</v>
      </c>
      <c r="D944">
        <v>85229932</v>
      </c>
      <c r="E944">
        <v>1</v>
      </c>
      <c r="F944">
        <v>1</v>
      </c>
      <c r="G944">
        <v>1081</v>
      </c>
      <c r="H944">
        <v>2</v>
      </c>
      <c r="I944" t="s">
        <v>704</v>
      </c>
      <c r="J944" t="s">
        <v>705</v>
      </c>
      <c r="K944" t="s">
        <v>706</v>
      </c>
      <c r="L944">
        <v>1368</v>
      </c>
      <c r="N944">
        <v>1011</v>
      </c>
      <c r="O944" t="s">
        <v>690</v>
      </c>
      <c r="P944" t="s">
        <v>690</v>
      </c>
      <c r="Q944">
        <v>1</v>
      </c>
      <c r="W944">
        <v>0</v>
      </c>
      <c r="X944">
        <v>874612079</v>
      </c>
      <c r="Y944">
        <f>((AT944*1.25)*1.2)</f>
        <v>1.35E-2</v>
      </c>
      <c r="AA944">
        <v>0</v>
      </c>
      <c r="AB944">
        <v>1485.19</v>
      </c>
      <c r="AC944">
        <v>744.56</v>
      </c>
      <c r="AD944">
        <v>0</v>
      </c>
      <c r="AE944">
        <v>0</v>
      </c>
      <c r="AF944">
        <v>83.1</v>
      </c>
      <c r="AG944">
        <v>12.62</v>
      </c>
      <c r="AH944">
        <v>0</v>
      </c>
      <c r="AI944">
        <v>1</v>
      </c>
      <c r="AJ944">
        <v>17.07</v>
      </c>
      <c r="AK944">
        <v>56.35</v>
      </c>
      <c r="AL944">
        <v>1</v>
      </c>
      <c r="AM944">
        <v>2</v>
      </c>
      <c r="AN944">
        <v>0</v>
      </c>
      <c r="AO944">
        <v>1</v>
      </c>
      <c r="AP944">
        <v>1</v>
      </c>
      <c r="AQ944">
        <v>0</v>
      </c>
      <c r="AR944">
        <v>0</v>
      </c>
      <c r="AS944" t="s">
        <v>3</v>
      </c>
      <c r="AT944">
        <v>8.9999999999999993E-3</v>
      </c>
      <c r="AU944" t="s">
        <v>140</v>
      </c>
      <c r="AV944">
        <v>0</v>
      </c>
      <c r="AW944">
        <v>2</v>
      </c>
      <c r="AX944">
        <v>85738233</v>
      </c>
      <c r="AY944">
        <v>1</v>
      </c>
      <c r="AZ944">
        <v>0</v>
      </c>
      <c r="BA944">
        <v>935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CV944">
        <v>0</v>
      </c>
      <c r="CW944">
        <f>ROUND(Y944*Source!I469*DO944,9)</f>
        <v>4.9236930000000001</v>
      </c>
      <c r="CX944">
        <f>ROUND(Y944*Source!I469,9)</f>
        <v>0.39015</v>
      </c>
      <c r="CY944">
        <f>AB944</f>
        <v>1485.19</v>
      </c>
      <c r="CZ944">
        <f>AF944</f>
        <v>83.1</v>
      </c>
      <c r="DA944">
        <f>AJ944</f>
        <v>17.07</v>
      </c>
      <c r="DB944">
        <f>ROUND(((ROUND(AT944*CZ944,2)*1.25)*1.2),6)</f>
        <v>1.125</v>
      </c>
      <c r="DC944">
        <f>ROUND(((ROUND(AT944*AG944,2)*1.25)*1.2),6)</f>
        <v>0.16500000000000001</v>
      </c>
      <c r="DD944" t="s">
        <v>3</v>
      </c>
      <c r="DE944" t="s">
        <v>3</v>
      </c>
      <c r="DF944">
        <f t="shared" si="546"/>
        <v>0</v>
      </c>
      <c r="DG944">
        <f>ROUND(ROUND(AF944*AJ944,2)*CX944,2)</f>
        <v>553.44000000000005</v>
      </c>
      <c r="DH944">
        <f>ROUND(ROUND(AG944*AK944,2)*CX944,2)</f>
        <v>277.45</v>
      </c>
      <c r="DI944">
        <f t="shared" si="527"/>
        <v>0</v>
      </c>
      <c r="DJ944">
        <f>DG944</f>
        <v>553.44000000000005</v>
      </c>
      <c r="DK944">
        <v>0</v>
      </c>
      <c r="DL944" t="s">
        <v>707</v>
      </c>
      <c r="DM944">
        <v>0</v>
      </c>
      <c r="DN944" t="s">
        <v>686</v>
      </c>
      <c r="DO944">
        <v>12.62</v>
      </c>
    </row>
    <row r="945" spans="1:119" x14ac:dyDescent="0.2">
      <c r="A945">
        <f>ROW(Source!A469)</f>
        <v>469</v>
      </c>
      <c r="B945">
        <v>85736473</v>
      </c>
      <c r="C945">
        <v>85738218</v>
      </c>
      <c r="D945">
        <v>85200715</v>
      </c>
      <c r="E945">
        <v>1</v>
      </c>
      <c r="F945">
        <v>1</v>
      </c>
      <c r="G945">
        <v>1081</v>
      </c>
      <c r="H945">
        <v>3</v>
      </c>
      <c r="I945" t="s">
        <v>340</v>
      </c>
      <c r="J945" t="s">
        <v>341</v>
      </c>
      <c r="K945" t="s">
        <v>909</v>
      </c>
      <c r="L945">
        <v>1301</v>
      </c>
      <c r="N945">
        <v>1003</v>
      </c>
      <c r="O945" t="s">
        <v>156</v>
      </c>
      <c r="P945" t="s">
        <v>156</v>
      </c>
      <c r="Q945">
        <v>1</v>
      </c>
      <c r="W945">
        <v>0</v>
      </c>
      <c r="X945">
        <v>-1923510361</v>
      </c>
      <c r="Y945">
        <f t="shared" ref="Y945:Y952" si="554">((AT945*1)*1)</f>
        <v>1.9619377</v>
      </c>
      <c r="AA945">
        <v>36.65</v>
      </c>
      <c r="AB945">
        <v>0</v>
      </c>
      <c r="AC945">
        <v>0</v>
      </c>
      <c r="AD945">
        <v>0</v>
      </c>
      <c r="AE945">
        <v>5.4</v>
      </c>
      <c r="AF945">
        <v>0</v>
      </c>
      <c r="AG945">
        <v>0</v>
      </c>
      <c r="AH945">
        <v>0</v>
      </c>
      <c r="AI945">
        <v>6.66</v>
      </c>
      <c r="AJ945">
        <v>1</v>
      </c>
      <c r="AK945">
        <v>1</v>
      </c>
      <c r="AL945">
        <v>1</v>
      </c>
      <c r="AM945">
        <v>0</v>
      </c>
      <c r="AN945">
        <v>0</v>
      </c>
      <c r="AO945">
        <v>0</v>
      </c>
      <c r="AP945">
        <v>1</v>
      </c>
      <c r="AQ945">
        <v>0</v>
      </c>
      <c r="AR945">
        <v>0</v>
      </c>
      <c r="AS945" t="s">
        <v>3</v>
      </c>
      <c r="AT945">
        <v>1.9619377</v>
      </c>
      <c r="AU945" t="s">
        <v>42</v>
      </c>
      <c r="AV945">
        <v>0</v>
      </c>
      <c r="AW945">
        <v>1</v>
      </c>
      <c r="AX945">
        <v>-1</v>
      </c>
      <c r="AY945">
        <v>0</v>
      </c>
      <c r="AZ945">
        <v>0</v>
      </c>
      <c r="BA945" t="s">
        <v>3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CV945">
        <v>0</v>
      </c>
      <c r="CW945">
        <v>0</v>
      </c>
      <c r="CX945">
        <f>ROUND(Y945*Source!I469,9)</f>
        <v>56.699999529999999</v>
      </c>
      <c r="CY945">
        <f t="shared" ref="CY945:CY952" si="555">AA945</f>
        <v>36.65</v>
      </c>
      <c r="CZ945">
        <f t="shared" ref="CZ945:CZ952" si="556">AE945</f>
        <v>5.4</v>
      </c>
      <c r="DA945">
        <f t="shared" ref="DA945:DA952" si="557">AI945</f>
        <v>6.66</v>
      </c>
      <c r="DB945">
        <f t="shared" ref="DB945:DB952" si="558">ROUND(((ROUND(AT945*CZ945,2)*1)*1),6)</f>
        <v>10.59</v>
      </c>
      <c r="DC945">
        <f t="shared" ref="DC945:DC952" si="559">ROUND(((ROUND(AT945*AG945,2)*1)*1),6)</f>
        <v>0</v>
      </c>
      <c r="DD945" t="s">
        <v>3</v>
      </c>
      <c r="DE945" t="s">
        <v>3</v>
      </c>
      <c r="DF945">
        <f t="shared" ref="DF945:DF952" si="560">ROUND(ROUND(AE945*AI945,2)*CX945,2)</f>
        <v>2038.93</v>
      </c>
      <c r="DG945">
        <f t="shared" ref="DG945:DG955" si="561">ROUND(ROUND(AF945,2)*CX945,2)</f>
        <v>0</v>
      </c>
      <c r="DH945">
        <f t="shared" ref="DH945:DH973" si="562">ROUND(ROUND(AG945,2)*CX945,2)</f>
        <v>0</v>
      </c>
      <c r="DI945">
        <f t="shared" si="527"/>
        <v>0</v>
      </c>
      <c r="DJ945">
        <f t="shared" ref="DJ945:DJ952" si="563">DF945</f>
        <v>2038.93</v>
      </c>
      <c r="DK945">
        <v>0</v>
      </c>
      <c r="DL945" t="s">
        <v>3</v>
      </c>
      <c r="DM945">
        <v>0</v>
      </c>
      <c r="DN945" t="s">
        <v>3</v>
      </c>
      <c r="DO945">
        <v>0</v>
      </c>
    </row>
    <row r="946" spans="1:119" x14ac:dyDescent="0.2">
      <c r="A946">
        <f>ROW(Source!A469)</f>
        <v>469</v>
      </c>
      <c r="B946">
        <v>85736473</v>
      </c>
      <c r="C946">
        <v>85738218</v>
      </c>
      <c r="D946">
        <v>85200716</v>
      </c>
      <c r="E946">
        <v>1</v>
      </c>
      <c r="F946">
        <v>1</v>
      </c>
      <c r="G946">
        <v>1081</v>
      </c>
      <c r="H946">
        <v>3</v>
      </c>
      <c r="I946" t="s">
        <v>343</v>
      </c>
      <c r="J946" t="s">
        <v>344</v>
      </c>
      <c r="K946" t="s">
        <v>910</v>
      </c>
      <c r="L946">
        <v>1301</v>
      </c>
      <c r="N946">
        <v>1003</v>
      </c>
      <c r="O946" t="s">
        <v>156</v>
      </c>
      <c r="P946" t="s">
        <v>156</v>
      </c>
      <c r="Q946">
        <v>1</v>
      </c>
      <c r="W946">
        <v>0</v>
      </c>
      <c r="X946">
        <v>-938323832</v>
      </c>
      <c r="Y946">
        <f t="shared" si="554"/>
        <v>1.6349480999999999</v>
      </c>
      <c r="AA946">
        <v>46.82</v>
      </c>
      <c r="AB946">
        <v>0</v>
      </c>
      <c r="AC946">
        <v>0</v>
      </c>
      <c r="AD946">
        <v>0</v>
      </c>
      <c r="AE946">
        <v>6.93</v>
      </c>
      <c r="AF946">
        <v>0</v>
      </c>
      <c r="AG946">
        <v>0</v>
      </c>
      <c r="AH946">
        <v>0</v>
      </c>
      <c r="AI946">
        <v>6.63</v>
      </c>
      <c r="AJ946">
        <v>1</v>
      </c>
      <c r="AK946">
        <v>1</v>
      </c>
      <c r="AL946">
        <v>1</v>
      </c>
      <c r="AM946">
        <v>0</v>
      </c>
      <c r="AN946">
        <v>0</v>
      </c>
      <c r="AO946">
        <v>0</v>
      </c>
      <c r="AP946">
        <v>1</v>
      </c>
      <c r="AQ946">
        <v>0</v>
      </c>
      <c r="AR946">
        <v>0</v>
      </c>
      <c r="AS946" t="s">
        <v>3</v>
      </c>
      <c r="AT946">
        <v>1.6349480999999999</v>
      </c>
      <c r="AU946" t="s">
        <v>42</v>
      </c>
      <c r="AV946">
        <v>0</v>
      </c>
      <c r="AW946">
        <v>1</v>
      </c>
      <c r="AX946">
        <v>-1</v>
      </c>
      <c r="AY946">
        <v>0</v>
      </c>
      <c r="AZ946">
        <v>0</v>
      </c>
      <c r="BA946" t="s">
        <v>3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CV946">
        <v>0</v>
      </c>
      <c r="CW946">
        <v>0</v>
      </c>
      <c r="CX946">
        <f>ROUND(Y946*Source!I469,9)</f>
        <v>47.25000009</v>
      </c>
      <c r="CY946">
        <f t="shared" si="555"/>
        <v>46.82</v>
      </c>
      <c r="CZ946">
        <f t="shared" si="556"/>
        <v>6.93</v>
      </c>
      <c r="DA946">
        <f t="shared" si="557"/>
        <v>6.63</v>
      </c>
      <c r="DB946">
        <f t="shared" si="558"/>
        <v>11.33</v>
      </c>
      <c r="DC946">
        <f t="shared" si="559"/>
        <v>0</v>
      </c>
      <c r="DD946" t="s">
        <v>3</v>
      </c>
      <c r="DE946" t="s">
        <v>3</v>
      </c>
      <c r="DF946">
        <f t="shared" si="560"/>
        <v>2171.14</v>
      </c>
      <c r="DG946">
        <f t="shared" si="561"/>
        <v>0</v>
      </c>
      <c r="DH946">
        <f t="shared" si="562"/>
        <v>0</v>
      </c>
      <c r="DI946">
        <f t="shared" si="527"/>
        <v>0</v>
      </c>
      <c r="DJ946">
        <f t="shared" si="563"/>
        <v>2171.14</v>
      </c>
      <c r="DK946">
        <v>0</v>
      </c>
      <c r="DL946" t="s">
        <v>3</v>
      </c>
      <c r="DM946">
        <v>0</v>
      </c>
      <c r="DN946" t="s">
        <v>3</v>
      </c>
      <c r="DO946">
        <v>0</v>
      </c>
    </row>
    <row r="947" spans="1:119" x14ac:dyDescent="0.2">
      <c r="A947">
        <f>ROW(Source!A469)</f>
        <v>469</v>
      </c>
      <c r="B947">
        <v>85736473</v>
      </c>
      <c r="C947">
        <v>85738218</v>
      </c>
      <c r="D947">
        <v>85200732</v>
      </c>
      <c r="E947">
        <v>1</v>
      </c>
      <c r="F947">
        <v>1</v>
      </c>
      <c r="G947">
        <v>1081</v>
      </c>
      <c r="H947">
        <v>3</v>
      </c>
      <c r="I947" t="s">
        <v>355</v>
      </c>
      <c r="J947" t="s">
        <v>358</v>
      </c>
      <c r="K947" t="s">
        <v>356</v>
      </c>
      <c r="L947">
        <v>1296</v>
      </c>
      <c r="N947">
        <v>1002</v>
      </c>
      <c r="O947" t="s">
        <v>357</v>
      </c>
      <c r="P947" t="s">
        <v>357</v>
      </c>
      <c r="Q947">
        <v>1</v>
      </c>
      <c r="W947">
        <v>0</v>
      </c>
      <c r="X947">
        <v>821607356</v>
      </c>
      <c r="Y947">
        <f t="shared" si="554"/>
        <v>0.125</v>
      </c>
      <c r="AA947">
        <v>1027.05</v>
      </c>
      <c r="AB947">
        <v>0</v>
      </c>
      <c r="AC947">
        <v>0</v>
      </c>
      <c r="AD947">
        <v>0</v>
      </c>
      <c r="AE947">
        <v>113.63</v>
      </c>
      <c r="AF947">
        <v>0</v>
      </c>
      <c r="AG947">
        <v>0</v>
      </c>
      <c r="AH947">
        <v>0</v>
      </c>
      <c r="AI947">
        <v>8.8699999999999992</v>
      </c>
      <c r="AJ947">
        <v>1</v>
      </c>
      <c r="AK947">
        <v>1</v>
      </c>
      <c r="AL947">
        <v>1</v>
      </c>
      <c r="AM947">
        <v>0</v>
      </c>
      <c r="AN947">
        <v>0</v>
      </c>
      <c r="AO947">
        <v>0</v>
      </c>
      <c r="AP947">
        <v>1</v>
      </c>
      <c r="AQ947">
        <v>0</v>
      </c>
      <c r="AR947">
        <v>0</v>
      </c>
      <c r="AS947" t="s">
        <v>3</v>
      </c>
      <c r="AT947">
        <v>0.125</v>
      </c>
      <c r="AU947" t="s">
        <v>42</v>
      </c>
      <c r="AV947">
        <v>0</v>
      </c>
      <c r="AW947">
        <v>1</v>
      </c>
      <c r="AX947">
        <v>-1</v>
      </c>
      <c r="AY947">
        <v>0</v>
      </c>
      <c r="AZ947">
        <v>0</v>
      </c>
      <c r="BA947" t="s">
        <v>3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CV947">
        <v>0</v>
      </c>
      <c r="CW947">
        <v>0</v>
      </c>
      <c r="CX947">
        <f>ROUND(Y947*Source!I469,9)</f>
        <v>3.6124999999999998</v>
      </c>
      <c r="CY947">
        <f t="shared" si="555"/>
        <v>1027.05</v>
      </c>
      <c r="CZ947">
        <f t="shared" si="556"/>
        <v>113.63</v>
      </c>
      <c r="DA947">
        <f t="shared" si="557"/>
        <v>8.8699999999999992</v>
      </c>
      <c r="DB947">
        <f t="shared" si="558"/>
        <v>14.2</v>
      </c>
      <c r="DC947">
        <f t="shared" si="559"/>
        <v>0</v>
      </c>
      <c r="DD947" t="s">
        <v>3</v>
      </c>
      <c r="DE947" t="s">
        <v>3</v>
      </c>
      <c r="DF947">
        <f t="shared" si="560"/>
        <v>3641.04</v>
      </c>
      <c r="DG947">
        <f t="shared" si="561"/>
        <v>0</v>
      </c>
      <c r="DH947">
        <f t="shared" si="562"/>
        <v>0</v>
      </c>
      <c r="DI947">
        <f t="shared" si="527"/>
        <v>0</v>
      </c>
      <c r="DJ947">
        <f t="shared" si="563"/>
        <v>3641.04</v>
      </c>
      <c r="DK947">
        <v>0</v>
      </c>
      <c r="DL947" t="s">
        <v>3</v>
      </c>
      <c r="DM947">
        <v>0</v>
      </c>
      <c r="DN947" t="s">
        <v>3</v>
      </c>
      <c r="DO947">
        <v>0</v>
      </c>
    </row>
    <row r="948" spans="1:119" x14ac:dyDescent="0.2">
      <c r="A948">
        <f>ROW(Source!A469)</f>
        <v>469</v>
      </c>
      <c r="B948">
        <v>85736473</v>
      </c>
      <c r="C948">
        <v>85738218</v>
      </c>
      <c r="D948">
        <v>85201117</v>
      </c>
      <c r="E948">
        <v>1</v>
      </c>
      <c r="F948">
        <v>1</v>
      </c>
      <c r="G948">
        <v>1081</v>
      </c>
      <c r="H948">
        <v>3</v>
      </c>
      <c r="I948" t="s">
        <v>337</v>
      </c>
      <c r="J948" t="s">
        <v>338</v>
      </c>
      <c r="K948" t="s">
        <v>913</v>
      </c>
      <c r="L948">
        <v>1301</v>
      </c>
      <c r="N948">
        <v>1003</v>
      </c>
      <c r="O948" t="s">
        <v>156</v>
      </c>
      <c r="P948" t="s">
        <v>156</v>
      </c>
      <c r="Q948">
        <v>1</v>
      </c>
      <c r="W948">
        <v>0</v>
      </c>
      <c r="X948">
        <v>-690988545</v>
      </c>
      <c r="Y948">
        <f t="shared" si="554"/>
        <v>6.9031142000000001</v>
      </c>
      <c r="AA948">
        <v>30.71</v>
      </c>
      <c r="AB948">
        <v>0</v>
      </c>
      <c r="AC948">
        <v>0</v>
      </c>
      <c r="AD948">
        <v>0</v>
      </c>
      <c r="AE948">
        <v>4.9000000000000004</v>
      </c>
      <c r="AF948">
        <v>0</v>
      </c>
      <c r="AG948">
        <v>0</v>
      </c>
      <c r="AH948">
        <v>0</v>
      </c>
      <c r="AI948">
        <v>6.15</v>
      </c>
      <c r="AJ948">
        <v>1</v>
      </c>
      <c r="AK948">
        <v>1</v>
      </c>
      <c r="AL948">
        <v>1</v>
      </c>
      <c r="AM948">
        <v>0</v>
      </c>
      <c r="AN948">
        <v>0</v>
      </c>
      <c r="AO948">
        <v>0</v>
      </c>
      <c r="AP948">
        <v>1</v>
      </c>
      <c r="AQ948">
        <v>0</v>
      </c>
      <c r="AR948">
        <v>0</v>
      </c>
      <c r="AS948" t="s">
        <v>3</v>
      </c>
      <c r="AT948">
        <v>6.9031142000000001</v>
      </c>
      <c r="AU948" t="s">
        <v>42</v>
      </c>
      <c r="AV948">
        <v>0</v>
      </c>
      <c r="AW948">
        <v>1</v>
      </c>
      <c r="AX948">
        <v>-1</v>
      </c>
      <c r="AY948">
        <v>0</v>
      </c>
      <c r="AZ948">
        <v>0</v>
      </c>
      <c r="BA948" t="s">
        <v>3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CV948">
        <v>0</v>
      </c>
      <c r="CW948">
        <v>0</v>
      </c>
      <c r="CX948">
        <f>ROUND(Y948*Source!I469,9)</f>
        <v>199.50000037999999</v>
      </c>
      <c r="CY948">
        <f t="shared" si="555"/>
        <v>30.71</v>
      </c>
      <c r="CZ948">
        <f t="shared" si="556"/>
        <v>4.9000000000000004</v>
      </c>
      <c r="DA948">
        <f t="shared" si="557"/>
        <v>6.15</v>
      </c>
      <c r="DB948">
        <f t="shared" si="558"/>
        <v>33.83</v>
      </c>
      <c r="DC948">
        <f t="shared" si="559"/>
        <v>0</v>
      </c>
      <c r="DD948" t="s">
        <v>3</v>
      </c>
      <c r="DE948" t="s">
        <v>3</v>
      </c>
      <c r="DF948">
        <f t="shared" si="560"/>
        <v>6012.93</v>
      </c>
      <c r="DG948">
        <f t="shared" si="561"/>
        <v>0</v>
      </c>
      <c r="DH948">
        <f t="shared" si="562"/>
        <v>0</v>
      </c>
      <c r="DI948">
        <f t="shared" si="527"/>
        <v>0</v>
      </c>
      <c r="DJ948">
        <f t="shared" si="563"/>
        <v>6012.93</v>
      </c>
      <c r="DK948">
        <v>0</v>
      </c>
      <c r="DL948" t="s">
        <v>3</v>
      </c>
      <c r="DM948">
        <v>0</v>
      </c>
      <c r="DN948" t="s">
        <v>3</v>
      </c>
      <c r="DO948">
        <v>0</v>
      </c>
    </row>
    <row r="949" spans="1:119" x14ac:dyDescent="0.2">
      <c r="A949">
        <f>ROW(Source!A469)</f>
        <v>469</v>
      </c>
      <c r="B949">
        <v>85736473</v>
      </c>
      <c r="C949">
        <v>85738218</v>
      </c>
      <c r="D949">
        <v>85201445</v>
      </c>
      <c r="E949">
        <v>1</v>
      </c>
      <c r="F949">
        <v>1</v>
      </c>
      <c r="G949">
        <v>1081</v>
      </c>
      <c r="H949">
        <v>3</v>
      </c>
      <c r="I949" t="s">
        <v>772</v>
      </c>
      <c r="J949" t="s">
        <v>773</v>
      </c>
      <c r="K949" t="s">
        <v>774</v>
      </c>
      <c r="L949">
        <v>1346</v>
      </c>
      <c r="N949">
        <v>1009</v>
      </c>
      <c r="O949" t="s">
        <v>723</v>
      </c>
      <c r="P949" t="s">
        <v>723</v>
      </c>
      <c r="Q949">
        <v>1</v>
      </c>
      <c r="W949">
        <v>0</v>
      </c>
      <c r="X949">
        <v>1006061021</v>
      </c>
      <c r="Y949">
        <f t="shared" si="554"/>
        <v>1.6400000000000001E-2</v>
      </c>
      <c r="AA949">
        <v>1419.99</v>
      </c>
      <c r="AB949">
        <v>0</v>
      </c>
      <c r="AC949">
        <v>0</v>
      </c>
      <c r="AD949">
        <v>0</v>
      </c>
      <c r="AE949">
        <v>53.33</v>
      </c>
      <c r="AF949">
        <v>0</v>
      </c>
      <c r="AG949">
        <v>0</v>
      </c>
      <c r="AH949">
        <v>0</v>
      </c>
      <c r="AI949">
        <v>26.13</v>
      </c>
      <c r="AJ949">
        <v>1</v>
      </c>
      <c r="AK949">
        <v>1</v>
      </c>
      <c r="AL949">
        <v>1</v>
      </c>
      <c r="AM949">
        <v>2</v>
      </c>
      <c r="AN949">
        <v>0</v>
      </c>
      <c r="AO949">
        <v>1</v>
      </c>
      <c r="AP949">
        <v>1</v>
      </c>
      <c r="AQ949">
        <v>0</v>
      </c>
      <c r="AR949">
        <v>0</v>
      </c>
      <c r="AS949" t="s">
        <v>3</v>
      </c>
      <c r="AT949">
        <v>1.6400000000000001E-2</v>
      </c>
      <c r="AU949" t="s">
        <v>42</v>
      </c>
      <c r="AV949">
        <v>0</v>
      </c>
      <c r="AW949">
        <v>2</v>
      </c>
      <c r="AX949">
        <v>85738234</v>
      </c>
      <c r="AY949">
        <v>1</v>
      </c>
      <c r="AZ949">
        <v>0</v>
      </c>
      <c r="BA949">
        <v>936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CV949">
        <v>0</v>
      </c>
      <c r="CW949">
        <v>0</v>
      </c>
      <c r="CX949">
        <f>ROUND(Y949*Source!I469,9)</f>
        <v>0.47395999999999999</v>
      </c>
      <c r="CY949">
        <f t="shared" si="555"/>
        <v>1419.99</v>
      </c>
      <c r="CZ949">
        <f t="shared" si="556"/>
        <v>53.33</v>
      </c>
      <c r="DA949">
        <f t="shared" si="557"/>
        <v>26.13</v>
      </c>
      <c r="DB949">
        <f t="shared" si="558"/>
        <v>0.87</v>
      </c>
      <c r="DC949">
        <f t="shared" si="559"/>
        <v>0</v>
      </c>
      <c r="DD949" t="s">
        <v>3</v>
      </c>
      <c r="DE949" t="s">
        <v>3</v>
      </c>
      <c r="DF949">
        <f t="shared" si="560"/>
        <v>660.47</v>
      </c>
      <c r="DG949">
        <f t="shared" si="561"/>
        <v>0</v>
      </c>
      <c r="DH949">
        <f t="shared" si="562"/>
        <v>0</v>
      </c>
      <c r="DI949">
        <f t="shared" si="527"/>
        <v>0</v>
      </c>
      <c r="DJ949">
        <f t="shared" si="563"/>
        <v>660.47</v>
      </c>
      <c r="DK949">
        <v>0</v>
      </c>
      <c r="DL949" t="s">
        <v>3</v>
      </c>
      <c r="DM949">
        <v>0</v>
      </c>
      <c r="DN949" t="s">
        <v>3</v>
      </c>
      <c r="DO949">
        <v>0</v>
      </c>
    </row>
    <row r="950" spans="1:119" x14ac:dyDescent="0.2">
      <c r="A950">
        <f>ROW(Source!A469)</f>
        <v>469</v>
      </c>
      <c r="B950">
        <v>85736473</v>
      </c>
      <c r="C950">
        <v>85738218</v>
      </c>
      <c r="D950">
        <v>85199181</v>
      </c>
      <c r="E950">
        <v>1</v>
      </c>
      <c r="F950">
        <v>1</v>
      </c>
      <c r="G950">
        <v>1081</v>
      </c>
      <c r="H950">
        <v>3</v>
      </c>
      <c r="I950" t="s">
        <v>775</v>
      </c>
      <c r="J950" t="s">
        <v>776</v>
      </c>
      <c r="K950" t="s">
        <v>777</v>
      </c>
      <c r="L950">
        <v>1354</v>
      </c>
      <c r="N950">
        <v>1010</v>
      </c>
      <c r="O950" t="s">
        <v>146</v>
      </c>
      <c r="P950" t="s">
        <v>146</v>
      </c>
      <c r="Q950">
        <v>1</v>
      </c>
      <c r="W950">
        <v>0</v>
      </c>
      <c r="X950">
        <v>1238705036</v>
      </c>
      <c r="Y950">
        <f t="shared" si="554"/>
        <v>30</v>
      </c>
      <c r="AA950">
        <v>2.88</v>
      </c>
      <c r="AB950">
        <v>0</v>
      </c>
      <c r="AC950">
        <v>0</v>
      </c>
      <c r="AD950">
        <v>0</v>
      </c>
      <c r="AE950">
        <v>0.75</v>
      </c>
      <c r="AF950">
        <v>0</v>
      </c>
      <c r="AG950">
        <v>0</v>
      </c>
      <c r="AH950">
        <v>0</v>
      </c>
      <c r="AI950">
        <v>3.77</v>
      </c>
      <c r="AJ950">
        <v>1</v>
      </c>
      <c r="AK950">
        <v>1</v>
      </c>
      <c r="AL950">
        <v>1</v>
      </c>
      <c r="AM950">
        <v>2</v>
      </c>
      <c r="AN950">
        <v>0</v>
      </c>
      <c r="AO950">
        <v>1</v>
      </c>
      <c r="AP950">
        <v>1</v>
      </c>
      <c r="AQ950">
        <v>0</v>
      </c>
      <c r="AR950">
        <v>0</v>
      </c>
      <c r="AS950" t="s">
        <v>3</v>
      </c>
      <c r="AT950">
        <v>30</v>
      </c>
      <c r="AU950" t="s">
        <v>42</v>
      </c>
      <c r="AV950">
        <v>0</v>
      </c>
      <c r="AW950">
        <v>2</v>
      </c>
      <c r="AX950">
        <v>85738235</v>
      </c>
      <c r="AY950">
        <v>1</v>
      </c>
      <c r="AZ950">
        <v>0</v>
      </c>
      <c r="BA950">
        <v>937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CV950">
        <v>0</v>
      </c>
      <c r="CW950">
        <v>0</v>
      </c>
      <c r="CX950">
        <f>ROUND(Y950*Source!I469,9)</f>
        <v>867</v>
      </c>
      <c r="CY950">
        <f t="shared" si="555"/>
        <v>2.88</v>
      </c>
      <c r="CZ950">
        <f t="shared" si="556"/>
        <v>0.75</v>
      </c>
      <c r="DA950">
        <f t="shared" si="557"/>
        <v>3.77</v>
      </c>
      <c r="DB950">
        <f t="shared" si="558"/>
        <v>22.5</v>
      </c>
      <c r="DC950">
        <f t="shared" si="559"/>
        <v>0</v>
      </c>
      <c r="DD950" t="s">
        <v>3</v>
      </c>
      <c r="DE950" t="s">
        <v>3</v>
      </c>
      <c r="DF950">
        <f t="shared" si="560"/>
        <v>2453.61</v>
      </c>
      <c r="DG950">
        <f t="shared" si="561"/>
        <v>0</v>
      </c>
      <c r="DH950">
        <f t="shared" si="562"/>
        <v>0</v>
      </c>
      <c r="DI950">
        <f t="shared" si="527"/>
        <v>0</v>
      </c>
      <c r="DJ950">
        <f t="shared" si="563"/>
        <v>2453.61</v>
      </c>
      <c r="DK950">
        <v>0</v>
      </c>
      <c r="DL950" t="s">
        <v>3</v>
      </c>
      <c r="DM950">
        <v>0</v>
      </c>
      <c r="DN950" t="s">
        <v>3</v>
      </c>
      <c r="DO950">
        <v>0</v>
      </c>
    </row>
    <row r="951" spans="1:119" x14ac:dyDescent="0.2">
      <c r="A951">
        <f>ROW(Source!A469)</f>
        <v>469</v>
      </c>
      <c r="B951">
        <v>85736473</v>
      </c>
      <c r="C951">
        <v>85738218</v>
      </c>
      <c r="D951">
        <v>85199227</v>
      </c>
      <c r="E951">
        <v>1</v>
      </c>
      <c r="F951">
        <v>1</v>
      </c>
      <c r="G951">
        <v>1081</v>
      </c>
      <c r="H951">
        <v>3</v>
      </c>
      <c r="I951" t="s">
        <v>360</v>
      </c>
      <c r="J951" t="s">
        <v>362</v>
      </c>
      <c r="K951" t="s">
        <v>361</v>
      </c>
      <c r="L951">
        <v>1296</v>
      </c>
      <c r="N951">
        <v>1002</v>
      </c>
      <c r="O951" t="s">
        <v>357</v>
      </c>
      <c r="P951" t="s">
        <v>357</v>
      </c>
      <c r="Q951">
        <v>1</v>
      </c>
      <c r="W951">
        <v>1</v>
      </c>
      <c r="X951">
        <v>1871464502</v>
      </c>
      <c r="Y951">
        <f t="shared" si="554"/>
        <v>-0.93</v>
      </c>
      <c r="AA951">
        <v>1078.29</v>
      </c>
      <c r="AB951">
        <v>0</v>
      </c>
      <c r="AC951">
        <v>0</v>
      </c>
      <c r="AD951">
        <v>0</v>
      </c>
      <c r="AE951">
        <v>34.74</v>
      </c>
      <c r="AF951">
        <v>0</v>
      </c>
      <c r="AG951">
        <v>0</v>
      </c>
      <c r="AH951">
        <v>0</v>
      </c>
      <c r="AI951">
        <v>30.46</v>
      </c>
      <c r="AJ951">
        <v>1</v>
      </c>
      <c r="AK951">
        <v>1</v>
      </c>
      <c r="AL951">
        <v>1</v>
      </c>
      <c r="AM951">
        <v>2</v>
      </c>
      <c r="AN951">
        <v>0</v>
      </c>
      <c r="AO951">
        <v>1</v>
      </c>
      <c r="AP951">
        <v>1</v>
      </c>
      <c r="AQ951">
        <v>0</v>
      </c>
      <c r="AR951">
        <v>0</v>
      </c>
      <c r="AS951" t="s">
        <v>3</v>
      </c>
      <c r="AT951">
        <v>-0.93</v>
      </c>
      <c r="AU951" t="s">
        <v>42</v>
      </c>
      <c r="AV951">
        <v>0</v>
      </c>
      <c r="AW951">
        <v>2</v>
      </c>
      <c r="AX951">
        <v>85738236</v>
      </c>
      <c r="AY951">
        <v>1</v>
      </c>
      <c r="AZ951">
        <v>6144</v>
      </c>
      <c r="BA951">
        <v>938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CV951">
        <v>0</v>
      </c>
      <c r="CW951">
        <v>0</v>
      </c>
      <c r="CX951">
        <f>ROUND(Y951*Source!I469,9)</f>
        <v>-26.876999999999999</v>
      </c>
      <c r="CY951">
        <f t="shared" si="555"/>
        <v>1078.29</v>
      </c>
      <c r="CZ951">
        <f t="shared" si="556"/>
        <v>34.74</v>
      </c>
      <c r="DA951">
        <f t="shared" si="557"/>
        <v>30.46</v>
      </c>
      <c r="DB951">
        <f t="shared" si="558"/>
        <v>-32.31</v>
      </c>
      <c r="DC951">
        <f t="shared" si="559"/>
        <v>0</v>
      </c>
      <c r="DD951" t="s">
        <v>3</v>
      </c>
      <c r="DE951" t="s">
        <v>3</v>
      </c>
      <c r="DF951">
        <f t="shared" si="560"/>
        <v>-28440.7</v>
      </c>
      <c r="DG951">
        <f t="shared" si="561"/>
        <v>0</v>
      </c>
      <c r="DH951">
        <f t="shared" si="562"/>
        <v>0</v>
      </c>
      <c r="DI951">
        <f t="shared" si="527"/>
        <v>0</v>
      </c>
      <c r="DJ951">
        <f t="shared" si="563"/>
        <v>-28440.7</v>
      </c>
      <c r="DK951">
        <v>0</v>
      </c>
      <c r="DL951" t="s">
        <v>3</v>
      </c>
      <c r="DM951">
        <v>0</v>
      </c>
      <c r="DN951" t="s">
        <v>3</v>
      </c>
      <c r="DO951">
        <v>0</v>
      </c>
    </row>
    <row r="952" spans="1:119" x14ac:dyDescent="0.2">
      <c r="A952">
        <f>ROW(Source!A469)</f>
        <v>469</v>
      </c>
      <c r="B952">
        <v>85736473</v>
      </c>
      <c r="C952">
        <v>85738218</v>
      </c>
      <c r="D952">
        <v>85199257</v>
      </c>
      <c r="E952">
        <v>1</v>
      </c>
      <c r="F952">
        <v>1</v>
      </c>
      <c r="G952">
        <v>1081</v>
      </c>
      <c r="H952">
        <v>3</v>
      </c>
      <c r="I952" t="s">
        <v>333</v>
      </c>
      <c r="J952" t="s">
        <v>335</v>
      </c>
      <c r="K952" t="s">
        <v>334</v>
      </c>
      <c r="L952">
        <v>1301</v>
      </c>
      <c r="N952">
        <v>1003</v>
      </c>
      <c r="O952" t="s">
        <v>156</v>
      </c>
      <c r="P952" t="s">
        <v>156</v>
      </c>
      <c r="Q952">
        <v>1</v>
      </c>
      <c r="W952">
        <v>0</v>
      </c>
      <c r="X952">
        <v>1628137600</v>
      </c>
      <c r="Y952">
        <f t="shared" si="554"/>
        <v>15</v>
      </c>
      <c r="AA952">
        <v>37.33</v>
      </c>
      <c r="AB952">
        <v>0</v>
      </c>
      <c r="AC952">
        <v>0</v>
      </c>
      <c r="AD952">
        <v>0</v>
      </c>
      <c r="AE952">
        <v>2.35</v>
      </c>
      <c r="AF952">
        <v>0</v>
      </c>
      <c r="AG952">
        <v>0</v>
      </c>
      <c r="AH952">
        <v>0</v>
      </c>
      <c r="AI952">
        <v>15.59</v>
      </c>
      <c r="AJ952">
        <v>1</v>
      </c>
      <c r="AK952">
        <v>1</v>
      </c>
      <c r="AL952">
        <v>1</v>
      </c>
      <c r="AM952">
        <v>0</v>
      </c>
      <c r="AN952">
        <v>0</v>
      </c>
      <c r="AO952">
        <v>0</v>
      </c>
      <c r="AP952">
        <v>1</v>
      </c>
      <c r="AQ952">
        <v>0</v>
      </c>
      <c r="AR952">
        <v>0</v>
      </c>
      <c r="AS952" t="s">
        <v>3</v>
      </c>
      <c r="AT952">
        <v>15</v>
      </c>
      <c r="AU952" t="s">
        <v>42</v>
      </c>
      <c r="AV952">
        <v>0</v>
      </c>
      <c r="AW952">
        <v>1</v>
      </c>
      <c r="AX952">
        <v>-1</v>
      </c>
      <c r="AY952">
        <v>0</v>
      </c>
      <c r="AZ952">
        <v>0</v>
      </c>
      <c r="BA952" t="s">
        <v>3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CV952">
        <v>0</v>
      </c>
      <c r="CW952">
        <v>0</v>
      </c>
      <c r="CX952">
        <f>ROUND(Y952*Source!I469,9)</f>
        <v>433.5</v>
      </c>
      <c r="CY952">
        <f t="shared" si="555"/>
        <v>37.33</v>
      </c>
      <c r="CZ952">
        <f t="shared" si="556"/>
        <v>2.35</v>
      </c>
      <c r="DA952">
        <f t="shared" si="557"/>
        <v>15.59</v>
      </c>
      <c r="DB952">
        <f t="shared" si="558"/>
        <v>35.25</v>
      </c>
      <c r="DC952">
        <f t="shared" si="559"/>
        <v>0</v>
      </c>
      <c r="DD952" t="s">
        <v>3</v>
      </c>
      <c r="DE952" t="s">
        <v>3</v>
      </c>
      <c r="DF952">
        <f t="shared" si="560"/>
        <v>15883.44</v>
      </c>
      <c r="DG952">
        <f t="shared" si="561"/>
        <v>0</v>
      </c>
      <c r="DH952">
        <f t="shared" si="562"/>
        <v>0</v>
      </c>
      <c r="DI952">
        <f t="shared" si="527"/>
        <v>0</v>
      </c>
      <c r="DJ952">
        <f t="shared" si="563"/>
        <v>15883.44</v>
      </c>
      <c r="DK952">
        <v>0</v>
      </c>
      <c r="DL952" t="s">
        <v>3</v>
      </c>
      <c r="DM952">
        <v>0</v>
      </c>
      <c r="DN952" t="s">
        <v>3</v>
      </c>
      <c r="DO952">
        <v>0</v>
      </c>
    </row>
    <row r="953" spans="1:119" x14ac:dyDescent="0.2">
      <c r="A953">
        <f>ROW(Source!A482)</f>
        <v>482</v>
      </c>
      <c r="B953">
        <v>85736471</v>
      </c>
      <c r="C953">
        <v>85738249</v>
      </c>
      <c r="D953">
        <v>85164021</v>
      </c>
      <c r="E953">
        <v>1081</v>
      </c>
      <c r="F953">
        <v>1</v>
      </c>
      <c r="G953">
        <v>1081</v>
      </c>
      <c r="H953">
        <v>1</v>
      </c>
      <c r="I953" t="s">
        <v>684</v>
      </c>
      <c r="J953" t="s">
        <v>3</v>
      </c>
      <c r="K953" t="s">
        <v>685</v>
      </c>
      <c r="L953">
        <v>1191</v>
      </c>
      <c r="N953">
        <v>1013</v>
      </c>
      <c r="O953" t="s">
        <v>686</v>
      </c>
      <c r="P953" t="s">
        <v>686</v>
      </c>
      <c r="Q953">
        <v>1</v>
      </c>
      <c r="W953">
        <v>0</v>
      </c>
      <c r="X953">
        <v>476480486</v>
      </c>
      <c r="Y953">
        <f>((AT953*1.15)*1.2)</f>
        <v>2.1527999999999996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</v>
      </c>
      <c r="AJ953">
        <v>1</v>
      </c>
      <c r="AK953">
        <v>1</v>
      </c>
      <c r="AL953">
        <v>1</v>
      </c>
      <c r="AM953">
        <v>-2</v>
      </c>
      <c r="AN953">
        <v>0</v>
      </c>
      <c r="AO953">
        <v>1</v>
      </c>
      <c r="AP953">
        <v>1</v>
      </c>
      <c r="AQ953">
        <v>0</v>
      </c>
      <c r="AR953">
        <v>0</v>
      </c>
      <c r="AS953" t="s">
        <v>3</v>
      </c>
      <c r="AT953">
        <v>1.56</v>
      </c>
      <c r="AU953" t="s">
        <v>141</v>
      </c>
      <c r="AV953">
        <v>1</v>
      </c>
      <c r="AW953">
        <v>2</v>
      </c>
      <c r="AX953">
        <v>85738252</v>
      </c>
      <c r="AY953">
        <v>1</v>
      </c>
      <c r="AZ953">
        <v>0</v>
      </c>
      <c r="BA953">
        <v>943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CU953">
        <f>ROUND(AT953*Source!I482*AH953*AL953,2)</f>
        <v>0</v>
      </c>
      <c r="CV953">
        <f>ROUND(Y953*Source!I482,9)</f>
        <v>11.280671999999999</v>
      </c>
      <c r="CW953">
        <v>0</v>
      </c>
      <c r="CX953">
        <f>ROUND(Y953*Source!I482,9)</f>
        <v>11.280671999999999</v>
      </c>
      <c r="CY953">
        <f>AD953</f>
        <v>0</v>
      </c>
      <c r="CZ953">
        <f>AH953</f>
        <v>0</v>
      </c>
      <c r="DA953">
        <f>AL953</f>
        <v>1</v>
      </c>
      <c r="DB953">
        <f>ROUND(((ROUND(AT953*CZ953,2)*1.15)*1.2),6)</f>
        <v>0</v>
      </c>
      <c r="DC953">
        <f>ROUND(((ROUND(AT953*AG953,2)*1.15)*1.2),6)</f>
        <v>0</v>
      </c>
      <c r="DD953" t="s">
        <v>3</v>
      </c>
      <c r="DE953" t="s">
        <v>3</v>
      </c>
      <c r="DF953">
        <f t="shared" ref="DF953:DF976" si="564">ROUND(ROUND(AE953,2)*CX953,2)</f>
        <v>0</v>
      </c>
      <c r="DG953">
        <f t="shared" si="561"/>
        <v>0</v>
      </c>
      <c r="DH953">
        <f t="shared" si="562"/>
        <v>0</v>
      </c>
      <c r="DI953">
        <f t="shared" si="527"/>
        <v>0</v>
      </c>
      <c r="DJ953">
        <f>DI953</f>
        <v>0</v>
      </c>
      <c r="DK953">
        <v>0</v>
      </c>
      <c r="DL953" t="s">
        <v>3</v>
      </c>
      <c r="DM953">
        <v>0</v>
      </c>
      <c r="DN953" t="s">
        <v>3</v>
      </c>
      <c r="DO953">
        <v>0</v>
      </c>
    </row>
    <row r="954" spans="1:119" x14ac:dyDescent="0.2">
      <c r="A954">
        <f>ROW(Source!A482)</f>
        <v>482</v>
      </c>
      <c r="B954">
        <v>85736471</v>
      </c>
      <c r="C954">
        <v>85738249</v>
      </c>
      <c r="D954">
        <v>85229650</v>
      </c>
      <c r="E954">
        <v>1</v>
      </c>
      <c r="F954">
        <v>1</v>
      </c>
      <c r="G954">
        <v>1081</v>
      </c>
      <c r="H954">
        <v>2</v>
      </c>
      <c r="I954" t="s">
        <v>781</v>
      </c>
      <c r="J954" t="s">
        <v>782</v>
      </c>
      <c r="K954" t="s">
        <v>783</v>
      </c>
      <c r="L954">
        <v>1368</v>
      </c>
      <c r="N954">
        <v>1011</v>
      </c>
      <c r="O954" t="s">
        <v>690</v>
      </c>
      <c r="P954" t="s">
        <v>690</v>
      </c>
      <c r="Q954">
        <v>1</v>
      </c>
      <c r="W954">
        <v>0</v>
      </c>
      <c r="X954">
        <v>1594272634</v>
      </c>
      <c r="Y954">
        <f>((AT954*1.25)*1.2)</f>
        <v>1.05</v>
      </c>
      <c r="AA954">
        <v>0</v>
      </c>
      <c r="AB954">
        <v>1.68</v>
      </c>
      <c r="AC954">
        <v>0</v>
      </c>
      <c r="AD954">
        <v>0</v>
      </c>
      <c r="AE954">
        <v>0</v>
      </c>
      <c r="AF954">
        <v>1.57</v>
      </c>
      <c r="AG954">
        <v>0</v>
      </c>
      <c r="AH954">
        <v>0</v>
      </c>
      <c r="AI954">
        <v>1</v>
      </c>
      <c r="AJ954">
        <v>1</v>
      </c>
      <c r="AK954">
        <v>1</v>
      </c>
      <c r="AL954">
        <v>1</v>
      </c>
      <c r="AM954">
        <v>-2</v>
      </c>
      <c r="AN954">
        <v>0</v>
      </c>
      <c r="AO954">
        <v>1</v>
      </c>
      <c r="AP954">
        <v>1</v>
      </c>
      <c r="AQ954">
        <v>0</v>
      </c>
      <c r="AR954">
        <v>0</v>
      </c>
      <c r="AS954" t="s">
        <v>3</v>
      </c>
      <c r="AT954">
        <v>0.7</v>
      </c>
      <c r="AU954" t="s">
        <v>140</v>
      </c>
      <c r="AV954">
        <v>0</v>
      </c>
      <c r="AW954">
        <v>2</v>
      </c>
      <c r="AX954">
        <v>85738253</v>
      </c>
      <c r="AY954">
        <v>1</v>
      </c>
      <c r="AZ954">
        <v>0</v>
      </c>
      <c r="BA954">
        <v>944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CV954">
        <v>0</v>
      </c>
      <c r="CW954">
        <f>ROUND(Y954*Source!I482*DO954,9)</f>
        <v>0</v>
      </c>
      <c r="CX954">
        <f>ROUND(Y954*Source!I482,9)</f>
        <v>5.5019999999999998</v>
      </c>
      <c r="CY954">
        <f>AB954</f>
        <v>1.68</v>
      </c>
      <c r="CZ954">
        <f>AF954</f>
        <v>1.57</v>
      </c>
      <c r="DA954">
        <f>AJ954</f>
        <v>1</v>
      </c>
      <c r="DB954">
        <f>ROUND(((ROUND(AT954*CZ954,2)*1.25)*1.2),6)</f>
        <v>1.65</v>
      </c>
      <c r="DC954">
        <f>ROUND(((ROUND(AT954*AG954,2)*1.25)*1.2),6)</f>
        <v>0</v>
      </c>
      <c r="DD954" t="s">
        <v>3</v>
      </c>
      <c r="DE954" t="s">
        <v>3</v>
      </c>
      <c r="DF954">
        <f t="shared" si="564"/>
        <v>0</v>
      </c>
      <c r="DG954">
        <f t="shared" si="561"/>
        <v>8.64</v>
      </c>
      <c r="DH954">
        <f t="shared" si="562"/>
        <v>0</v>
      </c>
      <c r="DI954">
        <f t="shared" si="527"/>
        <v>0</v>
      </c>
      <c r="DJ954">
        <f>DG954</f>
        <v>8.64</v>
      </c>
      <c r="DK954">
        <v>0</v>
      </c>
      <c r="DL954" t="s">
        <v>3</v>
      </c>
      <c r="DM954">
        <v>0</v>
      </c>
      <c r="DN954" t="s">
        <v>3</v>
      </c>
      <c r="DO954">
        <v>0</v>
      </c>
    </row>
    <row r="955" spans="1:119" x14ac:dyDescent="0.2">
      <c r="A955">
        <f>ROW(Source!A483)</f>
        <v>483</v>
      </c>
      <c r="B955">
        <v>85736473</v>
      </c>
      <c r="C955">
        <v>85738249</v>
      </c>
      <c r="D955">
        <v>85164021</v>
      </c>
      <c r="E955">
        <v>1081</v>
      </c>
      <c r="F955">
        <v>1</v>
      </c>
      <c r="G955">
        <v>1081</v>
      </c>
      <c r="H955">
        <v>1</v>
      </c>
      <c r="I955" t="s">
        <v>684</v>
      </c>
      <c r="J955" t="s">
        <v>3</v>
      </c>
      <c r="K955" t="s">
        <v>685</v>
      </c>
      <c r="L955">
        <v>1191</v>
      </c>
      <c r="N955">
        <v>1013</v>
      </c>
      <c r="O955" t="s">
        <v>686</v>
      </c>
      <c r="P955" t="s">
        <v>686</v>
      </c>
      <c r="Q955">
        <v>1</v>
      </c>
      <c r="W955">
        <v>0</v>
      </c>
      <c r="X955">
        <v>476480486</v>
      </c>
      <c r="Y955">
        <f>((AT955*1.15)*1.2)</f>
        <v>2.1527999999999996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1</v>
      </c>
      <c r="AJ955">
        <v>1</v>
      </c>
      <c r="AK955">
        <v>1</v>
      </c>
      <c r="AL955">
        <v>1</v>
      </c>
      <c r="AM955">
        <v>5</v>
      </c>
      <c r="AN955">
        <v>0</v>
      </c>
      <c r="AO955">
        <v>1</v>
      </c>
      <c r="AP955">
        <v>1</v>
      </c>
      <c r="AQ955">
        <v>0</v>
      </c>
      <c r="AR955">
        <v>0</v>
      </c>
      <c r="AS955" t="s">
        <v>3</v>
      </c>
      <c r="AT955">
        <v>1.56</v>
      </c>
      <c r="AU955" t="s">
        <v>141</v>
      </c>
      <c r="AV955">
        <v>1</v>
      </c>
      <c r="AW955">
        <v>2</v>
      </c>
      <c r="AX955">
        <v>85738252</v>
      </c>
      <c r="AY955">
        <v>1</v>
      </c>
      <c r="AZ955">
        <v>0</v>
      </c>
      <c r="BA955">
        <v>945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CU955">
        <f>ROUND(AT955*Source!I483*AH955*AL955,2)</f>
        <v>0</v>
      </c>
      <c r="CV955">
        <f>ROUND(Y955*Source!I483,9)</f>
        <v>11.280671999999999</v>
      </c>
      <c r="CW955">
        <v>0</v>
      </c>
      <c r="CX955">
        <f>ROUND(Y955*Source!I483,9)</f>
        <v>11.280671999999999</v>
      </c>
      <c r="CY955">
        <f>AD955</f>
        <v>0</v>
      </c>
      <c r="CZ955">
        <f>AH955</f>
        <v>0</v>
      </c>
      <c r="DA955">
        <f>AL955</f>
        <v>1</v>
      </c>
      <c r="DB955">
        <f>ROUND(((ROUND(AT955*CZ955,2)*1.15)*1.2),6)</f>
        <v>0</v>
      </c>
      <c r="DC955">
        <f>ROUND(((ROUND(AT955*AG955,2)*1.15)*1.2),6)</f>
        <v>0</v>
      </c>
      <c r="DD955" t="s">
        <v>3</v>
      </c>
      <c r="DE955" t="s">
        <v>3</v>
      </c>
      <c r="DF955">
        <f t="shared" si="564"/>
        <v>0</v>
      </c>
      <c r="DG955">
        <f t="shared" si="561"/>
        <v>0</v>
      </c>
      <c r="DH955">
        <f t="shared" si="562"/>
        <v>0</v>
      </c>
      <c r="DI955">
        <f t="shared" si="527"/>
        <v>0</v>
      </c>
      <c r="DJ955">
        <f>DI955</f>
        <v>0</v>
      </c>
      <c r="DK955">
        <v>0</v>
      </c>
      <c r="DL955" t="s">
        <v>3</v>
      </c>
      <c r="DM955">
        <v>0</v>
      </c>
      <c r="DN955" t="s">
        <v>3</v>
      </c>
      <c r="DO955">
        <v>0</v>
      </c>
    </row>
    <row r="956" spans="1:119" x14ac:dyDescent="0.2">
      <c r="A956">
        <f>ROW(Source!A483)</f>
        <v>483</v>
      </c>
      <c r="B956">
        <v>85736473</v>
      </c>
      <c r="C956">
        <v>85738249</v>
      </c>
      <c r="D956">
        <v>85229650</v>
      </c>
      <c r="E956">
        <v>1</v>
      </c>
      <c r="F956">
        <v>1</v>
      </c>
      <c r="G956">
        <v>1081</v>
      </c>
      <c r="H956">
        <v>2</v>
      </c>
      <c r="I956" t="s">
        <v>781</v>
      </c>
      <c r="J956" t="s">
        <v>782</v>
      </c>
      <c r="K956" t="s">
        <v>783</v>
      </c>
      <c r="L956">
        <v>1368</v>
      </c>
      <c r="N956">
        <v>1011</v>
      </c>
      <c r="O956" t="s">
        <v>690</v>
      </c>
      <c r="P956" t="s">
        <v>690</v>
      </c>
      <c r="Q956">
        <v>1</v>
      </c>
      <c r="W956">
        <v>0</v>
      </c>
      <c r="X956">
        <v>1594272634</v>
      </c>
      <c r="Y956">
        <f>((AT956*1.25)*1.2)</f>
        <v>1.05</v>
      </c>
      <c r="AA956">
        <v>0</v>
      </c>
      <c r="AB956">
        <v>20.99</v>
      </c>
      <c r="AC956">
        <v>0</v>
      </c>
      <c r="AD956">
        <v>0</v>
      </c>
      <c r="AE956">
        <v>0</v>
      </c>
      <c r="AF956">
        <v>1.57</v>
      </c>
      <c r="AG956">
        <v>0</v>
      </c>
      <c r="AH956">
        <v>0</v>
      </c>
      <c r="AI956">
        <v>1</v>
      </c>
      <c r="AJ956">
        <v>12.53</v>
      </c>
      <c r="AK956">
        <v>1</v>
      </c>
      <c r="AL956">
        <v>1</v>
      </c>
      <c r="AM956">
        <v>2</v>
      </c>
      <c r="AN956">
        <v>0</v>
      </c>
      <c r="AO956">
        <v>1</v>
      </c>
      <c r="AP956">
        <v>1</v>
      </c>
      <c r="AQ956">
        <v>0</v>
      </c>
      <c r="AR956">
        <v>0</v>
      </c>
      <c r="AS956" t="s">
        <v>3</v>
      </c>
      <c r="AT956">
        <v>0.7</v>
      </c>
      <c r="AU956" t="s">
        <v>140</v>
      </c>
      <c r="AV956">
        <v>0</v>
      </c>
      <c r="AW956">
        <v>2</v>
      </c>
      <c r="AX956">
        <v>85738253</v>
      </c>
      <c r="AY956">
        <v>1</v>
      </c>
      <c r="AZ956">
        <v>0</v>
      </c>
      <c r="BA956">
        <v>946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CV956">
        <v>0</v>
      </c>
      <c r="CW956">
        <f>ROUND(Y956*Source!I483*DO956,9)</f>
        <v>0</v>
      </c>
      <c r="CX956">
        <f>ROUND(Y956*Source!I483,9)</f>
        <v>5.5019999999999998</v>
      </c>
      <c r="CY956">
        <f>AB956</f>
        <v>20.99</v>
      </c>
      <c r="CZ956">
        <f>AF956</f>
        <v>1.57</v>
      </c>
      <c r="DA956">
        <f>AJ956</f>
        <v>12.53</v>
      </c>
      <c r="DB956">
        <f>ROUND(((ROUND(AT956*CZ956,2)*1.25)*1.2),6)</f>
        <v>1.65</v>
      </c>
      <c r="DC956">
        <f>ROUND(((ROUND(AT956*AG956,2)*1.25)*1.2),6)</f>
        <v>0</v>
      </c>
      <c r="DD956" t="s">
        <v>3</v>
      </c>
      <c r="DE956" t="s">
        <v>3</v>
      </c>
      <c r="DF956">
        <f t="shared" si="564"/>
        <v>0</v>
      </c>
      <c r="DG956">
        <f>ROUND(ROUND(AF956*AJ956,2)*CX956,2)</f>
        <v>108.22</v>
      </c>
      <c r="DH956">
        <f t="shared" si="562"/>
        <v>0</v>
      </c>
      <c r="DI956">
        <f t="shared" si="527"/>
        <v>0</v>
      </c>
      <c r="DJ956">
        <f>DG956</f>
        <v>108.22</v>
      </c>
      <c r="DK956">
        <v>0</v>
      </c>
      <c r="DL956" t="s">
        <v>3</v>
      </c>
      <c r="DM956">
        <v>0</v>
      </c>
      <c r="DN956" t="s">
        <v>3</v>
      </c>
      <c r="DO956">
        <v>0</v>
      </c>
    </row>
    <row r="957" spans="1:119" x14ac:dyDescent="0.2">
      <c r="A957">
        <f>ROW(Source!A484)</f>
        <v>484</v>
      </c>
      <c r="B957">
        <v>85736471</v>
      </c>
      <c r="C957">
        <v>85738254</v>
      </c>
      <c r="D957">
        <v>85164021</v>
      </c>
      <c r="E957">
        <v>1081</v>
      </c>
      <c r="F957">
        <v>1</v>
      </c>
      <c r="G957">
        <v>1081</v>
      </c>
      <c r="H957">
        <v>1</v>
      </c>
      <c r="I957" t="s">
        <v>684</v>
      </c>
      <c r="J957" t="s">
        <v>3</v>
      </c>
      <c r="K957" t="s">
        <v>685</v>
      </c>
      <c r="L957">
        <v>1191</v>
      </c>
      <c r="N957">
        <v>1013</v>
      </c>
      <c r="O957" t="s">
        <v>686</v>
      </c>
      <c r="P957" t="s">
        <v>686</v>
      </c>
      <c r="Q957">
        <v>1</v>
      </c>
      <c r="W957">
        <v>0</v>
      </c>
      <c r="X957">
        <v>476480486</v>
      </c>
      <c r="Y957">
        <f>((AT957*1.15)*1.2)</f>
        <v>20.0928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1</v>
      </c>
      <c r="AJ957">
        <v>1</v>
      </c>
      <c r="AK957">
        <v>1</v>
      </c>
      <c r="AL957">
        <v>1</v>
      </c>
      <c r="AM957">
        <v>-2</v>
      </c>
      <c r="AN957">
        <v>0</v>
      </c>
      <c r="AO957">
        <v>1</v>
      </c>
      <c r="AP957">
        <v>1</v>
      </c>
      <c r="AQ957">
        <v>0</v>
      </c>
      <c r="AR957">
        <v>0</v>
      </c>
      <c r="AS957" t="s">
        <v>3</v>
      </c>
      <c r="AT957">
        <v>14.56</v>
      </c>
      <c r="AU957" t="s">
        <v>141</v>
      </c>
      <c r="AV957">
        <v>1</v>
      </c>
      <c r="AW957">
        <v>2</v>
      </c>
      <c r="AX957">
        <v>85738272</v>
      </c>
      <c r="AY957">
        <v>1</v>
      </c>
      <c r="AZ957">
        <v>0</v>
      </c>
      <c r="BA957">
        <v>947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CU957">
        <f>ROUND(AT957*Source!I484*AH957*AL957,2)</f>
        <v>0</v>
      </c>
      <c r="CV957">
        <f>ROUND(Y957*Source!I484,9)</f>
        <v>6.0278400000000003</v>
      </c>
      <c r="CW957">
        <v>0</v>
      </c>
      <c r="CX957">
        <f>ROUND(Y957*Source!I484,9)</f>
        <v>6.0278400000000003</v>
      </c>
      <c r="CY957">
        <f>AD957</f>
        <v>0</v>
      </c>
      <c r="CZ957">
        <f>AH957</f>
        <v>0</v>
      </c>
      <c r="DA957">
        <f>AL957</f>
        <v>1</v>
      </c>
      <c r="DB957">
        <f>ROUND(((ROUND(AT957*CZ957,2)*1.15)*1.2),6)</f>
        <v>0</v>
      </c>
      <c r="DC957">
        <f>ROUND(((ROUND(AT957*AG957,2)*1.15)*1.2),6)</f>
        <v>0</v>
      </c>
      <c r="DD957" t="s">
        <v>3</v>
      </c>
      <c r="DE957" t="s">
        <v>3</v>
      </c>
      <c r="DF957">
        <f t="shared" si="564"/>
        <v>0</v>
      </c>
      <c r="DG957">
        <f t="shared" ref="DG957:DG972" si="565">ROUND(ROUND(AF957,2)*CX957,2)</f>
        <v>0</v>
      </c>
      <c r="DH957">
        <f t="shared" si="562"/>
        <v>0</v>
      </c>
      <c r="DI957">
        <f t="shared" si="527"/>
        <v>0</v>
      </c>
      <c r="DJ957">
        <f>DI957</f>
        <v>0</v>
      </c>
      <c r="DK957">
        <v>0</v>
      </c>
      <c r="DL957" t="s">
        <v>3</v>
      </c>
      <c r="DM957">
        <v>0</v>
      </c>
      <c r="DN957" t="s">
        <v>3</v>
      </c>
      <c r="DO957">
        <v>0</v>
      </c>
    </row>
    <row r="958" spans="1:119" x14ac:dyDescent="0.2">
      <c r="A958">
        <f>ROW(Source!A484)</f>
        <v>484</v>
      </c>
      <c r="B958">
        <v>85736471</v>
      </c>
      <c r="C958">
        <v>85738254</v>
      </c>
      <c r="D958">
        <v>85229587</v>
      </c>
      <c r="E958">
        <v>1</v>
      </c>
      <c r="F958">
        <v>1</v>
      </c>
      <c r="G958">
        <v>1081</v>
      </c>
      <c r="H958">
        <v>2</v>
      </c>
      <c r="I958" t="s">
        <v>701</v>
      </c>
      <c r="J958" t="s">
        <v>702</v>
      </c>
      <c r="K958" t="s">
        <v>703</v>
      </c>
      <c r="L958">
        <v>1368</v>
      </c>
      <c r="N958">
        <v>1011</v>
      </c>
      <c r="O958" t="s">
        <v>690</v>
      </c>
      <c r="P958" t="s">
        <v>690</v>
      </c>
      <c r="Q958">
        <v>1</v>
      </c>
      <c r="W958">
        <v>0</v>
      </c>
      <c r="X958">
        <v>-286665822</v>
      </c>
      <c r="Y958">
        <f>((AT958*1.25)*1.2)</f>
        <v>3.0749999999999997</v>
      </c>
      <c r="AA958">
        <v>0</v>
      </c>
      <c r="AB958">
        <v>6.17</v>
      </c>
      <c r="AC958">
        <v>0</v>
      </c>
      <c r="AD958">
        <v>0</v>
      </c>
      <c r="AE958">
        <v>0</v>
      </c>
      <c r="AF958">
        <v>5.78</v>
      </c>
      <c r="AG958">
        <v>0</v>
      </c>
      <c r="AH958">
        <v>0</v>
      </c>
      <c r="AI958">
        <v>1</v>
      </c>
      <c r="AJ958">
        <v>1</v>
      </c>
      <c r="AK958">
        <v>1</v>
      </c>
      <c r="AL958">
        <v>1</v>
      </c>
      <c r="AM958">
        <v>-2</v>
      </c>
      <c r="AN958">
        <v>0</v>
      </c>
      <c r="AO958">
        <v>1</v>
      </c>
      <c r="AP958">
        <v>1</v>
      </c>
      <c r="AQ958">
        <v>0</v>
      </c>
      <c r="AR958">
        <v>0</v>
      </c>
      <c r="AS958" t="s">
        <v>3</v>
      </c>
      <c r="AT958">
        <v>2.0499999999999998</v>
      </c>
      <c r="AU958" t="s">
        <v>140</v>
      </c>
      <c r="AV958">
        <v>0</v>
      </c>
      <c r="AW958">
        <v>2</v>
      </c>
      <c r="AX958">
        <v>85738273</v>
      </c>
      <c r="AY958">
        <v>1</v>
      </c>
      <c r="AZ958">
        <v>0</v>
      </c>
      <c r="BA958">
        <v>948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CV958">
        <v>0</v>
      </c>
      <c r="CW958">
        <f>ROUND(Y958*Source!I484*DO958,9)</f>
        <v>0</v>
      </c>
      <c r="CX958">
        <f>ROUND(Y958*Source!I484,9)</f>
        <v>0.92249999999999999</v>
      </c>
      <c r="CY958">
        <f>AB958</f>
        <v>6.17</v>
      </c>
      <c r="CZ958">
        <f>AF958</f>
        <v>5.78</v>
      </c>
      <c r="DA958">
        <f>AJ958</f>
        <v>1</v>
      </c>
      <c r="DB958">
        <f>ROUND(((ROUND(AT958*CZ958,2)*1.25)*1.2),6)</f>
        <v>17.774999999999999</v>
      </c>
      <c r="DC958">
        <f>ROUND(((ROUND(AT958*AG958,2)*1.25)*1.2),6)</f>
        <v>0</v>
      </c>
      <c r="DD958" t="s">
        <v>3</v>
      </c>
      <c r="DE958" t="s">
        <v>3</v>
      </c>
      <c r="DF958">
        <f t="shared" si="564"/>
        <v>0</v>
      </c>
      <c r="DG958">
        <f t="shared" si="565"/>
        <v>5.33</v>
      </c>
      <c r="DH958">
        <f t="shared" si="562"/>
        <v>0</v>
      </c>
      <c r="DI958">
        <f t="shared" si="527"/>
        <v>0</v>
      </c>
      <c r="DJ958">
        <f>DG958</f>
        <v>5.33</v>
      </c>
      <c r="DK958">
        <v>0</v>
      </c>
      <c r="DL958" t="s">
        <v>3</v>
      </c>
      <c r="DM958">
        <v>0</v>
      </c>
      <c r="DN958" t="s">
        <v>3</v>
      </c>
      <c r="DO958">
        <v>0</v>
      </c>
    </row>
    <row r="959" spans="1:119" x14ac:dyDescent="0.2">
      <c r="A959">
        <f>ROW(Source!A484)</f>
        <v>484</v>
      </c>
      <c r="B959">
        <v>85736471</v>
      </c>
      <c r="C959">
        <v>85738254</v>
      </c>
      <c r="D959">
        <v>85229932</v>
      </c>
      <c r="E959">
        <v>1</v>
      </c>
      <c r="F959">
        <v>1</v>
      </c>
      <c r="G959">
        <v>1081</v>
      </c>
      <c r="H959">
        <v>2</v>
      </c>
      <c r="I959" t="s">
        <v>704</v>
      </c>
      <c r="J959" t="s">
        <v>705</v>
      </c>
      <c r="K959" t="s">
        <v>706</v>
      </c>
      <c r="L959">
        <v>1368</v>
      </c>
      <c r="N959">
        <v>1011</v>
      </c>
      <c r="O959" t="s">
        <v>690</v>
      </c>
      <c r="P959" t="s">
        <v>690</v>
      </c>
      <c r="Q959">
        <v>1</v>
      </c>
      <c r="W959">
        <v>0</v>
      </c>
      <c r="X959">
        <v>874612079</v>
      </c>
      <c r="Y959">
        <f>((AT959*1.25)*1.2)</f>
        <v>0.06</v>
      </c>
      <c r="AA959">
        <v>0</v>
      </c>
      <c r="AB959">
        <v>88.67</v>
      </c>
      <c r="AC959">
        <v>13.47</v>
      </c>
      <c r="AD959">
        <v>0</v>
      </c>
      <c r="AE959">
        <v>0</v>
      </c>
      <c r="AF959">
        <v>83.1</v>
      </c>
      <c r="AG959">
        <v>12.62</v>
      </c>
      <c r="AH959">
        <v>0</v>
      </c>
      <c r="AI959">
        <v>1</v>
      </c>
      <c r="AJ959">
        <v>1</v>
      </c>
      <c r="AK959">
        <v>1</v>
      </c>
      <c r="AL959">
        <v>1</v>
      </c>
      <c r="AM959">
        <v>-2</v>
      </c>
      <c r="AN959">
        <v>0</v>
      </c>
      <c r="AO959">
        <v>1</v>
      </c>
      <c r="AP959">
        <v>1</v>
      </c>
      <c r="AQ959">
        <v>0</v>
      </c>
      <c r="AR959">
        <v>0</v>
      </c>
      <c r="AS959" t="s">
        <v>3</v>
      </c>
      <c r="AT959">
        <v>0.04</v>
      </c>
      <c r="AU959" t="s">
        <v>140</v>
      </c>
      <c r="AV959">
        <v>0</v>
      </c>
      <c r="AW959">
        <v>2</v>
      </c>
      <c r="AX959">
        <v>85738274</v>
      </c>
      <c r="AY959">
        <v>1</v>
      </c>
      <c r="AZ959">
        <v>0</v>
      </c>
      <c r="BA959">
        <v>949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CV959">
        <v>0</v>
      </c>
      <c r="CW959">
        <f>ROUND(Y959*Source!I484*DO959,9)</f>
        <v>0.22716</v>
      </c>
      <c r="CX959">
        <f>ROUND(Y959*Source!I484,9)</f>
        <v>1.7999999999999999E-2</v>
      </c>
      <c r="CY959">
        <f>AB959</f>
        <v>88.67</v>
      </c>
      <c r="CZ959">
        <f>AF959</f>
        <v>83.1</v>
      </c>
      <c r="DA959">
        <f>AJ959</f>
        <v>1</v>
      </c>
      <c r="DB959">
        <f>ROUND(((ROUND(AT959*CZ959,2)*1.25)*1.2),6)</f>
        <v>4.9800000000000004</v>
      </c>
      <c r="DC959">
        <f>ROUND(((ROUND(AT959*AG959,2)*1.25)*1.2),6)</f>
        <v>0.75</v>
      </c>
      <c r="DD959" t="s">
        <v>3</v>
      </c>
      <c r="DE959" t="s">
        <v>3</v>
      </c>
      <c r="DF959">
        <f t="shared" si="564"/>
        <v>0</v>
      </c>
      <c r="DG959">
        <f t="shared" si="565"/>
        <v>1.5</v>
      </c>
      <c r="DH959">
        <f t="shared" si="562"/>
        <v>0.23</v>
      </c>
      <c r="DI959">
        <f t="shared" si="527"/>
        <v>0</v>
      </c>
      <c r="DJ959">
        <f>DG959</f>
        <v>1.5</v>
      </c>
      <c r="DK959">
        <v>0</v>
      </c>
      <c r="DL959" t="s">
        <v>707</v>
      </c>
      <c r="DM959">
        <v>0</v>
      </c>
      <c r="DN959" t="s">
        <v>686</v>
      </c>
      <c r="DO959">
        <v>12.62</v>
      </c>
    </row>
    <row r="960" spans="1:119" x14ac:dyDescent="0.2">
      <c r="A960">
        <f>ROW(Source!A484)</f>
        <v>484</v>
      </c>
      <c r="B960">
        <v>85736471</v>
      </c>
      <c r="C960">
        <v>85738254</v>
      </c>
      <c r="D960">
        <v>85229986</v>
      </c>
      <c r="E960">
        <v>1</v>
      </c>
      <c r="F960">
        <v>1</v>
      </c>
      <c r="G960">
        <v>1081</v>
      </c>
      <c r="H960">
        <v>2</v>
      </c>
      <c r="I960" t="s">
        <v>708</v>
      </c>
      <c r="J960" t="s">
        <v>709</v>
      </c>
      <c r="K960" t="s">
        <v>710</v>
      </c>
      <c r="L960">
        <v>1368</v>
      </c>
      <c r="N960">
        <v>1011</v>
      </c>
      <c r="O960" t="s">
        <v>690</v>
      </c>
      <c r="P960" t="s">
        <v>690</v>
      </c>
      <c r="Q960">
        <v>1</v>
      </c>
      <c r="W960">
        <v>0</v>
      </c>
      <c r="X960">
        <v>-1895752648</v>
      </c>
      <c r="Y960">
        <f>((AT960*1.25)*1.2)</f>
        <v>4.2149999999999999</v>
      </c>
      <c r="AA960">
        <v>0</v>
      </c>
      <c r="AB960">
        <v>0.82</v>
      </c>
      <c r="AC960">
        <v>0</v>
      </c>
      <c r="AD960">
        <v>0</v>
      </c>
      <c r="AE960">
        <v>0</v>
      </c>
      <c r="AF960">
        <v>0.77</v>
      </c>
      <c r="AG960">
        <v>0</v>
      </c>
      <c r="AH960">
        <v>0</v>
      </c>
      <c r="AI960">
        <v>1</v>
      </c>
      <c r="AJ960">
        <v>1</v>
      </c>
      <c r="AK960">
        <v>1</v>
      </c>
      <c r="AL960">
        <v>1</v>
      </c>
      <c r="AM960">
        <v>-2</v>
      </c>
      <c r="AN960">
        <v>0</v>
      </c>
      <c r="AO960">
        <v>1</v>
      </c>
      <c r="AP960">
        <v>1</v>
      </c>
      <c r="AQ960">
        <v>0</v>
      </c>
      <c r="AR960">
        <v>0</v>
      </c>
      <c r="AS960" t="s">
        <v>3</v>
      </c>
      <c r="AT960">
        <v>2.81</v>
      </c>
      <c r="AU960" t="s">
        <v>140</v>
      </c>
      <c r="AV960">
        <v>0</v>
      </c>
      <c r="AW960">
        <v>2</v>
      </c>
      <c r="AX960">
        <v>85738275</v>
      </c>
      <c r="AY960">
        <v>1</v>
      </c>
      <c r="AZ960">
        <v>0</v>
      </c>
      <c r="BA960">
        <v>950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CV960">
        <v>0</v>
      </c>
      <c r="CW960">
        <f>ROUND(Y960*Source!I484*DO960,9)</f>
        <v>0</v>
      </c>
      <c r="CX960">
        <f>ROUND(Y960*Source!I484,9)</f>
        <v>1.2645</v>
      </c>
      <c r="CY960">
        <f>AB960</f>
        <v>0.82</v>
      </c>
      <c r="CZ960">
        <f>AF960</f>
        <v>0.77</v>
      </c>
      <c r="DA960">
        <f>AJ960</f>
        <v>1</v>
      </c>
      <c r="DB960">
        <f>ROUND(((ROUND(AT960*CZ960,2)*1.25)*1.2),6)</f>
        <v>3.24</v>
      </c>
      <c r="DC960">
        <f>ROUND(((ROUND(AT960*AG960,2)*1.25)*1.2),6)</f>
        <v>0</v>
      </c>
      <c r="DD960" t="s">
        <v>3</v>
      </c>
      <c r="DE960" t="s">
        <v>3</v>
      </c>
      <c r="DF960">
        <f t="shared" si="564"/>
        <v>0</v>
      </c>
      <c r="DG960">
        <f t="shared" si="565"/>
        <v>0.97</v>
      </c>
      <c r="DH960">
        <f t="shared" si="562"/>
        <v>0</v>
      </c>
      <c r="DI960">
        <f t="shared" si="527"/>
        <v>0</v>
      </c>
      <c r="DJ960">
        <f>DG960</f>
        <v>0.97</v>
      </c>
      <c r="DK960">
        <v>0</v>
      </c>
      <c r="DL960" t="s">
        <v>3</v>
      </c>
      <c r="DM960">
        <v>0</v>
      </c>
      <c r="DN960" t="s">
        <v>3</v>
      </c>
      <c r="DO960">
        <v>0</v>
      </c>
    </row>
    <row r="961" spans="1:119" x14ac:dyDescent="0.2">
      <c r="A961">
        <f>ROW(Source!A484)</f>
        <v>484</v>
      </c>
      <c r="B961">
        <v>85736471</v>
      </c>
      <c r="C961">
        <v>85738254</v>
      </c>
      <c r="D961">
        <v>85230019</v>
      </c>
      <c r="E961">
        <v>1</v>
      </c>
      <c r="F961">
        <v>1</v>
      </c>
      <c r="G961">
        <v>1081</v>
      </c>
      <c r="H961">
        <v>2</v>
      </c>
      <c r="I961" t="s">
        <v>711</v>
      </c>
      <c r="J961" t="s">
        <v>712</v>
      </c>
      <c r="K961" t="s">
        <v>713</v>
      </c>
      <c r="L961">
        <v>1368</v>
      </c>
      <c r="N961">
        <v>1011</v>
      </c>
      <c r="O961" t="s">
        <v>690</v>
      </c>
      <c r="P961" t="s">
        <v>690</v>
      </c>
      <c r="Q961">
        <v>1</v>
      </c>
      <c r="W961">
        <v>0</v>
      </c>
      <c r="X961">
        <v>-643591644</v>
      </c>
      <c r="Y961">
        <f>((AT961*1.25)*1.2)</f>
        <v>3.3149999999999999</v>
      </c>
      <c r="AA961">
        <v>0</v>
      </c>
      <c r="AB961">
        <v>0.5</v>
      </c>
      <c r="AC961">
        <v>0</v>
      </c>
      <c r="AD961">
        <v>0</v>
      </c>
      <c r="AE961">
        <v>0</v>
      </c>
      <c r="AF961">
        <v>0.47</v>
      </c>
      <c r="AG961">
        <v>0</v>
      </c>
      <c r="AH961">
        <v>0</v>
      </c>
      <c r="AI961">
        <v>1</v>
      </c>
      <c r="AJ961">
        <v>1</v>
      </c>
      <c r="AK961">
        <v>1</v>
      </c>
      <c r="AL961">
        <v>1</v>
      </c>
      <c r="AM961">
        <v>-2</v>
      </c>
      <c r="AN961">
        <v>0</v>
      </c>
      <c r="AO961">
        <v>1</v>
      </c>
      <c r="AP961">
        <v>1</v>
      </c>
      <c r="AQ961">
        <v>0</v>
      </c>
      <c r="AR961">
        <v>0</v>
      </c>
      <c r="AS961" t="s">
        <v>3</v>
      </c>
      <c r="AT961">
        <v>2.21</v>
      </c>
      <c r="AU961" t="s">
        <v>140</v>
      </c>
      <c r="AV961">
        <v>0</v>
      </c>
      <c r="AW961">
        <v>2</v>
      </c>
      <c r="AX961">
        <v>85738276</v>
      </c>
      <c r="AY961">
        <v>1</v>
      </c>
      <c r="AZ961">
        <v>0</v>
      </c>
      <c r="BA961">
        <v>951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CV961">
        <v>0</v>
      </c>
      <c r="CW961">
        <f>ROUND(Y961*Source!I484*DO961,9)</f>
        <v>0</v>
      </c>
      <c r="CX961">
        <f>ROUND(Y961*Source!I484,9)</f>
        <v>0.99450000000000005</v>
      </c>
      <c r="CY961">
        <f>AB961</f>
        <v>0.5</v>
      </c>
      <c r="CZ961">
        <f>AF961</f>
        <v>0.47</v>
      </c>
      <c r="DA961">
        <f>AJ961</f>
        <v>1</v>
      </c>
      <c r="DB961">
        <f>ROUND(((ROUND(AT961*CZ961,2)*1.25)*1.2),6)</f>
        <v>1.56</v>
      </c>
      <c r="DC961">
        <f>ROUND(((ROUND(AT961*AG961,2)*1.25)*1.2),6)</f>
        <v>0</v>
      </c>
      <c r="DD961" t="s">
        <v>3</v>
      </c>
      <c r="DE961" t="s">
        <v>3</v>
      </c>
      <c r="DF961">
        <f t="shared" si="564"/>
        <v>0</v>
      </c>
      <c r="DG961">
        <f t="shared" si="565"/>
        <v>0.47</v>
      </c>
      <c r="DH961">
        <f t="shared" si="562"/>
        <v>0</v>
      </c>
      <c r="DI961">
        <f t="shared" ref="DI961:DI1024" si="566">ROUND(ROUND(AH961,2)*CX961,2)</f>
        <v>0</v>
      </c>
      <c r="DJ961">
        <f>DG961</f>
        <v>0.47</v>
      </c>
      <c r="DK961">
        <v>0</v>
      </c>
      <c r="DL961" t="s">
        <v>3</v>
      </c>
      <c r="DM961">
        <v>0</v>
      </c>
      <c r="DN961" t="s">
        <v>3</v>
      </c>
      <c r="DO961">
        <v>0</v>
      </c>
    </row>
    <row r="962" spans="1:119" x14ac:dyDescent="0.2">
      <c r="A962">
        <f>ROW(Source!A484)</f>
        <v>484</v>
      </c>
      <c r="B962">
        <v>85736471</v>
      </c>
      <c r="C962">
        <v>85738254</v>
      </c>
      <c r="D962">
        <v>85198960</v>
      </c>
      <c r="E962">
        <v>1</v>
      </c>
      <c r="F962">
        <v>1</v>
      </c>
      <c r="G962">
        <v>1081</v>
      </c>
      <c r="H962">
        <v>3</v>
      </c>
      <c r="I962" t="s">
        <v>714</v>
      </c>
      <c r="J962" t="s">
        <v>715</v>
      </c>
      <c r="K962" t="s">
        <v>716</v>
      </c>
      <c r="L962">
        <v>1339</v>
      </c>
      <c r="N962">
        <v>1007</v>
      </c>
      <c r="O962" t="s">
        <v>694</v>
      </c>
      <c r="P962" t="s">
        <v>694</v>
      </c>
      <c r="Q962">
        <v>1</v>
      </c>
      <c r="W962">
        <v>0</v>
      </c>
      <c r="X962">
        <v>-1622585150</v>
      </c>
      <c r="Y962">
        <f t="shared" ref="Y962:Y971" si="567">((AT962*1)*1)</f>
        <v>0.7208</v>
      </c>
      <c r="AA962">
        <v>7.07</v>
      </c>
      <c r="AB962">
        <v>0</v>
      </c>
      <c r="AC962">
        <v>0</v>
      </c>
      <c r="AD962">
        <v>0</v>
      </c>
      <c r="AE962">
        <v>7.07</v>
      </c>
      <c r="AF962">
        <v>0</v>
      </c>
      <c r="AG962">
        <v>0</v>
      </c>
      <c r="AH962">
        <v>0</v>
      </c>
      <c r="AI962">
        <v>1</v>
      </c>
      <c r="AJ962">
        <v>1</v>
      </c>
      <c r="AK962">
        <v>1</v>
      </c>
      <c r="AL962">
        <v>1</v>
      </c>
      <c r="AM962">
        <v>-2</v>
      </c>
      <c r="AN962">
        <v>0</v>
      </c>
      <c r="AO962">
        <v>1</v>
      </c>
      <c r="AP962">
        <v>1</v>
      </c>
      <c r="AQ962">
        <v>0</v>
      </c>
      <c r="AR962">
        <v>0</v>
      </c>
      <c r="AS962" t="s">
        <v>3</v>
      </c>
      <c r="AT962">
        <v>0.7208</v>
      </c>
      <c r="AU962" t="s">
        <v>42</v>
      </c>
      <c r="AV962">
        <v>0</v>
      </c>
      <c r="AW962">
        <v>2</v>
      </c>
      <c r="AX962">
        <v>85738277</v>
      </c>
      <c r="AY962">
        <v>1</v>
      </c>
      <c r="AZ962">
        <v>0</v>
      </c>
      <c r="BA962">
        <v>952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CV962">
        <v>0</v>
      </c>
      <c r="CW962">
        <v>0</v>
      </c>
      <c r="CX962">
        <f>ROUND(Y962*Source!I484,9)</f>
        <v>0.21623999999999999</v>
      </c>
      <c r="CY962">
        <f t="shared" ref="CY962:CY971" si="568">AA962</f>
        <v>7.07</v>
      </c>
      <c r="CZ962">
        <f t="shared" ref="CZ962:CZ971" si="569">AE962</f>
        <v>7.07</v>
      </c>
      <c r="DA962">
        <f t="shared" ref="DA962:DA971" si="570">AI962</f>
        <v>1</v>
      </c>
      <c r="DB962">
        <f t="shared" ref="DB962:DB971" si="571">ROUND(((ROUND(AT962*CZ962,2)*1)*1),6)</f>
        <v>5.0999999999999996</v>
      </c>
      <c r="DC962">
        <f t="shared" ref="DC962:DC971" si="572">ROUND(((ROUND(AT962*AG962,2)*1)*1),6)</f>
        <v>0</v>
      </c>
      <c r="DD962" t="s">
        <v>3</v>
      </c>
      <c r="DE962" t="s">
        <v>3</v>
      </c>
      <c r="DF962">
        <f t="shared" si="564"/>
        <v>1.53</v>
      </c>
      <c r="DG962">
        <f t="shared" si="565"/>
        <v>0</v>
      </c>
      <c r="DH962">
        <f t="shared" si="562"/>
        <v>0</v>
      </c>
      <c r="DI962">
        <f t="shared" si="566"/>
        <v>0</v>
      </c>
      <c r="DJ962">
        <f t="shared" ref="DJ962:DJ971" si="573">DF962</f>
        <v>1.53</v>
      </c>
      <c r="DK962">
        <v>0</v>
      </c>
      <c r="DL962" t="s">
        <v>3</v>
      </c>
      <c r="DM962">
        <v>0</v>
      </c>
      <c r="DN962" t="s">
        <v>3</v>
      </c>
      <c r="DO962">
        <v>0</v>
      </c>
    </row>
    <row r="963" spans="1:119" x14ac:dyDescent="0.2">
      <c r="A963">
        <f>ROW(Source!A484)</f>
        <v>484</v>
      </c>
      <c r="B963">
        <v>85736471</v>
      </c>
      <c r="C963">
        <v>85738254</v>
      </c>
      <c r="D963">
        <v>85201473</v>
      </c>
      <c r="E963">
        <v>1</v>
      </c>
      <c r="F963">
        <v>1</v>
      </c>
      <c r="G963">
        <v>1081</v>
      </c>
      <c r="H963">
        <v>3</v>
      </c>
      <c r="I963" t="s">
        <v>717</v>
      </c>
      <c r="J963" t="s">
        <v>718</v>
      </c>
      <c r="K963" t="s">
        <v>719</v>
      </c>
      <c r="L963">
        <v>1355</v>
      </c>
      <c r="N963">
        <v>1010</v>
      </c>
      <c r="O963" t="s">
        <v>70</v>
      </c>
      <c r="P963" t="s">
        <v>70</v>
      </c>
      <c r="Q963">
        <v>100</v>
      </c>
      <c r="W963">
        <v>0</v>
      </c>
      <c r="X963">
        <v>-252588073</v>
      </c>
      <c r="Y963">
        <f t="shared" si="567"/>
        <v>1.67</v>
      </c>
      <c r="AA963">
        <v>15.04</v>
      </c>
      <c r="AB963">
        <v>0</v>
      </c>
      <c r="AC963">
        <v>0</v>
      </c>
      <c r="AD963">
        <v>0</v>
      </c>
      <c r="AE963">
        <v>15.04</v>
      </c>
      <c r="AF963">
        <v>0</v>
      </c>
      <c r="AG963">
        <v>0</v>
      </c>
      <c r="AH963">
        <v>0</v>
      </c>
      <c r="AI963">
        <v>1</v>
      </c>
      <c r="AJ963">
        <v>1</v>
      </c>
      <c r="AK963">
        <v>1</v>
      </c>
      <c r="AL963">
        <v>1</v>
      </c>
      <c r="AM963">
        <v>-2</v>
      </c>
      <c r="AN963">
        <v>0</v>
      </c>
      <c r="AO963">
        <v>1</v>
      </c>
      <c r="AP963">
        <v>1</v>
      </c>
      <c r="AQ963">
        <v>0</v>
      </c>
      <c r="AR963">
        <v>0</v>
      </c>
      <c r="AS963" t="s">
        <v>3</v>
      </c>
      <c r="AT963">
        <v>1.67</v>
      </c>
      <c r="AU963" t="s">
        <v>42</v>
      </c>
      <c r="AV963">
        <v>0</v>
      </c>
      <c r="AW963">
        <v>2</v>
      </c>
      <c r="AX963">
        <v>85738278</v>
      </c>
      <c r="AY963">
        <v>1</v>
      </c>
      <c r="AZ963">
        <v>0</v>
      </c>
      <c r="BA963">
        <v>953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CV963">
        <v>0</v>
      </c>
      <c r="CW963">
        <v>0</v>
      </c>
      <c r="CX963">
        <f>ROUND(Y963*Source!I484,9)</f>
        <v>0.501</v>
      </c>
      <c r="CY963">
        <f t="shared" si="568"/>
        <v>15.04</v>
      </c>
      <c r="CZ963">
        <f t="shared" si="569"/>
        <v>15.04</v>
      </c>
      <c r="DA963">
        <f t="shared" si="570"/>
        <v>1</v>
      </c>
      <c r="DB963">
        <f t="shared" si="571"/>
        <v>25.12</v>
      </c>
      <c r="DC963">
        <f t="shared" si="572"/>
        <v>0</v>
      </c>
      <c r="DD963" t="s">
        <v>3</v>
      </c>
      <c r="DE963" t="s">
        <v>3</v>
      </c>
      <c r="DF963">
        <f t="shared" si="564"/>
        <v>7.54</v>
      </c>
      <c r="DG963">
        <f t="shared" si="565"/>
        <v>0</v>
      </c>
      <c r="DH963">
        <f t="shared" si="562"/>
        <v>0</v>
      </c>
      <c r="DI963">
        <f t="shared" si="566"/>
        <v>0</v>
      </c>
      <c r="DJ963">
        <f t="shared" si="573"/>
        <v>7.54</v>
      </c>
      <c r="DK963">
        <v>0</v>
      </c>
      <c r="DL963" t="s">
        <v>3</v>
      </c>
      <c r="DM963">
        <v>0</v>
      </c>
      <c r="DN963" t="s">
        <v>3</v>
      </c>
      <c r="DO963">
        <v>0</v>
      </c>
    </row>
    <row r="964" spans="1:119" x14ac:dyDescent="0.2">
      <c r="A964">
        <f>ROW(Source!A484)</f>
        <v>484</v>
      </c>
      <c r="B964">
        <v>85736471</v>
      </c>
      <c r="C964">
        <v>85738254</v>
      </c>
      <c r="D964">
        <v>85201707</v>
      </c>
      <c r="E964">
        <v>1</v>
      </c>
      <c r="F964">
        <v>1</v>
      </c>
      <c r="G964">
        <v>1081</v>
      </c>
      <c r="H964">
        <v>3</v>
      </c>
      <c r="I964" t="s">
        <v>720</v>
      </c>
      <c r="J964" t="s">
        <v>721</v>
      </c>
      <c r="K964" t="s">
        <v>722</v>
      </c>
      <c r="L964">
        <v>1346</v>
      </c>
      <c r="N964">
        <v>1009</v>
      </c>
      <c r="O964" t="s">
        <v>723</v>
      </c>
      <c r="P964" t="s">
        <v>723</v>
      </c>
      <c r="Q964">
        <v>1</v>
      </c>
      <c r="W964">
        <v>0</v>
      </c>
      <c r="X964">
        <v>-1236264219</v>
      </c>
      <c r="Y964">
        <f t="shared" si="567"/>
        <v>3.173</v>
      </c>
      <c r="AA964">
        <v>38.729999999999997</v>
      </c>
      <c r="AB964">
        <v>0</v>
      </c>
      <c r="AC964">
        <v>0</v>
      </c>
      <c r="AD964">
        <v>0</v>
      </c>
      <c r="AE964">
        <v>38.729999999999997</v>
      </c>
      <c r="AF964">
        <v>0</v>
      </c>
      <c r="AG964">
        <v>0</v>
      </c>
      <c r="AH964">
        <v>0</v>
      </c>
      <c r="AI964">
        <v>1</v>
      </c>
      <c r="AJ964">
        <v>1</v>
      </c>
      <c r="AK964">
        <v>1</v>
      </c>
      <c r="AL964">
        <v>1</v>
      </c>
      <c r="AM964">
        <v>-2</v>
      </c>
      <c r="AN964">
        <v>0</v>
      </c>
      <c r="AO964">
        <v>1</v>
      </c>
      <c r="AP964">
        <v>1</v>
      </c>
      <c r="AQ964">
        <v>0</v>
      </c>
      <c r="AR964">
        <v>0</v>
      </c>
      <c r="AS964" t="s">
        <v>3</v>
      </c>
      <c r="AT964">
        <v>3.173</v>
      </c>
      <c r="AU964" t="s">
        <v>42</v>
      </c>
      <c r="AV964">
        <v>0</v>
      </c>
      <c r="AW964">
        <v>2</v>
      </c>
      <c r="AX964">
        <v>85738279</v>
      </c>
      <c r="AY964">
        <v>1</v>
      </c>
      <c r="AZ964">
        <v>0</v>
      </c>
      <c r="BA964">
        <v>954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CV964">
        <v>0</v>
      </c>
      <c r="CW964">
        <v>0</v>
      </c>
      <c r="CX964">
        <f>ROUND(Y964*Source!I484,9)</f>
        <v>0.95189999999999997</v>
      </c>
      <c r="CY964">
        <f t="shared" si="568"/>
        <v>38.729999999999997</v>
      </c>
      <c r="CZ964">
        <f t="shared" si="569"/>
        <v>38.729999999999997</v>
      </c>
      <c r="DA964">
        <f t="shared" si="570"/>
        <v>1</v>
      </c>
      <c r="DB964">
        <f t="shared" si="571"/>
        <v>122.89</v>
      </c>
      <c r="DC964">
        <f t="shared" si="572"/>
        <v>0</v>
      </c>
      <c r="DD964" t="s">
        <v>3</v>
      </c>
      <c r="DE964" t="s">
        <v>3</v>
      </c>
      <c r="DF964">
        <f t="shared" si="564"/>
        <v>36.869999999999997</v>
      </c>
      <c r="DG964">
        <f t="shared" si="565"/>
        <v>0</v>
      </c>
      <c r="DH964">
        <f t="shared" si="562"/>
        <v>0</v>
      </c>
      <c r="DI964">
        <f t="shared" si="566"/>
        <v>0</v>
      </c>
      <c r="DJ964">
        <f t="shared" si="573"/>
        <v>36.869999999999997</v>
      </c>
      <c r="DK964">
        <v>0</v>
      </c>
      <c r="DL964" t="s">
        <v>3</v>
      </c>
      <c r="DM964">
        <v>0</v>
      </c>
      <c r="DN964" t="s">
        <v>3</v>
      </c>
      <c r="DO964">
        <v>0</v>
      </c>
    </row>
    <row r="965" spans="1:119" x14ac:dyDescent="0.2">
      <c r="A965">
        <f>ROW(Source!A484)</f>
        <v>484</v>
      </c>
      <c r="B965">
        <v>85736471</v>
      </c>
      <c r="C965">
        <v>85738254</v>
      </c>
      <c r="D965">
        <v>85215474</v>
      </c>
      <c r="E965">
        <v>1</v>
      </c>
      <c r="F965">
        <v>1</v>
      </c>
      <c r="G965">
        <v>1081</v>
      </c>
      <c r="H965">
        <v>3</v>
      </c>
      <c r="I965" t="s">
        <v>403</v>
      </c>
      <c r="J965" t="s">
        <v>405</v>
      </c>
      <c r="K965" t="s">
        <v>404</v>
      </c>
      <c r="L965">
        <v>1355</v>
      </c>
      <c r="N965">
        <v>1010</v>
      </c>
      <c r="O965" t="s">
        <v>70</v>
      </c>
      <c r="P965" t="s">
        <v>70</v>
      </c>
      <c r="Q965">
        <v>100</v>
      </c>
      <c r="W965">
        <v>0</v>
      </c>
      <c r="X965">
        <v>-1872562451</v>
      </c>
      <c r="Y965">
        <f t="shared" si="567"/>
        <v>0.5</v>
      </c>
      <c r="AA965">
        <v>526.22</v>
      </c>
      <c r="AB965">
        <v>0</v>
      </c>
      <c r="AC965">
        <v>0</v>
      </c>
      <c r="AD965">
        <v>0</v>
      </c>
      <c r="AE965">
        <v>526.22</v>
      </c>
      <c r="AF965">
        <v>0</v>
      </c>
      <c r="AG965">
        <v>0</v>
      </c>
      <c r="AH965">
        <v>0</v>
      </c>
      <c r="AI965">
        <v>1</v>
      </c>
      <c r="AJ965">
        <v>1</v>
      </c>
      <c r="AK965">
        <v>1</v>
      </c>
      <c r="AL965">
        <v>1</v>
      </c>
      <c r="AM965">
        <v>0</v>
      </c>
      <c r="AN965">
        <v>0</v>
      </c>
      <c r="AO965">
        <v>0</v>
      </c>
      <c r="AP965">
        <v>1</v>
      </c>
      <c r="AQ965">
        <v>0</v>
      </c>
      <c r="AR965">
        <v>0</v>
      </c>
      <c r="AS965" t="s">
        <v>3</v>
      </c>
      <c r="AT965">
        <v>0.5</v>
      </c>
      <c r="AU965" t="s">
        <v>42</v>
      </c>
      <c r="AV965">
        <v>0</v>
      </c>
      <c r="AW965">
        <v>1</v>
      </c>
      <c r="AX965">
        <v>-1</v>
      </c>
      <c r="AY965">
        <v>0</v>
      </c>
      <c r="AZ965">
        <v>0</v>
      </c>
      <c r="BA965" t="s">
        <v>3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CV965">
        <v>0</v>
      </c>
      <c r="CW965">
        <v>0</v>
      </c>
      <c r="CX965">
        <f>ROUND(Y965*Source!I484,9)</f>
        <v>0.15</v>
      </c>
      <c r="CY965">
        <f t="shared" si="568"/>
        <v>526.22</v>
      </c>
      <c r="CZ965">
        <f t="shared" si="569"/>
        <v>526.22</v>
      </c>
      <c r="DA965">
        <f t="shared" si="570"/>
        <v>1</v>
      </c>
      <c r="DB965">
        <f t="shared" si="571"/>
        <v>263.11</v>
      </c>
      <c r="DC965">
        <f t="shared" si="572"/>
        <v>0</v>
      </c>
      <c r="DD965" t="s">
        <v>3</v>
      </c>
      <c r="DE965" t="s">
        <v>3</v>
      </c>
      <c r="DF965">
        <f t="shared" si="564"/>
        <v>78.930000000000007</v>
      </c>
      <c r="DG965">
        <f t="shared" si="565"/>
        <v>0</v>
      </c>
      <c r="DH965">
        <f t="shared" si="562"/>
        <v>0</v>
      </c>
      <c r="DI965">
        <f t="shared" si="566"/>
        <v>0</v>
      </c>
      <c r="DJ965">
        <f t="shared" si="573"/>
        <v>78.930000000000007</v>
      </c>
      <c r="DK965">
        <v>0</v>
      </c>
      <c r="DL965" t="s">
        <v>3</v>
      </c>
      <c r="DM965">
        <v>0</v>
      </c>
      <c r="DN965" t="s">
        <v>3</v>
      </c>
      <c r="DO965">
        <v>0</v>
      </c>
    </row>
    <row r="966" spans="1:119" x14ac:dyDescent="0.2">
      <c r="A966">
        <f>ROW(Source!A484)</f>
        <v>484</v>
      </c>
      <c r="B966">
        <v>85736471</v>
      </c>
      <c r="C966">
        <v>85738254</v>
      </c>
      <c r="D966">
        <v>85212378</v>
      </c>
      <c r="E966">
        <v>1</v>
      </c>
      <c r="F966">
        <v>1</v>
      </c>
      <c r="G966">
        <v>1081</v>
      </c>
      <c r="H966">
        <v>3</v>
      </c>
      <c r="I966" t="s">
        <v>411</v>
      </c>
      <c r="J966" t="s">
        <v>413</v>
      </c>
      <c r="K966" t="s">
        <v>412</v>
      </c>
      <c r="L966">
        <v>1354</v>
      </c>
      <c r="N966">
        <v>1010</v>
      </c>
      <c r="O966" t="s">
        <v>146</v>
      </c>
      <c r="P966" t="s">
        <v>146</v>
      </c>
      <c r="Q966">
        <v>1</v>
      </c>
      <c r="W966">
        <v>0</v>
      </c>
      <c r="X966">
        <v>-1746022724</v>
      </c>
      <c r="Y966">
        <f t="shared" si="567"/>
        <v>223.33333300000001</v>
      </c>
      <c r="AA966">
        <v>2.4700000000000002</v>
      </c>
      <c r="AB966">
        <v>0</v>
      </c>
      <c r="AC966">
        <v>0</v>
      </c>
      <c r="AD966">
        <v>0</v>
      </c>
      <c r="AE966">
        <v>2.4700000000000002</v>
      </c>
      <c r="AF966">
        <v>0</v>
      </c>
      <c r="AG966">
        <v>0</v>
      </c>
      <c r="AH966">
        <v>0</v>
      </c>
      <c r="AI966">
        <v>1</v>
      </c>
      <c r="AJ966">
        <v>1</v>
      </c>
      <c r="AK966">
        <v>1</v>
      </c>
      <c r="AL966">
        <v>1</v>
      </c>
      <c r="AM966">
        <v>0</v>
      </c>
      <c r="AN966">
        <v>0</v>
      </c>
      <c r="AO966">
        <v>0</v>
      </c>
      <c r="AP966">
        <v>1</v>
      </c>
      <c r="AQ966">
        <v>0</v>
      </c>
      <c r="AR966">
        <v>0</v>
      </c>
      <c r="AS966" t="s">
        <v>3</v>
      </c>
      <c r="AT966">
        <v>223.33333300000001</v>
      </c>
      <c r="AU966" t="s">
        <v>42</v>
      </c>
      <c r="AV966">
        <v>0</v>
      </c>
      <c r="AW966">
        <v>1</v>
      </c>
      <c r="AX966">
        <v>-1</v>
      </c>
      <c r="AY966">
        <v>0</v>
      </c>
      <c r="AZ966">
        <v>0</v>
      </c>
      <c r="BA966" t="s">
        <v>3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CV966">
        <v>0</v>
      </c>
      <c r="CW966">
        <v>0</v>
      </c>
      <c r="CX966">
        <f>ROUND(Y966*Source!I484,9)</f>
        <v>66.999999900000006</v>
      </c>
      <c r="CY966">
        <f t="shared" si="568"/>
        <v>2.4700000000000002</v>
      </c>
      <c r="CZ966">
        <f t="shared" si="569"/>
        <v>2.4700000000000002</v>
      </c>
      <c r="DA966">
        <f t="shared" si="570"/>
        <v>1</v>
      </c>
      <c r="DB966">
        <f t="shared" si="571"/>
        <v>551.63</v>
      </c>
      <c r="DC966">
        <f t="shared" si="572"/>
        <v>0</v>
      </c>
      <c r="DD966" t="s">
        <v>3</v>
      </c>
      <c r="DE966" t="s">
        <v>3</v>
      </c>
      <c r="DF966">
        <f t="shared" si="564"/>
        <v>165.49</v>
      </c>
      <c r="DG966">
        <f t="shared" si="565"/>
        <v>0</v>
      </c>
      <c r="DH966">
        <f t="shared" si="562"/>
        <v>0</v>
      </c>
      <c r="DI966">
        <f t="shared" si="566"/>
        <v>0</v>
      </c>
      <c r="DJ966">
        <f t="shared" si="573"/>
        <v>165.49</v>
      </c>
      <c r="DK966">
        <v>0</v>
      </c>
      <c r="DL966" t="s">
        <v>3</v>
      </c>
      <c r="DM966">
        <v>0</v>
      </c>
      <c r="DN966" t="s">
        <v>3</v>
      </c>
      <c r="DO966">
        <v>0</v>
      </c>
    </row>
    <row r="967" spans="1:119" x14ac:dyDescent="0.2">
      <c r="A967">
        <f>ROW(Source!A484)</f>
        <v>484</v>
      </c>
      <c r="B967">
        <v>85736471</v>
      </c>
      <c r="C967">
        <v>85738254</v>
      </c>
      <c r="D967">
        <v>85212387</v>
      </c>
      <c r="E967">
        <v>1</v>
      </c>
      <c r="F967">
        <v>1</v>
      </c>
      <c r="G967">
        <v>1081</v>
      </c>
      <c r="H967">
        <v>3</v>
      </c>
      <c r="I967" t="s">
        <v>419</v>
      </c>
      <c r="J967" t="s">
        <v>421</v>
      </c>
      <c r="K967" t="s">
        <v>420</v>
      </c>
      <c r="L967">
        <v>1354</v>
      </c>
      <c r="N967">
        <v>1010</v>
      </c>
      <c r="O967" t="s">
        <v>146</v>
      </c>
      <c r="P967" t="s">
        <v>146</v>
      </c>
      <c r="Q967">
        <v>1</v>
      </c>
      <c r="W967">
        <v>0</v>
      </c>
      <c r="X967">
        <v>2032628862</v>
      </c>
      <c r="Y967">
        <f t="shared" si="567"/>
        <v>466.66666700000002</v>
      </c>
      <c r="AA967">
        <v>1.9</v>
      </c>
      <c r="AB967">
        <v>0</v>
      </c>
      <c r="AC967">
        <v>0</v>
      </c>
      <c r="AD967">
        <v>0</v>
      </c>
      <c r="AE967">
        <v>1.9</v>
      </c>
      <c r="AF967">
        <v>0</v>
      </c>
      <c r="AG967">
        <v>0</v>
      </c>
      <c r="AH967">
        <v>0</v>
      </c>
      <c r="AI967">
        <v>1</v>
      </c>
      <c r="AJ967">
        <v>1</v>
      </c>
      <c r="AK967">
        <v>1</v>
      </c>
      <c r="AL967">
        <v>1</v>
      </c>
      <c r="AM967">
        <v>0</v>
      </c>
      <c r="AN967">
        <v>0</v>
      </c>
      <c r="AO967">
        <v>0</v>
      </c>
      <c r="AP967">
        <v>1</v>
      </c>
      <c r="AQ967">
        <v>0</v>
      </c>
      <c r="AR967">
        <v>0</v>
      </c>
      <c r="AS967" t="s">
        <v>3</v>
      </c>
      <c r="AT967">
        <v>466.66666700000002</v>
      </c>
      <c r="AU967" t="s">
        <v>42</v>
      </c>
      <c r="AV967">
        <v>0</v>
      </c>
      <c r="AW967">
        <v>1</v>
      </c>
      <c r="AX967">
        <v>-1</v>
      </c>
      <c r="AY967">
        <v>0</v>
      </c>
      <c r="AZ967">
        <v>0</v>
      </c>
      <c r="BA967" t="s">
        <v>3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CV967">
        <v>0</v>
      </c>
      <c r="CW967">
        <v>0</v>
      </c>
      <c r="CX967">
        <f>ROUND(Y967*Source!I484,9)</f>
        <v>140.00000009999999</v>
      </c>
      <c r="CY967">
        <f t="shared" si="568"/>
        <v>1.9</v>
      </c>
      <c r="CZ967">
        <f t="shared" si="569"/>
        <v>1.9</v>
      </c>
      <c r="DA967">
        <f t="shared" si="570"/>
        <v>1</v>
      </c>
      <c r="DB967">
        <f t="shared" si="571"/>
        <v>886.67</v>
      </c>
      <c r="DC967">
        <f t="shared" si="572"/>
        <v>0</v>
      </c>
      <c r="DD967" t="s">
        <v>3</v>
      </c>
      <c r="DE967" t="s">
        <v>3</v>
      </c>
      <c r="DF967">
        <f t="shared" si="564"/>
        <v>266</v>
      </c>
      <c r="DG967">
        <f t="shared" si="565"/>
        <v>0</v>
      </c>
      <c r="DH967">
        <f t="shared" si="562"/>
        <v>0</v>
      </c>
      <c r="DI967">
        <f t="shared" si="566"/>
        <v>0</v>
      </c>
      <c r="DJ967">
        <f t="shared" si="573"/>
        <v>266</v>
      </c>
      <c r="DK967">
        <v>0</v>
      </c>
      <c r="DL967" t="s">
        <v>3</v>
      </c>
      <c r="DM967">
        <v>0</v>
      </c>
      <c r="DN967" t="s">
        <v>3</v>
      </c>
      <c r="DO967">
        <v>0</v>
      </c>
    </row>
    <row r="968" spans="1:119" x14ac:dyDescent="0.2">
      <c r="A968">
        <f>ROW(Source!A484)</f>
        <v>484</v>
      </c>
      <c r="B968">
        <v>85736471</v>
      </c>
      <c r="C968">
        <v>85738254</v>
      </c>
      <c r="D968">
        <v>85212638</v>
      </c>
      <c r="E968">
        <v>1</v>
      </c>
      <c r="F968">
        <v>1</v>
      </c>
      <c r="G968">
        <v>1081</v>
      </c>
      <c r="H968">
        <v>3</v>
      </c>
      <c r="I968" t="s">
        <v>407</v>
      </c>
      <c r="J968" t="s">
        <v>409</v>
      </c>
      <c r="K968" t="s">
        <v>408</v>
      </c>
      <c r="L968">
        <v>1301</v>
      </c>
      <c r="N968">
        <v>1003</v>
      </c>
      <c r="O968" t="s">
        <v>156</v>
      </c>
      <c r="P968" t="s">
        <v>156</v>
      </c>
      <c r="Q968">
        <v>1</v>
      </c>
      <c r="W968">
        <v>0</v>
      </c>
      <c r="X968">
        <v>1466457120</v>
      </c>
      <c r="Y968">
        <f t="shared" si="567"/>
        <v>102.5</v>
      </c>
      <c r="AA968">
        <v>16.100000000000001</v>
      </c>
      <c r="AB968">
        <v>0</v>
      </c>
      <c r="AC968">
        <v>0</v>
      </c>
      <c r="AD968">
        <v>0</v>
      </c>
      <c r="AE968">
        <v>16.100000000000001</v>
      </c>
      <c r="AF968">
        <v>0</v>
      </c>
      <c r="AG968">
        <v>0</v>
      </c>
      <c r="AH968">
        <v>0</v>
      </c>
      <c r="AI968">
        <v>1</v>
      </c>
      <c r="AJ968">
        <v>1</v>
      </c>
      <c r="AK968">
        <v>1</v>
      </c>
      <c r="AL968">
        <v>1</v>
      </c>
      <c r="AM968">
        <v>0</v>
      </c>
      <c r="AN968">
        <v>0</v>
      </c>
      <c r="AO968">
        <v>0</v>
      </c>
      <c r="AP968">
        <v>1</v>
      </c>
      <c r="AQ968">
        <v>0</v>
      </c>
      <c r="AR968">
        <v>0</v>
      </c>
      <c r="AS968" t="s">
        <v>3</v>
      </c>
      <c r="AT968">
        <v>102.5</v>
      </c>
      <c r="AU968" t="s">
        <v>42</v>
      </c>
      <c r="AV968">
        <v>0</v>
      </c>
      <c r="AW968">
        <v>1</v>
      </c>
      <c r="AX968">
        <v>-1</v>
      </c>
      <c r="AY968">
        <v>0</v>
      </c>
      <c r="AZ968">
        <v>0</v>
      </c>
      <c r="BA968" t="s">
        <v>3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CV968">
        <v>0</v>
      </c>
      <c r="CW968">
        <v>0</v>
      </c>
      <c r="CX968">
        <f>ROUND(Y968*Source!I484,9)</f>
        <v>30.75</v>
      </c>
      <c r="CY968">
        <f t="shared" si="568"/>
        <v>16.100000000000001</v>
      </c>
      <c r="CZ968">
        <f t="shared" si="569"/>
        <v>16.100000000000001</v>
      </c>
      <c r="DA968">
        <f t="shared" si="570"/>
        <v>1</v>
      </c>
      <c r="DB968">
        <f t="shared" si="571"/>
        <v>1650.25</v>
      </c>
      <c r="DC968">
        <f t="shared" si="572"/>
        <v>0</v>
      </c>
      <c r="DD968" t="s">
        <v>3</v>
      </c>
      <c r="DE968" t="s">
        <v>3</v>
      </c>
      <c r="DF968">
        <f t="shared" si="564"/>
        <v>495.08</v>
      </c>
      <c r="DG968">
        <f t="shared" si="565"/>
        <v>0</v>
      </c>
      <c r="DH968">
        <f t="shared" si="562"/>
        <v>0</v>
      </c>
      <c r="DI968">
        <f t="shared" si="566"/>
        <v>0</v>
      </c>
      <c r="DJ968">
        <f t="shared" si="573"/>
        <v>495.08</v>
      </c>
      <c r="DK968">
        <v>0</v>
      </c>
      <c r="DL968" t="s">
        <v>3</v>
      </c>
      <c r="DM968">
        <v>0</v>
      </c>
      <c r="DN968" t="s">
        <v>3</v>
      </c>
      <c r="DO968">
        <v>0</v>
      </c>
    </row>
    <row r="969" spans="1:119" x14ac:dyDescent="0.2">
      <c r="A969">
        <f>ROW(Source!A484)</f>
        <v>484</v>
      </c>
      <c r="B969">
        <v>85736471</v>
      </c>
      <c r="C969">
        <v>85738254</v>
      </c>
      <c r="D969">
        <v>85212776</v>
      </c>
      <c r="E969">
        <v>1</v>
      </c>
      <c r="F969">
        <v>1</v>
      </c>
      <c r="G969">
        <v>1081</v>
      </c>
      <c r="H969">
        <v>3</v>
      </c>
      <c r="I969" t="s">
        <v>415</v>
      </c>
      <c r="J969" t="s">
        <v>417</v>
      </c>
      <c r="K969" t="s">
        <v>416</v>
      </c>
      <c r="L969">
        <v>1354</v>
      </c>
      <c r="N969">
        <v>1010</v>
      </c>
      <c r="O969" t="s">
        <v>146</v>
      </c>
      <c r="P969" t="s">
        <v>146</v>
      </c>
      <c r="Q969">
        <v>1</v>
      </c>
      <c r="W969">
        <v>0</v>
      </c>
      <c r="X969">
        <v>-446217125</v>
      </c>
      <c r="Y969">
        <f t="shared" si="567"/>
        <v>100</v>
      </c>
      <c r="AA969">
        <v>5.41</v>
      </c>
      <c r="AB969">
        <v>0</v>
      </c>
      <c r="AC969">
        <v>0</v>
      </c>
      <c r="AD969">
        <v>0</v>
      </c>
      <c r="AE969">
        <v>5.41</v>
      </c>
      <c r="AF969">
        <v>0</v>
      </c>
      <c r="AG969">
        <v>0</v>
      </c>
      <c r="AH969">
        <v>0</v>
      </c>
      <c r="AI969">
        <v>1</v>
      </c>
      <c r="AJ969">
        <v>1</v>
      </c>
      <c r="AK969">
        <v>1</v>
      </c>
      <c r="AL969">
        <v>1</v>
      </c>
      <c r="AM969">
        <v>0</v>
      </c>
      <c r="AN969">
        <v>0</v>
      </c>
      <c r="AO969">
        <v>0</v>
      </c>
      <c r="AP969">
        <v>1</v>
      </c>
      <c r="AQ969">
        <v>0</v>
      </c>
      <c r="AR969">
        <v>0</v>
      </c>
      <c r="AS969" t="s">
        <v>3</v>
      </c>
      <c r="AT969">
        <v>100</v>
      </c>
      <c r="AU969" t="s">
        <v>42</v>
      </c>
      <c r="AV969">
        <v>0</v>
      </c>
      <c r="AW969">
        <v>1</v>
      </c>
      <c r="AX969">
        <v>-1</v>
      </c>
      <c r="AY969">
        <v>0</v>
      </c>
      <c r="AZ969">
        <v>0</v>
      </c>
      <c r="BA969" t="s">
        <v>3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CV969">
        <v>0</v>
      </c>
      <c r="CW969">
        <v>0</v>
      </c>
      <c r="CX969">
        <f>ROUND(Y969*Source!I484,9)</f>
        <v>30</v>
      </c>
      <c r="CY969">
        <f t="shared" si="568"/>
        <v>5.41</v>
      </c>
      <c r="CZ969">
        <f t="shared" si="569"/>
        <v>5.41</v>
      </c>
      <c r="DA969">
        <f t="shared" si="570"/>
        <v>1</v>
      </c>
      <c r="DB969">
        <f t="shared" si="571"/>
        <v>541</v>
      </c>
      <c r="DC969">
        <f t="shared" si="572"/>
        <v>0</v>
      </c>
      <c r="DD969" t="s">
        <v>3</v>
      </c>
      <c r="DE969" t="s">
        <v>3</v>
      </c>
      <c r="DF969">
        <f t="shared" si="564"/>
        <v>162.30000000000001</v>
      </c>
      <c r="DG969">
        <f t="shared" si="565"/>
        <v>0</v>
      </c>
      <c r="DH969">
        <f t="shared" si="562"/>
        <v>0</v>
      </c>
      <c r="DI969">
        <f t="shared" si="566"/>
        <v>0</v>
      </c>
      <c r="DJ969">
        <f t="shared" si="573"/>
        <v>162.30000000000001</v>
      </c>
      <c r="DK969">
        <v>0</v>
      </c>
      <c r="DL969" t="s">
        <v>3</v>
      </c>
      <c r="DM969">
        <v>0</v>
      </c>
      <c r="DN969" t="s">
        <v>3</v>
      </c>
      <c r="DO969">
        <v>0</v>
      </c>
    </row>
    <row r="970" spans="1:119" x14ac:dyDescent="0.2">
      <c r="A970">
        <f>ROW(Source!A484)</f>
        <v>484</v>
      </c>
      <c r="B970">
        <v>85736471</v>
      </c>
      <c r="C970">
        <v>85738254</v>
      </c>
      <c r="D970">
        <v>85212822</v>
      </c>
      <c r="E970">
        <v>1</v>
      </c>
      <c r="F970">
        <v>1</v>
      </c>
      <c r="G970">
        <v>1081</v>
      </c>
      <c r="H970">
        <v>3</v>
      </c>
      <c r="I970" t="s">
        <v>423</v>
      </c>
      <c r="J970" t="s">
        <v>425</v>
      </c>
      <c r="K970" t="s">
        <v>424</v>
      </c>
      <c r="L970">
        <v>1354</v>
      </c>
      <c r="N970">
        <v>1010</v>
      </c>
      <c r="O970" t="s">
        <v>146</v>
      </c>
      <c r="P970" t="s">
        <v>146</v>
      </c>
      <c r="Q970">
        <v>1</v>
      </c>
      <c r="W970">
        <v>0</v>
      </c>
      <c r="X970">
        <v>761068647</v>
      </c>
      <c r="Y970">
        <f t="shared" si="567"/>
        <v>33.333333000000003</v>
      </c>
      <c r="AA970">
        <v>24.29</v>
      </c>
      <c r="AB970">
        <v>0</v>
      </c>
      <c r="AC970">
        <v>0</v>
      </c>
      <c r="AD970">
        <v>0</v>
      </c>
      <c r="AE970">
        <v>24.29</v>
      </c>
      <c r="AF970">
        <v>0</v>
      </c>
      <c r="AG970">
        <v>0</v>
      </c>
      <c r="AH970">
        <v>0</v>
      </c>
      <c r="AI970">
        <v>1</v>
      </c>
      <c r="AJ970">
        <v>1</v>
      </c>
      <c r="AK970">
        <v>1</v>
      </c>
      <c r="AL970">
        <v>1</v>
      </c>
      <c r="AM970">
        <v>0</v>
      </c>
      <c r="AN970">
        <v>0</v>
      </c>
      <c r="AO970">
        <v>0</v>
      </c>
      <c r="AP970">
        <v>1</v>
      </c>
      <c r="AQ970">
        <v>0</v>
      </c>
      <c r="AR970">
        <v>0</v>
      </c>
      <c r="AS970" t="s">
        <v>3</v>
      </c>
      <c r="AT970">
        <v>33.333333000000003</v>
      </c>
      <c r="AU970" t="s">
        <v>42</v>
      </c>
      <c r="AV970">
        <v>0</v>
      </c>
      <c r="AW970">
        <v>1</v>
      </c>
      <c r="AX970">
        <v>-1</v>
      </c>
      <c r="AY970">
        <v>0</v>
      </c>
      <c r="AZ970">
        <v>0</v>
      </c>
      <c r="BA970" t="s">
        <v>3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CV970">
        <v>0</v>
      </c>
      <c r="CW970">
        <v>0</v>
      </c>
      <c r="CX970">
        <f>ROUND(Y970*Source!I484,9)</f>
        <v>9.9999999000000006</v>
      </c>
      <c r="CY970">
        <f t="shared" si="568"/>
        <v>24.29</v>
      </c>
      <c r="CZ970">
        <f t="shared" si="569"/>
        <v>24.29</v>
      </c>
      <c r="DA970">
        <f t="shared" si="570"/>
        <v>1</v>
      </c>
      <c r="DB970">
        <f t="shared" si="571"/>
        <v>809.67</v>
      </c>
      <c r="DC970">
        <f t="shared" si="572"/>
        <v>0</v>
      </c>
      <c r="DD970" t="s">
        <v>3</v>
      </c>
      <c r="DE970" t="s">
        <v>3</v>
      </c>
      <c r="DF970">
        <f t="shared" si="564"/>
        <v>242.9</v>
      </c>
      <c r="DG970">
        <f t="shared" si="565"/>
        <v>0</v>
      </c>
      <c r="DH970">
        <f t="shared" si="562"/>
        <v>0</v>
      </c>
      <c r="DI970">
        <f t="shared" si="566"/>
        <v>0</v>
      </c>
      <c r="DJ970">
        <f t="shared" si="573"/>
        <v>242.9</v>
      </c>
      <c r="DK970">
        <v>0</v>
      </c>
      <c r="DL970" t="s">
        <v>3</v>
      </c>
      <c r="DM970">
        <v>0</v>
      </c>
      <c r="DN970" t="s">
        <v>3</v>
      </c>
      <c r="DO970">
        <v>0</v>
      </c>
    </row>
    <row r="971" spans="1:119" x14ac:dyDescent="0.2">
      <c r="A971">
        <f>ROW(Source!A484)</f>
        <v>484</v>
      </c>
      <c r="B971">
        <v>85736471</v>
      </c>
      <c r="C971">
        <v>85738254</v>
      </c>
      <c r="D971">
        <v>85208910</v>
      </c>
      <c r="E971">
        <v>1</v>
      </c>
      <c r="F971">
        <v>1</v>
      </c>
      <c r="G971">
        <v>1081</v>
      </c>
      <c r="H971">
        <v>3</v>
      </c>
      <c r="I971" t="s">
        <v>427</v>
      </c>
      <c r="J971" t="s">
        <v>429</v>
      </c>
      <c r="K971" t="s">
        <v>428</v>
      </c>
      <c r="L971">
        <v>1354</v>
      </c>
      <c r="N971">
        <v>1010</v>
      </c>
      <c r="O971" t="s">
        <v>146</v>
      </c>
      <c r="P971" t="s">
        <v>146</v>
      </c>
      <c r="Q971">
        <v>1</v>
      </c>
      <c r="W971">
        <v>0</v>
      </c>
      <c r="X971">
        <v>1847581397</v>
      </c>
      <c r="Y971">
        <f t="shared" si="567"/>
        <v>1.05</v>
      </c>
      <c r="AA971">
        <v>11.82</v>
      </c>
      <c r="AB971">
        <v>0</v>
      </c>
      <c r="AC971">
        <v>0</v>
      </c>
      <c r="AD971">
        <v>0</v>
      </c>
      <c r="AE971">
        <v>11.82</v>
      </c>
      <c r="AF971">
        <v>0</v>
      </c>
      <c r="AG971">
        <v>0</v>
      </c>
      <c r="AH971">
        <v>0</v>
      </c>
      <c r="AI971">
        <v>1</v>
      </c>
      <c r="AJ971">
        <v>1</v>
      </c>
      <c r="AK971">
        <v>1</v>
      </c>
      <c r="AL971">
        <v>1</v>
      </c>
      <c r="AM971">
        <v>0</v>
      </c>
      <c r="AN971">
        <v>0</v>
      </c>
      <c r="AO971">
        <v>0</v>
      </c>
      <c r="AP971">
        <v>1</v>
      </c>
      <c r="AQ971">
        <v>0</v>
      </c>
      <c r="AR971">
        <v>0</v>
      </c>
      <c r="AS971" t="s">
        <v>3</v>
      </c>
      <c r="AT971">
        <v>1.05</v>
      </c>
      <c r="AU971" t="s">
        <v>42</v>
      </c>
      <c r="AV971">
        <v>0</v>
      </c>
      <c r="AW971">
        <v>1</v>
      </c>
      <c r="AX971">
        <v>-1</v>
      </c>
      <c r="AY971">
        <v>0</v>
      </c>
      <c r="AZ971">
        <v>0</v>
      </c>
      <c r="BA971" t="s">
        <v>3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CV971">
        <v>0</v>
      </c>
      <c r="CW971">
        <v>0</v>
      </c>
      <c r="CX971">
        <f>ROUND(Y971*Source!I484,9)</f>
        <v>0.315</v>
      </c>
      <c r="CY971">
        <f t="shared" si="568"/>
        <v>11.82</v>
      </c>
      <c r="CZ971">
        <f t="shared" si="569"/>
        <v>11.82</v>
      </c>
      <c r="DA971">
        <f t="shared" si="570"/>
        <v>1</v>
      </c>
      <c r="DB971">
        <f t="shared" si="571"/>
        <v>12.41</v>
      </c>
      <c r="DC971">
        <f t="shared" si="572"/>
        <v>0</v>
      </c>
      <c r="DD971" t="s">
        <v>3</v>
      </c>
      <c r="DE971" t="s">
        <v>3</v>
      </c>
      <c r="DF971">
        <f t="shared" si="564"/>
        <v>3.72</v>
      </c>
      <c r="DG971">
        <f t="shared" si="565"/>
        <v>0</v>
      </c>
      <c r="DH971">
        <f t="shared" si="562"/>
        <v>0</v>
      </c>
      <c r="DI971">
        <f t="shared" si="566"/>
        <v>0</v>
      </c>
      <c r="DJ971">
        <f t="shared" si="573"/>
        <v>3.72</v>
      </c>
      <c r="DK971">
        <v>0</v>
      </c>
      <c r="DL971" t="s">
        <v>3</v>
      </c>
      <c r="DM971">
        <v>0</v>
      </c>
      <c r="DN971" t="s">
        <v>3</v>
      </c>
      <c r="DO971">
        <v>0</v>
      </c>
    </row>
    <row r="972" spans="1:119" x14ac:dyDescent="0.2">
      <c r="A972">
        <f>ROW(Source!A485)</f>
        <v>485</v>
      </c>
      <c r="B972">
        <v>85736473</v>
      </c>
      <c r="C972">
        <v>85738254</v>
      </c>
      <c r="D972">
        <v>85164021</v>
      </c>
      <c r="E972">
        <v>1081</v>
      </c>
      <c r="F972">
        <v>1</v>
      </c>
      <c r="G972">
        <v>1081</v>
      </c>
      <c r="H972">
        <v>1</v>
      </c>
      <c r="I972" t="s">
        <v>684</v>
      </c>
      <c r="J972" t="s">
        <v>3</v>
      </c>
      <c r="K972" t="s">
        <v>685</v>
      </c>
      <c r="L972">
        <v>1191</v>
      </c>
      <c r="N972">
        <v>1013</v>
      </c>
      <c r="O972" t="s">
        <v>686</v>
      </c>
      <c r="P972" t="s">
        <v>686</v>
      </c>
      <c r="Q972">
        <v>1</v>
      </c>
      <c r="W972">
        <v>0</v>
      </c>
      <c r="X972">
        <v>476480486</v>
      </c>
      <c r="Y972">
        <f>((AT972*1.15)*1.2)</f>
        <v>20.0928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1</v>
      </c>
      <c r="AJ972">
        <v>1</v>
      </c>
      <c r="AK972">
        <v>1</v>
      </c>
      <c r="AL972">
        <v>1</v>
      </c>
      <c r="AM972">
        <v>5</v>
      </c>
      <c r="AN972">
        <v>0</v>
      </c>
      <c r="AO972">
        <v>1</v>
      </c>
      <c r="AP972">
        <v>1</v>
      </c>
      <c r="AQ972">
        <v>0</v>
      </c>
      <c r="AR972">
        <v>0</v>
      </c>
      <c r="AS972" t="s">
        <v>3</v>
      </c>
      <c r="AT972">
        <v>14.56</v>
      </c>
      <c r="AU972" t="s">
        <v>141</v>
      </c>
      <c r="AV972">
        <v>1</v>
      </c>
      <c r="AW972">
        <v>2</v>
      </c>
      <c r="AX972">
        <v>85738272</v>
      </c>
      <c r="AY972">
        <v>1</v>
      </c>
      <c r="AZ972">
        <v>0</v>
      </c>
      <c r="BA972">
        <v>960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CU972">
        <f>ROUND(AT972*Source!I485*AH972*AL972,2)</f>
        <v>0</v>
      </c>
      <c r="CV972">
        <f>ROUND(Y972*Source!I485,9)</f>
        <v>6.0278400000000003</v>
      </c>
      <c r="CW972">
        <v>0</v>
      </c>
      <c r="CX972">
        <f>ROUND(Y972*Source!I485,9)</f>
        <v>6.0278400000000003</v>
      </c>
      <c r="CY972">
        <f>AD972</f>
        <v>0</v>
      </c>
      <c r="CZ972">
        <f>AH972</f>
        <v>0</v>
      </c>
      <c r="DA972">
        <f>AL972</f>
        <v>1</v>
      </c>
      <c r="DB972">
        <f>ROUND(((ROUND(AT972*CZ972,2)*1.15)*1.2),6)</f>
        <v>0</v>
      </c>
      <c r="DC972">
        <f>ROUND(((ROUND(AT972*AG972,2)*1.15)*1.2),6)</f>
        <v>0</v>
      </c>
      <c r="DD972" t="s">
        <v>3</v>
      </c>
      <c r="DE972" t="s">
        <v>3</v>
      </c>
      <c r="DF972">
        <f t="shared" si="564"/>
        <v>0</v>
      </c>
      <c r="DG972">
        <f t="shared" si="565"/>
        <v>0</v>
      </c>
      <c r="DH972">
        <f t="shared" si="562"/>
        <v>0</v>
      </c>
      <c r="DI972">
        <f t="shared" si="566"/>
        <v>0</v>
      </c>
      <c r="DJ972">
        <f>DI972</f>
        <v>0</v>
      </c>
      <c r="DK972">
        <v>0</v>
      </c>
      <c r="DL972" t="s">
        <v>3</v>
      </c>
      <c r="DM972">
        <v>0</v>
      </c>
      <c r="DN972" t="s">
        <v>3</v>
      </c>
      <c r="DO972">
        <v>0</v>
      </c>
    </row>
    <row r="973" spans="1:119" x14ac:dyDescent="0.2">
      <c r="A973">
        <f>ROW(Source!A485)</f>
        <v>485</v>
      </c>
      <c r="B973">
        <v>85736473</v>
      </c>
      <c r="C973">
        <v>85738254</v>
      </c>
      <c r="D973">
        <v>85229587</v>
      </c>
      <c r="E973">
        <v>1</v>
      </c>
      <c r="F973">
        <v>1</v>
      </c>
      <c r="G973">
        <v>1081</v>
      </c>
      <c r="H973">
        <v>2</v>
      </c>
      <c r="I973" t="s">
        <v>701</v>
      </c>
      <c r="J973" t="s">
        <v>702</v>
      </c>
      <c r="K973" t="s">
        <v>703</v>
      </c>
      <c r="L973">
        <v>1368</v>
      </c>
      <c r="N973">
        <v>1011</v>
      </c>
      <c r="O973" t="s">
        <v>690</v>
      </c>
      <c r="P973" t="s">
        <v>690</v>
      </c>
      <c r="Q973">
        <v>1</v>
      </c>
      <c r="W973">
        <v>0</v>
      </c>
      <c r="X973">
        <v>-286665822</v>
      </c>
      <c r="Y973">
        <f>((AT973*1.25)*1.2)</f>
        <v>3.0749999999999997</v>
      </c>
      <c r="AA973">
        <v>0</v>
      </c>
      <c r="AB973">
        <v>71.790000000000006</v>
      </c>
      <c r="AC973">
        <v>0</v>
      </c>
      <c r="AD973">
        <v>0</v>
      </c>
      <c r="AE973">
        <v>0</v>
      </c>
      <c r="AF973">
        <v>5.78</v>
      </c>
      <c r="AG973">
        <v>0</v>
      </c>
      <c r="AH973">
        <v>0</v>
      </c>
      <c r="AI973">
        <v>1</v>
      </c>
      <c r="AJ973">
        <v>11.64</v>
      </c>
      <c r="AK973">
        <v>1</v>
      </c>
      <c r="AL973">
        <v>1</v>
      </c>
      <c r="AM973">
        <v>2</v>
      </c>
      <c r="AN973">
        <v>0</v>
      </c>
      <c r="AO973">
        <v>1</v>
      </c>
      <c r="AP973">
        <v>1</v>
      </c>
      <c r="AQ973">
        <v>0</v>
      </c>
      <c r="AR973">
        <v>0</v>
      </c>
      <c r="AS973" t="s">
        <v>3</v>
      </c>
      <c r="AT973">
        <v>2.0499999999999998</v>
      </c>
      <c r="AU973" t="s">
        <v>140</v>
      </c>
      <c r="AV973">
        <v>0</v>
      </c>
      <c r="AW973">
        <v>2</v>
      </c>
      <c r="AX973">
        <v>85738273</v>
      </c>
      <c r="AY973">
        <v>1</v>
      </c>
      <c r="AZ973">
        <v>0</v>
      </c>
      <c r="BA973">
        <v>961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CV973">
        <v>0</v>
      </c>
      <c r="CW973">
        <f>ROUND(Y973*Source!I485*DO973,9)</f>
        <v>0</v>
      </c>
      <c r="CX973">
        <f>ROUND(Y973*Source!I485,9)</f>
        <v>0.92249999999999999</v>
      </c>
      <c r="CY973">
        <f>AB973</f>
        <v>71.790000000000006</v>
      </c>
      <c r="CZ973">
        <f>AF973</f>
        <v>5.78</v>
      </c>
      <c r="DA973">
        <f>AJ973</f>
        <v>11.64</v>
      </c>
      <c r="DB973">
        <f>ROUND(((ROUND(AT973*CZ973,2)*1.25)*1.2),6)</f>
        <v>17.774999999999999</v>
      </c>
      <c r="DC973">
        <f>ROUND(((ROUND(AT973*AG973,2)*1.25)*1.2),6)</f>
        <v>0</v>
      </c>
      <c r="DD973" t="s">
        <v>3</v>
      </c>
      <c r="DE973" t="s">
        <v>3</v>
      </c>
      <c r="DF973">
        <f t="shared" si="564"/>
        <v>0</v>
      </c>
      <c r="DG973">
        <f>ROUND(ROUND(AF973*AJ973,2)*CX973,2)</f>
        <v>62.07</v>
      </c>
      <c r="DH973">
        <f t="shared" si="562"/>
        <v>0</v>
      </c>
      <c r="DI973">
        <f t="shared" si="566"/>
        <v>0</v>
      </c>
      <c r="DJ973">
        <f>DG973</f>
        <v>62.07</v>
      </c>
      <c r="DK973">
        <v>0</v>
      </c>
      <c r="DL973" t="s">
        <v>3</v>
      </c>
      <c r="DM973">
        <v>0</v>
      </c>
      <c r="DN973" t="s">
        <v>3</v>
      </c>
      <c r="DO973">
        <v>0</v>
      </c>
    </row>
    <row r="974" spans="1:119" x14ac:dyDescent="0.2">
      <c r="A974">
        <f>ROW(Source!A485)</f>
        <v>485</v>
      </c>
      <c r="B974">
        <v>85736473</v>
      </c>
      <c r="C974">
        <v>85738254</v>
      </c>
      <c r="D974">
        <v>85229932</v>
      </c>
      <c r="E974">
        <v>1</v>
      </c>
      <c r="F974">
        <v>1</v>
      </c>
      <c r="G974">
        <v>1081</v>
      </c>
      <c r="H974">
        <v>2</v>
      </c>
      <c r="I974" t="s">
        <v>704</v>
      </c>
      <c r="J974" t="s">
        <v>705</v>
      </c>
      <c r="K974" t="s">
        <v>706</v>
      </c>
      <c r="L974">
        <v>1368</v>
      </c>
      <c r="N974">
        <v>1011</v>
      </c>
      <c r="O974" t="s">
        <v>690</v>
      </c>
      <c r="P974" t="s">
        <v>690</v>
      </c>
      <c r="Q974">
        <v>1</v>
      </c>
      <c r="W974">
        <v>0</v>
      </c>
      <c r="X974">
        <v>874612079</v>
      </c>
      <c r="Y974">
        <f>((AT974*1.25)*1.2)</f>
        <v>0.06</v>
      </c>
      <c r="AA974">
        <v>0</v>
      </c>
      <c r="AB974">
        <v>1513.56</v>
      </c>
      <c r="AC974">
        <v>758.78</v>
      </c>
      <c r="AD974">
        <v>0</v>
      </c>
      <c r="AE974">
        <v>0</v>
      </c>
      <c r="AF974">
        <v>83.1</v>
      </c>
      <c r="AG974">
        <v>12.62</v>
      </c>
      <c r="AH974">
        <v>0</v>
      </c>
      <c r="AI974">
        <v>1</v>
      </c>
      <c r="AJ974">
        <v>17.07</v>
      </c>
      <c r="AK974">
        <v>56.35</v>
      </c>
      <c r="AL974">
        <v>1</v>
      </c>
      <c r="AM974">
        <v>2</v>
      </c>
      <c r="AN974">
        <v>0</v>
      </c>
      <c r="AO974">
        <v>1</v>
      </c>
      <c r="AP974">
        <v>1</v>
      </c>
      <c r="AQ974">
        <v>0</v>
      </c>
      <c r="AR974">
        <v>0</v>
      </c>
      <c r="AS974" t="s">
        <v>3</v>
      </c>
      <c r="AT974">
        <v>0.04</v>
      </c>
      <c r="AU974" t="s">
        <v>140</v>
      </c>
      <c r="AV974">
        <v>0</v>
      </c>
      <c r="AW974">
        <v>2</v>
      </c>
      <c r="AX974">
        <v>85738274</v>
      </c>
      <c r="AY974">
        <v>1</v>
      </c>
      <c r="AZ974">
        <v>0</v>
      </c>
      <c r="BA974">
        <v>962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CV974">
        <v>0</v>
      </c>
      <c r="CW974">
        <f>ROUND(Y974*Source!I485*DO974,9)</f>
        <v>0.22716</v>
      </c>
      <c r="CX974">
        <f>ROUND(Y974*Source!I485,9)</f>
        <v>1.7999999999999999E-2</v>
      </c>
      <c r="CY974">
        <f>AB974</f>
        <v>1513.56</v>
      </c>
      <c r="CZ974">
        <f>AF974</f>
        <v>83.1</v>
      </c>
      <c r="DA974">
        <f>AJ974</f>
        <v>17.07</v>
      </c>
      <c r="DB974">
        <f>ROUND(((ROUND(AT974*CZ974,2)*1.25)*1.2),6)</f>
        <v>4.9800000000000004</v>
      </c>
      <c r="DC974">
        <f>ROUND(((ROUND(AT974*AG974,2)*1.25)*1.2),6)</f>
        <v>0.75</v>
      </c>
      <c r="DD974" t="s">
        <v>3</v>
      </c>
      <c r="DE974" t="s">
        <v>3</v>
      </c>
      <c r="DF974">
        <f t="shared" si="564"/>
        <v>0</v>
      </c>
      <c r="DG974">
        <f>ROUND(ROUND(AF974*AJ974,2)*CX974,2)</f>
        <v>25.53</v>
      </c>
      <c r="DH974">
        <f>ROUND(ROUND(AG974*AK974,2)*CX974,2)</f>
        <v>12.8</v>
      </c>
      <c r="DI974">
        <f t="shared" si="566"/>
        <v>0</v>
      </c>
      <c r="DJ974">
        <f>DG974</f>
        <v>25.53</v>
      </c>
      <c r="DK974">
        <v>0</v>
      </c>
      <c r="DL974" t="s">
        <v>707</v>
      </c>
      <c r="DM974">
        <v>0</v>
      </c>
      <c r="DN974" t="s">
        <v>686</v>
      </c>
      <c r="DO974">
        <v>12.62</v>
      </c>
    </row>
    <row r="975" spans="1:119" x14ac:dyDescent="0.2">
      <c r="A975">
        <f>ROW(Source!A485)</f>
        <v>485</v>
      </c>
      <c r="B975">
        <v>85736473</v>
      </c>
      <c r="C975">
        <v>85738254</v>
      </c>
      <c r="D975">
        <v>85229986</v>
      </c>
      <c r="E975">
        <v>1</v>
      </c>
      <c r="F975">
        <v>1</v>
      </c>
      <c r="G975">
        <v>1081</v>
      </c>
      <c r="H975">
        <v>2</v>
      </c>
      <c r="I975" t="s">
        <v>708</v>
      </c>
      <c r="J975" t="s">
        <v>709</v>
      </c>
      <c r="K975" t="s">
        <v>710</v>
      </c>
      <c r="L975">
        <v>1368</v>
      </c>
      <c r="N975">
        <v>1011</v>
      </c>
      <c r="O975" t="s">
        <v>690</v>
      </c>
      <c r="P975" t="s">
        <v>690</v>
      </c>
      <c r="Q975">
        <v>1</v>
      </c>
      <c r="W975">
        <v>0</v>
      </c>
      <c r="X975">
        <v>-1895752648</v>
      </c>
      <c r="Y975">
        <f>((AT975*1.25)*1.2)</f>
        <v>4.2149999999999999</v>
      </c>
      <c r="AA975">
        <v>0</v>
      </c>
      <c r="AB975">
        <v>7.85</v>
      </c>
      <c r="AC975">
        <v>0</v>
      </c>
      <c r="AD975">
        <v>0</v>
      </c>
      <c r="AE975">
        <v>0</v>
      </c>
      <c r="AF975">
        <v>0.77</v>
      </c>
      <c r="AG975">
        <v>0</v>
      </c>
      <c r="AH975">
        <v>0</v>
      </c>
      <c r="AI975">
        <v>1</v>
      </c>
      <c r="AJ975">
        <v>9.56</v>
      </c>
      <c r="AK975">
        <v>1</v>
      </c>
      <c r="AL975">
        <v>1</v>
      </c>
      <c r="AM975">
        <v>2</v>
      </c>
      <c r="AN975">
        <v>0</v>
      </c>
      <c r="AO975">
        <v>1</v>
      </c>
      <c r="AP975">
        <v>1</v>
      </c>
      <c r="AQ975">
        <v>0</v>
      </c>
      <c r="AR975">
        <v>0</v>
      </c>
      <c r="AS975" t="s">
        <v>3</v>
      </c>
      <c r="AT975">
        <v>2.81</v>
      </c>
      <c r="AU975" t="s">
        <v>140</v>
      </c>
      <c r="AV975">
        <v>0</v>
      </c>
      <c r="AW975">
        <v>2</v>
      </c>
      <c r="AX975">
        <v>85738275</v>
      </c>
      <c r="AY975">
        <v>1</v>
      </c>
      <c r="AZ975">
        <v>0</v>
      </c>
      <c r="BA975">
        <v>963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CV975">
        <v>0</v>
      </c>
      <c r="CW975">
        <f>ROUND(Y975*Source!I485*DO975,9)</f>
        <v>0</v>
      </c>
      <c r="CX975">
        <f>ROUND(Y975*Source!I485,9)</f>
        <v>1.2645</v>
      </c>
      <c r="CY975">
        <f>AB975</f>
        <v>7.85</v>
      </c>
      <c r="CZ975">
        <f>AF975</f>
        <v>0.77</v>
      </c>
      <c r="DA975">
        <f>AJ975</f>
        <v>9.56</v>
      </c>
      <c r="DB975">
        <f>ROUND(((ROUND(AT975*CZ975,2)*1.25)*1.2),6)</f>
        <v>3.24</v>
      </c>
      <c r="DC975">
        <f>ROUND(((ROUND(AT975*AG975,2)*1.25)*1.2),6)</f>
        <v>0</v>
      </c>
      <c r="DD975" t="s">
        <v>3</v>
      </c>
      <c r="DE975" t="s">
        <v>3</v>
      </c>
      <c r="DF975">
        <f t="shared" si="564"/>
        <v>0</v>
      </c>
      <c r="DG975">
        <f>ROUND(ROUND(AF975*AJ975,2)*CX975,2)</f>
        <v>9.31</v>
      </c>
      <c r="DH975">
        <f t="shared" ref="DH975:DH1008" si="574">ROUND(ROUND(AG975,2)*CX975,2)</f>
        <v>0</v>
      </c>
      <c r="DI975">
        <f t="shared" si="566"/>
        <v>0</v>
      </c>
      <c r="DJ975">
        <f>DG975</f>
        <v>9.31</v>
      </c>
      <c r="DK975">
        <v>0</v>
      </c>
      <c r="DL975" t="s">
        <v>3</v>
      </c>
      <c r="DM975">
        <v>0</v>
      </c>
      <c r="DN975" t="s">
        <v>3</v>
      </c>
      <c r="DO975">
        <v>0</v>
      </c>
    </row>
    <row r="976" spans="1:119" x14ac:dyDescent="0.2">
      <c r="A976">
        <f>ROW(Source!A485)</f>
        <v>485</v>
      </c>
      <c r="B976">
        <v>85736473</v>
      </c>
      <c r="C976">
        <v>85738254</v>
      </c>
      <c r="D976">
        <v>85230019</v>
      </c>
      <c r="E976">
        <v>1</v>
      </c>
      <c r="F976">
        <v>1</v>
      </c>
      <c r="G976">
        <v>1081</v>
      </c>
      <c r="H976">
        <v>2</v>
      </c>
      <c r="I976" t="s">
        <v>711</v>
      </c>
      <c r="J976" t="s">
        <v>712</v>
      </c>
      <c r="K976" t="s">
        <v>713</v>
      </c>
      <c r="L976">
        <v>1368</v>
      </c>
      <c r="N976">
        <v>1011</v>
      </c>
      <c r="O976" t="s">
        <v>690</v>
      </c>
      <c r="P976" t="s">
        <v>690</v>
      </c>
      <c r="Q976">
        <v>1</v>
      </c>
      <c r="W976">
        <v>0</v>
      </c>
      <c r="X976">
        <v>-643591644</v>
      </c>
      <c r="Y976">
        <f>((AT976*1.25)*1.2)</f>
        <v>3.3149999999999999</v>
      </c>
      <c r="AA976">
        <v>0</v>
      </c>
      <c r="AB976">
        <v>4.84</v>
      </c>
      <c r="AC976">
        <v>0</v>
      </c>
      <c r="AD976">
        <v>0</v>
      </c>
      <c r="AE976">
        <v>0</v>
      </c>
      <c r="AF976">
        <v>0.47</v>
      </c>
      <c r="AG976">
        <v>0</v>
      </c>
      <c r="AH976">
        <v>0</v>
      </c>
      <c r="AI976">
        <v>1</v>
      </c>
      <c r="AJ976">
        <v>9.66</v>
      </c>
      <c r="AK976">
        <v>1</v>
      </c>
      <c r="AL976">
        <v>1</v>
      </c>
      <c r="AM976">
        <v>2</v>
      </c>
      <c r="AN976">
        <v>0</v>
      </c>
      <c r="AO976">
        <v>1</v>
      </c>
      <c r="AP976">
        <v>1</v>
      </c>
      <c r="AQ976">
        <v>0</v>
      </c>
      <c r="AR976">
        <v>0</v>
      </c>
      <c r="AS976" t="s">
        <v>3</v>
      </c>
      <c r="AT976">
        <v>2.21</v>
      </c>
      <c r="AU976" t="s">
        <v>140</v>
      </c>
      <c r="AV976">
        <v>0</v>
      </c>
      <c r="AW976">
        <v>2</v>
      </c>
      <c r="AX976">
        <v>85738276</v>
      </c>
      <c r="AY976">
        <v>1</v>
      </c>
      <c r="AZ976">
        <v>0</v>
      </c>
      <c r="BA976">
        <v>964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CV976">
        <v>0</v>
      </c>
      <c r="CW976">
        <f>ROUND(Y976*Source!I485*DO976,9)</f>
        <v>0</v>
      </c>
      <c r="CX976">
        <f>ROUND(Y976*Source!I485,9)</f>
        <v>0.99450000000000005</v>
      </c>
      <c r="CY976">
        <f>AB976</f>
        <v>4.84</v>
      </c>
      <c r="CZ976">
        <f>AF976</f>
        <v>0.47</v>
      </c>
      <c r="DA976">
        <f>AJ976</f>
        <v>9.66</v>
      </c>
      <c r="DB976">
        <f>ROUND(((ROUND(AT976*CZ976,2)*1.25)*1.2),6)</f>
        <v>1.56</v>
      </c>
      <c r="DC976">
        <f>ROUND(((ROUND(AT976*AG976,2)*1.25)*1.2),6)</f>
        <v>0</v>
      </c>
      <c r="DD976" t="s">
        <v>3</v>
      </c>
      <c r="DE976" t="s">
        <v>3</v>
      </c>
      <c r="DF976">
        <f t="shared" si="564"/>
        <v>0</v>
      </c>
      <c r="DG976">
        <f>ROUND(ROUND(AF976*AJ976,2)*CX976,2)</f>
        <v>4.5199999999999996</v>
      </c>
      <c r="DH976">
        <f t="shared" si="574"/>
        <v>0</v>
      </c>
      <c r="DI976">
        <f t="shared" si="566"/>
        <v>0</v>
      </c>
      <c r="DJ976">
        <f>DG976</f>
        <v>4.5199999999999996</v>
      </c>
      <c r="DK976">
        <v>0</v>
      </c>
      <c r="DL976" t="s">
        <v>3</v>
      </c>
      <c r="DM976">
        <v>0</v>
      </c>
      <c r="DN976" t="s">
        <v>3</v>
      </c>
      <c r="DO976">
        <v>0</v>
      </c>
    </row>
    <row r="977" spans="1:119" x14ac:dyDescent="0.2">
      <c r="A977">
        <f>ROW(Source!A485)</f>
        <v>485</v>
      </c>
      <c r="B977">
        <v>85736473</v>
      </c>
      <c r="C977">
        <v>85738254</v>
      </c>
      <c r="D977">
        <v>85198960</v>
      </c>
      <c r="E977">
        <v>1</v>
      </c>
      <c r="F977">
        <v>1</v>
      </c>
      <c r="G977">
        <v>1081</v>
      </c>
      <c r="H977">
        <v>3</v>
      </c>
      <c r="I977" t="s">
        <v>714</v>
      </c>
      <c r="J977" t="s">
        <v>715</v>
      </c>
      <c r="K977" t="s">
        <v>716</v>
      </c>
      <c r="L977">
        <v>1339</v>
      </c>
      <c r="N977">
        <v>1007</v>
      </c>
      <c r="O977" t="s">
        <v>694</v>
      </c>
      <c r="P977" t="s">
        <v>694</v>
      </c>
      <c r="Q977">
        <v>1</v>
      </c>
      <c r="W977">
        <v>0</v>
      </c>
      <c r="X977">
        <v>-1622585150</v>
      </c>
      <c r="Y977">
        <f t="shared" ref="Y977:Y986" si="575">((AT977*1)*1)</f>
        <v>0.7208</v>
      </c>
      <c r="AA977">
        <v>54.79</v>
      </c>
      <c r="AB977">
        <v>0</v>
      </c>
      <c r="AC977">
        <v>0</v>
      </c>
      <c r="AD977">
        <v>0</v>
      </c>
      <c r="AE977">
        <v>7.07</v>
      </c>
      <c r="AF977">
        <v>0</v>
      </c>
      <c r="AG977">
        <v>0</v>
      </c>
      <c r="AH977">
        <v>0</v>
      </c>
      <c r="AI977">
        <v>7.75</v>
      </c>
      <c r="AJ977">
        <v>1</v>
      </c>
      <c r="AK977">
        <v>1</v>
      </c>
      <c r="AL977">
        <v>1</v>
      </c>
      <c r="AM977">
        <v>2</v>
      </c>
      <c r="AN977">
        <v>0</v>
      </c>
      <c r="AO977">
        <v>1</v>
      </c>
      <c r="AP977">
        <v>1</v>
      </c>
      <c r="AQ977">
        <v>0</v>
      </c>
      <c r="AR977">
        <v>0</v>
      </c>
      <c r="AS977" t="s">
        <v>3</v>
      </c>
      <c r="AT977">
        <v>0.7208</v>
      </c>
      <c r="AU977" t="s">
        <v>42</v>
      </c>
      <c r="AV977">
        <v>0</v>
      </c>
      <c r="AW977">
        <v>2</v>
      </c>
      <c r="AX977">
        <v>85738277</v>
      </c>
      <c r="AY977">
        <v>1</v>
      </c>
      <c r="AZ977">
        <v>0</v>
      </c>
      <c r="BA977">
        <v>965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CV977">
        <v>0</v>
      </c>
      <c r="CW977">
        <v>0</v>
      </c>
      <c r="CX977">
        <f>ROUND(Y977*Source!I485,9)</f>
        <v>0.21623999999999999</v>
      </c>
      <c r="CY977">
        <f t="shared" ref="CY977:CY986" si="576">AA977</f>
        <v>54.79</v>
      </c>
      <c r="CZ977">
        <f t="shared" ref="CZ977:CZ986" si="577">AE977</f>
        <v>7.07</v>
      </c>
      <c r="DA977">
        <f t="shared" ref="DA977:DA986" si="578">AI977</f>
        <v>7.75</v>
      </c>
      <c r="DB977">
        <f t="shared" ref="DB977:DB986" si="579">ROUND(((ROUND(AT977*CZ977,2)*1)*1),6)</f>
        <v>5.0999999999999996</v>
      </c>
      <c r="DC977">
        <f t="shared" ref="DC977:DC986" si="580">ROUND(((ROUND(AT977*AG977,2)*1)*1),6)</f>
        <v>0</v>
      </c>
      <c r="DD977" t="s">
        <v>3</v>
      </c>
      <c r="DE977" t="s">
        <v>3</v>
      </c>
      <c r="DF977">
        <f t="shared" ref="DF977:DF986" si="581">ROUND(ROUND(AE977*AI977,2)*CX977,2)</f>
        <v>11.85</v>
      </c>
      <c r="DG977">
        <f t="shared" ref="DG977:DG989" si="582">ROUND(ROUND(AF977,2)*CX977,2)</f>
        <v>0</v>
      </c>
      <c r="DH977">
        <f t="shared" si="574"/>
        <v>0</v>
      </c>
      <c r="DI977">
        <f t="shared" si="566"/>
        <v>0</v>
      </c>
      <c r="DJ977">
        <f t="shared" ref="DJ977:DJ986" si="583">DF977</f>
        <v>11.85</v>
      </c>
      <c r="DK977">
        <v>0</v>
      </c>
      <c r="DL977" t="s">
        <v>3</v>
      </c>
      <c r="DM977">
        <v>0</v>
      </c>
      <c r="DN977" t="s">
        <v>3</v>
      </c>
      <c r="DO977">
        <v>0</v>
      </c>
    </row>
    <row r="978" spans="1:119" x14ac:dyDescent="0.2">
      <c r="A978">
        <f>ROW(Source!A485)</f>
        <v>485</v>
      </c>
      <c r="B978">
        <v>85736473</v>
      </c>
      <c r="C978">
        <v>85738254</v>
      </c>
      <c r="D978">
        <v>85201473</v>
      </c>
      <c r="E978">
        <v>1</v>
      </c>
      <c r="F978">
        <v>1</v>
      </c>
      <c r="G978">
        <v>1081</v>
      </c>
      <c r="H978">
        <v>3</v>
      </c>
      <c r="I978" t="s">
        <v>717</v>
      </c>
      <c r="J978" t="s">
        <v>718</v>
      </c>
      <c r="K978" t="s">
        <v>719</v>
      </c>
      <c r="L978">
        <v>1355</v>
      </c>
      <c r="N978">
        <v>1010</v>
      </c>
      <c r="O978" t="s">
        <v>70</v>
      </c>
      <c r="P978" t="s">
        <v>70</v>
      </c>
      <c r="Q978">
        <v>100</v>
      </c>
      <c r="W978">
        <v>0</v>
      </c>
      <c r="X978">
        <v>-252588073</v>
      </c>
      <c r="Y978">
        <f t="shared" si="575"/>
        <v>1.67</v>
      </c>
      <c r="AA978">
        <v>60.01</v>
      </c>
      <c r="AB978">
        <v>0</v>
      </c>
      <c r="AC978">
        <v>0</v>
      </c>
      <c r="AD978">
        <v>0</v>
      </c>
      <c r="AE978">
        <v>15.04</v>
      </c>
      <c r="AF978">
        <v>0</v>
      </c>
      <c r="AG978">
        <v>0</v>
      </c>
      <c r="AH978">
        <v>0</v>
      </c>
      <c r="AI978">
        <v>3.99</v>
      </c>
      <c r="AJ978">
        <v>1</v>
      </c>
      <c r="AK978">
        <v>1</v>
      </c>
      <c r="AL978">
        <v>1</v>
      </c>
      <c r="AM978">
        <v>2</v>
      </c>
      <c r="AN978">
        <v>0</v>
      </c>
      <c r="AO978">
        <v>1</v>
      </c>
      <c r="AP978">
        <v>1</v>
      </c>
      <c r="AQ978">
        <v>0</v>
      </c>
      <c r="AR978">
        <v>0</v>
      </c>
      <c r="AS978" t="s">
        <v>3</v>
      </c>
      <c r="AT978">
        <v>1.67</v>
      </c>
      <c r="AU978" t="s">
        <v>42</v>
      </c>
      <c r="AV978">
        <v>0</v>
      </c>
      <c r="AW978">
        <v>2</v>
      </c>
      <c r="AX978">
        <v>85738278</v>
      </c>
      <c r="AY978">
        <v>1</v>
      </c>
      <c r="AZ978">
        <v>0</v>
      </c>
      <c r="BA978">
        <v>966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CV978">
        <v>0</v>
      </c>
      <c r="CW978">
        <v>0</v>
      </c>
      <c r="CX978">
        <f>ROUND(Y978*Source!I485,9)</f>
        <v>0.501</v>
      </c>
      <c r="CY978">
        <f t="shared" si="576"/>
        <v>60.01</v>
      </c>
      <c r="CZ978">
        <f t="shared" si="577"/>
        <v>15.04</v>
      </c>
      <c r="DA978">
        <f t="shared" si="578"/>
        <v>3.99</v>
      </c>
      <c r="DB978">
        <f t="shared" si="579"/>
        <v>25.12</v>
      </c>
      <c r="DC978">
        <f t="shared" si="580"/>
        <v>0</v>
      </c>
      <c r="DD978" t="s">
        <v>3</v>
      </c>
      <c r="DE978" t="s">
        <v>3</v>
      </c>
      <c r="DF978">
        <f t="shared" si="581"/>
        <v>30.07</v>
      </c>
      <c r="DG978">
        <f t="shared" si="582"/>
        <v>0</v>
      </c>
      <c r="DH978">
        <f t="shared" si="574"/>
        <v>0</v>
      </c>
      <c r="DI978">
        <f t="shared" si="566"/>
        <v>0</v>
      </c>
      <c r="DJ978">
        <f t="shared" si="583"/>
        <v>30.07</v>
      </c>
      <c r="DK978">
        <v>0</v>
      </c>
      <c r="DL978" t="s">
        <v>3</v>
      </c>
      <c r="DM978">
        <v>0</v>
      </c>
      <c r="DN978" t="s">
        <v>3</v>
      </c>
      <c r="DO978">
        <v>0</v>
      </c>
    </row>
    <row r="979" spans="1:119" x14ac:dyDescent="0.2">
      <c r="A979">
        <f>ROW(Source!A485)</f>
        <v>485</v>
      </c>
      <c r="B979">
        <v>85736473</v>
      </c>
      <c r="C979">
        <v>85738254</v>
      </c>
      <c r="D979">
        <v>85201707</v>
      </c>
      <c r="E979">
        <v>1</v>
      </c>
      <c r="F979">
        <v>1</v>
      </c>
      <c r="G979">
        <v>1081</v>
      </c>
      <c r="H979">
        <v>3</v>
      </c>
      <c r="I979" t="s">
        <v>720</v>
      </c>
      <c r="J979" t="s">
        <v>721</v>
      </c>
      <c r="K979" t="s">
        <v>722</v>
      </c>
      <c r="L979">
        <v>1346</v>
      </c>
      <c r="N979">
        <v>1009</v>
      </c>
      <c r="O979" t="s">
        <v>723</v>
      </c>
      <c r="P979" t="s">
        <v>723</v>
      </c>
      <c r="Q979">
        <v>1</v>
      </c>
      <c r="W979">
        <v>0</v>
      </c>
      <c r="X979">
        <v>-1236264219</v>
      </c>
      <c r="Y979">
        <f t="shared" si="575"/>
        <v>3.173</v>
      </c>
      <c r="AA979">
        <v>51.51</v>
      </c>
      <c r="AB979">
        <v>0</v>
      </c>
      <c r="AC979">
        <v>0</v>
      </c>
      <c r="AD979">
        <v>0</v>
      </c>
      <c r="AE979">
        <v>38.729999999999997</v>
      </c>
      <c r="AF979">
        <v>0</v>
      </c>
      <c r="AG979">
        <v>0</v>
      </c>
      <c r="AH979">
        <v>0</v>
      </c>
      <c r="AI979">
        <v>1.33</v>
      </c>
      <c r="AJ979">
        <v>1</v>
      </c>
      <c r="AK979">
        <v>1</v>
      </c>
      <c r="AL979">
        <v>1</v>
      </c>
      <c r="AM979">
        <v>2</v>
      </c>
      <c r="AN979">
        <v>0</v>
      </c>
      <c r="AO979">
        <v>1</v>
      </c>
      <c r="AP979">
        <v>1</v>
      </c>
      <c r="AQ979">
        <v>0</v>
      </c>
      <c r="AR979">
        <v>0</v>
      </c>
      <c r="AS979" t="s">
        <v>3</v>
      </c>
      <c r="AT979">
        <v>3.173</v>
      </c>
      <c r="AU979" t="s">
        <v>42</v>
      </c>
      <c r="AV979">
        <v>0</v>
      </c>
      <c r="AW979">
        <v>2</v>
      </c>
      <c r="AX979">
        <v>85738279</v>
      </c>
      <c r="AY979">
        <v>1</v>
      </c>
      <c r="AZ979">
        <v>0</v>
      </c>
      <c r="BA979">
        <v>967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CV979">
        <v>0</v>
      </c>
      <c r="CW979">
        <v>0</v>
      </c>
      <c r="CX979">
        <f>ROUND(Y979*Source!I485,9)</f>
        <v>0.95189999999999997</v>
      </c>
      <c r="CY979">
        <f t="shared" si="576"/>
        <v>51.51</v>
      </c>
      <c r="CZ979">
        <f t="shared" si="577"/>
        <v>38.729999999999997</v>
      </c>
      <c r="DA979">
        <f t="shared" si="578"/>
        <v>1.33</v>
      </c>
      <c r="DB979">
        <f t="shared" si="579"/>
        <v>122.89</v>
      </c>
      <c r="DC979">
        <f t="shared" si="580"/>
        <v>0</v>
      </c>
      <c r="DD979" t="s">
        <v>3</v>
      </c>
      <c r="DE979" t="s">
        <v>3</v>
      </c>
      <c r="DF979">
        <f t="shared" si="581"/>
        <v>49.03</v>
      </c>
      <c r="DG979">
        <f t="shared" si="582"/>
        <v>0</v>
      </c>
      <c r="DH979">
        <f t="shared" si="574"/>
        <v>0</v>
      </c>
      <c r="DI979">
        <f t="shared" si="566"/>
        <v>0</v>
      </c>
      <c r="DJ979">
        <f t="shared" si="583"/>
        <v>49.03</v>
      </c>
      <c r="DK979">
        <v>0</v>
      </c>
      <c r="DL979" t="s">
        <v>3</v>
      </c>
      <c r="DM979">
        <v>0</v>
      </c>
      <c r="DN979" t="s">
        <v>3</v>
      </c>
      <c r="DO979">
        <v>0</v>
      </c>
    </row>
    <row r="980" spans="1:119" x14ac:dyDescent="0.2">
      <c r="A980">
        <f>ROW(Source!A485)</f>
        <v>485</v>
      </c>
      <c r="B980">
        <v>85736473</v>
      </c>
      <c r="C980">
        <v>85738254</v>
      </c>
      <c r="D980">
        <v>85215474</v>
      </c>
      <c r="E980">
        <v>1</v>
      </c>
      <c r="F980">
        <v>1</v>
      </c>
      <c r="G980">
        <v>1081</v>
      </c>
      <c r="H980">
        <v>3</v>
      </c>
      <c r="I980" t="s">
        <v>403</v>
      </c>
      <c r="J980" t="s">
        <v>405</v>
      </c>
      <c r="K980" t="s">
        <v>404</v>
      </c>
      <c r="L980">
        <v>1355</v>
      </c>
      <c r="N980">
        <v>1010</v>
      </c>
      <c r="O980" t="s">
        <v>70</v>
      </c>
      <c r="P980" t="s">
        <v>70</v>
      </c>
      <c r="Q980">
        <v>100</v>
      </c>
      <c r="W980">
        <v>0</v>
      </c>
      <c r="X980">
        <v>-1872562451</v>
      </c>
      <c r="Y980">
        <f t="shared" si="575"/>
        <v>0.5</v>
      </c>
      <c r="AA980">
        <v>1105.06</v>
      </c>
      <c r="AB980">
        <v>0</v>
      </c>
      <c r="AC980">
        <v>0</v>
      </c>
      <c r="AD980">
        <v>0</v>
      </c>
      <c r="AE980">
        <v>526.22</v>
      </c>
      <c r="AF980">
        <v>0</v>
      </c>
      <c r="AG980">
        <v>0</v>
      </c>
      <c r="AH980">
        <v>0</v>
      </c>
      <c r="AI980">
        <v>2.1</v>
      </c>
      <c r="AJ980">
        <v>1</v>
      </c>
      <c r="AK980">
        <v>1</v>
      </c>
      <c r="AL980">
        <v>1</v>
      </c>
      <c r="AM980">
        <v>0</v>
      </c>
      <c r="AN980">
        <v>0</v>
      </c>
      <c r="AO980">
        <v>0</v>
      </c>
      <c r="AP980">
        <v>1</v>
      </c>
      <c r="AQ980">
        <v>0</v>
      </c>
      <c r="AR980">
        <v>0</v>
      </c>
      <c r="AS980" t="s">
        <v>3</v>
      </c>
      <c r="AT980">
        <v>0.5</v>
      </c>
      <c r="AU980" t="s">
        <v>42</v>
      </c>
      <c r="AV980">
        <v>0</v>
      </c>
      <c r="AW980">
        <v>1</v>
      </c>
      <c r="AX980">
        <v>-1</v>
      </c>
      <c r="AY980">
        <v>0</v>
      </c>
      <c r="AZ980">
        <v>0</v>
      </c>
      <c r="BA980" t="s">
        <v>3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CV980">
        <v>0</v>
      </c>
      <c r="CW980">
        <v>0</v>
      </c>
      <c r="CX980">
        <f>ROUND(Y980*Source!I485,9)</f>
        <v>0.15</v>
      </c>
      <c r="CY980">
        <f t="shared" si="576"/>
        <v>1105.06</v>
      </c>
      <c r="CZ980">
        <f t="shared" si="577"/>
        <v>526.22</v>
      </c>
      <c r="DA980">
        <f t="shared" si="578"/>
        <v>2.1</v>
      </c>
      <c r="DB980">
        <f t="shared" si="579"/>
        <v>263.11</v>
      </c>
      <c r="DC980">
        <f t="shared" si="580"/>
        <v>0</v>
      </c>
      <c r="DD980" t="s">
        <v>3</v>
      </c>
      <c r="DE980" t="s">
        <v>3</v>
      </c>
      <c r="DF980">
        <f t="shared" si="581"/>
        <v>165.76</v>
      </c>
      <c r="DG980">
        <f t="shared" si="582"/>
        <v>0</v>
      </c>
      <c r="DH980">
        <f t="shared" si="574"/>
        <v>0</v>
      </c>
      <c r="DI980">
        <f t="shared" si="566"/>
        <v>0</v>
      </c>
      <c r="DJ980">
        <f t="shared" si="583"/>
        <v>165.76</v>
      </c>
      <c r="DK980">
        <v>0</v>
      </c>
      <c r="DL980" t="s">
        <v>3</v>
      </c>
      <c r="DM980">
        <v>0</v>
      </c>
      <c r="DN980" t="s">
        <v>3</v>
      </c>
      <c r="DO980">
        <v>0</v>
      </c>
    </row>
    <row r="981" spans="1:119" x14ac:dyDescent="0.2">
      <c r="A981">
        <f>ROW(Source!A485)</f>
        <v>485</v>
      </c>
      <c r="B981">
        <v>85736473</v>
      </c>
      <c r="C981">
        <v>85738254</v>
      </c>
      <c r="D981">
        <v>85212378</v>
      </c>
      <c r="E981">
        <v>1</v>
      </c>
      <c r="F981">
        <v>1</v>
      </c>
      <c r="G981">
        <v>1081</v>
      </c>
      <c r="H981">
        <v>3</v>
      </c>
      <c r="I981" t="s">
        <v>411</v>
      </c>
      <c r="J981" t="s">
        <v>413</v>
      </c>
      <c r="K981" t="s">
        <v>412</v>
      </c>
      <c r="L981">
        <v>1354</v>
      </c>
      <c r="N981">
        <v>1010</v>
      </c>
      <c r="O981" t="s">
        <v>146</v>
      </c>
      <c r="P981" t="s">
        <v>146</v>
      </c>
      <c r="Q981">
        <v>1</v>
      </c>
      <c r="W981">
        <v>0</v>
      </c>
      <c r="X981">
        <v>-1746022724</v>
      </c>
      <c r="Y981">
        <f t="shared" si="575"/>
        <v>223.33333300000001</v>
      </c>
      <c r="AA981">
        <v>3.04</v>
      </c>
      <c r="AB981">
        <v>0</v>
      </c>
      <c r="AC981">
        <v>0</v>
      </c>
      <c r="AD981">
        <v>0</v>
      </c>
      <c r="AE981">
        <v>2.4700000000000002</v>
      </c>
      <c r="AF981">
        <v>0</v>
      </c>
      <c r="AG981">
        <v>0</v>
      </c>
      <c r="AH981">
        <v>0</v>
      </c>
      <c r="AI981">
        <v>1.23</v>
      </c>
      <c r="AJ981">
        <v>1</v>
      </c>
      <c r="AK981">
        <v>1</v>
      </c>
      <c r="AL981">
        <v>1</v>
      </c>
      <c r="AM981">
        <v>0</v>
      </c>
      <c r="AN981">
        <v>0</v>
      </c>
      <c r="AO981">
        <v>0</v>
      </c>
      <c r="AP981">
        <v>1</v>
      </c>
      <c r="AQ981">
        <v>0</v>
      </c>
      <c r="AR981">
        <v>0</v>
      </c>
      <c r="AS981" t="s">
        <v>3</v>
      </c>
      <c r="AT981">
        <v>223.33333300000001</v>
      </c>
      <c r="AU981" t="s">
        <v>42</v>
      </c>
      <c r="AV981">
        <v>0</v>
      </c>
      <c r="AW981">
        <v>1</v>
      </c>
      <c r="AX981">
        <v>-1</v>
      </c>
      <c r="AY981">
        <v>0</v>
      </c>
      <c r="AZ981">
        <v>0</v>
      </c>
      <c r="BA981" t="s">
        <v>3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CV981">
        <v>0</v>
      </c>
      <c r="CW981">
        <v>0</v>
      </c>
      <c r="CX981">
        <f>ROUND(Y981*Source!I485,9)</f>
        <v>66.999999900000006</v>
      </c>
      <c r="CY981">
        <f t="shared" si="576"/>
        <v>3.04</v>
      </c>
      <c r="CZ981">
        <f t="shared" si="577"/>
        <v>2.4700000000000002</v>
      </c>
      <c r="DA981">
        <f t="shared" si="578"/>
        <v>1.23</v>
      </c>
      <c r="DB981">
        <f t="shared" si="579"/>
        <v>551.63</v>
      </c>
      <c r="DC981">
        <f t="shared" si="580"/>
        <v>0</v>
      </c>
      <c r="DD981" t="s">
        <v>3</v>
      </c>
      <c r="DE981" t="s">
        <v>3</v>
      </c>
      <c r="DF981">
        <f t="shared" si="581"/>
        <v>203.68</v>
      </c>
      <c r="DG981">
        <f t="shared" si="582"/>
        <v>0</v>
      </c>
      <c r="DH981">
        <f t="shared" si="574"/>
        <v>0</v>
      </c>
      <c r="DI981">
        <f t="shared" si="566"/>
        <v>0</v>
      </c>
      <c r="DJ981">
        <f t="shared" si="583"/>
        <v>203.68</v>
      </c>
      <c r="DK981">
        <v>0</v>
      </c>
      <c r="DL981" t="s">
        <v>3</v>
      </c>
      <c r="DM981">
        <v>0</v>
      </c>
      <c r="DN981" t="s">
        <v>3</v>
      </c>
      <c r="DO981">
        <v>0</v>
      </c>
    </row>
    <row r="982" spans="1:119" x14ac:dyDescent="0.2">
      <c r="A982">
        <f>ROW(Source!A485)</f>
        <v>485</v>
      </c>
      <c r="B982">
        <v>85736473</v>
      </c>
      <c r="C982">
        <v>85738254</v>
      </c>
      <c r="D982">
        <v>85212387</v>
      </c>
      <c r="E982">
        <v>1</v>
      </c>
      <c r="F982">
        <v>1</v>
      </c>
      <c r="G982">
        <v>1081</v>
      </c>
      <c r="H982">
        <v>3</v>
      </c>
      <c r="I982" t="s">
        <v>419</v>
      </c>
      <c r="J982" t="s">
        <v>421</v>
      </c>
      <c r="K982" t="s">
        <v>420</v>
      </c>
      <c r="L982">
        <v>1354</v>
      </c>
      <c r="N982">
        <v>1010</v>
      </c>
      <c r="O982" t="s">
        <v>146</v>
      </c>
      <c r="P982" t="s">
        <v>146</v>
      </c>
      <c r="Q982">
        <v>1</v>
      </c>
      <c r="W982">
        <v>0</v>
      </c>
      <c r="X982">
        <v>2032628862</v>
      </c>
      <c r="Y982">
        <f t="shared" si="575"/>
        <v>466.66666700000002</v>
      </c>
      <c r="AA982">
        <v>4.28</v>
      </c>
      <c r="AB982">
        <v>0</v>
      </c>
      <c r="AC982">
        <v>0</v>
      </c>
      <c r="AD982">
        <v>0</v>
      </c>
      <c r="AE982">
        <v>1.9</v>
      </c>
      <c r="AF982">
        <v>0</v>
      </c>
      <c r="AG982">
        <v>0</v>
      </c>
      <c r="AH982">
        <v>0</v>
      </c>
      <c r="AI982">
        <v>2.25</v>
      </c>
      <c r="AJ982">
        <v>1</v>
      </c>
      <c r="AK982">
        <v>1</v>
      </c>
      <c r="AL982">
        <v>1</v>
      </c>
      <c r="AM982">
        <v>0</v>
      </c>
      <c r="AN982">
        <v>0</v>
      </c>
      <c r="AO982">
        <v>0</v>
      </c>
      <c r="AP982">
        <v>1</v>
      </c>
      <c r="AQ982">
        <v>0</v>
      </c>
      <c r="AR982">
        <v>0</v>
      </c>
      <c r="AS982" t="s">
        <v>3</v>
      </c>
      <c r="AT982">
        <v>466.66666700000002</v>
      </c>
      <c r="AU982" t="s">
        <v>42</v>
      </c>
      <c r="AV982">
        <v>0</v>
      </c>
      <c r="AW982">
        <v>1</v>
      </c>
      <c r="AX982">
        <v>-1</v>
      </c>
      <c r="AY982">
        <v>0</v>
      </c>
      <c r="AZ982">
        <v>0</v>
      </c>
      <c r="BA982" t="s">
        <v>3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CV982">
        <v>0</v>
      </c>
      <c r="CW982">
        <v>0</v>
      </c>
      <c r="CX982">
        <f>ROUND(Y982*Source!I485,9)</f>
        <v>140.00000009999999</v>
      </c>
      <c r="CY982">
        <f t="shared" si="576"/>
        <v>4.28</v>
      </c>
      <c r="CZ982">
        <f t="shared" si="577"/>
        <v>1.9</v>
      </c>
      <c r="DA982">
        <f t="shared" si="578"/>
        <v>2.25</v>
      </c>
      <c r="DB982">
        <f t="shared" si="579"/>
        <v>886.67</v>
      </c>
      <c r="DC982">
        <f t="shared" si="580"/>
        <v>0</v>
      </c>
      <c r="DD982" t="s">
        <v>3</v>
      </c>
      <c r="DE982" t="s">
        <v>3</v>
      </c>
      <c r="DF982">
        <f t="shared" si="581"/>
        <v>599.20000000000005</v>
      </c>
      <c r="DG982">
        <f t="shared" si="582"/>
        <v>0</v>
      </c>
      <c r="DH982">
        <f t="shared" si="574"/>
        <v>0</v>
      </c>
      <c r="DI982">
        <f t="shared" si="566"/>
        <v>0</v>
      </c>
      <c r="DJ982">
        <f t="shared" si="583"/>
        <v>599.20000000000005</v>
      </c>
      <c r="DK982">
        <v>0</v>
      </c>
      <c r="DL982" t="s">
        <v>3</v>
      </c>
      <c r="DM982">
        <v>0</v>
      </c>
      <c r="DN982" t="s">
        <v>3</v>
      </c>
      <c r="DO982">
        <v>0</v>
      </c>
    </row>
    <row r="983" spans="1:119" x14ac:dyDescent="0.2">
      <c r="A983">
        <f>ROW(Source!A485)</f>
        <v>485</v>
      </c>
      <c r="B983">
        <v>85736473</v>
      </c>
      <c r="C983">
        <v>85738254</v>
      </c>
      <c r="D983">
        <v>85212638</v>
      </c>
      <c r="E983">
        <v>1</v>
      </c>
      <c r="F983">
        <v>1</v>
      </c>
      <c r="G983">
        <v>1081</v>
      </c>
      <c r="H983">
        <v>3</v>
      </c>
      <c r="I983" t="s">
        <v>407</v>
      </c>
      <c r="J983" t="s">
        <v>409</v>
      </c>
      <c r="K983" t="s">
        <v>408</v>
      </c>
      <c r="L983">
        <v>1301</v>
      </c>
      <c r="N983">
        <v>1003</v>
      </c>
      <c r="O983" t="s">
        <v>156</v>
      </c>
      <c r="P983" t="s">
        <v>156</v>
      </c>
      <c r="Q983">
        <v>1</v>
      </c>
      <c r="W983">
        <v>0</v>
      </c>
      <c r="X983">
        <v>1466457120</v>
      </c>
      <c r="Y983">
        <f t="shared" si="575"/>
        <v>102.5</v>
      </c>
      <c r="AA983">
        <v>42.83</v>
      </c>
      <c r="AB983">
        <v>0</v>
      </c>
      <c r="AC983">
        <v>0</v>
      </c>
      <c r="AD983">
        <v>0</v>
      </c>
      <c r="AE983">
        <v>16.100000000000001</v>
      </c>
      <c r="AF983">
        <v>0</v>
      </c>
      <c r="AG983">
        <v>0</v>
      </c>
      <c r="AH983">
        <v>0</v>
      </c>
      <c r="AI983">
        <v>2.66</v>
      </c>
      <c r="AJ983">
        <v>1</v>
      </c>
      <c r="AK983">
        <v>1</v>
      </c>
      <c r="AL983">
        <v>1</v>
      </c>
      <c r="AM983">
        <v>0</v>
      </c>
      <c r="AN983">
        <v>0</v>
      </c>
      <c r="AO983">
        <v>0</v>
      </c>
      <c r="AP983">
        <v>1</v>
      </c>
      <c r="AQ983">
        <v>0</v>
      </c>
      <c r="AR983">
        <v>0</v>
      </c>
      <c r="AS983" t="s">
        <v>3</v>
      </c>
      <c r="AT983">
        <v>102.5</v>
      </c>
      <c r="AU983" t="s">
        <v>42</v>
      </c>
      <c r="AV983">
        <v>0</v>
      </c>
      <c r="AW983">
        <v>1</v>
      </c>
      <c r="AX983">
        <v>-1</v>
      </c>
      <c r="AY983">
        <v>0</v>
      </c>
      <c r="AZ983">
        <v>0</v>
      </c>
      <c r="BA983" t="s">
        <v>3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CV983">
        <v>0</v>
      </c>
      <c r="CW983">
        <v>0</v>
      </c>
      <c r="CX983">
        <f>ROUND(Y983*Source!I485,9)</f>
        <v>30.75</v>
      </c>
      <c r="CY983">
        <f t="shared" si="576"/>
        <v>42.83</v>
      </c>
      <c r="CZ983">
        <f t="shared" si="577"/>
        <v>16.100000000000001</v>
      </c>
      <c r="DA983">
        <f t="shared" si="578"/>
        <v>2.66</v>
      </c>
      <c r="DB983">
        <f t="shared" si="579"/>
        <v>1650.25</v>
      </c>
      <c r="DC983">
        <f t="shared" si="580"/>
        <v>0</v>
      </c>
      <c r="DD983" t="s">
        <v>3</v>
      </c>
      <c r="DE983" t="s">
        <v>3</v>
      </c>
      <c r="DF983">
        <f t="shared" si="581"/>
        <v>1317.02</v>
      </c>
      <c r="DG983">
        <f t="shared" si="582"/>
        <v>0</v>
      </c>
      <c r="DH983">
        <f t="shared" si="574"/>
        <v>0</v>
      </c>
      <c r="DI983">
        <f t="shared" si="566"/>
        <v>0</v>
      </c>
      <c r="DJ983">
        <f t="shared" si="583"/>
        <v>1317.02</v>
      </c>
      <c r="DK983">
        <v>0</v>
      </c>
      <c r="DL983" t="s">
        <v>3</v>
      </c>
      <c r="DM983">
        <v>0</v>
      </c>
      <c r="DN983" t="s">
        <v>3</v>
      </c>
      <c r="DO983">
        <v>0</v>
      </c>
    </row>
    <row r="984" spans="1:119" x14ac:dyDescent="0.2">
      <c r="A984">
        <f>ROW(Source!A485)</f>
        <v>485</v>
      </c>
      <c r="B984">
        <v>85736473</v>
      </c>
      <c r="C984">
        <v>85738254</v>
      </c>
      <c r="D984">
        <v>85212776</v>
      </c>
      <c r="E984">
        <v>1</v>
      </c>
      <c r="F984">
        <v>1</v>
      </c>
      <c r="G984">
        <v>1081</v>
      </c>
      <c r="H984">
        <v>3</v>
      </c>
      <c r="I984" t="s">
        <v>415</v>
      </c>
      <c r="J984" t="s">
        <v>417</v>
      </c>
      <c r="K984" t="s">
        <v>416</v>
      </c>
      <c r="L984">
        <v>1354</v>
      </c>
      <c r="N984">
        <v>1010</v>
      </c>
      <c r="O984" t="s">
        <v>146</v>
      </c>
      <c r="P984" t="s">
        <v>146</v>
      </c>
      <c r="Q984">
        <v>1</v>
      </c>
      <c r="W984">
        <v>0</v>
      </c>
      <c r="X984">
        <v>-446217125</v>
      </c>
      <c r="Y984">
        <f t="shared" si="575"/>
        <v>100</v>
      </c>
      <c r="AA984">
        <v>22.99</v>
      </c>
      <c r="AB984">
        <v>0</v>
      </c>
      <c r="AC984">
        <v>0</v>
      </c>
      <c r="AD984">
        <v>0</v>
      </c>
      <c r="AE984">
        <v>5.41</v>
      </c>
      <c r="AF984">
        <v>0</v>
      </c>
      <c r="AG984">
        <v>0</v>
      </c>
      <c r="AH984">
        <v>0</v>
      </c>
      <c r="AI984">
        <v>4.25</v>
      </c>
      <c r="AJ984">
        <v>1</v>
      </c>
      <c r="AK984">
        <v>1</v>
      </c>
      <c r="AL984">
        <v>1</v>
      </c>
      <c r="AM984">
        <v>0</v>
      </c>
      <c r="AN984">
        <v>0</v>
      </c>
      <c r="AO984">
        <v>0</v>
      </c>
      <c r="AP984">
        <v>1</v>
      </c>
      <c r="AQ984">
        <v>0</v>
      </c>
      <c r="AR984">
        <v>0</v>
      </c>
      <c r="AS984" t="s">
        <v>3</v>
      </c>
      <c r="AT984">
        <v>100</v>
      </c>
      <c r="AU984" t="s">
        <v>42</v>
      </c>
      <c r="AV984">
        <v>0</v>
      </c>
      <c r="AW984">
        <v>1</v>
      </c>
      <c r="AX984">
        <v>-1</v>
      </c>
      <c r="AY984">
        <v>0</v>
      </c>
      <c r="AZ984">
        <v>0</v>
      </c>
      <c r="BA984" t="s">
        <v>3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CV984">
        <v>0</v>
      </c>
      <c r="CW984">
        <v>0</v>
      </c>
      <c r="CX984">
        <f>ROUND(Y984*Source!I485,9)</f>
        <v>30</v>
      </c>
      <c r="CY984">
        <f t="shared" si="576"/>
        <v>22.99</v>
      </c>
      <c r="CZ984">
        <f t="shared" si="577"/>
        <v>5.41</v>
      </c>
      <c r="DA984">
        <f t="shared" si="578"/>
        <v>4.25</v>
      </c>
      <c r="DB984">
        <f t="shared" si="579"/>
        <v>541</v>
      </c>
      <c r="DC984">
        <f t="shared" si="580"/>
        <v>0</v>
      </c>
      <c r="DD984" t="s">
        <v>3</v>
      </c>
      <c r="DE984" t="s">
        <v>3</v>
      </c>
      <c r="DF984">
        <f t="shared" si="581"/>
        <v>689.7</v>
      </c>
      <c r="DG984">
        <f t="shared" si="582"/>
        <v>0</v>
      </c>
      <c r="DH984">
        <f t="shared" si="574"/>
        <v>0</v>
      </c>
      <c r="DI984">
        <f t="shared" si="566"/>
        <v>0</v>
      </c>
      <c r="DJ984">
        <f t="shared" si="583"/>
        <v>689.7</v>
      </c>
      <c r="DK984">
        <v>0</v>
      </c>
      <c r="DL984" t="s">
        <v>3</v>
      </c>
      <c r="DM984">
        <v>0</v>
      </c>
      <c r="DN984" t="s">
        <v>3</v>
      </c>
      <c r="DO984">
        <v>0</v>
      </c>
    </row>
    <row r="985" spans="1:119" x14ac:dyDescent="0.2">
      <c r="A985">
        <f>ROW(Source!A485)</f>
        <v>485</v>
      </c>
      <c r="B985">
        <v>85736473</v>
      </c>
      <c r="C985">
        <v>85738254</v>
      </c>
      <c r="D985">
        <v>85212822</v>
      </c>
      <c r="E985">
        <v>1</v>
      </c>
      <c r="F985">
        <v>1</v>
      </c>
      <c r="G985">
        <v>1081</v>
      </c>
      <c r="H985">
        <v>3</v>
      </c>
      <c r="I985" t="s">
        <v>423</v>
      </c>
      <c r="J985" t="s">
        <v>425</v>
      </c>
      <c r="K985" t="s">
        <v>424</v>
      </c>
      <c r="L985">
        <v>1354</v>
      </c>
      <c r="N985">
        <v>1010</v>
      </c>
      <c r="O985" t="s">
        <v>146</v>
      </c>
      <c r="P985" t="s">
        <v>146</v>
      </c>
      <c r="Q985">
        <v>1</v>
      </c>
      <c r="W985">
        <v>0</v>
      </c>
      <c r="X985">
        <v>761068647</v>
      </c>
      <c r="Y985">
        <f t="shared" si="575"/>
        <v>33.333333000000003</v>
      </c>
      <c r="AA985">
        <v>215.94</v>
      </c>
      <c r="AB985">
        <v>0</v>
      </c>
      <c r="AC985">
        <v>0</v>
      </c>
      <c r="AD985">
        <v>0</v>
      </c>
      <c r="AE985">
        <v>24.29</v>
      </c>
      <c r="AF985">
        <v>0</v>
      </c>
      <c r="AG985">
        <v>0</v>
      </c>
      <c r="AH985">
        <v>0</v>
      </c>
      <c r="AI985">
        <v>8.89</v>
      </c>
      <c r="AJ985">
        <v>1</v>
      </c>
      <c r="AK985">
        <v>1</v>
      </c>
      <c r="AL985">
        <v>1</v>
      </c>
      <c r="AM985">
        <v>0</v>
      </c>
      <c r="AN985">
        <v>0</v>
      </c>
      <c r="AO985">
        <v>0</v>
      </c>
      <c r="AP985">
        <v>1</v>
      </c>
      <c r="AQ985">
        <v>0</v>
      </c>
      <c r="AR985">
        <v>0</v>
      </c>
      <c r="AS985" t="s">
        <v>3</v>
      </c>
      <c r="AT985">
        <v>33.333333000000003</v>
      </c>
      <c r="AU985" t="s">
        <v>42</v>
      </c>
      <c r="AV985">
        <v>0</v>
      </c>
      <c r="AW985">
        <v>1</v>
      </c>
      <c r="AX985">
        <v>-1</v>
      </c>
      <c r="AY985">
        <v>0</v>
      </c>
      <c r="AZ985">
        <v>0</v>
      </c>
      <c r="BA985" t="s">
        <v>3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CV985">
        <v>0</v>
      </c>
      <c r="CW985">
        <v>0</v>
      </c>
      <c r="CX985">
        <f>ROUND(Y985*Source!I485,9)</f>
        <v>9.9999999000000006</v>
      </c>
      <c r="CY985">
        <f t="shared" si="576"/>
        <v>215.94</v>
      </c>
      <c r="CZ985">
        <f t="shared" si="577"/>
        <v>24.29</v>
      </c>
      <c r="DA985">
        <f t="shared" si="578"/>
        <v>8.89</v>
      </c>
      <c r="DB985">
        <f t="shared" si="579"/>
        <v>809.67</v>
      </c>
      <c r="DC985">
        <f t="shared" si="580"/>
        <v>0</v>
      </c>
      <c r="DD985" t="s">
        <v>3</v>
      </c>
      <c r="DE985" t="s">
        <v>3</v>
      </c>
      <c r="DF985">
        <f t="shared" si="581"/>
        <v>2159.4</v>
      </c>
      <c r="DG985">
        <f t="shared" si="582"/>
        <v>0</v>
      </c>
      <c r="DH985">
        <f t="shared" si="574"/>
        <v>0</v>
      </c>
      <c r="DI985">
        <f t="shared" si="566"/>
        <v>0</v>
      </c>
      <c r="DJ985">
        <f t="shared" si="583"/>
        <v>2159.4</v>
      </c>
      <c r="DK985">
        <v>0</v>
      </c>
      <c r="DL985" t="s">
        <v>3</v>
      </c>
      <c r="DM985">
        <v>0</v>
      </c>
      <c r="DN985" t="s">
        <v>3</v>
      </c>
      <c r="DO985">
        <v>0</v>
      </c>
    </row>
    <row r="986" spans="1:119" x14ac:dyDescent="0.2">
      <c r="A986">
        <f>ROW(Source!A485)</f>
        <v>485</v>
      </c>
      <c r="B986">
        <v>85736473</v>
      </c>
      <c r="C986">
        <v>85738254</v>
      </c>
      <c r="D986">
        <v>85208910</v>
      </c>
      <c r="E986">
        <v>1</v>
      </c>
      <c r="F986">
        <v>1</v>
      </c>
      <c r="G986">
        <v>1081</v>
      </c>
      <c r="H986">
        <v>3</v>
      </c>
      <c r="I986" t="s">
        <v>427</v>
      </c>
      <c r="J986" t="s">
        <v>429</v>
      </c>
      <c r="K986" t="s">
        <v>428</v>
      </c>
      <c r="L986">
        <v>1354</v>
      </c>
      <c r="N986">
        <v>1010</v>
      </c>
      <c r="O986" t="s">
        <v>146</v>
      </c>
      <c r="P986" t="s">
        <v>146</v>
      </c>
      <c r="Q986">
        <v>1</v>
      </c>
      <c r="W986">
        <v>0</v>
      </c>
      <c r="X986">
        <v>1847581397</v>
      </c>
      <c r="Y986">
        <f t="shared" si="575"/>
        <v>1.05</v>
      </c>
      <c r="AA986">
        <v>73.88</v>
      </c>
      <c r="AB986">
        <v>0</v>
      </c>
      <c r="AC986">
        <v>0</v>
      </c>
      <c r="AD986">
        <v>0</v>
      </c>
      <c r="AE986">
        <v>11.82</v>
      </c>
      <c r="AF986">
        <v>0</v>
      </c>
      <c r="AG986">
        <v>0</v>
      </c>
      <c r="AH986">
        <v>0</v>
      </c>
      <c r="AI986">
        <v>6.25</v>
      </c>
      <c r="AJ986">
        <v>1</v>
      </c>
      <c r="AK986">
        <v>1</v>
      </c>
      <c r="AL986">
        <v>1</v>
      </c>
      <c r="AM986">
        <v>0</v>
      </c>
      <c r="AN986">
        <v>0</v>
      </c>
      <c r="AO986">
        <v>0</v>
      </c>
      <c r="AP986">
        <v>1</v>
      </c>
      <c r="AQ986">
        <v>0</v>
      </c>
      <c r="AR986">
        <v>0</v>
      </c>
      <c r="AS986" t="s">
        <v>3</v>
      </c>
      <c r="AT986">
        <v>1.05</v>
      </c>
      <c r="AU986" t="s">
        <v>42</v>
      </c>
      <c r="AV986">
        <v>0</v>
      </c>
      <c r="AW986">
        <v>1</v>
      </c>
      <c r="AX986">
        <v>-1</v>
      </c>
      <c r="AY986">
        <v>0</v>
      </c>
      <c r="AZ986">
        <v>0</v>
      </c>
      <c r="BA986" t="s">
        <v>3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CV986">
        <v>0</v>
      </c>
      <c r="CW986">
        <v>0</v>
      </c>
      <c r="CX986">
        <f>ROUND(Y986*Source!I485,9)</f>
        <v>0.315</v>
      </c>
      <c r="CY986">
        <f t="shared" si="576"/>
        <v>73.88</v>
      </c>
      <c r="CZ986">
        <f t="shared" si="577"/>
        <v>11.82</v>
      </c>
      <c r="DA986">
        <f t="shared" si="578"/>
        <v>6.25</v>
      </c>
      <c r="DB986">
        <f t="shared" si="579"/>
        <v>12.41</v>
      </c>
      <c r="DC986">
        <f t="shared" si="580"/>
        <v>0</v>
      </c>
      <c r="DD986" t="s">
        <v>3</v>
      </c>
      <c r="DE986" t="s">
        <v>3</v>
      </c>
      <c r="DF986">
        <f t="shared" si="581"/>
        <v>23.27</v>
      </c>
      <c r="DG986">
        <f t="shared" si="582"/>
        <v>0</v>
      </c>
      <c r="DH986">
        <f t="shared" si="574"/>
        <v>0</v>
      </c>
      <c r="DI986">
        <f t="shared" si="566"/>
        <v>0</v>
      </c>
      <c r="DJ986">
        <f t="shared" si="583"/>
        <v>23.27</v>
      </c>
      <c r="DK986">
        <v>0</v>
      </c>
      <c r="DL986" t="s">
        <v>3</v>
      </c>
      <c r="DM986">
        <v>0</v>
      </c>
      <c r="DN986" t="s">
        <v>3</v>
      </c>
      <c r="DO986">
        <v>0</v>
      </c>
    </row>
    <row r="987" spans="1:119" x14ac:dyDescent="0.2">
      <c r="A987">
        <f>ROW(Source!A500)</f>
        <v>500</v>
      </c>
      <c r="B987">
        <v>85736471</v>
      </c>
      <c r="C987">
        <v>85738294</v>
      </c>
      <c r="D987">
        <v>85164021</v>
      </c>
      <c r="E987">
        <v>1081</v>
      </c>
      <c r="F987">
        <v>1</v>
      </c>
      <c r="G987">
        <v>1081</v>
      </c>
      <c r="H987">
        <v>1</v>
      </c>
      <c r="I987" t="s">
        <v>684</v>
      </c>
      <c r="J987" t="s">
        <v>3</v>
      </c>
      <c r="K987" t="s">
        <v>685</v>
      </c>
      <c r="L987">
        <v>1191</v>
      </c>
      <c r="N987">
        <v>1013</v>
      </c>
      <c r="O987" t="s">
        <v>686</v>
      </c>
      <c r="P987" t="s">
        <v>686</v>
      </c>
      <c r="Q987">
        <v>1</v>
      </c>
      <c r="W987">
        <v>0</v>
      </c>
      <c r="X987">
        <v>476480486</v>
      </c>
      <c r="Y987">
        <f>((AT987*1.15)*1.2)</f>
        <v>3.2291999999999996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1</v>
      </c>
      <c r="AJ987">
        <v>1</v>
      </c>
      <c r="AK987">
        <v>1</v>
      </c>
      <c r="AL987">
        <v>1</v>
      </c>
      <c r="AM987">
        <v>-2</v>
      </c>
      <c r="AN987">
        <v>0</v>
      </c>
      <c r="AO987">
        <v>1</v>
      </c>
      <c r="AP987">
        <v>1</v>
      </c>
      <c r="AQ987">
        <v>0</v>
      </c>
      <c r="AR987">
        <v>0</v>
      </c>
      <c r="AS987" t="s">
        <v>3</v>
      </c>
      <c r="AT987">
        <v>2.34</v>
      </c>
      <c r="AU987" t="s">
        <v>141</v>
      </c>
      <c r="AV987">
        <v>1</v>
      </c>
      <c r="AW987">
        <v>2</v>
      </c>
      <c r="AX987">
        <v>85738297</v>
      </c>
      <c r="AY987">
        <v>1</v>
      </c>
      <c r="AZ987">
        <v>0</v>
      </c>
      <c r="BA987">
        <v>973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CU987">
        <f>ROUND(AT987*Source!I500*AH987*AL987,2)</f>
        <v>0</v>
      </c>
      <c r="CV987">
        <f>ROUND(Y987*Source!I500,9)</f>
        <v>7.2979919999999998</v>
      </c>
      <c r="CW987">
        <v>0</v>
      </c>
      <c r="CX987">
        <f>ROUND(Y987*Source!I500,9)</f>
        <v>7.2979919999999998</v>
      </c>
      <c r="CY987">
        <f>AD987</f>
        <v>0</v>
      </c>
      <c r="CZ987">
        <f>AH987</f>
        <v>0</v>
      </c>
      <c r="DA987">
        <f>AL987</f>
        <v>1</v>
      </c>
      <c r="DB987">
        <f>ROUND(((ROUND(AT987*CZ987,2)*1.15)*1.2),6)</f>
        <v>0</v>
      </c>
      <c r="DC987">
        <f>ROUND(((ROUND(AT987*AG987,2)*1.15)*1.2),6)</f>
        <v>0</v>
      </c>
      <c r="DD987" t="s">
        <v>3</v>
      </c>
      <c r="DE987" t="s">
        <v>3</v>
      </c>
      <c r="DF987">
        <f t="shared" ref="DF987:DF1011" si="584">ROUND(ROUND(AE987,2)*CX987,2)</f>
        <v>0</v>
      </c>
      <c r="DG987">
        <f t="shared" si="582"/>
        <v>0</v>
      </c>
      <c r="DH987">
        <f t="shared" si="574"/>
        <v>0</v>
      </c>
      <c r="DI987">
        <f t="shared" si="566"/>
        <v>0</v>
      </c>
      <c r="DJ987">
        <f>DI987</f>
        <v>0</v>
      </c>
      <c r="DK987">
        <v>0</v>
      </c>
      <c r="DL987" t="s">
        <v>3</v>
      </c>
      <c r="DM987">
        <v>0</v>
      </c>
      <c r="DN987" t="s">
        <v>3</v>
      </c>
      <c r="DO987">
        <v>0</v>
      </c>
    </row>
    <row r="988" spans="1:119" x14ac:dyDescent="0.2">
      <c r="A988">
        <f>ROW(Source!A500)</f>
        <v>500</v>
      </c>
      <c r="B988">
        <v>85736471</v>
      </c>
      <c r="C988">
        <v>85738294</v>
      </c>
      <c r="D988">
        <v>85229650</v>
      </c>
      <c r="E988">
        <v>1</v>
      </c>
      <c r="F988">
        <v>1</v>
      </c>
      <c r="G988">
        <v>1081</v>
      </c>
      <c r="H988">
        <v>2</v>
      </c>
      <c r="I988" t="s">
        <v>781</v>
      </c>
      <c r="J988" t="s">
        <v>782</v>
      </c>
      <c r="K988" t="s">
        <v>783</v>
      </c>
      <c r="L988">
        <v>1368</v>
      </c>
      <c r="N988">
        <v>1011</v>
      </c>
      <c r="O988" t="s">
        <v>690</v>
      </c>
      <c r="P988" t="s">
        <v>690</v>
      </c>
      <c r="Q988">
        <v>1</v>
      </c>
      <c r="W988">
        <v>0</v>
      </c>
      <c r="X988">
        <v>1594272634</v>
      </c>
      <c r="Y988">
        <f>((AT988*1.25)*1.2)</f>
        <v>1.5</v>
      </c>
      <c r="AA988">
        <v>0</v>
      </c>
      <c r="AB988">
        <v>1.68</v>
      </c>
      <c r="AC988">
        <v>0</v>
      </c>
      <c r="AD988">
        <v>0</v>
      </c>
      <c r="AE988">
        <v>0</v>
      </c>
      <c r="AF988">
        <v>1.57</v>
      </c>
      <c r="AG988">
        <v>0</v>
      </c>
      <c r="AH988">
        <v>0</v>
      </c>
      <c r="AI988">
        <v>1</v>
      </c>
      <c r="AJ988">
        <v>1</v>
      </c>
      <c r="AK988">
        <v>1</v>
      </c>
      <c r="AL988">
        <v>1</v>
      </c>
      <c r="AM988">
        <v>-2</v>
      </c>
      <c r="AN988">
        <v>0</v>
      </c>
      <c r="AO988">
        <v>1</v>
      </c>
      <c r="AP988">
        <v>1</v>
      </c>
      <c r="AQ988">
        <v>0</v>
      </c>
      <c r="AR988">
        <v>0</v>
      </c>
      <c r="AS988" t="s">
        <v>3</v>
      </c>
      <c r="AT988">
        <v>1</v>
      </c>
      <c r="AU988" t="s">
        <v>140</v>
      </c>
      <c r="AV988">
        <v>0</v>
      </c>
      <c r="AW988">
        <v>2</v>
      </c>
      <c r="AX988">
        <v>85738298</v>
      </c>
      <c r="AY988">
        <v>1</v>
      </c>
      <c r="AZ988">
        <v>0</v>
      </c>
      <c r="BA988">
        <v>974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CV988">
        <v>0</v>
      </c>
      <c r="CW988">
        <f>ROUND(Y988*Source!I500*DO988,9)</f>
        <v>0</v>
      </c>
      <c r="CX988">
        <f>ROUND(Y988*Source!I500,9)</f>
        <v>3.39</v>
      </c>
      <c r="CY988">
        <f>AB988</f>
        <v>1.68</v>
      </c>
      <c r="CZ988">
        <f>AF988</f>
        <v>1.57</v>
      </c>
      <c r="DA988">
        <f>AJ988</f>
        <v>1</v>
      </c>
      <c r="DB988">
        <f>ROUND(((ROUND(AT988*CZ988,2)*1.25)*1.2),6)</f>
        <v>2.355</v>
      </c>
      <c r="DC988">
        <f>ROUND(((ROUND(AT988*AG988,2)*1.25)*1.2),6)</f>
        <v>0</v>
      </c>
      <c r="DD988" t="s">
        <v>3</v>
      </c>
      <c r="DE988" t="s">
        <v>3</v>
      </c>
      <c r="DF988">
        <f t="shared" si="584"/>
        <v>0</v>
      </c>
      <c r="DG988">
        <f t="shared" si="582"/>
        <v>5.32</v>
      </c>
      <c r="DH988">
        <f t="shared" si="574"/>
        <v>0</v>
      </c>
      <c r="DI988">
        <f t="shared" si="566"/>
        <v>0</v>
      </c>
      <c r="DJ988">
        <f>DG988</f>
        <v>5.32</v>
      </c>
      <c r="DK988">
        <v>0</v>
      </c>
      <c r="DL988" t="s">
        <v>3</v>
      </c>
      <c r="DM988">
        <v>0</v>
      </c>
      <c r="DN988" t="s">
        <v>3</v>
      </c>
      <c r="DO988">
        <v>0</v>
      </c>
    </row>
    <row r="989" spans="1:119" x14ac:dyDescent="0.2">
      <c r="A989">
        <f>ROW(Source!A501)</f>
        <v>501</v>
      </c>
      <c r="B989">
        <v>85736473</v>
      </c>
      <c r="C989">
        <v>85738294</v>
      </c>
      <c r="D989">
        <v>85164021</v>
      </c>
      <c r="E989">
        <v>1081</v>
      </c>
      <c r="F989">
        <v>1</v>
      </c>
      <c r="G989">
        <v>1081</v>
      </c>
      <c r="H989">
        <v>1</v>
      </c>
      <c r="I989" t="s">
        <v>684</v>
      </c>
      <c r="J989" t="s">
        <v>3</v>
      </c>
      <c r="K989" t="s">
        <v>685</v>
      </c>
      <c r="L989">
        <v>1191</v>
      </c>
      <c r="N989">
        <v>1013</v>
      </c>
      <c r="O989" t="s">
        <v>686</v>
      </c>
      <c r="P989" t="s">
        <v>686</v>
      </c>
      <c r="Q989">
        <v>1</v>
      </c>
      <c r="W989">
        <v>0</v>
      </c>
      <c r="X989">
        <v>476480486</v>
      </c>
      <c r="Y989">
        <f>((AT989*1.15)*1.2)</f>
        <v>3.2291999999999996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1</v>
      </c>
      <c r="AJ989">
        <v>1</v>
      </c>
      <c r="AK989">
        <v>1</v>
      </c>
      <c r="AL989">
        <v>1</v>
      </c>
      <c r="AM989">
        <v>5</v>
      </c>
      <c r="AN989">
        <v>0</v>
      </c>
      <c r="AO989">
        <v>1</v>
      </c>
      <c r="AP989">
        <v>1</v>
      </c>
      <c r="AQ989">
        <v>0</v>
      </c>
      <c r="AR989">
        <v>0</v>
      </c>
      <c r="AS989" t="s">
        <v>3</v>
      </c>
      <c r="AT989">
        <v>2.34</v>
      </c>
      <c r="AU989" t="s">
        <v>141</v>
      </c>
      <c r="AV989">
        <v>1</v>
      </c>
      <c r="AW989">
        <v>2</v>
      </c>
      <c r="AX989">
        <v>85738297</v>
      </c>
      <c r="AY989">
        <v>1</v>
      </c>
      <c r="AZ989">
        <v>0</v>
      </c>
      <c r="BA989">
        <v>975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CU989">
        <f>ROUND(AT989*Source!I501*AH989*AL989,2)</f>
        <v>0</v>
      </c>
      <c r="CV989">
        <f>ROUND(Y989*Source!I501,9)</f>
        <v>7.2979919999999998</v>
      </c>
      <c r="CW989">
        <v>0</v>
      </c>
      <c r="CX989">
        <f>ROUND(Y989*Source!I501,9)</f>
        <v>7.2979919999999998</v>
      </c>
      <c r="CY989">
        <f>AD989</f>
        <v>0</v>
      </c>
      <c r="CZ989">
        <f>AH989</f>
        <v>0</v>
      </c>
      <c r="DA989">
        <f>AL989</f>
        <v>1</v>
      </c>
      <c r="DB989">
        <f>ROUND(((ROUND(AT989*CZ989,2)*1.15)*1.2),6)</f>
        <v>0</v>
      </c>
      <c r="DC989">
        <f>ROUND(((ROUND(AT989*AG989,2)*1.15)*1.2),6)</f>
        <v>0</v>
      </c>
      <c r="DD989" t="s">
        <v>3</v>
      </c>
      <c r="DE989" t="s">
        <v>3</v>
      </c>
      <c r="DF989">
        <f t="shared" si="584"/>
        <v>0</v>
      </c>
      <c r="DG989">
        <f t="shared" si="582"/>
        <v>0</v>
      </c>
      <c r="DH989">
        <f t="shared" si="574"/>
        <v>0</v>
      </c>
      <c r="DI989">
        <f t="shared" si="566"/>
        <v>0</v>
      </c>
      <c r="DJ989">
        <f>DI989</f>
        <v>0</v>
      </c>
      <c r="DK989">
        <v>0</v>
      </c>
      <c r="DL989" t="s">
        <v>3</v>
      </c>
      <c r="DM989">
        <v>0</v>
      </c>
      <c r="DN989" t="s">
        <v>3</v>
      </c>
      <c r="DO989">
        <v>0</v>
      </c>
    </row>
    <row r="990" spans="1:119" x14ac:dyDescent="0.2">
      <c r="A990">
        <f>ROW(Source!A501)</f>
        <v>501</v>
      </c>
      <c r="B990">
        <v>85736473</v>
      </c>
      <c r="C990">
        <v>85738294</v>
      </c>
      <c r="D990">
        <v>85229650</v>
      </c>
      <c r="E990">
        <v>1</v>
      </c>
      <c r="F990">
        <v>1</v>
      </c>
      <c r="G990">
        <v>1081</v>
      </c>
      <c r="H990">
        <v>2</v>
      </c>
      <c r="I990" t="s">
        <v>781</v>
      </c>
      <c r="J990" t="s">
        <v>782</v>
      </c>
      <c r="K990" t="s">
        <v>783</v>
      </c>
      <c r="L990">
        <v>1368</v>
      </c>
      <c r="N990">
        <v>1011</v>
      </c>
      <c r="O990" t="s">
        <v>690</v>
      </c>
      <c r="P990" t="s">
        <v>690</v>
      </c>
      <c r="Q990">
        <v>1</v>
      </c>
      <c r="W990">
        <v>0</v>
      </c>
      <c r="X990">
        <v>1594272634</v>
      </c>
      <c r="Y990">
        <f>((AT990*1.25)*1.2)</f>
        <v>1.5</v>
      </c>
      <c r="AA990">
        <v>0</v>
      </c>
      <c r="AB990">
        <v>20.99</v>
      </c>
      <c r="AC990">
        <v>0</v>
      </c>
      <c r="AD990">
        <v>0</v>
      </c>
      <c r="AE990">
        <v>0</v>
      </c>
      <c r="AF990">
        <v>1.57</v>
      </c>
      <c r="AG990">
        <v>0</v>
      </c>
      <c r="AH990">
        <v>0</v>
      </c>
      <c r="AI990">
        <v>1</v>
      </c>
      <c r="AJ990">
        <v>12.53</v>
      </c>
      <c r="AK990">
        <v>1</v>
      </c>
      <c r="AL990">
        <v>1</v>
      </c>
      <c r="AM990">
        <v>2</v>
      </c>
      <c r="AN990">
        <v>0</v>
      </c>
      <c r="AO990">
        <v>1</v>
      </c>
      <c r="AP990">
        <v>1</v>
      </c>
      <c r="AQ990">
        <v>0</v>
      </c>
      <c r="AR990">
        <v>0</v>
      </c>
      <c r="AS990" t="s">
        <v>3</v>
      </c>
      <c r="AT990">
        <v>1</v>
      </c>
      <c r="AU990" t="s">
        <v>140</v>
      </c>
      <c r="AV990">
        <v>0</v>
      </c>
      <c r="AW990">
        <v>2</v>
      </c>
      <c r="AX990">
        <v>85738298</v>
      </c>
      <c r="AY990">
        <v>1</v>
      </c>
      <c r="AZ990">
        <v>0</v>
      </c>
      <c r="BA990">
        <v>976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CV990">
        <v>0</v>
      </c>
      <c r="CW990">
        <f>ROUND(Y990*Source!I501*DO990,9)</f>
        <v>0</v>
      </c>
      <c r="CX990">
        <f>ROUND(Y990*Source!I501,9)</f>
        <v>3.39</v>
      </c>
      <c r="CY990">
        <f>AB990</f>
        <v>20.99</v>
      </c>
      <c r="CZ990">
        <f>AF990</f>
        <v>1.57</v>
      </c>
      <c r="DA990">
        <f>AJ990</f>
        <v>12.53</v>
      </c>
      <c r="DB990">
        <f>ROUND(((ROUND(AT990*CZ990,2)*1.25)*1.2),6)</f>
        <v>2.355</v>
      </c>
      <c r="DC990">
        <f>ROUND(((ROUND(AT990*AG990,2)*1.25)*1.2),6)</f>
        <v>0</v>
      </c>
      <c r="DD990" t="s">
        <v>3</v>
      </c>
      <c r="DE990" t="s">
        <v>3</v>
      </c>
      <c r="DF990">
        <f t="shared" si="584"/>
        <v>0</v>
      </c>
      <c r="DG990">
        <f>ROUND(ROUND(AF990*AJ990,2)*CX990,2)</f>
        <v>66.680000000000007</v>
      </c>
      <c r="DH990">
        <f t="shared" si="574"/>
        <v>0</v>
      </c>
      <c r="DI990">
        <f t="shared" si="566"/>
        <v>0</v>
      </c>
      <c r="DJ990">
        <f>DG990</f>
        <v>66.680000000000007</v>
      </c>
      <c r="DK990">
        <v>0</v>
      </c>
      <c r="DL990" t="s">
        <v>3</v>
      </c>
      <c r="DM990">
        <v>0</v>
      </c>
      <c r="DN990" t="s">
        <v>3</v>
      </c>
      <c r="DO990">
        <v>0</v>
      </c>
    </row>
    <row r="991" spans="1:119" x14ac:dyDescent="0.2">
      <c r="A991">
        <f>ROW(Source!A502)</f>
        <v>502</v>
      </c>
      <c r="B991">
        <v>85736471</v>
      </c>
      <c r="C991">
        <v>85738299</v>
      </c>
      <c r="D991">
        <v>85164021</v>
      </c>
      <c r="E991">
        <v>1081</v>
      </c>
      <c r="F991">
        <v>1</v>
      </c>
      <c r="G991">
        <v>1081</v>
      </c>
      <c r="H991">
        <v>1</v>
      </c>
      <c r="I991" t="s">
        <v>684</v>
      </c>
      <c r="J991" t="s">
        <v>3</v>
      </c>
      <c r="K991" t="s">
        <v>685</v>
      </c>
      <c r="L991">
        <v>1191</v>
      </c>
      <c r="N991">
        <v>1013</v>
      </c>
      <c r="O991" t="s">
        <v>686</v>
      </c>
      <c r="P991" t="s">
        <v>686</v>
      </c>
      <c r="Q991">
        <v>1</v>
      </c>
      <c r="W991">
        <v>0</v>
      </c>
      <c r="X991">
        <v>476480486</v>
      </c>
      <c r="Y991">
        <f>((AT991*1.15)*1.2)</f>
        <v>19.430399999999999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1</v>
      </c>
      <c r="AK991">
        <v>1</v>
      </c>
      <c r="AL991">
        <v>1</v>
      </c>
      <c r="AM991">
        <v>-2</v>
      </c>
      <c r="AN991">
        <v>0</v>
      </c>
      <c r="AO991">
        <v>1</v>
      </c>
      <c r="AP991">
        <v>1</v>
      </c>
      <c r="AQ991">
        <v>0</v>
      </c>
      <c r="AR991">
        <v>0</v>
      </c>
      <c r="AS991" t="s">
        <v>3</v>
      </c>
      <c r="AT991">
        <v>14.08</v>
      </c>
      <c r="AU991" t="s">
        <v>141</v>
      </c>
      <c r="AV991">
        <v>1</v>
      </c>
      <c r="AW991">
        <v>2</v>
      </c>
      <c r="AX991">
        <v>85738317</v>
      </c>
      <c r="AY991">
        <v>1</v>
      </c>
      <c r="AZ991">
        <v>0</v>
      </c>
      <c r="BA991">
        <v>977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CU991">
        <f>ROUND(AT991*Source!I502*AH991*AL991,2)</f>
        <v>0</v>
      </c>
      <c r="CV991">
        <f>ROUND(Y991*Source!I502,9)</f>
        <v>5.8291199999999996</v>
      </c>
      <c r="CW991">
        <v>0</v>
      </c>
      <c r="CX991">
        <f>ROUND(Y991*Source!I502,9)</f>
        <v>5.8291199999999996</v>
      </c>
      <c r="CY991">
        <f>AD991</f>
        <v>0</v>
      </c>
      <c r="CZ991">
        <f>AH991</f>
        <v>0</v>
      </c>
      <c r="DA991">
        <f>AL991</f>
        <v>1</v>
      </c>
      <c r="DB991">
        <f>ROUND(((ROUND(AT991*CZ991,2)*1.15)*1.2),6)</f>
        <v>0</v>
      </c>
      <c r="DC991">
        <f>ROUND(((ROUND(AT991*AG991,2)*1.15)*1.2),6)</f>
        <v>0</v>
      </c>
      <c r="DD991" t="s">
        <v>3</v>
      </c>
      <c r="DE991" t="s">
        <v>3</v>
      </c>
      <c r="DF991">
        <f t="shared" si="584"/>
        <v>0</v>
      </c>
      <c r="DG991">
        <f t="shared" ref="DG991:DG1007" si="585">ROUND(ROUND(AF991,2)*CX991,2)</f>
        <v>0</v>
      </c>
      <c r="DH991">
        <f t="shared" si="574"/>
        <v>0</v>
      </c>
      <c r="DI991">
        <f t="shared" si="566"/>
        <v>0</v>
      </c>
      <c r="DJ991">
        <f>DI991</f>
        <v>0</v>
      </c>
      <c r="DK991">
        <v>0</v>
      </c>
      <c r="DL991" t="s">
        <v>3</v>
      </c>
      <c r="DM991">
        <v>0</v>
      </c>
      <c r="DN991" t="s">
        <v>3</v>
      </c>
      <c r="DO991">
        <v>0</v>
      </c>
    </row>
    <row r="992" spans="1:119" x14ac:dyDescent="0.2">
      <c r="A992">
        <f>ROW(Source!A502)</f>
        <v>502</v>
      </c>
      <c r="B992">
        <v>85736471</v>
      </c>
      <c r="C992">
        <v>85738299</v>
      </c>
      <c r="D992">
        <v>85229587</v>
      </c>
      <c r="E992">
        <v>1</v>
      </c>
      <c r="F992">
        <v>1</v>
      </c>
      <c r="G992">
        <v>1081</v>
      </c>
      <c r="H992">
        <v>2</v>
      </c>
      <c r="I992" t="s">
        <v>701</v>
      </c>
      <c r="J992" t="s">
        <v>702</v>
      </c>
      <c r="K992" t="s">
        <v>703</v>
      </c>
      <c r="L992">
        <v>1368</v>
      </c>
      <c r="N992">
        <v>1011</v>
      </c>
      <c r="O992" t="s">
        <v>690</v>
      </c>
      <c r="P992" t="s">
        <v>690</v>
      </c>
      <c r="Q992">
        <v>1</v>
      </c>
      <c r="W992">
        <v>0</v>
      </c>
      <c r="X992">
        <v>-286665822</v>
      </c>
      <c r="Y992">
        <f>((AT992*1.25)*1.2)</f>
        <v>3.0749999999999997</v>
      </c>
      <c r="AA992">
        <v>0</v>
      </c>
      <c r="AB992">
        <v>6.17</v>
      </c>
      <c r="AC992">
        <v>0</v>
      </c>
      <c r="AD992">
        <v>0</v>
      </c>
      <c r="AE992">
        <v>0</v>
      </c>
      <c r="AF992">
        <v>5.78</v>
      </c>
      <c r="AG992">
        <v>0</v>
      </c>
      <c r="AH992">
        <v>0</v>
      </c>
      <c r="AI992">
        <v>1</v>
      </c>
      <c r="AJ992">
        <v>1</v>
      </c>
      <c r="AK992">
        <v>1</v>
      </c>
      <c r="AL992">
        <v>1</v>
      </c>
      <c r="AM992">
        <v>-2</v>
      </c>
      <c r="AN992">
        <v>0</v>
      </c>
      <c r="AO992">
        <v>1</v>
      </c>
      <c r="AP992">
        <v>1</v>
      </c>
      <c r="AQ992">
        <v>0</v>
      </c>
      <c r="AR992">
        <v>0</v>
      </c>
      <c r="AS992" t="s">
        <v>3</v>
      </c>
      <c r="AT992">
        <v>2.0499999999999998</v>
      </c>
      <c r="AU992" t="s">
        <v>140</v>
      </c>
      <c r="AV992">
        <v>0</v>
      </c>
      <c r="AW992">
        <v>2</v>
      </c>
      <c r="AX992">
        <v>85738318</v>
      </c>
      <c r="AY992">
        <v>1</v>
      </c>
      <c r="AZ992">
        <v>0</v>
      </c>
      <c r="BA992">
        <v>978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CV992">
        <v>0</v>
      </c>
      <c r="CW992">
        <f>ROUND(Y992*Source!I502*DO992,9)</f>
        <v>0</v>
      </c>
      <c r="CX992">
        <f>ROUND(Y992*Source!I502,9)</f>
        <v>0.92249999999999999</v>
      </c>
      <c r="CY992">
        <f>AB992</f>
        <v>6.17</v>
      </c>
      <c r="CZ992">
        <f>AF992</f>
        <v>5.78</v>
      </c>
      <c r="DA992">
        <f>AJ992</f>
        <v>1</v>
      </c>
      <c r="DB992">
        <f>ROUND(((ROUND(AT992*CZ992,2)*1.25)*1.2),6)</f>
        <v>17.774999999999999</v>
      </c>
      <c r="DC992">
        <f>ROUND(((ROUND(AT992*AG992,2)*1.25)*1.2),6)</f>
        <v>0</v>
      </c>
      <c r="DD992" t="s">
        <v>3</v>
      </c>
      <c r="DE992" t="s">
        <v>3</v>
      </c>
      <c r="DF992">
        <f t="shared" si="584"/>
        <v>0</v>
      </c>
      <c r="DG992">
        <f t="shared" si="585"/>
        <v>5.33</v>
      </c>
      <c r="DH992">
        <f t="shared" si="574"/>
        <v>0</v>
      </c>
      <c r="DI992">
        <f t="shared" si="566"/>
        <v>0</v>
      </c>
      <c r="DJ992">
        <f>DG992</f>
        <v>5.33</v>
      </c>
      <c r="DK992">
        <v>0</v>
      </c>
      <c r="DL992" t="s">
        <v>3</v>
      </c>
      <c r="DM992">
        <v>0</v>
      </c>
      <c r="DN992" t="s">
        <v>3</v>
      </c>
      <c r="DO992">
        <v>0</v>
      </c>
    </row>
    <row r="993" spans="1:119" x14ac:dyDescent="0.2">
      <c r="A993">
        <f>ROW(Source!A502)</f>
        <v>502</v>
      </c>
      <c r="B993">
        <v>85736471</v>
      </c>
      <c r="C993">
        <v>85738299</v>
      </c>
      <c r="D993">
        <v>85229932</v>
      </c>
      <c r="E993">
        <v>1</v>
      </c>
      <c r="F993">
        <v>1</v>
      </c>
      <c r="G993">
        <v>1081</v>
      </c>
      <c r="H993">
        <v>2</v>
      </c>
      <c r="I993" t="s">
        <v>704</v>
      </c>
      <c r="J993" t="s">
        <v>705</v>
      </c>
      <c r="K993" t="s">
        <v>706</v>
      </c>
      <c r="L993">
        <v>1368</v>
      </c>
      <c r="N993">
        <v>1011</v>
      </c>
      <c r="O993" t="s">
        <v>690</v>
      </c>
      <c r="P993" t="s">
        <v>690</v>
      </c>
      <c r="Q993">
        <v>1</v>
      </c>
      <c r="W993">
        <v>0</v>
      </c>
      <c r="X993">
        <v>874612079</v>
      </c>
      <c r="Y993">
        <f>((AT993*1.25)*1.2)</f>
        <v>0.09</v>
      </c>
      <c r="AA993">
        <v>0</v>
      </c>
      <c r="AB993">
        <v>88.67</v>
      </c>
      <c r="AC993">
        <v>13.47</v>
      </c>
      <c r="AD993">
        <v>0</v>
      </c>
      <c r="AE993">
        <v>0</v>
      </c>
      <c r="AF993">
        <v>83.1</v>
      </c>
      <c r="AG993">
        <v>12.62</v>
      </c>
      <c r="AH993">
        <v>0</v>
      </c>
      <c r="AI993">
        <v>1</v>
      </c>
      <c r="AJ993">
        <v>1</v>
      </c>
      <c r="AK993">
        <v>1</v>
      </c>
      <c r="AL993">
        <v>1</v>
      </c>
      <c r="AM993">
        <v>-2</v>
      </c>
      <c r="AN993">
        <v>0</v>
      </c>
      <c r="AO993">
        <v>1</v>
      </c>
      <c r="AP993">
        <v>1</v>
      </c>
      <c r="AQ993">
        <v>0</v>
      </c>
      <c r="AR993">
        <v>0</v>
      </c>
      <c r="AS993" t="s">
        <v>3</v>
      </c>
      <c r="AT993">
        <v>0.06</v>
      </c>
      <c r="AU993" t="s">
        <v>140</v>
      </c>
      <c r="AV993">
        <v>0</v>
      </c>
      <c r="AW993">
        <v>2</v>
      </c>
      <c r="AX993">
        <v>85738319</v>
      </c>
      <c r="AY993">
        <v>1</v>
      </c>
      <c r="AZ993">
        <v>0</v>
      </c>
      <c r="BA993">
        <v>979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CV993">
        <v>0</v>
      </c>
      <c r="CW993">
        <f>ROUND(Y993*Source!I502*DO993,9)</f>
        <v>0.34073999999999999</v>
      </c>
      <c r="CX993">
        <f>ROUND(Y993*Source!I502,9)</f>
        <v>2.7E-2</v>
      </c>
      <c r="CY993">
        <f>AB993</f>
        <v>88.67</v>
      </c>
      <c r="CZ993">
        <f>AF993</f>
        <v>83.1</v>
      </c>
      <c r="DA993">
        <f>AJ993</f>
        <v>1</v>
      </c>
      <c r="DB993">
        <f>ROUND(((ROUND(AT993*CZ993,2)*1.25)*1.2),6)</f>
        <v>7.4850000000000003</v>
      </c>
      <c r="DC993">
        <f>ROUND(((ROUND(AT993*AG993,2)*1.25)*1.2),6)</f>
        <v>1.1399999999999999</v>
      </c>
      <c r="DD993" t="s">
        <v>3</v>
      </c>
      <c r="DE993" t="s">
        <v>3</v>
      </c>
      <c r="DF993">
        <f t="shared" si="584"/>
        <v>0</v>
      </c>
      <c r="DG993">
        <f t="shared" si="585"/>
        <v>2.2400000000000002</v>
      </c>
      <c r="DH993">
        <f t="shared" si="574"/>
        <v>0.34</v>
      </c>
      <c r="DI993">
        <f t="shared" si="566"/>
        <v>0</v>
      </c>
      <c r="DJ993">
        <f>DG993</f>
        <v>2.2400000000000002</v>
      </c>
      <c r="DK993">
        <v>0</v>
      </c>
      <c r="DL993" t="s">
        <v>707</v>
      </c>
      <c r="DM993">
        <v>0</v>
      </c>
      <c r="DN993" t="s">
        <v>686</v>
      </c>
      <c r="DO993">
        <v>12.62</v>
      </c>
    </row>
    <row r="994" spans="1:119" x14ac:dyDescent="0.2">
      <c r="A994">
        <f>ROW(Source!A502)</f>
        <v>502</v>
      </c>
      <c r="B994">
        <v>85736471</v>
      </c>
      <c r="C994">
        <v>85738299</v>
      </c>
      <c r="D994">
        <v>85229986</v>
      </c>
      <c r="E994">
        <v>1</v>
      </c>
      <c r="F994">
        <v>1</v>
      </c>
      <c r="G994">
        <v>1081</v>
      </c>
      <c r="H994">
        <v>2</v>
      </c>
      <c r="I994" t="s">
        <v>708</v>
      </c>
      <c r="J994" t="s">
        <v>709</v>
      </c>
      <c r="K994" t="s">
        <v>710</v>
      </c>
      <c r="L994">
        <v>1368</v>
      </c>
      <c r="N994">
        <v>1011</v>
      </c>
      <c r="O994" t="s">
        <v>690</v>
      </c>
      <c r="P994" t="s">
        <v>690</v>
      </c>
      <c r="Q994">
        <v>1</v>
      </c>
      <c r="W994">
        <v>0</v>
      </c>
      <c r="X994">
        <v>-1895752648</v>
      </c>
      <c r="Y994">
        <f>((AT994*1.25)*1.2)</f>
        <v>3.5999999999999996</v>
      </c>
      <c r="AA994">
        <v>0</v>
      </c>
      <c r="AB994">
        <v>0.82</v>
      </c>
      <c r="AC994">
        <v>0</v>
      </c>
      <c r="AD994">
        <v>0</v>
      </c>
      <c r="AE994">
        <v>0</v>
      </c>
      <c r="AF994">
        <v>0.77</v>
      </c>
      <c r="AG994">
        <v>0</v>
      </c>
      <c r="AH994">
        <v>0</v>
      </c>
      <c r="AI994">
        <v>1</v>
      </c>
      <c r="AJ994">
        <v>1</v>
      </c>
      <c r="AK994">
        <v>1</v>
      </c>
      <c r="AL994">
        <v>1</v>
      </c>
      <c r="AM994">
        <v>-2</v>
      </c>
      <c r="AN994">
        <v>0</v>
      </c>
      <c r="AO994">
        <v>1</v>
      </c>
      <c r="AP994">
        <v>1</v>
      </c>
      <c r="AQ994">
        <v>0</v>
      </c>
      <c r="AR994">
        <v>0</v>
      </c>
      <c r="AS994" t="s">
        <v>3</v>
      </c>
      <c r="AT994">
        <v>2.4</v>
      </c>
      <c r="AU994" t="s">
        <v>140</v>
      </c>
      <c r="AV994">
        <v>0</v>
      </c>
      <c r="AW994">
        <v>2</v>
      </c>
      <c r="AX994">
        <v>85738320</v>
      </c>
      <c r="AY994">
        <v>1</v>
      </c>
      <c r="AZ994">
        <v>0</v>
      </c>
      <c r="BA994">
        <v>980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CV994">
        <v>0</v>
      </c>
      <c r="CW994">
        <f>ROUND(Y994*Source!I502*DO994,9)</f>
        <v>0</v>
      </c>
      <c r="CX994">
        <f>ROUND(Y994*Source!I502,9)</f>
        <v>1.08</v>
      </c>
      <c r="CY994">
        <f>AB994</f>
        <v>0.82</v>
      </c>
      <c r="CZ994">
        <f>AF994</f>
        <v>0.77</v>
      </c>
      <c r="DA994">
        <f>AJ994</f>
        <v>1</v>
      </c>
      <c r="DB994">
        <f>ROUND(((ROUND(AT994*CZ994,2)*1.25)*1.2),6)</f>
        <v>2.7749999999999999</v>
      </c>
      <c r="DC994">
        <f>ROUND(((ROUND(AT994*AG994,2)*1.25)*1.2),6)</f>
        <v>0</v>
      </c>
      <c r="DD994" t="s">
        <v>3</v>
      </c>
      <c r="DE994" t="s">
        <v>3</v>
      </c>
      <c r="DF994">
        <f t="shared" si="584"/>
        <v>0</v>
      </c>
      <c r="DG994">
        <f t="shared" si="585"/>
        <v>0.83</v>
      </c>
      <c r="DH994">
        <f t="shared" si="574"/>
        <v>0</v>
      </c>
      <c r="DI994">
        <f t="shared" si="566"/>
        <v>0</v>
      </c>
      <c r="DJ994">
        <f>DG994</f>
        <v>0.83</v>
      </c>
      <c r="DK994">
        <v>0</v>
      </c>
      <c r="DL994" t="s">
        <v>3</v>
      </c>
      <c r="DM994">
        <v>0</v>
      </c>
      <c r="DN994" t="s">
        <v>3</v>
      </c>
      <c r="DO994">
        <v>0</v>
      </c>
    </row>
    <row r="995" spans="1:119" x14ac:dyDescent="0.2">
      <c r="A995">
        <f>ROW(Source!A502)</f>
        <v>502</v>
      </c>
      <c r="B995">
        <v>85736471</v>
      </c>
      <c r="C995">
        <v>85738299</v>
      </c>
      <c r="D995">
        <v>85230019</v>
      </c>
      <c r="E995">
        <v>1</v>
      </c>
      <c r="F995">
        <v>1</v>
      </c>
      <c r="G995">
        <v>1081</v>
      </c>
      <c r="H995">
        <v>2</v>
      </c>
      <c r="I995" t="s">
        <v>711</v>
      </c>
      <c r="J995" t="s">
        <v>712</v>
      </c>
      <c r="K995" t="s">
        <v>713</v>
      </c>
      <c r="L995">
        <v>1368</v>
      </c>
      <c r="N995">
        <v>1011</v>
      </c>
      <c r="O995" t="s">
        <v>690</v>
      </c>
      <c r="P995" t="s">
        <v>690</v>
      </c>
      <c r="Q995">
        <v>1</v>
      </c>
      <c r="W995">
        <v>0</v>
      </c>
      <c r="X995">
        <v>-643591644</v>
      </c>
      <c r="Y995">
        <f>((AT995*1.25)*1.2)</f>
        <v>3.15</v>
      </c>
      <c r="AA995">
        <v>0</v>
      </c>
      <c r="AB995">
        <v>0.5</v>
      </c>
      <c r="AC995">
        <v>0</v>
      </c>
      <c r="AD995">
        <v>0</v>
      </c>
      <c r="AE995">
        <v>0</v>
      </c>
      <c r="AF995">
        <v>0.47</v>
      </c>
      <c r="AG995">
        <v>0</v>
      </c>
      <c r="AH995">
        <v>0</v>
      </c>
      <c r="AI995">
        <v>1</v>
      </c>
      <c r="AJ995">
        <v>1</v>
      </c>
      <c r="AK995">
        <v>1</v>
      </c>
      <c r="AL995">
        <v>1</v>
      </c>
      <c r="AM995">
        <v>-2</v>
      </c>
      <c r="AN995">
        <v>0</v>
      </c>
      <c r="AO995">
        <v>1</v>
      </c>
      <c r="AP995">
        <v>1</v>
      </c>
      <c r="AQ995">
        <v>0</v>
      </c>
      <c r="AR995">
        <v>0</v>
      </c>
      <c r="AS995" t="s">
        <v>3</v>
      </c>
      <c r="AT995">
        <v>2.1</v>
      </c>
      <c r="AU995" t="s">
        <v>140</v>
      </c>
      <c r="AV995">
        <v>0</v>
      </c>
      <c r="AW995">
        <v>2</v>
      </c>
      <c r="AX995">
        <v>85738321</v>
      </c>
      <c r="AY995">
        <v>1</v>
      </c>
      <c r="AZ995">
        <v>0</v>
      </c>
      <c r="BA995">
        <v>981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CV995">
        <v>0</v>
      </c>
      <c r="CW995">
        <f>ROUND(Y995*Source!I502*DO995,9)</f>
        <v>0</v>
      </c>
      <c r="CX995">
        <f>ROUND(Y995*Source!I502,9)</f>
        <v>0.94499999999999995</v>
      </c>
      <c r="CY995">
        <f>AB995</f>
        <v>0.5</v>
      </c>
      <c r="CZ995">
        <f>AF995</f>
        <v>0.47</v>
      </c>
      <c r="DA995">
        <f>AJ995</f>
        <v>1</v>
      </c>
      <c r="DB995">
        <f>ROUND(((ROUND(AT995*CZ995,2)*1.25)*1.2),6)</f>
        <v>1.4850000000000001</v>
      </c>
      <c r="DC995">
        <f>ROUND(((ROUND(AT995*AG995,2)*1.25)*1.2),6)</f>
        <v>0</v>
      </c>
      <c r="DD995" t="s">
        <v>3</v>
      </c>
      <c r="DE995" t="s">
        <v>3</v>
      </c>
      <c r="DF995">
        <f t="shared" si="584"/>
        <v>0</v>
      </c>
      <c r="DG995">
        <f t="shared" si="585"/>
        <v>0.44</v>
      </c>
      <c r="DH995">
        <f t="shared" si="574"/>
        <v>0</v>
      </c>
      <c r="DI995">
        <f t="shared" si="566"/>
        <v>0</v>
      </c>
      <c r="DJ995">
        <f>DG995</f>
        <v>0.44</v>
      </c>
      <c r="DK995">
        <v>0</v>
      </c>
      <c r="DL995" t="s">
        <v>3</v>
      </c>
      <c r="DM995">
        <v>0</v>
      </c>
      <c r="DN995" t="s">
        <v>3</v>
      </c>
      <c r="DO995">
        <v>0</v>
      </c>
    </row>
    <row r="996" spans="1:119" x14ac:dyDescent="0.2">
      <c r="A996">
        <f>ROW(Source!A502)</f>
        <v>502</v>
      </c>
      <c r="B996">
        <v>85736471</v>
      </c>
      <c r="C996">
        <v>85738299</v>
      </c>
      <c r="D996">
        <v>85198960</v>
      </c>
      <c r="E996">
        <v>1</v>
      </c>
      <c r="F996">
        <v>1</v>
      </c>
      <c r="G996">
        <v>1081</v>
      </c>
      <c r="H996">
        <v>3</v>
      </c>
      <c r="I996" t="s">
        <v>714</v>
      </c>
      <c r="J996" t="s">
        <v>715</v>
      </c>
      <c r="K996" t="s">
        <v>716</v>
      </c>
      <c r="L996">
        <v>1339</v>
      </c>
      <c r="N996">
        <v>1007</v>
      </c>
      <c r="O996" t="s">
        <v>694</v>
      </c>
      <c r="P996" t="s">
        <v>694</v>
      </c>
      <c r="Q996">
        <v>1</v>
      </c>
      <c r="W996">
        <v>0</v>
      </c>
      <c r="X996">
        <v>-1622585150</v>
      </c>
      <c r="Y996">
        <f t="shared" ref="Y996:Y1006" si="586">((AT996*1)*1)</f>
        <v>1.1262000000000001</v>
      </c>
      <c r="AA996">
        <v>7.07</v>
      </c>
      <c r="AB996">
        <v>0</v>
      </c>
      <c r="AC996">
        <v>0</v>
      </c>
      <c r="AD996">
        <v>0</v>
      </c>
      <c r="AE996">
        <v>7.07</v>
      </c>
      <c r="AF996">
        <v>0</v>
      </c>
      <c r="AG996">
        <v>0</v>
      </c>
      <c r="AH996">
        <v>0</v>
      </c>
      <c r="AI996">
        <v>1</v>
      </c>
      <c r="AJ996">
        <v>1</v>
      </c>
      <c r="AK996">
        <v>1</v>
      </c>
      <c r="AL996">
        <v>1</v>
      </c>
      <c r="AM996">
        <v>-2</v>
      </c>
      <c r="AN996">
        <v>0</v>
      </c>
      <c r="AO996">
        <v>1</v>
      </c>
      <c r="AP996">
        <v>1</v>
      </c>
      <c r="AQ996">
        <v>0</v>
      </c>
      <c r="AR996">
        <v>0</v>
      </c>
      <c r="AS996" t="s">
        <v>3</v>
      </c>
      <c r="AT996">
        <v>1.1262000000000001</v>
      </c>
      <c r="AU996" t="s">
        <v>42</v>
      </c>
      <c r="AV996">
        <v>0</v>
      </c>
      <c r="AW996">
        <v>2</v>
      </c>
      <c r="AX996">
        <v>85738322</v>
      </c>
      <c r="AY996">
        <v>1</v>
      </c>
      <c r="AZ996">
        <v>0</v>
      </c>
      <c r="BA996">
        <v>982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CV996">
        <v>0</v>
      </c>
      <c r="CW996">
        <v>0</v>
      </c>
      <c r="CX996">
        <f>ROUND(Y996*Source!I502,9)</f>
        <v>0.33785999999999999</v>
      </c>
      <c r="CY996">
        <f t="shared" ref="CY996:CY1006" si="587">AA996</f>
        <v>7.07</v>
      </c>
      <c r="CZ996">
        <f t="shared" ref="CZ996:CZ1006" si="588">AE996</f>
        <v>7.07</v>
      </c>
      <c r="DA996">
        <f t="shared" ref="DA996:DA1006" si="589">AI996</f>
        <v>1</v>
      </c>
      <c r="DB996">
        <f t="shared" ref="DB996:DB1006" si="590">ROUND(((ROUND(AT996*CZ996,2)*1)*1),6)</f>
        <v>7.96</v>
      </c>
      <c r="DC996">
        <f t="shared" ref="DC996:DC1006" si="591">ROUND(((ROUND(AT996*AG996,2)*1)*1),6)</f>
        <v>0</v>
      </c>
      <c r="DD996" t="s">
        <v>3</v>
      </c>
      <c r="DE996" t="s">
        <v>3</v>
      </c>
      <c r="DF996">
        <f t="shared" si="584"/>
        <v>2.39</v>
      </c>
      <c r="DG996">
        <f t="shared" si="585"/>
        <v>0</v>
      </c>
      <c r="DH996">
        <f t="shared" si="574"/>
        <v>0</v>
      </c>
      <c r="DI996">
        <f t="shared" si="566"/>
        <v>0</v>
      </c>
      <c r="DJ996">
        <f t="shared" ref="DJ996:DJ1006" si="592">DF996</f>
        <v>2.39</v>
      </c>
      <c r="DK996">
        <v>0</v>
      </c>
      <c r="DL996" t="s">
        <v>3</v>
      </c>
      <c r="DM996">
        <v>0</v>
      </c>
      <c r="DN996" t="s">
        <v>3</v>
      </c>
      <c r="DO996">
        <v>0</v>
      </c>
    </row>
    <row r="997" spans="1:119" x14ac:dyDescent="0.2">
      <c r="A997">
        <f>ROW(Source!A502)</f>
        <v>502</v>
      </c>
      <c r="B997">
        <v>85736471</v>
      </c>
      <c r="C997">
        <v>85738299</v>
      </c>
      <c r="D997">
        <v>85201473</v>
      </c>
      <c r="E997">
        <v>1</v>
      </c>
      <c r="F997">
        <v>1</v>
      </c>
      <c r="G997">
        <v>1081</v>
      </c>
      <c r="H997">
        <v>3</v>
      </c>
      <c r="I997" t="s">
        <v>717</v>
      </c>
      <c r="J997" t="s">
        <v>718</v>
      </c>
      <c r="K997" t="s">
        <v>719</v>
      </c>
      <c r="L997">
        <v>1355</v>
      </c>
      <c r="N997">
        <v>1010</v>
      </c>
      <c r="O997" t="s">
        <v>70</v>
      </c>
      <c r="P997" t="s">
        <v>70</v>
      </c>
      <c r="Q997">
        <v>100</v>
      </c>
      <c r="W997">
        <v>0</v>
      </c>
      <c r="X997">
        <v>-252588073</v>
      </c>
      <c r="Y997">
        <f t="shared" si="586"/>
        <v>1.43</v>
      </c>
      <c r="AA997">
        <v>15.04</v>
      </c>
      <c r="AB997">
        <v>0</v>
      </c>
      <c r="AC997">
        <v>0</v>
      </c>
      <c r="AD997">
        <v>0</v>
      </c>
      <c r="AE997">
        <v>15.04</v>
      </c>
      <c r="AF997">
        <v>0</v>
      </c>
      <c r="AG997">
        <v>0</v>
      </c>
      <c r="AH997">
        <v>0</v>
      </c>
      <c r="AI997">
        <v>1</v>
      </c>
      <c r="AJ997">
        <v>1</v>
      </c>
      <c r="AK997">
        <v>1</v>
      </c>
      <c r="AL997">
        <v>1</v>
      </c>
      <c r="AM997">
        <v>-2</v>
      </c>
      <c r="AN997">
        <v>0</v>
      </c>
      <c r="AO997">
        <v>1</v>
      </c>
      <c r="AP997">
        <v>1</v>
      </c>
      <c r="AQ997">
        <v>0</v>
      </c>
      <c r="AR997">
        <v>0</v>
      </c>
      <c r="AS997" t="s">
        <v>3</v>
      </c>
      <c r="AT997">
        <v>1.43</v>
      </c>
      <c r="AU997" t="s">
        <v>42</v>
      </c>
      <c r="AV997">
        <v>0</v>
      </c>
      <c r="AW997">
        <v>2</v>
      </c>
      <c r="AX997">
        <v>85738323</v>
      </c>
      <c r="AY997">
        <v>1</v>
      </c>
      <c r="AZ997">
        <v>0</v>
      </c>
      <c r="BA997">
        <v>983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CV997">
        <v>0</v>
      </c>
      <c r="CW997">
        <v>0</v>
      </c>
      <c r="CX997">
        <f>ROUND(Y997*Source!I502,9)</f>
        <v>0.42899999999999999</v>
      </c>
      <c r="CY997">
        <f t="shared" si="587"/>
        <v>15.04</v>
      </c>
      <c r="CZ997">
        <f t="shared" si="588"/>
        <v>15.04</v>
      </c>
      <c r="DA997">
        <f t="shared" si="589"/>
        <v>1</v>
      </c>
      <c r="DB997">
        <f t="shared" si="590"/>
        <v>21.51</v>
      </c>
      <c r="DC997">
        <f t="shared" si="591"/>
        <v>0</v>
      </c>
      <c r="DD997" t="s">
        <v>3</v>
      </c>
      <c r="DE997" t="s">
        <v>3</v>
      </c>
      <c r="DF997">
        <f t="shared" si="584"/>
        <v>6.45</v>
      </c>
      <c r="DG997">
        <f t="shared" si="585"/>
        <v>0</v>
      </c>
      <c r="DH997">
        <f t="shared" si="574"/>
        <v>0</v>
      </c>
      <c r="DI997">
        <f t="shared" si="566"/>
        <v>0</v>
      </c>
      <c r="DJ997">
        <f t="shared" si="592"/>
        <v>6.45</v>
      </c>
      <c r="DK997">
        <v>0</v>
      </c>
      <c r="DL997" t="s">
        <v>3</v>
      </c>
      <c r="DM997">
        <v>0</v>
      </c>
      <c r="DN997" t="s">
        <v>3</v>
      </c>
      <c r="DO997">
        <v>0</v>
      </c>
    </row>
    <row r="998" spans="1:119" x14ac:dyDescent="0.2">
      <c r="A998">
        <f>ROW(Source!A502)</f>
        <v>502</v>
      </c>
      <c r="B998">
        <v>85736471</v>
      </c>
      <c r="C998">
        <v>85738299</v>
      </c>
      <c r="D998">
        <v>85201707</v>
      </c>
      <c r="E998">
        <v>1</v>
      </c>
      <c r="F998">
        <v>1</v>
      </c>
      <c r="G998">
        <v>1081</v>
      </c>
      <c r="H998">
        <v>3</v>
      </c>
      <c r="I998" t="s">
        <v>720</v>
      </c>
      <c r="J998" t="s">
        <v>721</v>
      </c>
      <c r="K998" t="s">
        <v>722</v>
      </c>
      <c r="L998">
        <v>1346</v>
      </c>
      <c r="N998">
        <v>1009</v>
      </c>
      <c r="O998" t="s">
        <v>723</v>
      </c>
      <c r="P998" t="s">
        <v>723</v>
      </c>
      <c r="Q998">
        <v>1</v>
      </c>
      <c r="W998">
        <v>0</v>
      </c>
      <c r="X998">
        <v>-1236264219</v>
      </c>
      <c r="Y998">
        <f t="shared" si="586"/>
        <v>2.7170000000000001</v>
      </c>
      <c r="AA998">
        <v>38.729999999999997</v>
      </c>
      <c r="AB998">
        <v>0</v>
      </c>
      <c r="AC998">
        <v>0</v>
      </c>
      <c r="AD998">
        <v>0</v>
      </c>
      <c r="AE998">
        <v>38.729999999999997</v>
      </c>
      <c r="AF998">
        <v>0</v>
      </c>
      <c r="AG998">
        <v>0</v>
      </c>
      <c r="AH998">
        <v>0</v>
      </c>
      <c r="AI998">
        <v>1</v>
      </c>
      <c r="AJ998">
        <v>1</v>
      </c>
      <c r="AK998">
        <v>1</v>
      </c>
      <c r="AL998">
        <v>1</v>
      </c>
      <c r="AM998">
        <v>-2</v>
      </c>
      <c r="AN998">
        <v>0</v>
      </c>
      <c r="AO998">
        <v>1</v>
      </c>
      <c r="AP998">
        <v>1</v>
      </c>
      <c r="AQ998">
        <v>0</v>
      </c>
      <c r="AR998">
        <v>0</v>
      </c>
      <c r="AS998" t="s">
        <v>3</v>
      </c>
      <c r="AT998">
        <v>2.7170000000000001</v>
      </c>
      <c r="AU998" t="s">
        <v>42</v>
      </c>
      <c r="AV998">
        <v>0</v>
      </c>
      <c r="AW998">
        <v>2</v>
      </c>
      <c r="AX998">
        <v>85738324</v>
      </c>
      <c r="AY998">
        <v>1</v>
      </c>
      <c r="AZ998">
        <v>0</v>
      </c>
      <c r="BA998">
        <v>984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CV998">
        <v>0</v>
      </c>
      <c r="CW998">
        <v>0</v>
      </c>
      <c r="CX998">
        <f>ROUND(Y998*Source!I502,9)</f>
        <v>0.81510000000000005</v>
      </c>
      <c r="CY998">
        <f t="shared" si="587"/>
        <v>38.729999999999997</v>
      </c>
      <c r="CZ998">
        <f t="shared" si="588"/>
        <v>38.729999999999997</v>
      </c>
      <c r="DA998">
        <f t="shared" si="589"/>
        <v>1</v>
      </c>
      <c r="DB998">
        <f t="shared" si="590"/>
        <v>105.23</v>
      </c>
      <c r="DC998">
        <f t="shared" si="591"/>
        <v>0</v>
      </c>
      <c r="DD998" t="s">
        <v>3</v>
      </c>
      <c r="DE998" t="s">
        <v>3</v>
      </c>
      <c r="DF998">
        <f t="shared" si="584"/>
        <v>31.57</v>
      </c>
      <c r="DG998">
        <f t="shared" si="585"/>
        <v>0</v>
      </c>
      <c r="DH998">
        <f t="shared" si="574"/>
        <v>0</v>
      </c>
      <c r="DI998">
        <f t="shared" si="566"/>
        <v>0</v>
      </c>
      <c r="DJ998">
        <f t="shared" si="592"/>
        <v>31.57</v>
      </c>
      <c r="DK998">
        <v>0</v>
      </c>
      <c r="DL998" t="s">
        <v>3</v>
      </c>
      <c r="DM998">
        <v>0</v>
      </c>
      <c r="DN998" t="s">
        <v>3</v>
      </c>
      <c r="DO998">
        <v>0</v>
      </c>
    </row>
    <row r="999" spans="1:119" x14ac:dyDescent="0.2">
      <c r="A999">
        <f>ROW(Source!A502)</f>
        <v>502</v>
      </c>
      <c r="B999">
        <v>85736471</v>
      </c>
      <c r="C999">
        <v>85738299</v>
      </c>
      <c r="D999">
        <v>85215474</v>
      </c>
      <c r="E999">
        <v>1</v>
      </c>
      <c r="F999">
        <v>1</v>
      </c>
      <c r="G999">
        <v>1081</v>
      </c>
      <c r="H999">
        <v>3</v>
      </c>
      <c r="I999" t="s">
        <v>403</v>
      </c>
      <c r="J999" t="s">
        <v>405</v>
      </c>
      <c r="K999" t="s">
        <v>404</v>
      </c>
      <c r="L999">
        <v>1355</v>
      </c>
      <c r="N999">
        <v>1010</v>
      </c>
      <c r="O999" t="s">
        <v>70</v>
      </c>
      <c r="P999" t="s">
        <v>70</v>
      </c>
      <c r="Q999">
        <v>100</v>
      </c>
      <c r="W999">
        <v>0</v>
      </c>
      <c r="X999">
        <v>-1872562451</v>
      </c>
      <c r="Y999">
        <f t="shared" si="586"/>
        <v>0.5</v>
      </c>
      <c r="AA999">
        <v>526.22</v>
      </c>
      <c r="AB999">
        <v>0</v>
      </c>
      <c r="AC999">
        <v>0</v>
      </c>
      <c r="AD999">
        <v>0</v>
      </c>
      <c r="AE999">
        <v>526.22</v>
      </c>
      <c r="AF999">
        <v>0</v>
      </c>
      <c r="AG999">
        <v>0</v>
      </c>
      <c r="AH999">
        <v>0</v>
      </c>
      <c r="AI999">
        <v>1</v>
      </c>
      <c r="AJ999">
        <v>1</v>
      </c>
      <c r="AK999">
        <v>1</v>
      </c>
      <c r="AL999">
        <v>1</v>
      </c>
      <c r="AM999">
        <v>0</v>
      </c>
      <c r="AN999">
        <v>0</v>
      </c>
      <c r="AO999">
        <v>0</v>
      </c>
      <c r="AP999">
        <v>1</v>
      </c>
      <c r="AQ999">
        <v>0</v>
      </c>
      <c r="AR999">
        <v>0</v>
      </c>
      <c r="AS999" t="s">
        <v>3</v>
      </c>
      <c r="AT999">
        <v>0.5</v>
      </c>
      <c r="AU999" t="s">
        <v>42</v>
      </c>
      <c r="AV999">
        <v>0</v>
      </c>
      <c r="AW999">
        <v>1</v>
      </c>
      <c r="AX999">
        <v>-1</v>
      </c>
      <c r="AY999">
        <v>0</v>
      </c>
      <c r="AZ999">
        <v>0</v>
      </c>
      <c r="BA999" t="s">
        <v>3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CV999">
        <v>0</v>
      </c>
      <c r="CW999">
        <v>0</v>
      </c>
      <c r="CX999">
        <f>ROUND(Y999*Source!I502,9)</f>
        <v>0.15</v>
      </c>
      <c r="CY999">
        <f t="shared" si="587"/>
        <v>526.22</v>
      </c>
      <c r="CZ999">
        <f t="shared" si="588"/>
        <v>526.22</v>
      </c>
      <c r="DA999">
        <f t="shared" si="589"/>
        <v>1</v>
      </c>
      <c r="DB999">
        <f t="shared" si="590"/>
        <v>263.11</v>
      </c>
      <c r="DC999">
        <f t="shared" si="591"/>
        <v>0</v>
      </c>
      <c r="DD999" t="s">
        <v>3</v>
      </c>
      <c r="DE999" t="s">
        <v>3</v>
      </c>
      <c r="DF999">
        <f t="shared" si="584"/>
        <v>78.930000000000007</v>
      </c>
      <c r="DG999">
        <f t="shared" si="585"/>
        <v>0</v>
      </c>
      <c r="DH999">
        <f t="shared" si="574"/>
        <v>0</v>
      </c>
      <c r="DI999">
        <f t="shared" si="566"/>
        <v>0</v>
      </c>
      <c r="DJ999">
        <f t="shared" si="592"/>
        <v>78.930000000000007</v>
      </c>
      <c r="DK999">
        <v>0</v>
      </c>
      <c r="DL999" t="s">
        <v>3</v>
      </c>
      <c r="DM999">
        <v>0</v>
      </c>
      <c r="DN999" t="s">
        <v>3</v>
      </c>
      <c r="DO999">
        <v>0</v>
      </c>
    </row>
    <row r="1000" spans="1:119" x14ac:dyDescent="0.2">
      <c r="A1000">
        <f>ROW(Source!A502)</f>
        <v>502</v>
      </c>
      <c r="B1000">
        <v>85736471</v>
      </c>
      <c r="C1000">
        <v>85738299</v>
      </c>
      <c r="D1000">
        <v>85212379</v>
      </c>
      <c r="E1000">
        <v>1</v>
      </c>
      <c r="F1000">
        <v>1</v>
      </c>
      <c r="G1000">
        <v>1081</v>
      </c>
      <c r="H1000">
        <v>3</v>
      </c>
      <c r="I1000" t="s">
        <v>444</v>
      </c>
      <c r="J1000" t="s">
        <v>446</v>
      </c>
      <c r="K1000" t="s">
        <v>445</v>
      </c>
      <c r="L1000">
        <v>1354</v>
      </c>
      <c r="N1000">
        <v>1010</v>
      </c>
      <c r="O1000" t="s">
        <v>146</v>
      </c>
      <c r="P1000" t="s">
        <v>146</v>
      </c>
      <c r="Q1000">
        <v>1</v>
      </c>
      <c r="W1000">
        <v>0</v>
      </c>
      <c r="X1000">
        <v>2140712260</v>
      </c>
      <c r="Y1000">
        <f t="shared" si="586"/>
        <v>33.333333000000003</v>
      </c>
      <c r="AA1000">
        <v>3.41</v>
      </c>
      <c r="AB1000">
        <v>0</v>
      </c>
      <c r="AC1000">
        <v>0</v>
      </c>
      <c r="AD1000">
        <v>0</v>
      </c>
      <c r="AE1000">
        <v>3.41</v>
      </c>
      <c r="AF1000">
        <v>0</v>
      </c>
      <c r="AG1000">
        <v>0</v>
      </c>
      <c r="AH1000">
        <v>0</v>
      </c>
      <c r="AI1000">
        <v>1</v>
      </c>
      <c r="AJ1000">
        <v>1</v>
      </c>
      <c r="AK1000">
        <v>1</v>
      </c>
      <c r="AL1000">
        <v>1</v>
      </c>
      <c r="AM1000">
        <v>0</v>
      </c>
      <c r="AN1000">
        <v>0</v>
      </c>
      <c r="AO1000">
        <v>0</v>
      </c>
      <c r="AP1000">
        <v>1</v>
      </c>
      <c r="AQ1000">
        <v>0</v>
      </c>
      <c r="AR1000">
        <v>0</v>
      </c>
      <c r="AS1000" t="s">
        <v>3</v>
      </c>
      <c r="AT1000">
        <v>33.333333000000003</v>
      </c>
      <c r="AU1000" t="s">
        <v>42</v>
      </c>
      <c r="AV1000">
        <v>0</v>
      </c>
      <c r="AW1000">
        <v>1</v>
      </c>
      <c r="AX1000">
        <v>-1</v>
      </c>
      <c r="AY1000">
        <v>0</v>
      </c>
      <c r="AZ1000">
        <v>0</v>
      </c>
      <c r="BA1000" t="s">
        <v>3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CV1000">
        <v>0</v>
      </c>
      <c r="CW1000">
        <v>0</v>
      </c>
      <c r="CX1000">
        <f>ROUND(Y1000*Source!I502,9)</f>
        <v>9.9999999000000006</v>
      </c>
      <c r="CY1000">
        <f t="shared" si="587"/>
        <v>3.41</v>
      </c>
      <c r="CZ1000">
        <f t="shared" si="588"/>
        <v>3.41</v>
      </c>
      <c r="DA1000">
        <f t="shared" si="589"/>
        <v>1</v>
      </c>
      <c r="DB1000">
        <f t="shared" si="590"/>
        <v>113.67</v>
      </c>
      <c r="DC1000">
        <f t="shared" si="591"/>
        <v>0</v>
      </c>
      <c r="DD1000" t="s">
        <v>3</v>
      </c>
      <c r="DE1000" t="s">
        <v>3</v>
      </c>
      <c r="DF1000">
        <f t="shared" si="584"/>
        <v>34.1</v>
      </c>
      <c r="DG1000">
        <f t="shared" si="585"/>
        <v>0</v>
      </c>
      <c r="DH1000">
        <f t="shared" si="574"/>
        <v>0</v>
      </c>
      <c r="DI1000">
        <f t="shared" si="566"/>
        <v>0</v>
      </c>
      <c r="DJ1000">
        <f t="shared" si="592"/>
        <v>34.1</v>
      </c>
      <c r="DK1000">
        <v>0</v>
      </c>
      <c r="DL1000" t="s">
        <v>3</v>
      </c>
      <c r="DM1000">
        <v>0</v>
      </c>
      <c r="DN1000" t="s">
        <v>3</v>
      </c>
      <c r="DO1000">
        <v>0</v>
      </c>
    </row>
    <row r="1001" spans="1:119" x14ac:dyDescent="0.2">
      <c r="A1001">
        <f>ROW(Source!A502)</f>
        <v>502</v>
      </c>
      <c r="B1001">
        <v>85736471</v>
      </c>
      <c r="C1001">
        <v>85738299</v>
      </c>
      <c r="D1001">
        <v>85212388</v>
      </c>
      <c r="E1001">
        <v>1</v>
      </c>
      <c r="F1001">
        <v>1</v>
      </c>
      <c r="G1001">
        <v>1081</v>
      </c>
      <c r="H1001">
        <v>3</v>
      </c>
      <c r="I1001" t="s">
        <v>460</v>
      </c>
      <c r="J1001" t="s">
        <v>462</v>
      </c>
      <c r="K1001" t="s">
        <v>461</v>
      </c>
      <c r="L1001">
        <v>1354</v>
      </c>
      <c r="N1001">
        <v>1010</v>
      </c>
      <c r="O1001" t="s">
        <v>146</v>
      </c>
      <c r="P1001" t="s">
        <v>146</v>
      </c>
      <c r="Q1001">
        <v>1</v>
      </c>
      <c r="W1001">
        <v>0</v>
      </c>
      <c r="X1001">
        <v>1294686118</v>
      </c>
      <c r="Y1001">
        <f t="shared" si="586"/>
        <v>56.666666999999997</v>
      </c>
      <c r="AA1001">
        <v>2.76</v>
      </c>
      <c r="AB1001">
        <v>0</v>
      </c>
      <c r="AC1001">
        <v>0</v>
      </c>
      <c r="AD1001">
        <v>0</v>
      </c>
      <c r="AE1001">
        <v>2.76</v>
      </c>
      <c r="AF1001">
        <v>0</v>
      </c>
      <c r="AG1001">
        <v>0</v>
      </c>
      <c r="AH1001">
        <v>0</v>
      </c>
      <c r="AI1001">
        <v>1</v>
      </c>
      <c r="AJ1001">
        <v>1</v>
      </c>
      <c r="AK1001">
        <v>1</v>
      </c>
      <c r="AL1001">
        <v>1</v>
      </c>
      <c r="AM1001">
        <v>0</v>
      </c>
      <c r="AN1001">
        <v>0</v>
      </c>
      <c r="AO1001">
        <v>0</v>
      </c>
      <c r="AP1001">
        <v>1</v>
      </c>
      <c r="AQ1001">
        <v>0</v>
      </c>
      <c r="AR1001">
        <v>0</v>
      </c>
      <c r="AS1001" t="s">
        <v>3</v>
      </c>
      <c r="AT1001">
        <v>56.666666999999997</v>
      </c>
      <c r="AU1001" t="s">
        <v>42</v>
      </c>
      <c r="AV1001">
        <v>0</v>
      </c>
      <c r="AW1001">
        <v>1</v>
      </c>
      <c r="AX1001">
        <v>-1</v>
      </c>
      <c r="AY1001">
        <v>0</v>
      </c>
      <c r="AZ1001">
        <v>0</v>
      </c>
      <c r="BA1001" t="s">
        <v>3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CV1001">
        <v>0</v>
      </c>
      <c r="CW1001">
        <v>0</v>
      </c>
      <c r="CX1001">
        <f>ROUND(Y1001*Source!I502,9)</f>
        <v>17.000000100000001</v>
      </c>
      <c r="CY1001">
        <f t="shared" si="587"/>
        <v>2.76</v>
      </c>
      <c r="CZ1001">
        <f t="shared" si="588"/>
        <v>2.76</v>
      </c>
      <c r="DA1001">
        <f t="shared" si="589"/>
        <v>1</v>
      </c>
      <c r="DB1001">
        <f t="shared" si="590"/>
        <v>156.4</v>
      </c>
      <c r="DC1001">
        <f t="shared" si="591"/>
        <v>0</v>
      </c>
      <c r="DD1001" t="s">
        <v>3</v>
      </c>
      <c r="DE1001" t="s">
        <v>3</v>
      </c>
      <c r="DF1001">
        <f t="shared" si="584"/>
        <v>46.92</v>
      </c>
      <c r="DG1001">
        <f t="shared" si="585"/>
        <v>0</v>
      </c>
      <c r="DH1001">
        <f t="shared" si="574"/>
        <v>0</v>
      </c>
      <c r="DI1001">
        <f t="shared" si="566"/>
        <v>0</v>
      </c>
      <c r="DJ1001">
        <f t="shared" si="592"/>
        <v>46.92</v>
      </c>
      <c r="DK1001">
        <v>0</v>
      </c>
      <c r="DL1001" t="s">
        <v>3</v>
      </c>
      <c r="DM1001">
        <v>0</v>
      </c>
      <c r="DN1001" t="s">
        <v>3</v>
      </c>
      <c r="DO1001">
        <v>0</v>
      </c>
    </row>
    <row r="1002" spans="1:119" x14ac:dyDescent="0.2">
      <c r="A1002">
        <f>ROW(Source!A502)</f>
        <v>502</v>
      </c>
      <c r="B1002">
        <v>85736471</v>
      </c>
      <c r="C1002">
        <v>85738299</v>
      </c>
      <c r="D1002">
        <v>85212401</v>
      </c>
      <c r="E1002">
        <v>1</v>
      </c>
      <c r="F1002">
        <v>1</v>
      </c>
      <c r="G1002">
        <v>1081</v>
      </c>
      <c r="H1002">
        <v>3</v>
      </c>
      <c r="I1002" t="s">
        <v>456</v>
      </c>
      <c r="J1002" t="s">
        <v>458</v>
      </c>
      <c r="K1002" t="s">
        <v>457</v>
      </c>
      <c r="L1002">
        <v>1354</v>
      </c>
      <c r="N1002">
        <v>1010</v>
      </c>
      <c r="O1002" t="s">
        <v>146</v>
      </c>
      <c r="P1002" t="s">
        <v>146</v>
      </c>
      <c r="Q1002">
        <v>1</v>
      </c>
      <c r="W1002">
        <v>0</v>
      </c>
      <c r="X1002">
        <v>1429274434</v>
      </c>
      <c r="Y1002">
        <f t="shared" si="586"/>
        <v>226.66666699999999</v>
      </c>
      <c r="AA1002">
        <v>25.82</v>
      </c>
      <c r="AB1002">
        <v>0</v>
      </c>
      <c r="AC1002">
        <v>0</v>
      </c>
      <c r="AD1002">
        <v>0</v>
      </c>
      <c r="AE1002">
        <v>25.82</v>
      </c>
      <c r="AF1002">
        <v>0</v>
      </c>
      <c r="AG1002">
        <v>0</v>
      </c>
      <c r="AH1002">
        <v>0</v>
      </c>
      <c r="AI1002">
        <v>1</v>
      </c>
      <c r="AJ1002">
        <v>1</v>
      </c>
      <c r="AK1002">
        <v>1</v>
      </c>
      <c r="AL1002">
        <v>1</v>
      </c>
      <c r="AM1002">
        <v>0</v>
      </c>
      <c r="AN1002">
        <v>0</v>
      </c>
      <c r="AO1002">
        <v>0</v>
      </c>
      <c r="AP1002">
        <v>1</v>
      </c>
      <c r="AQ1002">
        <v>0</v>
      </c>
      <c r="AR1002">
        <v>0</v>
      </c>
      <c r="AS1002" t="s">
        <v>3</v>
      </c>
      <c r="AT1002">
        <v>226.66666699999999</v>
      </c>
      <c r="AU1002" t="s">
        <v>42</v>
      </c>
      <c r="AV1002">
        <v>0</v>
      </c>
      <c r="AW1002">
        <v>1</v>
      </c>
      <c r="AX1002">
        <v>-1</v>
      </c>
      <c r="AY1002">
        <v>0</v>
      </c>
      <c r="AZ1002">
        <v>0</v>
      </c>
      <c r="BA1002" t="s">
        <v>3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CV1002">
        <v>0</v>
      </c>
      <c r="CW1002">
        <v>0</v>
      </c>
      <c r="CX1002">
        <f>ROUND(Y1002*Source!I502,9)</f>
        <v>68.000000099999994</v>
      </c>
      <c r="CY1002">
        <f t="shared" si="587"/>
        <v>25.82</v>
      </c>
      <c r="CZ1002">
        <f t="shared" si="588"/>
        <v>25.82</v>
      </c>
      <c r="DA1002">
        <f t="shared" si="589"/>
        <v>1</v>
      </c>
      <c r="DB1002">
        <f t="shared" si="590"/>
        <v>5852.53</v>
      </c>
      <c r="DC1002">
        <f t="shared" si="591"/>
        <v>0</v>
      </c>
      <c r="DD1002" t="s">
        <v>3</v>
      </c>
      <c r="DE1002" t="s">
        <v>3</v>
      </c>
      <c r="DF1002">
        <f t="shared" si="584"/>
        <v>1755.76</v>
      </c>
      <c r="DG1002">
        <f t="shared" si="585"/>
        <v>0</v>
      </c>
      <c r="DH1002">
        <f t="shared" si="574"/>
        <v>0</v>
      </c>
      <c r="DI1002">
        <f t="shared" si="566"/>
        <v>0</v>
      </c>
      <c r="DJ1002">
        <f t="shared" si="592"/>
        <v>1755.76</v>
      </c>
      <c r="DK1002">
        <v>0</v>
      </c>
      <c r="DL1002" t="s">
        <v>3</v>
      </c>
      <c r="DM1002">
        <v>0</v>
      </c>
      <c r="DN1002" t="s">
        <v>3</v>
      </c>
      <c r="DO1002">
        <v>0</v>
      </c>
    </row>
    <row r="1003" spans="1:119" x14ac:dyDescent="0.2">
      <c r="A1003">
        <f>ROW(Source!A502)</f>
        <v>502</v>
      </c>
      <c r="B1003">
        <v>85736471</v>
      </c>
      <c r="C1003">
        <v>85738299</v>
      </c>
      <c r="D1003">
        <v>85212413</v>
      </c>
      <c r="E1003">
        <v>1</v>
      </c>
      <c r="F1003">
        <v>1</v>
      </c>
      <c r="G1003">
        <v>1081</v>
      </c>
      <c r="H1003">
        <v>3</v>
      </c>
      <c r="I1003" t="s">
        <v>452</v>
      </c>
      <c r="J1003" t="s">
        <v>454</v>
      </c>
      <c r="K1003" t="s">
        <v>453</v>
      </c>
      <c r="L1003">
        <v>1354</v>
      </c>
      <c r="N1003">
        <v>1010</v>
      </c>
      <c r="O1003" t="s">
        <v>146</v>
      </c>
      <c r="P1003" t="s">
        <v>146</v>
      </c>
      <c r="Q1003">
        <v>1</v>
      </c>
      <c r="W1003">
        <v>0</v>
      </c>
      <c r="X1003">
        <v>-1400304060</v>
      </c>
      <c r="Y1003">
        <f t="shared" si="586"/>
        <v>33.333333000000003</v>
      </c>
      <c r="AA1003">
        <v>6.46</v>
      </c>
      <c r="AB1003">
        <v>0</v>
      </c>
      <c r="AC1003">
        <v>0</v>
      </c>
      <c r="AD1003">
        <v>0</v>
      </c>
      <c r="AE1003">
        <v>6.46</v>
      </c>
      <c r="AF1003">
        <v>0</v>
      </c>
      <c r="AG1003">
        <v>0</v>
      </c>
      <c r="AH1003">
        <v>0</v>
      </c>
      <c r="AI1003">
        <v>1</v>
      </c>
      <c r="AJ1003">
        <v>1</v>
      </c>
      <c r="AK1003">
        <v>1</v>
      </c>
      <c r="AL1003">
        <v>1</v>
      </c>
      <c r="AM1003">
        <v>0</v>
      </c>
      <c r="AN1003">
        <v>0</v>
      </c>
      <c r="AO1003">
        <v>0</v>
      </c>
      <c r="AP1003">
        <v>1</v>
      </c>
      <c r="AQ1003">
        <v>0</v>
      </c>
      <c r="AR1003">
        <v>0</v>
      </c>
      <c r="AS1003" t="s">
        <v>3</v>
      </c>
      <c r="AT1003">
        <v>33.333333000000003</v>
      </c>
      <c r="AU1003" t="s">
        <v>42</v>
      </c>
      <c r="AV1003">
        <v>0</v>
      </c>
      <c r="AW1003">
        <v>1</v>
      </c>
      <c r="AX1003">
        <v>-1</v>
      </c>
      <c r="AY1003">
        <v>0</v>
      </c>
      <c r="AZ1003">
        <v>0</v>
      </c>
      <c r="BA1003" t="s">
        <v>3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CV1003">
        <v>0</v>
      </c>
      <c r="CW1003">
        <v>0</v>
      </c>
      <c r="CX1003">
        <f>ROUND(Y1003*Source!I502,9)</f>
        <v>9.9999999000000006</v>
      </c>
      <c r="CY1003">
        <f t="shared" si="587"/>
        <v>6.46</v>
      </c>
      <c r="CZ1003">
        <f t="shared" si="588"/>
        <v>6.46</v>
      </c>
      <c r="DA1003">
        <f t="shared" si="589"/>
        <v>1</v>
      </c>
      <c r="DB1003">
        <f t="shared" si="590"/>
        <v>215.33</v>
      </c>
      <c r="DC1003">
        <f t="shared" si="591"/>
        <v>0</v>
      </c>
      <c r="DD1003" t="s">
        <v>3</v>
      </c>
      <c r="DE1003" t="s">
        <v>3</v>
      </c>
      <c r="DF1003">
        <f t="shared" si="584"/>
        <v>64.599999999999994</v>
      </c>
      <c r="DG1003">
        <f t="shared" si="585"/>
        <v>0</v>
      </c>
      <c r="DH1003">
        <f t="shared" si="574"/>
        <v>0</v>
      </c>
      <c r="DI1003">
        <f t="shared" si="566"/>
        <v>0</v>
      </c>
      <c r="DJ1003">
        <f t="shared" si="592"/>
        <v>64.599999999999994</v>
      </c>
      <c r="DK1003">
        <v>0</v>
      </c>
      <c r="DL1003" t="s">
        <v>3</v>
      </c>
      <c r="DM1003">
        <v>0</v>
      </c>
      <c r="DN1003" t="s">
        <v>3</v>
      </c>
      <c r="DO1003">
        <v>0</v>
      </c>
    </row>
    <row r="1004" spans="1:119" x14ac:dyDescent="0.2">
      <c r="A1004">
        <f>ROW(Source!A502)</f>
        <v>502</v>
      </c>
      <c r="B1004">
        <v>85736471</v>
      </c>
      <c r="C1004">
        <v>85738299</v>
      </c>
      <c r="D1004">
        <v>85212639</v>
      </c>
      <c r="E1004">
        <v>1</v>
      </c>
      <c r="F1004">
        <v>1</v>
      </c>
      <c r="G1004">
        <v>1081</v>
      </c>
      <c r="H1004">
        <v>3</v>
      </c>
      <c r="I1004" t="s">
        <v>440</v>
      </c>
      <c r="J1004" t="s">
        <v>442</v>
      </c>
      <c r="K1004" t="s">
        <v>441</v>
      </c>
      <c r="L1004">
        <v>1301</v>
      </c>
      <c r="N1004">
        <v>1003</v>
      </c>
      <c r="O1004" t="s">
        <v>156</v>
      </c>
      <c r="P1004" t="s">
        <v>156</v>
      </c>
      <c r="Q1004">
        <v>1</v>
      </c>
      <c r="W1004">
        <v>0</v>
      </c>
      <c r="X1004">
        <v>105199672</v>
      </c>
      <c r="Y1004">
        <f t="shared" si="586"/>
        <v>102.5</v>
      </c>
      <c r="AA1004">
        <v>25.04</v>
      </c>
      <c r="AB1004">
        <v>0</v>
      </c>
      <c r="AC1004">
        <v>0</v>
      </c>
      <c r="AD1004">
        <v>0</v>
      </c>
      <c r="AE1004">
        <v>25.04</v>
      </c>
      <c r="AF1004">
        <v>0</v>
      </c>
      <c r="AG1004">
        <v>0</v>
      </c>
      <c r="AH1004">
        <v>0</v>
      </c>
      <c r="AI1004">
        <v>1</v>
      </c>
      <c r="AJ1004">
        <v>1</v>
      </c>
      <c r="AK1004">
        <v>1</v>
      </c>
      <c r="AL1004">
        <v>1</v>
      </c>
      <c r="AM1004">
        <v>0</v>
      </c>
      <c r="AN1004">
        <v>0</v>
      </c>
      <c r="AO1004">
        <v>0</v>
      </c>
      <c r="AP1004">
        <v>1</v>
      </c>
      <c r="AQ1004">
        <v>0</v>
      </c>
      <c r="AR1004">
        <v>0</v>
      </c>
      <c r="AS1004" t="s">
        <v>3</v>
      </c>
      <c r="AT1004">
        <v>102.5</v>
      </c>
      <c r="AU1004" t="s">
        <v>42</v>
      </c>
      <c r="AV1004">
        <v>0</v>
      </c>
      <c r="AW1004">
        <v>1</v>
      </c>
      <c r="AX1004">
        <v>-1</v>
      </c>
      <c r="AY1004">
        <v>0</v>
      </c>
      <c r="AZ1004">
        <v>0</v>
      </c>
      <c r="BA1004" t="s">
        <v>3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CV1004">
        <v>0</v>
      </c>
      <c r="CW1004">
        <v>0</v>
      </c>
      <c r="CX1004">
        <f>ROUND(Y1004*Source!I502,9)</f>
        <v>30.75</v>
      </c>
      <c r="CY1004">
        <f t="shared" si="587"/>
        <v>25.04</v>
      </c>
      <c r="CZ1004">
        <f t="shared" si="588"/>
        <v>25.04</v>
      </c>
      <c r="DA1004">
        <f t="shared" si="589"/>
        <v>1</v>
      </c>
      <c r="DB1004">
        <f t="shared" si="590"/>
        <v>2566.6</v>
      </c>
      <c r="DC1004">
        <f t="shared" si="591"/>
        <v>0</v>
      </c>
      <c r="DD1004" t="s">
        <v>3</v>
      </c>
      <c r="DE1004" t="s">
        <v>3</v>
      </c>
      <c r="DF1004">
        <f t="shared" si="584"/>
        <v>769.98</v>
      </c>
      <c r="DG1004">
        <f t="shared" si="585"/>
        <v>0</v>
      </c>
      <c r="DH1004">
        <f t="shared" si="574"/>
        <v>0</v>
      </c>
      <c r="DI1004">
        <f t="shared" si="566"/>
        <v>0</v>
      </c>
      <c r="DJ1004">
        <f t="shared" si="592"/>
        <v>769.98</v>
      </c>
      <c r="DK1004">
        <v>0</v>
      </c>
      <c r="DL1004" t="s">
        <v>3</v>
      </c>
      <c r="DM1004">
        <v>0</v>
      </c>
      <c r="DN1004" t="s">
        <v>3</v>
      </c>
      <c r="DO1004">
        <v>0</v>
      </c>
    </row>
    <row r="1005" spans="1:119" x14ac:dyDescent="0.2">
      <c r="A1005">
        <f>ROW(Source!A502)</f>
        <v>502</v>
      </c>
      <c r="B1005">
        <v>85736471</v>
      </c>
      <c r="C1005">
        <v>85738299</v>
      </c>
      <c r="D1005">
        <v>85212777</v>
      </c>
      <c r="E1005">
        <v>1</v>
      </c>
      <c r="F1005">
        <v>1</v>
      </c>
      <c r="G1005">
        <v>1081</v>
      </c>
      <c r="H1005">
        <v>3</v>
      </c>
      <c r="I1005" t="s">
        <v>448</v>
      </c>
      <c r="J1005" t="s">
        <v>450</v>
      </c>
      <c r="K1005" t="s">
        <v>449</v>
      </c>
      <c r="L1005">
        <v>1354</v>
      </c>
      <c r="N1005">
        <v>1010</v>
      </c>
      <c r="O1005" t="s">
        <v>146</v>
      </c>
      <c r="P1005" t="s">
        <v>146</v>
      </c>
      <c r="Q1005">
        <v>1</v>
      </c>
      <c r="W1005">
        <v>0</v>
      </c>
      <c r="X1005">
        <v>1456926151</v>
      </c>
      <c r="Y1005">
        <f t="shared" si="586"/>
        <v>6.6666670000000003</v>
      </c>
      <c r="AA1005">
        <v>11.1</v>
      </c>
      <c r="AB1005">
        <v>0</v>
      </c>
      <c r="AC1005">
        <v>0</v>
      </c>
      <c r="AD1005">
        <v>0</v>
      </c>
      <c r="AE1005">
        <v>11.1</v>
      </c>
      <c r="AF1005">
        <v>0</v>
      </c>
      <c r="AG1005">
        <v>0</v>
      </c>
      <c r="AH1005">
        <v>0</v>
      </c>
      <c r="AI1005">
        <v>1</v>
      </c>
      <c r="AJ1005">
        <v>1</v>
      </c>
      <c r="AK1005">
        <v>1</v>
      </c>
      <c r="AL1005">
        <v>1</v>
      </c>
      <c r="AM1005">
        <v>0</v>
      </c>
      <c r="AN1005">
        <v>0</v>
      </c>
      <c r="AO1005">
        <v>0</v>
      </c>
      <c r="AP1005">
        <v>1</v>
      </c>
      <c r="AQ1005">
        <v>0</v>
      </c>
      <c r="AR1005">
        <v>0</v>
      </c>
      <c r="AS1005" t="s">
        <v>3</v>
      </c>
      <c r="AT1005">
        <v>6.6666670000000003</v>
      </c>
      <c r="AU1005" t="s">
        <v>42</v>
      </c>
      <c r="AV1005">
        <v>0</v>
      </c>
      <c r="AW1005">
        <v>1</v>
      </c>
      <c r="AX1005">
        <v>-1</v>
      </c>
      <c r="AY1005">
        <v>0</v>
      </c>
      <c r="AZ1005">
        <v>0</v>
      </c>
      <c r="BA1005" t="s">
        <v>3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CV1005">
        <v>0</v>
      </c>
      <c r="CW1005">
        <v>0</v>
      </c>
      <c r="CX1005">
        <f>ROUND(Y1005*Source!I502,9)</f>
        <v>2.0000000999999998</v>
      </c>
      <c r="CY1005">
        <f t="shared" si="587"/>
        <v>11.1</v>
      </c>
      <c r="CZ1005">
        <f t="shared" si="588"/>
        <v>11.1</v>
      </c>
      <c r="DA1005">
        <f t="shared" si="589"/>
        <v>1</v>
      </c>
      <c r="DB1005">
        <f t="shared" si="590"/>
        <v>74</v>
      </c>
      <c r="DC1005">
        <f t="shared" si="591"/>
        <v>0</v>
      </c>
      <c r="DD1005" t="s">
        <v>3</v>
      </c>
      <c r="DE1005" t="s">
        <v>3</v>
      </c>
      <c r="DF1005">
        <f t="shared" si="584"/>
        <v>22.2</v>
      </c>
      <c r="DG1005">
        <f t="shared" si="585"/>
        <v>0</v>
      </c>
      <c r="DH1005">
        <f t="shared" si="574"/>
        <v>0</v>
      </c>
      <c r="DI1005">
        <f t="shared" si="566"/>
        <v>0</v>
      </c>
      <c r="DJ1005">
        <f t="shared" si="592"/>
        <v>22.2</v>
      </c>
      <c r="DK1005">
        <v>0</v>
      </c>
      <c r="DL1005" t="s">
        <v>3</v>
      </c>
      <c r="DM1005">
        <v>0</v>
      </c>
      <c r="DN1005" t="s">
        <v>3</v>
      </c>
      <c r="DO1005">
        <v>0</v>
      </c>
    </row>
    <row r="1006" spans="1:119" x14ac:dyDescent="0.2">
      <c r="A1006">
        <f>ROW(Source!A502)</f>
        <v>502</v>
      </c>
      <c r="B1006">
        <v>85736471</v>
      </c>
      <c r="C1006">
        <v>85738299</v>
      </c>
      <c r="D1006">
        <v>85208910</v>
      </c>
      <c r="E1006">
        <v>1</v>
      </c>
      <c r="F1006">
        <v>1</v>
      </c>
      <c r="G1006">
        <v>1081</v>
      </c>
      <c r="H1006">
        <v>3</v>
      </c>
      <c r="I1006" t="s">
        <v>427</v>
      </c>
      <c r="J1006" t="s">
        <v>429</v>
      </c>
      <c r="K1006" t="s">
        <v>428</v>
      </c>
      <c r="L1006">
        <v>1354</v>
      </c>
      <c r="N1006">
        <v>1010</v>
      </c>
      <c r="O1006" t="s">
        <v>146</v>
      </c>
      <c r="P1006" t="s">
        <v>146</v>
      </c>
      <c r="Q1006">
        <v>1</v>
      </c>
      <c r="W1006">
        <v>0</v>
      </c>
      <c r="X1006">
        <v>1847581397</v>
      </c>
      <c r="Y1006">
        <f t="shared" si="586"/>
        <v>0.9</v>
      </c>
      <c r="AA1006">
        <v>11.82</v>
      </c>
      <c r="AB1006">
        <v>0</v>
      </c>
      <c r="AC1006">
        <v>0</v>
      </c>
      <c r="AD1006">
        <v>0</v>
      </c>
      <c r="AE1006">
        <v>11.82</v>
      </c>
      <c r="AF1006">
        <v>0</v>
      </c>
      <c r="AG1006">
        <v>0</v>
      </c>
      <c r="AH1006">
        <v>0</v>
      </c>
      <c r="AI1006">
        <v>1</v>
      </c>
      <c r="AJ1006">
        <v>1</v>
      </c>
      <c r="AK1006">
        <v>1</v>
      </c>
      <c r="AL1006">
        <v>1</v>
      </c>
      <c r="AM1006">
        <v>0</v>
      </c>
      <c r="AN1006">
        <v>0</v>
      </c>
      <c r="AO1006">
        <v>0</v>
      </c>
      <c r="AP1006">
        <v>1</v>
      </c>
      <c r="AQ1006">
        <v>0</v>
      </c>
      <c r="AR1006">
        <v>0</v>
      </c>
      <c r="AS1006" t="s">
        <v>3</v>
      </c>
      <c r="AT1006">
        <v>0.9</v>
      </c>
      <c r="AU1006" t="s">
        <v>42</v>
      </c>
      <c r="AV1006">
        <v>0</v>
      </c>
      <c r="AW1006">
        <v>1</v>
      </c>
      <c r="AX1006">
        <v>-1</v>
      </c>
      <c r="AY1006">
        <v>0</v>
      </c>
      <c r="AZ1006">
        <v>0</v>
      </c>
      <c r="BA1006" t="s">
        <v>3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CV1006">
        <v>0</v>
      </c>
      <c r="CW1006">
        <v>0</v>
      </c>
      <c r="CX1006">
        <f>ROUND(Y1006*Source!I502,9)</f>
        <v>0.27</v>
      </c>
      <c r="CY1006">
        <f t="shared" si="587"/>
        <v>11.82</v>
      </c>
      <c r="CZ1006">
        <f t="shared" si="588"/>
        <v>11.82</v>
      </c>
      <c r="DA1006">
        <f t="shared" si="589"/>
        <v>1</v>
      </c>
      <c r="DB1006">
        <f t="shared" si="590"/>
        <v>10.64</v>
      </c>
      <c r="DC1006">
        <f t="shared" si="591"/>
        <v>0</v>
      </c>
      <c r="DD1006" t="s">
        <v>3</v>
      </c>
      <c r="DE1006" t="s">
        <v>3</v>
      </c>
      <c r="DF1006">
        <f t="shared" si="584"/>
        <v>3.19</v>
      </c>
      <c r="DG1006">
        <f t="shared" si="585"/>
        <v>0</v>
      </c>
      <c r="DH1006">
        <f t="shared" si="574"/>
        <v>0</v>
      </c>
      <c r="DI1006">
        <f t="shared" si="566"/>
        <v>0</v>
      </c>
      <c r="DJ1006">
        <f t="shared" si="592"/>
        <v>3.19</v>
      </c>
      <c r="DK1006">
        <v>0</v>
      </c>
      <c r="DL1006" t="s">
        <v>3</v>
      </c>
      <c r="DM1006">
        <v>0</v>
      </c>
      <c r="DN1006" t="s">
        <v>3</v>
      </c>
      <c r="DO1006">
        <v>0</v>
      </c>
    </row>
    <row r="1007" spans="1:119" x14ac:dyDescent="0.2">
      <c r="A1007">
        <f>ROW(Source!A503)</f>
        <v>503</v>
      </c>
      <c r="B1007">
        <v>85736473</v>
      </c>
      <c r="C1007">
        <v>85738299</v>
      </c>
      <c r="D1007">
        <v>85164021</v>
      </c>
      <c r="E1007">
        <v>1081</v>
      </c>
      <c r="F1007">
        <v>1</v>
      </c>
      <c r="G1007">
        <v>1081</v>
      </c>
      <c r="H1007">
        <v>1</v>
      </c>
      <c r="I1007" t="s">
        <v>684</v>
      </c>
      <c r="J1007" t="s">
        <v>3</v>
      </c>
      <c r="K1007" t="s">
        <v>685</v>
      </c>
      <c r="L1007">
        <v>1191</v>
      </c>
      <c r="N1007">
        <v>1013</v>
      </c>
      <c r="O1007" t="s">
        <v>686</v>
      </c>
      <c r="P1007" t="s">
        <v>686</v>
      </c>
      <c r="Q1007">
        <v>1</v>
      </c>
      <c r="W1007">
        <v>0</v>
      </c>
      <c r="X1007">
        <v>476480486</v>
      </c>
      <c r="Y1007">
        <f>((AT1007*1.15)*1.2)</f>
        <v>19.430399999999999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</v>
      </c>
      <c r="AJ1007">
        <v>1</v>
      </c>
      <c r="AK1007">
        <v>1</v>
      </c>
      <c r="AL1007">
        <v>1</v>
      </c>
      <c r="AM1007">
        <v>5</v>
      </c>
      <c r="AN1007">
        <v>0</v>
      </c>
      <c r="AO1007">
        <v>1</v>
      </c>
      <c r="AP1007">
        <v>1</v>
      </c>
      <c r="AQ1007">
        <v>0</v>
      </c>
      <c r="AR1007">
        <v>0</v>
      </c>
      <c r="AS1007" t="s">
        <v>3</v>
      </c>
      <c r="AT1007">
        <v>14.08</v>
      </c>
      <c r="AU1007" t="s">
        <v>141</v>
      </c>
      <c r="AV1007">
        <v>1</v>
      </c>
      <c r="AW1007">
        <v>2</v>
      </c>
      <c r="AX1007">
        <v>85738317</v>
      </c>
      <c r="AY1007">
        <v>1</v>
      </c>
      <c r="AZ1007">
        <v>0</v>
      </c>
      <c r="BA1007">
        <v>990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CU1007">
        <f>ROUND(AT1007*Source!I503*AH1007*AL1007,2)</f>
        <v>0</v>
      </c>
      <c r="CV1007">
        <f>ROUND(Y1007*Source!I503,9)</f>
        <v>5.8291199999999996</v>
      </c>
      <c r="CW1007">
        <v>0</v>
      </c>
      <c r="CX1007">
        <f>ROUND(Y1007*Source!I503,9)</f>
        <v>5.8291199999999996</v>
      </c>
      <c r="CY1007">
        <f>AD1007</f>
        <v>0</v>
      </c>
      <c r="CZ1007">
        <f>AH1007</f>
        <v>0</v>
      </c>
      <c r="DA1007">
        <f>AL1007</f>
        <v>1</v>
      </c>
      <c r="DB1007">
        <f>ROUND(((ROUND(AT1007*CZ1007,2)*1.15)*1.2),6)</f>
        <v>0</v>
      </c>
      <c r="DC1007">
        <f>ROUND(((ROUND(AT1007*AG1007,2)*1.15)*1.2),6)</f>
        <v>0</v>
      </c>
      <c r="DD1007" t="s">
        <v>3</v>
      </c>
      <c r="DE1007" t="s">
        <v>3</v>
      </c>
      <c r="DF1007">
        <f t="shared" si="584"/>
        <v>0</v>
      </c>
      <c r="DG1007">
        <f t="shared" si="585"/>
        <v>0</v>
      </c>
      <c r="DH1007">
        <f t="shared" si="574"/>
        <v>0</v>
      </c>
      <c r="DI1007">
        <f t="shared" si="566"/>
        <v>0</v>
      </c>
      <c r="DJ1007">
        <f>DI1007</f>
        <v>0</v>
      </c>
      <c r="DK1007">
        <v>0</v>
      </c>
      <c r="DL1007" t="s">
        <v>3</v>
      </c>
      <c r="DM1007">
        <v>0</v>
      </c>
      <c r="DN1007" t="s">
        <v>3</v>
      </c>
      <c r="DO1007">
        <v>0</v>
      </c>
    </row>
    <row r="1008" spans="1:119" x14ac:dyDescent="0.2">
      <c r="A1008">
        <f>ROW(Source!A503)</f>
        <v>503</v>
      </c>
      <c r="B1008">
        <v>85736473</v>
      </c>
      <c r="C1008">
        <v>85738299</v>
      </c>
      <c r="D1008">
        <v>85229587</v>
      </c>
      <c r="E1008">
        <v>1</v>
      </c>
      <c r="F1008">
        <v>1</v>
      </c>
      <c r="G1008">
        <v>1081</v>
      </c>
      <c r="H1008">
        <v>2</v>
      </c>
      <c r="I1008" t="s">
        <v>701</v>
      </c>
      <c r="J1008" t="s">
        <v>702</v>
      </c>
      <c r="K1008" t="s">
        <v>703</v>
      </c>
      <c r="L1008">
        <v>1368</v>
      </c>
      <c r="N1008">
        <v>1011</v>
      </c>
      <c r="O1008" t="s">
        <v>690</v>
      </c>
      <c r="P1008" t="s">
        <v>690</v>
      </c>
      <c r="Q1008">
        <v>1</v>
      </c>
      <c r="W1008">
        <v>0</v>
      </c>
      <c r="X1008">
        <v>-286665822</v>
      </c>
      <c r="Y1008">
        <f>((AT1008*1.25)*1.2)</f>
        <v>3.0749999999999997</v>
      </c>
      <c r="AA1008">
        <v>0</v>
      </c>
      <c r="AB1008">
        <v>71.790000000000006</v>
      </c>
      <c r="AC1008">
        <v>0</v>
      </c>
      <c r="AD1008">
        <v>0</v>
      </c>
      <c r="AE1008">
        <v>0</v>
      </c>
      <c r="AF1008">
        <v>5.78</v>
      </c>
      <c r="AG1008">
        <v>0</v>
      </c>
      <c r="AH1008">
        <v>0</v>
      </c>
      <c r="AI1008">
        <v>1</v>
      </c>
      <c r="AJ1008">
        <v>11.64</v>
      </c>
      <c r="AK1008">
        <v>1</v>
      </c>
      <c r="AL1008">
        <v>1</v>
      </c>
      <c r="AM1008">
        <v>2</v>
      </c>
      <c r="AN1008">
        <v>0</v>
      </c>
      <c r="AO1008">
        <v>1</v>
      </c>
      <c r="AP1008">
        <v>1</v>
      </c>
      <c r="AQ1008">
        <v>0</v>
      </c>
      <c r="AR1008">
        <v>0</v>
      </c>
      <c r="AS1008" t="s">
        <v>3</v>
      </c>
      <c r="AT1008">
        <v>2.0499999999999998</v>
      </c>
      <c r="AU1008" t="s">
        <v>140</v>
      </c>
      <c r="AV1008">
        <v>0</v>
      </c>
      <c r="AW1008">
        <v>2</v>
      </c>
      <c r="AX1008">
        <v>85738318</v>
      </c>
      <c r="AY1008">
        <v>1</v>
      </c>
      <c r="AZ1008">
        <v>0</v>
      </c>
      <c r="BA1008">
        <v>991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CV1008">
        <v>0</v>
      </c>
      <c r="CW1008">
        <f>ROUND(Y1008*Source!I503*DO1008,9)</f>
        <v>0</v>
      </c>
      <c r="CX1008">
        <f>ROUND(Y1008*Source!I503,9)</f>
        <v>0.92249999999999999</v>
      </c>
      <c r="CY1008">
        <f>AB1008</f>
        <v>71.790000000000006</v>
      </c>
      <c r="CZ1008">
        <f>AF1008</f>
        <v>5.78</v>
      </c>
      <c r="DA1008">
        <f>AJ1008</f>
        <v>11.64</v>
      </c>
      <c r="DB1008">
        <f>ROUND(((ROUND(AT1008*CZ1008,2)*1.25)*1.2),6)</f>
        <v>17.774999999999999</v>
      </c>
      <c r="DC1008">
        <f>ROUND(((ROUND(AT1008*AG1008,2)*1.25)*1.2),6)</f>
        <v>0</v>
      </c>
      <c r="DD1008" t="s">
        <v>3</v>
      </c>
      <c r="DE1008" t="s">
        <v>3</v>
      </c>
      <c r="DF1008">
        <f t="shared" si="584"/>
        <v>0</v>
      </c>
      <c r="DG1008">
        <f>ROUND(ROUND(AF1008*AJ1008,2)*CX1008,2)</f>
        <v>62.07</v>
      </c>
      <c r="DH1008">
        <f t="shared" si="574"/>
        <v>0</v>
      </c>
      <c r="DI1008">
        <f t="shared" si="566"/>
        <v>0</v>
      </c>
      <c r="DJ1008">
        <f>DG1008</f>
        <v>62.07</v>
      </c>
      <c r="DK1008">
        <v>0</v>
      </c>
      <c r="DL1008" t="s">
        <v>3</v>
      </c>
      <c r="DM1008">
        <v>0</v>
      </c>
      <c r="DN1008" t="s">
        <v>3</v>
      </c>
      <c r="DO1008">
        <v>0</v>
      </c>
    </row>
    <row r="1009" spans="1:119" x14ac:dyDescent="0.2">
      <c r="A1009">
        <f>ROW(Source!A503)</f>
        <v>503</v>
      </c>
      <c r="B1009">
        <v>85736473</v>
      </c>
      <c r="C1009">
        <v>85738299</v>
      </c>
      <c r="D1009">
        <v>85229932</v>
      </c>
      <c r="E1009">
        <v>1</v>
      </c>
      <c r="F1009">
        <v>1</v>
      </c>
      <c r="G1009">
        <v>1081</v>
      </c>
      <c r="H1009">
        <v>2</v>
      </c>
      <c r="I1009" t="s">
        <v>704</v>
      </c>
      <c r="J1009" t="s">
        <v>705</v>
      </c>
      <c r="K1009" t="s">
        <v>706</v>
      </c>
      <c r="L1009">
        <v>1368</v>
      </c>
      <c r="N1009">
        <v>1011</v>
      </c>
      <c r="O1009" t="s">
        <v>690</v>
      </c>
      <c r="P1009" t="s">
        <v>690</v>
      </c>
      <c r="Q1009">
        <v>1</v>
      </c>
      <c r="W1009">
        <v>0</v>
      </c>
      <c r="X1009">
        <v>874612079</v>
      </c>
      <c r="Y1009">
        <f>((AT1009*1.25)*1.2)</f>
        <v>0.09</v>
      </c>
      <c r="AA1009">
        <v>0</v>
      </c>
      <c r="AB1009">
        <v>1513.56</v>
      </c>
      <c r="AC1009">
        <v>758.78</v>
      </c>
      <c r="AD1009">
        <v>0</v>
      </c>
      <c r="AE1009">
        <v>0</v>
      </c>
      <c r="AF1009">
        <v>83.1</v>
      </c>
      <c r="AG1009">
        <v>12.62</v>
      </c>
      <c r="AH1009">
        <v>0</v>
      </c>
      <c r="AI1009">
        <v>1</v>
      </c>
      <c r="AJ1009">
        <v>17.07</v>
      </c>
      <c r="AK1009">
        <v>56.35</v>
      </c>
      <c r="AL1009">
        <v>1</v>
      </c>
      <c r="AM1009">
        <v>2</v>
      </c>
      <c r="AN1009">
        <v>0</v>
      </c>
      <c r="AO1009">
        <v>1</v>
      </c>
      <c r="AP1009">
        <v>1</v>
      </c>
      <c r="AQ1009">
        <v>0</v>
      </c>
      <c r="AR1009">
        <v>0</v>
      </c>
      <c r="AS1009" t="s">
        <v>3</v>
      </c>
      <c r="AT1009">
        <v>0.06</v>
      </c>
      <c r="AU1009" t="s">
        <v>140</v>
      </c>
      <c r="AV1009">
        <v>0</v>
      </c>
      <c r="AW1009">
        <v>2</v>
      </c>
      <c r="AX1009">
        <v>85738319</v>
      </c>
      <c r="AY1009">
        <v>1</v>
      </c>
      <c r="AZ1009">
        <v>0</v>
      </c>
      <c r="BA1009">
        <v>992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CV1009">
        <v>0</v>
      </c>
      <c r="CW1009">
        <f>ROUND(Y1009*Source!I503*DO1009,9)</f>
        <v>0.34073999999999999</v>
      </c>
      <c r="CX1009">
        <f>ROUND(Y1009*Source!I503,9)</f>
        <v>2.7E-2</v>
      </c>
      <c r="CY1009">
        <f>AB1009</f>
        <v>1513.56</v>
      </c>
      <c r="CZ1009">
        <f>AF1009</f>
        <v>83.1</v>
      </c>
      <c r="DA1009">
        <f>AJ1009</f>
        <v>17.07</v>
      </c>
      <c r="DB1009">
        <f>ROUND(((ROUND(AT1009*CZ1009,2)*1.25)*1.2),6)</f>
        <v>7.4850000000000003</v>
      </c>
      <c r="DC1009">
        <f>ROUND(((ROUND(AT1009*AG1009,2)*1.25)*1.2),6)</f>
        <v>1.1399999999999999</v>
      </c>
      <c r="DD1009" t="s">
        <v>3</v>
      </c>
      <c r="DE1009" t="s">
        <v>3</v>
      </c>
      <c r="DF1009">
        <f t="shared" si="584"/>
        <v>0</v>
      </c>
      <c r="DG1009">
        <f>ROUND(ROUND(AF1009*AJ1009,2)*CX1009,2)</f>
        <v>38.299999999999997</v>
      </c>
      <c r="DH1009">
        <f>ROUND(ROUND(AG1009*AK1009,2)*CX1009,2)</f>
        <v>19.2</v>
      </c>
      <c r="DI1009">
        <f t="shared" si="566"/>
        <v>0</v>
      </c>
      <c r="DJ1009">
        <f>DG1009</f>
        <v>38.299999999999997</v>
      </c>
      <c r="DK1009">
        <v>0</v>
      </c>
      <c r="DL1009" t="s">
        <v>707</v>
      </c>
      <c r="DM1009">
        <v>0</v>
      </c>
      <c r="DN1009" t="s">
        <v>686</v>
      </c>
      <c r="DO1009">
        <v>12.62</v>
      </c>
    </row>
    <row r="1010" spans="1:119" x14ac:dyDescent="0.2">
      <c r="A1010">
        <f>ROW(Source!A503)</f>
        <v>503</v>
      </c>
      <c r="B1010">
        <v>85736473</v>
      </c>
      <c r="C1010">
        <v>85738299</v>
      </c>
      <c r="D1010">
        <v>85229986</v>
      </c>
      <c r="E1010">
        <v>1</v>
      </c>
      <c r="F1010">
        <v>1</v>
      </c>
      <c r="G1010">
        <v>1081</v>
      </c>
      <c r="H1010">
        <v>2</v>
      </c>
      <c r="I1010" t="s">
        <v>708</v>
      </c>
      <c r="J1010" t="s">
        <v>709</v>
      </c>
      <c r="K1010" t="s">
        <v>710</v>
      </c>
      <c r="L1010">
        <v>1368</v>
      </c>
      <c r="N1010">
        <v>1011</v>
      </c>
      <c r="O1010" t="s">
        <v>690</v>
      </c>
      <c r="P1010" t="s">
        <v>690</v>
      </c>
      <c r="Q1010">
        <v>1</v>
      </c>
      <c r="W1010">
        <v>0</v>
      </c>
      <c r="X1010">
        <v>-1895752648</v>
      </c>
      <c r="Y1010">
        <f>((AT1010*1.25)*1.2)</f>
        <v>3.5999999999999996</v>
      </c>
      <c r="AA1010">
        <v>0</v>
      </c>
      <c r="AB1010">
        <v>7.85</v>
      </c>
      <c r="AC1010">
        <v>0</v>
      </c>
      <c r="AD1010">
        <v>0</v>
      </c>
      <c r="AE1010">
        <v>0</v>
      </c>
      <c r="AF1010">
        <v>0.77</v>
      </c>
      <c r="AG1010">
        <v>0</v>
      </c>
      <c r="AH1010">
        <v>0</v>
      </c>
      <c r="AI1010">
        <v>1</v>
      </c>
      <c r="AJ1010">
        <v>9.56</v>
      </c>
      <c r="AK1010">
        <v>1</v>
      </c>
      <c r="AL1010">
        <v>1</v>
      </c>
      <c r="AM1010">
        <v>2</v>
      </c>
      <c r="AN1010">
        <v>0</v>
      </c>
      <c r="AO1010">
        <v>1</v>
      </c>
      <c r="AP1010">
        <v>1</v>
      </c>
      <c r="AQ1010">
        <v>0</v>
      </c>
      <c r="AR1010">
        <v>0</v>
      </c>
      <c r="AS1010" t="s">
        <v>3</v>
      </c>
      <c r="AT1010">
        <v>2.4</v>
      </c>
      <c r="AU1010" t="s">
        <v>140</v>
      </c>
      <c r="AV1010">
        <v>0</v>
      </c>
      <c r="AW1010">
        <v>2</v>
      </c>
      <c r="AX1010">
        <v>85738320</v>
      </c>
      <c r="AY1010">
        <v>1</v>
      </c>
      <c r="AZ1010">
        <v>0</v>
      </c>
      <c r="BA1010">
        <v>993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CV1010">
        <v>0</v>
      </c>
      <c r="CW1010">
        <f>ROUND(Y1010*Source!I503*DO1010,9)</f>
        <v>0</v>
      </c>
      <c r="CX1010">
        <f>ROUND(Y1010*Source!I503,9)</f>
        <v>1.08</v>
      </c>
      <c r="CY1010">
        <f>AB1010</f>
        <v>7.85</v>
      </c>
      <c r="CZ1010">
        <f>AF1010</f>
        <v>0.77</v>
      </c>
      <c r="DA1010">
        <f>AJ1010</f>
        <v>9.56</v>
      </c>
      <c r="DB1010">
        <f>ROUND(((ROUND(AT1010*CZ1010,2)*1.25)*1.2),6)</f>
        <v>2.7749999999999999</v>
      </c>
      <c r="DC1010">
        <f>ROUND(((ROUND(AT1010*AG1010,2)*1.25)*1.2),6)</f>
        <v>0</v>
      </c>
      <c r="DD1010" t="s">
        <v>3</v>
      </c>
      <c r="DE1010" t="s">
        <v>3</v>
      </c>
      <c r="DF1010">
        <f t="shared" si="584"/>
        <v>0</v>
      </c>
      <c r="DG1010">
        <f>ROUND(ROUND(AF1010*AJ1010,2)*CX1010,2)</f>
        <v>7.95</v>
      </c>
      <c r="DH1010">
        <f t="shared" ref="DH1010:DH1031" si="593">ROUND(ROUND(AG1010,2)*CX1010,2)</f>
        <v>0</v>
      </c>
      <c r="DI1010">
        <f t="shared" si="566"/>
        <v>0</v>
      </c>
      <c r="DJ1010">
        <f>DG1010</f>
        <v>7.95</v>
      </c>
      <c r="DK1010">
        <v>0</v>
      </c>
      <c r="DL1010" t="s">
        <v>3</v>
      </c>
      <c r="DM1010">
        <v>0</v>
      </c>
      <c r="DN1010" t="s">
        <v>3</v>
      </c>
      <c r="DO1010">
        <v>0</v>
      </c>
    </row>
    <row r="1011" spans="1:119" x14ac:dyDescent="0.2">
      <c r="A1011">
        <f>ROW(Source!A503)</f>
        <v>503</v>
      </c>
      <c r="B1011">
        <v>85736473</v>
      </c>
      <c r="C1011">
        <v>85738299</v>
      </c>
      <c r="D1011">
        <v>85230019</v>
      </c>
      <c r="E1011">
        <v>1</v>
      </c>
      <c r="F1011">
        <v>1</v>
      </c>
      <c r="G1011">
        <v>1081</v>
      </c>
      <c r="H1011">
        <v>2</v>
      </c>
      <c r="I1011" t="s">
        <v>711</v>
      </c>
      <c r="J1011" t="s">
        <v>712</v>
      </c>
      <c r="K1011" t="s">
        <v>713</v>
      </c>
      <c r="L1011">
        <v>1368</v>
      </c>
      <c r="N1011">
        <v>1011</v>
      </c>
      <c r="O1011" t="s">
        <v>690</v>
      </c>
      <c r="P1011" t="s">
        <v>690</v>
      </c>
      <c r="Q1011">
        <v>1</v>
      </c>
      <c r="W1011">
        <v>0</v>
      </c>
      <c r="X1011">
        <v>-643591644</v>
      </c>
      <c r="Y1011">
        <f>((AT1011*1.25)*1.2)</f>
        <v>3.15</v>
      </c>
      <c r="AA1011">
        <v>0</v>
      </c>
      <c r="AB1011">
        <v>4.84</v>
      </c>
      <c r="AC1011">
        <v>0</v>
      </c>
      <c r="AD1011">
        <v>0</v>
      </c>
      <c r="AE1011">
        <v>0</v>
      </c>
      <c r="AF1011">
        <v>0.47</v>
      </c>
      <c r="AG1011">
        <v>0</v>
      </c>
      <c r="AH1011">
        <v>0</v>
      </c>
      <c r="AI1011">
        <v>1</v>
      </c>
      <c r="AJ1011">
        <v>9.66</v>
      </c>
      <c r="AK1011">
        <v>1</v>
      </c>
      <c r="AL1011">
        <v>1</v>
      </c>
      <c r="AM1011">
        <v>2</v>
      </c>
      <c r="AN1011">
        <v>0</v>
      </c>
      <c r="AO1011">
        <v>1</v>
      </c>
      <c r="AP1011">
        <v>1</v>
      </c>
      <c r="AQ1011">
        <v>0</v>
      </c>
      <c r="AR1011">
        <v>0</v>
      </c>
      <c r="AS1011" t="s">
        <v>3</v>
      </c>
      <c r="AT1011">
        <v>2.1</v>
      </c>
      <c r="AU1011" t="s">
        <v>140</v>
      </c>
      <c r="AV1011">
        <v>0</v>
      </c>
      <c r="AW1011">
        <v>2</v>
      </c>
      <c r="AX1011">
        <v>85738321</v>
      </c>
      <c r="AY1011">
        <v>1</v>
      </c>
      <c r="AZ1011">
        <v>0</v>
      </c>
      <c r="BA1011">
        <v>994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CV1011">
        <v>0</v>
      </c>
      <c r="CW1011">
        <f>ROUND(Y1011*Source!I503*DO1011,9)</f>
        <v>0</v>
      </c>
      <c r="CX1011">
        <f>ROUND(Y1011*Source!I503,9)</f>
        <v>0.94499999999999995</v>
      </c>
      <c r="CY1011">
        <f>AB1011</f>
        <v>4.84</v>
      </c>
      <c r="CZ1011">
        <f>AF1011</f>
        <v>0.47</v>
      </c>
      <c r="DA1011">
        <f>AJ1011</f>
        <v>9.66</v>
      </c>
      <c r="DB1011">
        <f>ROUND(((ROUND(AT1011*CZ1011,2)*1.25)*1.2),6)</f>
        <v>1.4850000000000001</v>
      </c>
      <c r="DC1011">
        <f>ROUND(((ROUND(AT1011*AG1011,2)*1.25)*1.2),6)</f>
        <v>0</v>
      </c>
      <c r="DD1011" t="s">
        <v>3</v>
      </c>
      <c r="DE1011" t="s">
        <v>3</v>
      </c>
      <c r="DF1011">
        <f t="shared" si="584"/>
        <v>0</v>
      </c>
      <c r="DG1011">
        <f>ROUND(ROUND(AF1011*AJ1011,2)*CX1011,2)</f>
        <v>4.29</v>
      </c>
      <c r="DH1011">
        <f t="shared" si="593"/>
        <v>0</v>
      </c>
      <c r="DI1011">
        <f t="shared" si="566"/>
        <v>0</v>
      </c>
      <c r="DJ1011">
        <f>DG1011</f>
        <v>4.29</v>
      </c>
      <c r="DK1011">
        <v>0</v>
      </c>
      <c r="DL1011" t="s">
        <v>3</v>
      </c>
      <c r="DM1011">
        <v>0</v>
      </c>
      <c r="DN1011" t="s">
        <v>3</v>
      </c>
      <c r="DO1011">
        <v>0</v>
      </c>
    </row>
    <row r="1012" spans="1:119" x14ac:dyDescent="0.2">
      <c r="A1012">
        <f>ROW(Source!A503)</f>
        <v>503</v>
      </c>
      <c r="B1012">
        <v>85736473</v>
      </c>
      <c r="C1012">
        <v>85738299</v>
      </c>
      <c r="D1012">
        <v>85198960</v>
      </c>
      <c r="E1012">
        <v>1</v>
      </c>
      <c r="F1012">
        <v>1</v>
      </c>
      <c r="G1012">
        <v>1081</v>
      </c>
      <c r="H1012">
        <v>3</v>
      </c>
      <c r="I1012" t="s">
        <v>714</v>
      </c>
      <c r="J1012" t="s">
        <v>715</v>
      </c>
      <c r="K1012" t="s">
        <v>716</v>
      </c>
      <c r="L1012">
        <v>1339</v>
      </c>
      <c r="N1012">
        <v>1007</v>
      </c>
      <c r="O1012" t="s">
        <v>694</v>
      </c>
      <c r="P1012" t="s">
        <v>694</v>
      </c>
      <c r="Q1012">
        <v>1</v>
      </c>
      <c r="W1012">
        <v>0</v>
      </c>
      <c r="X1012">
        <v>-1622585150</v>
      </c>
      <c r="Y1012">
        <f t="shared" ref="Y1012:Y1022" si="594">((AT1012*1)*1)</f>
        <v>1.1262000000000001</v>
      </c>
      <c r="AA1012">
        <v>54.79</v>
      </c>
      <c r="AB1012">
        <v>0</v>
      </c>
      <c r="AC1012">
        <v>0</v>
      </c>
      <c r="AD1012">
        <v>0</v>
      </c>
      <c r="AE1012">
        <v>7.07</v>
      </c>
      <c r="AF1012">
        <v>0</v>
      </c>
      <c r="AG1012">
        <v>0</v>
      </c>
      <c r="AH1012">
        <v>0</v>
      </c>
      <c r="AI1012">
        <v>7.75</v>
      </c>
      <c r="AJ1012">
        <v>1</v>
      </c>
      <c r="AK1012">
        <v>1</v>
      </c>
      <c r="AL1012">
        <v>1</v>
      </c>
      <c r="AM1012">
        <v>2</v>
      </c>
      <c r="AN1012">
        <v>0</v>
      </c>
      <c r="AO1012">
        <v>1</v>
      </c>
      <c r="AP1012">
        <v>1</v>
      </c>
      <c r="AQ1012">
        <v>0</v>
      </c>
      <c r="AR1012">
        <v>0</v>
      </c>
      <c r="AS1012" t="s">
        <v>3</v>
      </c>
      <c r="AT1012">
        <v>1.1262000000000001</v>
      </c>
      <c r="AU1012" t="s">
        <v>42</v>
      </c>
      <c r="AV1012">
        <v>0</v>
      </c>
      <c r="AW1012">
        <v>2</v>
      </c>
      <c r="AX1012">
        <v>85738322</v>
      </c>
      <c r="AY1012">
        <v>1</v>
      </c>
      <c r="AZ1012">
        <v>0</v>
      </c>
      <c r="BA1012">
        <v>995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CV1012">
        <v>0</v>
      </c>
      <c r="CW1012">
        <v>0</v>
      </c>
      <c r="CX1012">
        <f>ROUND(Y1012*Source!I503,9)</f>
        <v>0.33785999999999999</v>
      </c>
      <c r="CY1012">
        <f t="shared" ref="CY1012:CY1022" si="595">AA1012</f>
        <v>54.79</v>
      </c>
      <c r="CZ1012">
        <f t="shared" ref="CZ1012:CZ1022" si="596">AE1012</f>
        <v>7.07</v>
      </c>
      <c r="DA1012">
        <f t="shared" ref="DA1012:DA1022" si="597">AI1012</f>
        <v>7.75</v>
      </c>
      <c r="DB1012">
        <f t="shared" ref="DB1012:DB1022" si="598">ROUND(((ROUND(AT1012*CZ1012,2)*1)*1),6)</f>
        <v>7.96</v>
      </c>
      <c r="DC1012">
        <f t="shared" ref="DC1012:DC1022" si="599">ROUND(((ROUND(AT1012*AG1012,2)*1)*1),6)</f>
        <v>0</v>
      </c>
      <c r="DD1012" t="s">
        <v>3</v>
      </c>
      <c r="DE1012" t="s">
        <v>3</v>
      </c>
      <c r="DF1012">
        <f t="shared" ref="DF1012:DF1022" si="600">ROUND(ROUND(AE1012*AI1012,2)*CX1012,2)</f>
        <v>18.510000000000002</v>
      </c>
      <c r="DG1012">
        <f t="shared" ref="DG1012:DG1031" si="601">ROUND(ROUND(AF1012,2)*CX1012,2)</f>
        <v>0</v>
      </c>
      <c r="DH1012">
        <f t="shared" si="593"/>
        <v>0</v>
      </c>
      <c r="DI1012">
        <f t="shared" si="566"/>
        <v>0</v>
      </c>
      <c r="DJ1012">
        <f t="shared" ref="DJ1012:DJ1022" si="602">DF1012</f>
        <v>18.510000000000002</v>
      </c>
      <c r="DK1012">
        <v>0</v>
      </c>
      <c r="DL1012" t="s">
        <v>3</v>
      </c>
      <c r="DM1012">
        <v>0</v>
      </c>
      <c r="DN1012" t="s">
        <v>3</v>
      </c>
      <c r="DO1012">
        <v>0</v>
      </c>
    </row>
    <row r="1013" spans="1:119" x14ac:dyDescent="0.2">
      <c r="A1013">
        <f>ROW(Source!A503)</f>
        <v>503</v>
      </c>
      <c r="B1013">
        <v>85736473</v>
      </c>
      <c r="C1013">
        <v>85738299</v>
      </c>
      <c r="D1013">
        <v>85201473</v>
      </c>
      <c r="E1013">
        <v>1</v>
      </c>
      <c r="F1013">
        <v>1</v>
      </c>
      <c r="G1013">
        <v>1081</v>
      </c>
      <c r="H1013">
        <v>3</v>
      </c>
      <c r="I1013" t="s">
        <v>717</v>
      </c>
      <c r="J1013" t="s">
        <v>718</v>
      </c>
      <c r="K1013" t="s">
        <v>719</v>
      </c>
      <c r="L1013">
        <v>1355</v>
      </c>
      <c r="N1013">
        <v>1010</v>
      </c>
      <c r="O1013" t="s">
        <v>70</v>
      </c>
      <c r="P1013" t="s">
        <v>70</v>
      </c>
      <c r="Q1013">
        <v>100</v>
      </c>
      <c r="W1013">
        <v>0</v>
      </c>
      <c r="X1013">
        <v>-252588073</v>
      </c>
      <c r="Y1013">
        <f t="shared" si="594"/>
        <v>1.43</v>
      </c>
      <c r="AA1013">
        <v>60.01</v>
      </c>
      <c r="AB1013">
        <v>0</v>
      </c>
      <c r="AC1013">
        <v>0</v>
      </c>
      <c r="AD1013">
        <v>0</v>
      </c>
      <c r="AE1013">
        <v>15.04</v>
      </c>
      <c r="AF1013">
        <v>0</v>
      </c>
      <c r="AG1013">
        <v>0</v>
      </c>
      <c r="AH1013">
        <v>0</v>
      </c>
      <c r="AI1013">
        <v>3.99</v>
      </c>
      <c r="AJ1013">
        <v>1</v>
      </c>
      <c r="AK1013">
        <v>1</v>
      </c>
      <c r="AL1013">
        <v>1</v>
      </c>
      <c r="AM1013">
        <v>2</v>
      </c>
      <c r="AN1013">
        <v>0</v>
      </c>
      <c r="AO1013">
        <v>1</v>
      </c>
      <c r="AP1013">
        <v>1</v>
      </c>
      <c r="AQ1013">
        <v>0</v>
      </c>
      <c r="AR1013">
        <v>0</v>
      </c>
      <c r="AS1013" t="s">
        <v>3</v>
      </c>
      <c r="AT1013">
        <v>1.43</v>
      </c>
      <c r="AU1013" t="s">
        <v>42</v>
      </c>
      <c r="AV1013">
        <v>0</v>
      </c>
      <c r="AW1013">
        <v>2</v>
      </c>
      <c r="AX1013">
        <v>85738323</v>
      </c>
      <c r="AY1013">
        <v>1</v>
      </c>
      <c r="AZ1013">
        <v>0</v>
      </c>
      <c r="BA1013">
        <v>996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CV1013">
        <v>0</v>
      </c>
      <c r="CW1013">
        <v>0</v>
      </c>
      <c r="CX1013">
        <f>ROUND(Y1013*Source!I503,9)</f>
        <v>0.42899999999999999</v>
      </c>
      <c r="CY1013">
        <f t="shared" si="595"/>
        <v>60.01</v>
      </c>
      <c r="CZ1013">
        <f t="shared" si="596"/>
        <v>15.04</v>
      </c>
      <c r="DA1013">
        <f t="shared" si="597"/>
        <v>3.99</v>
      </c>
      <c r="DB1013">
        <f t="shared" si="598"/>
        <v>21.51</v>
      </c>
      <c r="DC1013">
        <f t="shared" si="599"/>
        <v>0</v>
      </c>
      <c r="DD1013" t="s">
        <v>3</v>
      </c>
      <c r="DE1013" t="s">
        <v>3</v>
      </c>
      <c r="DF1013">
        <f t="shared" si="600"/>
        <v>25.74</v>
      </c>
      <c r="DG1013">
        <f t="shared" si="601"/>
        <v>0</v>
      </c>
      <c r="DH1013">
        <f t="shared" si="593"/>
        <v>0</v>
      </c>
      <c r="DI1013">
        <f t="shared" si="566"/>
        <v>0</v>
      </c>
      <c r="DJ1013">
        <f t="shared" si="602"/>
        <v>25.74</v>
      </c>
      <c r="DK1013">
        <v>0</v>
      </c>
      <c r="DL1013" t="s">
        <v>3</v>
      </c>
      <c r="DM1013">
        <v>0</v>
      </c>
      <c r="DN1013" t="s">
        <v>3</v>
      </c>
      <c r="DO1013">
        <v>0</v>
      </c>
    </row>
    <row r="1014" spans="1:119" x14ac:dyDescent="0.2">
      <c r="A1014">
        <f>ROW(Source!A503)</f>
        <v>503</v>
      </c>
      <c r="B1014">
        <v>85736473</v>
      </c>
      <c r="C1014">
        <v>85738299</v>
      </c>
      <c r="D1014">
        <v>85201707</v>
      </c>
      <c r="E1014">
        <v>1</v>
      </c>
      <c r="F1014">
        <v>1</v>
      </c>
      <c r="G1014">
        <v>1081</v>
      </c>
      <c r="H1014">
        <v>3</v>
      </c>
      <c r="I1014" t="s">
        <v>720</v>
      </c>
      <c r="J1014" t="s">
        <v>721</v>
      </c>
      <c r="K1014" t="s">
        <v>722</v>
      </c>
      <c r="L1014">
        <v>1346</v>
      </c>
      <c r="N1014">
        <v>1009</v>
      </c>
      <c r="O1014" t="s">
        <v>723</v>
      </c>
      <c r="P1014" t="s">
        <v>723</v>
      </c>
      <c r="Q1014">
        <v>1</v>
      </c>
      <c r="W1014">
        <v>0</v>
      </c>
      <c r="X1014">
        <v>-1236264219</v>
      </c>
      <c r="Y1014">
        <f t="shared" si="594"/>
        <v>2.7170000000000001</v>
      </c>
      <c r="AA1014">
        <v>51.51</v>
      </c>
      <c r="AB1014">
        <v>0</v>
      </c>
      <c r="AC1014">
        <v>0</v>
      </c>
      <c r="AD1014">
        <v>0</v>
      </c>
      <c r="AE1014">
        <v>38.729999999999997</v>
      </c>
      <c r="AF1014">
        <v>0</v>
      </c>
      <c r="AG1014">
        <v>0</v>
      </c>
      <c r="AH1014">
        <v>0</v>
      </c>
      <c r="AI1014">
        <v>1.33</v>
      </c>
      <c r="AJ1014">
        <v>1</v>
      </c>
      <c r="AK1014">
        <v>1</v>
      </c>
      <c r="AL1014">
        <v>1</v>
      </c>
      <c r="AM1014">
        <v>2</v>
      </c>
      <c r="AN1014">
        <v>0</v>
      </c>
      <c r="AO1014">
        <v>1</v>
      </c>
      <c r="AP1014">
        <v>1</v>
      </c>
      <c r="AQ1014">
        <v>0</v>
      </c>
      <c r="AR1014">
        <v>0</v>
      </c>
      <c r="AS1014" t="s">
        <v>3</v>
      </c>
      <c r="AT1014">
        <v>2.7170000000000001</v>
      </c>
      <c r="AU1014" t="s">
        <v>42</v>
      </c>
      <c r="AV1014">
        <v>0</v>
      </c>
      <c r="AW1014">
        <v>2</v>
      </c>
      <c r="AX1014">
        <v>85738324</v>
      </c>
      <c r="AY1014">
        <v>1</v>
      </c>
      <c r="AZ1014">
        <v>0</v>
      </c>
      <c r="BA1014">
        <v>997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CV1014">
        <v>0</v>
      </c>
      <c r="CW1014">
        <v>0</v>
      </c>
      <c r="CX1014">
        <f>ROUND(Y1014*Source!I503,9)</f>
        <v>0.81510000000000005</v>
      </c>
      <c r="CY1014">
        <f t="shared" si="595"/>
        <v>51.51</v>
      </c>
      <c r="CZ1014">
        <f t="shared" si="596"/>
        <v>38.729999999999997</v>
      </c>
      <c r="DA1014">
        <f t="shared" si="597"/>
        <v>1.33</v>
      </c>
      <c r="DB1014">
        <f t="shared" si="598"/>
        <v>105.23</v>
      </c>
      <c r="DC1014">
        <f t="shared" si="599"/>
        <v>0</v>
      </c>
      <c r="DD1014" t="s">
        <v>3</v>
      </c>
      <c r="DE1014" t="s">
        <v>3</v>
      </c>
      <c r="DF1014">
        <f t="shared" si="600"/>
        <v>41.99</v>
      </c>
      <c r="DG1014">
        <f t="shared" si="601"/>
        <v>0</v>
      </c>
      <c r="DH1014">
        <f t="shared" si="593"/>
        <v>0</v>
      </c>
      <c r="DI1014">
        <f t="shared" si="566"/>
        <v>0</v>
      </c>
      <c r="DJ1014">
        <f t="shared" si="602"/>
        <v>41.99</v>
      </c>
      <c r="DK1014">
        <v>0</v>
      </c>
      <c r="DL1014" t="s">
        <v>3</v>
      </c>
      <c r="DM1014">
        <v>0</v>
      </c>
      <c r="DN1014" t="s">
        <v>3</v>
      </c>
      <c r="DO1014">
        <v>0</v>
      </c>
    </row>
    <row r="1015" spans="1:119" x14ac:dyDescent="0.2">
      <c r="A1015">
        <f>ROW(Source!A503)</f>
        <v>503</v>
      </c>
      <c r="B1015">
        <v>85736473</v>
      </c>
      <c r="C1015">
        <v>85738299</v>
      </c>
      <c r="D1015">
        <v>85215474</v>
      </c>
      <c r="E1015">
        <v>1</v>
      </c>
      <c r="F1015">
        <v>1</v>
      </c>
      <c r="G1015">
        <v>1081</v>
      </c>
      <c r="H1015">
        <v>3</v>
      </c>
      <c r="I1015" t="s">
        <v>403</v>
      </c>
      <c r="J1015" t="s">
        <v>405</v>
      </c>
      <c r="K1015" t="s">
        <v>404</v>
      </c>
      <c r="L1015">
        <v>1355</v>
      </c>
      <c r="N1015">
        <v>1010</v>
      </c>
      <c r="O1015" t="s">
        <v>70</v>
      </c>
      <c r="P1015" t="s">
        <v>70</v>
      </c>
      <c r="Q1015">
        <v>100</v>
      </c>
      <c r="W1015">
        <v>0</v>
      </c>
      <c r="X1015">
        <v>-1872562451</v>
      </c>
      <c r="Y1015">
        <f t="shared" si="594"/>
        <v>0.5</v>
      </c>
      <c r="AA1015">
        <v>1105.06</v>
      </c>
      <c r="AB1015">
        <v>0</v>
      </c>
      <c r="AC1015">
        <v>0</v>
      </c>
      <c r="AD1015">
        <v>0</v>
      </c>
      <c r="AE1015">
        <v>526.22</v>
      </c>
      <c r="AF1015">
        <v>0</v>
      </c>
      <c r="AG1015">
        <v>0</v>
      </c>
      <c r="AH1015">
        <v>0</v>
      </c>
      <c r="AI1015">
        <v>2.1</v>
      </c>
      <c r="AJ1015">
        <v>1</v>
      </c>
      <c r="AK1015">
        <v>1</v>
      </c>
      <c r="AL1015">
        <v>1</v>
      </c>
      <c r="AM1015">
        <v>0</v>
      </c>
      <c r="AN1015">
        <v>0</v>
      </c>
      <c r="AO1015">
        <v>0</v>
      </c>
      <c r="AP1015">
        <v>1</v>
      </c>
      <c r="AQ1015">
        <v>0</v>
      </c>
      <c r="AR1015">
        <v>0</v>
      </c>
      <c r="AS1015" t="s">
        <v>3</v>
      </c>
      <c r="AT1015">
        <v>0.5</v>
      </c>
      <c r="AU1015" t="s">
        <v>42</v>
      </c>
      <c r="AV1015">
        <v>0</v>
      </c>
      <c r="AW1015">
        <v>1</v>
      </c>
      <c r="AX1015">
        <v>-1</v>
      </c>
      <c r="AY1015">
        <v>0</v>
      </c>
      <c r="AZ1015">
        <v>0</v>
      </c>
      <c r="BA1015" t="s">
        <v>3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CV1015">
        <v>0</v>
      </c>
      <c r="CW1015">
        <v>0</v>
      </c>
      <c r="CX1015">
        <f>ROUND(Y1015*Source!I503,9)</f>
        <v>0.15</v>
      </c>
      <c r="CY1015">
        <f t="shared" si="595"/>
        <v>1105.06</v>
      </c>
      <c r="CZ1015">
        <f t="shared" si="596"/>
        <v>526.22</v>
      </c>
      <c r="DA1015">
        <f t="shared" si="597"/>
        <v>2.1</v>
      </c>
      <c r="DB1015">
        <f t="shared" si="598"/>
        <v>263.11</v>
      </c>
      <c r="DC1015">
        <f t="shared" si="599"/>
        <v>0</v>
      </c>
      <c r="DD1015" t="s">
        <v>3</v>
      </c>
      <c r="DE1015" t="s">
        <v>3</v>
      </c>
      <c r="DF1015">
        <f t="shared" si="600"/>
        <v>165.76</v>
      </c>
      <c r="DG1015">
        <f t="shared" si="601"/>
        <v>0</v>
      </c>
      <c r="DH1015">
        <f t="shared" si="593"/>
        <v>0</v>
      </c>
      <c r="DI1015">
        <f t="shared" si="566"/>
        <v>0</v>
      </c>
      <c r="DJ1015">
        <f t="shared" si="602"/>
        <v>165.76</v>
      </c>
      <c r="DK1015">
        <v>0</v>
      </c>
      <c r="DL1015" t="s">
        <v>3</v>
      </c>
      <c r="DM1015">
        <v>0</v>
      </c>
      <c r="DN1015" t="s">
        <v>3</v>
      </c>
      <c r="DO1015">
        <v>0</v>
      </c>
    </row>
    <row r="1016" spans="1:119" x14ac:dyDescent="0.2">
      <c r="A1016">
        <f>ROW(Source!A503)</f>
        <v>503</v>
      </c>
      <c r="B1016">
        <v>85736473</v>
      </c>
      <c r="C1016">
        <v>85738299</v>
      </c>
      <c r="D1016">
        <v>85212379</v>
      </c>
      <c r="E1016">
        <v>1</v>
      </c>
      <c r="F1016">
        <v>1</v>
      </c>
      <c r="G1016">
        <v>1081</v>
      </c>
      <c r="H1016">
        <v>3</v>
      </c>
      <c r="I1016" t="s">
        <v>444</v>
      </c>
      <c r="J1016" t="s">
        <v>446</v>
      </c>
      <c r="K1016" t="s">
        <v>445</v>
      </c>
      <c r="L1016">
        <v>1354</v>
      </c>
      <c r="N1016">
        <v>1010</v>
      </c>
      <c r="O1016" t="s">
        <v>146</v>
      </c>
      <c r="P1016" t="s">
        <v>146</v>
      </c>
      <c r="Q1016">
        <v>1</v>
      </c>
      <c r="W1016">
        <v>0</v>
      </c>
      <c r="X1016">
        <v>2140712260</v>
      </c>
      <c r="Y1016">
        <f t="shared" si="594"/>
        <v>33.333333000000003</v>
      </c>
      <c r="AA1016">
        <v>4.6399999999999997</v>
      </c>
      <c r="AB1016">
        <v>0</v>
      </c>
      <c r="AC1016">
        <v>0</v>
      </c>
      <c r="AD1016">
        <v>0</v>
      </c>
      <c r="AE1016">
        <v>3.41</v>
      </c>
      <c r="AF1016">
        <v>0</v>
      </c>
      <c r="AG1016">
        <v>0</v>
      </c>
      <c r="AH1016">
        <v>0</v>
      </c>
      <c r="AI1016">
        <v>1.36</v>
      </c>
      <c r="AJ1016">
        <v>1</v>
      </c>
      <c r="AK1016">
        <v>1</v>
      </c>
      <c r="AL1016">
        <v>1</v>
      </c>
      <c r="AM1016">
        <v>0</v>
      </c>
      <c r="AN1016">
        <v>0</v>
      </c>
      <c r="AO1016">
        <v>0</v>
      </c>
      <c r="AP1016">
        <v>1</v>
      </c>
      <c r="AQ1016">
        <v>0</v>
      </c>
      <c r="AR1016">
        <v>0</v>
      </c>
      <c r="AS1016" t="s">
        <v>3</v>
      </c>
      <c r="AT1016">
        <v>33.333333000000003</v>
      </c>
      <c r="AU1016" t="s">
        <v>42</v>
      </c>
      <c r="AV1016">
        <v>0</v>
      </c>
      <c r="AW1016">
        <v>1</v>
      </c>
      <c r="AX1016">
        <v>-1</v>
      </c>
      <c r="AY1016">
        <v>0</v>
      </c>
      <c r="AZ1016">
        <v>0</v>
      </c>
      <c r="BA1016" t="s">
        <v>3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CV1016">
        <v>0</v>
      </c>
      <c r="CW1016">
        <v>0</v>
      </c>
      <c r="CX1016">
        <f>ROUND(Y1016*Source!I503,9)</f>
        <v>9.9999999000000006</v>
      </c>
      <c r="CY1016">
        <f t="shared" si="595"/>
        <v>4.6399999999999997</v>
      </c>
      <c r="CZ1016">
        <f t="shared" si="596"/>
        <v>3.41</v>
      </c>
      <c r="DA1016">
        <f t="shared" si="597"/>
        <v>1.36</v>
      </c>
      <c r="DB1016">
        <f t="shared" si="598"/>
        <v>113.67</v>
      </c>
      <c r="DC1016">
        <f t="shared" si="599"/>
        <v>0</v>
      </c>
      <c r="DD1016" t="s">
        <v>3</v>
      </c>
      <c r="DE1016" t="s">
        <v>3</v>
      </c>
      <c r="DF1016">
        <f t="shared" si="600"/>
        <v>46.4</v>
      </c>
      <c r="DG1016">
        <f t="shared" si="601"/>
        <v>0</v>
      </c>
      <c r="DH1016">
        <f t="shared" si="593"/>
        <v>0</v>
      </c>
      <c r="DI1016">
        <f t="shared" si="566"/>
        <v>0</v>
      </c>
      <c r="DJ1016">
        <f t="shared" si="602"/>
        <v>46.4</v>
      </c>
      <c r="DK1016">
        <v>0</v>
      </c>
      <c r="DL1016" t="s">
        <v>3</v>
      </c>
      <c r="DM1016">
        <v>0</v>
      </c>
      <c r="DN1016" t="s">
        <v>3</v>
      </c>
      <c r="DO1016">
        <v>0</v>
      </c>
    </row>
    <row r="1017" spans="1:119" x14ac:dyDescent="0.2">
      <c r="A1017">
        <f>ROW(Source!A503)</f>
        <v>503</v>
      </c>
      <c r="B1017">
        <v>85736473</v>
      </c>
      <c r="C1017">
        <v>85738299</v>
      </c>
      <c r="D1017">
        <v>85212388</v>
      </c>
      <c r="E1017">
        <v>1</v>
      </c>
      <c r="F1017">
        <v>1</v>
      </c>
      <c r="G1017">
        <v>1081</v>
      </c>
      <c r="H1017">
        <v>3</v>
      </c>
      <c r="I1017" t="s">
        <v>460</v>
      </c>
      <c r="J1017" t="s">
        <v>462</v>
      </c>
      <c r="K1017" t="s">
        <v>461</v>
      </c>
      <c r="L1017">
        <v>1354</v>
      </c>
      <c r="N1017">
        <v>1010</v>
      </c>
      <c r="O1017" t="s">
        <v>146</v>
      </c>
      <c r="P1017" t="s">
        <v>146</v>
      </c>
      <c r="Q1017">
        <v>1</v>
      </c>
      <c r="W1017">
        <v>0</v>
      </c>
      <c r="X1017">
        <v>1294686118</v>
      </c>
      <c r="Y1017">
        <f t="shared" si="594"/>
        <v>56.666666999999997</v>
      </c>
      <c r="AA1017">
        <v>7.67</v>
      </c>
      <c r="AB1017">
        <v>0</v>
      </c>
      <c r="AC1017">
        <v>0</v>
      </c>
      <c r="AD1017">
        <v>0</v>
      </c>
      <c r="AE1017">
        <v>2.76</v>
      </c>
      <c r="AF1017">
        <v>0</v>
      </c>
      <c r="AG1017">
        <v>0</v>
      </c>
      <c r="AH1017">
        <v>0</v>
      </c>
      <c r="AI1017">
        <v>2.78</v>
      </c>
      <c r="AJ1017">
        <v>1</v>
      </c>
      <c r="AK1017">
        <v>1</v>
      </c>
      <c r="AL1017">
        <v>1</v>
      </c>
      <c r="AM1017">
        <v>0</v>
      </c>
      <c r="AN1017">
        <v>0</v>
      </c>
      <c r="AO1017">
        <v>0</v>
      </c>
      <c r="AP1017">
        <v>1</v>
      </c>
      <c r="AQ1017">
        <v>0</v>
      </c>
      <c r="AR1017">
        <v>0</v>
      </c>
      <c r="AS1017" t="s">
        <v>3</v>
      </c>
      <c r="AT1017">
        <v>56.666666999999997</v>
      </c>
      <c r="AU1017" t="s">
        <v>42</v>
      </c>
      <c r="AV1017">
        <v>0</v>
      </c>
      <c r="AW1017">
        <v>1</v>
      </c>
      <c r="AX1017">
        <v>-1</v>
      </c>
      <c r="AY1017">
        <v>0</v>
      </c>
      <c r="AZ1017">
        <v>0</v>
      </c>
      <c r="BA1017" t="s">
        <v>3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CV1017">
        <v>0</v>
      </c>
      <c r="CW1017">
        <v>0</v>
      </c>
      <c r="CX1017">
        <f>ROUND(Y1017*Source!I503,9)</f>
        <v>17.000000100000001</v>
      </c>
      <c r="CY1017">
        <f t="shared" si="595"/>
        <v>7.67</v>
      </c>
      <c r="CZ1017">
        <f t="shared" si="596"/>
        <v>2.76</v>
      </c>
      <c r="DA1017">
        <f t="shared" si="597"/>
        <v>2.78</v>
      </c>
      <c r="DB1017">
        <f t="shared" si="598"/>
        <v>156.4</v>
      </c>
      <c r="DC1017">
        <f t="shared" si="599"/>
        <v>0</v>
      </c>
      <c r="DD1017" t="s">
        <v>3</v>
      </c>
      <c r="DE1017" t="s">
        <v>3</v>
      </c>
      <c r="DF1017">
        <f t="shared" si="600"/>
        <v>130.38999999999999</v>
      </c>
      <c r="DG1017">
        <f t="shared" si="601"/>
        <v>0</v>
      </c>
      <c r="DH1017">
        <f t="shared" si="593"/>
        <v>0</v>
      </c>
      <c r="DI1017">
        <f t="shared" si="566"/>
        <v>0</v>
      </c>
      <c r="DJ1017">
        <f t="shared" si="602"/>
        <v>130.38999999999999</v>
      </c>
      <c r="DK1017">
        <v>0</v>
      </c>
      <c r="DL1017" t="s">
        <v>3</v>
      </c>
      <c r="DM1017">
        <v>0</v>
      </c>
      <c r="DN1017" t="s">
        <v>3</v>
      </c>
      <c r="DO1017">
        <v>0</v>
      </c>
    </row>
    <row r="1018" spans="1:119" x14ac:dyDescent="0.2">
      <c r="A1018">
        <f>ROW(Source!A503)</f>
        <v>503</v>
      </c>
      <c r="B1018">
        <v>85736473</v>
      </c>
      <c r="C1018">
        <v>85738299</v>
      </c>
      <c r="D1018">
        <v>85212401</v>
      </c>
      <c r="E1018">
        <v>1</v>
      </c>
      <c r="F1018">
        <v>1</v>
      </c>
      <c r="G1018">
        <v>1081</v>
      </c>
      <c r="H1018">
        <v>3</v>
      </c>
      <c r="I1018" t="s">
        <v>456</v>
      </c>
      <c r="J1018" t="s">
        <v>458</v>
      </c>
      <c r="K1018" t="s">
        <v>457</v>
      </c>
      <c r="L1018">
        <v>1354</v>
      </c>
      <c r="N1018">
        <v>1010</v>
      </c>
      <c r="O1018" t="s">
        <v>146</v>
      </c>
      <c r="P1018" t="s">
        <v>146</v>
      </c>
      <c r="Q1018">
        <v>1</v>
      </c>
      <c r="W1018">
        <v>0</v>
      </c>
      <c r="X1018">
        <v>1429274434</v>
      </c>
      <c r="Y1018">
        <f t="shared" si="594"/>
        <v>226.66666699999999</v>
      </c>
      <c r="AA1018">
        <v>103.54</v>
      </c>
      <c r="AB1018">
        <v>0</v>
      </c>
      <c r="AC1018">
        <v>0</v>
      </c>
      <c r="AD1018">
        <v>0</v>
      </c>
      <c r="AE1018">
        <v>25.82</v>
      </c>
      <c r="AF1018">
        <v>0</v>
      </c>
      <c r="AG1018">
        <v>0</v>
      </c>
      <c r="AH1018">
        <v>0</v>
      </c>
      <c r="AI1018">
        <v>4.01</v>
      </c>
      <c r="AJ1018">
        <v>1</v>
      </c>
      <c r="AK1018">
        <v>1</v>
      </c>
      <c r="AL1018">
        <v>1</v>
      </c>
      <c r="AM1018">
        <v>0</v>
      </c>
      <c r="AN1018">
        <v>0</v>
      </c>
      <c r="AO1018">
        <v>0</v>
      </c>
      <c r="AP1018">
        <v>1</v>
      </c>
      <c r="AQ1018">
        <v>0</v>
      </c>
      <c r="AR1018">
        <v>0</v>
      </c>
      <c r="AS1018" t="s">
        <v>3</v>
      </c>
      <c r="AT1018">
        <v>226.66666699999999</v>
      </c>
      <c r="AU1018" t="s">
        <v>42</v>
      </c>
      <c r="AV1018">
        <v>0</v>
      </c>
      <c r="AW1018">
        <v>1</v>
      </c>
      <c r="AX1018">
        <v>-1</v>
      </c>
      <c r="AY1018">
        <v>0</v>
      </c>
      <c r="AZ1018">
        <v>0</v>
      </c>
      <c r="BA1018" t="s">
        <v>3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CV1018">
        <v>0</v>
      </c>
      <c r="CW1018">
        <v>0</v>
      </c>
      <c r="CX1018">
        <f>ROUND(Y1018*Source!I503,9)</f>
        <v>68.000000099999994</v>
      </c>
      <c r="CY1018">
        <f t="shared" si="595"/>
        <v>103.54</v>
      </c>
      <c r="CZ1018">
        <f t="shared" si="596"/>
        <v>25.82</v>
      </c>
      <c r="DA1018">
        <f t="shared" si="597"/>
        <v>4.01</v>
      </c>
      <c r="DB1018">
        <f t="shared" si="598"/>
        <v>5852.53</v>
      </c>
      <c r="DC1018">
        <f t="shared" si="599"/>
        <v>0</v>
      </c>
      <c r="DD1018" t="s">
        <v>3</v>
      </c>
      <c r="DE1018" t="s">
        <v>3</v>
      </c>
      <c r="DF1018">
        <f t="shared" si="600"/>
        <v>7040.72</v>
      </c>
      <c r="DG1018">
        <f t="shared" si="601"/>
        <v>0</v>
      </c>
      <c r="DH1018">
        <f t="shared" si="593"/>
        <v>0</v>
      </c>
      <c r="DI1018">
        <f t="shared" si="566"/>
        <v>0</v>
      </c>
      <c r="DJ1018">
        <f t="shared" si="602"/>
        <v>7040.72</v>
      </c>
      <c r="DK1018">
        <v>0</v>
      </c>
      <c r="DL1018" t="s">
        <v>3</v>
      </c>
      <c r="DM1018">
        <v>0</v>
      </c>
      <c r="DN1018" t="s">
        <v>3</v>
      </c>
      <c r="DO1018">
        <v>0</v>
      </c>
    </row>
    <row r="1019" spans="1:119" x14ac:dyDescent="0.2">
      <c r="A1019">
        <f>ROW(Source!A503)</f>
        <v>503</v>
      </c>
      <c r="B1019">
        <v>85736473</v>
      </c>
      <c r="C1019">
        <v>85738299</v>
      </c>
      <c r="D1019">
        <v>85212413</v>
      </c>
      <c r="E1019">
        <v>1</v>
      </c>
      <c r="F1019">
        <v>1</v>
      </c>
      <c r="G1019">
        <v>1081</v>
      </c>
      <c r="H1019">
        <v>3</v>
      </c>
      <c r="I1019" t="s">
        <v>452</v>
      </c>
      <c r="J1019" t="s">
        <v>454</v>
      </c>
      <c r="K1019" t="s">
        <v>453</v>
      </c>
      <c r="L1019">
        <v>1354</v>
      </c>
      <c r="N1019">
        <v>1010</v>
      </c>
      <c r="O1019" t="s">
        <v>146</v>
      </c>
      <c r="P1019" t="s">
        <v>146</v>
      </c>
      <c r="Q1019">
        <v>1</v>
      </c>
      <c r="W1019">
        <v>0</v>
      </c>
      <c r="X1019">
        <v>-1400304060</v>
      </c>
      <c r="Y1019">
        <f t="shared" si="594"/>
        <v>33.333333000000003</v>
      </c>
      <c r="AA1019">
        <v>14.34</v>
      </c>
      <c r="AB1019">
        <v>0</v>
      </c>
      <c r="AC1019">
        <v>0</v>
      </c>
      <c r="AD1019">
        <v>0</v>
      </c>
      <c r="AE1019">
        <v>6.46</v>
      </c>
      <c r="AF1019">
        <v>0</v>
      </c>
      <c r="AG1019">
        <v>0</v>
      </c>
      <c r="AH1019">
        <v>0</v>
      </c>
      <c r="AI1019">
        <v>2.2200000000000002</v>
      </c>
      <c r="AJ1019">
        <v>1</v>
      </c>
      <c r="AK1019">
        <v>1</v>
      </c>
      <c r="AL1019">
        <v>1</v>
      </c>
      <c r="AM1019">
        <v>0</v>
      </c>
      <c r="AN1019">
        <v>0</v>
      </c>
      <c r="AO1019">
        <v>0</v>
      </c>
      <c r="AP1019">
        <v>1</v>
      </c>
      <c r="AQ1019">
        <v>0</v>
      </c>
      <c r="AR1019">
        <v>0</v>
      </c>
      <c r="AS1019" t="s">
        <v>3</v>
      </c>
      <c r="AT1019">
        <v>33.333333000000003</v>
      </c>
      <c r="AU1019" t="s">
        <v>42</v>
      </c>
      <c r="AV1019">
        <v>0</v>
      </c>
      <c r="AW1019">
        <v>1</v>
      </c>
      <c r="AX1019">
        <v>-1</v>
      </c>
      <c r="AY1019">
        <v>0</v>
      </c>
      <c r="AZ1019">
        <v>0</v>
      </c>
      <c r="BA1019" t="s">
        <v>3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CV1019">
        <v>0</v>
      </c>
      <c r="CW1019">
        <v>0</v>
      </c>
      <c r="CX1019">
        <f>ROUND(Y1019*Source!I503,9)</f>
        <v>9.9999999000000006</v>
      </c>
      <c r="CY1019">
        <f t="shared" si="595"/>
        <v>14.34</v>
      </c>
      <c r="CZ1019">
        <f t="shared" si="596"/>
        <v>6.46</v>
      </c>
      <c r="DA1019">
        <f t="shared" si="597"/>
        <v>2.2200000000000002</v>
      </c>
      <c r="DB1019">
        <f t="shared" si="598"/>
        <v>215.33</v>
      </c>
      <c r="DC1019">
        <f t="shared" si="599"/>
        <v>0</v>
      </c>
      <c r="DD1019" t="s">
        <v>3</v>
      </c>
      <c r="DE1019" t="s">
        <v>3</v>
      </c>
      <c r="DF1019">
        <f t="shared" si="600"/>
        <v>143.4</v>
      </c>
      <c r="DG1019">
        <f t="shared" si="601"/>
        <v>0</v>
      </c>
      <c r="DH1019">
        <f t="shared" si="593"/>
        <v>0</v>
      </c>
      <c r="DI1019">
        <f t="shared" si="566"/>
        <v>0</v>
      </c>
      <c r="DJ1019">
        <f t="shared" si="602"/>
        <v>143.4</v>
      </c>
      <c r="DK1019">
        <v>0</v>
      </c>
      <c r="DL1019" t="s">
        <v>3</v>
      </c>
      <c r="DM1019">
        <v>0</v>
      </c>
      <c r="DN1019" t="s">
        <v>3</v>
      </c>
      <c r="DO1019">
        <v>0</v>
      </c>
    </row>
    <row r="1020" spans="1:119" x14ac:dyDescent="0.2">
      <c r="A1020">
        <f>ROW(Source!A503)</f>
        <v>503</v>
      </c>
      <c r="B1020">
        <v>85736473</v>
      </c>
      <c r="C1020">
        <v>85738299</v>
      </c>
      <c r="D1020">
        <v>85212639</v>
      </c>
      <c r="E1020">
        <v>1</v>
      </c>
      <c r="F1020">
        <v>1</v>
      </c>
      <c r="G1020">
        <v>1081</v>
      </c>
      <c r="H1020">
        <v>3</v>
      </c>
      <c r="I1020" t="s">
        <v>440</v>
      </c>
      <c r="J1020" t="s">
        <v>442</v>
      </c>
      <c r="K1020" t="s">
        <v>441</v>
      </c>
      <c r="L1020">
        <v>1301</v>
      </c>
      <c r="N1020">
        <v>1003</v>
      </c>
      <c r="O1020" t="s">
        <v>156</v>
      </c>
      <c r="P1020" t="s">
        <v>156</v>
      </c>
      <c r="Q1020">
        <v>1</v>
      </c>
      <c r="W1020">
        <v>0</v>
      </c>
      <c r="X1020">
        <v>105199672</v>
      </c>
      <c r="Y1020">
        <f t="shared" si="594"/>
        <v>102.5</v>
      </c>
      <c r="AA1020">
        <v>63.1</v>
      </c>
      <c r="AB1020">
        <v>0</v>
      </c>
      <c r="AC1020">
        <v>0</v>
      </c>
      <c r="AD1020">
        <v>0</v>
      </c>
      <c r="AE1020">
        <v>25.04</v>
      </c>
      <c r="AF1020">
        <v>0</v>
      </c>
      <c r="AG1020">
        <v>0</v>
      </c>
      <c r="AH1020">
        <v>0</v>
      </c>
      <c r="AI1020">
        <v>2.52</v>
      </c>
      <c r="AJ1020">
        <v>1</v>
      </c>
      <c r="AK1020">
        <v>1</v>
      </c>
      <c r="AL1020">
        <v>1</v>
      </c>
      <c r="AM1020">
        <v>0</v>
      </c>
      <c r="AN1020">
        <v>0</v>
      </c>
      <c r="AO1020">
        <v>0</v>
      </c>
      <c r="AP1020">
        <v>1</v>
      </c>
      <c r="AQ1020">
        <v>0</v>
      </c>
      <c r="AR1020">
        <v>0</v>
      </c>
      <c r="AS1020" t="s">
        <v>3</v>
      </c>
      <c r="AT1020">
        <v>102.5</v>
      </c>
      <c r="AU1020" t="s">
        <v>42</v>
      </c>
      <c r="AV1020">
        <v>0</v>
      </c>
      <c r="AW1020">
        <v>1</v>
      </c>
      <c r="AX1020">
        <v>-1</v>
      </c>
      <c r="AY1020">
        <v>0</v>
      </c>
      <c r="AZ1020">
        <v>0</v>
      </c>
      <c r="BA1020" t="s">
        <v>3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CV1020">
        <v>0</v>
      </c>
      <c r="CW1020">
        <v>0</v>
      </c>
      <c r="CX1020">
        <f>ROUND(Y1020*Source!I503,9)</f>
        <v>30.75</v>
      </c>
      <c r="CY1020">
        <f t="shared" si="595"/>
        <v>63.1</v>
      </c>
      <c r="CZ1020">
        <f t="shared" si="596"/>
        <v>25.04</v>
      </c>
      <c r="DA1020">
        <f t="shared" si="597"/>
        <v>2.52</v>
      </c>
      <c r="DB1020">
        <f t="shared" si="598"/>
        <v>2566.6</v>
      </c>
      <c r="DC1020">
        <f t="shared" si="599"/>
        <v>0</v>
      </c>
      <c r="DD1020" t="s">
        <v>3</v>
      </c>
      <c r="DE1020" t="s">
        <v>3</v>
      </c>
      <c r="DF1020">
        <f t="shared" si="600"/>
        <v>1940.33</v>
      </c>
      <c r="DG1020">
        <f t="shared" si="601"/>
        <v>0</v>
      </c>
      <c r="DH1020">
        <f t="shared" si="593"/>
        <v>0</v>
      </c>
      <c r="DI1020">
        <f t="shared" si="566"/>
        <v>0</v>
      </c>
      <c r="DJ1020">
        <f t="shared" si="602"/>
        <v>1940.33</v>
      </c>
      <c r="DK1020">
        <v>0</v>
      </c>
      <c r="DL1020" t="s">
        <v>3</v>
      </c>
      <c r="DM1020">
        <v>0</v>
      </c>
      <c r="DN1020" t="s">
        <v>3</v>
      </c>
      <c r="DO1020">
        <v>0</v>
      </c>
    </row>
    <row r="1021" spans="1:119" x14ac:dyDescent="0.2">
      <c r="A1021">
        <f>ROW(Source!A503)</f>
        <v>503</v>
      </c>
      <c r="B1021">
        <v>85736473</v>
      </c>
      <c r="C1021">
        <v>85738299</v>
      </c>
      <c r="D1021">
        <v>85212777</v>
      </c>
      <c r="E1021">
        <v>1</v>
      </c>
      <c r="F1021">
        <v>1</v>
      </c>
      <c r="G1021">
        <v>1081</v>
      </c>
      <c r="H1021">
        <v>3</v>
      </c>
      <c r="I1021" t="s">
        <v>448</v>
      </c>
      <c r="J1021" t="s">
        <v>450</v>
      </c>
      <c r="K1021" t="s">
        <v>449</v>
      </c>
      <c r="L1021">
        <v>1354</v>
      </c>
      <c r="N1021">
        <v>1010</v>
      </c>
      <c r="O1021" t="s">
        <v>146</v>
      </c>
      <c r="P1021" t="s">
        <v>146</v>
      </c>
      <c r="Q1021">
        <v>1</v>
      </c>
      <c r="W1021">
        <v>0</v>
      </c>
      <c r="X1021">
        <v>1456926151</v>
      </c>
      <c r="Y1021">
        <f t="shared" si="594"/>
        <v>6.6666670000000003</v>
      </c>
      <c r="AA1021">
        <v>34.85</v>
      </c>
      <c r="AB1021">
        <v>0</v>
      </c>
      <c r="AC1021">
        <v>0</v>
      </c>
      <c r="AD1021">
        <v>0</v>
      </c>
      <c r="AE1021">
        <v>11.1</v>
      </c>
      <c r="AF1021">
        <v>0</v>
      </c>
      <c r="AG1021">
        <v>0</v>
      </c>
      <c r="AH1021">
        <v>0</v>
      </c>
      <c r="AI1021">
        <v>3.14</v>
      </c>
      <c r="AJ1021">
        <v>1</v>
      </c>
      <c r="AK1021">
        <v>1</v>
      </c>
      <c r="AL1021">
        <v>1</v>
      </c>
      <c r="AM1021">
        <v>0</v>
      </c>
      <c r="AN1021">
        <v>0</v>
      </c>
      <c r="AO1021">
        <v>0</v>
      </c>
      <c r="AP1021">
        <v>1</v>
      </c>
      <c r="AQ1021">
        <v>0</v>
      </c>
      <c r="AR1021">
        <v>0</v>
      </c>
      <c r="AS1021" t="s">
        <v>3</v>
      </c>
      <c r="AT1021">
        <v>6.6666670000000003</v>
      </c>
      <c r="AU1021" t="s">
        <v>42</v>
      </c>
      <c r="AV1021">
        <v>0</v>
      </c>
      <c r="AW1021">
        <v>1</v>
      </c>
      <c r="AX1021">
        <v>-1</v>
      </c>
      <c r="AY1021">
        <v>0</v>
      </c>
      <c r="AZ1021">
        <v>0</v>
      </c>
      <c r="BA1021" t="s">
        <v>3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CV1021">
        <v>0</v>
      </c>
      <c r="CW1021">
        <v>0</v>
      </c>
      <c r="CX1021">
        <f>ROUND(Y1021*Source!I503,9)</f>
        <v>2.0000000999999998</v>
      </c>
      <c r="CY1021">
        <f t="shared" si="595"/>
        <v>34.85</v>
      </c>
      <c r="CZ1021">
        <f t="shared" si="596"/>
        <v>11.1</v>
      </c>
      <c r="DA1021">
        <f t="shared" si="597"/>
        <v>3.14</v>
      </c>
      <c r="DB1021">
        <f t="shared" si="598"/>
        <v>74</v>
      </c>
      <c r="DC1021">
        <f t="shared" si="599"/>
        <v>0</v>
      </c>
      <c r="DD1021" t="s">
        <v>3</v>
      </c>
      <c r="DE1021" t="s">
        <v>3</v>
      </c>
      <c r="DF1021">
        <f t="shared" si="600"/>
        <v>69.7</v>
      </c>
      <c r="DG1021">
        <f t="shared" si="601"/>
        <v>0</v>
      </c>
      <c r="DH1021">
        <f t="shared" si="593"/>
        <v>0</v>
      </c>
      <c r="DI1021">
        <f t="shared" si="566"/>
        <v>0</v>
      </c>
      <c r="DJ1021">
        <f t="shared" si="602"/>
        <v>69.7</v>
      </c>
      <c r="DK1021">
        <v>0</v>
      </c>
      <c r="DL1021" t="s">
        <v>3</v>
      </c>
      <c r="DM1021">
        <v>0</v>
      </c>
      <c r="DN1021" t="s">
        <v>3</v>
      </c>
      <c r="DO1021">
        <v>0</v>
      </c>
    </row>
    <row r="1022" spans="1:119" x14ac:dyDescent="0.2">
      <c r="A1022">
        <f>ROW(Source!A503)</f>
        <v>503</v>
      </c>
      <c r="B1022">
        <v>85736473</v>
      </c>
      <c r="C1022">
        <v>85738299</v>
      </c>
      <c r="D1022">
        <v>85208910</v>
      </c>
      <c r="E1022">
        <v>1</v>
      </c>
      <c r="F1022">
        <v>1</v>
      </c>
      <c r="G1022">
        <v>1081</v>
      </c>
      <c r="H1022">
        <v>3</v>
      </c>
      <c r="I1022" t="s">
        <v>427</v>
      </c>
      <c r="J1022" t="s">
        <v>429</v>
      </c>
      <c r="K1022" t="s">
        <v>428</v>
      </c>
      <c r="L1022">
        <v>1354</v>
      </c>
      <c r="N1022">
        <v>1010</v>
      </c>
      <c r="O1022" t="s">
        <v>146</v>
      </c>
      <c r="P1022" t="s">
        <v>146</v>
      </c>
      <c r="Q1022">
        <v>1</v>
      </c>
      <c r="W1022">
        <v>0</v>
      </c>
      <c r="X1022">
        <v>1847581397</v>
      </c>
      <c r="Y1022">
        <f t="shared" si="594"/>
        <v>0.9</v>
      </c>
      <c r="AA1022">
        <v>73.88</v>
      </c>
      <c r="AB1022">
        <v>0</v>
      </c>
      <c r="AC1022">
        <v>0</v>
      </c>
      <c r="AD1022">
        <v>0</v>
      </c>
      <c r="AE1022">
        <v>11.82</v>
      </c>
      <c r="AF1022">
        <v>0</v>
      </c>
      <c r="AG1022">
        <v>0</v>
      </c>
      <c r="AH1022">
        <v>0</v>
      </c>
      <c r="AI1022">
        <v>6.25</v>
      </c>
      <c r="AJ1022">
        <v>1</v>
      </c>
      <c r="AK1022">
        <v>1</v>
      </c>
      <c r="AL1022">
        <v>1</v>
      </c>
      <c r="AM1022">
        <v>0</v>
      </c>
      <c r="AN1022">
        <v>0</v>
      </c>
      <c r="AO1022">
        <v>0</v>
      </c>
      <c r="AP1022">
        <v>1</v>
      </c>
      <c r="AQ1022">
        <v>0</v>
      </c>
      <c r="AR1022">
        <v>0</v>
      </c>
      <c r="AS1022" t="s">
        <v>3</v>
      </c>
      <c r="AT1022">
        <v>0.9</v>
      </c>
      <c r="AU1022" t="s">
        <v>42</v>
      </c>
      <c r="AV1022">
        <v>0</v>
      </c>
      <c r="AW1022">
        <v>1</v>
      </c>
      <c r="AX1022">
        <v>-1</v>
      </c>
      <c r="AY1022">
        <v>0</v>
      </c>
      <c r="AZ1022">
        <v>0</v>
      </c>
      <c r="BA1022" t="s">
        <v>3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CV1022">
        <v>0</v>
      </c>
      <c r="CW1022">
        <v>0</v>
      </c>
      <c r="CX1022">
        <f>ROUND(Y1022*Source!I503,9)</f>
        <v>0.27</v>
      </c>
      <c r="CY1022">
        <f t="shared" si="595"/>
        <v>73.88</v>
      </c>
      <c r="CZ1022">
        <f t="shared" si="596"/>
        <v>11.82</v>
      </c>
      <c r="DA1022">
        <f t="shared" si="597"/>
        <v>6.25</v>
      </c>
      <c r="DB1022">
        <f t="shared" si="598"/>
        <v>10.64</v>
      </c>
      <c r="DC1022">
        <f t="shared" si="599"/>
        <v>0</v>
      </c>
      <c r="DD1022" t="s">
        <v>3</v>
      </c>
      <c r="DE1022" t="s">
        <v>3</v>
      </c>
      <c r="DF1022">
        <f t="shared" si="600"/>
        <v>19.95</v>
      </c>
      <c r="DG1022">
        <f t="shared" si="601"/>
        <v>0</v>
      </c>
      <c r="DH1022">
        <f t="shared" si="593"/>
        <v>0</v>
      </c>
      <c r="DI1022">
        <f t="shared" si="566"/>
        <v>0</v>
      </c>
      <c r="DJ1022">
        <f t="shared" si="602"/>
        <v>19.95</v>
      </c>
      <c r="DK1022">
        <v>0</v>
      </c>
      <c r="DL1022" t="s">
        <v>3</v>
      </c>
      <c r="DM1022">
        <v>0</v>
      </c>
      <c r="DN1022" t="s">
        <v>3</v>
      </c>
      <c r="DO1022">
        <v>0</v>
      </c>
    </row>
    <row r="1023" spans="1:119" x14ac:dyDescent="0.2">
      <c r="A1023">
        <f>ROW(Source!A520)</f>
        <v>520</v>
      </c>
      <c r="B1023">
        <v>85736471</v>
      </c>
      <c r="C1023">
        <v>85738377</v>
      </c>
      <c r="D1023">
        <v>85164021</v>
      </c>
      <c r="E1023">
        <v>1081</v>
      </c>
      <c r="F1023">
        <v>1</v>
      </c>
      <c r="G1023">
        <v>1081</v>
      </c>
      <c r="H1023">
        <v>1</v>
      </c>
      <c r="I1023" t="s">
        <v>684</v>
      </c>
      <c r="J1023" t="s">
        <v>3</v>
      </c>
      <c r="K1023" t="s">
        <v>685</v>
      </c>
      <c r="L1023">
        <v>1191</v>
      </c>
      <c r="N1023">
        <v>1013</v>
      </c>
      <c r="O1023" t="s">
        <v>686</v>
      </c>
      <c r="P1023" t="s">
        <v>686</v>
      </c>
      <c r="Q1023">
        <v>1</v>
      </c>
      <c r="W1023">
        <v>0</v>
      </c>
      <c r="X1023">
        <v>476480486</v>
      </c>
      <c r="Y1023">
        <f>((AT1023*1.15)*1.2)</f>
        <v>2.1941999999999999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1</v>
      </c>
      <c r="AJ1023">
        <v>1</v>
      </c>
      <c r="AK1023">
        <v>1</v>
      </c>
      <c r="AL1023">
        <v>1</v>
      </c>
      <c r="AM1023">
        <v>-2</v>
      </c>
      <c r="AN1023">
        <v>0</v>
      </c>
      <c r="AO1023">
        <v>1</v>
      </c>
      <c r="AP1023">
        <v>1</v>
      </c>
      <c r="AQ1023">
        <v>0</v>
      </c>
      <c r="AR1023">
        <v>0</v>
      </c>
      <c r="AS1023" t="s">
        <v>3</v>
      </c>
      <c r="AT1023">
        <v>1.59</v>
      </c>
      <c r="AU1023" t="s">
        <v>141</v>
      </c>
      <c r="AV1023">
        <v>1</v>
      </c>
      <c r="AW1023">
        <v>2</v>
      </c>
      <c r="AX1023">
        <v>85738379</v>
      </c>
      <c r="AY1023">
        <v>1</v>
      </c>
      <c r="AZ1023">
        <v>0</v>
      </c>
      <c r="BA1023">
        <v>1003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CU1023">
        <f>ROUND(AT1023*Source!I520*AH1023*AL1023,2)</f>
        <v>0</v>
      </c>
      <c r="CV1023">
        <f>ROUND(Y1023*Source!I520,9)</f>
        <v>39.495600000000003</v>
      </c>
      <c r="CW1023">
        <v>0</v>
      </c>
      <c r="CX1023">
        <f>ROUND(Y1023*Source!I520,9)</f>
        <v>39.495600000000003</v>
      </c>
      <c r="CY1023">
        <f>AD1023</f>
        <v>0</v>
      </c>
      <c r="CZ1023">
        <f>AH1023</f>
        <v>0</v>
      </c>
      <c r="DA1023">
        <f>AL1023</f>
        <v>1</v>
      </c>
      <c r="DB1023">
        <f>ROUND(((ROUND(AT1023*CZ1023,2)*1.15)*1.2),6)</f>
        <v>0</v>
      </c>
      <c r="DC1023">
        <f>ROUND(((ROUND(AT1023*AG1023,2)*1.15)*1.2),6)</f>
        <v>0</v>
      </c>
      <c r="DD1023" t="s">
        <v>3</v>
      </c>
      <c r="DE1023" t="s">
        <v>3</v>
      </c>
      <c r="DF1023">
        <f t="shared" ref="DF1023:DF1033" si="603">ROUND(ROUND(AE1023,2)*CX1023,2)</f>
        <v>0</v>
      </c>
      <c r="DG1023">
        <f t="shared" si="601"/>
        <v>0</v>
      </c>
      <c r="DH1023">
        <f t="shared" si="593"/>
        <v>0</v>
      </c>
      <c r="DI1023">
        <f t="shared" si="566"/>
        <v>0</v>
      </c>
      <c r="DJ1023">
        <f>DI1023</f>
        <v>0</v>
      </c>
      <c r="DK1023">
        <v>0</v>
      </c>
      <c r="DL1023" t="s">
        <v>3</v>
      </c>
      <c r="DM1023">
        <v>0</v>
      </c>
      <c r="DN1023" t="s">
        <v>3</v>
      </c>
      <c r="DO1023">
        <v>0</v>
      </c>
    </row>
    <row r="1024" spans="1:119" x14ac:dyDescent="0.2">
      <c r="A1024">
        <f>ROW(Source!A520)</f>
        <v>520</v>
      </c>
      <c r="B1024">
        <v>85736471</v>
      </c>
      <c r="C1024">
        <v>85738377</v>
      </c>
      <c r="D1024">
        <v>85229932</v>
      </c>
      <c r="E1024">
        <v>1</v>
      </c>
      <c r="F1024">
        <v>1</v>
      </c>
      <c r="G1024">
        <v>1081</v>
      </c>
      <c r="H1024">
        <v>2</v>
      </c>
      <c r="I1024" t="s">
        <v>704</v>
      </c>
      <c r="J1024" t="s">
        <v>705</v>
      </c>
      <c r="K1024" t="s">
        <v>706</v>
      </c>
      <c r="L1024">
        <v>1368</v>
      </c>
      <c r="N1024">
        <v>1011</v>
      </c>
      <c r="O1024" t="s">
        <v>690</v>
      </c>
      <c r="P1024" t="s">
        <v>690</v>
      </c>
      <c r="Q1024">
        <v>1</v>
      </c>
      <c r="W1024">
        <v>0</v>
      </c>
      <c r="X1024">
        <v>874612079</v>
      </c>
      <c r="Y1024">
        <f>((AT1024*1.25)*1.2)</f>
        <v>0.09</v>
      </c>
      <c r="AA1024">
        <v>0</v>
      </c>
      <c r="AB1024">
        <v>88.67</v>
      </c>
      <c r="AC1024">
        <v>13.47</v>
      </c>
      <c r="AD1024">
        <v>0</v>
      </c>
      <c r="AE1024">
        <v>0</v>
      </c>
      <c r="AF1024">
        <v>83.1</v>
      </c>
      <c r="AG1024">
        <v>12.62</v>
      </c>
      <c r="AH1024">
        <v>0</v>
      </c>
      <c r="AI1024">
        <v>1</v>
      </c>
      <c r="AJ1024">
        <v>1</v>
      </c>
      <c r="AK1024">
        <v>1</v>
      </c>
      <c r="AL1024">
        <v>1</v>
      </c>
      <c r="AM1024">
        <v>-2</v>
      </c>
      <c r="AN1024">
        <v>0</v>
      </c>
      <c r="AO1024">
        <v>1</v>
      </c>
      <c r="AP1024">
        <v>1</v>
      </c>
      <c r="AQ1024">
        <v>0</v>
      </c>
      <c r="AR1024">
        <v>0</v>
      </c>
      <c r="AS1024" t="s">
        <v>3</v>
      </c>
      <c r="AT1024">
        <v>0.06</v>
      </c>
      <c r="AU1024" t="s">
        <v>140</v>
      </c>
      <c r="AV1024">
        <v>0</v>
      </c>
      <c r="AW1024">
        <v>2</v>
      </c>
      <c r="AX1024">
        <v>85738380</v>
      </c>
      <c r="AY1024">
        <v>1</v>
      </c>
      <c r="AZ1024">
        <v>0</v>
      </c>
      <c r="BA1024">
        <v>1004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CV1024">
        <v>0</v>
      </c>
      <c r="CW1024">
        <f>ROUND(Y1024*Source!I520*DO1024,9)</f>
        <v>20.444400000000002</v>
      </c>
      <c r="CX1024">
        <f>ROUND(Y1024*Source!I520,9)</f>
        <v>1.62</v>
      </c>
      <c r="CY1024">
        <f>AB1024</f>
        <v>88.67</v>
      </c>
      <c r="CZ1024">
        <f>AF1024</f>
        <v>83.1</v>
      </c>
      <c r="DA1024">
        <f>AJ1024</f>
        <v>1</v>
      </c>
      <c r="DB1024">
        <f>ROUND(((ROUND(AT1024*CZ1024,2)*1.25)*1.2),6)</f>
        <v>7.4850000000000003</v>
      </c>
      <c r="DC1024">
        <f>ROUND(((ROUND(AT1024*AG1024,2)*1.25)*1.2),6)</f>
        <v>1.1399999999999999</v>
      </c>
      <c r="DD1024" t="s">
        <v>3</v>
      </c>
      <c r="DE1024" t="s">
        <v>3</v>
      </c>
      <c r="DF1024">
        <f t="shared" si="603"/>
        <v>0</v>
      </c>
      <c r="DG1024">
        <f t="shared" si="601"/>
        <v>134.62</v>
      </c>
      <c r="DH1024">
        <f t="shared" si="593"/>
        <v>20.440000000000001</v>
      </c>
      <c r="DI1024">
        <f t="shared" si="566"/>
        <v>0</v>
      </c>
      <c r="DJ1024">
        <f>DG1024</f>
        <v>134.62</v>
      </c>
      <c r="DK1024">
        <v>0</v>
      </c>
      <c r="DL1024" t="s">
        <v>707</v>
      </c>
      <c r="DM1024">
        <v>0</v>
      </c>
      <c r="DN1024" t="s">
        <v>686</v>
      </c>
      <c r="DO1024">
        <v>12.62</v>
      </c>
    </row>
    <row r="1025" spans="1:119" x14ac:dyDescent="0.2">
      <c r="A1025">
        <f>ROW(Source!A520)</f>
        <v>520</v>
      </c>
      <c r="B1025">
        <v>85736471</v>
      </c>
      <c r="C1025">
        <v>85738377</v>
      </c>
      <c r="D1025">
        <v>85229166</v>
      </c>
      <c r="E1025">
        <v>1</v>
      </c>
      <c r="F1025">
        <v>1</v>
      </c>
      <c r="G1025">
        <v>1081</v>
      </c>
      <c r="H1025">
        <v>2</v>
      </c>
      <c r="I1025" t="s">
        <v>727</v>
      </c>
      <c r="J1025" t="s">
        <v>728</v>
      </c>
      <c r="K1025" t="s">
        <v>729</v>
      </c>
      <c r="L1025">
        <v>1368</v>
      </c>
      <c r="N1025">
        <v>1011</v>
      </c>
      <c r="O1025" t="s">
        <v>690</v>
      </c>
      <c r="P1025" t="s">
        <v>690</v>
      </c>
      <c r="Q1025">
        <v>1</v>
      </c>
      <c r="W1025">
        <v>0</v>
      </c>
      <c r="X1025">
        <v>-44940208</v>
      </c>
      <c r="Y1025">
        <f>((AT1025*1.25)*1.2)</f>
        <v>0.03</v>
      </c>
      <c r="AA1025">
        <v>0</v>
      </c>
      <c r="AB1025">
        <v>191.17</v>
      </c>
      <c r="AC1025">
        <v>18.059999999999999</v>
      </c>
      <c r="AD1025">
        <v>0</v>
      </c>
      <c r="AE1025">
        <v>0</v>
      </c>
      <c r="AF1025">
        <v>179.17</v>
      </c>
      <c r="AG1025">
        <v>16.93</v>
      </c>
      <c r="AH1025">
        <v>0</v>
      </c>
      <c r="AI1025">
        <v>1</v>
      </c>
      <c r="AJ1025">
        <v>1</v>
      </c>
      <c r="AK1025">
        <v>1</v>
      </c>
      <c r="AL1025">
        <v>1</v>
      </c>
      <c r="AM1025">
        <v>-2</v>
      </c>
      <c r="AN1025">
        <v>0</v>
      </c>
      <c r="AO1025">
        <v>1</v>
      </c>
      <c r="AP1025">
        <v>1</v>
      </c>
      <c r="AQ1025">
        <v>0</v>
      </c>
      <c r="AR1025">
        <v>0</v>
      </c>
      <c r="AS1025" t="s">
        <v>3</v>
      </c>
      <c r="AT1025">
        <v>0.02</v>
      </c>
      <c r="AU1025" t="s">
        <v>140</v>
      </c>
      <c r="AV1025">
        <v>0</v>
      </c>
      <c r="AW1025">
        <v>2</v>
      </c>
      <c r="AX1025">
        <v>85738381</v>
      </c>
      <c r="AY1025">
        <v>1</v>
      </c>
      <c r="AZ1025">
        <v>0</v>
      </c>
      <c r="BA1025">
        <v>1005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CV1025">
        <v>0</v>
      </c>
      <c r="CW1025">
        <f>ROUND(Y1025*Source!I520*DO1025,9)</f>
        <v>9.1422000000000008</v>
      </c>
      <c r="CX1025">
        <f>ROUND(Y1025*Source!I520,9)</f>
        <v>0.54</v>
      </c>
      <c r="CY1025">
        <f>AB1025</f>
        <v>191.17</v>
      </c>
      <c r="CZ1025">
        <f>AF1025</f>
        <v>179.17</v>
      </c>
      <c r="DA1025">
        <f>AJ1025</f>
        <v>1</v>
      </c>
      <c r="DB1025">
        <f>ROUND(((ROUND(AT1025*CZ1025,2)*1.25)*1.2),6)</f>
        <v>5.37</v>
      </c>
      <c r="DC1025">
        <f>ROUND(((ROUND(AT1025*AG1025,2)*1.25)*1.2),6)</f>
        <v>0.51</v>
      </c>
      <c r="DD1025" t="s">
        <v>3</v>
      </c>
      <c r="DE1025" t="s">
        <v>3</v>
      </c>
      <c r="DF1025">
        <f t="shared" si="603"/>
        <v>0</v>
      </c>
      <c r="DG1025">
        <f t="shared" si="601"/>
        <v>96.75</v>
      </c>
      <c r="DH1025">
        <f t="shared" si="593"/>
        <v>9.14</v>
      </c>
      <c r="DI1025">
        <f t="shared" ref="DI1025:DI1088" si="604">ROUND(ROUND(AH1025,2)*CX1025,2)</f>
        <v>0</v>
      </c>
      <c r="DJ1025">
        <f>DG1025</f>
        <v>96.75</v>
      </c>
      <c r="DK1025">
        <v>0</v>
      </c>
      <c r="DL1025" t="s">
        <v>707</v>
      </c>
      <c r="DM1025">
        <v>0</v>
      </c>
      <c r="DN1025" t="s">
        <v>686</v>
      </c>
      <c r="DO1025">
        <v>16.93</v>
      </c>
    </row>
    <row r="1026" spans="1:119" x14ac:dyDescent="0.2">
      <c r="A1026">
        <f>ROW(Source!A520)</f>
        <v>520</v>
      </c>
      <c r="B1026">
        <v>85736471</v>
      </c>
      <c r="C1026">
        <v>85738377</v>
      </c>
      <c r="D1026">
        <v>85200671</v>
      </c>
      <c r="E1026">
        <v>1</v>
      </c>
      <c r="F1026">
        <v>1</v>
      </c>
      <c r="G1026">
        <v>1081</v>
      </c>
      <c r="H1026">
        <v>3</v>
      </c>
      <c r="I1026" t="s">
        <v>730</v>
      </c>
      <c r="J1026" t="s">
        <v>731</v>
      </c>
      <c r="K1026" t="s">
        <v>732</v>
      </c>
      <c r="L1026">
        <v>1346</v>
      </c>
      <c r="N1026">
        <v>1009</v>
      </c>
      <c r="O1026" t="s">
        <v>723</v>
      </c>
      <c r="P1026" t="s">
        <v>723</v>
      </c>
      <c r="Q1026">
        <v>1</v>
      </c>
      <c r="W1026">
        <v>0</v>
      </c>
      <c r="X1026">
        <v>1021383118</v>
      </c>
      <c r="Y1026">
        <f>((AT1026*1)*1)</f>
        <v>0.04</v>
      </c>
      <c r="AA1026">
        <v>37.979999999999997</v>
      </c>
      <c r="AB1026">
        <v>0</v>
      </c>
      <c r="AC1026">
        <v>0</v>
      </c>
      <c r="AD1026">
        <v>0</v>
      </c>
      <c r="AE1026">
        <v>37.979999999999997</v>
      </c>
      <c r="AF1026">
        <v>0</v>
      </c>
      <c r="AG1026">
        <v>0</v>
      </c>
      <c r="AH1026">
        <v>0</v>
      </c>
      <c r="AI1026">
        <v>1</v>
      </c>
      <c r="AJ1026">
        <v>1</v>
      </c>
      <c r="AK1026">
        <v>1</v>
      </c>
      <c r="AL1026">
        <v>1</v>
      </c>
      <c r="AM1026">
        <v>-2</v>
      </c>
      <c r="AN1026">
        <v>0</v>
      </c>
      <c r="AO1026">
        <v>1</v>
      </c>
      <c r="AP1026">
        <v>1</v>
      </c>
      <c r="AQ1026">
        <v>0</v>
      </c>
      <c r="AR1026">
        <v>0</v>
      </c>
      <c r="AS1026" t="s">
        <v>3</v>
      </c>
      <c r="AT1026">
        <v>0.04</v>
      </c>
      <c r="AU1026" t="s">
        <v>42</v>
      </c>
      <c r="AV1026">
        <v>0</v>
      </c>
      <c r="AW1026">
        <v>2</v>
      </c>
      <c r="AX1026">
        <v>85738382</v>
      </c>
      <c r="AY1026">
        <v>1</v>
      </c>
      <c r="AZ1026">
        <v>0</v>
      </c>
      <c r="BA1026">
        <v>1006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CV1026">
        <v>0</v>
      </c>
      <c r="CW1026">
        <v>0</v>
      </c>
      <c r="CX1026">
        <f>ROUND(Y1026*Source!I520,9)</f>
        <v>0.72</v>
      </c>
      <c r="CY1026">
        <f>AA1026</f>
        <v>37.979999999999997</v>
      </c>
      <c r="CZ1026">
        <f>AE1026</f>
        <v>37.979999999999997</v>
      </c>
      <c r="DA1026">
        <f>AI1026</f>
        <v>1</v>
      </c>
      <c r="DB1026">
        <f>ROUND(((ROUND(AT1026*CZ1026,2)*1)*1),6)</f>
        <v>1.52</v>
      </c>
      <c r="DC1026">
        <f>ROUND(((ROUND(AT1026*AG1026,2)*1)*1),6)</f>
        <v>0</v>
      </c>
      <c r="DD1026" t="s">
        <v>3</v>
      </c>
      <c r="DE1026" t="s">
        <v>3</v>
      </c>
      <c r="DF1026">
        <f t="shared" si="603"/>
        <v>27.35</v>
      </c>
      <c r="DG1026">
        <f t="shared" si="601"/>
        <v>0</v>
      </c>
      <c r="DH1026">
        <f t="shared" si="593"/>
        <v>0</v>
      </c>
      <c r="DI1026">
        <f t="shared" si="604"/>
        <v>0</v>
      </c>
      <c r="DJ1026">
        <f>DF1026</f>
        <v>27.35</v>
      </c>
      <c r="DK1026">
        <v>0</v>
      </c>
      <c r="DL1026" t="s">
        <v>3</v>
      </c>
      <c r="DM1026">
        <v>0</v>
      </c>
      <c r="DN1026" t="s">
        <v>3</v>
      </c>
      <c r="DO1026">
        <v>0</v>
      </c>
    </row>
    <row r="1027" spans="1:119" x14ac:dyDescent="0.2">
      <c r="A1027">
        <f>ROW(Source!A520)</f>
        <v>520</v>
      </c>
      <c r="B1027">
        <v>85736471</v>
      </c>
      <c r="C1027">
        <v>85738377</v>
      </c>
      <c r="D1027">
        <v>85199230</v>
      </c>
      <c r="E1027">
        <v>1</v>
      </c>
      <c r="F1027">
        <v>1</v>
      </c>
      <c r="G1027">
        <v>1081</v>
      </c>
      <c r="H1027">
        <v>3</v>
      </c>
      <c r="I1027" t="s">
        <v>736</v>
      </c>
      <c r="J1027" t="s">
        <v>737</v>
      </c>
      <c r="K1027" t="s">
        <v>738</v>
      </c>
      <c r="L1027">
        <v>1348</v>
      </c>
      <c r="N1027">
        <v>1009</v>
      </c>
      <c r="O1027" t="s">
        <v>700</v>
      </c>
      <c r="P1027" t="s">
        <v>700</v>
      </c>
      <c r="Q1027">
        <v>1000</v>
      </c>
      <c r="W1027">
        <v>0</v>
      </c>
      <c r="X1027">
        <v>1270042986</v>
      </c>
      <c r="Y1027">
        <f>((AT1027*1)*1)</f>
        <v>1E-4</v>
      </c>
      <c r="AA1027">
        <v>16214.84</v>
      </c>
      <c r="AB1027">
        <v>0</v>
      </c>
      <c r="AC1027">
        <v>0</v>
      </c>
      <c r="AD1027">
        <v>0</v>
      </c>
      <c r="AE1027">
        <v>16214.84</v>
      </c>
      <c r="AF1027">
        <v>0</v>
      </c>
      <c r="AG1027">
        <v>0</v>
      </c>
      <c r="AH1027">
        <v>0</v>
      </c>
      <c r="AI1027">
        <v>1</v>
      </c>
      <c r="AJ1027">
        <v>1</v>
      </c>
      <c r="AK1027">
        <v>1</v>
      </c>
      <c r="AL1027">
        <v>1</v>
      </c>
      <c r="AM1027">
        <v>-2</v>
      </c>
      <c r="AN1027">
        <v>0</v>
      </c>
      <c r="AO1027">
        <v>1</v>
      </c>
      <c r="AP1027">
        <v>1</v>
      </c>
      <c r="AQ1027">
        <v>0</v>
      </c>
      <c r="AR1027">
        <v>0</v>
      </c>
      <c r="AS1027" t="s">
        <v>3</v>
      </c>
      <c r="AT1027">
        <v>1E-4</v>
      </c>
      <c r="AU1027" t="s">
        <v>42</v>
      </c>
      <c r="AV1027">
        <v>0</v>
      </c>
      <c r="AW1027">
        <v>2</v>
      </c>
      <c r="AX1027">
        <v>85738383</v>
      </c>
      <c r="AY1027">
        <v>1</v>
      </c>
      <c r="AZ1027">
        <v>0</v>
      </c>
      <c r="BA1027">
        <v>1007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CV1027">
        <v>0</v>
      </c>
      <c r="CW1027">
        <v>0</v>
      </c>
      <c r="CX1027">
        <f>ROUND(Y1027*Source!I520,9)</f>
        <v>1.8E-3</v>
      </c>
      <c r="CY1027">
        <f>AA1027</f>
        <v>16214.84</v>
      </c>
      <c r="CZ1027">
        <f>AE1027</f>
        <v>16214.84</v>
      </c>
      <c r="DA1027">
        <f>AI1027</f>
        <v>1</v>
      </c>
      <c r="DB1027">
        <f>ROUND(((ROUND(AT1027*CZ1027,2)*1)*1),6)</f>
        <v>1.62</v>
      </c>
      <c r="DC1027">
        <f>ROUND(((ROUND(AT1027*AG1027,2)*1)*1),6)</f>
        <v>0</v>
      </c>
      <c r="DD1027" t="s">
        <v>3</v>
      </c>
      <c r="DE1027" t="s">
        <v>3</v>
      </c>
      <c r="DF1027">
        <f t="shared" si="603"/>
        <v>29.19</v>
      </c>
      <c r="DG1027">
        <f t="shared" si="601"/>
        <v>0</v>
      </c>
      <c r="DH1027">
        <f t="shared" si="593"/>
        <v>0</v>
      </c>
      <c r="DI1027">
        <f t="shared" si="604"/>
        <v>0</v>
      </c>
      <c r="DJ1027">
        <f>DF1027</f>
        <v>29.19</v>
      </c>
      <c r="DK1027">
        <v>0</v>
      </c>
      <c r="DL1027" t="s">
        <v>3</v>
      </c>
      <c r="DM1027">
        <v>0</v>
      </c>
      <c r="DN1027" t="s">
        <v>3</v>
      </c>
      <c r="DO1027">
        <v>0</v>
      </c>
    </row>
    <row r="1028" spans="1:119" x14ac:dyDescent="0.2">
      <c r="A1028">
        <f>ROW(Source!A520)</f>
        <v>520</v>
      </c>
      <c r="B1028">
        <v>85736471</v>
      </c>
      <c r="C1028">
        <v>85738377</v>
      </c>
      <c r="D1028">
        <v>85199398</v>
      </c>
      <c r="E1028">
        <v>1</v>
      </c>
      <c r="F1028">
        <v>1</v>
      </c>
      <c r="G1028">
        <v>1081</v>
      </c>
      <c r="H1028">
        <v>3</v>
      </c>
      <c r="I1028" t="s">
        <v>739</v>
      </c>
      <c r="J1028" t="s">
        <v>740</v>
      </c>
      <c r="K1028" t="s">
        <v>741</v>
      </c>
      <c r="L1028">
        <v>1346</v>
      </c>
      <c r="N1028">
        <v>1009</v>
      </c>
      <c r="O1028" t="s">
        <v>723</v>
      </c>
      <c r="P1028" t="s">
        <v>723</v>
      </c>
      <c r="Q1028">
        <v>1</v>
      </c>
      <c r="W1028">
        <v>0</v>
      </c>
      <c r="X1028">
        <v>488689173</v>
      </c>
      <c r="Y1028">
        <f>((AT1028*1)*1)</f>
        <v>0.01</v>
      </c>
      <c r="AA1028">
        <v>20.190000000000001</v>
      </c>
      <c r="AB1028">
        <v>0</v>
      </c>
      <c r="AC1028">
        <v>0</v>
      </c>
      <c r="AD1028">
        <v>0</v>
      </c>
      <c r="AE1028">
        <v>20.190000000000001</v>
      </c>
      <c r="AF1028">
        <v>0</v>
      </c>
      <c r="AG1028">
        <v>0</v>
      </c>
      <c r="AH1028">
        <v>0</v>
      </c>
      <c r="AI1028">
        <v>1</v>
      </c>
      <c r="AJ1028">
        <v>1</v>
      </c>
      <c r="AK1028">
        <v>1</v>
      </c>
      <c r="AL1028">
        <v>1</v>
      </c>
      <c r="AM1028">
        <v>-2</v>
      </c>
      <c r="AN1028">
        <v>0</v>
      </c>
      <c r="AO1028">
        <v>1</v>
      </c>
      <c r="AP1028">
        <v>1</v>
      </c>
      <c r="AQ1028">
        <v>0</v>
      </c>
      <c r="AR1028">
        <v>0</v>
      </c>
      <c r="AS1028" t="s">
        <v>3</v>
      </c>
      <c r="AT1028">
        <v>0.01</v>
      </c>
      <c r="AU1028" t="s">
        <v>42</v>
      </c>
      <c r="AV1028">
        <v>0</v>
      </c>
      <c r="AW1028">
        <v>2</v>
      </c>
      <c r="AX1028">
        <v>85738384</v>
      </c>
      <c r="AY1028">
        <v>1</v>
      </c>
      <c r="AZ1028">
        <v>0</v>
      </c>
      <c r="BA1028">
        <v>1008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CV1028">
        <v>0</v>
      </c>
      <c r="CW1028">
        <v>0</v>
      </c>
      <c r="CX1028">
        <f>ROUND(Y1028*Source!I520,9)</f>
        <v>0.18</v>
      </c>
      <c r="CY1028">
        <f>AA1028</f>
        <v>20.190000000000001</v>
      </c>
      <c r="CZ1028">
        <f>AE1028</f>
        <v>20.190000000000001</v>
      </c>
      <c r="DA1028">
        <f>AI1028</f>
        <v>1</v>
      </c>
      <c r="DB1028">
        <f>ROUND(((ROUND(AT1028*CZ1028,2)*1)*1),6)</f>
        <v>0.2</v>
      </c>
      <c r="DC1028">
        <f>ROUND(((ROUND(AT1028*AG1028,2)*1)*1),6)</f>
        <v>0</v>
      </c>
      <c r="DD1028" t="s">
        <v>3</v>
      </c>
      <c r="DE1028" t="s">
        <v>3</v>
      </c>
      <c r="DF1028">
        <f t="shared" si="603"/>
        <v>3.63</v>
      </c>
      <c r="DG1028">
        <f t="shared" si="601"/>
        <v>0</v>
      </c>
      <c r="DH1028">
        <f t="shared" si="593"/>
        <v>0</v>
      </c>
      <c r="DI1028">
        <f t="shared" si="604"/>
        <v>0</v>
      </c>
      <c r="DJ1028">
        <f>DF1028</f>
        <v>3.63</v>
      </c>
      <c r="DK1028">
        <v>0</v>
      </c>
      <c r="DL1028" t="s">
        <v>3</v>
      </c>
      <c r="DM1028">
        <v>0</v>
      </c>
      <c r="DN1028" t="s">
        <v>3</v>
      </c>
      <c r="DO1028">
        <v>0</v>
      </c>
    </row>
    <row r="1029" spans="1:119" x14ac:dyDescent="0.2">
      <c r="A1029">
        <f>ROW(Source!A520)</f>
        <v>520</v>
      </c>
      <c r="B1029">
        <v>85736471</v>
      </c>
      <c r="C1029">
        <v>85738377</v>
      </c>
      <c r="D1029">
        <v>85219609</v>
      </c>
      <c r="E1029">
        <v>1</v>
      </c>
      <c r="F1029">
        <v>1</v>
      </c>
      <c r="G1029">
        <v>1081</v>
      </c>
      <c r="H1029">
        <v>3</v>
      </c>
      <c r="I1029" t="s">
        <v>555</v>
      </c>
      <c r="J1029" t="s">
        <v>557</v>
      </c>
      <c r="K1029" t="s">
        <v>556</v>
      </c>
      <c r="L1029">
        <v>1354</v>
      </c>
      <c r="N1029">
        <v>1010</v>
      </c>
      <c r="O1029" t="s">
        <v>146</v>
      </c>
      <c r="P1029" t="s">
        <v>146</v>
      </c>
      <c r="Q1029">
        <v>1</v>
      </c>
      <c r="W1029">
        <v>0</v>
      </c>
      <c r="X1029">
        <v>-1809205533</v>
      </c>
      <c r="Y1029">
        <f>((AT1029*1)*1)</f>
        <v>1</v>
      </c>
      <c r="AA1029">
        <v>132.38</v>
      </c>
      <c r="AB1029">
        <v>0</v>
      </c>
      <c r="AC1029">
        <v>0</v>
      </c>
      <c r="AD1029">
        <v>0</v>
      </c>
      <c r="AE1029">
        <v>132.38</v>
      </c>
      <c r="AF1029">
        <v>0</v>
      </c>
      <c r="AG1029">
        <v>0</v>
      </c>
      <c r="AH1029">
        <v>0</v>
      </c>
      <c r="AI1029">
        <v>1</v>
      </c>
      <c r="AJ1029">
        <v>1</v>
      </c>
      <c r="AK1029">
        <v>1</v>
      </c>
      <c r="AL1029">
        <v>1</v>
      </c>
      <c r="AM1029">
        <v>0</v>
      </c>
      <c r="AN1029">
        <v>0</v>
      </c>
      <c r="AO1029">
        <v>0</v>
      </c>
      <c r="AP1029">
        <v>1</v>
      </c>
      <c r="AQ1029">
        <v>0</v>
      </c>
      <c r="AR1029">
        <v>0</v>
      </c>
      <c r="AS1029" t="s">
        <v>3</v>
      </c>
      <c r="AT1029">
        <v>1</v>
      </c>
      <c r="AU1029" t="s">
        <v>42</v>
      </c>
      <c r="AV1029">
        <v>0</v>
      </c>
      <c r="AW1029">
        <v>1</v>
      </c>
      <c r="AX1029">
        <v>-1</v>
      </c>
      <c r="AY1029">
        <v>0</v>
      </c>
      <c r="AZ1029">
        <v>0</v>
      </c>
      <c r="BA1029" t="s">
        <v>3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CV1029">
        <v>0</v>
      </c>
      <c r="CW1029">
        <v>0</v>
      </c>
      <c r="CX1029">
        <f>ROUND(Y1029*Source!I520,9)</f>
        <v>18</v>
      </c>
      <c r="CY1029">
        <f>AA1029</f>
        <v>132.38</v>
      </c>
      <c r="CZ1029">
        <f>AE1029</f>
        <v>132.38</v>
      </c>
      <c r="DA1029">
        <f>AI1029</f>
        <v>1</v>
      </c>
      <c r="DB1029">
        <f>ROUND(((ROUND(AT1029*CZ1029,2)*1)*1),6)</f>
        <v>132.38</v>
      </c>
      <c r="DC1029">
        <f>ROUND(((ROUND(AT1029*AG1029,2)*1)*1),6)</f>
        <v>0</v>
      </c>
      <c r="DD1029" t="s">
        <v>3</v>
      </c>
      <c r="DE1029" t="s">
        <v>3</v>
      </c>
      <c r="DF1029">
        <f t="shared" si="603"/>
        <v>2382.84</v>
      </c>
      <c r="DG1029">
        <f t="shared" si="601"/>
        <v>0</v>
      </c>
      <c r="DH1029">
        <f t="shared" si="593"/>
        <v>0</v>
      </c>
      <c r="DI1029">
        <f t="shared" si="604"/>
        <v>0</v>
      </c>
      <c r="DJ1029">
        <f>DF1029</f>
        <v>2382.84</v>
      </c>
      <c r="DK1029">
        <v>0</v>
      </c>
      <c r="DL1029" t="s">
        <v>3</v>
      </c>
      <c r="DM1029">
        <v>0</v>
      </c>
      <c r="DN1029" t="s">
        <v>3</v>
      </c>
      <c r="DO1029">
        <v>0</v>
      </c>
    </row>
    <row r="1030" spans="1:119" x14ac:dyDescent="0.2">
      <c r="A1030">
        <f>ROW(Source!A520)</f>
        <v>520</v>
      </c>
      <c r="B1030">
        <v>85736471</v>
      </c>
      <c r="C1030">
        <v>85738377</v>
      </c>
      <c r="D1030">
        <v>85219690</v>
      </c>
      <c r="E1030">
        <v>1</v>
      </c>
      <c r="F1030">
        <v>1</v>
      </c>
      <c r="G1030">
        <v>1081</v>
      </c>
      <c r="H1030">
        <v>3</v>
      </c>
      <c r="I1030" t="s">
        <v>769</v>
      </c>
      <c r="J1030" t="s">
        <v>770</v>
      </c>
      <c r="K1030" t="s">
        <v>771</v>
      </c>
      <c r="L1030">
        <v>1346</v>
      </c>
      <c r="N1030">
        <v>1009</v>
      </c>
      <c r="O1030" t="s">
        <v>723</v>
      </c>
      <c r="P1030" t="s">
        <v>723</v>
      </c>
      <c r="Q1030">
        <v>1</v>
      </c>
      <c r="W1030">
        <v>0</v>
      </c>
      <c r="X1030">
        <v>1225074207</v>
      </c>
      <c r="Y1030">
        <f>((AT1030*1)*1)</f>
        <v>1.374E-2</v>
      </c>
      <c r="AA1030">
        <v>19.28</v>
      </c>
      <c r="AB1030">
        <v>0</v>
      </c>
      <c r="AC1030">
        <v>0</v>
      </c>
      <c r="AD1030">
        <v>0</v>
      </c>
      <c r="AE1030">
        <v>19.28</v>
      </c>
      <c r="AF1030">
        <v>0</v>
      </c>
      <c r="AG1030">
        <v>0</v>
      </c>
      <c r="AH1030">
        <v>0</v>
      </c>
      <c r="AI1030">
        <v>1</v>
      </c>
      <c r="AJ1030">
        <v>1</v>
      </c>
      <c r="AK1030">
        <v>1</v>
      </c>
      <c r="AL1030">
        <v>1</v>
      </c>
      <c r="AM1030">
        <v>-2</v>
      </c>
      <c r="AN1030">
        <v>0</v>
      </c>
      <c r="AO1030">
        <v>1</v>
      </c>
      <c r="AP1030">
        <v>1</v>
      </c>
      <c r="AQ1030">
        <v>0</v>
      </c>
      <c r="AR1030">
        <v>0</v>
      </c>
      <c r="AS1030" t="s">
        <v>3</v>
      </c>
      <c r="AT1030">
        <v>1.374E-2</v>
      </c>
      <c r="AU1030" t="s">
        <v>42</v>
      </c>
      <c r="AV1030">
        <v>0</v>
      </c>
      <c r="AW1030">
        <v>2</v>
      </c>
      <c r="AX1030">
        <v>85738385</v>
      </c>
      <c r="AY1030">
        <v>1</v>
      </c>
      <c r="AZ1030">
        <v>0</v>
      </c>
      <c r="BA1030">
        <v>1009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CV1030">
        <v>0</v>
      </c>
      <c r="CW1030">
        <v>0</v>
      </c>
      <c r="CX1030">
        <f>ROUND(Y1030*Source!I520,9)</f>
        <v>0.24732000000000001</v>
      </c>
      <c r="CY1030">
        <f>AA1030</f>
        <v>19.28</v>
      </c>
      <c r="CZ1030">
        <f>AE1030</f>
        <v>19.28</v>
      </c>
      <c r="DA1030">
        <f>AI1030</f>
        <v>1</v>
      </c>
      <c r="DB1030">
        <f>ROUND(((ROUND(AT1030*CZ1030,2)*1)*1),6)</f>
        <v>0.26</v>
      </c>
      <c r="DC1030">
        <f>ROUND(((ROUND(AT1030*AG1030,2)*1)*1),6)</f>
        <v>0</v>
      </c>
      <c r="DD1030" t="s">
        <v>3</v>
      </c>
      <c r="DE1030" t="s">
        <v>3</v>
      </c>
      <c r="DF1030">
        <f t="shared" si="603"/>
        <v>4.7699999999999996</v>
      </c>
      <c r="DG1030">
        <f t="shared" si="601"/>
        <v>0</v>
      </c>
      <c r="DH1030">
        <f t="shared" si="593"/>
        <v>0</v>
      </c>
      <c r="DI1030">
        <f t="shared" si="604"/>
        <v>0</v>
      </c>
      <c r="DJ1030">
        <f>DF1030</f>
        <v>4.7699999999999996</v>
      </c>
      <c r="DK1030">
        <v>0</v>
      </c>
      <c r="DL1030" t="s">
        <v>3</v>
      </c>
      <c r="DM1030">
        <v>0</v>
      </c>
      <c r="DN1030" t="s">
        <v>3</v>
      </c>
      <c r="DO1030">
        <v>0</v>
      </c>
    </row>
    <row r="1031" spans="1:119" x14ac:dyDescent="0.2">
      <c r="A1031">
        <f>ROW(Source!A521)</f>
        <v>521</v>
      </c>
      <c r="B1031">
        <v>85736473</v>
      </c>
      <c r="C1031">
        <v>85738377</v>
      </c>
      <c r="D1031">
        <v>85164021</v>
      </c>
      <c r="E1031">
        <v>1081</v>
      </c>
      <c r="F1031">
        <v>1</v>
      </c>
      <c r="G1031">
        <v>1081</v>
      </c>
      <c r="H1031">
        <v>1</v>
      </c>
      <c r="I1031" t="s">
        <v>684</v>
      </c>
      <c r="J1031" t="s">
        <v>3</v>
      </c>
      <c r="K1031" t="s">
        <v>685</v>
      </c>
      <c r="L1031">
        <v>1191</v>
      </c>
      <c r="N1031">
        <v>1013</v>
      </c>
      <c r="O1031" t="s">
        <v>686</v>
      </c>
      <c r="P1031" t="s">
        <v>686</v>
      </c>
      <c r="Q1031">
        <v>1</v>
      </c>
      <c r="W1031">
        <v>0</v>
      </c>
      <c r="X1031">
        <v>476480486</v>
      </c>
      <c r="Y1031">
        <f>((AT1031*1.15)*1.2)</f>
        <v>2.1941999999999999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</v>
      </c>
      <c r="AJ1031">
        <v>1</v>
      </c>
      <c r="AK1031">
        <v>1</v>
      </c>
      <c r="AL1031">
        <v>1</v>
      </c>
      <c r="AM1031">
        <v>5</v>
      </c>
      <c r="AN1031">
        <v>0</v>
      </c>
      <c r="AO1031">
        <v>1</v>
      </c>
      <c r="AP1031">
        <v>1</v>
      </c>
      <c r="AQ1031">
        <v>0</v>
      </c>
      <c r="AR1031">
        <v>0</v>
      </c>
      <c r="AS1031" t="s">
        <v>3</v>
      </c>
      <c r="AT1031">
        <v>1.59</v>
      </c>
      <c r="AU1031" t="s">
        <v>141</v>
      </c>
      <c r="AV1031">
        <v>1</v>
      </c>
      <c r="AW1031">
        <v>2</v>
      </c>
      <c r="AX1031">
        <v>85738379</v>
      </c>
      <c r="AY1031">
        <v>1</v>
      </c>
      <c r="AZ1031">
        <v>0</v>
      </c>
      <c r="BA1031">
        <v>1012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CU1031">
        <f>ROUND(AT1031*Source!I521*AH1031*AL1031,2)</f>
        <v>0</v>
      </c>
      <c r="CV1031">
        <f>ROUND(Y1031*Source!I521,9)</f>
        <v>39.495600000000003</v>
      </c>
      <c r="CW1031">
        <v>0</v>
      </c>
      <c r="CX1031">
        <f>ROUND(Y1031*Source!I521,9)</f>
        <v>39.495600000000003</v>
      </c>
      <c r="CY1031">
        <f>AD1031</f>
        <v>0</v>
      </c>
      <c r="CZ1031">
        <f>AH1031</f>
        <v>0</v>
      </c>
      <c r="DA1031">
        <f>AL1031</f>
        <v>1</v>
      </c>
      <c r="DB1031">
        <f>ROUND(((ROUND(AT1031*CZ1031,2)*1.15)*1.2),6)</f>
        <v>0</v>
      </c>
      <c r="DC1031">
        <f>ROUND(((ROUND(AT1031*AG1031,2)*1.15)*1.2),6)</f>
        <v>0</v>
      </c>
      <c r="DD1031" t="s">
        <v>3</v>
      </c>
      <c r="DE1031" t="s">
        <v>3</v>
      </c>
      <c r="DF1031">
        <f t="shared" si="603"/>
        <v>0</v>
      </c>
      <c r="DG1031">
        <f t="shared" si="601"/>
        <v>0</v>
      </c>
      <c r="DH1031">
        <f t="shared" si="593"/>
        <v>0</v>
      </c>
      <c r="DI1031">
        <f t="shared" si="604"/>
        <v>0</v>
      </c>
      <c r="DJ1031">
        <f>DI1031</f>
        <v>0</v>
      </c>
      <c r="DK1031">
        <v>0</v>
      </c>
      <c r="DL1031" t="s">
        <v>3</v>
      </c>
      <c r="DM1031">
        <v>0</v>
      </c>
      <c r="DN1031" t="s">
        <v>3</v>
      </c>
      <c r="DO1031">
        <v>0</v>
      </c>
    </row>
    <row r="1032" spans="1:119" x14ac:dyDescent="0.2">
      <c r="A1032">
        <f>ROW(Source!A521)</f>
        <v>521</v>
      </c>
      <c r="B1032">
        <v>85736473</v>
      </c>
      <c r="C1032">
        <v>85738377</v>
      </c>
      <c r="D1032">
        <v>85229932</v>
      </c>
      <c r="E1032">
        <v>1</v>
      </c>
      <c r="F1032">
        <v>1</v>
      </c>
      <c r="G1032">
        <v>1081</v>
      </c>
      <c r="H1032">
        <v>2</v>
      </c>
      <c r="I1032" t="s">
        <v>704</v>
      </c>
      <c r="J1032" t="s">
        <v>705</v>
      </c>
      <c r="K1032" t="s">
        <v>706</v>
      </c>
      <c r="L1032">
        <v>1368</v>
      </c>
      <c r="N1032">
        <v>1011</v>
      </c>
      <c r="O1032" t="s">
        <v>690</v>
      </c>
      <c r="P1032" t="s">
        <v>690</v>
      </c>
      <c r="Q1032">
        <v>1</v>
      </c>
      <c r="W1032">
        <v>0</v>
      </c>
      <c r="X1032">
        <v>874612079</v>
      </c>
      <c r="Y1032">
        <f>((AT1032*1.25)*1.2)</f>
        <v>0.09</v>
      </c>
      <c r="AA1032">
        <v>0</v>
      </c>
      <c r="AB1032">
        <v>1513.56</v>
      </c>
      <c r="AC1032">
        <v>758.78</v>
      </c>
      <c r="AD1032">
        <v>0</v>
      </c>
      <c r="AE1032">
        <v>0</v>
      </c>
      <c r="AF1032">
        <v>83.1</v>
      </c>
      <c r="AG1032">
        <v>12.62</v>
      </c>
      <c r="AH1032">
        <v>0</v>
      </c>
      <c r="AI1032">
        <v>1</v>
      </c>
      <c r="AJ1032">
        <v>17.07</v>
      </c>
      <c r="AK1032">
        <v>56.35</v>
      </c>
      <c r="AL1032">
        <v>1</v>
      </c>
      <c r="AM1032">
        <v>2</v>
      </c>
      <c r="AN1032">
        <v>0</v>
      </c>
      <c r="AO1032">
        <v>1</v>
      </c>
      <c r="AP1032">
        <v>1</v>
      </c>
      <c r="AQ1032">
        <v>0</v>
      </c>
      <c r="AR1032">
        <v>0</v>
      </c>
      <c r="AS1032" t="s">
        <v>3</v>
      </c>
      <c r="AT1032">
        <v>0.06</v>
      </c>
      <c r="AU1032" t="s">
        <v>140</v>
      </c>
      <c r="AV1032">
        <v>0</v>
      </c>
      <c r="AW1032">
        <v>2</v>
      </c>
      <c r="AX1032">
        <v>85738380</v>
      </c>
      <c r="AY1032">
        <v>1</v>
      </c>
      <c r="AZ1032">
        <v>0</v>
      </c>
      <c r="BA1032">
        <v>1013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CV1032">
        <v>0</v>
      </c>
      <c r="CW1032">
        <f>ROUND(Y1032*Source!I521*DO1032,9)</f>
        <v>20.444400000000002</v>
      </c>
      <c r="CX1032">
        <f>ROUND(Y1032*Source!I521,9)</f>
        <v>1.62</v>
      </c>
      <c r="CY1032">
        <f>AB1032</f>
        <v>1513.56</v>
      </c>
      <c r="CZ1032">
        <f>AF1032</f>
        <v>83.1</v>
      </c>
      <c r="DA1032">
        <f>AJ1032</f>
        <v>17.07</v>
      </c>
      <c r="DB1032">
        <f>ROUND(((ROUND(AT1032*CZ1032,2)*1.25)*1.2),6)</f>
        <v>7.4850000000000003</v>
      </c>
      <c r="DC1032">
        <f>ROUND(((ROUND(AT1032*AG1032,2)*1.25)*1.2),6)</f>
        <v>1.1399999999999999</v>
      </c>
      <c r="DD1032" t="s">
        <v>3</v>
      </c>
      <c r="DE1032" t="s">
        <v>3</v>
      </c>
      <c r="DF1032">
        <f t="shared" si="603"/>
        <v>0</v>
      </c>
      <c r="DG1032">
        <f>ROUND(ROUND(AF1032*AJ1032,2)*CX1032,2)</f>
        <v>2298</v>
      </c>
      <c r="DH1032">
        <f>ROUND(ROUND(AG1032*AK1032,2)*CX1032,2)</f>
        <v>1152.05</v>
      </c>
      <c r="DI1032">
        <f t="shared" si="604"/>
        <v>0</v>
      </c>
      <c r="DJ1032">
        <f>DG1032</f>
        <v>2298</v>
      </c>
      <c r="DK1032">
        <v>0</v>
      </c>
      <c r="DL1032" t="s">
        <v>707</v>
      </c>
      <c r="DM1032">
        <v>0</v>
      </c>
      <c r="DN1032" t="s">
        <v>686</v>
      </c>
      <c r="DO1032">
        <v>12.62</v>
      </c>
    </row>
    <row r="1033" spans="1:119" x14ac:dyDescent="0.2">
      <c r="A1033">
        <f>ROW(Source!A521)</f>
        <v>521</v>
      </c>
      <c r="B1033">
        <v>85736473</v>
      </c>
      <c r="C1033">
        <v>85738377</v>
      </c>
      <c r="D1033">
        <v>85229166</v>
      </c>
      <c r="E1033">
        <v>1</v>
      </c>
      <c r="F1033">
        <v>1</v>
      </c>
      <c r="G1033">
        <v>1081</v>
      </c>
      <c r="H1033">
        <v>2</v>
      </c>
      <c r="I1033" t="s">
        <v>727</v>
      </c>
      <c r="J1033" t="s">
        <v>728</v>
      </c>
      <c r="K1033" t="s">
        <v>729</v>
      </c>
      <c r="L1033">
        <v>1368</v>
      </c>
      <c r="N1033">
        <v>1011</v>
      </c>
      <c r="O1033" t="s">
        <v>690</v>
      </c>
      <c r="P1033" t="s">
        <v>690</v>
      </c>
      <c r="Q1033">
        <v>1</v>
      </c>
      <c r="W1033">
        <v>0</v>
      </c>
      <c r="X1033">
        <v>-44940208</v>
      </c>
      <c r="Y1033">
        <f>((AT1033*1.25)*1.2)</f>
        <v>0.03</v>
      </c>
      <c r="AA1033">
        <v>0</v>
      </c>
      <c r="AB1033">
        <v>2758.65</v>
      </c>
      <c r="AC1033">
        <v>1017.92</v>
      </c>
      <c r="AD1033">
        <v>0</v>
      </c>
      <c r="AE1033">
        <v>0</v>
      </c>
      <c r="AF1033">
        <v>179.17</v>
      </c>
      <c r="AG1033">
        <v>16.93</v>
      </c>
      <c r="AH1033">
        <v>0</v>
      </c>
      <c r="AI1033">
        <v>1</v>
      </c>
      <c r="AJ1033">
        <v>14.43</v>
      </c>
      <c r="AK1033">
        <v>56.35</v>
      </c>
      <c r="AL1033">
        <v>1</v>
      </c>
      <c r="AM1033">
        <v>2</v>
      </c>
      <c r="AN1033">
        <v>0</v>
      </c>
      <c r="AO1033">
        <v>1</v>
      </c>
      <c r="AP1033">
        <v>1</v>
      </c>
      <c r="AQ1033">
        <v>0</v>
      </c>
      <c r="AR1033">
        <v>0</v>
      </c>
      <c r="AS1033" t="s">
        <v>3</v>
      </c>
      <c r="AT1033">
        <v>0.02</v>
      </c>
      <c r="AU1033" t="s">
        <v>140</v>
      </c>
      <c r="AV1033">
        <v>0</v>
      </c>
      <c r="AW1033">
        <v>2</v>
      </c>
      <c r="AX1033">
        <v>85738381</v>
      </c>
      <c r="AY1033">
        <v>1</v>
      </c>
      <c r="AZ1033">
        <v>0</v>
      </c>
      <c r="BA1033">
        <v>1014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CV1033">
        <v>0</v>
      </c>
      <c r="CW1033">
        <f>ROUND(Y1033*Source!I521*DO1033,9)</f>
        <v>9.1422000000000008</v>
      </c>
      <c r="CX1033">
        <f>ROUND(Y1033*Source!I521,9)</f>
        <v>0.54</v>
      </c>
      <c r="CY1033">
        <f>AB1033</f>
        <v>2758.65</v>
      </c>
      <c r="CZ1033">
        <f>AF1033</f>
        <v>179.17</v>
      </c>
      <c r="DA1033">
        <f>AJ1033</f>
        <v>14.43</v>
      </c>
      <c r="DB1033">
        <f>ROUND(((ROUND(AT1033*CZ1033,2)*1.25)*1.2),6)</f>
        <v>5.37</v>
      </c>
      <c r="DC1033">
        <f>ROUND(((ROUND(AT1033*AG1033,2)*1.25)*1.2),6)</f>
        <v>0.51</v>
      </c>
      <c r="DD1033" t="s">
        <v>3</v>
      </c>
      <c r="DE1033" t="s">
        <v>3</v>
      </c>
      <c r="DF1033">
        <f t="shared" si="603"/>
        <v>0</v>
      </c>
      <c r="DG1033">
        <f>ROUND(ROUND(AF1033*AJ1033,2)*CX1033,2)</f>
        <v>1396.13</v>
      </c>
      <c r="DH1033">
        <f>ROUND(ROUND(AG1033*AK1033,2)*CX1033,2)</f>
        <v>515.16999999999996</v>
      </c>
      <c r="DI1033">
        <f t="shared" si="604"/>
        <v>0</v>
      </c>
      <c r="DJ1033">
        <f>DG1033</f>
        <v>1396.13</v>
      </c>
      <c r="DK1033">
        <v>0</v>
      </c>
      <c r="DL1033" t="s">
        <v>707</v>
      </c>
      <c r="DM1033">
        <v>0</v>
      </c>
      <c r="DN1033" t="s">
        <v>686</v>
      </c>
      <c r="DO1033">
        <v>16.93</v>
      </c>
    </row>
    <row r="1034" spans="1:119" x14ac:dyDescent="0.2">
      <c r="A1034">
        <f>ROW(Source!A521)</f>
        <v>521</v>
      </c>
      <c r="B1034">
        <v>85736473</v>
      </c>
      <c r="C1034">
        <v>85738377</v>
      </c>
      <c r="D1034">
        <v>85200671</v>
      </c>
      <c r="E1034">
        <v>1</v>
      </c>
      <c r="F1034">
        <v>1</v>
      </c>
      <c r="G1034">
        <v>1081</v>
      </c>
      <c r="H1034">
        <v>3</v>
      </c>
      <c r="I1034" t="s">
        <v>730</v>
      </c>
      <c r="J1034" t="s">
        <v>731</v>
      </c>
      <c r="K1034" t="s">
        <v>732</v>
      </c>
      <c r="L1034">
        <v>1346</v>
      </c>
      <c r="N1034">
        <v>1009</v>
      </c>
      <c r="O1034" t="s">
        <v>723</v>
      </c>
      <c r="P1034" t="s">
        <v>723</v>
      </c>
      <c r="Q1034">
        <v>1</v>
      </c>
      <c r="W1034">
        <v>0</v>
      </c>
      <c r="X1034">
        <v>1021383118</v>
      </c>
      <c r="Y1034">
        <f>((AT1034*1)*1)</f>
        <v>0.04</v>
      </c>
      <c r="AA1034">
        <v>315.23</v>
      </c>
      <c r="AB1034">
        <v>0</v>
      </c>
      <c r="AC1034">
        <v>0</v>
      </c>
      <c r="AD1034">
        <v>0</v>
      </c>
      <c r="AE1034">
        <v>37.979999999999997</v>
      </c>
      <c r="AF1034">
        <v>0</v>
      </c>
      <c r="AG1034">
        <v>0</v>
      </c>
      <c r="AH1034">
        <v>0</v>
      </c>
      <c r="AI1034">
        <v>8.3000000000000007</v>
      </c>
      <c r="AJ1034">
        <v>1</v>
      </c>
      <c r="AK1034">
        <v>1</v>
      </c>
      <c r="AL1034">
        <v>1</v>
      </c>
      <c r="AM1034">
        <v>2</v>
      </c>
      <c r="AN1034">
        <v>0</v>
      </c>
      <c r="AO1034">
        <v>1</v>
      </c>
      <c r="AP1034">
        <v>1</v>
      </c>
      <c r="AQ1034">
        <v>0</v>
      </c>
      <c r="AR1034">
        <v>0</v>
      </c>
      <c r="AS1034" t="s">
        <v>3</v>
      </c>
      <c r="AT1034">
        <v>0.04</v>
      </c>
      <c r="AU1034" t="s">
        <v>42</v>
      </c>
      <c r="AV1034">
        <v>0</v>
      </c>
      <c r="AW1034">
        <v>2</v>
      </c>
      <c r="AX1034">
        <v>85738382</v>
      </c>
      <c r="AY1034">
        <v>1</v>
      </c>
      <c r="AZ1034">
        <v>0</v>
      </c>
      <c r="BA1034">
        <v>1015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CV1034">
        <v>0</v>
      </c>
      <c r="CW1034">
        <v>0</v>
      </c>
      <c r="CX1034">
        <f>ROUND(Y1034*Source!I521,9)</f>
        <v>0.72</v>
      </c>
      <c r="CY1034">
        <f>AA1034</f>
        <v>315.23</v>
      </c>
      <c r="CZ1034">
        <f>AE1034</f>
        <v>37.979999999999997</v>
      </c>
      <c r="DA1034">
        <f>AI1034</f>
        <v>8.3000000000000007</v>
      </c>
      <c r="DB1034">
        <f>ROUND(((ROUND(AT1034*CZ1034,2)*1)*1),6)</f>
        <v>1.52</v>
      </c>
      <c r="DC1034">
        <f>ROUND(((ROUND(AT1034*AG1034,2)*1)*1),6)</f>
        <v>0</v>
      </c>
      <c r="DD1034" t="s">
        <v>3</v>
      </c>
      <c r="DE1034" t="s">
        <v>3</v>
      </c>
      <c r="DF1034">
        <f>ROUND(ROUND(AE1034*AI1034,2)*CX1034,2)</f>
        <v>226.97</v>
      </c>
      <c r="DG1034">
        <f t="shared" ref="DG1034:DG1047" si="605">ROUND(ROUND(AF1034,2)*CX1034,2)</f>
        <v>0</v>
      </c>
      <c r="DH1034">
        <f t="shared" ref="DH1034:DH1048" si="606">ROUND(ROUND(AG1034,2)*CX1034,2)</f>
        <v>0</v>
      </c>
      <c r="DI1034">
        <f t="shared" si="604"/>
        <v>0</v>
      </c>
      <c r="DJ1034">
        <f>DF1034</f>
        <v>226.97</v>
      </c>
      <c r="DK1034">
        <v>0</v>
      </c>
      <c r="DL1034" t="s">
        <v>3</v>
      </c>
      <c r="DM1034">
        <v>0</v>
      </c>
      <c r="DN1034" t="s">
        <v>3</v>
      </c>
      <c r="DO1034">
        <v>0</v>
      </c>
    </row>
    <row r="1035" spans="1:119" x14ac:dyDescent="0.2">
      <c r="A1035">
        <f>ROW(Source!A521)</f>
        <v>521</v>
      </c>
      <c r="B1035">
        <v>85736473</v>
      </c>
      <c r="C1035">
        <v>85738377</v>
      </c>
      <c r="D1035">
        <v>85199230</v>
      </c>
      <c r="E1035">
        <v>1</v>
      </c>
      <c r="F1035">
        <v>1</v>
      </c>
      <c r="G1035">
        <v>1081</v>
      </c>
      <c r="H1035">
        <v>3</v>
      </c>
      <c r="I1035" t="s">
        <v>736</v>
      </c>
      <c r="J1035" t="s">
        <v>737</v>
      </c>
      <c r="K1035" t="s">
        <v>738</v>
      </c>
      <c r="L1035">
        <v>1348</v>
      </c>
      <c r="N1035">
        <v>1009</v>
      </c>
      <c r="O1035" t="s">
        <v>700</v>
      </c>
      <c r="P1035" t="s">
        <v>700</v>
      </c>
      <c r="Q1035">
        <v>1000</v>
      </c>
      <c r="W1035">
        <v>0</v>
      </c>
      <c r="X1035">
        <v>1270042986</v>
      </c>
      <c r="Y1035">
        <f>((AT1035*1)*1)</f>
        <v>1E-4</v>
      </c>
      <c r="AA1035">
        <v>55941.2</v>
      </c>
      <c r="AB1035">
        <v>0</v>
      </c>
      <c r="AC1035">
        <v>0</v>
      </c>
      <c r="AD1035">
        <v>0</v>
      </c>
      <c r="AE1035">
        <v>16214.84</v>
      </c>
      <c r="AF1035">
        <v>0</v>
      </c>
      <c r="AG1035">
        <v>0</v>
      </c>
      <c r="AH1035">
        <v>0</v>
      </c>
      <c r="AI1035">
        <v>3.45</v>
      </c>
      <c r="AJ1035">
        <v>1</v>
      </c>
      <c r="AK1035">
        <v>1</v>
      </c>
      <c r="AL1035">
        <v>1</v>
      </c>
      <c r="AM1035">
        <v>2</v>
      </c>
      <c r="AN1035">
        <v>0</v>
      </c>
      <c r="AO1035">
        <v>1</v>
      </c>
      <c r="AP1035">
        <v>1</v>
      </c>
      <c r="AQ1035">
        <v>0</v>
      </c>
      <c r="AR1035">
        <v>0</v>
      </c>
      <c r="AS1035" t="s">
        <v>3</v>
      </c>
      <c r="AT1035">
        <v>1E-4</v>
      </c>
      <c r="AU1035" t="s">
        <v>42</v>
      </c>
      <c r="AV1035">
        <v>0</v>
      </c>
      <c r="AW1035">
        <v>2</v>
      </c>
      <c r="AX1035">
        <v>85738383</v>
      </c>
      <c r="AY1035">
        <v>1</v>
      </c>
      <c r="AZ1035">
        <v>0</v>
      </c>
      <c r="BA1035">
        <v>1016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CV1035">
        <v>0</v>
      </c>
      <c r="CW1035">
        <v>0</v>
      </c>
      <c r="CX1035">
        <f>ROUND(Y1035*Source!I521,9)</f>
        <v>1.8E-3</v>
      </c>
      <c r="CY1035">
        <f>AA1035</f>
        <v>55941.2</v>
      </c>
      <c r="CZ1035">
        <f>AE1035</f>
        <v>16214.84</v>
      </c>
      <c r="DA1035">
        <f>AI1035</f>
        <v>3.45</v>
      </c>
      <c r="DB1035">
        <f>ROUND(((ROUND(AT1035*CZ1035,2)*1)*1),6)</f>
        <v>1.62</v>
      </c>
      <c r="DC1035">
        <f>ROUND(((ROUND(AT1035*AG1035,2)*1)*1),6)</f>
        <v>0</v>
      </c>
      <c r="DD1035" t="s">
        <v>3</v>
      </c>
      <c r="DE1035" t="s">
        <v>3</v>
      </c>
      <c r="DF1035">
        <f>ROUND(ROUND(AE1035*AI1035,2)*CX1035,2)</f>
        <v>100.69</v>
      </c>
      <c r="DG1035">
        <f t="shared" si="605"/>
        <v>0</v>
      </c>
      <c r="DH1035">
        <f t="shared" si="606"/>
        <v>0</v>
      </c>
      <c r="DI1035">
        <f t="shared" si="604"/>
        <v>0</v>
      </c>
      <c r="DJ1035">
        <f>DF1035</f>
        <v>100.69</v>
      </c>
      <c r="DK1035">
        <v>0</v>
      </c>
      <c r="DL1035" t="s">
        <v>3</v>
      </c>
      <c r="DM1035">
        <v>0</v>
      </c>
      <c r="DN1035" t="s">
        <v>3</v>
      </c>
      <c r="DO1035">
        <v>0</v>
      </c>
    </row>
    <row r="1036" spans="1:119" x14ac:dyDescent="0.2">
      <c r="A1036">
        <f>ROW(Source!A521)</f>
        <v>521</v>
      </c>
      <c r="B1036">
        <v>85736473</v>
      </c>
      <c r="C1036">
        <v>85738377</v>
      </c>
      <c r="D1036">
        <v>85199398</v>
      </c>
      <c r="E1036">
        <v>1</v>
      </c>
      <c r="F1036">
        <v>1</v>
      </c>
      <c r="G1036">
        <v>1081</v>
      </c>
      <c r="H1036">
        <v>3</v>
      </c>
      <c r="I1036" t="s">
        <v>739</v>
      </c>
      <c r="J1036" t="s">
        <v>740</v>
      </c>
      <c r="K1036" t="s">
        <v>741</v>
      </c>
      <c r="L1036">
        <v>1346</v>
      </c>
      <c r="N1036">
        <v>1009</v>
      </c>
      <c r="O1036" t="s">
        <v>723</v>
      </c>
      <c r="P1036" t="s">
        <v>723</v>
      </c>
      <c r="Q1036">
        <v>1</v>
      </c>
      <c r="W1036">
        <v>0</v>
      </c>
      <c r="X1036">
        <v>488689173</v>
      </c>
      <c r="Y1036">
        <f>((AT1036*1)*1)</f>
        <v>0.01</v>
      </c>
      <c r="AA1036">
        <v>85.81</v>
      </c>
      <c r="AB1036">
        <v>0</v>
      </c>
      <c r="AC1036">
        <v>0</v>
      </c>
      <c r="AD1036">
        <v>0</v>
      </c>
      <c r="AE1036">
        <v>20.190000000000001</v>
      </c>
      <c r="AF1036">
        <v>0</v>
      </c>
      <c r="AG1036">
        <v>0</v>
      </c>
      <c r="AH1036">
        <v>0</v>
      </c>
      <c r="AI1036">
        <v>4.25</v>
      </c>
      <c r="AJ1036">
        <v>1</v>
      </c>
      <c r="AK1036">
        <v>1</v>
      </c>
      <c r="AL1036">
        <v>1</v>
      </c>
      <c r="AM1036">
        <v>2</v>
      </c>
      <c r="AN1036">
        <v>0</v>
      </c>
      <c r="AO1036">
        <v>1</v>
      </c>
      <c r="AP1036">
        <v>1</v>
      </c>
      <c r="AQ1036">
        <v>0</v>
      </c>
      <c r="AR1036">
        <v>0</v>
      </c>
      <c r="AS1036" t="s">
        <v>3</v>
      </c>
      <c r="AT1036">
        <v>0.01</v>
      </c>
      <c r="AU1036" t="s">
        <v>42</v>
      </c>
      <c r="AV1036">
        <v>0</v>
      </c>
      <c r="AW1036">
        <v>2</v>
      </c>
      <c r="AX1036">
        <v>85738384</v>
      </c>
      <c r="AY1036">
        <v>1</v>
      </c>
      <c r="AZ1036">
        <v>0</v>
      </c>
      <c r="BA1036">
        <v>1017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CV1036">
        <v>0</v>
      </c>
      <c r="CW1036">
        <v>0</v>
      </c>
      <c r="CX1036">
        <f>ROUND(Y1036*Source!I521,9)</f>
        <v>0.18</v>
      </c>
      <c r="CY1036">
        <f>AA1036</f>
        <v>85.81</v>
      </c>
      <c r="CZ1036">
        <f>AE1036</f>
        <v>20.190000000000001</v>
      </c>
      <c r="DA1036">
        <f>AI1036</f>
        <v>4.25</v>
      </c>
      <c r="DB1036">
        <f>ROUND(((ROUND(AT1036*CZ1036,2)*1)*1),6)</f>
        <v>0.2</v>
      </c>
      <c r="DC1036">
        <f>ROUND(((ROUND(AT1036*AG1036,2)*1)*1),6)</f>
        <v>0</v>
      </c>
      <c r="DD1036" t="s">
        <v>3</v>
      </c>
      <c r="DE1036" t="s">
        <v>3</v>
      </c>
      <c r="DF1036">
        <f>ROUND(ROUND(AE1036*AI1036,2)*CX1036,2)</f>
        <v>15.45</v>
      </c>
      <c r="DG1036">
        <f t="shared" si="605"/>
        <v>0</v>
      </c>
      <c r="DH1036">
        <f t="shared" si="606"/>
        <v>0</v>
      </c>
      <c r="DI1036">
        <f t="shared" si="604"/>
        <v>0</v>
      </c>
      <c r="DJ1036">
        <f>DF1036</f>
        <v>15.45</v>
      </c>
      <c r="DK1036">
        <v>0</v>
      </c>
      <c r="DL1036" t="s">
        <v>3</v>
      </c>
      <c r="DM1036">
        <v>0</v>
      </c>
      <c r="DN1036" t="s">
        <v>3</v>
      </c>
      <c r="DO1036">
        <v>0</v>
      </c>
    </row>
    <row r="1037" spans="1:119" x14ac:dyDescent="0.2">
      <c r="A1037">
        <f>ROW(Source!A521)</f>
        <v>521</v>
      </c>
      <c r="B1037">
        <v>85736473</v>
      </c>
      <c r="C1037">
        <v>85738377</v>
      </c>
      <c r="D1037">
        <v>85219609</v>
      </c>
      <c r="E1037">
        <v>1</v>
      </c>
      <c r="F1037">
        <v>1</v>
      </c>
      <c r="G1037">
        <v>1081</v>
      </c>
      <c r="H1037">
        <v>3</v>
      </c>
      <c r="I1037" t="s">
        <v>555</v>
      </c>
      <c r="J1037" t="s">
        <v>557</v>
      </c>
      <c r="K1037" t="s">
        <v>556</v>
      </c>
      <c r="L1037">
        <v>1354</v>
      </c>
      <c r="N1037">
        <v>1010</v>
      </c>
      <c r="O1037" t="s">
        <v>146</v>
      </c>
      <c r="P1037" t="s">
        <v>146</v>
      </c>
      <c r="Q1037">
        <v>1</v>
      </c>
      <c r="W1037">
        <v>0</v>
      </c>
      <c r="X1037">
        <v>-1809205533</v>
      </c>
      <c r="Y1037">
        <f>((AT1037*1)*1)</f>
        <v>1</v>
      </c>
      <c r="AA1037">
        <v>836.64</v>
      </c>
      <c r="AB1037">
        <v>0</v>
      </c>
      <c r="AC1037">
        <v>0</v>
      </c>
      <c r="AD1037">
        <v>0</v>
      </c>
      <c r="AE1037">
        <v>132.38</v>
      </c>
      <c r="AF1037">
        <v>0</v>
      </c>
      <c r="AG1037">
        <v>0</v>
      </c>
      <c r="AH1037">
        <v>0</v>
      </c>
      <c r="AI1037">
        <v>6.32</v>
      </c>
      <c r="AJ1037">
        <v>1</v>
      </c>
      <c r="AK1037">
        <v>1</v>
      </c>
      <c r="AL1037">
        <v>1</v>
      </c>
      <c r="AM1037">
        <v>0</v>
      </c>
      <c r="AN1037">
        <v>0</v>
      </c>
      <c r="AO1037">
        <v>0</v>
      </c>
      <c r="AP1037">
        <v>1</v>
      </c>
      <c r="AQ1037">
        <v>0</v>
      </c>
      <c r="AR1037">
        <v>0</v>
      </c>
      <c r="AS1037" t="s">
        <v>3</v>
      </c>
      <c r="AT1037">
        <v>1</v>
      </c>
      <c r="AU1037" t="s">
        <v>42</v>
      </c>
      <c r="AV1037">
        <v>0</v>
      </c>
      <c r="AW1037">
        <v>1</v>
      </c>
      <c r="AX1037">
        <v>-1</v>
      </c>
      <c r="AY1037">
        <v>0</v>
      </c>
      <c r="AZ1037">
        <v>0</v>
      </c>
      <c r="BA1037" t="s">
        <v>3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CV1037">
        <v>0</v>
      </c>
      <c r="CW1037">
        <v>0</v>
      </c>
      <c r="CX1037">
        <f>ROUND(Y1037*Source!I521,9)</f>
        <v>18</v>
      </c>
      <c r="CY1037">
        <f>AA1037</f>
        <v>836.64</v>
      </c>
      <c r="CZ1037">
        <f>AE1037</f>
        <v>132.38</v>
      </c>
      <c r="DA1037">
        <f>AI1037</f>
        <v>6.32</v>
      </c>
      <c r="DB1037">
        <f>ROUND(((ROUND(AT1037*CZ1037,2)*1)*1),6)</f>
        <v>132.38</v>
      </c>
      <c r="DC1037">
        <f>ROUND(((ROUND(AT1037*AG1037,2)*1)*1),6)</f>
        <v>0</v>
      </c>
      <c r="DD1037" t="s">
        <v>3</v>
      </c>
      <c r="DE1037" t="s">
        <v>3</v>
      </c>
      <c r="DF1037">
        <f>ROUND(ROUND(AE1037*AI1037,2)*CX1037,2)</f>
        <v>15059.52</v>
      </c>
      <c r="DG1037">
        <f t="shared" si="605"/>
        <v>0</v>
      </c>
      <c r="DH1037">
        <f t="shared" si="606"/>
        <v>0</v>
      </c>
      <c r="DI1037">
        <f t="shared" si="604"/>
        <v>0</v>
      </c>
      <c r="DJ1037">
        <f>DF1037</f>
        <v>15059.52</v>
      </c>
      <c r="DK1037">
        <v>0</v>
      </c>
      <c r="DL1037" t="s">
        <v>3</v>
      </c>
      <c r="DM1037">
        <v>0</v>
      </c>
      <c r="DN1037" t="s">
        <v>3</v>
      </c>
      <c r="DO1037">
        <v>0</v>
      </c>
    </row>
    <row r="1038" spans="1:119" x14ac:dyDescent="0.2">
      <c r="A1038">
        <f>ROW(Source!A521)</f>
        <v>521</v>
      </c>
      <c r="B1038">
        <v>85736473</v>
      </c>
      <c r="C1038">
        <v>85738377</v>
      </c>
      <c r="D1038">
        <v>85219690</v>
      </c>
      <c r="E1038">
        <v>1</v>
      </c>
      <c r="F1038">
        <v>1</v>
      </c>
      <c r="G1038">
        <v>1081</v>
      </c>
      <c r="H1038">
        <v>3</v>
      </c>
      <c r="I1038" t="s">
        <v>769</v>
      </c>
      <c r="J1038" t="s">
        <v>770</v>
      </c>
      <c r="K1038" t="s">
        <v>771</v>
      </c>
      <c r="L1038">
        <v>1346</v>
      </c>
      <c r="N1038">
        <v>1009</v>
      </c>
      <c r="O1038" t="s">
        <v>723</v>
      </c>
      <c r="P1038" t="s">
        <v>723</v>
      </c>
      <c r="Q1038">
        <v>1</v>
      </c>
      <c r="W1038">
        <v>0</v>
      </c>
      <c r="X1038">
        <v>1225074207</v>
      </c>
      <c r="Y1038">
        <f>((AT1038*1)*1)</f>
        <v>1.374E-2</v>
      </c>
      <c r="AA1038">
        <v>333.16</v>
      </c>
      <c r="AB1038">
        <v>0</v>
      </c>
      <c r="AC1038">
        <v>0</v>
      </c>
      <c r="AD1038">
        <v>0</v>
      </c>
      <c r="AE1038">
        <v>19.28</v>
      </c>
      <c r="AF1038">
        <v>0</v>
      </c>
      <c r="AG1038">
        <v>0</v>
      </c>
      <c r="AH1038">
        <v>0</v>
      </c>
      <c r="AI1038">
        <v>17.28</v>
      </c>
      <c r="AJ1038">
        <v>1</v>
      </c>
      <c r="AK1038">
        <v>1</v>
      </c>
      <c r="AL1038">
        <v>1</v>
      </c>
      <c r="AM1038">
        <v>2</v>
      </c>
      <c r="AN1038">
        <v>0</v>
      </c>
      <c r="AO1038">
        <v>1</v>
      </c>
      <c r="AP1038">
        <v>1</v>
      </c>
      <c r="AQ1038">
        <v>0</v>
      </c>
      <c r="AR1038">
        <v>0</v>
      </c>
      <c r="AS1038" t="s">
        <v>3</v>
      </c>
      <c r="AT1038">
        <v>1.374E-2</v>
      </c>
      <c r="AU1038" t="s">
        <v>42</v>
      </c>
      <c r="AV1038">
        <v>0</v>
      </c>
      <c r="AW1038">
        <v>2</v>
      </c>
      <c r="AX1038">
        <v>85738385</v>
      </c>
      <c r="AY1038">
        <v>1</v>
      </c>
      <c r="AZ1038">
        <v>0</v>
      </c>
      <c r="BA1038">
        <v>1018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CV1038">
        <v>0</v>
      </c>
      <c r="CW1038">
        <v>0</v>
      </c>
      <c r="CX1038">
        <f>ROUND(Y1038*Source!I521,9)</f>
        <v>0.24732000000000001</v>
      </c>
      <c r="CY1038">
        <f>AA1038</f>
        <v>333.16</v>
      </c>
      <c r="CZ1038">
        <f>AE1038</f>
        <v>19.28</v>
      </c>
      <c r="DA1038">
        <f>AI1038</f>
        <v>17.28</v>
      </c>
      <c r="DB1038">
        <f>ROUND(((ROUND(AT1038*CZ1038,2)*1)*1),6)</f>
        <v>0.26</v>
      </c>
      <c r="DC1038">
        <f>ROUND(((ROUND(AT1038*AG1038,2)*1)*1),6)</f>
        <v>0</v>
      </c>
      <c r="DD1038" t="s">
        <v>3</v>
      </c>
      <c r="DE1038" t="s">
        <v>3</v>
      </c>
      <c r="DF1038">
        <f>ROUND(ROUND(AE1038*AI1038,2)*CX1038,2)</f>
        <v>82.4</v>
      </c>
      <c r="DG1038">
        <f t="shared" si="605"/>
        <v>0</v>
      </c>
      <c r="DH1038">
        <f t="shared" si="606"/>
        <v>0</v>
      </c>
      <c r="DI1038">
        <f t="shared" si="604"/>
        <v>0</v>
      </c>
      <c r="DJ1038">
        <f>DF1038</f>
        <v>82.4</v>
      </c>
      <c r="DK1038">
        <v>0</v>
      </c>
      <c r="DL1038" t="s">
        <v>3</v>
      </c>
      <c r="DM1038">
        <v>0</v>
      </c>
      <c r="DN1038" t="s">
        <v>3</v>
      </c>
      <c r="DO1038">
        <v>0</v>
      </c>
    </row>
    <row r="1039" spans="1:119" x14ac:dyDescent="0.2">
      <c r="A1039">
        <f>ROW(Source!A524)</f>
        <v>524</v>
      </c>
      <c r="B1039">
        <v>85736471</v>
      </c>
      <c r="C1039">
        <v>85738399</v>
      </c>
      <c r="D1039">
        <v>85164021</v>
      </c>
      <c r="E1039">
        <v>1081</v>
      </c>
      <c r="F1039">
        <v>1</v>
      </c>
      <c r="G1039">
        <v>1081</v>
      </c>
      <c r="H1039">
        <v>1</v>
      </c>
      <c r="I1039" t="s">
        <v>684</v>
      </c>
      <c r="J1039" t="s">
        <v>3</v>
      </c>
      <c r="K1039" t="s">
        <v>685</v>
      </c>
      <c r="L1039">
        <v>1191</v>
      </c>
      <c r="N1039">
        <v>1013</v>
      </c>
      <c r="O1039" t="s">
        <v>686</v>
      </c>
      <c r="P1039" t="s">
        <v>686</v>
      </c>
      <c r="Q1039">
        <v>1</v>
      </c>
      <c r="W1039">
        <v>0</v>
      </c>
      <c r="X1039">
        <v>476480486</v>
      </c>
      <c r="Y1039">
        <f>((AT1039*1.15)*1.2)</f>
        <v>1.2833999999999999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</v>
      </c>
      <c r="AJ1039">
        <v>1</v>
      </c>
      <c r="AK1039">
        <v>1</v>
      </c>
      <c r="AL1039">
        <v>1</v>
      </c>
      <c r="AM1039">
        <v>-2</v>
      </c>
      <c r="AN1039">
        <v>0</v>
      </c>
      <c r="AO1039">
        <v>1</v>
      </c>
      <c r="AP1039">
        <v>1</v>
      </c>
      <c r="AQ1039">
        <v>0</v>
      </c>
      <c r="AR1039">
        <v>0</v>
      </c>
      <c r="AS1039" t="s">
        <v>3</v>
      </c>
      <c r="AT1039">
        <v>0.93</v>
      </c>
      <c r="AU1039" t="s">
        <v>141</v>
      </c>
      <c r="AV1039">
        <v>1</v>
      </c>
      <c r="AW1039">
        <v>2</v>
      </c>
      <c r="AX1039">
        <v>85738401</v>
      </c>
      <c r="AY1039">
        <v>1</v>
      </c>
      <c r="AZ1039">
        <v>0</v>
      </c>
      <c r="BA1039">
        <v>1021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CU1039">
        <f>ROUND(AT1039*Source!I524*AH1039*AL1039,2)</f>
        <v>0</v>
      </c>
      <c r="CV1039">
        <f>ROUND(Y1039*Source!I524,9)</f>
        <v>10.267200000000001</v>
      </c>
      <c r="CW1039">
        <v>0</v>
      </c>
      <c r="CX1039">
        <f>ROUND(Y1039*Source!I524,9)</f>
        <v>10.267200000000001</v>
      </c>
      <c r="CY1039">
        <f>AD1039</f>
        <v>0</v>
      </c>
      <c r="CZ1039">
        <f>AH1039</f>
        <v>0</v>
      </c>
      <c r="DA1039">
        <f>AL1039</f>
        <v>1</v>
      </c>
      <c r="DB1039">
        <f>ROUND(((ROUND(AT1039*CZ1039,2)*1.15)*1.2),6)</f>
        <v>0</v>
      </c>
      <c r="DC1039">
        <f>ROUND(((ROUND(AT1039*AG1039,2)*1.15)*1.2),6)</f>
        <v>0</v>
      </c>
      <c r="DD1039" t="s">
        <v>3</v>
      </c>
      <c r="DE1039" t="s">
        <v>3</v>
      </c>
      <c r="DF1039">
        <f t="shared" ref="DF1039:DF1049" si="607">ROUND(ROUND(AE1039,2)*CX1039,2)</f>
        <v>0</v>
      </c>
      <c r="DG1039">
        <f t="shared" si="605"/>
        <v>0</v>
      </c>
      <c r="DH1039">
        <f t="shared" si="606"/>
        <v>0</v>
      </c>
      <c r="DI1039">
        <f t="shared" si="604"/>
        <v>0</v>
      </c>
      <c r="DJ1039">
        <f>DI1039</f>
        <v>0</v>
      </c>
      <c r="DK1039">
        <v>0</v>
      </c>
      <c r="DL1039" t="s">
        <v>3</v>
      </c>
      <c r="DM1039">
        <v>0</v>
      </c>
      <c r="DN1039" t="s">
        <v>3</v>
      </c>
      <c r="DO1039">
        <v>0</v>
      </c>
    </row>
    <row r="1040" spans="1:119" x14ac:dyDescent="0.2">
      <c r="A1040">
        <f>ROW(Source!A524)</f>
        <v>524</v>
      </c>
      <c r="B1040">
        <v>85736471</v>
      </c>
      <c r="C1040">
        <v>85738399</v>
      </c>
      <c r="D1040">
        <v>85229633</v>
      </c>
      <c r="E1040">
        <v>1</v>
      </c>
      <c r="F1040">
        <v>1</v>
      </c>
      <c r="G1040">
        <v>1081</v>
      </c>
      <c r="H1040">
        <v>2</v>
      </c>
      <c r="I1040" t="s">
        <v>760</v>
      </c>
      <c r="J1040" t="s">
        <v>761</v>
      </c>
      <c r="K1040" t="s">
        <v>762</v>
      </c>
      <c r="L1040">
        <v>1368</v>
      </c>
      <c r="N1040">
        <v>1011</v>
      </c>
      <c r="O1040" t="s">
        <v>690</v>
      </c>
      <c r="P1040" t="s">
        <v>690</v>
      </c>
      <c r="Q1040">
        <v>1</v>
      </c>
      <c r="W1040">
        <v>0</v>
      </c>
      <c r="X1040">
        <v>1498588441</v>
      </c>
      <c r="Y1040">
        <f>((AT1040*1.25)*1.2)</f>
        <v>0.39</v>
      </c>
      <c r="AA1040">
        <v>0</v>
      </c>
      <c r="AB1040">
        <v>7.59</v>
      </c>
      <c r="AC1040">
        <v>0</v>
      </c>
      <c r="AD1040">
        <v>0</v>
      </c>
      <c r="AE1040">
        <v>0</v>
      </c>
      <c r="AF1040">
        <v>7.11</v>
      </c>
      <c r="AG1040">
        <v>0</v>
      </c>
      <c r="AH1040">
        <v>0</v>
      </c>
      <c r="AI1040">
        <v>1</v>
      </c>
      <c r="AJ1040">
        <v>1</v>
      </c>
      <c r="AK1040">
        <v>1</v>
      </c>
      <c r="AL1040">
        <v>1</v>
      </c>
      <c r="AM1040">
        <v>-2</v>
      </c>
      <c r="AN1040">
        <v>0</v>
      </c>
      <c r="AO1040">
        <v>1</v>
      </c>
      <c r="AP1040">
        <v>1</v>
      </c>
      <c r="AQ1040">
        <v>0</v>
      </c>
      <c r="AR1040">
        <v>0</v>
      </c>
      <c r="AS1040" t="s">
        <v>3</v>
      </c>
      <c r="AT1040">
        <v>0.26</v>
      </c>
      <c r="AU1040" t="s">
        <v>140</v>
      </c>
      <c r="AV1040">
        <v>0</v>
      </c>
      <c r="AW1040">
        <v>2</v>
      </c>
      <c r="AX1040">
        <v>85738402</v>
      </c>
      <c r="AY1040">
        <v>1</v>
      </c>
      <c r="AZ1040">
        <v>0</v>
      </c>
      <c r="BA1040">
        <v>1022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CV1040">
        <v>0</v>
      </c>
      <c r="CW1040">
        <f>ROUND(Y1040*Source!I524*DO1040,9)</f>
        <v>0</v>
      </c>
      <c r="CX1040">
        <f>ROUND(Y1040*Source!I524,9)</f>
        <v>3.12</v>
      </c>
      <c r="CY1040">
        <f>AB1040</f>
        <v>7.59</v>
      </c>
      <c r="CZ1040">
        <f>AF1040</f>
        <v>7.11</v>
      </c>
      <c r="DA1040">
        <f>AJ1040</f>
        <v>1</v>
      </c>
      <c r="DB1040">
        <f>ROUND(((ROUND(AT1040*CZ1040,2)*1.25)*1.2),6)</f>
        <v>2.7749999999999999</v>
      </c>
      <c r="DC1040">
        <f>ROUND(((ROUND(AT1040*AG1040,2)*1.25)*1.2),6)</f>
        <v>0</v>
      </c>
      <c r="DD1040" t="s">
        <v>3</v>
      </c>
      <c r="DE1040" t="s">
        <v>3</v>
      </c>
      <c r="DF1040">
        <f t="shared" si="607"/>
        <v>0</v>
      </c>
      <c r="DG1040">
        <f t="shared" si="605"/>
        <v>22.18</v>
      </c>
      <c r="DH1040">
        <f t="shared" si="606"/>
        <v>0</v>
      </c>
      <c r="DI1040">
        <f t="shared" si="604"/>
        <v>0</v>
      </c>
      <c r="DJ1040">
        <f>DG1040</f>
        <v>22.18</v>
      </c>
      <c r="DK1040">
        <v>0</v>
      </c>
      <c r="DL1040" t="s">
        <v>3</v>
      </c>
      <c r="DM1040">
        <v>0</v>
      </c>
      <c r="DN1040" t="s">
        <v>3</v>
      </c>
      <c r="DO1040">
        <v>0</v>
      </c>
    </row>
    <row r="1041" spans="1:119" x14ac:dyDescent="0.2">
      <c r="A1041">
        <f>ROW(Source!A524)</f>
        <v>524</v>
      </c>
      <c r="B1041">
        <v>85736471</v>
      </c>
      <c r="C1041">
        <v>85738399</v>
      </c>
      <c r="D1041">
        <v>85229932</v>
      </c>
      <c r="E1041">
        <v>1</v>
      </c>
      <c r="F1041">
        <v>1</v>
      </c>
      <c r="G1041">
        <v>1081</v>
      </c>
      <c r="H1041">
        <v>2</v>
      </c>
      <c r="I1041" t="s">
        <v>704</v>
      </c>
      <c r="J1041" t="s">
        <v>705</v>
      </c>
      <c r="K1041" t="s">
        <v>706</v>
      </c>
      <c r="L1041">
        <v>1368</v>
      </c>
      <c r="N1041">
        <v>1011</v>
      </c>
      <c r="O1041" t="s">
        <v>690</v>
      </c>
      <c r="P1041" t="s">
        <v>690</v>
      </c>
      <c r="Q1041">
        <v>1</v>
      </c>
      <c r="W1041">
        <v>0</v>
      </c>
      <c r="X1041">
        <v>874612079</v>
      </c>
      <c r="Y1041">
        <f>((AT1041*1.25)*1.2)</f>
        <v>1.4999999999999999E-2</v>
      </c>
      <c r="AA1041">
        <v>0</v>
      </c>
      <c r="AB1041">
        <v>88.67</v>
      </c>
      <c r="AC1041">
        <v>13.47</v>
      </c>
      <c r="AD1041">
        <v>0</v>
      </c>
      <c r="AE1041">
        <v>0</v>
      </c>
      <c r="AF1041">
        <v>83.1</v>
      </c>
      <c r="AG1041">
        <v>12.62</v>
      </c>
      <c r="AH1041">
        <v>0</v>
      </c>
      <c r="AI1041">
        <v>1</v>
      </c>
      <c r="AJ1041">
        <v>1</v>
      </c>
      <c r="AK1041">
        <v>1</v>
      </c>
      <c r="AL1041">
        <v>1</v>
      </c>
      <c r="AM1041">
        <v>-2</v>
      </c>
      <c r="AN1041">
        <v>0</v>
      </c>
      <c r="AO1041">
        <v>1</v>
      </c>
      <c r="AP1041">
        <v>1</v>
      </c>
      <c r="AQ1041">
        <v>0</v>
      </c>
      <c r="AR1041">
        <v>0</v>
      </c>
      <c r="AS1041" t="s">
        <v>3</v>
      </c>
      <c r="AT1041">
        <v>0.01</v>
      </c>
      <c r="AU1041" t="s">
        <v>140</v>
      </c>
      <c r="AV1041">
        <v>0</v>
      </c>
      <c r="AW1041">
        <v>2</v>
      </c>
      <c r="AX1041">
        <v>85738403</v>
      </c>
      <c r="AY1041">
        <v>1</v>
      </c>
      <c r="AZ1041">
        <v>0</v>
      </c>
      <c r="BA1041">
        <v>1023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CV1041">
        <v>0</v>
      </c>
      <c r="CW1041">
        <f>ROUND(Y1041*Source!I524*DO1041,9)</f>
        <v>1.5144</v>
      </c>
      <c r="CX1041">
        <f>ROUND(Y1041*Source!I524,9)</f>
        <v>0.12</v>
      </c>
      <c r="CY1041">
        <f>AB1041</f>
        <v>88.67</v>
      </c>
      <c r="CZ1041">
        <f>AF1041</f>
        <v>83.1</v>
      </c>
      <c r="DA1041">
        <f>AJ1041</f>
        <v>1</v>
      </c>
      <c r="DB1041">
        <f>ROUND(((ROUND(AT1041*CZ1041,2)*1.25)*1.2),6)</f>
        <v>1.2450000000000001</v>
      </c>
      <c r="DC1041">
        <f>ROUND(((ROUND(AT1041*AG1041,2)*1.25)*1.2),6)</f>
        <v>0.19500000000000001</v>
      </c>
      <c r="DD1041" t="s">
        <v>3</v>
      </c>
      <c r="DE1041" t="s">
        <v>3</v>
      </c>
      <c r="DF1041">
        <f t="shared" si="607"/>
        <v>0</v>
      </c>
      <c r="DG1041">
        <f t="shared" si="605"/>
        <v>9.9700000000000006</v>
      </c>
      <c r="DH1041">
        <f t="shared" si="606"/>
        <v>1.51</v>
      </c>
      <c r="DI1041">
        <f t="shared" si="604"/>
        <v>0</v>
      </c>
      <c r="DJ1041">
        <f>DG1041</f>
        <v>9.9700000000000006</v>
      </c>
      <c r="DK1041">
        <v>0</v>
      </c>
      <c r="DL1041" t="s">
        <v>707</v>
      </c>
      <c r="DM1041">
        <v>0</v>
      </c>
      <c r="DN1041" t="s">
        <v>686</v>
      </c>
      <c r="DO1041">
        <v>12.62</v>
      </c>
    </row>
    <row r="1042" spans="1:119" x14ac:dyDescent="0.2">
      <c r="A1042">
        <f>ROW(Source!A524)</f>
        <v>524</v>
      </c>
      <c r="B1042">
        <v>85736471</v>
      </c>
      <c r="C1042">
        <v>85738399</v>
      </c>
      <c r="D1042">
        <v>85200102</v>
      </c>
      <c r="E1042">
        <v>1</v>
      </c>
      <c r="F1042">
        <v>1</v>
      </c>
      <c r="G1042">
        <v>1081</v>
      </c>
      <c r="H1042">
        <v>3</v>
      </c>
      <c r="I1042" t="s">
        <v>763</v>
      </c>
      <c r="J1042" t="s">
        <v>764</v>
      </c>
      <c r="K1042" t="s">
        <v>765</v>
      </c>
      <c r="L1042">
        <v>1348</v>
      </c>
      <c r="N1042">
        <v>1009</v>
      </c>
      <c r="O1042" t="s">
        <v>700</v>
      </c>
      <c r="P1042" t="s">
        <v>700</v>
      </c>
      <c r="Q1042">
        <v>1000</v>
      </c>
      <c r="W1042">
        <v>0</v>
      </c>
      <c r="X1042">
        <v>1001555392</v>
      </c>
      <c r="Y1042">
        <f>((AT1042*1)*1)</f>
        <v>1.2E-4</v>
      </c>
      <c r="AA1042">
        <v>9879.51</v>
      </c>
      <c r="AB1042">
        <v>0</v>
      </c>
      <c r="AC1042">
        <v>0</v>
      </c>
      <c r="AD1042">
        <v>0</v>
      </c>
      <c r="AE1042">
        <v>9879.51</v>
      </c>
      <c r="AF1042">
        <v>0</v>
      </c>
      <c r="AG1042">
        <v>0</v>
      </c>
      <c r="AH1042">
        <v>0</v>
      </c>
      <c r="AI1042">
        <v>1</v>
      </c>
      <c r="AJ1042">
        <v>1</v>
      </c>
      <c r="AK1042">
        <v>1</v>
      </c>
      <c r="AL1042">
        <v>1</v>
      </c>
      <c r="AM1042">
        <v>-2</v>
      </c>
      <c r="AN1042">
        <v>0</v>
      </c>
      <c r="AO1042">
        <v>1</v>
      </c>
      <c r="AP1042">
        <v>1</v>
      </c>
      <c r="AQ1042">
        <v>0</v>
      </c>
      <c r="AR1042">
        <v>0</v>
      </c>
      <c r="AS1042" t="s">
        <v>3</v>
      </c>
      <c r="AT1042">
        <v>1.2E-4</v>
      </c>
      <c r="AU1042" t="s">
        <v>42</v>
      </c>
      <c r="AV1042">
        <v>0</v>
      </c>
      <c r="AW1042">
        <v>2</v>
      </c>
      <c r="AX1042">
        <v>85738404</v>
      </c>
      <c r="AY1042">
        <v>1</v>
      </c>
      <c r="AZ1042">
        <v>0</v>
      </c>
      <c r="BA1042">
        <v>1024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CV1042">
        <v>0</v>
      </c>
      <c r="CW1042">
        <v>0</v>
      </c>
      <c r="CX1042">
        <f>ROUND(Y1042*Source!I524,9)</f>
        <v>9.6000000000000002E-4</v>
      </c>
      <c r="CY1042">
        <f>AA1042</f>
        <v>9879.51</v>
      </c>
      <c r="CZ1042">
        <f>AE1042</f>
        <v>9879.51</v>
      </c>
      <c r="DA1042">
        <f>AI1042</f>
        <v>1</v>
      </c>
      <c r="DB1042">
        <f>ROUND(((ROUND(AT1042*CZ1042,2)*1)*1),6)</f>
        <v>1.19</v>
      </c>
      <c r="DC1042">
        <f>ROUND(((ROUND(AT1042*AG1042,2)*1)*1),6)</f>
        <v>0</v>
      </c>
      <c r="DD1042" t="s">
        <v>3</v>
      </c>
      <c r="DE1042" t="s">
        <v>3</v>
      </c>
      <c r="DF1042">
        <f t="shared" si="607"/>
        <v>9.48</v>
      </c>
      <c r="DG1042">
        <f t="shared" si="605"/>
        <v>0</v>
      </c>
      <c r="DH1042">
        <f t="shared" si="606"/>
        <v>0</v>
      </c>
      <c r="DI1042">
        <f t="shared" si="604"/>
        <v>0</v>
      </c>
      <c r="DJ1042">
        <f>DF1042</f>
        <v>9.48</v>
      </c>
      <c r="DK1042">
        <v>0</v>
      </c>
      <c r="DL1042" t="s">
        <v>3</v>
      </c>
      <c r="DM1042">
        <v>0</v>
      </c>
      <c r="DN1042" t="s">
        <v>3</v>
      </c>
      <c r="DO1042">
        <v>0</v>
      </c>
    </row>
    <row r="1043" spans="1:119" x14ac:dyDescent="0.2">
      <c r="A1043">
        <f>ROW(Source!A524)</f>
        <v>524</v>
      </c>
      <c r="B1043">
        <v>85736471</v>
      </c>
      <c r="C1043">
        <v>85738399</v>
      </c>
      <c r="D1043">
        <v>85198911</v>
      </c>
      <c r="E1043">
        <v>1</v>
      </c>
      <c r="F1043">
        <v>1</v>
      </c>
      <c r="G1043">
        <v>1081</v>
      </c>
      <c r="H1043">
        <v>3</v>
      </c>
      <c r="I1043" t="s">
        <v>766</v>
      </c>
      <c r="J1043" t="s">
        <v>767</v>
      </c>
      <c r="K1043" t="s">
        <v>768</v>
      </c>
      <c r="L1043">
        <v>1348</v>
      </c>
      <c r="N1043">
        <v>1009</v>
      </c>
      <c r="O1043" t="s">
        <v>700</v>
      </c>
      <c r="P1043" t="s">
        <v>700</v>
      </c>
      <c r="Q1043">
        <v>1000</v>
      </c>
      <c r="W1043">
        <v>0</v>
      </c>
      <c r="X1043">
        <v>-268464753</v>
      </c>
      <c r="Y1043">
        <f>((AT1043*1)*1)</f>
        <v>5.9999999999999995E-4</v>
      </c>
      <c r="AA1043">
        <v>17868.28</v>
      </c>
      <c r="AB1043">
        <v>0</v>
      </c>
      <c r="AC1043">
        <v>0</v>
      </c>
      <c r="AD1043">
        <v>0</v>
      </c>
      <c r="AE1043">
        <v>17868.28</v>
      </c>
      <c r="AF1043">
        <v>0</v>
      </c>
      <c r="AG1043">
        <v>0</v>
      </c>
      <c r="AH1043">
        <v>0</v>
      </c>
      <c r="AI1043">
        <v>1</v>
      </c>
      <c r="AJ1043">
        <v>1</v>
      </c>
      <c r="AK1043">
        <v>1</v>
      </c>
      <c r="AL1043">
        <v>1</v>
      </c>
      <c r="AM1043">
        <v>-2</v>
      </c>
      <c r="AN1043">
        <v>0</v>
      </c>
      <c r="AO1043">
        <v>1</v>
      </c>
      <c r="AP1043">
        <v>1</v>
      </c>
      <c r="AQ1043">
        <v>0</v>
      </c>
      <c r="AR1043">
        <v>0</v>
      </c>
      <c r="AS1043" t="s">
        <v>3</v>
      </c>
      <c r="AT1043">
        <v>5.9999999999999995E-4</v>
      </c>
      <c r="AU1043" t="s">
        <v>42</v>
      </c>
      <c r="AV1043">
        <v>0</v>
      </c>
      <c r="AW1043">
        <v>2</v>
      </c>
      <c r="AX1043">
        <v>85738405</v>
      </c>
      <c r="AY1043">
        <v>1</v>
      </c>
      <c r="AZ1043">
        <v>0</v>
      </c>
      <c r="BA1043">
        <v>1025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CV1043">
        <v>0</v>
      </c>
      <c r="CW1043">
        <v>0</v>
      </c>
      <c r="CX1043">
        <f>ROUND(Y1043*Source!I524,9)</f>
        <v>4.7999999999999996E-3</v>
      </c>
      <c r="CY1043">
        <f>AA1043</f>
        <v>17868.28</v>
      </c>
      <c r="CZ1043">
        <f>AE1043</f>
        <v>17868.28</v>
      </c>
      <c r="DA1043">
        <f>AI1043</f>
        <v>1</v>
      </c>
      <c r="DB1043">
        <f>ROUND(((ROUND(AT1043*CZ1043,2)*1)*1),6)</f>
        <v>10.72</v>
      </c>
      <c r="DC1043">
        <f>ROUND(((ROUND(AT1043*AG1043,2)*1)*1),6)</f>
        <v>0</v>
      </c>
      <c r="DD1043" t="s">
        <v>3</v>
      </c>
      <c r="DE1043" t="s">
        <v>3</v>
      </c>
      <c r="DF1043">
        <f t="shared" si="607"/>
        <v>85.77</v>
      </c>
      <c r="DG1043">
        <f t="shared" si="605"/>
        <v>0</v>
      </c>
      <c r="DH1043">
        <f t="shared" si="606"/>
        <v>0</v>
      </c>
      <c r="DI1043">
        <f t="shared" si="604"/>
        <v>0</v>
      </c>
      <c r="DJ1043">
        <f>DF1043</f>
        <v>85.77</v>
      </c>
      <c r="DK1043">
        <v>0</v>
      </c>
      <c r="DL1043" t="s">
        <v>3</v>
      </c>
      <c r="DM1043">
        <v>0</v>
      </c>
      <c r="DN1043" t="s">
        <v>3</v>
      </c>
      <c r="DO1043">
        <v>0</v>
      </c>
    </row>
    <row r="1044" spans="1:119" x14ac:dyDescent="0.2">
      <c r="A1044">
        <f>ROW(Source!A524)</f>
        <v>524</v>
      </c>
      <c r="B1044">
        <v>85736471</v>
      </c>
      <c r="C1044">
        <v>85738399</v>
      </c>
      <c r="D1044">
        <v>85216705</v>
      </c>
      <c r="E1044">
        <v>1</v>
      </c>
      <c r="F1044">
        <v>1</v>
      </c>
      <c r="G1044">
        <v>1081</v>
      </c>
      <c r="H1044">
        <v>3</v>
      </c>
      <c r="I1044" t="s">
        <v>563</v>
      </c>
      <c r="J1044" t="s">
        <v>564</v>
      </c>
      <c r="K1044" t="s">
        <v>918</v>
      </c>
      <c r="L1044">
        <v>1354</v>
      </c>
      <c r="N1044">
        <v>1010</v>
      </c>
      <c r="O1044" t="s">
        <v>146</v>
      </c>
      <c r="P1044" t="s">
        <v>146</v>
      </c>
      <c r="Q1044">
        <v>1</v>
      </c>
      <c r="W1044">
        <v>0</v>
      </c>
      <c r="X1044">
        <v>381662581</v>
      </c>
      <c r="Y1044">
        <f>((AT1044*1)*1)</f>
        <v>0.375</v>
      </c>
      <c r="AA1044">
        <v>2040.28</v>
      </c>
      <c r="AB1044">
        <v>0</v>
      </c>
      <c r="AC1044">
        <v>0</v>
      </c>
      <c r="AD1044">
        <v>0</v>
      </c>
      <c r="AE1044">
        <v>2040.28</v>
      </c>
      <c r="AF1044">
        <v>0</v>
      </c>
      <c r="AG1044">
        <v>0</v>
      </c>
      <c r="AH1044">
        <v>0</v>
      </c>
      <c r="AI1044">
        <v>1</v>
      </c>
      <c r="AJ1044">
        <v>1</v>
      </c>
      <c r="AK1044">
        <v>1</v>
      </c>
      <c r="AL1044">
        <v>1</v>
      </c>
      <c r="AM1044">
        <v>0</v>
      </c>
      <c r="AN1044">
        <v>0</v>
      </c>
      <c r="AO1044">
        <v>0</v>
      </c>
      <c r="AP1044">
        <v>1</v>
      </c>
      <c r="AQ1044">
        <v>0</v>
      </c>
      <c r="AR1044">
        <v>0</v>
      </c>
      <c r="AS1044" t="s">
        <v>3</v>
      </c>
      <c r="AT1044">
        <v>0.375</v>
      </c>
      <c r="AU1044" t="s">
        <v>42</v>
      </c>
      <c r="AV1044">
        <v>0</v>
      </c>
      <c r="AW1044">
        <v>1</v>
      </c>
      <c r="AX1044">
        <v>-1</v>
      </c>
      <c r="AY1044">
        <v>0</v>
      </c>
      <c r="AZ1044">
        <v>0</v>
      </c>
      <c r="BA1044" t="s">
        <v>3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CV1044">
        <v>0</v>
      </c>
      <c r="CW1044">
        <v>0</v>
      </c>
      <c r="CX1044">
        <f>ROUND(Y1044*Source!I524,9)</f>
        <v>3</v>
      </c>
      <c r="CY1044">
        <f>AA1044</f>
        <v>2040.28</v>
      </c>
      <c r="CZ1044">
        <f>AE1044</f>
        <v>2040.28</v>
      </c>
      <c r="DA1044">
        <f>AI1044</f>
        <v>1</v>
      </c>
      <c r="DB1044">
        <f>ROUND(((ROUND(AT1044*CZ1044,2)*1)*1),6)</f>
        <v>765.11</v>
      </c>
      <c r="DC1044">
        <f>ROUND(((ROUND(AT1044*AG1044,2)*1)*1),6)</f>
        <v>0</v>
      </c>
      <c r="DD1044" t="s">
        <v>3</v>
      </c>
      <c r="DE1044" t="s">
        <v>3</v>
      </c>
      <c r="DF1044">
        <f t="shared" si="607"/>
        <v>6120.84</v>
      </c>
      <c r="DG1044">
        <f t="shared" si="605"/>
        <v>0</v>
      </c>
      <c r="DH1044">
        <f t="shared" si="606"/>
        <v>0</v>
      </c>
      <c r="DI1044">
        <f t="shared" si="604"/>
        <v>0</v>
      </c>
      <c r="DJ1044">
        <f>DF1044</f>
        <v>6120.84</v>
      </c>
      <c r="DK1044">
        <v>0</v>
      </c>
      <c r="DL1044" t="s">
        <v>3</v>
      </c>
      <c r="DM1044">
        <v>0</v>
      </c>
      <c r="DN1044" t="s">
        <v>3</v>
      </c>
      <c r="DO1044">
        <v>0</v>
      </c>
    </row>
    <row r="1045" spans="1:119" x14ac:dyDescent="0.2">
      <c r="A1045">
        <f>ROW(Source!A524)</f>
        <v>524</v>
      </c>
      <c r="B1045">
        <v>85736471</v>
      </c>
      <c r="C1045">
        <v>85738399</v>
      </c>
      <c r="D1045">
        <v>85216706</v>
      </c>
      <c r="E1045">
        <v>1</v>
      </c>
      <c r="F1045">
        <v>1</v>
      </c>
      <c r="G1045">
        <v>1081</v>
      </c>
      <c r="H1045">
        <v>3</v>
      </c>
      <c r="I1045" t="s">
        <v>566</v>
      </c>
      <c r="J1045" t="s">
        <v>567</v>
      </c>
      <c r="K1045" t="s">
        <v>919</v>
      </c>
      <c r="L1045">
        <v>1354</v>
      </c>
      <c r="N1045">
        <v>1010</v>
      </c>
      <c r="O1045" t="s">
        <v>146</v>
      </c>
      <c r="P1045" t="s">
        <v>146</v>
      </c>
      <c r="Q1045">
        <v>1</v>
      </c>
      <c r="W1045">
        <v>0</v>
      </c>
      <c r="X1045">
        <v>-902922359</v>
      </c>
      <c r="Y1045">
        <f>((AT1045*1)*1)</f>
        <v>0.625</v>
      </c>
      <c r="AA1045">
        <v>2237.9</v>
      </c>
      <c r="AB1045">
        <v>0</v>
      </c>
      <c r="AC1045">
        <v>0</v>
      </c>
      <c r="AD1045">
        <v>0</v>
      </c>
      <c r="AE1045">
        <v>2237.9</v>
      </c>
      <c r="AF1045">
        <v>0</v>
      </c>
      <c r="AG1045">
        <v>0</v>
      </c>
      <c r="AH1045">
        <v>0</v>
      </c>
      <c r="AI1045">
        <v>1</v>
      </c>
      <c r="AJ1045">
        <v>1</v>
      </c>
      <c r="AK1045">
        <v>1</v>
      </c>
      <c r="AL1045">
        <v>1</v>
      </c>
      <c r="AM1045">
        <v>0</v>
      </c>
      <c r="AN1045">
        <v>0</v>
      </c>
      <c r="AO1045">
        <v>0</v>
      </c>
      <c r="AP1045">
        <v>1</v>
      </c>
      <c r="AQ1045">
        <v>0</v>
      </c>
      <c r="AR1045">
        <v>0</v>
      </c>
      <c r="AS1045" t="s">
        <v>3</v>
      </c>
      <c r="AT1045">
        <v>0.625</v>
      </c>
      <c r="AU1045" t="s">
        <v>42</v>
      </c>
      <c r="AV1045">
        <v>0</v>
      </c>
      <c r="AW1045">
        <v>1</v>
      </c>
      <c r="AX1045">
        <v>-1</v>
      </c>
      <c r="AY1045">
        <v>0</v>
      </c>
      <c r="AZ1045">
        <v>0</v>
      </c>
      <c r="BA1045" t="s">
        <v>3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CV1045">
        <v>0</v>
      </c>
      <c r="CW1045">
        <v>0</v>
      </c>
      <c r="CX1045">
        <f>ROUND(Y1045*Source!I524,9)</f>
        <v>5</v>
      </c>
      <c r="CY1045">
        <f>AA1045</f>
        <v>2237.9</v>
      </c>
      <c r="CZ1045">
        <f>AE1045</f>
        <v>2237.9</v>
      </c>
      <c r="DA1045">
        <f>AI1045</f>
        <v>1</v>
      </c>
      <c r="DB1045">
        <f>ROUND(((ROUND(AT1045*CZ1045,2)*1)*1),6)</f>
        <v>1398.69</v>
      </c>
      <c r="DC1045">
        <f>ROUND(((ROUND(AT1045*AG1045,2)*1)*1),6)</f>
        <v>0</v>
      </c>
      <c r="DD1045" t="s">
        <v>3</v>
      </c>
      <c r="DE1045" t="s">
        <v>3</v>
      </c>
      <c r="DF1045">
        <f t="shared" si="607"/>
        <v>11189.5</v>
      </c>
      <c r="DG1045">
        <f t="shared" si="605"/>
        <v>0</v>
      </c>
      <c r="DH1045">
        <f t="shared" si="606"/>
        <v>0</v>
      </c>
      <c r="DI1045">
        <f t="shared" si="604"/>
        <v>0</v>
      </c>
      <c r="DJ1045">
        <f>DF1045</f>
        <v>11189.5</v>
      </c>
      <c r="DK1045">
        <v>0</v>
      </c>
      <c r="DL1045" t="s">
        <v>3</v>
      </c>
      <c r="DM1045">
        <v>0</v>
      </c>
      <c r="DN1045" t="s">
        <v>3</v>
      </c>
      <c r="DO1045">
        <v>0</v>
      </c>
    </row>
    <row r="1046" spans="1:119" x14ac:dyDescent="0.2">
      <c r="A1046">
        <f>ROW(Source!A524)</f>
        <v>524</v>
      </c>
      <c r="B1046">
        <v>85736471</v>
      </c>
      <c r="C1046">
        <v>85738399</v>
      </c>
      <c r="D1046">
        <v>85219690</v>
      </c>
      <c r="E1046">
        <v>1</v>
      </c>
      <c r="F1046">
        <v>1</v>
      </c>
      <c r="G1046">
        <v>1081</v>
      </c>
      <c r="H1046">
        <v>3</v>
      </c>
      <c r="I1046" t="s">
        <v>769</v>
      </c>
      <c r="J1046" t="s">
        <v>770</v>
      </c>
      <c r="K1046" t="s">
        <v>771</v>
      </c>
      <c r="L1046">
        <v>1346</v>
      </c>
      <c r="N1046">
        <v>1009</v>
      </c>
      <c r="O1046" t="s">
        <v>723</v>
      </c>
      <c r="P1046" t="s">
        <v>723</v>
      </c>
      <c r="Q1046">
        <v>1</v>
      </c>
      <c r="W1046">
        <v>0</v>
      </c>
      <c r="X1046">
        <v>1225074207</v>
      </c>
      <c r="Y1046">
        <f>((AT1046*1)*1)</f>
        <v>0.02</v>
      </c>
      <c r="AA1046">
        <v>19.28</v>
      </c>
      <c r="AB1046">
        <v>0</v>
      </c>
      <c r="AC1046">
        <v>0</v>
      </c>
      <c r="AD1046">
        <v>0</v>
      </c>
      <c r="AE1046">
        <v>19.28</v>
      </c>
      <c r="AF1046">
        <v>0</v>
      </c>
      <c r="AG1046">
        <v>0</v>
      </c>
      <c r="AH1046">
        <v>0</v>
      </c>
      <c r="AI1046">
        <v>1</v>
      </c>
      <c r="AJ1046">
        <v>1</v>
      </c>
      <c r="AK1046">
        <v>1</v>
      </c>
      <c r="AL1046">
        <v>1</v>
      </c>
      <c r="AM1046">
        <v>-2</v>
      </c>
      <c r="AN1046">
        <v>0</v>
      </c>
      <c r="AO1046">
        <v>1</v>
      </c>
      <c r="AP1046">
        <v>1</v>
      </c>
      <c r="AQ1046">
        <v>0</v>
      </c>
      <c r="AR1046">
        <v>0</v>
      </c>
      <c r="AS1046" t="s">
        <v>3</v>
      </c>
      <c r="AT1046">
        <v>0.02</v>
      </c>
      <c r="AU1046" t="s">
        <v>42</v>
      </c>
      <c r="AV1046">
        <v>0</v>
      </c>
      <c r="AW1046">
        <v>2</v>
      </c>
      <c r="AX1046">
        <v>85738406</v>
      </c>
      <c r="AY1046">
        <v>1</v>
      </c>
      <c r="AZ1046">
        <v>0</v>
      </c>
      <c r="BA1046">
        <v>1026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CV1046">
        <v>0</v>
      </c>
      <c r="CW1046">
        <v>0</v>
      </c>
      <c r="CX1046">
        <f>ROUND(Y1046*Source!I524,9)</f>
        <v>0.16</v>
      </c>
      <c r="CY1046">
        <f>AA1046</f>
        <v>19.28</v>
      </c>
      <c r="CZ1046">
        <f>AE1046</f>
        <v>19.28</v>
      </c>
      <c r="DA1046">
        <f>AI1046</f>
        <v>1</v>
      </c>
      <c r="DB1046">
        <f>ROUND(((ROUND(AT1046*CZ1046,2)*1)*1),6)</f>
        <v>0.39</v>
      </c>
      <c r="DC1046">
        <f>ROUND(((ROUND(AT1046*AG1046,2)*1)*1),6)</f>
        <v>0</v>
      </c>
      <c r="DD1046" t="s">
        <v>3</v>
      </c>
      <c r="DE1046" t="s">
        <v>3</v>
      </c>
      <c r="DF1046">
        <f t="shared" si="607"/>
        <v>3.08</v>
      </c>
      <c r="DG1046">
        <f t="shared" si="605"/>
        <v>0</v>
      </c>
      <c r="DH1046">
        <f t="shared" si="606"/>
        <v>0</v>
      </c>
      <c r="DI1046">
        <f t="shared" si="604"/>
        <v>0</v>
      </c>
      <c r="DJ1046">
        <f>DF1046</f>
        <v>3.08</v>
      </c>
      <c r="DK1046">
        <v>0</v>
      </c>
      <c r="DL1046" t="s">
        <v>3</v>
      </c>
      <c r="DM1046">
        <v>0</v>
      </c>
      <c r="DN1046" t="s">
        <v>3</v>
      </c>
      <c r="DO1046">
        <v>0</v>
      </c>
    </row>
    <row r="1047" spans="1:119" x14ac:dyDescent="0.2">
      <c r="A1047">
        <f>ROW(Source!A525)</f>
        <v>525</v>
      </c>
      <c r="B1047">
        <v>85736473</v>
      </c>
      <c r="C1047">
        <v>85738399</v>
      </c>
      <c r="D1047">
        <v>85164021</v>
      </c>
      <c r="E1047">
        <v>1081</v>
      </c>
      <c r="F1047">
        <v>1</v>
      </c>
      <c r="G1047">
        <v>1081</v>
      </c>
      <c r="H1047">
        <v>1</v>
      </c>
      <c r="I1047" t="s">
        <v>684</v>
      </c>
      <c r="J1047" t="s">
        <v>3</v>
      </c>
      <c r="K1047" t="s">
        <v>685</v>
      </c>
      <c r="L1047">
        <v>1191</v>
      </c>
      <c r="N1047">
        <v>1013</v>
      </c>
      <c r="O1047" t="s">
        <v>686</v>
      </c>
      <c r="P1047" t="s">
        <v>686</v>
      </c>
      <c r="Q1047">
        <v>1</v>
      </c>
      <c r="W1047">
        <v>0</v>
      </c>
      <c r="X1047">
        <v>476480486</v>
      </c>
      <c r="Y1047">
        <f>((AT1047*1.15)*1.2)</f>
        <v>1.2833999999999999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</v>
      </c>
      <c r="AJ1047">
        <v>1</v>
      </c>
      <c r="AK1047">
        <v>1</v>
      </c>
      <c r="AL1047">
        <v>1</v>
      </c>
      <c r="AM1047">
        <v>5</v>
      </c>
      <c r="AN1047">
        <v>0</v>
      </c>
      <c r="AO1047">
        <v>1</v>
      </c>
      <c r="AP1047">
        <v>1</v>
      </c>
      <c r="AQ1047">
        <v>0</v>
      </c>
      <c r="AR1047">
        <v>0</v>
      </c>
      <c r="AS1047" t="s">
        <v>3</v>
      </c>
      <c r="AT1047">
        <v>0.93</v>
      </c>
      <c r="AU1047" t="s">
        <v>141</v>
      </c>
      <c r="AV1047">
        <v>1</v>
      </c>
      <c r="AW1047">
        <v>2</v>
      </c>
      <c r="AX1047">
        <v>85738401</v>
      </c>
      <c r="AY1047">
        <v>1</v>
      </c>
      <c r="AZ1047">
        <v>0</v>
      </c>
      <c r="BA1047">
        <v>1029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CU1047">
        <f>ROUND(AT1047*Source!I525*AH1047*AL1047,2)</f>
        <v>0</v>
      </c>
      <c r="CV1047">
        <f>ROUND(Y1047*Source!I525,9)</f>
        <v>10.267200000000001</v>
      </c>
      <c r="CW1047">
        <v>0</v>
      </c>
      <c r="CX1047">
        <f>ROUND(Y1047*Source!I525,9)</f>
        <v>10.267200000000001</v>
      </c>
      <c r="CY1047">
        <f>AD1047</f>
        <v>0</v>
      </c>
      <c r="CZ1047">
        <f>AH1047</f>
        <v>0</v>
      </c>
      <c r="DA1047">
        <f>AL1047</f>
        <v>1</v>
      </c>
      <c r="DB1047">
        <f>ROUND(((ROUND(AT1047*CZ1047,2)*1.15)*1.2),6)</f>
        <v>0</v>
      </c>
      <c r="DC1047">
        <f>ROUND(((ROUND(AT1047*AG1047,2)*1.15)*1.2),6)</f>
        <v>0</v>
      </c>
      <c r="DD1047" t="s">
        <v>3</v>
      </c>
      <c r="DE1047" t="s">
        <v>3</v>
      </c>
      <c r="DF1047">
        <f t="shared" si="607"/>
        <v>0</v>
      </c>
      <c r="DG1047">
        <f t="shared" si="605"/>
        <v>0</v>
      </c>
      <c r="DH1047">
        <f t="shared" si="606"/>
        <v>0</v>
      </c>
      <c r="DI1047">
        <f t="shared" si="604"/>
        <v>0</v>
      </c>
      <c r="DJ1047">
        <f>DI1047</f>
        <v>0</v>
      </c>
      <c r="DK1047">
        <v>0</v>
      </c>
      <c r="DL1047" t="s">
        <v>3</v>
      </c>
      <c r="DM1047">
        <v>0</v>
      </c>
      <c r="DN1047" t="s">
        <v>3</v>
      </c>
      <c r="DO1047">
        <v>0</v>
      </c>
    </row>
    <row r="1048" spans="1:119" x14ac:dyDescent="0.2">
      <c r="A1048">
        <f>ROW(Source!A525)</f>
        <v>525</v>
      </c>
      <c r="B1048">
        <v>85736473</v>
      </c>
      <c r="C1048">
        <v>85738399</v>
      </c>
      <c r="D1048">
        <v>85229633</v>
      </c>
      <c r="E1048">
        <v>1</v>
      </c>
      <c r="F1048">
        <v>1</v>
      </c>
      <c r="G1048">
        <v>1081</v>
      </c>
      <c r="H1048">
        <v>2</v>
      </c>
      <c r="I1048" t="s">
        <v>760</v>
      </c>
      <c r="J1048" t="s">
        <v>761</v>
      </c>
      <c r="K1048" t="s">
        <v>762</v>
      </c>
      <c r="L1048">
        <v>1368</v>
      </c>
      <c r="N1048">
        <v>1011</v>
      </c>
      <c r="O1048" t="s">
        <v>690</v>
      </c>
      <c r="P1048" t="s">
        <v>690</v>
      </c>
      <c r="Q1048">
        <v>1</v>
      </c>
      <c r="W1048">
        <v>0</v>
      </c>
      <c r="X1048">
        <v>1498588441</v>
      </c>
      <c r="Y1048">
        <f>((AT1048*1.25)*1.2)</f>
        <v>0.39</v>
      </c>
      <c r="AA1048">
        <v>0</v>
      </c>
      <c r="AB1048">
        <v>102.11</v>
      </c>
      <c r="AC1048">
        <v>0</v>
      </c>
      <c r="AD1048">
        <v>0</v>
      </c>
      <c r="AE1048">
        <v>0</v>
      </c>
      <c r="AF1048">
        <v>7.11</v>
      </c>
      <c r="AG1048">
        <v>0</v>
      </c>
      <c r="AH1048">
        <v>0</v>
      </c>
      <c r="AI1048">
        <v>1</v>
      </c>
      <c r="AJ1048">
        <v>13.46</v>
      </c>
      <c r="AK1048">
        <v>1</v>
      </c>
      <c r="AL1048">
        <v>1</v>
      </c>
      <c r="AM1048">
        <v>2</v>
      </c>
      <c r="AN1048">
        <v>0</v>
      </c>
      <c r="AO1048">
        <v>1</v>
      </c>
      <c r="AP1048">
        <v>1</v>
      </c>
      <c r="AQ1048">
        <v>0</v>
      </c>
      <c r="AR1048">
        <v>0</v>
      </c>
      <c r="AS1048" t="s">
        <v>3</v>
      </c>
      <c r="AT1048">
        <v>0.26</v>
      </c>
      <c r="AU1048" t="s">
        <v>140</v>
      </c>
      <c r="AV1048">
        <v>0</v>
      </c>
      <c r="AW1048">
        <v>2</v>
      </c>
      <c r="AX1048">
        <v>85738402</v>
      </c>
      <c r="AY1048">
        <v>1</v>
      </c>
      <c r="AZ1048">
        <v>0</v>
      </c>
      <c r="BA1048">
        <v>1030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CV1048">
        <v>0</v>
      </c>
      <c r="CW1048">
        <f>ROUND(Y1048*Source!I525*DO1048,9)</f>
        <v>0</v>
      </c>
      <c r="CX1048">
        <f>ROUND(Y1048*Source!I525,9)</f>
        <v>3.12</v>
      </c>
      <c r="CY1048">
        <f>AB1048</f>
        <v>102.11</v>
      </c>
      <c r="CZ1048">
        <f>AF1048</f>
        <v>7.11</v>
      </c>
      <c r="DA1048">
        <f>AJ1048</f>
        <v>13.46</v>
      </c>
      <c r="DB1048">
        <f>ROUND(((ROUND(AT1048*CZ1048,2)*1.25)*1.2),6)</f>
        <v>2.7749999999999999</v>
      </c>
      <c r="DC1048">
        <f>ROUND(((ROUND(AT1048*AG1048,2)*1.25)*1.2),6)</f>
        <v>0</v>
      </c>
      <c r="DD1048" t="s">
        <v>3</v>
      </c>
      <c r="DE1048" t="s">
        <v>3</v>
      </c>
      <c r="DF1048">
        <f t="shared" si="607"/>
        <v>0</v>
      </c>
      <c r="DG1048">
        <f>ROUND(ROUND(AF1048*AJ1048,2)*CX1048,2)</f>
        <v>298.58</v>
      </c>
      <c r="DH1048">
        <f t="shared" si="606"/>
        <v>0</v>
      </c>
      <c r="DI1048">
        <f t="shared" si="604"/>
        <v>0</v>
      </c>
      <c r="DJ1048">
        <f>DG1048</f>
        <v>298.58</v>
      </c>
      <c r="DK1048">
        <v>0</v>
      </c>
      <c r="DL1048" t="s">
        <v>3</v>
      </c>
      <c r="DM1048">
        <v>0</v>
      </c>
      <c r="DN1048" t="s">
        <v>3</v>
      </c>
      <c r="DO1048">
        <v>0</v>
      </c>
    </row>
    <row r="1049" spans="1:119" x14ac:dyDescent="0.2">
      <c r="A1049">
        <f>ROW(Source!A525)</f>
        <v>525</v>
      </c>
      <c r="B1049">
        <v>85736473</v>
      </c>
      <c r="C1049">
        <v>85738399</v>
      </c>
      <c r="D1049">
        <v>85229932</v>
      </c>
      <c r="E1049">
        <v>1</v>
      </c>
      <c r="F1049">
        <v>1</v>
      </c>
      <c r="G1049">
        <v>1081</v>
      </c>
      <c r="H1049">
        <v>2</v>
      </c>
      <c r="I1049" t="s">
        <v>704</v>
      </c>
      <c r="J1049" t="s">
        <v>705</v>
      </c>
      <c r="K1049" t="s">
        <v>706</v>
      </c>
      <c r="L1049">
        <v>1368</v>
      </c>
      <c r="N1049">
        <v>1011</v>
      </c>
      <c r="O1049" t="s">
        <v>690</v>
      </c>
      <c r="P1049" t="s">
        <v>690</v>
      </c>
      <c r="Q1049">
        <v>1</v>
      </c>
      <c r="W1049">
        <v>0</v>
      </c>
      <c r="X1049">
        <v>874612079</v>
      </c>
      <c r="Y1049">
        <f>((AT1049*1.25)*1.2)</f>
        <v>1.4999999999999999E-2</v>
      </c>
      <c r="AA1049">
        <v>0</v>
      </c>
      <c r="AB1049">
        <v>1513.56</v>
      </c>
      <c r="AC1049">
        <v>758.78</v>
      </c>
      <c r="AD1049">
        <v>0</v>
      </c>
      <c r="AE1049">
        <v>0</v>
      </c>
      <c r="AF1049">
        <v>83.1</v>
      </c>
      <c r="AG1049">
        <v>12.62</v>
      </c>
      <c r="AH1049">
        <v>0</v>
      </c>
      <c r="AI1049">
        <v>1</v>
      </c>
      <c r="AJ1049">
        <v>17.07</v>
      </c>
      <c r="AK1049">
        <v>56.35</v>
      </c>
      <c r="AL1049">
        <v>1</v>
      </c>
      <c r="AM1049">
        <v>2</v>
      </c>
      <c r="AN1049">
        <v>0</v>
      </c>
      <c r="AO1049">
        <v>1</v>
      </c>
      <c r="AP1049">
        <v>1</v>
      </c>
      <c r="AQ1049">
        <v>0</v>
      </c>
      <c r="AR1049">
        <v>0</v>
      </c>
      <c r="AS1049" t="s">
        <v>3</v>
      </c>
      <c r="AT1049">
        <v>0.01</v>
      </c>
      <c r="AU1049" t="s">
        <v>140</v>
      </c>
      <c r="AV1049">
        <v>0</v>
      </c>
      <c r="AW1049">
        <v>2</v>
      </c>
      <c r="AX1049">
        <v>85738403</v>
      </c>
      <c r="AY1049">
        <v>1</v>
      </c>
      <c r="AZ1049">
        <v>0</v>
      </c>
      <c r="BA1049">
        <v>1031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CV1049">
        <v>0</v>
      </c>
      <c r="CW1049">
        <f>ROUND(Y1049*Source!I525*DO1049,9)</f>
        <v>1.5144</v>
      </c>
      <c r="CX1049">
        <f>ROUND(Y1049*Source!I525,9)</f>
        <v>0.12</v>
      </c>
      <c r="CY1049">
        <f>AB1049</f>
        <v>1513.56</v>
      </c>
      <c r="CZ1049">
        <f>AF1049</f>
        <v>83.1</v>
      </c>
      <c r="DA1049">
        <f>AJ1049</f>
        <v>17.07</v>
      </c>
      <c r="DB1049">
        <f>ROUND(((ROUND(AT1049*CZ1049,2)*1.25)*1.2),6)</f>
        <v>1.2450000000000001</v>
      </c>
      <c r="DC1049">
        <f>ROUND(((ROUND(AT1049*AG1049,2)*1.25)*1.2),6)</f>
        <v>0.19500000000000001</v>
      </c>
      <c r="DD1049" t="s">
        <v>3</v>
      </c>
      <c r="DE1049" t="s">
        <v>3</v>
      </c>
      <c r="DF1049">
        <f t="shared" si="607"/>
        <v>0</v>
      </c>
      <c r="DG1049">
        <f>ROUND(ROUND(AF1049*AJ1049,2)*CX1049,2)</f>
        <v>170.22</v>
      </c>
      <c r="DH1049">
        <f>ROUND(ROUND(AG1049*AK1049,2)*CX1049,2)</f>
        <v>85.34</v>
      </c>
      <c r="DI1049">
        <f t="shared" si="604"/>
        <v>0</v>
      </c>
      <c r="DJ1049">
        <f>DG1049</f>
        <v>170.22</v>
      </c>
      <c r="DK1049">
        <v>0</v>
      </c>
      <c r="DL1049" t="s">
        <v>707</v>
      </c>
      <c r="DM1049">
        <v>0</v>
      </c>
      <c r="DN1049" t="s">
        <v>686</v>
      </c>
      <c r="DO1049">
        <v>12.62</v>
      </c>
    </row>
    <row r="1050" spans="1:119" x14ac:dyDescent="0.2">
      <c r="A1050">
        <f>ROW(Source!A525)</f>
        <v>525</v>
      </c>
      <c r="B1050">
        <v>85736473</v>
      </c>
      <c r="C1050">
        <v>85738399</v>
      </c>
      <c r="D1050">
        <v>85200102</v>
      </c>
      <c r="E1050">
        <v>1</v>
      </c>
      <c r="F1050">
        <v>1</v>
      </c>
      <c r="G1050">
        <v>1081</v>
      </c>
      <c r="H1050">
        <v>3</v>
      </c>
      <c r="I1050" t="s">
        <v>763</v>
      </c>
      <c r="J1050" t="s">
        <v>764</v>
      </c>
      <c r="K1050" t="s">
        <v>765</v>
      </c>
      <c r="L1050">
        <v>1348</v>
      </c>
      <c r="N1050">
        <v>1009</v>
      </c>
      <c r="O1050" t="s">
        <v>700</v>
      </c>
      <c r="P1050" t="s">
        <v>700</v>
      </c>
      <c r="Q1050">
        <v>1000</v>
      </c>
      <c r="W1050">
        <v>0</v>
      </c>
      <c r="X1050">
        <v>1001555392</v>
      </c>
      <c r="Y1050">
        <f>((AT1050*1)*1)</f>
        <v>1.2E-4</v>
      </c>
      <c r="AA1050">
        <v>204110.68</v>
      </c>
      <c r="AB1050">
        <v>0</v>
      </c>
      <c r="AC1050">
        <v>0</v>
      </c>
      <c r="AD1050">
        <v>0</v>
      </c>
      <c r="AE1050">
        <v>9879.51</v>
      </c>
      <c r="AF1050">
        <v>0</v>
      </c>
      <c r="AG1050">
        <v>0</v>
      </c>
      <c r="AH1050">
        <v>0</v>
      </c>
      <c r="AI1050">
        <v>20.66</v>
      </c>
      <c r="AJ1050">
        <v>1</v>
      </c>
      <c r="AK1050">
        <v>1</v>
      </c>
      <c r="AL1050">
        <v>1</v>
      </c>
      <c r="AM1050">
        <v>2</v>
      </c>
      <c r="AN1050">
        <v>0</v>
      </c>
      <c r="AO1050">
        <v>1</v>
      </c>
      <c r="AP1050">
        <v>1</v>
      </c>
      <c r="AQ1050">
        <v>0</v>
      </c>
      <c r="AR1050">
        <v>0</v>
      </c>
      <c r="AS1050" t="s">
        <v>3</v>
      </c>
      <c r="AT1050">
        <v>1.2E-4</v>
      </c>
      <c r="AU1050" t="s">
        <v>42</v>
      </c>
      <c r="AV1050">
        <v>0</v>
      </c>
      <c r="AW1050">
        <v>2</v>
      </c>
      <c r="AX1050">
        <v>85738404</v>
      </c>
      <c r="AY1050">
        <v>1</v>
      </c>
      <c r="AZ1050">
        <v>0</v>
      </c>
      <c r="BA1050">
        <v>1032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CV1050">
        <v>0</v>
      </c>
      <c r="CW1050">
        <v>0</v>
      </c>
      <c r="CX1050">
        <f>ROUND(Y1050*Source!I525,9)</f>
        <v>9.6000000000000002E-4</v>
      </c>
      <c r="CY1050">
        <f>AA1050</f>
        <v>204110.68</v>
      </c>
      <c r="CZ1050">
        <f>AE1050</f>
        <v>9879.51</v>
      </c>
      <c r="DA1050">
        <f>AI1050</f>
        <v>20.66</v>
      </c>
      <c r="DB1050">
        <f>ROUND(((ROUND(AT1050*CZ1050,2)*1)*1),6)</f>
        <v>1.19</v>
      </c>
      <c r="DC1050">
        <f>ROUND(((ROUND(AT1050*AG1050,2)*1)*1),6)</f>
        <v>0</v>
      </c>
      <c r="DD1050" t="s">
        <v>3</v>
      </c>
      <c r="DE1050" t="s">
        <v>3</v>
      </c>
      <c r="DF1050">
        <f>ROUND(ROUND(AE1050*AI1050,2)*CX1050,2)</f>
        <v>195.95</v>
      </c>
      <c r="DG1050">
        <f t="shared" ref="DG1050:DG1062" si="608">ROUND(ROUND(AF1050,2)*CX1050,2)</f>
        <v>0</v>
      </c>
      <c r="DH1050">
        <f t="shared" ref="DH1050:DH1062" si="609">ROUND(ROUND(AG1050,2)*CX1050,2)</f>
        <v>0</v>
      </c>
      <c r="DI1050">
        <f t="shared" si="604"/>
        <v>0</v>
      </c>
      <c r="DJ1050">
        <f>DF1050</f>
        <v>195.95</v>
      </c>
      <c r="DK1050">
        <v>0</v>
      </c>
      <c r="DL1050" t="s">
        <v>3</v>
      </c>
      <c r="DM1050">
        <v>0</v>
      </c>
      <c r="DN1050" t="s">
        <v>3</v>
      </c>
      <c r="DO1050">
        <v>0</v>
      </c>
    </row>
    <row r="1051" spans="1:119" x14ac:dyDescent="0.2">
      <c r="A1051">
        <f>ROW(Source!A525)</f>
        <v>525</v>
      </c>
      <c r="B1051">
        <v>85736473</v>
      </c>
      <c r="C1051">
        <v>85738399</v>
      </c>
      <c r="D1051">
        <v>85198911</v>
      </c>
      <c r="E1051">
        <v>1</v>
      </c>
      <c r="F1051">
        <v>1</v>
      </c>
      <c r="G1051">
        <v>1081</v>
      </c>
      <c r="H1051">
        <v>3</v>
      </c>
      <c r="I1051" t="s">
        <v>766</v>
      </c>
      <c r="J1051" t="s">
        <v>767</v>
      </c>
      <c r="K1051" t="s">
        <v>768</v>
      </c>
      <c r="L1051">
        <v>1348</v>
      </c>
      <c r="N1051">
        <v>1009</v>
      </c>
      <c r="O1051" t="s">
        <v>700</v>
      </c>
      <c r="P1051" t="s">
        <v>700</v>
      </c>
      <c r="Q1051">
        <v>1000</v>
      </c>
      <c r="W1051">
        <v>0</v>
      </c>
      <c r="X1051">
        <v>-268464753</v>
      </c>
      <c r="Y1051">
        <f>((AT1051*1)*1)</f>
        <v>5.9999999999999995E-4</v>
      </c>
      <c r="AA1051">
        <v>121682.99</v>
      </c>
      <c r="AB1051">
        <v>0</v>
      </c>
      <c r="AC1051">
        <v>0</v>
      </c>
      <c r="AD1051">
        <v>0</v>
      </c>
      <c r="AE1051">
        <v>17868.28</v>
      </c>
      <c r="AF1051">
        <v>0</v>
      </c>
      <c r="AG1051">
        <v>0</v>
      </c>
      <c r="AH1051">
        <v>0</v>
      </c>
      <c r="AI1051">
        <v>6.81</v>
      </c>
      <c r="AJ1051">
        <v>1</v>
      </c>
      <c r="AK1051">
        <v>1</v>
      </c>
      <c r="AL1051">
        <v>1</v>
      </c>
      <c r="AM1051">
        <v>2</v>
      </c>
      <c r="AN1051">
        <v>0</v>
      </c>
      <c r="AO1051">
        <v>1</v>
      </c>
      <c r="AP1051">
        <v>1</v>
      </c>
      <c r="AQ1051">
        <v>0</v>
      </c>
      <c r="AR1051">
        <v>0</v>
      </c>
      <c r="AS1051" t="s">
        <v>3</v>
      </c>
      <c r="AT1051">
        <v>5.9999999999999995E-4</v>
      </c>
      <c r="AU1051" t="s">
        <v>42</v>
      </c>
      <c r="AV1051">
        <v>0</v>
      </c>
      <c r="AW1051">
        <v>2</v>
      </c>
      <c r="AX1051">
        <v>85738405</v>
      </c>
      <c r="AY1051">
        <v>1</v>
      </c>
      <c r="AZ1051">
        <v>0</v>
      </c>
      <c r="BA1051">
        <v>1033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CV1051">
        <v>0</v>
      </c>
      <c r="CW1051">
        <v>0</v>
      </c>
      <c r="CX1051">
        <f>ROUND(Y1051*Source!I525,9)</f>
        <v>4.7999999999999996E-3</v>
      </c>
      <c r="CY1051">
        <f>AA1051</f>
        <v>121682.99</v>
      </c>
      <c r="CZ1051">
        <f>AE1051</f>
        <v>17868.28</v>
      </c>
      <c r="DA1051">
        <f>AI1051</f>
        <v>6.81</v>
      </c>
      <c r="DB1051">
        <f>ROUND(((ROUND(AT1051*CZ1051,2)*1)*1),6)</f>
        <v>10.72</v>
      </c>
      <c r="DC1051">
        <f>ROUND(((ROUND(AT1051*AG1051,2)*1)*1),6)</f>
        <v>0</v>
      </c>
      <c r="DD1051" t="s">
        <v>3</v>
      </c>
      <c r="DE1051" t="s">
        <v>3</v>
      </c>
      <c r="DF1051">
        <f>ROUND(ROUND(AE1051*AI1051,2)*CX1051,2)</f>
        <v>584.08000000000004</v>
      </c>
      <c r="DG1051">
        <f t="shared" si="608"/>
        <v>0</v>
      </c>
      <c r="DH1051">
        <f t="shared" si="609"/>
        <v>0</v>
      </c>
      <c r="DI1051">
        <f t="shared" si="604"/>
        <v>0</v>
      </c>
      <c r="DJ1051">
        <f>DF1051</f>
        <v>584.08000000000004</v>
      </c>
      <c r="DK1051">
        <v>0</v>
      </c>
      <c r="DL1051" t="s">
        <v>3</v>
      </c>
      <c r="DM1051">
        <v>0</v>
      </c>
      <c r="DN1051" t="s">
        <v>3</v>
      </c>
      <c r="DO1051">
        <v>0</v>
      </c>
    </row>
    <row r="1052" spans="1:119" x14ac:dyDescent="0.2">
      <c r="A1052">
        <f>ROW(Source!A525)</f>
        <v>525</v>
      </c>
      <c r="B1052">
        <v>85736473</v>
      </c>
      <c r="C1052">
        <v>85738399</v>
      </c>
      <c r="D1052">
        <v>85216705</v>
      </c>
      <c r="E1052">
        <v>1</v>
      </c>
      <c r="F1052">
        <v>1</v>
      </c>
      <c r="G1052">
        <v>1081</v>
      </c>
      <c r="H1052">
        <v>3</v>
      </c>
      <c r="I1052" t="s">
        <v>563</v>
      </c>
      <c r="J1052" t="s">
        <v>564</v>
      </c>
      <c r="K1052" t="s">
        <v>918</v>
      </c>
      <c r="L1052">
        <v>1354</v>
      </c>
      <c r="N1052">
        <v>1010</v>
      </c>
      <c r="O1052" t="s">
        <v>146</v>
      </c>
      <c r="P1052" t="s">
        <v>146</v>
      </c>
      <c r="Q1052">
        <v>1</v>
      </c>
      <c r="W1052">
        <v>0</v>
      </c>
      <c r="X1052">
        <v>381662581</v>
      </c>
      <c r="Y1052">
        <f>((AT1052*1)*1)</f>
        <v>0.375</v>
      </c>
      <c r="AA1052">
        <v>14281.96</v>
      </c>
      <c r="AB1052">
        <v>0</v>
      </c>
      <c r="AC1052">
        <v>0</v>
      </c>
      <c r="AD1052">
        <v>0</v>
      </c>
      <c r="AE1052">
        <v>2040.28</v>
      </c>
      <c r="AF1052">
        <v>0</v>
      </c>
      <c r="AG1052">
        <v>0</v>
      </c>
      <c r="AH1052">
        <v>0</v>
      </c>
      <c r="AI1052">
        <v>7</v>
      </c>
      <c r="AJ1052">
        <v>1</v>
      </c>
      <c r="AK1052">
        <v>1</v>
      </c>
      <c r="AL1052">
        <v>1</v>
      </c>
      <c r="AM1052">
        <v>0</v>
      </c>
      <c r="AN1052">
        <v>0</v>
      </c>
      <c r="AO1052">
        <v>0</v>
      </c>
      <c r="AP1052">
        <v>1</v>
      </c>
      <c r="AQ1052">
        <v>0</v>
      </c>
      <c r="AR1052">
        <v>0</v>
      </c>
      <c r="AS1052" t="s">
        <v>3</v>
      </c>
      <c r="AT1052">
        <v>0.375</v>
      </c>
      <c r="AU1052" t="s">
        <v>42</v>
      </c>
      <c r="AV1052">
        <v>0</v>
      </c>
      <c r="AW1052">
        <v>1</v>
      </c>
      <c r="AX1052">
        <v>-1</v>
      </c>
      <c r="AY1052">
        <v>0</v>
      </c>
      <c r="AZ1052">
        <v>0</v>
      </c>
      <c r="BA1052" t="s">
        <v>3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CV1052">
        <v>0</v>
      </c>
      <c r="CW1052">
        <v>0</v>
      </c>
      <c r="CX1052">
        <f>ROUND(Y1052*Source!I525,9)</f>
        <v>3</v>
      </c>
      <c r="CY1052">
        <f>AA1052</f>
        <v>14281.96</v>
      </c>
      <c r="CZ1052">
        <f>AE1052</f>
        <v>2040.28</v>
      </c>
      <c r="DA1052">
        <f>AI1052</f>
        <v>7</v>
      </c>
      <c r="DB1052">
        <f>ROUND(((ROUND(AT1052*CZ1052,2)*1)*1),6)</f>
        <v>765.11</v>
      </c>
      <c r="DC1052">
        <f>ROUND(((ROUND(AT1052*AG1052,2)*1)*1),6)</f>
        <v>0</v>
      </c>
      <c r="DD1052" t="s">
        <v>3</v>
      </c>
      <c r="DE1052" t="s">
        <v>3</v>
      </c>
      <c r="DF1052">
        <f>ROUND(ROUND(AE1052*AI1052,2)*CX1052,2)</f>
        <v>42845.88</v>
      </c>
      <c r="DG1052">
        <f t="shared" si="608"/>
        <v>0</v>
      </c>
      <c r="DH1052">
        <f t="shared" si="609"/>
        <v>0</v>
      </c>
      <c r="DI1052">
        <f t="shared" si="604"/>
        <v>0</v>
      </c>
      <c r="DJ1052">
        <f>DF1052</f>
        <v>42845.88</v>
      </c>
      <c r="DK1052">
        <v>0</v>
      </c>
      <c r="DL1052" t="s">
        <v>3</v>
      </c>
      <c r="DM1052">
        <v>0</v>
      </c>
      <c r="DN1052" t="s">
        <v>3</v>
      </c>
      <c r="DO1052">
        <v>0</v>
      </c>
    </row>
    <row r="1053" spans="1:119" x14ac:dyDescent="0.2">
      <c r="A1053">
        <f>ROW(Source!A525)</f>
        <v>525</v>
      </c>
      <c r="B1053">
        <v>85736473</v>
      </c>
      <c r="C1053">
        <v>85738399</v>
      </c>
      <c r="D1053">
        <v>85216706</v>
      </c>
      <c r="E1053">
        <v>1</v>
      </c>
      <c r="F1053">
        <v>1</v>
      </c>
      <c r="G1053">
        <v>1081</v>
      </c>
      <c r="H1053">
        <v>3</v>
      </c>
      <c r="I1053" t="s">
        <v>566</v>
      </c>
      <c r="J1053" t="s">
        <v>567</v>
      </c>
      <c r="K1053" t="s">
        <v>919</v>
      </c>
      <c r="L1053">
        <v>1354</v>
      </c>
      <c r="N1053">
        <v>1010</v>
      </c>
      <c r="O1053" t="s">
        <v>146</v>
      </c>
      <c r="P1053" t="s">
        <v>146</v>
      </c>
      <c r="Q1053">
        <v>1</v>
      </c>
      <c r="W1053">
        <v>0</v>
      </c>
      <c r="X1053">
        <v>-902922359</v>
      </c>
      <c r="Y1053">
        <f>((AT1053*1)*1)</f>
        <v>0.625</v>
      </c>
      <c r="AA1053">
        <v>21081.02</v>
      </c>
      <c r="AB1053">
        <v>0</v>
      </c>
      <c r="AC1053">
        <v>0</v>
      </c>
      <c r="AD1053">
        <v>0</v>
      </c>
      <c r="AE1053">
        <v>2237.9</v>
      </c>
      <c r="AF1053">
        <v>0</v>
      </c>
      <c r="AG1053">
        <v>0</v>
      </c>
      <c r="AH1053">
        <v>0</v>
      </c>
      <c r="AI1053">
        <v>9.42</v>
      </c>
      <c r="AJ1053">
        <v>1</v>
      </c>
      <c r="AK1053">
        <v>1</v>
      </c>
      <c r="AL1053">
        <v>1</v>
      </c>
      <c r="AM1053">
        <v>0</v>
      </c>
      <c r="AN1053">
        <v>0</v>
      </c>
      <c r="AO1053">
        <v>0</v>
      </c>
      <c r="AP1053">
        <v>1</v>
      </c>
      <c r="AQ1053">
        <v>0</v>
      </c>
      <c r="AR1053">
        <v>0</v>
      </c>
      <c r="AS1053" t="s">
        <v>3</v>
      </c>
      <c r="AT1053">
        <v>0.625</v>
      </c>
      <c r="AU1053" t="s">
        <v>42</v>
      </c>
      <c r="AV1053">
        <v>0</v>
      </c>
      <c r="AW1053">
        <v>1</v>
      </c>
      <c r="AX1053">
        <v>-1</v>
      </c>
      <c r="AY1053">
        <v>0</v>
      </c>
      <c r="AZ1053">
        <v>0</v>
      </c>
      <c r="BA1053" t="s">
        <v>3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CV1053">
        <v>0</v>
      </c>
      <c r="CW1053">
        <v>0</v>
      </c>
      <c r="CX1053">
        <f>ROUND(Y1053*Source!I525,9)</f>
        <v>5</v>
      </c>
      <c r="CY1053">
        <f>AA1053</f>
        <v>21081.02</v>
      </c>
      <c r="CZ1053">
        <f>AE1053</f>
        <v>2237.9</v>
      </c>
      <c r="DA1053">
        <f>AI1053</f>
        <v>9.42</v>
      </c>
      <c r="DB1053">
        <f>ROUND(((ROUND(AT1053*CZ1053,2)*1)*1),6)</f>
        <v>1398.69</v>
      </c>
      <c r="DC1053">
        <f>ROUND(((ROUND(AT1053*AG1053,2)*1)*1),6)</f>
        <v>0</v>
      </c>
      <c r="DD1053" t="s">
        <v>3</v>
      </c>
      <c r="DE1053" t="s">
        <v>3</v>
      </c>
      <c r="DF1053">
        <f>ROUND(ROUND(AE1053*AI1053,2)*CX1053,2)</f>
        <v>105405.1</v>
      </c>
      <c r="DG1053">
        <f t="shared" si="608"/>
        <v>0</v>
      </c>
      <c r="DH1053">
        <f t="shared" si="609"/>
        <v>0</v>
      </c>
      <c r="DI1053">
        <f t="shared" si="604"/>
        <v>0</v>
      </c>
      <c r="DJ1053">
        <f>DF1053</f>
        <v>105405.1</v>
      </c>
      <c r="DK1053">
        <v>0</v>
      </c>
      <c r="DL1053" t="s">
        <v>3</v>
      </c>
      <c r="DM1053">
        <v>0</v>
      </c>
      <c r="DN1053" t="s">
        <v>3</v>
      </c>
      <c r="DO1053">
        <v>0</v>
      </c>
    </row>
    <row r="1054" spans="1:119" x14ac:dyDescent="0.2">
      <c r="A1054">
        <f>ROW(Source!A525)</f>
        <v>525</v>
      </c>
      <c r="B1054">
        <v>85736473</v>
      </c>
      <c r="C1054">
        <v>85738399</v>
      </c>
      <c r="D1054">
        <v>85219690</v>
      </c>
      <c r="E1054">
        <v>1</v>
      </c>
      <c r="F1054">
        <v>1</v>
      </c>
      <c r="G1054">
        <v>1081</v>
      </c>
      <c r="H1054">
        <v>3</v>
      </c>
      <c r="I1054" t="s">
        <v>769</v>
      </c>
      <c r="J1054" t="s">
        <v>770</v>
      </c>
      <c r="K1054" t="s">
        <v>771</v>
      </c>
      <c r="L1054">
        <v>1346</v>
      </c>
      <c r="N1054">
        <v>1009</v>
      </c>
      <c r="O1054" t="s">
        <v>723</v>
      </c>
      <c r="P1054" t="s">
        <v>723</v>
      </c>
      <c r="Q1054">
        <v>1</v>
      </c>
      <c r="W1054">
        <v>0</v>
      </c>
      <c r="X1054">
        <v>1225074207</v>
      </c>
      <c r="Y1054">
        <f>((AT1054*1)*1)</f>
        <v>0.02</v>
      </c>
      <c r="AA1054">
        <v>333.16</v>
      </c>
      <c r="AB1054">
        <v>0</v>
      </c>
      <c r="AC1054">
        <v>0</v>
      </c>
      <c r="AD1054">
        <v>0</v>
      </c>
      <c r="AE1054">
        <v>19.28</v>
      </c>
      <c r="AF1054">
        <v>0</v>
      </c>
      <c r="AG1054">
        <v>0</v>
      </c>
      <c r="AH1054">
        <v>0</v>
      </c>
      <c r="AI1054">
        <v>17.28</v>
      </c>
      <c r="AJ1054">
        <v>1</v>
      </c>
      <c r="AK1054">
        <v>1</v>
      </c>
      <c r="AL1054">
        <v>1</v>
      </c>
      <c r="AM1054">
        <v>2</v>
      </c>
      <c r="AN1054">
        <v>0</v>
      </c>
      <c r="AO1054">
        <v>1</v>
      </c>
      <c r="AP1054">
        <v>1</v>
      </c>
      <c r="AQ1054">
        <v>0</v>
      </c>
      <c r="AR1054">
        <v>0</v>
      </c>
      <c r="AS1054" t="s">
        <v>3</v>
      </c>
      <c r="AT1054">
        <v>0.02</v>
      </c>
      <c r="AU1054" t="s">
        <v>42</v>
      </c>
      <c r="AV1054">
        <v>0</v>
      </c>
      <c r="AW1054">
        <v>2</v>
      </c>
      <c r="AX1054">
        <v>85738406</v>
      </c>
      <c r="AY1054">
        <v>1</v>
      </c>
      <c r="AZ1054">
        <v>0</v>
      </c>
      <c r="BA1054">
        <v>1034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CV1054">
        <v>0</v>
      </c>
      <c r="CW1054">
        <v>0</v>
      </c>
      <c r="CX1054">
        <f>ROUND(Y1054*Source!I525,9)</f>
        <v>0.16</v>
      </c>
      <c r="CY1054">
        <f>AA1054</f>
        <v>333.16</v>
      </c>
      <c r="CZ1054">
        <f>AE1054</f>
        <v>19.28</v>
      </c>
      <c r="DA1054">
        <f>AI1054</f>
        <v>17.28</v>
      </c>
      <c r="DB1054">
        <f>ROUND(((ROUND(AT1054*CZ1054,2)*1)*1),6)</f>
        <v>0.39</v>
      </c>
      <c r="DC1054">
        <f>ROUND(((ROUND(AT1054*AG1054,2)*1)*1),6)</f>
        <v>0</v>
      </c>
      <c r="DD1054" t="s">
        <v>3</v>
      </c>
      <c r="DE1054" t="s">
        <v>3</v>
      </c>
      <c r="DF1054">
        <f>ROUND(ROUND(AE1054*AI1054,2)*CX1054,2)</f>
        <v>53.31</v>
      </c>
      <c r="DG1054">
        <f t="shared" si="608"/>
        <v>0</v>
      </c>
      <c r="DH1054">
        <f t="shared" si="609"/>
        <v>0</v>
      </c>
      <c r="DI1054">
        <f t="shared" si="604"/>
        <v>0</v>
      </c>
      <c r="DJ1054">
        <f>DF1054</f>
        <v>53.31</v>
      </c>
      <c r="DK1054">
        <v>0</v>
      </c>
      <c r="DL1054" t="s">
        <v>3</v>
      </c>
      <c r="DM1054">
        <v>0</v>
      </c>
      <c r="DN1054" t="s">
        <v>3</v>
      </c>
      <c r="DO1054">
        <v>0</v>
      </c>
    </row>
    <row r="1055" spans="1:119" x14ac:dyDescent="0.2">
      <c r="A1055">
        <f>ROW(Source!A565)</f>
        <v>565</v>
      </c>
      <c r="B1055">
        <v>85736471</v>
      </c>
      <c r="C1055">
        <v>85738472</v>
      </c>
      <c r="D1055">
        <v>85164021</v>
      </c>
      <c r="E1055">
        <v>1081</v>
      </c>
      <c r="F1055">
        <v>1</v>
      </c>
      <c r="G1055">
        <v>1081</v>
      </c>
      <c r="H1055">
        <v>1</v>
      </c>
      <c r="I1055" t="s">
        <v>684</v>
      </c>
      <c r="J1055" t="s">
        <v>3</v>
      </c>
      <c r="K1055" t="s">
        <v>685</v>
      </c>
      <c r="L1055">
        <v>1191</v>
      </c>
      <c r="N1055">
        <v>1013</v>
      </c>
      <c r="O1055" t="s">
        <v>686</v>
      </c>
      <c r="P1055" t="s">
        <v>686</v>
      </c>
      <c r="Q1055">
        <v>1</v>
      </c>
      <c r="W1055">
        <v>0</v>
      </c>
      <c r="X1055">
        <v>476480486</v>
      </c>
      <c r="Y1055">
        <f>((AT1055*1.15)*1.2)</f>
        <v>20.851799999999994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1</v>
      </c>
      <c r="AJ1055">
        <v>1</v>
      </c>
      <c r="AK1055">
        <v>1</v>
      </c>
      <c r="AL1055">
        <v>1</v>
      </c>
      <c r="AM1055">
        <v>-2</v>
      </c>
      <c r="AN1055">
        <v>0</v>
      </c>
      <c r="AO1055">
        <v>1</v>
      </c>
      <c r="AP1055">
        <v>1</v>
      </c>
      <c r="AQ1055">
        <v>0</v>
      </c>
      <c r="AR1055">
        <v>0</v>
      </c>
      <c r="AS1055" t="s">
        <v>3</v>
      </c>
      <c r="AT1055">
        <v>15.11</v>
      </c>
      <c r="AU1055" t="s">
        <v>141</v>
      </c>
      <c r="AV1055">
        <v>1</v>
      </c>
      <c r="AW1055">
        <v>2</v>
      </c>
      <c r="AX1055">
        <v>85738478</v>
      </c>
      <c r="AY1055">
        <v>1</v>
      </c>
      <c r="AZ1055">
        <v>0</v>
      </c>
      <c r="BA1055">
        <v>1037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CU1055">
        <f>ROUND(AT1055*Source!I565*AH1055*AL1055,2)</f>
        <v>0</v>
      </c>
      <c r="CV1055">
        <f>ROUND(Y1055*Source!I565,9)</f>
        <v>3.3362880000000001</v>
      </c>
      <c r="CW1055">
        <v>0</v>
      </c>
      <c r="CX1055">
        <f>ROUND(Y1055*Source!I565,9)</f>
        <v>3.3362880000000001</v>
      </c>
      <c r="CY1055">
        <f>AD1055</f>
        <v>0</v>
      </c>
      <c r="CZ1055">
        <f>AH1055</f>
        <v>0</v>
      </c>
      <c r="DA1055">
        <f>AL1055</f>
        <v>1</v>
      </c>
      <c r="DB1055">
        <f>ROUND(((ROUND(AT1055*CZ1055,2)*1.15)*1.2),6)</f>
        <v>0</v>
      </c>
      <c r="DC1055">
        <f>ROUND(((ROUND(AT1055*AG1055,2)*1.15)*1.2),6)</f>
        <v>0</v>
      </c>
      <c r="DD1055" t="s">
        <v>3</v>
      </c>
      <c r="DE1055" t="s">
        <v>3</v>
      </c>
      <c r="DF1055">
        <f t="shared" ref="DF1055:DF1063" si="610">ROUND(ROUND(AE1055,2)*CX1055,2)</f>
        <v>0</v>
      </c>
      <c r="DG1055">
        <f t="shared" si="608"/>
        <v>0</v>
      </c>
      <c r="DH1055">
        <f t="shared" si="609"/>
        <v>0</v>
      </c>
      <c r="DI1055">
        <f t="shared" si="604"/>
        <v>0</v>
      </c>
      <c r="DJ1055">
        <f>DI1055</f>
        <v>0</v>
      </c>
      <c r="DK1055">
        <v>0</v>
      </c>
      <c r="DL1055" t="s">
        <v>3</v>
      </c>
      <c r="DM1055">
        <v>0</v>
      </c>
      <c r="DN1055" t="s">
        <v>3</v>
      </c>
      <c r="DO1055">
        <v>0</v>
      </c>
    </row>
    <row r="1056" spans="1:119" x14ac:dyDescent="0.2">
      <c r="A1056">
        <f>ROW(Source!A565)</f>
        <v>565</v>
      </c>
      <c r="B1056">
        <v>85736471</v>
      </c>
      <c r="C1056">
        <v>85738472</v>
      </c>
      <c r="D1056">
        <v>85229932</v>
      </c>
      <c r="E1056">
        <v>1</v>
      </c>
      <c r="F1056">
        <v>1</v>
      </c>
      <c r="G1056">
        <v>1081</v>
      </c>
      <c r="H1056">
        <v>2</v>
      </c>
      <c r="I1056" t="s">
        <v>704</v>
      </c>
      <c r="J1056" t="s">
        <v>705</v>
      </c>
      <c r="K1056" t="s">
        <v>706</v>
      </c>
      <c r="L1056">
        <v>1368</v>
      </c>
      <c r="N1056">
        <v>1011</v>
      </c>
      <c r="O1056" t="s">
        <v>690</v>
      </c>
      <c r="P1056" t="s">
        <v>690</v>
      </c>
      <c r="Q1056">
        <v>1</v>
      </c>
      <c r="W1056">
        <v>0</v>
      </c>
      <c r="X1056">
        <v>874612079</v>
      </c>
      <c r="Y1056">
        <f>((AT1056*1.25)*1.2)</f>
        <v>0.24</v>
      </c>
      <c r="AA1056">
        <v>0</v>
      </c>
      <c r="AB1056">
        <v>88.67</v>
      </c>
      <c r="AC1056">
        <v>13.47</v>
      </c>
      <c r="AD1056">
        <v>0</v>
      </c>
      <c r="AE1056">
        <v>0</v>
      </c>
      <c r="AF1056">
        <v>83.1</v>
      </c>
      <c r="AG1056">
        <v>12.62</v>
      </c>
      <c r="AH1056">
        <v>0</v>
      </c>
      <c r="AI1056">
        <v>1</v>
      </c>
      <c r="AJ1056">
        <v>1</v>
      </c>
      <c r="AK1056">
        <v>1</v>
      </c>
      <c r="AL1056">
        <v>1</v>
      </c>
      <c r="AM1056">
        <v>-2</v>
      </c>
      <c r="AN1056">
        <v>0</v>
      </c>
      <c r="AO1056">
        <v>1</v>
      </c>
      <c r="AP1056">
        <v>1</v>
      </c>
      <c r="AQ1056">
        <v>0</v>
      </c>
      <c r="AR1056">
        <v>0</v>
      </c>
      <c r="AS1056" t="s">
        <v>3</v>
      </c>
      <c r="AT1056">
        <v>0.16</v>
      </c>
      <c r="AU1056" t="s">
        <v>140</v>
      </c>
      <c r="AV1056">
        <v>0</v>
      </c>
      <c r="AW1056">
        <v>2</v>
      </c>
      <c r="AX1056">
        <v>85738479</v>
      </c>
      <c r="AY1056">
        <v>1</v>
      </c>
      <c r="AZ1056">
        <v>0</v>
      </c>
      <c r="BA1056">
        <v>1038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CV1056">
        <v>0</v>
      </c>
      <c r="CW1056">
        <f>ROUND(Y1056*Source!I565*DO1056,9)</f>
        <v>0.48460799999999998</v>
      </c>
      <c r="CX1056">
        <f>ROUND(Y1056*Source!I565,9)</f>
        <v>3.8399999999999997E-2</v>
      </c>
      <c r="CY1056">
        <f>AB1056</f>
        <v>88.67</v>
      </c>
      <c r="CZ1056">
        <f>AF1056</f>
        <v>83.1</v>
      </c>
      <c r="DA1056">
        <f>AJ1056</f>
        <v>1</v>
      </c>
      <c r="DB1056">
        <f>ROUND(((ROUND(AT1056*CZ1056,2)*1.25)*1.2),6)</f>
        <v>19.95</v>
      </c>
      <c r="DC1056">
        <f>ROUND(((ROUND(AT1056*AG1056,2)*1.25)*1.2),6)</f>
        <v>3.03</v>
      </c>
      <c r="DD1056" t="s">
        <v>3</v>
      </c>
      <c r="DE1056" t="s">
        <v>3</v>
      </c>
      <c r="DF1056">
        <f t="shared" si="610"/>
        <v>0</v>
      </c>
      <c r="DG1056">
        <f t="shared" si="608"/>
        <v>3.19</v>
      </c>
      <c r="DH1056">
        <f t="shared" si="609"/>
        <v>0.48</v>
      </c>
      <c r="DI1056">
        <f t="shared" si="604"/>
        <v>0</v>
      </c>
      <c r="DJ1056">
        <f>DG1056</f>
        <v>3.19</v>
      </c>
      <c r="DK1056">
        <v>0</v>
      </c>
      <c r="DL1056" t="s">
        <v>707</v>
      </c>
      <c r="DM1056">
        <v>0</v>
      </c>
      <c r="DN1056" t="s">
        <v>686</v>
      </c>
      <c r="DO1056">
        <v>12.62</v>
      </c>
    </row>
    <row r="1057" spans="1:119" x14ac:dyDescent="0.2">
      <c r="A1057">
        <f>ROW(Source!A565)</f>
        <v>565</v>
      </c>
      <c r="B1057">
        <v>85736471</v>
      </c>
      <c r="C1057">
        <v>85738472</v>
      </c>
      <c r="D1057">
        <v>85200671</v>
      </c>
      <c r="E1057">
        <v>1</v>
      </c>
      <c r="F1057">
        <v>1</v>
      </c>
      <c r="G1057">
        <v>1081</v>
      </c>
      <c r="H1057">
        <v>3</v>
      </c>
      <c r="I1057" t="s">
        <v>730</v>
      </c>
      <c r="J1057" t="s">
        <v>731</v>
      </c>
      <c r="K1057" t="s">
        <v>732</v>
      </c>
      <c r="L1057">
        <v>1346</v>
      </c>
      <c r="N1057">
        <v>1009</v>
      </c>
      <c r="O1057" t="s">
        <v>723</v>
      </c>
      <c r="P1057" t="s">
        <v>723</v>
      </c>
      <c r="Q1057">
        <v>1</v>
      </c>
      <c r="W1057">
        <v>0</v>
      </c>
      <c r="X1057">
        <v>1021383118</v>
      </c>
      <c r="Y1057">
        <f>((AT1057*1)*1)</f>
        <v>0.42</v>
      </c>
      <c r="AA1057">
        <v>37.979999999999997</v>
      </c>
      <c r="AB1057">
        <v>0</v>
      </c>
      <c r="AC1057">
        <v>0</v>
      </c>
      <c r="AD1057">
        <v>0</v>
      </c>
      <c r="AE1057">
        <v>37.979999999999997</v>
      </c>
      <c r="AF1057">
        <v>0</v>
      </c>
      <c r="AG1057">
        <v>0</v>
      </c>
      <c r="AH1057">
        <v>0</v>
      </c>
      <c r="AI1057">
        <v>1</v>
      </c>
      <c r="AJ1057">
        <v>1</v>
      </c>
      <c r="AK1057">
        <v>1</v>
      </c>
      <c r="AL1057">
        <v>1</v>
      </c>
      <c r="AM1057">
        <v>-2</v>
      </c>
      <c r="AN1057">
        <v>0</v>
      </c>
      <c r="AO1057">
        <v>1</v>
      </c>
      <c r="AP1057">
        <v>1</v>
      </c>
      <c r="AQ1057">
        <v>0</v>
      </c>
      <c r="AR1057">
        <v>0</v>
      </c>
      <c r="AS1057" t="s">
        <v>3</v>
      </c>
      <c r="AT1057">
        <v>0.42</v>
      </c>
      <c r="AU1057" t="s">
        <v>42</v>
      </c>
      <c r="AV1057">
        <v>0</v>
      </c>
      <c r="AW1057">
        <v>2</v>
      </c>
      <c r="AX1057">
        <v>85738480</v>
      </c>
      <c r="AY1057">
        <v>1</v>
      </c>
      <c r="AZ1057">
        <v>0</v>
      </c>
      <c r="BA1057">
        <v>1039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CV1057">
        <v>0</v>
      </c>
      <c r="CW1057">
        <v>0</v>
      </c>
      <c r="CX1057">
        <f>ROUND(Y1057*Source!I565,9)</f>
        <v>6.7199999999999996E-2</v>
      </c>
      <c r="CY1057">
        <f>AA1057</f>
        <v>37.979999999999997</v>
      </c>
      <c r="CZ1057">
        <f>AE1057</f>
        <v>37.979999999999997</v>
      </c>
      <c r="DA1057">
        <f>AI1057</f>
        <v>1</v>
      </c>
      <c r="DB1057">
        <f>ROUND(((ROUND(AT1057*CZ1057,2)*1)*1),6)</f>
        <v>15.95</v>
      </c>
      <c r="DC1057">
        <f>ROUND(((ROUND(AT1057*AG1057,2)*1)*1),6)</f>
        <v>0</v>
      </c>
      <c r="DD1057" t="s">
        <v>3</v>
      </c>
      <c r="DE1057" t="s">
        <v>3</v>
      </c>
      <c r="DF1057">
        <f t="shared" si="610"/>
        <v>2.5499999999999998</v>
      </c>
      <c r="DG1057">
        <f t="shared" si="608"/>
        <v>0</v>
      </c>
      <c r="DH1057">
        <f t="shared" si="609"/>
        <v>0</v>
      </c>
      <c r="DI1057">
        <f t="shared" si="604"/>
        <v>0</v>
      </c>
      <c r="DJ1057">
        <f>DF1057</f>
        <v>2.5499999999999998</v>
      </c>
      <c r="DK1057">
        <v>0</v>
      </c>
      <c r="DL1057" t="s">
        <v>3</v>
      </c>
      <c r="DM1057">
        <v>0</v>
      </c>
      <c r="DN1057" t="s">
        <v>3</v>
      </c>
      <c r="DO1057">
        <v>0</v>
      </c>
    </row>
    <row r="1058" spans="1:119" x14ac:dyDescent="0.2">
      <c r="A1058">
        <f>ROW(Source!A565)</f>
        <v>565</v>
      </c>
      <c r="B1058">
        <v>85736471</v>
      </c>
      <c r="C1058">
        <v>85738472</v>
      </c>
      <c r="D1058">
        <v>85205750</v>
      </c>
      <c r="E1058">
        <v>1</v>
      </c>
      <c r="F1058">
        <v>1</v>
      </c>
      <c r="G1058">
        <v>1081</v>
      </c>
      <c r="H1058">
        <v>3</v>
      </c>
      <c r="I1058" t="s">
        <v>802</v>
      </c>
      <c r="J1058" t="s">
        <v>803</v>
      </c>
      <c r="K1058" t="s">
        <v>804</v>
      </c>
      <c r="L1058">
        <v>1346</v>
      </c>
      <c r="N1058">
        <v>1009</v>
      </c>
      <c r="O1058" t="s">
        <v>723</v>
      </c>
      <c r="P1058" t="s">
        <v>723</v>
      </c>
      <c r="Q1058">
        <v>1</v>
      </c>
      <c r="W1058">
        <v>0</v>
      </c>
      <c r="X1058">
        <v>-1002316563</v>
      </c>
      <c r="Y1058">
        <f>((AT1058*1)*1)</f>
        <v>1.302</v>
      </c>
      <c r="AA1058">
        <v>78.569999999999993</v>
      </c>
      <c r="AB1058">
        <v>0</v>
      </c>
      <c r="AC1058">
        <v>0</v>
      </c>
      <c r="AD1058">
        <v>0</v>
      </c>
      <c r="AE1058">
        <v>78.569999999999993</v>
      </c>
      <c r="AF1058">
        <v>0</v>
      </c>
      <c r="AG1058">
        <v>0</v>
      </c>
      <c r="AH1058">
        <v>0</v>
      </c>
      <c r="AI1058">
        <v>1</v>
      </c>
      <c r="AJ1058">
        <v>1</v>
      </c>
      <c r="AK1058">
        <v>1</v>
      </c>
      <c r="AL1058">
        <v>1</v>
      </c>
      <c r="AM1058">
        <v>-2</v>
      </c>
      <c r="AN1058">
        <v>0</v>
      </c>
      <c r="AO1058">
        <v>1</v>
      </c>
      <c r="AP1058">
        <v>1</v>
      </c>
      <c r="AQ1058">
        <v>0</v>
      </c>
      <c r="AR1058">
        <v>0</v>
      </c>
      <c r="AS1058" t="s">
        <v>3</v>
      </c>
      <c r="AT1058">
        <v>1.302</v>
      </c>
      <c r="AU1058" t="s">
        <v>42</v>
      </c>
      <c r="AV1058">
        <v>0</v>
      </c>
      <c r="AW1058">
        <v>2</v>
      </c>
      <c r="AX1058">
        <v>85738481</v>
      </c>
      <c r="AY1058">
        <v>1</v>
      </c>
      <c r="AZ1058">
        <v>0</v>
      </c>
      <c r="BA1058">
        <v>1040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CV1058">
        <v>0</v>
      </c>
      <c r="CW1058">
        <v>0</v>
      </c>
      <c r="CX1058">
        <f>ROUND(Y1058*Source!I565,9)</f>
        <v>0.20832000000000001</v>
      </c>
      <c r="CY1058">
        <f>AA1058</f>
        <v>78.569999999999993</v>
      </c>
      <c r="CZ1058">
        <f>AE1058</f>
        <v>78.569999999999993</v>
      </c>
      <c r="DA1058">
        <f>AI1058</f>
        <v>1</v>
      </c>
      <c r="DB1058">
        <f>ROUND(((ROUND(AT1058*CZ1058,2)*1)*1),6)</f>
        <v>102.3</v>
      </c>
      <c r="DC1058">
        <f>ROUND(((ROUND(AT1058*AG1058,2)*1)*1),6)</f>
        <v>0</v>
      </c>
      <c r="DD1058" t="s">
        <v>3</v>
      </c>
      <c r="DE1058" t="s">
        <v>3</v>
      </c>
      <c r="DF1058">
        <f t="shared" si="610"/>
        <v>16.37</v>
      </c>
      <c r="DG1058">
        <f t="shared" si="608"/>
        <v>0</v>
      </c>
      <c r="DH1058">
        <f t="shared" si="609"/>
        <v>0</v>
      </c>
      <c r="DI1058">
        <f t="shared" si="604"/>
        <v>0</v>
      </c>
      <c r="DJ1058">
        <f>DF1058</f>
        <v>16.37</v>
      </c>
      <c r="DK1058">
        <v>0</v>
      </c>
      <c r="DL1058" t="s">
        <v>3</v>
      </c>
      <c r="DM1058">
        <v>0</v>
      </c>
      <c r="DN1058" t="s">
        <v>3</v>
      </c>
      <c r="DO1058">
        <v>0</v>
      </c>
    </row>
    <row r="1059" spans="1:119" x14ac:dyDescent="0.2">
      <c r="A1059">
        <f>ROW(Source!A565)</f>
        <v>565</v>
      </c>
      <c r="B1059">
        <v>85736471</v>
      </c>
      <c r="C1059">
        <v>85738472</v>
      </c>
      <c r="D1059">
        <v>85217955</v>
      </c>
      <c r="E1059">
        <v>1</v>
      </c>
      <c r="F1059">
        <v>1</v>
      </c>
      <c r="G1059">
        <v>1081</v>
      </c>
      <c r="H1059">
        <v>3</v>
      </c>
      <c r="I1059" t="s">
        <v>576</v>
      </c>
      <c r="J1059" t="s">
        <v>578</v>
      </c>
      <c r="K1059" t="s">
        <v>577</v>
      </c>
      <c r="L1059">
        <v>1354</v>
      </c>
      <c r="N1059">
        <v>1010</v>
      </c>
      <c r="O1059" t="s">
        <v>146</v>
      </c>
      <c r="P1059" t="s">
        <v>146</v>
      </c>
      <c r="Q1059">
        <v>1</v>
      </c>
      <c r="W1059">
        <v>0</v>
      </c>
      <c r="X1059">
        <v>72032102</v>
      </c>
      <c r="Y1059">
        <f>((AT1059*1)*1)</f>
        <v>50</v>
      </c>
      <c r="AA1059">
        <v>827.37</v>
      </c>
      <c r="AB1059">
        <v>0</v>
      </c>
      <c r="AC1059">
        <v>0</v>
      </c>
      <c r="AD1059">
        <v>0</v>
      </c>
      <c r="AE1059">
        <v>827.37</v>
      </c>
      <c r="AF1059">
        <v>0</v>
      </c>
      <c r="AG1059">
        <v>0</v>
      </c>
      <c r="AH1059">
        <v>0</v>
      </c>
      <c r="AI1059">
        <v>1</v>
      </c>
      <c r="AJ1059">
        <v>1</v>
      </c>
      <c r="AK1059">
        <v>1</v>
      </c>
      <c r="AL1059">
        <v>1</v>
      </c>
      <c r="AM1059">
        <v>0</v>
      </c>
      <c r="AN1059">
        <v>0</v>
      </c>
      <c r="AO1059">
        <v>0</v>
      </c>
      <c r="AP1059">
        <v>1</v>
      </c>
      <c r="AQ1059">
        <v>0</v>
      </c>
      <c r="AR1059">
        <v>0</v>
      </c>
      <c r="AS1059" t="s">
        <v>3</v>
      </c>
      <c r="AT1059">
        <v>50</v>
      </c>
      <c r="AU1059" t="s">
        <v>42</v>
      </c>
      <c r="AV1059">
        <v>0</v>
      </c>
      <c r="AW1059">
        <v>1</v>
      </c>
      <c r="AX1059">
        <v>-1</v>
      </c>
      <c r="AY1059">
        <v>0</v>
      </c>
      <c r="AZ1059">
        <v>0</v>
      </c>
      <c r="BA1059" t="s">
        <v>3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CV1059">
        <v>0</v>
      </c>
      <c r="CW1059">
        <v>0</v>
      </c>
      <c r="CX1059">
        <f>ROUND(Y1059*Source!I565,9)</f>
        <v>8</v>
      </c>
      <c r="CY1059">
        <f>AA1059</f>
        <v>827.37</v>
      </c>
      <c r="CZ1059">
        <f>AE1059</f>
        <v>827.37</v>
      </c>
      <c r="DA1059">
        <f>AI1059</f>
        <v>1</v>
      </c>
      <c r="DB1059">
        <f>ROUND(((ROUND(AT1059*CZ1059,2)*1)*1),6)</f>
        <v>41368.5</v>
      </c>
      <c r="DC1059">
        <f>ROUND(((ROUND(AT1059*AG1059,2)*1)*1),6)</f>
        <v>0</v>
      </c>
      <c r="DD1059" t="s">
        <v>3</v>
      </c>
      <c r="DE1059" t="s">
        <v>3</v>
      </c>
      <c r="DF1059">
        <f t="shared" si="610"/>
        <v>6618.96</v>
      </c>
      <c r="DG1059">
        <f t="shared" si="608"/>
        <v>0</v>
      </c>
      <c r="DH1059">
        <f t="shared" si="609"/>
        <v>0</v>
      </c>
      <c r="DI1059">
        <f t="shared" si="604"/>
        <v>0</v>
      </c>
      <c r="DJ1059">
        <f>DF1059</f>
        <v>6618.96</v>
      </c>
      <c r="DK1059">
        <v>0</v>
      </c>
      <c r="DL1059" t="s">
        <v>3</v>
      </c>
      <c r="DM1059">
        <v>0</v>
      </c>
      <c r="DN1059" t="s">
        <v>3</v>
      </c>
      <c r="DO1059">
        <v>0</v>
      </c>
    </row>
    <row r="1060" spans="1:119" x14ac:dyDescent="0.2">
      <c r="A1060">
        <f>ROW(Source!A565)</f>
        <v>565</v>
      </c>
      <c r="B1060">
        <v>85736471</v>
      </c>
      <c r="C1060">
        <v>85738472</v>
      </c>
      <c r="D1060">
        <v>85217969</v>
      </c>
      <c r="E1060">
        <v>1</v>
      </c>
      <c r="F1060">
        <v>1</v>
      </c>
      <c r="G1060">
        <v>1081</v>
      </c>
      <c r="H1060">
        <v>3</v>
      </c>
      <c r="I1060" t="s">
        <v>580</v>
      </c>
      <c r="J1060" t="s">
        <v>582</v>
      </c>
      <c r="K1060" t="s">
        <v>581</v>
      </c>
      <c r="L1060">
        <v>1391</v>
      </c>
      <c r="N1060">
        <v>1013</v>
      </c>
      <c r="O1060" t="s">
        <v>229</v>
      </c>
      <c r="P1060" t="s">
        <v>229</v>
      </c>
      <c r="Q1060">
        <v>1</v>
      </c>
      <c r="W1060">
        <v>0</v>
      </c>
      <c r="X1060">
        <v>-1666332457</v>
      </c>
      <c r="Y1060">
        <f>((AT1060*1)*1)</f>
        <v>37.5</v>
      </c>
      <c r="AA1060">
        <v>599.23</v>
      </c>
      <c r="AB1060">
        <v>0</v>
      </c>
      <c r="AC1060">
        <v>0</v>
      </c>
      <c r="AD1060">
        <v>0</v>
      </c>
      <c r="AE1060">
        <v>599.23</v>
      </c>
      <c r="AF1060">
        <v>0</v>
      </c>
      <c r="AG1060">
        <v>0</v>
      </c>
      <c r="AH1060">
        <v>0</v>
      </c>
      <c r="AI1060">
        <v>1</v>
      </c>
      <c r="AJ1060">
        <v>1</v>
      </c>
      <c r="AK1060">
        <v>1</v>
      </c>
      <c r="AL1060">
        <v>1</v>
      </c>
      <c r="AM1060">
        <v>0</v>
      </c>
      <c r="AN1060">
        <v>0</v>
      </c>
      <c r="AO1060">
        <v>0</v>
      </c>
      <c r="AP1060">
        <v>1</v>
      </c>
      <c r="AQ1060">
        <v>0</v>
      </c>
      <c r="AR1060">
        <v>0</v>
      </c>
      <c r="AS1060" t="s">
        <v>3</v>
      </c>
      <c r="AT1060">
        <v>37.5</v>
      </c>
      <c r="AU1060" t="s">
        <v>42</v>
      </c>
      <c r="AV1060">
        <v>0</v>
      </c>
      <c r="AW1060">
        <v>1</v>
      </c>
      <c r="AX1060">
        <v>-1</v>
      </c>
      <c r="AY1060">
        <v>0</v>
      </c>
      <c r="AZ1060">
        <v>0</v>
      </c>
      <c r="BA1060" t="s">
        <v>3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CV1060">
        <v>0</v>
      </c>
      <c r="CW1060">
        <v>0</v>
      </c>
      <c r="CX1060">
        <f>ROUND(Y1060*Source!I565,9)</f>
        <v>6</v>
      </c>
      <c r="CY1060">
        <f>AA1060</f>
        <v>599.23</v>
      </c>
      <c r="CZ1060">
        <f>AE1060</f>
        <v>599.23</v>
      </c>
      <c r="DA1060">
        <f>AI1060</f>
        <v>1</v>
      </c>
      <c r="DB1060">
        <f>ROUND(((ROUND(AT1060*CZ1060,2)*1)*1),6)</f>
        <v>22471.13</v>
      </c>
      <c r="DC1060">
        <f>ROUND(((ROUND(AT1060*AG1060,2)*1)*1),6)</f>
        <v>0</v>
      </c>
      <c r="DD1060" t="s">
        <v>3</v>
      </c>
      <c r="DE1060" t="s">
        <v>3</v>
      </c>
      <c r="DF1060">
        <f t="shared" si="610"/>
        <v>3595.38</v>
      </c>
      <c r="DG1060">
        <f t="shared" si="608"/>
        <v>0</v>
      </c>
      <c r="DH1060">
        <f t="shared" si="609"/>
        <v>0</v>
      </c>
      <c r="DI1060">
        <f t="shared" si="604"/>
        <v>0</v>
      </c>
      <c r="DJ1060">
        <f>DF1060</f>
        <v>3595.38</v>
      </c>
      <c r="DK1060">
        <v>0</v>
      </c>
      <c r="DL1060" t="s">
        <v>3</v>
      </c>
      <c r="DM1060">
        <v>0</v>
      </c>
      <c r="DN1060" t="s">
        <v>3</v>
      </c>
      <c r="DO1060">
        <v>0</v>
      </c>
    </row>
    <row r="1061" spans="1:119" x14ac:dyDescent="0.2">
      <c r="A1061">
        <f>ROW(Source!A565)</f>
        <v>565</v>
      </c>
      <c r="B1061">
        <v>85736471</v>
      </c>
      <c r="C1061">
        <v>85738472</v>
      </c>
      <c r="D1061">
        <v>0</v>
      </c>
      <c r="E1061">
        <v>0</v>
      </c>
      <c r="F1061">
        <v>1</v>
      </c>
      <c r="G1061">
        <v>1081</v>
      </c>
      <c r="H1061">
        <v>3</v>
      </c>
      <c r="I1061" t="s">
        <v>584</v>
      </c>
      <c r="J1061" t="s">
        <v>3</v>
      </c>
      <c r="K1061" t="s">
        <v>585</v>
      </c>
      <c r="L1061">
        <v>1035</v>
      </c>
      <c r="N1061">
        <v>1013</v>
      </c>
      <c r="O1061" t="s">
        <v>586</v>
      </c>
      <c r="P1061" t="s">
        <v>586</v>
      </c>
      <c r="Q1061">
        <v>1</v>
      </c>
      <c r="W1061">
        <v>0</v>
      </c>
      <c r="X1061">
        <v>1877527847</v>
      </c>
      <c r="Y1061">
        <f>((AT1061*1)*1)</f>
        <v>12.5</v>
      </c>
      <c r="AA1061">
        <v>3689.05</v>
      </c>
      <c r="AB1061">
        <v>0</v>
      </c>
      <c r="AC1061">
        <v>0</v>
      </c>
      <c r="AD1061">
        <v>0</v>
      </c>
      <c r="AE1061">
        <v>3689.0499999999997</v>
      </c>
      <c r="AF1061">
        <v>0</v>
      </c>
      <c r="AG1061">
        <v>0</v>
      </c>
      <c r="AH1061">
        <v>0</v>
      </c>
      <c r="AI1061">
        <v>1</v>
      </c>
      <c r="AJ1061">
        <v>1</v>
      </c>
      <c r="AK1061">
        <v>1</v>
      </c>
      <c r="AL1061">
        <v>1</v>
      </c>
      <c r="AM1061">
        <v>0</v>
      </c>
      <c r="AN1061">
        <v>0</v>
      </c>
      <c r="AO1061">
        <v>0</v>
      </c>
      <c r="AP1061">
        <v>1</v>
      </c>
      <c r="AQ1061">
        <v>0</v>
      </c>
      <c r="AR1061">
        <v>0</v>
      </c>
      <c r="AS1061" t="s">
        <v>3</v>
      </c>
      <c r="AT1061">
        <v>12.5</v>
      </c>
      <c r="AU1061" t="s">
        <v>42</v>
      </c>
      <c r="AV1061">
        <v>0</v>
      </c>
      <c r="AW1061">
        <v>1</v>
      </c>
      <c r="AX1061">
        <v>-1</v>
      </c>
      <c r="AY1061">
        <v>0</v>
      </c>
      <c r="AZ1061">
        <v>0</v>
      </c>
      <c r="BA1061" t="s">
        <v>3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CV1061">
        <v>0</v>
      </c>
      <c r="CW1061">
        <v>0</v>
      </c>
      <c r="CX1061">
        <f>ROUND(Y1061*Source!I565,9)</f>
        <v>2</v>
      </c>
      <c r="CY1061">
        <f>AA1061</f>
        <v>3689.05</v>
      </c>
      <c r="CZ1061">
        <f>AE1061</f>
        <v>3689.0499999999997</v>
      </c>
      <c r="DA1061">
        <f>AI1061</f>
        <v>1</v>
      </c>
      <c r="DB1061">
        <f>ROUND(((ROUND(AT1061*CZ1061,2)*1)*1),6)</f>
        <v>46113.13</v>
      </c>
      <c r="DC1061">
        <f>ROUND(((ROUND(AT1061*AG1061,2)*1)*1),6)</f>
        <v>0</v>
      </c>
      <c r="DD1061" t="s">
        <v>3</v>
      </c>
      <c r="DE1061" t="s">
        <v>3</v>
      </c>
      <c r="DF1061">
        <f t="shared" si="610"/>
        <v>7378.1</v>
      </c>
      <c r="DG1061">
        <f t="shared" si="608"/>
        <v>0</v>
      </c>
      <c r="DH1061">
        <f t="shared" si="609"/>
        <v>0</v>
      </c>
      <c r="DI1061">
        <f t="shared" si="604"/>
        <v>0</v>
      </c>
      <c r="DJ1061">
        <f>DF1061</f>
        <v>7378.1</v>
      </c>
      <c r="DK1061">
        <v>0</v>
      </c>
      <c r="DL1061" t="s">
        <v>3</v>
      </c>
      <c r="DM1061">
        <v>0</v>
      </c>
      <c r="DN1061" t="s">
        <v>3</v>
      </c>
      <c r="DO1061">
        <v>0</v>
      </c>
    </row>
    <row r="1062" spans="1:119" x14ac:dyDescent="0.2">
      <c r="A1062">
        <f>ROW(Source!A566)</f>
        <v>566</v>
      </c>
      <c r="B1062">
        <v>85736473</v>
      </c>
      <c r="C1062">
        <v>85738472</v>
      </c>
      <c r="D1062">
        <v>85164021</v>
      </c>
      <c r="E1062">
        <v>1081</v>
      </c>
      <c r="F1062">
        <v>1</v>
      </c>
      <c r="G1062">
        <v>1081</v>
      </c>
      <c r="H1062">
        <v>1</v>
      </c>
      <c r="I1062" t="s">
        <v>684</v>
      </c>
      <c r="J1062" t="s">
        <v>3</v>
      </c>
      <c r="K1062" t="s">
        <v>685</v>
      </c>
      <c r="L1062">
        <v>1191</v>
      </c>
      <c r="N1062">
        <v>1013</v>
      </c>
      <c r="O1062" t="s">
        <v>686</v>
      </c>
      <c r="P1062" t="s">
        <v>686</v>
      </c>
      <c r="Q1062">
        <v>1</v>
      </c>
      <c r="W1062">
        <v>0</v>
      </c>
      <c r="X1062">
        <v>476480486</v>
      </c>
      <c r="Y1062">
        <f>((AT1062*1.15)*1.2)</f>
        <v>20.851799999999994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1</v>
      </c>
      <c r="AJ1062">
        <v>1</v>
      </c>
      <c r="AK1062">
        <v>1</v>
      </c>
      <c r="AL1062">
        <v>1</v>
      </c>
      <c r="AM1062">
        <v>5</v>
      </c>
      <c r="AN1062">
        <v>0</v>
      </c>
      <c r="AO1062">
        <v>1</v>
      </c>
      <c r="AP1062">
        <v>1</v>
      </c>
      <c r="AQ1062">
        <v>0</v>
      </c>
      <c r="AR1062">
        <v>0</v>
      </c>
      <c r="AS1062" t="s">
        <v>3</v>
      </c>
      <c r="AT1062">
        <v>15.11</v>
      </c>
      <c r="AU1062" t="s">
        <v>141</v>
      </c>
      <c r="AV1062">
        <v>1</v>
      </c>
      <c r="AW1062">
        <v>2</v>
      </c>
      <c r="AX1062">
        <v>85738478</v>
      </c>
      <c r="AY1062">
        <v>1</v>
      </c>
      <c r="AZ1062">
        <v>0</v>
      </c>
      <c r="BA1062">
        <v>1042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CU1062">
        <f>ROUND(AT1062*Source!I566*AH1062*AL1062,2)</f>
        <v>0</v>
      </c>
      <c r="CV1062">
        <f>ROUND(Y1062*Source!I566,9)</f>
        <v>3.3362880000000001</v>
      </c>
      <c r="CW1062">
        <v>0</v>
      </c>
      <c r="CX1062">
        <f>ROUND(Y1062*Source!I566,9)</f>
        <v>3.3362880000000001</v>
      </c>
      <c r="CY1062">
        <f>AD1062</f>
        <v>0</v>
      </c>
      <c r="CZ1062">
        <f>AH1062</f>
        <v>0</v>
      </c>
      <c r="DA1062">
        <f>AL1062</f>
        <v>1</v>
      </c>
      <c r="DB1062">
        <f>ROUND(((ROUND(AT1062*CZ1062,2)*1.15)*1.2),6)</f>
        <v>0</v>
      </c>
      <c r="DC1062">
        <f>ROUND(((ROUND(AT1062*AG1062,2)*1.15)*1.2),6)</f>
        <v>0</v>
      </c>
      <c r="DD1062" t="s">
        <v>3</v>
      </c>
      <c r="DE1062" t="s">
        <v>3</v>
      </c>
      <c r="DF1062">
        <f t="shared" si="610"/>
        <v>0</v>
      </c>
      <c r="DG1062">
        <f t="shared" si="608"/>
        <v>0</v>
      </c>
      <c r="DH1062">
        <f t="shared" si="609"/>
        <v>0</v>
      </c>
      <c r="DI1062">
        <f t="shared" si="604"/>
        <v>0</v>
      </c>
      <c r="DJ1062">
        <f>DI1062</f>
        <v>0</v>
      </c>
      <c r="DK1062">
        <v>0</v>
      </c>
      <c r="DL1062" t="s">
        <v>3</v>
      </c>
      <c r="DM1062">
        <v>0</v>
      </c>
      <c r="DN1062" t="s">
        <v>3</v>
      </c>
      <c r="DO1062">
        <v>0</v>
      </c>
    </row>
    <row r="1063" spans="1:119" x14ac:dyDescent="0.2">
      <c r="A1063">
        <f>ROW(Source!A566)</f>
        <v>566</v>
      </c>
      <c r="B1063">
        <v>85736473</v>
      </c>
      <c r="C1063">
        <v>85738472</v>
      </c>
      <c r="D1063">
        <v>85229932</v>
      </c>
      <c r="E1063">
        <v>1</v>
      </c>
      <c r="F1063">
        <v>1</v>
      </c>
      <c r="G1063">
        <v>1081</v>
      </c>
      <c r="H1063">
        <v>2</v>
      </c>
      <c r="I1063" t="s">
        <v>704</v>
      </c>
      <c r="J1063" t="s">
        <v>705</v>
      </c>
      <c r="K1063" t="s">
        <v>706</v>
      </c>
      <c r="L1063">
        <v>1368</v>
      </c>
      <c r="N1063">
        <v>1011</v>
      </c>
      <c r="O1063" t="s">
        <v>690</v>
      </c>
      <c r="P1063" t="s">
        <v>690</v>
      </c>
      <c r="Q1063">
        <v>1</v>
      </c>
      <c r="W1063">
        <v>0</v>
      </c>
      <c r="X1063">
        <v>874612079</v>
      </c>
      <c r="Y1063">
        <f>((AT1063*1.25)*1.2)</f>
        <v>0.24</v>
      </c>
      <c r="AA1063">
        <v>0</v>
      </c>
      <c r="AB1063">
        <v>1513.56</v>
      </c>
      <c r="AC1063">
        <v>758.78</v>
      </c>
      <c r="AD1063">
        <v>0</v>
      </c>
      <c r="AE1063">
        <v>0</v>
      </c>
      <c r="AF1063">
        <v>83.1</v>
      </c>
      <c r="AG1063">
        <v>12.62</v>
      </c>
      <c r="AH1063">
        <v>0</v>
      </c>
      <c r="AI1063">
        <v>1</v>
      </c>
      <c r="AJ1063">
        <v>17.07</v>
      </c>
      <c r="AK1063">
        <v>56.35</v>
      </c>
      <c r="AL1063">
        <v>1</v>
      </c>
      <c r="AM1063">
        <v>2</v>
      </c>
      <c r="AN1063">
        <v>0</v>
      </c>
      <c r="AO1063">
        <v>1</v>
      </c>
      <c r="AP1063">
        <v>1</v>
      </c>
      <c r="AQ1063">
        <v>0</v>
      </c>
      <c r="AR1063">
        <v>0</v>
      </c>
      <c r="AS1063" t="s">
        <v>3</v>
      </c>
      <c r="AT1063">
        <v>0.16</v>
      </c>
      <c r="AU1063" t="s">
        <v>140</v>
      </c>
      <c r="AV1063">
        <v>0</v>
      </c>
      <c r="AW1063">
        <v>2</v>
      </c>
      <c r="AX1063">
        <v>85738479</v>
      </c>
      <c r="AY1063">
        <v>1</v>
      </c>
      <c r="AZ1063">
        <v>0</v>
      </c>
      <c r="BA1063">
        <v>1043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CV1063">
        <v>0</v>
      </c>
      <c r="CW1063">
        <f>ROUND(Y1063*Source!I566*DO1063,9)</f>
        <v>0.48460799999999998</v>
      </c>
      <c r="CX1063">
        <f>ROUND(Y1063*Source!I566,9)</f>
        <v>3.8399999999999997E-2</v>
      </c>
      <c r="CY1063">
        <f>AB1063</f>
        <v>1513.56</v>
      </c>
      <c r="CZ1063">
        <f>AF1063</f>
        <v>83.1</v>
      </c>
      <c r="DA1063">
        <f>AJ1063</f>
        <v>17.07</v>
      </c>
      <c r="DB1063">
        <f>ROUND(((ROUND(AT1063*CZ1063,2)*1.25)*1.2),6)</f>
        <v>19.95</v>
      </c>
      <c r="DC1063">
        <f>ROUND(((ROUND(AT1063*AG1063,2)*1.25)*1.2),6)</f>
        <v>3.03</v>
      </c>
      <c r="DD1063" t="s">
        <v>3</v>
      </c>
      <c r="DE1063" t="s">
        <v>3</v>
      </c>
      <c r="DF1063">
        <f t="shared" si="610"/>
        <v>0</v>
      </c>
      <c r="DG1063">
        <f>ROUND(ROUND(AF1063*AJ1063,2)*CX1063,2)</f>
        <v>54.47</v>
      </c>
      <c r="DH1063">
        <f>ROUND(ROUND(AG1063*AK1063,2)*CX1063,2)</f>
        <v>27.31</v>
      </c>
      <c r="DI1063">
        <f t="shared" si="604"/>
        <v>0</v>
      </c>
      <c r="DJ1063">
        <f>DG1063</f>
        <v>54.47</v>
      </c>
      <c r="DK1063">
        <v>0</v>
      </c>
      <c r="DL1063" t="s">
        <v>707</v>
      </c>
      <c r="DM1063">
        <v>0</v>
      </c>
      <c r="DN1063" t="s">
        <v>686</v>
      </c>
      <c r="DO1063">
        <v>12.62</v>
      </c>
    </row>
    <row r="1064" spans="1:119" x14ac:dyDescent="0.2">
      <c r="A1064">
        <f>ROW(Source!A566)</f>
        <v>566</v>
      </c>
      <c r="B1064">
        <v>85736473</v>
      </c>
      <c r="C1064">
        <v>85738472</v>
      </c>
      <c r="D1064">
        <v>85200671</v>
      </c>
      <c r="E1064">
        <v>1</v>
      </c>
      <c r="F1064">
        <v>1</v>
      </c>
      <c r="G1064">
        <v>1081</v>
      </c>
      <c r="H1064">
        <v>3</v>
      </c>
      <c r="I1064" t="s">
        <v>730</v>
      </c>
      <c r="J1064" t="s">
        <v>731</v>
      </c>
      <c r="K1064" t="s">
        <v>732</v>
      </c>
      <c r="L1064">
        <v>1346</v>
      </c>
      <c r="N1064">
        <v>1009</v>
      </c>
      <c r="O1064" t="s">
        <v>723</v>
      </c>
      <c r="P1064" t="s">
        <v>723</v>
      </c>
      <c r="Q1064">
        <v>1</v>
      </c>
      <c r="W1064">
        <v>0</v>
      </c>
      <c r="X1064">
        <v>1021383118</v>
      </c>
      <c r="Y1064">
        <f>((AT1064*1)*1)</f>
        <v>0.42</v>
      </c>
      <c r="AA1064">
        <v>315.23</v>
      </c>
      <c r="AB1064">
        <v>0</v>
      </c>
      <c r="AC1064">
        <v>0</v>
      </c>
      <c r="AD1064">
        <v>0</v>
      </c>
      <c r="AE1064">
        <v>37.979999999999997</v>
      </c>
      <c r="AF1064">
        <v>0</v>
      </c>
      <c r="AG1064">
        <v>0</v>
      </c>
      <c r="AH1064">
        <v>0</v>
      </c>
      <c r="AI1064">
        <v>8.3000000000000007</v>
      </c>
      <c r="AJ1064">
        <v>1</v>
      </c>
      <c r="AK1064">
        <v>1</v>
      </c>
      <c r="AL1064">
        <v>1</v>
      </c>
      <c r="AM1064">
        <v>2</v>
      </c>
      <c r="AN1064">
        <v>0</v>
      </c>
      <c r="AO1064">
        <v>1</v>
      </c>
      <c r="AP1064">
        <v>1</v>
      </c>
      <c r="AQ1064">
        <v>0</v>
      </c>
      <c r="AR1064">
        <v>0</v>
      </c>
      <c r="AS1064" t="s">
        <v>3</v>
      </c>
      <c r="AT1064">
        <v>0.42</v>
      </c>
      <c r="AU1064" t="s">
        <v>42</v>
      </c>
      <c r="AV1064">
        <v>0</v>
      </c>
      <c r="AW1064">
        <v>2</v>
      </c>
      <c r="AX1064">
        <v>85738480</v>
      </c>
      <c r="AY1064">
        <v>1</v>
      </c>
      <c r="AZ1064">
        <v>0</v>
      </c>
      <c r="BA1064">
        <v>1044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CV1064">
        <v>0</v>
      </c>
      <c r="CW1064">
        <v>0</v>
      </c>
      <c r="CX1064">
        <f>ROUND(Y1064*Source!I566,9)</f>
        <v>6.7199999999999996E-2</v>
      </c>
      <c r="CY1064">
        <f>AA1064</f>
        <v>315.23</v>
      </c>
      <c r="CZ1064">
        <f>AE1064</f>
        <v>37.979999999999997</v>
      </c>
      <c r="DA1064">
        <f>AI1064</f>
        <v>8.3000000000000007</v>
      </c>
      <c r="DB1064">
        <f>ROUND(((ROUND(AT1064*CZ1064,2)*1)*1),6)</f>
        <v>15.95</v>
      </c>
      <c r="DC1064">
        <f>ROUND(((ROUND(AT1064*AG1064,2)*1)*1),6)</f>
        <v>0</v>
      </c>
      <c r="DD1064" t="s">
        <v>3</v>
      </c>
      <c r="DE1064" t="s">
        <v>3</v>
      </c>
      <c r="DF1064">
        <f>ROUND(ROUND(AE1064*AI1064,2)*CX1064,2)</f>
        <v>21.18</v>
      </c>
      <c r="DG1064">
        <f t="shared" ref="DG1064:DG1074" si="611">ROUND(ROUND(AF1064,2)*CX1064,2)</f>
        <v>0</v>
      </c>
      <c r="DH1064">
        <f t="shared" ref="DH1064:DH1074" si="612">ROUND(ROUND(AG1064,2)*CX1064,2)</f>
        <v>0</v>
      </c>
      <c r="DI1064">
        <f t="shared" si="604"/>
        <v>0</v>
      </c>
      <c r="DJ1064">
        <f>DF1064</f>
        <v>21.18</v>
      </c>
      <c r="DK1064">
        <v>0</v>
      </c>
      <c r="DL1064" t="s">
        <v>3</v>
      </c>
      <c r="DM1064">
        <v>0</v>
      </c>
      <c r="DN1064" t="s">
        <v>3</v>
      </c>
      <c r="DO1064">
        <v>0</v>
      </c>
    </row>
    <row r="1065" spans="1:119" x14ac:dyDescent="0.2">
      <c r="A1065">
        <f>ROW(Source!A566)</f>
        <v>566</v>
      </c>
      <c r="B1065">
        <v>85736473</v>
      </c>
      <c r="C1065">
        <v>85738472</v>
      </c>
      <c r="D1065">
        <v>85205750</v>
      </c>
      <c r="E1065">
        <v>1</v>
      </c>
      <c r="F1065">
        <v>1</v>
      </c>
      <c r="G1065">
        <v>1081</v>
      </c>
      <c r="H1065">
        <v>3</v>
      </c>
      <c r="I1065" t="s">
        <v>802</v>
      </c>
      <c r="J1065" t="s">
        <v>803</v>
      </c>
      <c r="K1065" t="s">
        <v>804</v>
      </c>
      <c r="L1065">
        <v>1346</v>
      </c>
      <c r="N1065">
        <v>1009</v>
      </c>
      <c r="O1065" t="s">
        <v>723</v>
      </c>
      <c r="P1065" t="s">
        <v>723</v>
      </c>
      <c r="Q1065">
        <v>1</v>
      </c>
      <c r="W1065">
        <v>0</v>
      </c>
      <c r="X1065">
        <v>-1002316563</v>
      </c>
      <c r="Y1065">
        <f>((AT1065*1)*1)</f>
        <v>1.302</v>
      </c>
      <c r="AA1065">
        <v>667.85</v>
      </c>
      <c r="AB1065">
        <v>0</v>
      </c>
      <c r="AC1065">
        <v>0</v>
      </c>
      <c r="AD1065">
        <v>0</v>
      </c>
      <c r="AE1065">
        <v>78.569999999999993</v>
      </c>
      <c r="AF1065">
        <v>0</v>
      </c>
      <c r="AG1065">
        <v>0</v>
      </c>
      <c r="AH1065">
        <v>0</v>
      </c>
      <c r="AI1065">
        <v>8.5</v>
      </c>
      <c r="AJ1065">
        <v>1</v>
      </c>
      <c r="AK1065">
        <v>1</v>
      </c>
      <c r="AL1065">
        <v>1</v>
      </c>
      <c r="AM1065">
        <v>2</v>
      </c>
      <c r="AN1065">
        <v>0</v>
      </c>
      <c r="AO1065">
        <v>1</v>
      </c>
      <c r="AP1065">
        <v>1</v>
      </c>
      <c r="AQ1065">
        <v>0</v>
      </c>
      <c r="AR1065">
        <v>0</v>
      </c>
      <c r="AS1065" t="s">
        <v>3</v>
      </c>
      <c r="AT1065">
        <v>1.302</v>
      </c>
      <c r="AU1065" t="s">
        <v>42</v>
      </c>
      <c r="AV1065">
        <v>0</v>
      </c>
      <c r="AW1065">
        <v>2</v>
      </c>
      <c r="AX1065">
        <v>85738481</v>
      </c>
      <c r="AY1065">
        <v>1</v>
      </c>
      <c r="AZ1065">
        <v>0</v>
      </c>
      <c r="BA1065">
        <v>1045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CV1065">
        <v>0</v>
      </c>
      <c r="CW1065">
        <v>0</v>
      </c>
      <c r="CX1065">
        <f>ROUND(Y1065*Source!I566,9)</f>
        <v>0.20832000000000001</v>
      </c>
      <c r="CY1065">
        <f>AA1065</f>
        <v>667.85</v>
      </c>
      <c r="CZ1065">
        <f>AE1065</f>
        <v>78.569999999999993</v>
      </c>
      <c r="DA1065">
        <f>AI1065</f>
        <v>8.5</v>
      </c>
      <c r="DB1065">
        <f>ROUND(((ROUND(AT1065*CZ1065,2)*1)*1),6)</f>
        <v>102.3</v>
      </c>
      <c r="DC1065">
        <f>ROUND(((ROUND(AT1065*AG1065,2)*1)*1),6)</f>
        <v>0</v>
      </c>
      <c r="DD1065" t="s">
        <v>3</v>
      </c>
      <c r="DE1065" t="s">
        <v>3</v>
      </c>
      <c r="DF1065">
        <f>ROUND(ROUND(AE1065*AI1065,2)*CX1065,2)</f>
        <v>139.13</v>
      </c>
      <c r="DG1065">
        <f t="shared" si="611"/>
        <v>0</v>
      </c>
      <c r="DH1065">
        <f t="shared" si="612"/>
        <v>0</v>
      </c>
      <c r="DI1065">
        <f t="shared" si="604"/>
        <v>0</v>
      </c>
      <c r="DJ1065">
        <f>DF1065</f>
        <v>139.13</v>
      </c>
      <c r="DK1065">
        <v>0</v>
      </c>
      <c r="DL1065" t="s">
        <v>3</v>
      </c>
      <c r="DM1065">
        <v>0</v>
      </c>
      <c r="DN1065" t="s">
        <v>3</v>
      </c>
      <c r="DO1065">
        <v>0</v>
      </c>
    </row>
    <row r="1066" spans="1:119" x14ac:dyDescent="0.2">
      <c r="A1066">
        <f>ROW(Source!A566)</f>
        <v>566</v>
      </c>
      <c r="B1066">
        <v>85736473</v>
      </c>
      <c r="C1066">
        <v>85738472</v>
      </c>
      <c r="D1066">
        <v>85217955</v>
      </c>
      <c r="E1066">
        <v>1</v>
      </c>
      <c r="F1066">
        <v>1</v>
      </c>
      <c r="G1066">
        <v>1081</v>
      </c>
      <c r="H1066">
        <v>3</v>
      </c>
      <c r="I1066" t="s">
        <v>576</v>
      </c>
      <c r="J1066" t="s">
        <v>578</v>
      </c>
      <c r="K1066" t="s">
        <v>577</v>
      </c>
      <c r="L1066">
        <v>1354</v>
      </c>
      <c r="N1066">
        <v>1010</v>
      </c>
      <c r="O1066" t="s">
        <v>146</v>
      </c>
      <c r="P1066" t="s">
        <v>146</v>
      </c>
      <c r="Q1066">
        <v>1</v>
      </c>
      <c r="W1066">
        <v>0</v>
      </c>
      <c r="X1066">
        <v>72032102</v>
      </c>
      <c r="Y1066">
        <f>((AT1066*1)*1)</f>
        <v>50</v>
      </c>
      <c r="AA1066">
        <v>17308.580000000002</v>
      </c>
      <c r="AB1066">
        <v>0</v>
      </c>
      <c r="AC1066">
        <v>0</v>
      </c>
      <c r="AD1066">
        <v>0</v>
      </c>
      <c r="AE1066">
        <v>827.37</v>
      </c>
      <c r="AF1066">
        <v>0</v>
      </c>
      <c r="AG1066">
        <v>0</v>
      </c>
      <c r="AH1066">
        <v>0</v>
      </c>
      <c r="AI1066">
        <v>20.92</v>
      </c>
      <c r="AJ1066">
        <v>1</v>
      </c>
      <c r="AK1066">
        <v>1</v>
      </c>
      <c r="AL1066">
        <v>1</v>
      </c>
      <c r="AM1066">
        <v>0</v>
      </c>
      <c r="AN1066">
        <v>0</v>
      </c>
      <c r="AO1066">
        <v>0</v>
      </c>
      <c r="AP1066">
        <v>1</v>
      </c>
      <c r="AQ1066">
        <v>0</v>
      </c>
      <c r="AR1066">
        <v>0</v>
      </c>
      <c r="AS1066" t="s">
        <v>3</v>
      </c>
      <c r="AT1066">
        <v>50</v>
      </c>
      <c r="AU1066" t="s">
        <v>42</v>
      </c>
      <c r="AV1066">
        <v>0</v>
      </c>
      <c r="AW1066">
        <v>1</v>
      </c>
      <c r="AX1066">
        <v>-1</v>
      </c>
      <c r="AY1066">
        <v>0</v>
      </c>
      <c r="AZ1066">
        <v>0</v>
      </c>
      <c r="BA1066" t="s">
        <v>3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CV1066">
        <v>0</v>
      </c>
      <c r="CW1066">
        <v>0</v>
      </c>
      <c r="CX1066">
        <f>ROUND(Y1066*Source!I566,9)</f>
        <v>8</v>
      </c>
      <c r="CY1066">
        <f>AA1066</f>
        <v>17308.580000000002</v>
      </c>
      <c r="CZ1066">
        <f>AE1066</f>
        <v>827.37</v>
      </c>
      <c r="DA1066">
        <f>AI1066</f>
        <v>20.92</v>
      </c>
      <c r="DB1066">
        <f>ROUND(((ROUND(AT1066*CZ1066,2)*1)*1),6)</f>
        <v>41368.5</v>
      </c>
      <c r="DC1066">
        <f>ROUND(((ROUND(AT1066*AG1066,2)*1)*1),6)</f>
        <v>0</v>
      </c>
      <c r="DD1066" t="s">
        <v>3</v>
      </c>
      <c r="DE1066" t="s">
        <v>3</v>
      </c>
      <c r="DF1066">
        <f>ROUND(ROUND(AE1066*AI1066,2)*CX1066,2)</f>
        <v>138468.64000000001</v>
      </c>
      <c r="DG1066">
        <f t="shared" si="611"/>
        <v>0</v>
      </c>
      <c r="DH1066">
        <f t="shared" si="612"/>
        <v>0</v>
      </c>
      <c r="DI1066">
        <f t="shared" si="604"/>
        <v>0</v>
      </c>
      <c r="DJ1066">
        <f>DF1066</f>
        <v>138468.64000000001</v>
      </c>
      <c r="DK1066">
        <v>0</v>
      </c>
      <c r="DL1066" t="s">
        <v>3</v>
      </c>
      <c r="DM1066">
        <v>0</v>
      </c>
      <c r="DN1066" t="s">
        <v>3</v>
      </c>
      <c r="DO1066">
        <v>0</v>
      </c>
    </row>
    <row r="1067" spans="1:119" x14ac:dyDescent="0.2">
      <c r="A1067">
        <f>ROW(Source!A566)</f>
        <v>566</v>
      </c>
      <c r="B1067">
        <v>85736473</v>
      </c>
      <c r="C1067">
        <v>85738472</v>
      </c>
      <c r="D1067">
        <v>85217969</v>
      </c>
      <c r="E1067">
        <v>1</v>
      </c>
      <c r="F1067">
        <v>1</v>
      </c>
      <c r="G1067">
        <v>1081</v>
      </c>
      <c r="H1067">
        <v>3</v>
      </c>
      <c r="I1067" t="s">
        <v>580</v>
      </c>
      <c r="J1067" t="s">
        <v>582</v>
      </c>
      <c r="K1067" t="s">
        <v>581</v>
      </c>
      <c r="L1067">
        <v>1391</v>
      </c>
      <c r="N1067">
        <v>1013</v>
      </c>
      <c r="O1067" t="s">
        <v>229</v>
      </c>
      <c r="P1067" t="s">
        <v>229</v>
      </c>
      <c r="Q1067">
        <v>1</v>
      </c>
      <c r="W1067">
        <v>0</v>
      </c>
      <c r="X1067">
        <v>-1666332457</v>
      </c>
      <c r="Y1067">
        <f>((AT1067*1)*1)</f>
        <v>37.5</v>
      </c>
      <c r="AA1067">
        <v>3337.71</v>
      </c>
      <c r="AB1067">
        <v>0</v>
      </c>
      <c r="AC1067">
        <v>0</v>
      </c>
      <c r="AD1067">
        <v>0</v>
      </c>
      <c r="AE1067">
        <v>599.23</v>
      </c>
      <c r="AF1067">
        <v>0</v>
      </c>
      <c r="AG1067">
        <v>0</v>
      </c>
      <c r="AH1067">
        <v>0</v>
      </c>
      <c r="AI1067">
        <v>5.57</v>
      </c>
      <c r="AJ1067">
        <v>1</v>
      </c>
      <c r="AK1067">
        <v>1</v>
      </c>
      <c r="AL1067">
        <v>1</v>
      </c>
      <c r="AM1067">
        <v>0</v>
      </c>
      <c r="AN1067">
        <v>0</v>
      </c>
      <c r="AO1067">
        <v>0</v>
      </c>
      <c r="AP1067">
        <v>1</v>
      </c>
      <c r="AQ1067">
        <v>0</v>
      </c>
      <c r="AR1067">
        <v>0</v>
      </c>
      <c r="AS1067" t="s">
        <v>3</v>
      </c>
      <c r="AT1067">
        <v>37.5</v>
      </c>
      <c r="AU1067" t="s">
        <v>42</v>
      </c>
      <c r="AV1067">
        <v>0</v>
      </c>
      <c r="AW1067">
        <v>1</v>
      </c>
      <c r="AX1067">
        <v>-1</v>
      </c>
      <c r="AY1067">
        <v>0</v>
      </c>
      <c r="AZ1067">
        <v>0</v>
      </c>
      <c r="BA1067" t="s">
        <v>3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CV1067">
        <v>0</v>
      </c>
      <c r="CW1067">
        <v>0</v>
      </c>
      <c r="CX1067">
        <f>ROUND(Y1067*Source!I566,9)</f>
        <v>6</v>
      </c>
      <c r="CY1067">
        <f>AA1067</f>
        <v>3337.71</v>
      </c>
      <c r="CZ1067">
        <f>AE1067</f>
        <v>599.23</v>
      </c>
      <c r="DA1067">
        <f>AI1067</f>
        <v>5.57</v>
      </c>
      <c r="DB1067">
        <f>ROUND(((ROUND(AT1067*CZ1067,2)*1)*1),6)</f>
        <v>22471.13</v>
      </c>
      <c r="DC1067">
        <f>ROUND(((ROUND(AT1067*AG1067,2)*1)*1),6)</f>
        <v>0</v>
      </c>
      <c r="DD1067" t="s">
        <v>3</v>
      </c>
      <c r="DE1067" t="s">
        <v>3</v>
      </c>
      <c r="DF1067">
        <f>ROUND(ROUND(AE1067*AI1067,2)*CX1067,2)</f>
        <v>20026.259999999998</v>
      </c>
      <c r="DG1067">
        <f t="shared" si="611"/>
        <v>0</v>
      </c>
      <c r="DH1067">
        <f t="shared" si="612"/>
        <v>0</v>
      </c>
      <c r="DI1067">
        <f t="shared" si="604"/>
        <v>0</v>
      </c>
      <c r="DJ1067">
        <f>DF1067</f>
        <v>20026.259999999998</v>
      </c>
      <c r="DK1067">
        <v>0</v>
      </c>
      <c r="DL1067" t="s">
        <v>3</v>
      </c>
      <c r="DM1067">
        <v>0</v>
      </c>
      <c r="DN1067" t="s">
        <v>3</v>
      </c>
      <c r="DO1067">
        <v>0</v>
      </c>
    </row>
    <row r="1068" spans="1:119" x14ac:dyDescent="0.2">
      <c r="A1068">
        <f>ROW(Source!A566)</f>
        <v>566</v>
      </c>
      <c r="B1068">
        <v>85736473</v>
      </c>
      <c r="C1068">
        <v>85738472</v>
      </c>
      <c r="D1068">
        <v>0</v>
      </c>
      <c r="E1068">
        <v>0</v>
      </c>
      <c r="F1068">
        <v>1</v>
      </c>
      <c r="G1068">
        <v>1081</v>
      </c>
      <c r="H1068">
        <v>3</v>
      </c>
      <c r="I1068" t="s">
        <v>584</v>
      </c>
      <c r="J1068" t="s">
        <v>3</v>
      </c>
      <c r="K1068" t="s">
        <v>585</v>
      </c>
      <c r="L1068">
        <v>1035</v>
      </c>
      <c r="N1068">
        <v>1013</v>
      </c>
      <c r="O1068" t="s">
        <v>586</v>
      </c>
      <c r="P1068" t="s">
        <v>586</v>
      </c>
      <c r="Q1068">
        <v>1</v>
      </c>
      <c r="W1068">
        <v>0</v>
      </c>
      <c r="X1068">
        <v>1877527847</v>
      </c>
      <c r="Y1068">
        <f>((AT1068*1)*1)</f>
        <v>12.5</v>
      </c>
      <c r="AA1068">
        <v>36300.25</v>
      </c>
      <c r="AB1068">
        <v>0</v>
      </c>
      <c r="AC1068">
        <v>0</v>
      </c>
      <c r="AD1068">
        <v>0</v>
      </c>
      <c r="AE1068">
        <v>3689.0499999999997</v>
      </c>
      <c r="AF1068">
        <v>0</v>
      </c>
      <c r="AG1068">
        <v>0</v>
      </c>
      <c r="AH1068">
        <v>0</v>
      </c>
      <c r="AI1068">
        <v>9.84</v>
      </c>
      <c r="AJ1068">
        <v>1</v>
      </c>
      <c r="AK1068">
        <v>1</v>
      </c>
      <c r="AL1068">
        <v>1</v>
      </c>
      <c r="AM1068">
        <v>0</v>
      </c>
      <c r="AN1068">
        <v>0</v>
      </c>
      <c r="AO1068">
        <v>0</v>
      </c>
      <c r="AP1068">
        <v>1</v>
      </c>
      <c r="AQ1068">
        <v>0</v>
      </c>
      <c r="AR1068">
        <v>0</v>
      </c>
      <c r="AS1068" t="s">
        <v>3</v>
      </c>
      <c r="AT1068">
        <v>12.5</v>
      </c>
      <c r="AU1068" t="s">
        <v>42</v>
      </c>
      <c r="AV1068">
        <v>0</v>
      </c>
      <c r="AW1068">
        <v>1</v>
      </c>
      <c r="AX1068">
        <v>-1</v>
      </c>
      <c r="AY1068">
        <v>0</v>
      </c>
      <c r="AZ1068">
        <v>0</v>
      </c>
      <c r="BA1068" t="s">
        <v>3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CV1068">
        <v>0</v>
      </c>
      <c r="CW1068">
        <v>0</v>
      </c>
      <c r="CX1068">
        <f>ROUND(Y1068*Source!I566,9)</f>
        <v>2</v>
      </c>
      <c r="CY1068">
        <f>AA1068</f>
        <v>36300.25</v>
      </c>
      <c r="CZ1068">
        <f>AE1068</f>
        <v>3689.0499999999997</v>
      </c>
      <c r="DA1068">
        <f>AI1068</f>
        <v>9.84</v>
      </c>
      <c r="DB1068">
        <f>ROUND(((ROUND(AT1068*CZ1068,2)*1)*1),6)</f>
        <v>46113.13</v>
      </c>
      <c r="DC1068">
        <f>ROUND(((ROUND(AT1068*AG1068,2)*1)*1),6)</f>
        <v>0</v>
      </c>
      <c r="DD1068" t="s">
        <v>3</v>
      </c>
      <c r="DE1068" t="s">
        <v>3</v>
      </c>
      <c r="DF1068">
        <f>ROUND(ROUND(AE1068*AI1068,2)*CX1068,2)</f>
        <v>72600.5</v>
      </c>
      <c r="DG1068">
        <f t="shared" si="611"/>
        <v>0</v>
      </c>
      <c r="DH1068">
        <f t="shared" si="612"/>
        <v>0</v>
      </c>
      <c r="DI1068">
        <f t="shared" si="604"/>
        <v>0</v>
      </c>
      <c r="DJ1068">
        <f>DF1068</f>
        <v>72600.5</v>
      </c>
      <c r="DK1068">
        <v>0</v>
      </c>
      <c r="DL1068" t="s">
        <v>3</v>
      </c>
      <c r="DM1068">
        <v>0</v>
      </c>
      <c r="DN1068" t="s">
        <v>3</v>
      </c>
      <c r="DO1068">
        <v>0</v>
      </c>
    </row>
    <row r="1069" spans="1:119" x14ac:dyDescent="0.2">
      <c r="A1069">
        <f>ROW(Source!A573)</f>
        <v>573</v>
      </c>
      <c r="B1069">
        <v>85736471</v>
      </c>
      <c r="C1069">
        <v>85738473</v>
      </c>
      <c r="D1069">
        <v>85164021</v>
      </c>
      <c r="E1069">
        <v>1081</v>
      </c>
      <c r="F1069">
        <v>1</v>
      </c>
      <c r="G1069">
        <v>1081</v>
      </c>
      <c r="H1069">
        <v>1</v>
      </c>
      <c r="I1069" t="s">
        <v>684</v>
      </c>
      <c r="J1069" t="s">
        <v>3</v>
      </c>
      <c r="K1069" t="s">
        <v>685</v>
      </c>
      <c r="L1069">
        <v>1191</v>
      </c>
      <c r="N1069">
        <v>1013</v>
      </c>
      <c r="O1069" t="s">
        <v>686</v>
      </c>
      <c r="P1069" t="s">
        <v>686</v>
      </c>
      <c r="Q1069">
        <v>1</v>
      </c>
      <c r="W1069">
        <v>0</v>
      </c>
      <c r="X1069">
        <v>476480486</v>
      </c>
      <c r="Y1069">
        <f>((AT1069*1.15)*1.2)</f>
        <v>20.7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</v>
      </c>
      <c r="AJ1069">
        <v>1</v>
      </c>
      <c r="AK1069">
        <v>1</v>
      </c>
      <c r="AL1069">
        <v>1</v>
      </c>
      <c r="AM1069">
        <v>-2</v>
      </c>
      <c r="AN1069">
        <v>0</v>
      </c>
      <c r="AO1069">
        <v>1</v>
      </c>
      <c r="AP1069">
        <v>1</v>
      </c>
      <c r="AQ1069">
        <v>0</v>
      </c>
      <c r="AR1069">
        <v>0</v>
      </c>
      <c r="AS1069" t="s">
        <v>3</v>
      </c>
      <c r="AT1069">
        <v>15</v>
      </c>
      <c r="AU1069" t="s">
        <v>141</v>
      </c>
      <c r="AV1069">
        <v>1</v>
      </c>
      <c r="AW1069">
        <v>2</v>
      </c>
      <c r="AX1069">
        <v>85738488</v>
      </c>
      <c r="AY1069">
        <v>1</v>
      </c>
      <c r="AZ1069">
        <v>0</v>
      </c>
      <c r="BA1069">
        <v>1047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CU1069">
        <f>ROUND(AT1069*Source!I573*AH1069*AL1069,2)</f>
        <v>0</v>
      </c>
      <c r="CV1069">
        <f>ROUND(Y1069*Source!I573,9)</f>
        <v>7.0380000000000003</v>
      </c>
      <c r="CW1069">
        <v>0</v>
      </c>
      <c r="CX1069">
        <f>ROUND(Y1069*Source!I573,9)</f>
        <v>7.0380000000000003</v>
      </c>
      <c r="CY1069">
        <f>AD1069</f>
        <v>0</v>
      </c>
      <c r="CZ1069">
        <f>AH1069</f>
        <v>0</v>
      </c>
      <c r="DA1069">
        <f>AL1069</f>
        <v>1</v>
      </c>
      <c r="DB1069">
        <f>ROUND(((ROUND(AT1069*CZ1069,2)*1.15)*1.2),6)</f>
        <v>0</v>
      </c>
      <c r="DC1069">
        <f>ROUND(((ROUND(AT1069*AG1069,2)*1.15)*1.2),6)</f>
        <v>0</v>
      </c>
      <c r="DD1069" t="s">
        <v>3</v>
      </c>
      <c r="DE1069" t="s">
        <v>3</v>
      </c>
      <c r="DF1069">
        <f t="shared" ref="DF1069:DF1075" si="613">ROUND(ROUND(AE1069,2)*CX1069,2)</f>
        <v>0</v>
      </c>
      <c r="DG1069">
        <f t="shared" si="611"/>
        <v>0</v>
      </c>
      <c r="DH1069">
        <f t="shared" si="612"/>
        <v>0</v>
      </c>
      <c r="DI1069">
        <f t="shared" si="604"/>
        <v>0</v>
      </c>
      <c r="DJ1069">
        <f>DI1069</f>
        <v>0</v>
      </c>
      <c r="DK1069">
        <v>0</v>
      </c>
      <c r="DL1069" t="s">
        <v>3</v>
      </c>
      <c r="DM1069">
        <v>0</v>
      </c>
      <c r="DN1069" t="s">
        <v>3</v>
      </c>
      <c r="DO1069">
        <v>0</v>
      </c>
    </row>
    <row r="1070" spans="1:119" x14ac:dyDescent="0.2">
      <c r="A1070">
        <f>ROW(Source!A573)</f>
        <v>573</v>
      </c>
      <c r="B1070">
        <v>85736471</v>
      </c>
      <c r="C1070">
        <v>85738473</v>
      </c>
      <c r="D1070">
        <v>85229932</v>
      </c>
      <c r="E1070">
        <v>1</v>
      </c>
      <c r="F1070">
        <v>1</v>
      </c>
      <c r="G1070">
        <v>1081</v>
      </c>
      <c r="H1070">
        <v>2</v>
      </c>
      <c r="I1070" t="s">
        <v>704</v>
      </c>
      <c r="J1070" t="s">
        <v>705</v>
      </c>
      <c r="K1070" t="s">
        <v>706</v>
      </c>
      <c r="L1070">
        <v>1368</v>
      </c>
      <c r="N1070">
        <v>1011</v>
      </c>
      <c r="O1070" t="s">
        <v>690</v>
      </c>
      <c r="P1070" t="s">
        <v>690</v>
      </c>
      <c r="Q1070">
        <v>1</v>
      </c>
      <c r="W1070">
        <v>0</v>
      </c>
      <c r="X1070">
        <v>874612079</v>
      </c>
      <c r="Y1070">
        <f>((AT1070*1.25)*1.2)</f>
        <v>0.22499999999999998</v>
      </c>
      <c r="AA1070">
        <v>0</v>
      </c>
      <c r="AB1070">
        <v>88.67</v>
      </c>
      <c r="AC1070">
        <v>13.47</v>
      </c>
      <c r="AD1070">
        <v>0</v>
      </c>
      <c r="AE1070">
        <v>0</v>
      </c>
      <c r="AF1070">
        <v>83.1</v>
      </c>
      <c r="AG1070">
        <v>12.62</v>
      </c>
      <c r="AH1070">
        <v>0</v>
      </c>
      <c r="AI1070">
        <v>1</v>
      </c>
      <c r="AJ1070">
        <v>1</v>
      </c>
      <c r="AK1070">
        <v>1</v>
      </c>
      <c r="AL1070">
        <v>1</v>
      </c>
      <c r="AM1070">
        <v>-2</v>
      </c>
      <c r="AN1070">
        <v>0</v>
      </c>
      <c r="AO1070">
        <v>1</v>
      </c>
      <c r="AP1070">
        <v>1</v>
      </c>
      <c r="AQ1070">
        <v>0</v>
      </c>
      <c r="AR1070">
        <v>0</v>
      </c>
      <c r="AS1070" t="s">
        <v>3</v>
      </c>
      <c r="AT1070">
        <v>0.15</v>
      </c>
      <c r="AU1070" t="s">
        <v>140</v>
      </c>
      <c r="AV1070">
        <v>0</v>
      </c>
      <c r="AW1070">
        <v>2</v>
      </c>
      <c r="AX1070">
        <v>85738489</v>
      </c>
      <c r="AY1070">
        <v>1</v>
      </c>
      <c r="AZ1070">
        <v>0</v>
      </c>
      <c r="BA1070">
        <v>1048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CV1070">
        <v>0</v>
      </c>
      <c r="CW1070">
        <f>ROUND(Y1070*Source!I573*DO1070,9)</f>
        <v>0.96543000000000001</v>
      </c>
      <c r="CX1070">
        <f>ROUND(Y1070*Source!I573,9)</f>
        <v>7.6499999999999999E-2</v>
      </c>
      <c r="CY1070">
        <f>AB1070</f>
        <v>88.67</v>
      </c>
      <c r="CZ1070">
        <f>AF1070</f>
        <v>83.1</v>
      </c>
      <c r="DA1070">
        <f>AJ1070</f>
        <v>1</v>
      </c>
      <c r="DB1070">
        <f>ROUND(((ROUND(AT1070*CZ1070,2)*1.25)*1.2),6)</f>
        <v>18.704999999999998</v>
      </c>
      <c r="DC1070">
        <f>ROUND(((ROUND(AT1070*AG1070,2)*1.25)*1.2),6)</f>
        <v>2.835</v>
      </c>
      <c r="DD1070" t="s">
        <v>3</v>
      </c>
      <c r="DE1070" t="s">
        <v>3</v>
      </c>
      <c r="DF1070">
        <f t="shared" si="613"/>
        <v>0</v>
      </c>
      <c r="DG1070">
        <f t="shared" si="611"/>
        <v>6.36</v>
      </c>
      <c r="DH1070">
        <f t="shared" si="612"/>
        <v>0.97</v>
      </c>
      <c r="DI1070">
        <f t="shared" si="604"/>
        <v>0</v>
      </c>
      <c r="DJ1070">
        <f>DG1070</f>
        <v>6.36</v>
      </c>
      <c r="DK1070">
        <v>0</v>
      </c>
      <c r="DL1070" t="s">
        <v>707</v>
      </c>
      <c r="DM1070">
        <v>0</v>
      </c>
      <c r="DN1070" t="s">
        <v>686</v>
      </c>
      <c r="DO1070">
        <v>12.62</v>
      </c>
    </row>
    <row r="1071" spans="1:119" x14ac:dyDescent="0.2">
      <c r="A1071">
        <f>ROW(Source!A573)</f>
        <v>573</v>
      </c>
      <c r="B1071">
        <v>85736471</v>
      </c>
      <c r="C1071">
        <v>85738473</v>
      </c>
      <c r="D1071">
        <v>85212240</v>
      </c>
      <c r="E1071">
        <v>1</v>
      </c>
      <c r="F1071">
        <v>1</v>
      </c>
      <c r="G1071">
        <v>1081</v>
      </c>
      <c r="H1071">
        <v>3</v>
      </c>
      <c r="I1071" t="s">
        <v>597</v>
      </c>
      <c r="J1071" t="s">
        <v>599</v>
      </c>
      <c r="K1071" t="s">
        <v>598</v>
      </c>
      <c r="L1071">
        <v>1391</v>
      </c>
      <c r="N1071">
        <v>1013</v>
      </c>
      <c r="O1071" t="s">
        <v>229</v>
      </c>
      <c r="P1071" t="s">
        <v>229</v>
      </c>
      <c r="Q1071">
        <v>1</v>
      </c>
      <c r="W1071">
        <v>0</v>
      </c>
      <c r="X1071">
        <v>235731408</v>
      </c>
      <c r="Y1071">
        <f>((AT1071*1)*1)</f>
        <v>5.8823530000000002</v>
      </c>
      <c r="AA1071">
        <v>15.74</v>
      </c>
      <c r="AB1071">
        <v>0</v>
      </c>
      <c r="AC1071">
        <v>0</v>
      </c>
      <c r="AD1071">
        <v>0</v>
      </c>
      <c r="AE1071">
        <v>15.74</v>
      </c>
      <c r="AF1071">
        <v>0</v>
      </c>
      <c r="AG1071">
        <v>0</v>
      </c>
      <c r="AH1071">
        <v>0</v>
      </c>
      <c r="AI1071">
        <v>1</v>
      </c>
      <c r="AJ1071">
        <v>1</v>
      </c>
      <c r="AK1071">
        <v>1</v>
      </c>
      <c r="AL1071">
        <v>1</v>
      </c>
      <c r="AM1071">
        <v>0</v>
      </c>
      <c r="AN1071">
        <v>0</v>
      </c>
      <c r="AO1071">
        <v>0</v>
      </c>
      <c r="AP1071">
        <v>1</v>
      </c>
      <c r="AQ1071">
        <v>0</v>
      </c>
      <c r="AR1071">
        <v>0</v>
      </c>
      <c r="AS1071" t="s">
        <v>3</v>
      </c>
      <c r="AT1071">
        <v>5.8823530000000002</v>
      </c>
      <c r="AU1071" t="s">
        <v>42</v>
      </c>
      <c r="AV1071">
        <v>0</v>
      </c>
      <c r="AW1071">
        <v>1</v>
      </c>
      <c r="AX1071">
        <v>-1</v>
      </c>
      <c r="AY1071">
        <v>0</v>
      </c>
      <c r="AZ1071">
        <v>0</v>
      </c>
      <c r="BA1071" t="s">
        <v>3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CV1071">
        <v>0</v>
      </c>
      <c r="CW1071">
        <v>0</v>
      </c>
      <c r="CX1071">
        <f>ROUND(Y1071*Source!I573,9)</f>
        <v>2.0000000199999999</v>
      </c>
      <c r="CY1071">
        <f>AA1071</f>
        <v>15.74</v>
      </c>
      <c r="CZ1071">
        <f>AE1071</f>
        <v>15.74</v>
      </c>
      <c r="DA1071">
        <f>AI1071</f>
        <v>1</v>
      </c>
      <c r="DB1071">
        <f>ROUND(((ROUND(AT1071*CZ1071,2)*1)*1),6)</f>
        <v>92.59</v>
      </c>
      <c r="DC1071">
        <f>ROUND(((ROUND(AT1071*AG1071,2)*1)*1),6)</f>
        <v>0</v>
      </c>
      <c r="DD1071" t="s">
        <v>3</v>
      </c>
      <c r="DE1071" t="s">
        <v>3</v>
      </c>
      <c r="DF1071">
        <f t="shared" si="613"/>
        <v>31.48</v>
      </c>
      <c r="DG1071">
        <f t="shared" si="611"/>
        <v>0</v>
      </c>
      <c r="DH1071">
        <f t="shared" si="612"/>
        <v>0</v>
      </c>
      <c r="DI1071">
        <f t="shared" si="604"/>
        <v>0</v>
      </c>
      <c r="DJ1071">
        <f>DF1071</f>
        <v>31.48</v>
      </c>
      <c r="DK1071">
        <v>0</v>
      </c>
      <c r="DL1071" t="s">
        <v>3</v>
      </c>
      <c r="DM1071">
        <v>0</v>
      </c>
      <c r="DN1071" t="s">
        <v>3</v>
      </c>
      <c r="DO1071">
        <v>0</v>
      </c>
    </row>
    <row r="1072" spans="1:119" x14ac:dyDescent="0.2">
      <c r="A1072">
        <f>ROW(Source!A573)</f>
        <v>573</v>
      </c>
      <c r="B1072">
        <v>85736471</v>
      </c>
      <c r="C1072">
        <v>85738473</v>
      </c>
      <c r="D1072">
        <v>85217939</v>
      </c>
      <c r="E1072">
        <v>1</v>
      </c>
      <c r="F1072">
        <v>1</v>
      </c>
      <c r="G1072">
        <v>1081</v>
      </c>
      <c r="H1072">
        <v>3</v>
      </c>
      <c r="I1072" t="s">
        <v>593</v>
      </c>
      <c r="J1072" t="s">
        <v>595</v>
      </c>
      <c r="K1072" t="s">
        <v>594</v>
      </c>
      <c r="L1072">
        <v>1391</v>
      </c>
      <c r="N1072">
        <v>1013</v>
      </c>
      <c r="O1072" t="s">
        <v>229</v>
      </c>
      <c r="P1072" t="s">
        <v>229</v>
      </c>
      <c r="Q1072">
        <v>1</v>
      </c>
      <c r="W1072">
        <v>0</v>
      </c>
      <c r="X1072">
        <v>2131257976</v>
      </c>
      <c r="Y1072">
        <f>((AT1072*1)*1)</f>
        <v>2.941176</v>
      </c>
      <c r="AA1072">
        <v>220.9</v>
      </c>
      <c r="AB1072">
        <v>0</v>
      </c>
      <c r="AC1072">
        <v>0</v>
      </c>
      <c r="AD1072">
        <v>0</v>
      </c>
      <c r="AE1072">
        <v>220.9</v>
      </c>
      <c r="AF1072">
        <v>0</v>
      </c>
      <c r="AG1072">
        <v>0</v>
      </c>
      <c r="AH1072">
        <v>0</v>
      </c>
      <c r="AI1072">
        <v>1</v>
      </c>
      <c r="AJ1072">
        <v>1</v>
      </c>
      <c r="AK1072">
        <v>1</v>
      </c>
      <c r="AL1072">
        <v>1</v>
      </c>
      <c r="AM1072">
        <v>0</v>
      </c>
      <c r="AN1072">
        <v>0</v>
      </c>
      <c r="AO1072">
        <v>0</v>
      </c>
      <c r="AP1072">
        <v>1</v>
      </c>
      <c r="AQ1072">
        <v>0</v>
      </c>
      <c r="AR1072">
        <v>0</v>
      </c>
      <c r="AS1072" t="s">
        <v>3</v>
      </c>
      <c r="AT1072">
        <v>2.941176</v>
      </c>
      <c r="AU1072" t="s">
        <v>42</v>
      </c>
      <c r="AV1072">
        <v>0</v>
      </c>
      <c r="AW1072">
        <v>1</v>
      </c>
      <c r="AX1072">
        <v>-1</v>
      </c>
      <c r="AY1072">
        <v>0</v>
      </c>
      <c r="AZ1072">
        <v>0</v>
      </c>
      <c r="BA1072" t="s">
        <v>3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CV1072">
        <v>0</v>
      </c>
      <c r="CW1072">
        <v>0</v>
      </c>
      <c r="CX1072">
        <f>ROUND(Y1072*Source!I573,9)</f>
        <v>0.99999983999999997</v>
      </c>
      <c r="CY1072">
        <f>AA1072</f>
        <v>220.9</v>
      </c>
      <c r="CZ1072">
        <f>AE1072</f>
        <v>220.9</v>
      </c>
      <c r="DA1072">
        <f>AI1072</f>
        <v>1</v>
      </c>
      <c r="DB1072">
        <f>ROUND(((ROUND(AT1072*CZ1072,2)*1)*1),6)</f>
        <v>649.71</v>
      </c>
      <c r="DC1072">
        <f>ROUND(((ROUND(AT1072*AG1072,2)*1)*1),6)</f>
        <v>0</v>
      </c>
      <c r="DD1072" t="s">
        <v>3</v>
      </c>
      <c r="DE1072" t="s">
        <v>3</v>
      </c>
      <c r="DF1072">
        <f t="shared" si="613"/>
        <v>220.9</v>
      </c>
      <c r="DG1072">
        <f t="shared" si="611"/>
        <v>0</v>
      </c>
      <c r="DH1072">
        <f t="shared" si="612"/>
        <v>0</v>
      </c>
      <c r="DI1072">
        <f t="shared" si="604"/>
        <v>0</v>
      </c>
      <c r="DJ1072">
        <f>DF1072</f>
        <v>220.9</v>
      </c>
      <c r="DK1072">
        <v>0</v>
      </c>
      <c r="DL1072" t="s">
        <v>3</v>
      </c>
      <c r="DM1072">
        <v>0</v>
      </c>
      <c r="DN1072" t="s">
        <v>3</v>
      </c>
      <c r="DO1072">
        <v>0</v>
      </c>
    </row>
    <row r="1073" spans="1:119" x14ac:dyDescent="0.2">
      <c r="A1073">
        <f>ROW(Source!A573)</f>
        <v>573</v>
      </c>
      <c r="B1073">
        <v>85736471</v>
      </c>
      <c r="C1073">
        <v>85738473</v>
      </c>
      <c r="D1073">
        <v>85217971</v>
      </c>
      <c r="E1073">
        <v>1</v>
      </c>
      <c r="F1073">
        <v>1</v>
      </c>
      <c r="G1073">
        <v>1081</v>
      </c>
      <c r="H1073">
        <v>3</v>
      </c>
      <c r="I1073" t="s">
        <v>601</v>
      </c>
      <c r="J1073" t="s">
        <v>603</v>
      </c>
      <c r="K1073" t="s">
        <v>602</v>
      </c>
      <c r="L1073">
        <v>1391</v>
      </c>
      <c r="N1073">
        <v>1013</v>
      </c>
      <c r="O1073" t="s">
        <v>229</v>
      </c>
      <c r="P1073" t="s">
        <v>229</v>
      </c>
      <c r="Q1073">
        <v>1</v>
      </c>
      <c r="W1073">
        <v>0</v>
      </c>
      <c r="X1073">
        <v>976417481</v>
      </c>
      <c r="Y1073">
        <f>((AT1073*1)*1)</f>
        <v>97.058824000000001</v>
      </c>
      <c r="AA1073">
        <v>344.15</v>
      </c>
      <c r="AB1073">
        <v>0</v>
      </c>
      <c r="AC1073">
        <v>0</v>
      </c>
      <c r="AD1073">
        <v>0</v>
      </c>
      <c r="AE1073">
        <v>344.15</v>
      </c>
      <c r="AF1073">
        <v>0</v>
      </c>
      <c r="AG1073">
        <v>0</v>
      </c>
      <c r="AH1073">
        <v>0</v>
      </c>
      <c r="AI1073">
        <v>1</v>
      </c>
      <c r="AJ1073">
        <v>1</v>
      </c>
      <c r="AK1073">
        <v>1</v>
      </c>
      <c r="AL1073">
        <v>1</v>
      </c>
      <c r="AM1073">
        <v>0</v>
      </c>
      <c r="AN1073">
        <v>0</v>
      </c>
      <c r="AO1073">
        <v>0</v>
      </c>
      <c r="AP1073">
        <v>1</v>
      </c>
      <c r="AQ1073">
        <v>0</v>
      </c>
      <c r="AR1073">
        <v>0</v>
      </c>
      <c r="AS1073" t="s">
        <v>3</v>
      </c>
      <c r="AT1073">
        <v>97.058824000000001</v>
      </c>
      <c r="AU1073" t="s">
        <v>42</v>
      </c>
      <c r="AV1073">
        <v>0</v>
      </c>
      <c r="AW1073">
        <v>1</v>
      </c>
      <c r="AX1073">
        <v>-1</v>
      </c>
      <c r="AY1073">
        <v>0</v>
      </c>
      <c r="AZ1073">
        <v>0</v>
      </c>
      <c r="BA1073" t="s">
        <v>3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CV1073">
        <v>0</v>
      </c>
      <c r="CW1073">
        <v>0</v>
      </c>
      <c r="CX1073">
        <f>ROUND(Y1073*Source!I573,9)</f>
        <v>33.000000159999999</v>
      </c>
      <c r="CY1073">
        <f>AA1073</f>
        <v>344.15</v>
      </c>
      <c r="CZ1073">
        <f>AE1073</f>
        <v>344.15</v>
      </c>
      <c r="DA1073">
        <f>AI1073</f>
        <v>1</v>
      </c>
      <c r="DB1073">
        <f>ROUND(((ROUND(AT1073*CZ1073,2)*1)*1),6)</f>
        <v>33402.79</v>
      </c>
      <c r="DC1073">
        <f>ROUND(((ROUND(AT1073*AG1073,2)*1)*1),6)</f>
        <v>0</v>
      </c>
      <c r="DD1073" t="s">
        <v>3</v>
      </c>
      <c r="DE1073" t="s">
        <v>3</v>
      </c>
      <c r="DF1073">
        <f t="shared" si="613"/>
        <v>11356.95</v>
      </c>
      <c r="DG1073">
        <f t="shared" si="611"/>
        <v>0</v>
      </c>
      <c r="DH1073">
        <f t="shared" si="612"/>
        <v>0</v>
      </c>
      <c r="DI1073">
        <f t="shared" si="604"/>
        <v>0</v>
      </c>
      <c r="DJ1073">
        <f>DF1073</f>
        <v>11356.95</v>
      </c>
      <c r="DK1073">
        <v>0</v>
      </c>
      <c r="DL1073" t="s">
        <v>3</v>
      </c>
      <c r="DM1073">
        <v>0</v>
      </c>
      <c r="DN1073" t="s">
        <v>3</v>
      </c>
      <c r="DO1073">
        <v>0</v>
      </c>
    </row>
    <row r="1074" spans="1:119" x14ac:dyDescent="0.2">
      <c r="A1074">
        <f>ROW(Source!A574)</f>
        <v>574</v>
      </c>
      <c r="B1074">
        <v>85736473</v>
      </c>
      <c r="C1074">
        <v>85738473</v>
      </c>
      <c r="D1074">
        <v>85164021</v>
      </c>
      <c r="E1074">
        <v>1081</v>
      </c>
      <c r="F1074">
        <v>1</v>
      </c>
      <c r="G1074">
        <v>1081</v>
      </c>
      <c r="H1074">
        <v>1</v>
      </c>
      <c r="I1074" t="s">
        <v>684</v>
      </c>
      <c r="J1074" t="s">
        <v>3</v>
      </c>
      <c r="K1074" t="s">
        <v>685</v>
      </c>
      <c r="L1074">
        <v>1191</v>
      </c>
      <c r="N1074">
        <v>1013</v>
      </c>
      <c r="O1074" t="s">
        <v>686</v>
      </c>
      <c r="P1074" t="s">
        <v>686</v>
      </c>
      <c r="Q1074">
        <v>1</v>
      </c>
      <c r="W1074">
        <v>0</v>
      </c>
      <c r="X1074">
        <v>476480486</v>
      </c>
      <c r="Y1074">
        <f>((AT1074*1.15)*1.2)</f>
        <v>20.7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1</v>
      </c>
      <c r="AJ1074">
        <v>1</v>
      </c>
      <c r="AK1074">
        <v>1</v>
      </c>
      <c r="AL1074">
        <v>1</v>
      </c>
      <c r="AM1074">
        <v>5</v>
      </c>
      <c r="AN1074">
        <v>0</v>
      </c>
      <c r="AO1074">
        <v>1</v>
      </c>
      <c r="AP1074">
        <v>1</v>
      </c>
      <c r="AQ1074">
        <v>0</v>
      </c>
      <c r="AR1074">
        <v>0</v>
      </c>
      <c r="AS1074" t="s">
        <v>3</v>
      </c>
      <c r="AT1074">
        <v>15</v>
      </c>
      <c r="AU1074" t="s">
        <v>141</v>
      </c>
      <c r="AV1074">
        <v>1</v>
      </c>
      <c r="AW1074">
        <v>2</v>
      </c>
      <c r="AX1074">
        <v>85738488</v>
      </c>
      <c r="AY1074">
        <v>1</v>
      </c>
      <c r="AZ1074">
        <v>0</v>
      </c>
      <c r="BA1074">
        <v>1050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CU1074">
        <f>ROUND(AT1074*Source!I574*AH1074*AL1074,2)</f>
        <v>0</v>
      </c>
      <c r="CV1074">
        <f>ROUND(Y1074*Source!I574,9)</f>
        <v>7.0380000000000003</v>
      </c>
      <c r="CW1074">
        <v>0</v>
      </c>
      <c r="CX1074">
        <f>ROUND(Y1074*Source!I574,9)</f>
        <v>7.0380000000000003</v>
      </c>
      <c r="CY1074">
        <f>AD1074</f>
        <v>0</v>
      </c>
      <c r="CZ1074">
        <f>AH1074</f>
        <v>0</v>
      </c>
      <c r="DA1074">
        <f>AL1074</f>
        <v>1</v>
      </c>
      <c r="DB1074">
        <f>ROUND(((ROUND(AT1074*CZ1074,2)*1.15)*1.2),6)</f>
        <v>0</v>
      </c>
      <c r="DC1074">
        <f>ROUND(((ROUND(AT1074*AG1074,2)*1.15)*1.2),6)</f>
        <v>0</v>
      </c>
      <c r="DD1074" t="s">
        <v>3</v>
      </c>
      <c r="DE1074" t="s">
        <v>3</v>
      </c>
      <c r="DF1074">
        <f t="shared" si="613"/>
        <v>0</v>
      </c>
      <c r="DG1074">
        <f t="shared" si="611"/>
        <v>0</v>
      </c>
      <c r="DH1074">
        <f t="shared" si="612"/>
        <v>0</v>
      </c>
      <c r="DI1074">
        <f t="shared" si="604"/>
        <v>0</v>
      </c>
      <c r="DJ1074">
        <f>DI1074</f>
        <v>0</v>
      </c>
      <c r="DK1074">
        <v>0</v>
      </c>
      <c r="DL1074" t="s">
        <v>3</v>
      </c>
      <c r="DM1074">
        <v>0</v>
      </c>
      <c r="DN1074" t="s">
        <v>3</v>
      </c>
      <c r="DO1074">
        <v>0</v>
      </c>
    </row>
    <row r="1075" spans="1:119" x14ac:dyDescent="0.2">
      <c r="A1075">
        <f>ROW(Source!A574)</f>
        <v>574</v>
      </c>
      <c r="B1075">
        <v>85736473</v>
      </c>
      <c r="C1075">
        <v>85738473</v>
      </c>
      <c r="D1075">
        <v>85229932</v>
      </c>
      <c r="E1075">
        <v>1</v>
      </c>
      <c r="F1075">
        <v>1</v>
      </c>
      <c r="G1075">
        <v>1081</v>
      </c>
      <c r="H1075">
        <v>2</v>
      </c>
      <c r="I1075" t="s">
        <v>704</v>
      </c>
      <c r="J1075" t="s">
        <v>705</v>
      </c>
      <c r="K1075" t="s">
        <v>706</v>
      </c>
      <c r="L1075">
        <v>1368</v>
      </c>
      <c r="N1075">
        <v>1011</v>
      </c>
      <c r="O1075" t="s">
        <v>690</v>
      </c>
      <c r="P1075" t="s">
        <v>690</v>
      </c>
      <c r="Q1075">
        <v>1</v>
      </c>
      <c r="W1075">
        <v>0</v>
      </c>
      <c r="X1075">
        <v>874612079</v>
      </c>
      <c r="Y1075">
        <f>((AT1075*1.25)*1.2)</f>
        <v>0.22499999999999998</v>
      </c>
      <c r="AA1075">
        <v>0</v>
      </c>
      <c r="AB1075">
        <v>1513.56</v>
      </c>
      <c r="AC1075">
        <v>758.78</v>
      </c>
      <c r="AD1075">
        <v>0</v>
      </c>
      <c r="AE1075">
        <v>0</v>
      </c>
      <c r="AF1075">
        <v>83.1</v>
      </c>
      <c r="AG1075">
        <v>12.62</v>
      </c>
      <c r="AH1075">
        <v>0</v>
      </c>
      <c r="AI1075">
        <v>1</v>
      </c>
      <c r="AJ1075">
        <v>17.07</v>
      </c>
      <c r="AK1075">
        <v>56.35</v>
      </c>
      <c r="AL1075">
        <v>1</v>
      </c>
      <c r="AM1075">
        <v>2</v>
      </c>
      <c r="AN1075">
        <v>0</v>
      </c>
      <c r="AO1075">
        <v>1</v>
      </c>
      <c r="AP1075">
        <v>1</v>
      </c>
      <c r="AQ1075">
        <v>0</v>
      </c>
      <c r="AR1075">
        <v>0</v>
      </c>
      <c r="AS1075" t="s">
        <v>3</v>
      </c>
      <c r="AT1075">
        <v>0.15</v>
      </c>
      <c r="AU1075" t="s">
        <v>140</v>
      </c>
      <c r="AV1075">
        <v>0</v>
      </c>
      <c r="AW1075">
        <v>2</v>
      </c>
      <c r="AX1075">
        <v>85738489</v>
      </c>
      <c r="AY1075">
        <v>1</v>
      </c>
      <c r="AZ1075">
        <v>0</v>
      </c>
      <c r="BA1075">
        <v>1051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CV1075">
        <v>0</v>
      </c>
      <c r="CW1075">
        <f>ROUND(Y1075*Source!I574*DO1075,9)</f>
        <v>0.96543000000000001</v>
      </c>
      <c r="CX1075">
        <f>ROUND(Y1075*Source!I574,9)</f>
        <v>7.6499999999999999E-2</v>
      </c>
      <c r="CY1075">
        <f>AB1075</f>
        <v>1513.56</v>
      </c>
      <c r="CZ1075">
        <f>AF1075</f>
        <v>83.1</v>
      </c>
      <c r="DA1075">
        <f>AJ1075</f>
        <v>17.07</v>
      </c>
      <c r="DB1075">
        <f>ROUND(((ROUND(AT1075*CZ1075,2)*1.25)*1.2),6)</f>
        <v>18.704999999999998</v>
      </c>
      <c r="DC1075">
        <f>ROUND(((ROUND(AT1075*AG1075,2)*1.25)*1.2),6)</f>
        <v>2.835</v>
      </c>
      <c r="DD1075" t="s">
        <v>3</v>
      </c>
      <c r="DE1075" t="s">
        <v>3</v>
      </c>
      <c r="DF1075">
        <f t="shared" si="613"/>
        <v>0</v>
      </c>
      <c r="DG1075">
        <f>ROUND(ROUND(AF1075*AJ1075,2)*CX1075,2)</f>
        <v>108.52</v>
      </c>
      <c r="DH1075">
        <f>ROUND(ROUND(AG1075*AK1075,2)*CX1075,2)</f>
        <v>54.4</v>
      </c>
      <c r="DI1075">
        <f t="shared" si="604"/>
        <v>0</v>
      </c>
      <c r="DJ1075">
        <f>DG1075</f>
        <v>108.52</v>
      </c>
      <c r="DK1075">
        <v>0</v>
      </c>
      <c r="DL1075" t="s">
        <v>707</v>
      </c>
      <c r="DM1075">
        <v>0</v>
      </c>
      <c r="DN1075" t="s">
        <v>686</v>
      </c>
      <c r="DO1075">
        <v>12.62</v>
      </c>
    </row>
    <row r="1076" spans="1:119" x14ac:dyDescent="0.2">
      <c r="A1076">
        <f>ROW(Source!A574)</f>
        <v>574</v>
      </c>
      <c r="B1076">
        <v>85736473</v>
      </c>
      <c r="C1076">
        <v>85738473</v>
      </c>
      <c r="D1076">
        <v>85212240</v>
      </c>
      <c r="E1076">
        <v>1</v>
      </c>
      <c r="F1076">
        <v>1</v>
      </c>
      <c r="G1076">
        <v>1081</v>
      </c>
      <c r="H1076">
        <v>3</v>
      </c>
      <c r="I1076" t="s">
        <v>597</v>
      </c>
      <c r="J1076" t="s">
        <v>599</v>
      </c>
      <c r="K1076" t="s">
        <v>598</v>
      </c>
      <c r="L1076">
        <v>1391</v>
      </c>
      <c r="N1076">
        <v>1013</v>
      </c>
      <c r="O1076" t="s">
        <v>229</v>
      </c>
      <c r="P1076" t="s">
        <v>229</v>
      </c>
      <c r="Q1076">
        <v>1</v>
      </c>
      <c r="W1076">
        <v>0</v>
      </c>
      <c r="X1076">
        <v>235731408</v>
      </c>
      <c r="Y1076">
        <f>((AT1076*1)*1)</f>
        <v>5.8823530000000002</v>
      </c>
      <c r="AA1076">
        <v>77.28</v>
      </c>
      <c r="AB1076">
        <v>0</v>
      </c>
      <c r="AC1076">
        <v>0</v>
      </c>
      <c r="AD1076">
        <v>0</v>
      </c>
      <c r="AE1076">
        <v>15.74</v>
      </c>
      <c r="AF1076">
        <v>0</v>
      </c>
      <c r="AG1076">
        <v>0</v>
      </c>
      <c r="AH1076">
        <v>0</v>
      </c>
      <c r="AI1076">
        <v>4.91</v>
      </c>
      <c r="AJ1076">
        <v>1</v>
      </c>
      <c r="AK1076">
        <v>1</v>
      </c>
      <c r="AL1076">
        <v>1</v>
      </c>
      <c r="AM1076">
        <v>0</v>
      </c>
      <c r="AN1076">
        <v>0</v>
      </c>
      <c r="AO1076">
        <v>0</v>
      </c>
      <c r="AP1076">
        <v>1</v>
      </c>
      <c r="AQ1076">
        <v>0</v>
      </c>
      <c r="AR1076">
        <v>0</v>
      </c>
      <c r="AS1076" t="s">
        <v>3</v>
      </c>
      <c r="AT1076">
        <v>5.8823530000000002</v>
      </c>
      <c r="AU1076" t="s">
        <v>42</v>
      </c>
      <c r="AV1076">
        <v>0</v>
      </c>
      <c r="AW1076">
        <v>1</v>
      </c>
      <c r="AX1076">
        <v>-1</v>
      </c>
      <c r="AY1076">
        <v>0</v>
      </c>
      <c r="AZ1076">
        <v>0</v>
      </c>
      <c r="BA1076" t="s">
        <v>3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CV1076">
        <v>0</v>
      </c>
      <c r="CW1076">
        <v>0</v>
      </c>
      <c r="CX1076">
        <f>ROUND(Y1076*Source!I574,9)</f>
        <v>2.0000000199999999</v>
      </c>
      <c r="CY1076">
        <f>AA1076</f>
        <v>77.28</v>
      </c>
      <c r="CZ1076">
        <f>AE1076</f>
        <v>15.74</v>
      </c>
      <c r="DA1076">
        <f>AI1076</f>
        <v>4.91</v>
      </c>
      <c r="DB1076">
        <f>ROUND(((ROUND(AT1076*CZ1076,2)*1)*1),6)</f>
        <v>92.59</v>
      </c>
      <c r="DC1076">
        <f>ROUND(((ROUND(AT1076*AG1076,2)*1)*1),6)</f>
        <v>0</v>
      </c>
      <c r="DD1076" t="s">
        <v>3</v>
      </c>
      <c r="DE1076" t="s">
        <v>3</v>
      </c>
      <c r="DF1076">
        <f>ROUND(ROUND(AE1076*AI1076,2)*CX1076,2)</f>
        <v>154.56</v>
      </c>
      <c r="DG1076">
        <f t="shared" ref="DG1076:DG1082" si="614">ROUND(ROUND(AF1076,2)*CX1076,2)</f>
        <v>0</v>
      </c>
      <c r="DH1076">
        <f t="shared" ref="DH1076:DH1082" si="615">ROUND(ROUND(AG1076,2)*CX1076,2)</f>
        <v>0</v>
      </c>
      <c r="DI1076">
        <f t="shared" si="604"/>
        <v>0</v>
      </c>
      <c r="DJ1076">
        <f>DF1076</f>
        <v>154.56</v>
      </c>
      <c r="DK1076">
        <v>0</v>
      </c>
      <c r="DL1076" t="s">
        <v>3</v>
      </c>
      <c r="DM1076">
        <v>0</v>
      </c>
      <c r="DN1076" t="s">
        <v>3</v>
      </c>
      <c r="DO1076">
        <v>0</v>
      </c>
    </row>
    <row r="1077" spans="1:119" x14ac:dyDescent="0.2">
      <c r="A1077">
        <f>ROW(Source!A574)</f>
        <v>574</v>
      </c>
      <c r="B1077">
        <v>85736473</v>
      </c>
      <c r="C1077">
        <v>85738473</v>
      </c>
      <c r="D1077">
        <v>85217939</v>
      </c>
      <c r="E1077">
        <v>1</v>
      </c>
      <c r="F1077">
        <v>1</v>
      </c>
      <c r="G1077">
        <v>1081</v>
      </c>
      <c r="H1077">
        <v>3</v>
      </c>
      <c r="I1077" t="s">
        <v>593</v>
      </c>
      <c r="J1077" t="s">
        <v>595</v>
      </c>
      <c r="K1077" t="s">
        <v>594</v>
      </c>
      <c r="L1077">
        <v>1391</v>
      </c>
      <c r="N1077">
        <v>1013</v>
      </c>
      <c r="O1077" t="s">
        <v>229</v>
      </c>
      <c r="P1077" t="s">
        <v>229</v>
      </c>
      <c r="Q1077">
        <v>1</v>
      </c>
      <c r="W1077">
        <v>0</v>
      </c>
      <c r="X1077">
        <v>2131257976</v>
      </c>
      <c r="Y1077">
        <f>((AT1077*1)*1)</f>
        <v>2.941176</v>
      </c>
      <c r="AA1077">
        <v>1354.12</v>
      </c>
      <c r="AB1077">
        <v>0</v>
      </c>
      <c r="AC1077">
        <v>0</v>
      </c>
      <c r="AD1077">
        <v>0</v>
      </c>
      <c r="AE1077">
        <v>220.9</v>
      </c>
      <c r="AF1077">
        <v>0</v>
      </c>
      <c r="AG1077">
        <v>0</v>
      </c>
      <c r="AH1077">
        <v>0</v>
      </c>
      <c r="AI1077">
        <v>6.13</v>
      </c>
      <c r="AJ1077">
        <v>1</v>
      </c>
      <c r="AK1077">
        <v>1</v>
      </c>
      <c r="AL1077">
        <v>1</v>
      </c>
      <c r="AM1077">
        <v>0</v>
      </c>
      <c r="AN1077">
        <v>0</v>
      </c>
      <c r="AO1077">
        <v>0</v>
      </c>
      <c r="AP1077">
        <v>1</v>
      </c>
      <c r="AQ1077">
        <v>0</v>
      </c>
      <c r="AR1077">
        <v>0</v>
      </c>
      <c r="AS1077" t="s">
        <v>3</v>
      </c>
      <c r="AT1077">
        <v>2.941176</v>
      </c>
      <c r="AU1077" t="s">
        <v>42</v>
      </c>
      <c r="AV1077">
        <v>0</v>
      </c>
      <c r="AW1077">
        <v>1</v>
      </c>
      <c r="AX1077">
        <v>-1</v>
      </c>
      <c r="AY1077">
        <v>0</v>
      </c>
      <c r="AZ1077">
        <v>0</v>
      </c>
      <c r="BA1077" t="s">
        <v>3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CV1077">
        <v>0</v>
      </c>
      <c r="CW1077">
        <v>0</v>
      </c>
      <c r="CX1077">
        <f>ROUND(Y1077*Source!I574,9)</f>
        <v>0.99999983999999997</v>
      </c>
      <c r="CY1077">
        <f>AA1077</f>
        <v>1354.12</v>
      </c>
      <c r="CZ1077">
        <f>AE1077</f>
        <v>220.9</v>
      </c>
      <c r="DA1077">
        <f>AI1077</f>
        <v>6.13</v>
      </c>
      <c r="DB1077">
        <f>ROUND(((ROUND(AT1077*CZ1077,2)*1)*1),6)</f>
        <v>649.71</v>
      </c>
      <c r="DC1077">
        <f>ROUND(((ROUND(AT1077*AG1077,2)*1)*1),6)</f>
        <v>0</v>
      </c>
      <c r="DD1077" t="s">
        <v>3</v>
      </c>
      <c r="DE1077" t="s">
        <v>3</v>
      </c>
      <c r="DF1077">
        <f>ROUND(ROUND(AE1077*AI1077,2)*CX1077,2)</f>
        <v>1354.12</v>
      </c>
      <c r="DG1077">
        <f t="shared" si="614"/>
        <v>0</v>
      </c>
      <c r="DH1077">
        <f t="shared" si="615"/>
        <v>0</v>
      </c>
      <c r="DI1077">
        <f t="shared" si="604"/>
        <v>0</v>
      </c>
      <c r="DJ1077">
        <f>DF1077</f>
        <v>1354.12</v>
      </c>
      <c r="DK1077">
        <v>0</v>
      </c>
      <c r="DL1077" t="s">
        <v>3</v>
      </c>
      <c r="DM1077">
        <v>0</v>
      </c>
      <c r="DN1077" t="s">
        <v>3</v>
      </c>
      <c r="DO1077">
        <v>0</v>
      </c>
    </row>
    <row r="1078" spans="1:119" x14ac:dyDescent="0.2">
      <c r="A1078">
        <f>ROW(Source!A574)</f>
        <v>574</v>
      </c>
      <c r="B1078">
        <v>85736473</v>
      </c>
      <c r="C1078">
        <v>85738473</v>
      </c>
      <c r="D1078">
        <v>85217971</v>
      </c>
      <c r="E1078">
        <v>1</v>
      </c>
      <c r="F1078">
        <v>1</v>
      </c>
      <c r="G1078">
        <v>1081</v>
      </c>
      <c r="H1078">
        <v>3</v>
      </c>
      <c r="I1078" t="s">
        <v>601</v>
      </c>
      <c r="J1078" t="s">
        <v>603</v>
      </c>
      <c r="K1078" t="s">
        <v>602</v>
      </c>
      <c r="L1078">
        <v>1391</v>
      </c>
      <c r="N1078">
        <v>1013</v>
      </c>
      <c r="O1078" t="s">
        <v>229</v>
      </c>
      <c r="P1078" t="s">
        <v>229</v>
      </c>
      <c r="Q1078">
        <v>1</v>
      </c>
      <c r="W1078">
        <v>0</v>
      </c>
      <c r="X1078">
        <v>976417481</v>
      </c>
      <c r="Y1078">
        <f>((AT1078*1)*1)</f>
        <v>97.058824000000001</v>
      </c>
      <c r="AA1078">
        <v>2353.9899999999998</v>
      </c>
      <c r="AB1078">
        <v>0</v>
      </c>
      <c r="AC1078">
        <v>0</v>
      </c>
      <c r="AD1078">
        <v>0</v>
      </c>
      <c r="AE1078">
        <v>344.15</v>
      </c>
      <c r="AF1078">
        <v>0</v>
      </c>
      <c r="AG1078">
        <v>0</v>
      </c>
      <c r="AH1078">
        <v>0</v>
      </c>
      <c r="AI1078">
        <v>6.84</v>
      </c>
      <c r="AJ1078">
        <v>1</v>
      </c>
      <c r="AK1078">
        <v>1</v>
      </c>
      <c r="AL1078">
        <v>1</v>
      </c>
      <c r="AM1078">
        <v>0</v>
      </c>
      <c r="AN1078">
        <v>0</v>
      </c>
      <c r="AO1078">
        <v>0</v>
      </c>
      <c r="AP1078">
        <v>1</v>
      </c>
      <c r="AQ1078">
        <v>0</v>
      </c>
      <c r="AR1078">
        <v>0</v>
      </c>
      <c r="AS1078" t="s">
        <v>3</v>
      </c>
      <c r="AT1078">
        <v>97.058824000000001</v>
      </c>
      <c r="AU1078" t="s">
        <v>42</v>
      </c>
      <c r="AV1078">
        <v>0</v>
      </c>
      <c r="AW1078">
        <v>1</v>
      </c>
      <c r="AX1078">
        <v>-1</v>
      </c>
      <c r="AY1078">
        <v>0</v>
      </c>
      <c r="AZ1078">
        <v>0</v>
      </c>
      <c r="BA1078" t="s">
        <v>3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CV1078">
        <v>0</v>
      </c>
      <c r="CW1078">
        <v>0</v>
      </c>
      <c r="CX1078">
        <f>ROUND(Y1078*Source!I574,9)</f>
        <v>33.000000159999999</v>
      </c>
      <c r="CY1078">
        <f>AA1078</f>
        <v>2353.9899999999998</v>
      </c>
      <c r="CZ1078">
        <f>AE1078</f>
        <v>344.15</v>
      </c>
      <c r="DA1078">
        <f>AI1078</f>
        <v>6.84</v>
      </c>
      <c r="DB1078">
        <f>ROUND(((ROUND(AT1078*CZ1078,2)*1)*1),6)</f>
        <v>33402.79</v>
      </c>
      <c r="DC1078">
        <f>ROUND(((ROUND(AT1078*AG1078,2)*1)*1),6)</f>
        <v>0</v>
      </c>
      <c r="DD1078" t="s">
        <v>3</v>
      </c>
      <c r="DE1078" t="s">
        <v>3</v>
      </c>
      <c r="DF1078">
        <f>ROUND(ROUND(AE1078*AI1078,2)*CX1078,2)</f>
        <v>77681.67</v>
      </c>
      <c r="DG1078">
        <f t="shared" si="614"/>
        <v>0</v>
      </c>
      <c r="DH1078">
        <f t="shared" si="615"/>
        <v>0</v>
      </c>
      <c r="DI1078">
        <f t="shared" si="604"/>
        <v>0</v>
      </c>
      <c r="DJ1078">
        <f>DF1078</f>
        <v>77681.67</v>
      </c>
      <c r="DK1078">
        <v>0</v>
      </c>
      <c r="DL1078" t="s">
        <v>3</v>
      </c>
      <c r="DM1078">
        <v>0</v>
      </c>
      <c r="DN1078" t="s">
        <v>3</v>
      </c>
      <c r="DO1078">
        <v>0</v>
      </c>
    </row>
    <row r="1079" spans="1:119" x14ac:dyDescent="0.2">
      <c r="A1079">
        <f>ROW(Source!A581)</f>
        <v>581</v>
      </c>
      <c r="B1079">
        <v>85736471</v>
      </c>
      <c r="C1079">
        <v>85738474</v>
      </c>
      <c r="D1079">
        <v>85164021</v>
      </c>
      <c r="E1079">
        <v>1081</v>
      </c>
      <c r="F1079">
        <v>1</v>
      </c>
      <c r="G1079">
        <v>1081</v>
      </c>
      <c r="H1079">
        <v>1</v>
      </c>
      <c r="I1079" t="s">
        <v>684</v>
      </c>
      <c r="J1079" t="s">
        <v>3</v>
      </c>
      <c r="K1079" t="s">
        <v>685</v>
      </c>
      <c r="L1079">
        <v>1191</v>
      </c>
      <c r="N1079">
        <v>1013</v>
      </c>
      <c r="O1079" t="s">
        <v>686</v>
      </c>
      <c r="P1079" t="s">
        <v>686</v>
      </c>
      <c r="Q1079">
        <v>1</v>
      </c>
      <c r="W1079">
        <v>0</v>
      </c>
      <c r="X1079">
        <v>476480486</v>
      </c>
      <c r="Y1079">
        <f>((AT1079*1.15)*1.2)</f>
        <v>22.894199999999998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1</v>
      </c>
      <c r="AJ1079">
        <v>1</v>
      </c>
      <c r="AK1079">
        <v>1</v>
      </c>
      <c r="AL1079">
        <v>1</v>
      </c>
      <c r="AM1079">
        <v>-2</v>
      </c>
      <c r="AN1079">
        <v>0</v>
      </c>
      <c r="AO1079">
        <v>1</v>
      </c>
      <c r="AP1079">
        <v>1</v>
      </c>
      <c r="AQ1079">
        <v>0</v>
      </c>
      <c r="AR1079">
        <v>0</v>
      </c>
      <c r="AS1079" t="s">
        <v>3</v>
      </c>
      <c r="AT1079">
        <v>16.59</v>
      </c>
      <c r="AU1079" t="s">
        <v>141</v>
      </c>
      <c r="AV1079">
        <v>1</v>
      </c>
      <c r="AW1079">
        <v>2</v>
      </c>
      <c r="AX1079">
        <v>85738492</v>
      </c>
      <c r="AY1079">
        <v>1</v>
      </c>
      <c r="AZ1079">
        <v>0</v>
      </c>
      <c r="BA1079">
        <v>1053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CU1079">
        <f>ROUND(AT1079*Source!I581*AH1079*AL1079,2)</f>
        <v>0</v>
      </c>
      <c r="CV1079">
        <f>ROUND(Y1079*Source!I581,9)</f>
        <v>9.1576799999999992</v>
      </c>
      <c r="CW1079">
        <v>0</v>
      </c>
      <c r="CX1079">
        <f>ROUND(Y1079*Source!I581,9)</f>
        <v>9.1576799999999992</v>
      </c>
      <c r="CY1079">
        <f>AD1079</f>
        <v>0</v>
      </c>
      <c r="CZ1079">
        <f>AH1079</f>
        <v>0</v>
      </c>
      <c r="DA1079">
        <f>AL1079</f>
        <v>1</v>
      </c>
      <c r="DB1079">
        <f>ROUND(((ROUND(AT1079*CZ1079,2)*1.15)*1.2),6)</f>
        <v>0</v>
      </c>
      <c r="DC1079">
        <f>ROUND(((ROUND(AT1079*AG1079,2)*1.15)*1.2),6)</f>
        <v>0</v>
      </c>
      <c r="DD1079" t="s">
        <v>3</v>
      </c>
      <c r="DE1079" t="s">
        <v>3</v>
      </c>
      <c r="DF1079">
        <f>ROUND(ROUND(AE1079,2)*CX1079,2)</f>
        <v>0</v>
      </c>
      <c r="DG1079">
        <f t="shared" si="614"/>
        <v>0</v>
      </c>
      <c r="DH1079">
        <f t="shared" si="615"/>
        <v>0</v>
      </c>
      <c r="DI1079">
        <f t="shared" si="604"/>
        <v>0</v>
      </c>
      <c r="DJ1079">
        <f>DI1079</f>
        <v>0</v>
      </c>
      <c r="DK1079">
        <v>0</v>
      </c>
      <c r="DL1079" t="s">
        <v>3</v>
      </c>
      <c r="DM1079">
        <v>0</v>
      </c>
      <c r="DN1079" t="s">
        <v>3</v>
      </c>
      <c r="DO1079">
        <v>0</v>
      </c>
    </row>
    <row r="1080" spans="1:119" x14ac:dyDescent="0.2">
      <c r="A1080">
        <f>ROW(Source!A581)</f>
        <v>581</v>
      </c>
      <c r="B1080">
        <v>85736471</v>
      </c>
      <c r="C1080">
        <v>85738474</v>
      </c>
      <c r="D1080">
        <v>85229932</v>
      </c>
      <c r="E1080">
        <v>1</v>
      </c>
      <c r="F1080">
        <v>1</v>
      </c>
      <c r="G1080">
        <v>1081</v>
      </c>
      <c r="H1080">
        <v>2</v>
      </c>
      <c r="I1080" t="s">
        <v>704</v>
      </c>
      <c r="J1080" t="s">
        <v>705</v>
      </c>
      <c r="K1080" t="s">
        <v>706</v>
      </c>
      <c r="L1080">
        <v>1368</v>
      </c>
      <c r="N1080">
        <v>1011</v>
      </c>
      <c r="O1080" t="s">
        <v>690</v>
      </c>
      <c r="P1080" t="s">
        <v>690</v>
      </c>
      <c r="Q1080">
        <v>1</v>
      </c>
      <c r="W1080">
        <v>0</v>
      </c>
      <c r="X1080">
        <v>874612079</v>
      </c>
      <c r="Y1080">
        <f>((AT1080*1.25)*1.2)</f>
        <v>0.33</v>
      </c>
      <c r="AA1080">
        <v>0</v>
      </c>
      <c r="AB1080">
        <v>88.67</v>
      </c>
      <c r="AC1080">
        <v>13.47</v>
      </c>
      <c r="AD1080">
        <v>0</v>
      </c>
      <c r="AE1080">
        <v>0</v>
      </c>
      <c r="AF1080">
        <v>83.1</v>
      </c>
      <c r="AG1080">
        <v>12.62</v>
      </c>
      <c r="AH1080">
        <v>0</v>
      </c>
      <c r="AI1080">
        <v>1</v>
      </c>
      <c r="AJ1080">
        <v>1</v>
      </c>
      <c r="AK1080">
        <v>1</v>
      </c>
      <c r="AL1080">
        <v>1</v>
      </c>
      <c r="AM1080">
        <v>-2</v>
      </c>
      <c r="AN1080">
        <v>0</v>
      </c>
      <c r="AO1080">
        <v>1</v>
      </c>
      <c r="AP1080">
        <v>1</v>
      </c>
      <c r="AQ1080">
        <v>0</v>
      </c>
      <c r="AR1080">
        <v>0</v>
      </c>
      <c r="AS1080" t="s">
        <v>3</v>
      </c>
      <c r="AT1080">
        <v>0.22</v>
      </c>
      <c r="AU1080" t="s">
        <v>140</v>
      </c>
      <c r="AV1080">
        <v>0</v>
      </c>
      <c r="AW1080">
        <v>2</v>
      </c>
      <c r="AX1080">
        <v>85738493</v>
      </c>
      <c r="AY1080">
        <v>1</v>
      </c>
      <c r="AZ1080">
        <v>0</v>
      </c>
      <c r="BA1080">
        <v>1054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CV1080">
        <v>0</v>
      </c>
      <c r="CW1080">
        <f>ROUND(Y1080*Source!I581*DO1080,9)</f>
        <v>1.66584</v>
      </c>
      <c r="CX1080">
        <f>ROUND(Y1080*Source!I581,9)</f>
        <v>0.13200000000000001</v>
      </c>
      <c r="CY1080">
        <f>AB1080</f>
        <v>88.67</v>
      </c>
      <c r="CZ1080">
        <f>AF1080</f>
        <v>83.1</v>
      </c>
      <c r="DA1080">
        <f>AJ1080</f>
        <v>1</v>
      </c>
      <c r="DB1080">
        <f>ROUND(((ROUND(AT1080*CZ1080,2)*1.25)*1.2),6)</f>
        <v>27.42</v>
      </c>
      <c r="DC1080">
        <f>ROUND(((ROUND(AT1080*AG1080,2)*1.25)*1.2),6)</f>
        <v>4.17</v>
      </c>
      <c r="DD1080" t="s">
        <v>3</v>
      </c>
      <c r="DE1080" t="s">
        <v>3</v>
      </c>
      <c r="DF1080">
        <f>ROUND(ROUND(AE1080,2)*CX1080,2)</f>
        <v>0</v>
      </c>
      <c r="DG1080">
        <f t="shared" si="614"/>
        <v>10.97</v>
      </c>
      <c r="DH1080">
        <f t="shared" si="615"/>
        <v>1.67</v>
      </c>
      <c r="DI1080">
        <f t="shared" si="604"/>
        <v>0</v>
      </c>
      <c r="DJ1080">
        <f>DG1080</f>
        <v>10.97</v>
      </c>
      <c r="DK1080">
        <v>0</v>
      </c>
      <c r="DL1080" t="s">
        <v>707</v>
      </c>
      <c r="DM1080">
        <v>0</v>
      </c>
      <c r="DN1080" t="s">
        <v>686</v>
      </c>
      <c r="DO1080">
        <v>12.62</v>
      </c>
    </row>
    <row r="1081" spans="1:119" x14ac:dyDescent="0.2">
      <c r="A1081">
        <f>ROW(Source!A581)</f>
        <v>581</v>
      </c>
      <c r="B1081">
        <v>85736471</v>
      </c>
      <c r="C1081">
        <v>85738474</v>
      </c>
      <c r="D1081">
        <v>85217977</v>
      </c>
      <c r="E1081">
        <v>1</v>
      </c>
      <c r="F1081">
        <v>1</v>
      </c>
      <c r="G1081">
        <v>1081</v>
      </c>
      <c r="H1081">
        <v>3</v>
      </c>
      <c r="I1081" t="s">
        <v>609</v>
      </c>
      <c r="J1081" t="s">
        <v>611</v>
      </c>
      <c r="K1081" t="s">
        <v>610</v>
      </c>
      <c r="L1081">
        <v>1354</v>
      </c>
      <c r="N1081">
        <v>1010</v>
      </c>
      <c r="O1081" t="s">
        <v>146</v>
      </c>
      <c r="P1081" t="s">
        <v>146</v>
      </c>
      <c r="Q1081">
        <v>1</v>
      </c>
      <c r="W1081">
        <v>0</v>
      </c>
      <c r="X1081">
        <v>2009886963</v>
      </c>
      <c r="Y1081">
        <f>((AT1081*1)*1)</f>
        <v>100</v>
      </c>
      <c r="AA1081">
        <v>586.67999999999995</v>
      </c>
      <c r="AB1081">
        <v>0</v>
      </c>
      <c r="AC1081">
        <v>0</v>
      </c>
      <c r="AD1081">
        <v>0</v>
      </c>
      <c r="AE1081">
        <v>586.67999999999995</v>
      </c>
      <c r="AF1081">
        <v>0</v>
      </c>
      <c r="AG1081">
        <v>0</v>
      </c>
      <c r="AH1081">
        <v>0</v>
      </c>
      <c r="AI1081">
        <v>1</v>
      </c>
      <c r="AJ1081">
        <v>1</v>
      </c>
      <c r="AK1081">
        <v>1</v>
      </c>
      <c r="AL1081">
        <v>1</v>
      </c>
      <c r="AM1081">
        <v>0</v>
      </c>
      <c r="AN1081">
        <v>0</v>
      </c>
      <c r="AO1081">
        <v>0</v>
      </c>
      <c r="AP1081">
        <v>1</v>
      </c>
      <c r="AQ1081">
        <v>0</v>
      </c>
      <c r="AR1081">
        <v>0</v>
      </c>
      <c r="AS1081" t="s">
        <v>3</v>
      </c>
      <c r="AT1081">
        <v>100</v>
      </c>
      <c r="AU1081" t="s">
        <v>42</v>
      </c>
      <c r="AV1081">
        <v>0</v>
      </c>
      <c r="AW1081">
        <v>1</v>
      </c>
      <c r="AX1081">
        <v>-1</v>
      </c>
      <c r="AY1081">
        <v>0</v>
      </c>
      <c r="AZ1081">
        <v>0</v>
      </c>
      <c r="BA1081" t="s">
        <v>3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CV1081">
        <v>0</v>
      </c>
      <c r="CW1081">
        <v>0</v>
      </c>
      <c r="CX1081">
        <f>ROUND(Y1081*Source!I581,9)</f>
        <v>40</v>
      </c>
      <c r="CY1081">
        <f>AA1081</f>
        <v>586.67999999999995</v>
      </c>
      <c r="CZ1081">
        <f>AE1081</f>
        <v>586.67999999999995</v>
      </c>
      <c r="DA1081">
        <f>AI1081</f>
        <v>1</v>
      </c>
      <c r="DB1081">
        <f>ROUND(((ROUND(AT1081*CZ1081,2)*1)*1),6)</f>
        <v>58668</v>
      </c>
      <c r="DC1081">
        <f>ROUND(((ROUND(AT1081*AG1081,2)*1)*1),6)</f>
        <v>0</v>
      </c>
      <c r="DD1081" t="s">
        <v>3</v>
      </c>
      <c r="DE1081" t="s">
        <v>3</v>
      </c>
      <c r="DF1081">
        <f>ROUND(ROUND(AE1081,2)*CX1081,2)</f>
        <v>23467.200000000001</v>
      </c>
      <c r="DG1081">
        <f t="shared" si="614"/>
        <v>0</v>
      </c>
      <c r="DH1081">
        <f t="shared" si="615"/>
        <v>0</v>
      </c>
      <c r="DI1081">
        <f t="shared" si="604"/>
        <v>0</v>
      </c>
      <c r="DJ1081">
        <f>DF1081</f>
        <v>23467.200000000001</v>
      </c>
      <c r="DK1081">
        <v>0</v>
      </c>
      <c r="DL1081" t="s">
        <v>3</v>
      </c>
      <c r="DM1081">
        <v>0</v>
      </c>
      <c r="DN1081" t="s">
        <v>3</v>
      </c>
      <c r="DO1081">
        <v>0</v>
      </c>
    </row>
    <row r="1082" spans="1:119" x14ac:dyDescent="0.2">
      <c r="A1082">
        <f>ROW(Source!A582)</f>
        <v>582</v>
      </c>
      <c r="B1082">
        <v>85736473</v>
      </c>
      <c r="C1082">
        <v>85738474</v>
      </c>
      <c r="D1082">
        <v>85164021</v>
      </c>
      <c r="E1082">
        <v>1081</v>
      </c>
      <c r="F1082">
        <v>1</v>
      </c>
      <c r="G1082">
        <v>1081</v>
      </c>
      <c r="H1082">
        <v>1</v>
      </c>
      <c r="I1082" t="s">
        <v>684</v>
      </c>
      <c r="J1082" t="s">
        <v>3</v>
      </c>
      <c r="K1082" t="s">
        <v>685</v>
      </c>
      <c r="L1082">
        <v>1191</v>
      </c>
      <c r="N1082">
        <v>1013</v>
      </c>
      <c r="O1082" t="s">
        <v>686</v>
      </c>
      <c r="P1082" t="s">
        <v>686</v>
      </c>
      <c r="Q1082">
        <v>1</v>
      </c>
      <c r="W1082">
        <v>0</v>
      </c>
      <c r="X1082">
        <v>476480486</v>
      </c>
      <c r="Y1082">
        <f>((AT1082*1.15)*1.2)</f>
        <v>22.894199999999998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1</v>
      </c>
      <c r="AK1082">
        <v>1</v>
      </c>
      <c r="AL1082">
        <v>1</v>
      </c>
      <c r="AM1082">
        <v>5</v>
      </c>
      <c r="AN1082">
        <v>0</v>
      </c>
      <c r="AO1082">
        <v>1</v>
      </c>
      <c r="AP1082">
        <v>1</v>
      </c>
      <c r="AQ1082">
        <v>0</v>
      </c>
      <c r="AR1082">
        <v>0</v>
      </c>
      <c r="AS1082" t="s">
        <v>3</v>
      </c>
      <c r="AT1082">
        <v>16.59</v>
      </c>
      <c r="AU1082" t="s">
        <v>141</v>
      </c>
      <c r="AV1082">
        <v>1</v>
      </c>
      <c r="AW1082">
        <v>2</v>
      </c>
      <c r="AX1082">
        <v>85738492</v>
      </c>
      <c r="AY1082">
        <v>1</v>
      </c>
      <c r="AZ1082">
        <v>0</v>
      </c>
      <c r="BA1082">
        <v>1056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CU1082">
        <f>ROUND(AT1082*Source!I582*AH1082*AL1082,2)</f>
        <v>0</v>
      </c>
      <c r="CV1082">
        <f>ROUND(Y1082*Source!I582,9)</f>
        <v>9.1576799999999992</v>
      </c>
      <c r="CW1082">
        <v>0</v>
      </c>
      <c r="CX1082">
        <f>ROUND(Y1082*Source!I582,9)</f>
        <v>9.1576799999999992</v>
      </c>
      <c r="CY1082">
        <f>AD1082</f>
        <v>0</v>
      </c>
      <c r="CZ1082">
        <f>AH1082</f>
        <v>0</v>
      </c>
      <c r="DA1082">
        <f>AL1082</f>
        <v>1</v>
      </c>
      <c r="DB1082">
        <f>ROUND(((ROUND(AT1082*CZ1082,2)*1.15)*1.2),6)</f>
        <v>0</v>
      </c>
      <c r="DC1082">
        <f>ROUND(((ROUND(AT1082*AG1082,2)*1.15)*1.2),6)</f>
        <v>0</v>
      </c>
      <c r="DD1082" t="s">
        <v>3</v>
      </c>
      <c r="DE1082" t="s">
        <v>3</v>
      </c>
      <c r="DF1082">
        <f>ROUND(ROUND(AE1082,2)*CX1082,2)</f>
        <v>0</v>
      </c>
      <c r="DG1082">
        <f t="shared" si="614"/>
        <v>0</v>
      </c>
      <c r="DH1082">
        <f t="shared" si="615"/>
        <v>0</v>
      </c>
      <c r="DI1082">
        <f t="shared" si="604"/>
        <v>0</v>
      </c>
      <c r="DJ1082">
        <f>DI1082</f>
        <v>0</v>
      </c>
      <c r="DK1082">
        <v>0</v>
      </c>
      <c r="DL1082" t="s">
        <v>3</v>
      </c>
      <c r="DM1082">
        <v>0</v>
      </c>
      <c r="DN1082" t="s">
        <v>3</v>
      </c>
      <c r="DO1082">
        <v>0</v>
      </c>
    </row>
    <row r="1083" spans="1:119" x14ac:dyDescent="0.2">
      <c r="A1083">
        <f>ROW(Source!A582)</f>
        <v>582</v>
      </c>
      <c r="B1083">
        <v>85736473</v>
      </c>
      <c r="C1083">
        <v>85738474</v>
      </c>
      <c r="D1083">
        <v>85229932</v>
      </c>
      <c r="E1083">
        <v>1</v>
      </c>
      <c r="F1083">
        <v>1</v>
      </c>
      <c r="G1083">
        <v>1081</v>
      </c>
      <c r="H1083">
        <v>2</v>
      </c>
      <c r="I1083" t="s">
        <v>704</v>
      </c>
      <c r="J1083" t="s">
        <v>705</v>
      </c>
      <c r="K1083" t="s">
        <v>706</v>
      </c>
      <c r="L1083">
        <v>1368</v>
      </c>
      <c r="N1083">
        <v>1011</v>
      </c>
      <c r="O1083" t="s">
        <v>690</v>
      </c>
      <c r="P1083" t="s">
        <v>690</v>
      </c>
      <c r="Q1083">
        <v>1</v>
      </c>
      <c r="W1083">
        <v>0</v>
      </c>
      <c r="X1083">
        <v>874612079</v>
      </c>
      <c r="Y1083">
        <f>((AT1083*1.25)*1.2)</f>
        <v>0.33</v>
      </c>
      <c r="AA1083">
        <v>0</v>
      </c>
      <c r="AB1083">
        <v>1513.56</v>
      </c>
      <c r="AC1083">
        <v>758.78</v>
      </c>
      <c r="AD1083">
        <v>0</v>
      </c>
      <c r="AE1083">
        <v>0</v>
      </c>
      <c r="AF1083">
        <v>83.1</v>
      </c>
      <c r="AG1083">
        <v>12.62</v>
      </c>
      <c r="AH1083">
        <v>0</v>
      </c>
      <c r="AI1083">
        <v>1</v>
      </c>
      <c r="AJ1083">
        <v>17.07</v>
      </c>
      <c r="AK1083">
        <v>56.35</v>
      </c>
      <c r="AL1083">
        <v>1</v>
      </c>
      <c r="AM1083">
        <v>2</v>
      </c>
      <c r="AN1083">
        <v>0</v>
      </c>
      <c r="AO1083">
        <v>1</v>
      </c>
      <c r="AP1083">
        <v>1</v>
      </c>
      <c r="AQ1083">
        <v>0</v>
      </c>
      <c r="AR1083">
        <v>0</v>
      </c>
      <c r="AS1083" t="s">
        <v>3</v>
      </c>
      <c r="AT1083">
        <v>0.22</v>
      </c>
      <c r="AU1083" t="s">
        <v>140</v>
      </c>
      <c r="AV1083">
        <v>0</v>
      </c>
      <c r="AW1083">
        <v>2</v>
      </c>
      <c r="AX1083">
        <v>85738493</v>
      </c>
      <c r="AY1083">
        <v>1</v>
      </c>
      <c r="AZ1083">
        <v>0</v>
      </c>
      <c r="BA1083">
        <v>1057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CV1083">
        <v>0</v>
      </c>
      <c r="CW1083">
        <f>ROUND(Y1083*Source!I582*DO1083,9)</f>
        <v>1.66584</v>
      </c>
      <c r="CX1083">
        <f>ROUND(Y1083*Source!I582,9)</f>
        <v>0.13200000000000001</v>
      </c>
      <c r="CY1083">
        <f>AB1083</f>
        <v>1513.56</v>
      </c>
      <c r="CZ1083">
        <f>AF1083</f>
        <v>83.1</v>
      </c>
      <c r="DA1083">
        <f>AJ1083</f>
        <v>17.07</v>
      </c>
      <c r="DB1083">
        <f>ROUND(((ROUND(AT1083*CZ1083,2)*1.25)*1.2),6)</f>
        <v>27.42</v>
      </c>
      <c r="DC1083">
        <f>ROUND(((ROUND(AT1083*AG1083,2)*1.25)*1.2),6)</f>
        <v>4.17</v>
      </c>
      <c r="DD1083" t="s">
        <v>3</v>
      </c>
      <c r="DE1083" t="s">
        <v>3</v>
      </c>
      <c r="DF1083">
        <f>ROUND(ROUND(AE1083,2)*CX1083,2)</f>
        <v>0</v>
      </c>
      <c r="DG1083">
        <f>ROUND(ROUND(AF1083*AJ1083,2)*CX1083,2)</f>
        <v>187.24</v>
      </c>
      <c r="DH1083">
        <f>ROUND(ROUND(AG1083*AK1083,2)*CX1083,2)</f>
        <v>93.87</v>
      </c>
      <c r="DI1083">
        <f t="shared" si="604"/>
        <v>0</v>
      </c>
      <c r="DJ1083">
        <f>DG1083</f>
        <v>187.24</v>
      </c>
      <c r="DK1083">
        <v>0</v>
      </c>
      <c r="DL1083" t="s">
        <v>707</v>
      </c>
      <c r="DM1083">
        <v>0</v>
      </c>
      <c r="DN1083" t="s">
        <v>686</v>
      </c>
      <c r="DO1083">
        <v>12.62</v>
      </c>
    </row>
    <row r="1084" spans="1:119" x14ac:dyDescent="0.2">
      <c r="A1084">
        <f>ROW(Source!A582)</f>
        <v>582</v>
      </c>
      <c r="B1084">
        <v>85736473</v>
      </c>
      <c r="C1084">
        <v>85738474</v>
      </c>
      <c r="D1084">
        <v>85217977</v>
      </c>
      <c r="E1084">
        <v>1</v>
      </c>
      <c r="F1084">
        <v>1</v>
      </c>
      <c r="G1084">
        <v>1081</v>
      </c>
      <c r="H1084">
        <v>3</v>
      </c>
      <c r="I1084" t="s">
        <v>609</v>
      </c>
      <c r="J1084" t="s">
        <v>611</v>
      </c>
      <c r="K1084" t="s">
        <v>610</v>
      </c>
      <c r="L1084">
        <v>1354</v>
      </c>
      <c r="N1084">
        <v>1010</v>
      </c>
      <c r="O1084" t="s">
        <v>146</v>
      </c>
      <c r="P1084" t="s">
        <v>146</v>
      </c>
      <c r="Q1084">
        <v>1</v>
      </c>
      <c r="W1084">
        <v>0</v>
      </c>
      <c r="X1084">
        <v>2009886963</v>
      </c>
      <c r="Y1084">
        <f>((AT1084*1)*1)</f>
        <v>100</v>
      </c>
      <c r="AA1084">
        <v>5784.66</v>
      </c>
      <c r="AB1084">
        <v>0</v>
      </c>
      <c r="AC1084">
        <v>0</v>
      </c>
      <c r="AD1084">
        <v>0</v>
      </c>
      <c r="AE1084">
        <v>586.67999999999995</v>
      </c>
      <c r="AF1084">
        <v>0</v>
      </c>
      <c r="AG1084">
        <v>0</v>
      </c>
      <c r="AH1084">
        <v>0</v>
      </c>
      <c r="AI1084">
        <v>9.86</v>
      </c>
      <c r="AJ1084">
        <v>1</v>
      </c>
      <c r="AK1084">
        <v>1</v>
      </c>
      <c r="AL1084">
        <v>1</v>
      </c>
      <c r="AM1084">
        <v>0</v>
      </c>
      <c r="AN1084">
        <v>0</v>
      </c>
      <c r="AO1084">
        <v>0</v>
      </c>
      <c r="AP1084">
        <v>1</v>
      </c>
      <c r="AQ1084">
        <v>0</v>
      </c>
      <c r="AR1084">
        <v>0</v>
      </c>
      <c r="AS1084" t="s">
        <v>3</v>
      </c>
      <c r="AT1084">
        <v>100</v>
      </c>
      <c r="AU1084" t="s">
        <v>42</v>
      </c>
      <c r="AV1084">
        <v>0</v>
      </c>
      <c r="AW1084">
        <v>1</v>
      </c>
      <c r="AX1084">
        <v>-1</v>
      </c>
      <c r="AY1084">
        <v>0</v>
      </c>
      <c r="AZ1084">
        <v>0</v>
      </c>
      <c r="BA1084" t="s">
        <v>3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CV1084">
        <v>0</v>
      </c>
      <c r="CW1084">
        <v>0</v>
      </c>
      <c r="CX1084">
        <f>ROUND(Y1084*Source!I582,9)</f>
        <v>40</v>
      </c>
      <c r="CY1084">
        <f>AA1084</f>
        <v>5784.66</v>
      </c>
      <c r="CZ1084">
        <f>AE1084</f>
        <v>586.67999999999995</v>
      </c>
      <c r="DA1084">
        <f>AI1084</f>
        <v>9.86</v>
      </c>
      <c r="DB1084">
        <f>ROUND(((ROUND(AT1084*CZ1084,2)*1)*1),6)</f>
        <v>58668</v>
      </c>
      <c r="DC1084">
        <f>ROUND(((ROUND(AT1084*AG1084,2)*1)*1),6)</f>
        <v>0</v>
      </c>
      <c r="DD1084" t="s">
        <v>3</v>
      </c>
      <c r="DE1084" t="s">
        <v>3</v>
      </c>
      <c r="DF1084">
        <f>ROUND(ROUND(AE1084*AI1084,2)*CX1084,2)</f>
        <v>231386.4</v>
      </c>
      <c r="DG1084">
        <f t="shared" ref="DG1084:DG1090" si="616">ROUND(ROUND(AF1084,2)*CX1084,2)</f>
        <v>0</v>
      </c>
      <c r="DH1084">
        <f t="shared" ref="DH1084:DH1090" si="617">ROUND(ROUND(AG1084,2)*CX1084,2)</f>
        <v>0</v>
      </c>
      <c r="DI1084">
        <f t="shared" si="604"/>
        <v>0</v>
      </c>
      <c r="DJ1084">
        <f>DF1084</f>
        <v>231386.4</v>
      </c>
      <c r="DK1084">
        <v>0</v>
      </c>
      <c r="DL1084" t="s">
        <v>3</v>
      </c>
      <c r="DM1084">
        <v>0</v>
      </c>
      <c r="DN1084" t="s">
        <v>3</v>
      </c>
      <c r="DO1084">
        <v>0</v>
      </c>
    </row>
    <row r="1085" spans="1:119" x14ac:dyDescent="0.2">
      <c r="A1085">
        <f>ROW(Source!A585)</f>
        <v>585</v>
      </c>
      <c r="B1085">
        <v>85736471</v>
      </c>
      <c r="C1085">
        <v>85738500</v>
      </c>
      <c r="D1085">
        <v>85164021</v>
      </c>
      <c r="E1085">
        <v>1081</v>
      </c>
      <c r="F1085">
        <v>1</v>
      </c>
      <c r="G1085">
        <v>1081</v>
      </c>
      <c r="H1085">
        <v>1</v>
      </c>
      <c r="I1085" t="s">
        <v>684</v>
      </c>
      <c r="J1085" t="s">
        <v>3</v>
      </c>
      <c r="K1085" t="s">
        <v>685</v>
      </c>
      <c r="L1085">
        <v>1191</v>
      </c>
      <c r="N1085">
        <v>1013</v>
      </c>
      <c r="O1085" t="s">
        <v>686</v>
      </c>
      <c r="P1085" t="s">
        <v>686</v>
      </c>
      <c r="Q1085">
        <v>1</v>
      </c>
      <c r="W1085">
        <v>0</v>
      </c>
      <c r="X1085">
        <v>476480486</v>
      </c>
      <c r="Y1085">
        <f>((AT1085*1.15)*1.2)</f>
        <v>4.5263999999999989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1</v>
      </c>
      <c r="AJ1085">
        <v>1</v>
      </c>
      <c r="AK1085">
        <v>1</v>
      </c>
      <c r="AL1085">
        <v>1</v>
      </c>
      <c r="AM1085">
        <v>-2</v>
      </c>
      <c r="AN1085">
        <v>0</v>
      </c>
      <c r="AO1085">
        <v>1</v>
      </c>
      <c r="AP1085">
        <v>1</v>
      </c>
      <c r="AQ1085">
        <v>0</v>
      </c>
      <c r="AR1085">
        <v>0</v>
      </c>
      <c r="AS1085" t="s">
        <v>3</v>
      </c>
      <c r="AT1085">
        <v>3.28</v>
      </c>
      <c r="AU1085" t="s">
        <v>141</v>
      </c>
      <c r="AV1085">
        <v>1</v>
      </c>
      <c r="AW1085">
        <v>2</v>
      </c>
      <c r="AX1085">
        <v>85738501</v>
      </c>
      <c r="AY1085">
        <v>1</v>
      </c>
      <c r="AZ1085">
        <v>0</v>
      </c>
      <c r="BA1085">
        <v>1059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CU1085">
        <f>ROUND(AT1085*Source!I585*AH1085*AL1085,2)</f>
        <v>0</v>
      </c>
      <c r="CV1085">
        <f>ROUND(Y1085*Source!I585,9)</f>
        <v>0.45263999999999999</v>
      </c>
      <c r="CW1085">
        <v>0</v>
      </c>
      <c r="CX1085">
        <f>ROUND(Y1085*Source!I585,9)</f>
        <v>0.45263999999999999</v>
      </c>
      <c r="CY1085">
        <f>AD1085</f>
        <v>0</v>
      </c>
      <c r="CZ1085">
        <f>AH1085</f>
        <v>0</v>
      </c>
      <c r="DA1085">
        <f>AL1085</f>
        <v>1</v>
      </c>
      <c r="DB1085">
        <f>ROUND(((ROUND(AT1085*CZ1085,2)*1.15)*1.2),6)</f>
        <v>0</v>
      </c>
      <c r="DC1085">
        <f>ROUND(((ROUND(AT1085*AG1085,2)*1.15)*1.2),6)</f>
        <v>0</v>
      </c>
      <c r="DD1085" t="s">
        <v>3</v>
      </c>
      <c r="DE1085" t="s">
        <v>3</v>
      </c>
      <c r="DF1085">
        <f t="shared" ref="DF1085:DF1091" si="618">ROUND(ROUND(AE1085,2)*CX1085,2)</f>
        <v>0</v>
      </c>
      <c r="DG1085">
        <f t="shared" si="616"/>
        <v>0</v>
      </c>
      <c r="DH1085">
        <f t="shared" si="617"/>
        <v>0</v>
      </c>
      <c r="DI1085">
        <f t="shared" si="604"/>
        <v>0</v>
      </c>
      <c r="DJ1085">
        <f>DI1085</f>
        <v>0</v>
      </c>
      <c r="DK1085">
        <v>0</v>
      </c>
      <c r="DL1085" t="s">
        <v>3</v>
      </c>
      <c r="DM1085">
        <v>0</v>
      </c>
      <c r="DN1085" t="s">
        <v>3</v>
      </c>
      <c r="DO1085">
        <v>0</v>
      </c>
    </row>
    <row r="1086" spans="1:119" x14ac:dyDescent="0.2">
      <c r="A1086">
        <f>ROW(Source!A585)</f>
        <v>585</v>
      </c>
      <c r="B1086">
        <v>85736471</v>
      </c>
      <c r="C1086">
        <v>85738500</v>
      </c>
      <c r="D1086">
        <v>85229932</v>
      </c>
      <c r="E1086">
        <v>1</v>
      </c>
      <c r="F1086">
        <v>1</v>
      </c>
      <c r="G1086">
        <v>1081</v>
      </c>
      <c r="H1086">
        <v>2</v>
      </c>
      <c r="I1086" t="s">
        <v>704</v>
      </c>
      <c r="J1086" t="s">
        <v>705</v>
      </c>
      <c r="K1086" t="s">
        <v>706</v>
      </c>
      <c r="L1086">
        <v>1368</v>
      </c>
      <c r="N1086">
        <v>1011</v>
      </c>
      <c r="O1086" t="s">
        <v>690</v>
      </c>
      <c r="P1086" t="s">
        <v>690</v>
      </c>
      <c r="Q1086">
        <v>1</v>
      </c>
      <c r="W1086">
        <v>0</v>
      </c>
      <c r="X1086">
        <v>874612079</v>
      </c>
      <c r="Y1086">
        <f>((AT1086*1.25)*1.2)</f>
        <v>0.03</v>
      </c>
      <c r="AA1086">
        <v>0</v>
      </c>
      <c r="AB1086">
        <v>88.67</v>
      </c>
      <c r="AC1086">
        <v>13.47</v>
      </c>
      <c r="AD1086">
        <v>0</v>
      </c>
      <c r="AE1086">
        <v>0</v>
      </c>
      <c r="AF1086">
        <v>83.1</v>
      </c>
      <c r="AG1086">
        <v>12.62</v>
      </c>
      <c r="AH1086">
        <v>0</v>
      </c>
      <c r="AI1086">
        <v>1</v>
      </c>
      <c r="AJ1086">
        <v>1</v>
      </c>
      <c r="AK1086">
        <v>1</v>
      </c>
      <c r="AL1086">
        <v>1</v>
      </c>
      <c r="AM1086">
        <v>-2</v>
      </c>
      <c r="AN1086">
        <v>0</v>
      </c>
      <c r="AO1086">
        <v>1</v>
      </c>
      <c r="AP1086">
        <v>1</v>
      </c>
      <c r="AQ1086">
        <v>0</v>
      </c>
      <c r="AR1086">
        <v>0</v>
      </c>
      <c r="AS1086" t="s">
        <v>3</v>
      </c>
      <c r="AT1086">
        <v>0.02</v>
      </c>
      <c r="AU1086" t="s">
        <v>140</v>
      </c>
      <c r="AV1086">
        <v>0</v>
      </c>
      <c r="AW1086">
        <v>2</v>
      </c>
      <c r="AX1086">
        <v>85738502</v>
      </c>
      <c r="AY1086">
        <v>1</v>
      </c>
      <c r="AZ1086">
        <v>0</v>
      </c>
      <c r="BA1086">
        <v>1060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CV1086">
        <v>0</v>
      </c>
      <c r="CW1086">
        <f>ROUND(Y1086*Source!I585*DO1086,9)</f>
        <v>3.7859999999999998E-2</v>
      </c>
      <c r="CX1086">
        <f>ROUND(Y1086*Source!I585,9)</f>
        <v>3.0000000000000001E-3</v>
      </c>
      <c r="CY1086">
        <f>AB1086</f>
        <v>88.67</v>
      </c>
      <c r="CZ1086">
        <f>AF1086</f>
        <v>83.1</v>
      </c>
      <c r="DA1086">
        <f>AJ1086</f>
        <v>1</v>
      </c>
      <c r="DB1086">
        <f>ROUND(((ROUND(AT1086*CZ1086,2)*1.25)*1.2),6)</f>
        <v>2.4900000000000002</v>
      </c>
      <c r="DC1086">
        <f>ROUND(((ROUND(AT1086*AG1086,2)*1.25)*1.2),6)</f>
        <v>0.375</v>
      </c>
      <c r="DD1086" t="s">
        <v>3</v>
      </c>
      <c r="DE1086" t="s">
        <v>3</v>
      </c>
      <c r="DF1086">
        <f t="shared" si="618"/>
        <v>0</v>
      </c>
      <c r="DG1086">
        <f t="shared" si="616"/>
        <v>0.25</v>
      </c>
      <c r="DH1086">
        <f t="shared" si="617"/>
        <v>0.04</v>
      </c>
      <c r="DI1086">
        <f t="shared" si="604"/>
        <v>0</v>
      </c>
      <c r="DJ1086">
        <f>DG1086</f>
        <v>0.25</v>
      </c>
      <c r="DK1086">
        <v>0</v>
      </c>
      <c r="DL1086" t="s">
        <v>707</v>
      </c>
      <c r="DM1086">
        <v>0</v>
      </c>
      <c r="DN1086" t="s">
        <v>686</v>
      </c>
      <c r="DO1086">
        <v>12.62</v>
      </c>
    </row>
    <row r="1087" spans="1:119" x14ac:dyDescent="0.2">
      <c r="A1087">
        <f>ROW(Source!A585)</f>
        <v>585</v>
      </c>
      <c r="B1087">
        <v>85736471</v>
      </c>
      <c r="C1087">
        <v>85738500</v>
      </c>
      <c r="D1087">
        <v>85200671</v>
      </c>
      <c r="E1087">
        <v>1</v>
      </c>
      <c r="F1087">
        <v>1</v>
      </c>
      <c r="G1087">
        <v>1081</v>
      </c>
      <c r="H1087">
        <v>3</v>
      </c>
      <c r="I1087" t="s">
        <v>730</v>
      </c>
      <c r="J1087" t="s">
        <v>731</v>
      </c>
      <c r="K1087" t="s">
        <v>732</v>
      </c>
      <c r="L1087">
        <v>1346</v>
      </c>
      <c r="N1087">
        <v>1009</v>
      </c>
      <c r="O1087" t="s">
        <v>723</v>
      </c>
      <c r="P1087" t="s">
        <v>723</v>
      </c>
      <c r="Q1087">
        <v>1</v>
      </c>
      <c r="W1087">
        <v>0</v>
      </c>
      <c r="X1087">
        <v>1021383118</v>
      </c>
      <c r="Y1087">
        <f>((AT1087*1)*1)</f>
        <v>0.21</v>
      </c>
      <c r="AA1087">
        <v>37.979999999999997</v>
      </c>
      <c r="AB1087">
        <v>0</v>
      </c>
      <c r="AC1087">
        <v>0</v>
      </c>
      <c r="AD1087">
        <v>0</v>
      </c>
      <c r="AE1087">
        <v>37.979999999999997</v>
      </c>
      <c r="AF1087">
        <v>0</v>
      </c>
      <c r="AG1087">
        <v>0</v>
      </c>
      <c r="AH1087">
        <v>0</v>
      </c>
      <c r="AI1087">
        <v>1</v>
      </c>
      <c r="AJ1087">
        <v>1</v>
      </c>
      <c r="AK1087">
        <v>1</v>
      </c>
      <c r="AL1087">
        <v>1</v>
      </c>
      <c r="AM1087">
        <v>-2</v>
      </c>
      <c r="AN1087">
        <v>0</v>
      </c>
      <c r="AO1087">
        <v>1</v>
      </c>
      <c r="AP1087">
        <v>1</v>
      </c>
      <c r="AQ1087">
        <v>0</v>
      </c>
      <c r="AR1087">
        <v>0</v>
      </c>
      <c r="AS1087" t="s">
        <v>3</v>
      </c>
      <c r="AT1087">
        <v>0.21</v>
      </c>
      <c r="AU1087" t="s">
        <v>42</v>
      </c>
      <c r="AV1087">
        <v>0</v>
      </c>
      <c r="AW1087">
        <v>2</v>
      </c>
      <c r="AX1087">
        <v>85738503</v>
      </c>
      <c r="AY1087">
        <v>1</v>
      </c>
      <c r="AZ1087">
        <v>0</v>
      </c>
      <c r="BA1087">
        <v>1061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CV1087">
        <v>0</v>
      </c>
      <c r="CW1087">
        <v>0</v>
      </c>
      <c r="CX1087">
        <f>ROUND(Y1087*Source!I585,9)</f>
        <v>2.1000000000000001E-2</v>
      </c>
      <c r="CY1087">
        <f>AA1087</f>
        <v>37.979999999999997</v>
      </c>
      <c r="CZ1087">
        <f>AE1087</f>
        <v>37.979999999999997</v>
      </c>
      <c r="DA1087">
        <f>AI1087</f>
        <v>1</v>
      </c>
      <c r="DB1087">
        <f>ROUND(((ROUND(AT1087*CZ1087,2)*1)*1),6)</f>
        <v>7.98</v>
      </c>
      <c r="DC1087">
        <f>ROUND(((ROUND(AT1087*AG1087,2)*1)*1),6)</f>
        <v>0</v>
      </c>
      <c r="DD1087" t="s">
        <v>3</v>
      </c>
      <c r="DE1087" t="s">
        <v>3</v>
      </c>
      <c r="DF1087">
        <f t="shared" si="618"/>
        <v>0.8</v>
      </c>
      <c r="DG1087">
        <f t="shared" si="616"/>
        <v>0</v>
      </c>
      <c r="DH1087">
        <f t="shared" si="617"/>
        <v>0</v>
      </c>
      <c r="DI1087">
        <f t="shared" si="604"/>
        <v>0</v>
      </c>
      <c r="DJ1087">
        <f>DF1087</f>
        <v>0.8</v>
      </c>
      <c r="DK1087">
        <v>0</v>
      </c>
      <c r="DL1087" t="s">
        <v>3</v>
      </c>
      <c r="DM1087">
        <v>0</v>
      </c>
      <c r="DN1087" t="s">
        <v>3</v>
      </c>
      <c r="DO1087">
        <v>0</v>
      </c>
    </row>
    <row r="1088" spans="1:119" x14ac:dyDescent="0.2">
      <c r="A1088">
        <f>ROW(Source!A585)</f>
        <v>585</v>
      </c>
      <c r="B1088">
        <v>85736471</v>
      </c>
      <c r="C1088">
        <v>85738500</v>
      </c>
      <c r="D1088">
        <v>85205750</v>
      </c>
      <c r="E1088">
        <v>1</v>
      </c>
      <c r="F1088">
        <v>1</v>
      </c>
      <c r="G1088">
        <v>1081</v>
      </c>
      <c r="H1088">
        <v>3</v>
      </c>
      <c r="I1088" t="s">
        <v>802</v>
      </c>
      <c r="J1088" t="s">
        <v>803</v>
      </c>
      <c r="K1088" t="s">
        <v>804</v>
      </c>
      <c r="L1088">
        <v>1346</v>
      </c>
      <c r="N1088">
        <v>1009</v>
      </c>
      <c r="O1088" t="s">
        <v>723</v>
      </c>
      <c r="P1088" t="s">
        <v>723</v>
      </c>
      <c r="Q1088">
        <v>1</v>
      </c>
      <c r="W1088">
        <v>0</v>
      </c>
      <c r="X1088">
        <v>-1002316563</v>
      </c>
      <c r="Y1088">
        <f>((AT1088*1)*1)</f>
        <v>0.65100000000000002</v>
      </c>
      <c r="AA1088">
        <v>78.569999999999993</v>
      </c>
      <c r="AB1088">
        <v>0</v>
      </c>
      <c r="AC1088">
        <v>0</v>
      </c>
      <c r="AD1088">
        <v>0</v>
      </c>
      <c r="AE1088">
        <v>78.569999999999993</v>
      </c>
      <c r="AF1088">
        <v>0</v>
      </c>
      <c r="AG1088">
        <v>0</v>
      </c>
      <c r="AH1088">
        <v>0</v>
      </c>
      <c r="AI1088">
        <v>1</v>
      </c>
      <c r="AJ1088">
        <v>1</v>
      </c>
      <c r="AK1088">
        <v>1</v>
      </c>
      <c r="AL1088">
        <v>1</v>
      </c>
      <c r="AM1088">
        <v>-2</v>
      </c>
      <c r="AN1088">
        <v>0</v>
      </c>
      <c r="AO1088">
        <v>1</v>
      </c>
      <c r="AP1088">
        <v>1</v>
      </c>
      <c r="AQ1088">
        <v>0</v>
      </c>
      <c r="AR1088">
        <v>0</v>
      </c>
      <c r="AS1088" t="s">
        <v>3</v>
      </c>
      <c r="AT1088">
        <v>0.65100000000000002</v>
      </c>
      <c r="AU1088" t="s">
        <v>42</v>
      </c>
      <c r="AV1088">
        <v>0</v>
      </c>
      <c r="AW1088">
        <v>2</v>
      </c>
      <c r="AX1088">
        <v>85738504</v>
      </c>
      <c r="AY1088">
        <v>1</v>
      </c>
      <c r="AZ1088">
        <v>0</v>
      </c>
      <c r="BA1088">
        <v>1062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CV1088">
        <v>0</v>
      </c>
      <c r="CW1088">
        <v>0</v>
      </c>
      <c r="CX1088">
        <f>ROUND(Y1088*Source!I585,9)</f>
        <v>6.5100000000000005E-2</v>
      </c>
      <c r="CY1088">
        <f>AA1088</f>
        <v>78.569999999999993</v>
      </c>
      <c r="CZ1088">
        <f>AE1088</f>
        <v>78.569999999999993</v>
      </c>
      <c r="DA1088">
        <f>AI1088</f>
        <v>1</v>
      </c>
      <c r="DB1088">
        <f>ROUND(((ROUND(AT1088*CZ1088,2)*1)*1),6)</f>
        <v>51.15</v>
      </c>
      <c r="DC1088">
        <f>ROUND(((ROUND(AT1088*AG1088,2)*1)*1),6)</f>
        <v>0</v>
      </c>
      <c r="DD1088" t="s">
        <v>3</v>
      </c>
      <c r="DE1088" t="s">
        <v>3</v>
      </c>
      <c r="DF1088">
        <f t="shared" si="618"/>
        <v>5.1100000000000003</v>
      </c>
      <c r="DG1088">
        <f t="shared" si="616"/>
        <v>0</v>
      </c>
      <c r="DH1088">
        <f t="shared" si="617"/>
        <v>0</v>
      </c>
      <c r="DI1088">
        <f t="shared" si="604"/>
        <v>0</v>
      </c>
      <c r="DJ1088">
        <f>DF1088</f>
        <v>5.1100000000000003</v>
      </c>
      <c r="DK1088">
        <v>0</v>
      </c>
      <c r="DL1088" t="s">
        <v>3</v>
      </c>
      <c r="DM1088">
        <v>0</v>
      </c>
      <c r="DN1088" t="s">
        <v>3</v>
      </c>
      <c r="DO1088">
        <v>0</v>
      </c>
    </row>
    <row r="1089" spans="1:119" x14ac:dyDescent="0.2">
      <c r="A1089">
        <f>ROW(Source!A585)</f>
        <v>585</v>
      </c>
      <c r="B1089">
        <v>85736471</v>
      </c>
      <c r="C1089">
        <v>85738500</v>
      </c>
      <c r="D1089">
        <v>0</v>
      </c>
      <c r="E1089">
        <v>0</v>
      </c>
      <c r="F1089">
        <v>1</v>
      </c>
      <c r="G1089">
        <v>1081</v>
      </c>
      <c r="H1089">
        <v>3</v>
      </c>
      <c r="I1089" t="s">
        <v>617</v>
      </c>
      <c r="J1089" t="s">
        <v>3</v>
      </c>
      <c r="K1089" t="s">
        <v>618</v>
      </c>
      <c r="L1089">
        <v>1354</v>
      </c>
      <c r="N1089">
        <v>1010</v>
      </c>
      <c r="O1089" t="s">
        <v>146</v>
      </c>
      <c r="P1089" t="s">
        <v>146</v>
      </c>
      <c r="Q1089">
        <v>1</v>
      </c>
      <c r="W1089">
        <v>0</v>
      </c>
      <c r="X1089">
        <v>-907426968</v>
      </c>
      <c r="Y1089">
        <f>((AT1089*1)*1)</f>
        <v>100</v>
      </c>
      <c r="AA1089">
        <v>385.41</v>
      </c>
      <c r="AB1089">
        <v>0</v>
      </c>
      <c r="AC1089">
        <v>0</v>
      </c>
      <c r="AD1089">
        <v>0</v>
      </c>
      <c r="AE1089">
        <v>385.41</v>
      </c>
      <c r="AF1089">
        <v>0</v>
      </c>
      <c r="AG1089">
        <v>0</v>
      </c>
      <c r="AH1089">
        <v>0</v>
      </c>
      <c r="AI1089">
        <v>1</v>
      </c>
      <c r="AJ1089">
        <v>1</v>
      </c>
      <c r="AK1089">
        <v>1</v>
      </c>
      <c r="AL1089">
        <v>1</v>
      </c>
      <c r="AM1089">
        <v>0</v>
      </c>
      <c r="AN1089">
        <v>0</v>
      </c>
      <c r="AO1089">
        <v>0</v>
      </c>
      <c r="AP1089">
        <v>1</v>
      </c>
      <c r="AQ1089">
        <v>0</v>
      </c>
      <c r="AR1089">
        <v>0</v>
      </c>
      <c r="AS1089" t="s">
        <v>3</v>
      </c>
      <c r="AT1089">
        <v>100</v>
      </c>
      <c r="AU1089" t="s">
        <v>42</v>
      </c>
      <c r="AV1089">
        <v>0</v>
      </c>
      <c r="AW1089">
        <v>1</v>
      </c>
      <c r="AX1089">
        <v>-1</v>
      </c>
      <c r="AY1089">
        <v>0</v>
      </c>
      <c r="AZ1089">
        <v>0</v>
      </c>
      <c r="BA1089" t="s">
        <v>3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CV1089">
        <v>0</v>
      </c>
      <c r="CW1089">
        <v>0</v>
      </c>
      <c r="CX1089">
        <f>ROUND(Y1089*Source!I585,9)</f>
        <v>10</v>
      </c>
      <c r="CY1089">
        <f>AA1089</f>
        <v>385.41</v>
      </c>
      <c r="CZ1089">
        <f>AE1089</f>
        <v>385.41</v>
      </c>
      <c r="DA1089">
        <f>AI1089</f>
        <v>1</v>
      </c>
      <c r="DB1089">
        <f>ROUND(((ROUND(AT1089*CZ1089,2)*1)*1),6)</f>
        <v>38541</v>
      </c>
      <c r="DC1089">
        <f>ROUND(((ROUND(AT1089*AG1089,2)*1)*1),6)</f>
        <v>0</v>
      </c>
      <c r="DD1089" t="s">
        <v>3</v>
      </c>
      <c r="DE1089" t="s">
        <v>3</v>
      </c>
      <c r="DF1089">
        <f t="shared" si="618"/>
        <v>3854.1</v>
      </c>
      <c r="DG1089">
        <f t="shared" si="616"/>
        <v>0</v>
      </c>
      <c r="DH1089">
        <f t="shared" si="617"/>
        <v>0</v>
      </c>
      <c r="DI1089">
        <f t="shared" ref="DI1089:DI1152" si="619">ROUND(ROUND(AH1089,2)*CX1089,2)</f>
        <v>0</v>
      </c>
      <c r="DJ1089">
        <f>DF1089</f>
        <v>3854.1</v>
      </c>
      <c r="DK1089">
        <v>0</v>
      </c>
      <c r="DL1089" t="s">
        <v>3</v>
      </c>
      <c r="DM1089">
        <v>0</v>
      </c>
      <c r="DN1089" t="s">
        <v>3</v>
      </c>
      <c r="DO1089">
        <v>0</v>
      </c>
    </row>
    <row r="1090" spans="1:119" x14ac:dyDescent="0.2">
      <c r="A1090">
        <f>ROW(Source!A586)</f>
        <v>586</v>
      </c>
      <c r="B1090">
        <v>85736473</v>
      </c>
      <c r="C1090">
        <v>85738500</v>
      </c>
      <c r="D1090">
        <v>85164021</v>
      </c>
      <c r="E1090">
        <v>1081</v>
      </c>
      <c r="F1090">
        <v>1</v>
      </c>
      <c r="G1090">
        <v>1081</v>
      </c>
      <c r="H1090">
        <v>1</v>
      </c>
      <c r="I1090" t="s">
        <v>684</v>
      </c>
      <c r="J1090" t="s">
        <v>3</v>
      </c>
      <c r="K1090" t="s">
        <v>685</v>
      </c>
      <c r="L1090">
        <v>1191</v>
      </c>
      <c r="N1090">
        <v>1013</v>
      </c>
      <c r="O1090" t="s">
        <v>686</v>
      </c>
      <c r="P1090" t="s">
        <v>686</v>
      </c>
      <c r="Q1090">
        <v>1</v>
      </c>
      <c r="W1090">
        <v>0</v>
      </c>
      <c r="X1090">
        <v>476480486</v>
      </c>
      <c r="Y1090">
        <f>((AT1090*1.15)*1.2)</f>
        <v>4.5263999999999989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</v>
      </c>
      <c r="AJ1090">
        <v>1</v>
      </c>
      <c r="AK1090">
        <v>1</v>
      </c>
      <c r="AL1090">
        <v>1</v>
      </c>
      <c r="AM1090">
        <v>5</v>
      </c>
      <c r="AN1090">
        <v>0</v>
      </c>
      <c r="AO1090">
        <v>1</v>
      </c>
      <c r="AP1090">
        <v>1</v>
      </c>
      <c r="AQ1090">
        <v>0</v>
      </c>
      <c r="AR1090">
        <v>0</v>
      </c>
      <c r="AS1090" t="s">
        <v>3</v>
      </c>
      <c r="AT1090">
        <v>3.28</v>
      </c>
      <c r="AU1090" t="s">
        <v>141</v>
      </c>
      <c r="AV1090">
        <v>1</v>
      </c>
      <c r="AW1090">
        <v>2</v>
      </c>
      <c r="AX1090">
        <v>85738501</v>
      </c>
      <c r="AY1090">
        <v>1</v>
      </c>
      <c r="AZ1090">
        <v>0</v>
      </c>
      <c r="BA1090">
        <v>1064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CU1090">
        <f>ROUND(AT1090*Source!I586*AH1090*AL1090,2)</f>
        <v>0</v>
      </c>
      <c r="CV1090">
        <f>ROUND(Y1090*Source!I586,9)</f>
        <v>0.45263999999999999</v>
      </c>
      <c r="CW1090">
        <v>0</v>
      </c>
      <c r="CX1090">
        <f>ROUND(Y1090*Source!I586,9)</f>
        <v>0.45263999999999999</v>
      </c>
      <c r="CY1090">
        <f>AD1090</f>
        <v>0</v>
      </c>
      <c r="CZ1090">
        <f>AH1090</f>
        <v>0</v>
      </c>
      <c r="DA1090">
        <f>AL1090</f>
        <v>1</v>
      </c>
      <c r="DB1090">
        <f>ROUND(((ROUND(AT1090*CZ1090,2)*1.15)*1.2),6)</f>
        <v>0</v>
      </c>
      <c r="DC1090">
        <f>ROUND(((ROUND(AT1090*AG1090,2)*1.15)*1.2),6)</f>
        <v>0</v>
      </c>
      <c r="DD1090" t="s">
        <v>3</v>
      </c>
      <c r="DE1090" t="s">
        <v>3</v>
      </c>
      <c r="DF1090">
        <f t="shared" si="618"/>
        <v>0</v>
      </c>
      <c r="DG1090">
        <f t="shared" si="616"/>
        <v>0</v>
      </c>
      <c r="DH1090">
        <f t="shared" si="617"/>
        <v>0</v>
      </c>
      <c r="DI1090">
        <f t="shared" si="619"/>
        <v>0</v>
      </c>
      <c r="DJ1090">
        <f>DI1090</f>
        <v>0</v>
      </c>
      <c r="DK1090">
        <v>0</v>
      </c>
      <c r="DL1090" t="s">
        <v>3</v>
      </c>
      <c r="DM1090">
        <v>0</v>
      </c>
      <c r="DN1090" t="s">
        <v>3</v>
      </c>
      <c r="DO1090">
        <v>0</v>
      </c>
    </row>
    <row r="1091" spans="1:119" x14ac:dyDescent="0.2">
      <c r="A1091">
        <f>ROW(Source!A586)</f>
        <v>586</v>
      </c>
      <c r="B1091">
        <v>85736473</v>
      </c>
      <c r="C1091">
        <v>85738500</v>
      </c>
      <c r="D1091">
        <v>85229932</v>
      </c>
      <c r="E1091">
        <v>1</v>
      </c>
      <c r="F1091">
        <v>1</v>
      </c>
      <c r="G1091">
        <v>1081</v>
      </c>
      <c r="H1091">
        <v>2</v>
      </c>
      <c r="I1091" t="s">
        <v>704</v>
      </c>
      <c r="J1091" t="s">
        <v>705</v>
      </c>
      <c r="K1091" t="s">
        <v>706</v>
      </c>
      <c r="L1091">
        <v>1368</v>
      </c>
      <c r="N1091">
        <v>1011</v>
      </c>
      <c r="O1091" t="s">
        <v>690</v>
      </c>
      <c r="P1091" t="s">
        <v>690</v>
      </c>
      <c r="Q1091">
        <v>1</v>
      </c>
      <c r="W1091">
        <v>0</v>
      </c>
      <c r="X1091">
        <v>874612079</v>
      </c>
      <c r="Y1091">
        <f>((AT1091*1.25)*1.2)</f>
        <v>0.03</v>
      </c>
      <c r="AA1091">
        <v>0</v>
      </c>
      <c r="AB1091">
        <v>1513.56</v>
      </c>
      <c r="AC1091">
        <v>758.78</v>
      </c>
      <c r="AD1091">
        <v>0</v>
      </c>
      <c r="AE1091">
        <v>0</v>
      </c>
      <c r="AF1091">
        <v>83.1</v>
      </c>
      <c r="AG1091">
        <v>12.62</v>
      </c>
      <c r="AH1091">
        <v>0</v>
      </c>
      <c r="AI1091">
        <v>1</v>
      </c>
      <c r="AJ1091">
        <v>17.07</v>
      </c>
      <c r="AK1091">
        <v>56.35</v>
      </c>
      <c r="AL1091">
        <v>1</v>
      </c>
      <c r="AM1091">
        <v>2</v>
      </c>
      <c r="AN1091">
        <v>0</v>
      </c>
      <c r="AO1091">
        <v>1</v>
      </c>
      <c r="AP1091">
        <v>1</v>
      </c>
      <c r="AQ1091">
        <v>0</v>
      </c>
      <c r="AR1091">
        <v>0</v>
      </c>
      <c r="AS1091" t="s">
        <v>3</v>
      </c>
      <c r="AT1091">
        <v>0.02</v>
      </c>
      <c r="AU1091" t="s">
        <v>140</v>
      </c>
      <c r="AV1091">
        <v>0</v>
      </c>
      <c r="AW1091">
        <v>2</v>
      </c>
      <c r="AX1091">
        <v>85738502</v>
      </c>
      <c r="AY1091">
        <v>1</v>
      </c>
      <c r="AZ1091">
        <v>0</v>
      </c>
      <c r="BA1091">
        <v>1065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CV1091">
        <v>0</v>
      </c>
      <c r="CW1091">
        <f>ROUND(Y1091*Source!I586*DO1091,9)</f>
        <v>3.7859999999999998E-2</v>
      </c>
      <c r="CX1091">
        <f>ROUND(Y1091*Source!I586,9)</f>
        <v>3.0000000000000001E-3</v>
      </c>
      <c r="CY1091">
        <f>AB1091</f>
        <v>1513.56</v>
      </c>
      <c r="CZ1091">
        <f>AF1091</f>
        <v>83.1</v>
      </c>
      <c r="DA1091">
        <f>AJ1091</f>
        <v>17.07</v>
      </c>
      <c r="DB1091">
        <f>ROUND(((ROUND(AT1091*CZ1091,2)*1.25)*1.2),6)</f>
        <v>2.4900000000000002</v>
      </c>
      <c r="DC1091">
        <f>ROUND(((ROUND(AT1091*AG1091,2)*1.25)*1.2),6)</f>
        <v>0.375</v>
      </c>
      <c r="DD1091" t="s">
        <v>3</v>
      </c>
      <c r="DE1091" t="s">
        <v>3</v>
      </c>
      <c r="DF1091">
        <f t="shared" si="618"/>
        <v>0</v>
      </c>
      <c r="DG1091">
        <f>ROUND(ROUND(AF1091*AJ1091,2)*CX1091,2)</f>
        <v>4.26</v>
      </c>
      <c r="DH1091">
        <f>ROUND(ROUND(AG1091*AK1091,2)*CX1091,2)</f>
        <v>2.13</v>
      </c>
      <c r="DI1091">
        <f t="shared" si="619"/>
        <v>0</v>
      </c>
      <c r="DJ1091">
        <f>DG1091</f>
        <v>4.26</v>
      </c>
      <c r="DK1091">
        <v>0</v>
      </c>
      <c r="DL1091" t="s">
        <v>707</v>
      </c>
      <c r="DM1091">
        <v>0</v>
      </c>
      <c r="DN1091" t="s">
        <v>686</v>
      </c>
      <c r="DO1091">
        <v>12.62</v>
      </c>
    </row>
    <row r="1092" spans="1:119" x14ac:dyDescent="0.2">
      <c r="A1092">
        <f>ROW(Source!A586)</f>
        <v>586</v>
      </c>
      <c r="B1092">
        <v>85736473</v>
      </c>
      <c r="C1092">
        <v>85738500</v>
      </c>
      <c r="D1092">
        <v>85200671</v>
      </c>
      <c r="E1092">
        <v>1</v>
      </c>
      <c r="F1092">
        <v>1</v>
      </c>
      <c r="G1092">
        <v>1081</v>
      </c>
      <c r="H1092">
        <v>3</v>
      </c>
      <c r="I1092" t="s">
        <v>730</v>
      </c>
      <c r="J1092" t="s">
        <v>731</v>
      </c>
      <c r="K1092" t="s">
        <v>732</v>
      </c>
      <c r="L1092">
        <v>1346</v>
      </c>
      <c r="N1092">
        <v>1009</v>
      </c>
      <c r="O1092" t="s">
        <v>723</v>
      </c>
      <c r="P1092" t="s">
        <v>723</v>
      </c>
      <c r="Q1092">
        <v>1</v>
      </c>
      <c r="W1092">
        <v>0</v>
      </c>
      <c r="X1092">
        <v>1021383118</v>
      </c>
      <c r="Y1092">
        <f>((AT1092*1)*1)</f>
        <v>0.21</v>
      </c>
      <c r="AA1092">
        <v>315.23</v>
      </c>
      <c r="AB1092">
        <v>0</v>
      </c>
      <c r="AC1092">
        <v>0</v>
      </c>
      <c r="AD1092">
        <v>0</v>
      </c>
      <c r="AE1092">
        <v>37.979999999999997</v>
      </c>
      <c r="AF1092">
        <v>0</v>
      </c>
      <c r="AG1092">
        <v>0</v>
      </c>
      <c r="AH1092">
        <v>0</v>
      </c>
      <c r="AI1092">
        <v>8.3000000000000007</v>
      </c>
      <c r="AJ1092">
        <v>1</v>
      </c>
      <c r="AK1092">
        <v>1</v>
      </c>
      <c r="AL1092">
        <v>1</v>
      </c>
      <c r="AM1092">
        <v>2</v>
      </c>
      <c r="AN1092">
        <v>0</v>
      </c>
      <c r="AO1092">
        <v>1</v>
      </c>
      <c r="AP1092">
        <v>1</v>
      </c>
      <c r="AQ1092">
        <v>0</v>
      </c>
      <c r="AR1092">
        <v>0</v>
      </c>
      <c r="AS1092" t="s">
        <v>3</v>
      </c>
      <c r="AT1092">
        <v>0.21</v>
      </c>
      <c r="AU1092" t="s">
        <v>42</v>
      </c>
      <c r="AV1092">
        <v>0</v>
      </c>
      <c r="AW1092">
        <v>2</v>
      </c>
      <c r="AX1092">
        <v>85738503</v>
      </c>
      <c r="AY1092">
        <v>1</v>
      </c>
      <c r="AZ1092">
        <v>0</v>
      </c>
      <c r="BA1092">
        <v>1066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CV1092">
        <v>0</v>
      </c>
      <c r="CW1092">
        <v>0</v>
      </c>
      <c r="CX1092">
        <f>ROUND(Y1092*Source!I586,9)</f>
        <v>2.1000000000000001E-2</v>
      </c>
      <c r="CY1092">
        <f>AA1092</f>
        <v>315.23</v>
      </c>
      <c r="CZ1092">
        <f>AE1092</f>
        <v>37.979999999999997</v>
      </c>
      <c r="DA1092">
        <f>AI1092</f>
        <v>8.3000000000000007</v>
      </c>
      <c r="DB1092">
        <f>ROUND(((ROUND(AT1092*CZ1092,2)*1)*1),6)</f>
        <v>7.98</v>
      </c>
      <c r="DC1092">
        <f>ROUND(((ROUND(AT1092*AG1092,2)*1)*1),6)</f>
        <v>0</v>
      </c>
      <c r="DD1092" t="s">
        <v>3</v>
      </c>
      <c r="DE1092" t="s">
        <v>3</v>
      </c>
      <c r="DF1092">
        <f>ROUND(ROUND(AE1092*AI1092,2)*CX1092,2)</f>
        <v>6.62</v>
      </c>
      <c r="DG1092">
        <f t="shared" ref="DG1092:DG1116" si="620">ROUND(ROUND(AF1092,2)*CX1092,2)</f>
        <v>0</v>
      </c>
      <c r="DH1092">
        <f t="shared" ref="DH1092:DH1118" si="621">ROUND(ROUND(AG1092,2)*CX1092,2)</f>
        <v>0</v>
      </c>
      <c r="DI1092">
        <f t="shared" si="619"/>
        <v>0</v>
      </c>
      <c r="DJ1092">
        <f>DF1092</f>
        <v>6.62</v>
      </c>
      <c r="DK1092">
        <v>0</v>
      </c>
      <c r="DL1092" t="s">
        <v>3</v>
      </c>
      <c r="DM1092">
        <v>0</v>
      </c>
      <c r="DN1092" t="s">
        <v>3</v>
      </c>
      <c r="DO1092">
        <v>0</v>
      </c>
    </row>
    <row r="1093" spans="1:119" x14ac:dyDescent="0.2">
      <c r="A1093">
        <f>ROW(Source!A586)</f>
        <v>586</v>
      </c>
      <c r="B1093">
        <v>85736473</v>
      </c>
      <c r="C1093">
        <v>85738500</v>
      </c>
      <c r="D1093">
        <v>85205750</v>
      </c>
      <c r="E1093">
        <v>1</v>
      </c>
      <c r="F1093">
        <v>1</v>
      </c>
      <c r="G1093">
        <v>1081</v>
      </c>
      <c r="H1093">
        <v>3</v>
      </c>
      <c r="I1093" t="s">
        <v>802</v>
      </c>
      <c r="J1093" t="s">
        <v>803</v>
      </c>
      <c r="K1093" t="s">
        <v>804</v>
      </c>
      <c r="L1093">
        <v>1346</v>
      </c>
      <c r="N1093">
        <v>1009</v>
      </c>
      <c r="O1093" t="s">
        <v>723</v>
      </c>
      <c r="P1093" t="s">
        <v>723</v>
      </c>
      <c r="Q1093">
        <v>1</v>
      </c>
      <c r="W1093">
        <v>0</v>
      </c>
      <c r="X1093">
        <v>-1002316563</v>
      </c>
      <c r="Y1093">
        <f>((AT1093*1)*1)</f>
        <v>0.65100000000000002</v>
      </c>
      <c r="AA1093">
        <v>667.85</v>
      </c>
      <c r="AB1093">
        <v>0</v>
      </c>
      <c r="AC1093">
        <v>0</v>
      </c>
      <c r="AD1093">
        <v>0</v>
      </c>
      <c r="AE1093">
        <v>78.569999999999993</v>
      </c>
      <c r="AF1093">
        <v>0</v>
      </c>
      <c r="AG1093">
        <v>0</v>
      </c>
      <c r="AH1093">
        <v>0</v>
      </c>
      <c r="AI1093">
        <v>8.5</v>
      </c>
      <c r="AJ1093">
        <v>1</v>
      </c>
      <c r="AK1093">
        <v>1</v>
      </c>
      <c r="AL1093">
        <v>1</v>
      </c>
      <c r="AM1093">
        <v>2</v>
      </c>
      <c r="AN1093">
        <v>0</v>
      </c>
      <c r="AO1093">
        <v>1</v>
      </c>
      <c r="AP1093">
        <v>1</v>
      </c>
      <c r="AQ1093">
        <v>0</v>
      </c>
      <c r="AR1093">
        <v>0</v>
      </c>
      <c r="AS1093" t="s">
        <v>3</v>
      </c>
      <c r="AT1093">
        <v>0.65100000000000002</v>
      </c>
      <c r="AU1093" t="s">
        <v>42</v>
      </c>
      <c r="AV1093">
        <v>0</v>
      </c>
      <c r="AW1093">
        <v>2</v>
      </c>
      <c r="AX1093">
        <v>85738504</v>
      </c>
      <c r="AY1093">
        <v>1</v>
      </c>
      <c r="AZ1093">
        <v>0</v>
      </c>
      <c r="BA1093">
        <v>1067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CV1093">
        <v>0</v>
      </c>
      <c r="CW1093">
        <v>0</v>
      </c>
      <c r="CX1093">
        <f>ROUND(Y1093*Source!I586,9)</f>
        <v>6.5100000000000005E-2</v>
      </c>
      <c r="CY1093">
        <f>AA1093</f>
        <v>667.85</v>
      </c>
      <c r="CZ1093">
        <f>AE1093</f>
        <v>78.569999999999993</v>
      </c>
      <c r="DA1093">
        <f>AI1093</f>
        <v>8.5</v>
      </c>
      <c r="DB1093">
        <f>ROUND(((ROUND(AT1093*CZ1093,2)*1)*1),6)</f>
        <v>51.15</v>
      </c>
      <c r="DC1093">
        <f>ROUND(((ROUND(AT1093*AG1093,2)*1)*1),6)</f>
        <v>0</v>
      </c>
      <c r="DD1093" t="s">
        <v>3</v>
      </c>
      <c r="DE1093" t="s">
        <v>3</v>
      </c>
      <c r="DF1093">
        <f>ROUND(ROUND(AE1093*AI1093,2)*CX1093,2)</f>
        <v>43.48</v>
      </c>
      <c r="DG1093">
        <f t="shared" si="620"/>
        <v>0</v>
      </c>
      <c r="DH1093">
        <f t="shared" si="621"/>
        <v>0</v>
      </c>
      <c r="DI1093">
        <f t="shared" si="619"/>
        <v>0</v>
      </c>
      <c r="DJ1093">
        <f>DF1093</f>
        <v>43.48</v>
      </c>
      <c r="DK1093">
        <v>0</v>
      </c>
      <c r="DL1093" t="s">
        <v>3</v>
      </c>
      <c r="DM1093">
        <v>0</v>
      </c>
      <c r="DN1093" t="s">
        <v>3</v>
      </c>
      <c r="DO1093">
        <v>0</v>
      </c>
    </row>
    <row r="1094" spans="1:119" x14ac:dyDescent="0.2">
      <c r="A1094">
        <f>ROW(Source!A586)</f>
        <v>586</v>
      </c>
      <c r="B1094">
        <v>85736473</v>
      </c>
      <c r="C1094">
        <v>85738500</v>
      </c>
      <c r="D1094">
        <v>0</v>
      </c>
      <c r="E1094">
        <v>0</v>
      </c>
      <c r="F1094">
        <v>1</v>
      </c>
      <c r="G1094">
        <v>1081</v>
      </c>
      <c r="H1094">
        <v>3</v>
      </c>
      <c r="I1094" t="s">
        <v>617</v>
      </c>
      <c r="J1094" t="s">
        <v>3</v>
      </c>
      <c r="K1094" t="s">
        <v>618</v>
      </c>
      <c r="L1094">
        <v>1354</v>
      </c>
      <c r="N1094">
        <v>1010</v>
      </c>
      <c r="O1094" t="s">
        <v>146</v>
      </c>
      <c r="P1094" t="s">
        <v>146</v>
      </c>
      <c r="Q1094">
        <v>1</v>
      </c>
      <c r="W1094">
        <v>0</v>
      </c>
      <c r="X1094">
        <v>-907426968</v>
      </c>
      <c r="Y1094">
        <f>((AT1094*1)*1)</f>
        <v>100</v>
      </c>
      <c r="AA1094">
        <v>3792.43</v>
      </c>
      <c r="AB1094">
        <v>0</v>
      </c>
      <c r="AC1094">
        <v>0</v>
      </c>
      <c r="AD1094">
        <v>0</v>
      </c>
      <c r="AE1094">
        <v>385.41</v>
      </c>
      <c r="AF1094">
        <v>0</v>
      </c>
      <c r="AG1094">
        <v>0</v>
      </c>
      <c r="AH1094">
        <v>0</v>
      </c>
      <c r="AI1094">
        <v>9.84</v>
      </c>
      <c r="AJ1094">
        <v>1</v>
      </c>
      <c r="AK1094">
        <v>1</v>
      </c>
      <c r="AL1094">
        <v>1</v>
      </c>
      <c r="AM1094">
        <v>0</v>
      </c>
      <c r="AN1094">
        <v>0</v>
      </c>
      <c r="AO1094">
        <v>0</v>
      </c>
      <c r="AP1094">
        <v>1</v>
      </c>
      <c r="AQ1094">
        <v>0</v>
      </c>
      <c r="AR1094">
        <v>0</v>
      </c>
      <c r="AS1094" t="s">
        <v>3</v>
      </c>
      <c r="AT1094">
        <v>100</v>
      </c>
      <c r="AU1094" t="s">
        <v>42</v>
      </c>
      <c r="AV1094">
        <v>0</v>
      </c>
      <c r="AW1094">
        <v>1</v>
      </c>
      <c r="AX1094">
        <v>-1</v>
      </c>
      <c r="AY1094">
        <v>0</v>
      </c>
      <c r="AZ1094">
        <v>0</v>
      </c>
      <c r="BA1094" t="s">
        <v>3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CV1094">
        <v>0</v>
      </c>
      <c r="CW1094">
        <v>0</v>
      </c>
      <c r="CX1094">
        <f>ROUND(Y1094*Source!I586,9)</f>
        <v>10</v>
      </c>
      <c r="CY1094">
        <f>AA1094</f>
        <v>3792.43</v>
      </c>
      <c r="CZ1094">
        <f>AE1094</f>
        <v>385.41</v>
      </c>
      <c r="DA1094">
        <f>AI1094</f>
        <v>9.84</v>
      </c>
      <c r="DB1094">
        <f>ROUND(((ROUND(AT1094*CZ1094,2)*1)*1),6)</f>
        <v>38541</v>
      </c>
      <c r="DC1094">
        <f>ROUND(((ROUND(AT1094*AG1094,2)*1)*1),6)</f>
        <v>0</v>
      </c>
      <c r="DD1094" t="s">
        <v>3</v>
      </c>
      <c r="DE1094" t="s">
        <v>3</v>
      </c>
      <c r="DF1094">
        <f>ROUND(ROUND(AE1094*AI1094,2)*CX1094,2)</f>
        <v>37924.300000000003</v>
      </c>
      <c r="DG1094">
        <f t="shared" si="620"/>
        <v>0</v>
      </c>
      <c r="DH1094">
        <f t="shared" si="621"/>
        <v>0</v>
      </c>
      <c r="DI1094">
        <f t="shared" si="619"/>
        <v>0</v>
      </c>
      <c r="DJ1094">
        <f>DF1094</f>
        <v>37924.300000000003</v>
      </c>
      <c r="DK1094">
        <v>0</v>
      </c>
      <c r="DL1094" t="s">
        <v>3</v>
      </c>
      <c r="DM1094">
        <v>0</v>
      </c>
      <c r="DN1094" t="s">
        <v>3</v>
      </c>
      <c r="DO1094">
        <v>0</v>
      </c>
    </row>
    <row r="1095" spans="1:119" x14ac:dyDescent="0.2">
      <c r="A1095">
        <f>ROW(Source!A589)</f>
        <v>589</v>
      </c>
      <c r="B1095">
        <v>85736471</v>
      </c>
      <c r="C1095">
        <v>85738517</v>
      </c>
      <c r="D1095">
        <v>85164021</v>
      </c>
      <c r="E1095">
        <v>1081</v>
      </c>
      <c r="F1095">
        <v>1</v>
      </c>
      <c r="G1095">
        <v>1081</v>
      </c>
      <c r="H1095">
        <v>1</v>
      </c>
      <c r="I1095" t="s">
        <v>684</v>
      </c>
      <c r="J1095" t="s">
        <v>3</v>
      </c>
      <c r="K1095" t="s">
        <v>685</v>
      </c>
      <c r="L1095">
        <v>1191</v>
      </c>
      <c r="N1095">
        <v>1013</v>
      </c>
      <c r="O1095" t="s">
        <v>686</v>
      </c>
      <c r="P1095" t="s">
        <v>686</v>
      </c>
      <c r="Q1095">
        <v>1</v>
      </c>
      <c r="W1095">
        <v>0</v>
      </c>
      <c r="X1095">
        <v>476480486</v>
      </c>
      <c r="Y1095">
        <f>((AT1095*1.15)*1.2)</f>
        <v>46.506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1</v>
      </c>
      <c r="AK1095">
        <v>1</v>
      </c>
      <c r="AL1095">
        <v>1</v>
      </c>
      <c r="AM1095">
        <v>-2</v>
      </c>
      <c r="AN1095">
        <v>0</v>
      </c>
      <c r="AO1095">
        <v>1</v>
      </c>
      <c r="AP1095">
        <v>1</v>
      </c>
      <c r="AQ1095">
        <v>0</v>
      </c>
      <c r="AR1095">
        <v>0</v>
      </c>
      <c r="AS1095" t="s">
        <v>3</v>
      </c>
      <c r="AT1095">
        <v>33.700000000000003</v>
      </c>
      <c r="AU1095" t="s">
        <v>141</v>
      </c>
      <c r="AV1095">
        <v>1</v>
      </c>
      <c r="AW1095">
        <v>2</v>
      </c>
      <c r="AX1095">
        <v>85738519</v>
      </c>
      <c r="AY1095">
        <v>1</v>
      </c>
      <c r="AZ1095">
        <v>0</v>
      </c>
      <c r="BA1095">
        <v>1069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CU1095">
        <f>ROUND(AT1095*Source!I589*AH1095*AL1095,2)</f>
        <v>0</v>
      </c>
      <c r="CV1095">
        <f>ROUND(Y1095*Source!I589,9)</f>
        <v>8.8361400000000003</v>
      </c>
      <c r="CW1095">
        <v>0</v>
      </c>
      <c r="CX1095">
        <f>ROUND(Y1095*Source!I589,9)</f>
        <v>8.8361400000000003</v>
      </c>
      <c r="CY1095">
        <f>AD1095</f>
        <v>0</v>
      </c>
      <c r="CZ1095">
        <f>AH1095</f>
        <v>0</v>
      </c>
      <c r="DA1095">
        <f>AL1095</f>
        <v>1</v>
      </c>
      <c r="DB1095">
        <f>ROUND(((ROUND(AT1095*CZ1095,2)*1.15)*1.2),6)</f>
        <v>0</v>
      </c>
      <c r="DC1095">
        <f>ROUND(((ROUND(AT1095*AG1095,2)*1.15)*1.2),6)</f>
        <v>0</v>
      </c>
      <c r="DD1095" t="s">
        <v>3</v>
      </c>
      <c r="DE1095" t="s">
        <v>3</v>
      </c>
      <c r="DF1095">
        <f>ROUND(ROUND(AE1095,2)*CX1095,2)</f>
        <v>0</v>
      </c>
      <c r="DG1095">
        <f t="shared" si="620"/>
        <v>0</v>
      </c>
      <c r="DH1095">
        <f t="shared" si="621"/>
        <v>0</v>
      </c>
      <c r="DI1095">
        <f t="shared" si="619"/>
        <v>0</v>
      </c>
      <c r="DJ1095">
        <f>DI1095</f>
        <v>0</v>
      </c>
      <c r="DK1095">
        <v>0</v>
      </c>
      <c r="DL1095" t="s">
        <v>3</v>
      </c>
      <c r="DM1095">
        <v>0</v>
      </c>
      <c r="DN1095" t="s">
        <v>3</v>
      </c>
      <c r="DO1095">
        <v>0</v>
      </c>
    </row>
    <row r="1096" spans="1:119" x14ac:dyDescent="0.2">
      <c r="A1096">
        <f>ROW(Source!A589)</f>
        <v>589</v>
      </c>
      <c r="B1096">
        <v>85736471</v>
      </c>
      <c r="C1096">
        <v>85738517</v>
      </c>
      <c r="D1096">
        <v>85212240</v>
      </c>
      <c r="E1096">
        <v>1</v>
      </c>
      <c r="F1096">
        <v>1</v>
      </c>
      <c r="G1096">
        <v>1081</v>
      </c>
      <c r="H1096">
        <v>3</v>
      </c>
      <c r="I1096" t="s">
        <v>597</v>
      </c>
      <c r="J1096" t="s">
        <v>599</v>
      </c>
      <c r="K1096" t="s">
        <v>598</v>
      </c>
      <c r="L1096">
        <v>1391</v>
      </c>
      <c r="N1096">
        <v>1013</v>
      </c>
      <c r="O1096" t="s">
        <v>229</v>
      </c>
      <c r="P1096" t="s">
        <v>229</v>
      </c>
      <c r="Q1096">
        <v>1</v>
      </c>
      <c r="W1096">
        <v>0</v>
      </c>
      <c r="X1096">
        <v>235731408</v>
      </c>
      <c r="Y1096">
        <f>((AT1096*1)*1)</f>
        <v>200</v>
      </c>
      <c r="AA1096">
        <v>15.74</v>
      </c>
      <c r="AB1096">
        <v>0</v>
      </c>
      <c r="AC1096">
        <v>0</v>
      </c>
      <c r="AD1096">
        <v>0</v>
      </c>
      <c r="AE1096">
        <v>15.74</v>
      </c>
      <c r="AF1096">
        <v>0</v>
      </c>
      <c r="AG1096">
        <v>0</v>
      </c>
      <c r="AH1096">
        <v>0</v>
      </c>
      <c r="AI1096">
        <v>1</v>
      </c>
      <c r="AJ1096">
        <v>1</v>
      </c>
      <c r="AK1096">
        <v>1</v>
      </c>
      <c r="AL1096">
        <v>1</v>
      </c>
      <c r="AM1096">
        <v>0</v>
      </c>
      <c r="AN1096">
        <v>0</v>
      </c>
      <c r="AO1096">
        <v>0</v>
      </c>
      <c r="AP1096">
        <v>1</v>
      </c>
      <c r="AQ1096">
        <v>0</v>
      </c>
      <c r="AR1096">
        <v>0</v>
      </c>
      <c r="AS1096" t="s">
        <v>3</v>
      </c>
      <c r="AT1096">
        <v>200</v>
      </c>
      <c r="AU1096" t="s">
        <v>42</v>
      </c>
      <c r="AV1096">
        <v>0</v>
      </c>
      <c r="AW1096">
        <v>1</v>
      </c>
      <c r="AX1096">
        <v>-1</v>
      </c>
      <c r="AY1096">
        <v>0</v>
      </c>
      <c r="AZ1096">
        <v>0</v>
      </c>
      <c r="BA1096" t="s">
        <v>3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CV1096">
        <v>0</v>
      </c>
      <c r="CW1096">
        <v>0</v>
      </c>
      <c r="CX1096">
        <f>ROUND(Y1096*Source!I589,9)</f>
        <v>38</v>
      </c>
      <c r="CY1096">
        <f>AA1096</f>
        <v>15.74</v>
      </c>
      <c r="CZ1096">
        <f>AE1096</f>
        <v>15.74</v>
      </c>
      <c r="DA1096">
        <f>AI1096</f>
        <v>1</v>
      </c>
      <c r="DB1096">
        <f>ROUND(((ROUND(AT1096*CZ1096,2)*1)*1),6)</f>
        <v>3148</v>
      </c>
      <c r="DC1096">
        <f>ROUND(((ROUND(AT1096*AG1096,2)*1)*1),6)</f>
        <v>0</v>
      </c>
      <c r="DD1096" t="s">
        <v>3</v>
      </c>
      <c r="DE1096" t="s">
        <v>3</v>
      </c>
      <c r="DF1096">
        <f>ROUND(ROUND(AE1096,2)*CX1096,2)</f>
        <v>598.12</v>
      </c>
      <c r="DG1096">
        <f t="shared" si="620"/>
        <v>0</v>
      </c>
      <c r="DH1096">
        <f t="shared" si="621"/>
        <v>0</v>
      </c>
      <c r="DI1096">
        <f t="shared" si="619"/>
        <v>0</v>
      </c>
      <c r="DJ1096">
        <f>DF1096</f>
        <v>598.12</v>
      </c>
      <c r="DK1096">
        <v>0</v>
      </c>
      <c r="DL1096" t="s">
        <v>3</v>
      </c>
      <c r="DM1096">
        <v>0</v>
      </c>
      <c r="DN1096" t="s">
        <v>3</v>
      </c>
      <c r="DO1096">
        <v>0</v>
      </c>
    </row>
    <row r="1097" spans="1:119" x14ac:dyDescent="0.2">
      <c r="A1097">
        <f>ROW(Source!A590)</f>
        <v>590</v>
      </c>
      <c r="B1097">
        <v>85736473</v>
      </c>
      <c r="C1097">
        <v>85738517</v>
      </c>
      <c r="D1097">
        <v>85164021</v>
      </c>
      <c r="E1097">
        <v>1081</v>
      </c>
      <c r="F1097">
        <v>1</v>
      </c>
      <c r="G1097">
        <v>1081</v>
      </c>
      <c r="H1097">
        <v>1</v>
      </c>
      <c r="I1097" t="s">
        <v>684</v>
      </c>
      <c r="J1097" t="s">
        <v>3</v>
      </c>
      <c r="K1097" t="s">
        <v>685</v>
      </c>
      <c r="L1097">
        <v>1191</v>
      </c>
      <c r="N1097">
        <v>1013</v>
      </c>
      <c r="O1097" t="s">
        <v>686</v>
      </c>
      <c r="P1097" t="s">
        <v>686</v>
      </c>
      <c r="Q1097">
        <v>1</v>
      </c>
      <c r="W1097">
        <v>0</v>
      </c>
      <c r="X1097">
        <v>476480486</v>
      </c>
      <c r="Y1097">
        <f>((AT1097*1.15)*1.2)</f>
        <v>46.506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1</v>
      </c>
      <c r="AJ1097">
        <v>1</v>
      </c>
      <c r="AK1097">
        <v>1</v>
      </c>
      <c r="AL1097">
        <v>1</v>
      </c>
      <c r="AM1097">
        <v>5</v>
      </c>
      <c r="AN1097">
        <v>0</v>
      </c>
      <c r="AO1097">
        <v>1</v>
      </c>
      <c r="AP1097">
        <v>1</v>
      </c>
      <c r="AQ1097">
        <v>0</v>
      </c>
      <c r="AR1097">
        <v>0</v>
      </c>
      <c r="AS1097" t="s">
        <v>3</v>
      </c>
      <c r="AT1097">
        <v>33.700000000000003</v>
      </c>
      <c r="AU1097" t="s">
        <v>141</v>
      </c>
      <c r="AV1097">
        <v>1</v>
      </c>
      <c r="AW1097">
        <v>2</v>
      </c>
      <c r="AX1097">
        <v>85738519</v>
      </c>
      <c r="AY1097">
        <v>1</v>
      </c>
      <c r="AZ1097">
        <v>0</v>
      </c>
      <c r="BA1097">
        <v>1071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CU1097">
        <f>ROUND(AT1097*Source!I590*AH1097*AL1097,2)</f>
        <v>0</v>
      </c>
      <c r="CV1097">
        <f>ROUND(Y1097*Source!I590,9)</f>
        <v>8.8361400000000003</v>
      </c>
      <c r="CW1097">
        <v>0</v>
      </c>
      <c r="CX1097">
        <f>ROUND(Y1097*Source!I590,9)</f>
        <v>8.8361400000000003</v>
      </c>
      <c r="CY1097">
        <f>AD1097</f>
        <v>0</v>
      </c>
      <c r="CZ1097">
        <f>AH1097</f>
        <v>0</v>
      </c>
      <c r="DA1097">
        <f>AL1097</f>
        <v>1</v>
      </c>
      <c r="DB1097">
        <f>ROUND(((ROUND(AT1097*CZ1097,2)*1.15)*1.2),6)</f>
        <v>0</v>
      </c>
      <c r="DC1097">
        <f>ROUND(((ROUND(AT1097*AG1097,2)*1.15)*1.2),6)</f>
        <v>0</v>
      </c>
      <c r="DD1097" t="s">
        <v>3</v>
      </c>
      <c r="DE1097" t="s">
        <v>3</v>
      </c>
      <c r="DF1097">
        <f>ROUND(ROUND(AE1097,2)*CX1097,2)</f>
        <v>0</v>
      </c>
      <c r="DG1097">
        <f t="shared" si="620"/>
        <v>0</v>
      </c>
      <c r="DH1097">
        <f t="shared" si="621"/>
        <v>0</v>
      </c>
      <c r="DI1097">
        <f t="shared" si="619"/>
        <v>0</v>
      </c>
      <c r="DJ1097">
        <f>DI1097</f>
        <v>0</v>
      </c>
      <c r="DK1097">
        <v>0</v>
      </c>
      <c r="DL1097" t="s">
        <v>3</v>
      </c>
      <c r="DM1097">
        <v>0</v>
      </c>
      <c r="DN1097" t="s">
        <v>3</v>
      </c>
      <c r="DO1097">
        <v>0</v>
      </c>
    </row>
    <row r="1098" spans="1:119" x14ac:dyDescent="0.2">
      <c r="A1098">
        <f>ROW(Source!A590)</f>
        <v>590</v>
      </c>
      <c r="B1098">
        <v>85736473</v>
      </c>
      <c r="C1098">
        <v>85738517</v>
      </c>
      <c r="D1098">
        <v>85212240</v>
      </c>
      <c r="E1098">
        <v>1</v>
      </c>
      <c r="F1098">
        <v>1</v>
      </c>
      <c r="G1098">
        <v>1081</v>
      </c>
      <c r="H1098">
        <v>3</v>
      </c>
      <c r="I1098" t="s">
        <v>597</v>
      </c>
      <c r="J1098" t="s">
        <v>599</v>
      </c>
      <c r="K1098" t="s">
        <v>598</v>
      </c>
      <c r="L1098">
        <v>1391</v>
      </c>
      <c r="N1098">
        <v>1013</v>
      </c>
      <c r="O1098" t="s">
        <v>229</v>
      </c>
      <c r="P1098" t="s">
        <v>229</v>
      </c>
      <c r="Q1098">
        <v>1</v>
      </c>
      <c r="W1098">
        <v>0</v>
      </c>
      <c r="X1098">
        <v>235731408</v>
      </c>
      <c r="Y1098">
        <f>((AT1098*1)*1)</f>
        <v>200</v>
      </c>
      <c r="AA1098">
        <v>77.28</v>
      </c>
      <c r="AB1098">
        <v>0</v>
      </c>
      <c r="AC1098">
        <v>0</v>
      </c>
      <c r="AD1098">
        <v>0</v>
      </c>
      <c r="AE1098">
        <v>15.74</v>
      </c>
      <c r="AF1098">
        <v>0</v>
      </c>
      <c r="AG1098">
        <v>0</v>
      </c>
      <c r="AH1098">
        <v>0</v>
      </c>
      <c r="AI1098">
        <v>4.91</v>
      </c>
      <c r="AJ1098">
        <v>1</v>
      </c>
      <c r="AK1098">
        <v>1</v>
      </c>
      <c r="AL1098">
        <v>1</v>
      </c>
      <c r="AM1098">
        <v>0</v>
      </c>
      <c r="AN1098">
        <v>0</v>
      </c>
      <c r="AO1098">
        <v>0</v>
      </c>
      <c r="AP1098">
        <v>1</v>
      </c>
      <c r="AQ1098">
        <v>0</v>
      </c>
      <c r="AR1098">
        <v>0</v>
      </c>
      <c r="AS1098" t="s">
        <v>3</v>
      </c>
      <c r="AT1098">
        <v>200</v>
      </c>
      <c r="AU1098" t="s">
        <v>42</v>
      </c>
      <c r="AV1098">
        <v>0</v>
      </c>
      <c r="AW1098">
        <v>1</v>
      </c>
      <c r="AX1098">
        <v>-1</v>
      </c>
      <c r="AY1098">
        <v>0</v>
      </c>
      <c r="AZ1098">
        <v>0</v>
      </c>
      <c r="BA1098" t="s">
        <v>3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CV1098">
        <v>0</v>
      </c>
      <c r="CW1098">
        <v>0</v>
      </c>
      <c r="CX1098">
        <f>ROUND(Y1098*Source!I590,9)</f>
        <v>38</v>
      </c>
      <c r="CY1098">
        <f>AA1098</f>
        <v>77.28</v>
      </c>
      <c r="CZ1098">
        <f>AE1098</f>
        <v>15.74</v>
      </c>
      <c r="DA1098">
        <f>AI1098</f>
        <v>4.91</v>
      </c>
      <c r="DB1098">
        <f>ROUND(((ROUND(AT1098*CZ1098,2)*1)*1),6)</f>
        <v>3148</v>
      </c>
      <c r="DC1098">
        <f>ROUND(((ROUND(AT1098*AG1098,2)*1)*1),6)</f>
        <v>0</v>
      </c>
      <c r="DD1098" t="s">
        <v>3</v>
      </c>
      <c r="DE1098" t="s">
        <v>3</v>
      </c>
      <c r="DF1098">
        <f>ROUND(ROUND(AE1098*AI1098,2)*CX1098,2)</f>
        <v>2936.64</v>
      </c>
      <c r="DG1098">
        <f t="shared" si="620"/>
        <v>0</v>
      </c>
      <c r="DH1098">
        <f t="shared" si="621"/>
        <v>0</v>
      </c>
      <c r="DI1098">
        <f t="shared" si="619"/>
        <v>0</v>
      </c>
      <c r="DJ1098">
        <f>DF1098</f>
        <v>2936.64</v>
      </c>
      <c r="DK1098">
        <v>0</v>
      </c>
      <c r="DL1098" t="s">
        <v>3</v>
      </c>
      <c r="DM1098">
        <v>0</v>
      </c>
      <c r="DN1098" t="s">
        <v>3</v>
      </c>
      <c r="DO1098">
        <v>0</v>
      </c>
    </row>
    <row r="1099" spans="1:119" x14ac:dyDescent="0.2">
      <c r="A1099">
        <f>ROW(Source!A628)</f>
        <v>628</v>
      </c>
      <c r="B1099">
        <v>85736471</v>
      </c>
      <c r="C1099">
        <v>85739143</v>
      </c>
      <c r="D1099">
        <v>85164021</v>
      </c>
      <c r="E1099">
        <v>1081</v>
      </c>
      <c r="F1099">
        <v>1</v>
      </c>
      <c r="G1099">
        <v>1081</v>
      </c>
      <c r="H1099">
        <v>1</v>
      </c>
      <c r="I1099" t="s">
        <v>684</v>
      </c>
      <c r="J1099" t="s">
        <v>3</v>
      </c>
      <c r="K1099" t="s">
        <v>685</v>
      </c>
      <c r="L1099">
        <v>1191</v>
      </c>
      <c r="N1099">
        <v>1013</v>
      </c>
      <c r="O1099" t="s">
        <v>686</v>
      </c>
      <c r="P1099" t="s">
        <v>686</v>
      </c>
      <c r="Q1099">
        <v>1</v>
      </c>
      <c r="W1099">
        <v>0</v>
      </c>
      <c r="X1099">
        <v>476480486</v>
      </c>
      <c r="Y1099">
        <f>((AT1099*1.15)*1.2)</f>
        <v>18.491999999999997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</v>
      </c>
      <c r="AJ1099">
        <v>1</v>
      </c>
      <c r="AK1099">
        <v>1</v>
      </c>
      <c r="AL1099">
        <v>1</v>
      </c>
      <c r="AM1099">
        <v>-2</v>
      </c>
      <c r="AN1099">
        <v>0</v>
      </c>
      <c r="AO1099">
        <v>1</v>
      </c>
      <c r="AP1099">
        <v>1</v>
      </c>
      <c r="AQ1099">
        <v>0</v>
      </c>
      <c r="AR1099">
        <v>0</v>
      </c>
      <c r="AS1099" t="s">
        <v>3</v>
      </c>
      <c r="AT1099">
        <v>13.4</v>
      </c>
      <c r="AU1099" t="s">
        <v>141</v>
      </c>
      <c r="AV1099">
        <v>1</v>
      </c>
      <c r="AW1099">
        <v>2</v>
      </c>
      <c r="AX1099">
        <v>85739162</v>
      </c>
      <c r="AY1099">
        <v>1</v>
      </c>
      <c r="AZ1099">
        <v>0</v>
      </c>
      <c r="BA1099">
        <v>1073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CU1099">
        <f>ROUND(AT1099*Source!I628*AH1099*AL1099,2)</f>
        <v>0</v>
      </c>
      <c r="CV1099">
        <f>ROUND(Y1099*Source!I628,9)</f>
        <v>36.984000000000002</v>
      </c>
      <c r="CW1099">
        <v>0</v>
      </c>
      <c r="CX1099">
        <f>ROUND(Y1099*Source!I628,9)</f>
        <v>36.984000000000002</v>
      </c>
      <c r="CY1099">
        <f>AD1099</f>
        <v>0</v>
      </c>
      <c r="CZ1099">
        <f>AH1099</f>
        <v>0</v>
      </c>
      <c r="DA1099">
        <f>AL1099</f>
        <v>1</v>
      </c>
      <c r="DB1099">
        <f>ROUND(((ROUND(AT1099*CZ1099,2)*1.15)*1.2),6)</f>
        <v>0</v>
      </c>
      <c r="DC1099">
        <f>ROUND(((ROUND(AT1099*AG1099,2)*1.15)*1.2),6)</f>
        <v>0</v>
      </c>
      <c r="DD1099" t="s">
        <v>3</v>
      </c>
      <c r="DE1099" t="s">
        <v>3</v>
      </c>
      <c r="DF1099">
        <f t="shared" ref="DF1099:DF1120" si="622">ROUND(ROUND(AE1099,2)*CX1099,2)</f>
        <v>0</v>
      </c>
      <c r="DG1099">
        <f t="shared" si="620"/>
        <v>0</v>
      </c>
      <c r="DH1099">
        <f t="shared" si="621"/>
        <v>0</v>
      </c>
      <c r="DI1099">
        <f t="shared" si="619"/>
        <v>0</v>
      </c>
      <c r="DJ1099">
        <f>DI1099</f>
        <v>0</v>
      </c>
      <c r="DK1099">
        <v>0</v>
      </c>
      <c r="DL1099" t="s">
        <v>3</v>
      </c>
      <c r="DM1099">
        <v>0</v>
      </c>
      <c r="DN1099" t="s">
        <v>3</v>
      </c>
      <c r="DO1099">
        <v>0</v>
      </c>
    </row>
    <row r="1100" spans="1:119" x14ac:dyDescent="0.2">
      <c r="A1100">
        <f>ROW(Source!A628)</f>
        <v>628</v>
      </c>
      <c r="B1100">
        <v>85736471</v>
      </c>
      <c r="C1100">
        <v>85739143</v>
      </c>
      <c r="D1100">
        <v>85229587</v>
      </c>
      <c r="E1100">
        <v>1</v>
      </c>
      <c r="F1100">
        <v>1</v>
      </c>
      <c r="G1100">
        <v>1081</v>
      </c>
      <c r="H1100">
        <v>2</v>
      </c>
      <c r="I1100" t="s">
        <v>701</v>
      </c>
      <c r="J1100" t="s">
        <v>702</v>
      </c>
      <c r="K1100" t="s">
        <v>703</v>
      </c>
      <c r="L1100">
        <v>1368</v>
      </c>
      <c r="N1100">
        <v>1011</v>
      </c>
      <c r="O1100" t="s">
        <v>690</v>
      </c>
      <c r="P1100" t="s">
        <v>690</v>
      </c>
      <c r="Q1100">
        <v>1</v>
      </c>
      <c r="W1100">
        <v>0</v>
      </c>
      <c r="X1100">
        <v>-286665822</v>
      </c>
      <c r="Y1100">
        <f>((AT1100*1.25)*1.2)</f>
        <v>0.6</v>
      </c>
      <c r="AA1100">
        <v>0</v>
      </c>
      <c r="AB1100">
        <v>6.17</v>
      </c>
      <c r="AC1100">
        <v>0</v>
      </c>
      <c r="AD1100">
        <v>0</v>
      </c>
      <c r="AE1100">
        <v>0</v>
      </c>
      <c r="AF1100">
        <v>5.78</v>
      </c>
      <c r="AG1100">
        <v>0</v>
      </c>
      <c r="AH1100">
        <v>0</v>
      </c>
      <c r="AI1100">
        <v>1</v>
      </c>
      <c r="AJ1100">
        <v>1</v>
      </c>
      <c r="AK1100">
        <v>1</v>
      </c>
      <c r="AL1100">
        <v>1</v>
      </c>
      <c r="AM1100">
        <v>-2</v>
      </c>
      <c r="AN1100">
        <v>0</v>
      </c>
      <c r="AO1100">
        <v>1</v>
      </c>
      <c r="AP1100">
        <v>1</v>
      </c>
      <c r="AQ1100">
        <v>0</v>
      </c>
      <c r="AR1100">
        <v>0</v>
      </c>
      <c r="AS1100" t="s">
        <v>3</v>
      </c>
      <c r="AT1100">
        <v>0.4</v>
      </c>
      <c r="AU1100" t="s">
        <v>140</v>
      </c>
      <c r="AV1100">
        <v>0</v>
      </c>
      <c r="AW1100">
        <v>2</v>
      </c>
      <c r="AX1100">
        <v>85739163</v>
      </c>
      <c r="AY1100">
        <v>1</v>
      </c>
      <c r="AZ1100">
        <v>0</v>
      </c>
      <c r="BA1100">
        <v>1074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CV1100">
        <v>0</v>
      </c>
      <c r="CW1100">
        <f>ROUND(Y1100*Source!I628*DO1100,9)</f>
        <v>0</v>
      </c>
      <c r="CX1100">
        <f>ROUND(Y1100*Source!I628,9)</f>
        <v>1.2</v>
      </c>
      <c r="CY1100">
        <f>AB1100</f>
        <v>6.17</v>
      </c>
      <c r="CZ1100">
        <f>AF1100</f>
        <v>5.78</v>
      </c>
      <c r="DA1100">
        <f>AJ1100</f>
        <v>1</v>
      </c>
      <c r="DB1100">
        <f>ROUND(((ROUND(AT1100*CZ1100,2)*1.25)*1.2),6)</f>
        <v>3.4649999999999999</v>
      </c>
      <c r="DC1100">
        <f>ROUND(((ROUND(AT1100*AG1100,2)*1.25)*1.2),6)</f>
        <v>0</v>
      </c>
      <c r="DD1100" t="s">
        <v>3</v>
      </c>
      <c r="DE1100" t="s">
        <v>3</v>
      </c>
      <c r="DF1100">
        <f t="shared" si="622"/>
        <v>0</v>
      </c>
      <c r="DG1100">
        <f t="shared" si="620"/>
        <v>6.94</v>
      </c>
      <c r="DH1100">
        <f t="shared" si="621"/>
        <v>0</v>
      </c>
      <c r="DI1100">
        <f t="shared" si="619"/>
        <v>0</v>
      </c>
      <c r="DJ1100">
        <f>DG1100</f>
        <v>6.94</v>
      </c>
      <c r="DK1100">
        <v>0</v>
      </c>
      <c r="DL1100" t="s">
        <v>3</v>
      </c>
      <c r="DM1100">
        <v>0</v>
      </c>
      <c r="DN1100" t="s">
        <v>3</v>
      </c>
      <c r="DO1100">
        <v>0</v>
      </c>
    </row>
    <row r="1101" spans="1:119" x14ac:dyDescent="0.2">
      <c r="A1101">
        <f>ROW(Source!A628)</f>
        <v>628</v>
      </c>
      <c r="B1101">
        <v>85736471</v>
      </c>
      <c r="C1101">
        <v>85739143</v>
      </c>
      <c r="D1101">
        <v>85229633</v>
      </c>
      <c r="E1101">
        <v>1</v>
      </c>
      <c r="F1101">
        <v>1</v>
      </c>
      <c r="G1101">
        <v>1081</v>
      </c>
      <c r="H1101">
        <v>2</v>
      </c>
      <c r="I1101" t="s">
        <v>760</v>
      </c>
      <c r="J1101" t="s">
        <v>761</v>
      </c>
      <c r="K1101" t="s">
        <v>762</v>
      </c>
      <c r="L1101">
        <v>1368</v>
      </c>
      <c r="N1101">
        <v>1011</v>
      </c>
      <c r="O1101" t="s">
        <v>690</v>
      </c>
      <c r="P1101" t="s">
        <v>690</v>
      </c>
      <c r="Q1101">
        <v>1</v>
      </c>
      <c r="W1101">
        <v>0</v>
      </c>
      <c r="X1101">
        <v>1498588441</v>
      </c>
      <c r="Y1101">
        <f>((AT1101*1.25)*1.2)</f>
        <v>1.56</v>
      </c>
      <c r="AA1101">
        <v>0</v>
      </c>
      <c r="AB1101">
        <v>7.59</v>
      </c>
      <c r="AC1101">
        <v>0</v>
      </c>
      <c r="AD1101">
        <v>0</v>
      </c>
      <c r="AE1101">
        <v>0</v>
      </c>
      <c r="AF1101">
        <v>7.11</v>
      </c>
      <c r="AG1101">
        <v>0</v>
      </c>
      <c r="AH1101">
        <v>0</v>
      </c>
      <c r="AI1101">
        <v>1</v>
      </c>
      <c r="AJ1101">
        <v>1</v>
      </c>
      <c r="AK1101">
        <v>1</v>
      </c>
      <c r="AL1101">
        <v>1</v>
      </c>
      <c r="AM1101">
        <v>-2</v>
      </c>
      <c r="AN1101">
        <v>0</v>
      </c>
      <c r="AO1101">
        <v>1</v>
      </c>
      <c r="AP1101">
        <v>1</v>
      </c>
      <c r="AQ1101">
        <v>0</v>
      </c>
      <c r="AR1101">
        <v>0</v>
      </c>
      <c r="AS1101" t="s">
        <v>3</v>
      </c>
      <c r="AT1101">
        <v>1.04</v>
      </c>
      <c r="AU1101" t="s">
        <v>140</v>
      </c>
      <c r="AV1101">
        <v>0</v>
      </c>
      <c r="AW1101">
        <v>2</v>
      </c>
      <c r="AX1101">
        <v>85739164</v>
      </c>
      <c r="AY1101">
        <v>1</v>
      </c>
      <c r="AZ1101">
        <v>0</v>
      </c>
      <c r="BA1101">
        <v>1075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CV1101">
        <v>0</v>
      </c>
      <c r="CW1101">
        <f>ROUND(Y1101*Source!I628*DO1101,9)</f>
        <v>0</v>
      </c>
      <c r="CX1101">
        <f>ROUND(Y1101*Source!I628,9)</f>
        <v>3.12</v>
      </c>
      <c r="CY1101">
        <f>AB1101</f>
        <v>7.59</v>
      </c>
      <c r="CZ1101">
        <f>AF1101</f>
        <v>7.11</v>
      </c>
      <c r="DA1101">
        <f>AJ1101</f>
        <v>1</v>
      </c>
      <c r="DB1101">
        <f>ROUND(((ROUND(AT1101*CZ1101,2)*1.25)*1.2),6)</f>
        <v>11.085000000000001</v>
      </c>
      <c r="DC1101">
        <f>ROUND(((ROUND(AT1101*AG1101,2)*1.25)*1.2),6)</f>
        <v>0</v>
      </c>
      <c r="DD1101" t="s">
        <v>3</v>
      </c>
      <c r="DE1101" t="s">
        <v>3</v>
      </c>
      <c r="DF1101">
        <f t="shared" si="622"/>
        <v>0</v>
      </c>
      <c r="DG1101">
        <f t="shared" si="620"/>
        <v>22.18</v>
      </c>
      <c r="DH1101">
        <f t="shared" si="621"/>
        <v>0</v>
      </c>
      <c r="DI1101">
        <f t="shared" si="619"/>
        <v>0</v>
      </c>
      <c r="DJ1101">
        <f>DG1101</f>
        <v>22.18</v>
      </c>
      <c r="DK1101">
        <v>0</v>
      </c>
      <c r="DL1101" t="s">
        <v>3</v>
      </c>
      <c r="DM1101">
        <v>0</v>
      </c>
      <c r="DN1101" t="s">
        <v>3</v>
      </c>
      <c r="DO1101">
        <v>0</v>
      </c>
    </row>
    <row r="1102" spans="1:119" x14ac:dyDescent="0.2">
      <c r="A1102">
        <f>ROW(Source!A628)</f>
        <v>628</v>
      </c>
      <c r="B1102">
        <v>85736471</v>
      </c>
      <c r="C1102">
        <v>85739143</v>
      </c>
      <c r="D1102">
        <v>85229932</v>
      </c>
      <c r="E1102">
        <v>1</v>
      </c>
      <c r="F1102">
        <v>1</v>
      </c>
      <c r="G1102">
        <v>1081</v>
      </c>
      <c r="H1102">
        <v>2</v>
      </c>
      <c r="I1102" t="s">
        <v>704</v>
      </c>
      <c r="J1102" t="s">
        <v>705</v>
      </c>
      <c r="K1102" t="s">
        <v>706</v>
      </c>
      <c r="L1102">
        <v>1368</v>
      </c>
      <c r="N1102">
        <v>1011</v>
      </c>
      <c r="O1102" t="s">
        <v>690</v>
      </c>
      <c r="P1102" t="s">
        <v>690</v>
      </c>
      <c r="Q1102">
        <v>1</v>
      </c>
      <c r="W1102">
        <v>0</v>
      </c>
      <c r="X1102">
        <v>874612079</v>
      </c>
      <c r="Y1102">
        <f>((AT1102*1.25)*1.2)</f>
        <v>0.19500000000000001</v>
      </c>
      <c r="AA1102">
        <v>0</v>
      </c>
      <c r="AB1102">
        <v>88.67</v>
      </c>
      <c r="AC1102">
        <v>13.47</v>
      </c>
      <c r="AD1102">
        <v>0</v>
      </c>
      <c r="AE1102">
        <v>0</v>
      </c>
      <c r="AF1102">
        <v>83.1</v>
      </c>
      <c r="AG1102">
        <v>12.62</v>
      </c>
      <c r="AH1102">
        <v>0</v>
      </c>
      <c r="AI1102">
        <v>1</v>
      </c>
      <c r="AJ1102">
        <v>1</v>
      </c>
      <c r="AK1102">
        <v>1</v>
      </c>
      <c r="AL1102">
        <v>1</v>
      </c>
      <c r="AM1102">
        <v>-2</v>
      </c>
      <c r="AN1102">
        <v>0</v>
      </c>
      <c r="AO1102">
        <v>1</v>
      </c>
      <c r="AP1102">
        <v>1</v>
      </c>
      <c r="AQ1102">
        <v>0</v>
      </c>
      <c r="AR1102">
        <v>0</v>
      </c>
      <c r="AS1102" t="s">
        <v>3</v>
      </c>
      <c r="AT1102">
        <v>0.13</v>
      </c>
      <c r="AU1102" t="s">
        <v>140</v>
      </c>
      <c r="AV1102">
        <v>0</v>
      </c>
      <c r="AW1102">
        <v>2</v>
      </c>
      <c r="AX1102">
        <v>85739165</v>
      </c>
      <c r="AY1102">
        <v>1</v>
      </c>
      <c r="AZ1102">
        <v>0</v>
      </c>
      <c r="BA1102">
        <v>1076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CV1102">
        <v>0</v>
      </c>
      <c r="CW1102">
        <f>ROUND(Y1102*Source!I628*DO1102,9)</f>
        <v>4.9218000000000002</v>
      </c>
      <c r="CX1102">
        <f>ROUND(Y1102*Source!I628,9)</f>
        <v>0.39</v>
      </c>
      <c r="CY1102">
        <f>AB1102</f>
        <v>88.67</v>
      </c>
      <c r="CZ1102">
        <f>AF1102</f>
        <v>83.1</v>
      </c>
      <c r="DA1102">
        <f>AJ1102</f>
        <v>1</v>
      </c>
      <c r="DB1102">
        <f>ROUND(((ROUND(AT1102*CZ1102,2)*1.25)*1.2),6)</f>
        <v>16.2</v>
      </c>
      <c r="DC1102">
        <f>ROUND(((ROUND(AT1102*AG1102,2)*1.25)*1.2),6)</f>
        <v>2.46</v>
      </c>
      <c r="DD1102" t="s">
        <v>3</v>
      </c>
      <c r="DE1102" t="s">
        <v>3</v>
      </c>
      <c r="DF1102">
        <f t="shared" si="622"/>
        <v>0</v>
      </c>
      <c r="DG1102">
        <f t="shared" si="620"/>
        <v>32.409999999999997</v>
      </c>
      <c r="DH1102">
        <f t="shared" si="621"/>
        <v>4.92</v>
      </c>
      <c r="DI1102">
        <f t="shared" si="619"/>
        <v>0</v>
      </c>
      <c r="DJ1102">
        <f>DG1102</f>
        <v>32.409999999999997</v>
      </c>
      <c r="DK1102">
        <v>0</v>
      </c>
      <c r="DL1102" t="s">
        <v>707</v>
      </c>
      <c r="DM1102">
        <v>0</v>
      </c>
      <c r="DN1102" t="s">
        <v>686</v>
      </c>
      <c r="DO1102">
        <v>12.62</v>
      </c>
    </row>
    <row r="1103" spans="1:119" x14ac:dyDescent="0.2">
      <c r="A1103">
        <f>ROW(Source!A628)</f>
        <v>628</v>
      </c>
      <c r="B1103">
        <v>85736471</v>
      </c>
      <c r="C1103">
        <v>85739143</v>
      </c>
      <c r="D1103">
        <v>85229166</v>
      </c>
      <c r="E1103">
        <v>1</v>
      </c>
      <c r="F1103">
        <v>1</v>
      </c>
      <c r="G1103">
        <v>1081</v>
      </c>
      <c r="H1103">
        <v>2</v>
      </c>
      <c r="I1103" t="s">
        <v>727</v>
      </c>
      <c r="J1103" t="s">
        <v>728</v>
      </c>
      <c r="K1103" t="s">
        <v>729</v>
      </c>
      <c r="L1103">
        <v>1368</v>
      </c>
      <c r="N1103">
        <v>1011</v>
      </c>
      <c r="O1103" t="s">
        <v>690</v>
      </c>
      <c r="P1103" t="s">
        <v>690</v>
      </c>
      <c r="Q1103">
        <v>1</v>
      </c>
      <c r="W1103">
        <v>0</v>
      </c>
      <c r="X1103">
        <v>-44940208</v>
      </c>
      <c r="Y1103">
        <f>((AT1103*1.25)*1.2)</f>
        <v>0.15</v>
      </c>
      <c r="AA1103">
        <v>0</v>
      </c>
      <c r="AB1103">
        <v>191.17</v>
      </c>
      <c r="AC1103">
        <v>18.059999999999999</v>
      </c>
      <c r="AD1103">
        <v>0</v>
      </c>
      <c r="AE1103">
        <v>0</v>
      </c>
      <c r="AF1103">
        <v>179.17</v>
      </c>
      <c r="AG1103">
        <v>16.93</v>
      </c>
      <c r="AH1103">
        <v>0</v>
      </c>
      <c r="AI1103">
        <v>1</v>
      </c>
      <c r="AJ1103">
        <v>1</v>
      </c>
      <c r="AK1103">
        <v>1</v>
      </c>
      <c r="AL1103">
        <v>1</v>
      </c>
      <c r="AM1103">
        <v>-2</v>
      </c>
      <c r="AN1103">
        <v>0</v>
      </c>
      <c r="AO1103">
        <v>1</v>
      </c>
      <c r="AP1103">
        <v>1</v>
      </c>
      <c r="AQ1103">
        <v>0</v>
      </c>
      <c r="AR1103">
        <v>0</v>
      </c>
      <c r="AS1103" t="s">
        <v>3</v>
      </c>
      <c r="AT1103">
        <v>0.1</v>
      </c>
      <c r="AU1103" t="s">
        <v>140</v>
      </c>
      <c r="AV1103">
        <v>0</v>
      </c>
      <c r="AW1103">
        <v>2</v>
      </c>
      <c r="AX1103">
        <v>85739166</v>
      </c>
      <c r="AY1103">
        <v>1</v>
      </c>
      <c r="AZ1103">
        <v>0</v>
      </c>
      <c r="BA1103">
        <v>1077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CV1103">
        <v>0</v>
      </c>
      <c r="CW1103">
        <f>ROUND(Y1103*Source!I628*DO1103,9)</f>
        <v>5.0789999999999997</v>
      </c>
      <c r="CX1103">
        <f>ROUND(Y1103*Source!I628,9)</f>
        <v>0.3</v>
      </c>
      <c r="CY1103">
        <f>AB1103</f>
        <v>191.17</v>
      </c>
      <c r="CZ1103">
        <f>AF1103</f>
        <v>179.17</v>
      </c>
      <c r="DA1103">
        <f>AJ1103</f>
        <v>1</v>
      </c>
      <c r="DB1103">
        <f>ROUND(((ROUND(AT1103*CZ1103,2)*1.25)*1.2),6)</f>
        <v>26.88</v>
      </c>
      <c r="DC1103">
        <f>ROUND(((ROUND(AT1103*AG1103,2)*1.25)*1.2),6)</f>
        <v>2.5350000000000001</v>
      </c>
      <c r="DD1103" t="s">
        <v>3</v>
      </c>
      <c r="DE1103" t="s">
        <v>3</v>
      </c>
      <c r="DF1103">
        <f t="shared" si="622"/>
        <v>0</v>
      </c>
      <c r="DG1103">
        <f t="shared" si="620"/>
        <v>53.75</v>
      </c>
      <c r="DH1103">
        <f t="shared" si="621"/>
        <v>5.08</v>
      </c>
      <c r="DI1103">
        <f t="shared" si="619"/>
        <v>0</v>
      </c>
      <c r="DJ1103">
        <f>DG1103</f>
        <v>53.75</v>
      </c>
      <c r="DK1103">
        <v>0</v>
      </c>
      <c r="DL1103" t="s">
        <v>707</v>
      </c>
      <c r="DM1103">
        <v>0</v>
      </c>
      <c r="DN1103" t="s">
        <v>686</v>
      </c>
      <c r="DO1103">
        <v>16.93</v>
      </c>
    </row>
    <row r="1104" spans="1:119" x14ac:dyDescent="0.2">
      <c r="A1104">
        <f>ROW(Source!A628)</f>
        <v>628</v>
      </c>
      <c r="B1104">
        <v>85736471</v>
      </c>
      <c r="C1104">
        <v>85739143</v>
      </c>
      <c r="D1104">
        <v>85199562</v>
      </c>
      <c r="E1104">
        <v>1</v>
      </c>
      <c r="F1104">
        <v>1</v>
      </c>
      <c r="G1104">
        <v>1081</v>
      </c>
      <c r="H1104">
        <v>3</v>
      </c>
      <c r="I1104" t="s">
        <v>805</v>
      </c>
      <c r="J1104" t="s">
        <v>806</v>
      </c>
      <c r="K1104" t="s">
        <v>807</v>
      </c>
      <c r="L1104">
        <v>1348</v>
      </c>
      <c r="N1104">
        <v>1009</v>
      </c>
      <c r="O1104" t="s">
        <v>700</v>
      </c>
      <c r="P1104" t="s">
        <v>700</v>
      </c>
      <c r="Q1104">
        <v>1000</v>
      </c>
      <c r="W1104">
        <v>0</v>
      </c>
      <c r="X1104">
        <v>-287838193</v>
      </c>
      <c r="Y1104">
        <f t="shared" ref="Y1104:Y1115" si="623">((AT1104*1)*1)</f>
        <v>5.0000000000000002E-5</v>
      </c>
      <c r="AA1104">
        <v>23114.43</v>
      </c>
      <c r="AB1104">
        <v>0</v>
      </c>
      <c r="AC1104">
        <v>0</v>
      </c>
      <c r="AD1104">
        <v>0</v>
      </c>
      <c r="AE1104">
        <v>23114.43</v>
      </c>
      <c r="AF1104">
        <v>0</v>
      </c>
      <c r="AG1104">
        <v>0</v>
      </c>
      <c r="AH1104">
        <v>0</v>
      </c>
      <c r="AI1104">
        <v>1</v>
      </c>
      <c r="AJ1104">
        <v>1</v>
      </c>
      <c r="AK1104">
        <v>1</v>
      </c>
      <c r="AL1104">
        <v>1</v>
      </c>
      <c r="AM1104">
        <v>-2</v>
      </c>
      <c r="AN1104">
        <v>0</v>
      </c>
      <c r="AO1104">
        <v>1</v>
      </c>
      <c r="AP1104">
        <v>1</v>
      </c>
      <c r="AQ1104">
        <v>0</v>
      </c>
      <c r="AR1104">
        <v>0</v>
      </c>
      <c r="AS1104" t="s">
        <v>3</v>
      </c>
      <c r="AT1104">
        <v>5.0000000000000002E-5</v>
      </c>
      <c r="AU1104" t="s">
        <v>42</v>
      </c>
      <c r="AV1104">
        <v>0</v>
      </c>
      <c r="AW1104">
        <v>2</v>
      </c>
      <c r="AX1104">
        <v>85739167</v>
      </c>
      <c r="AY1104">
        <v>1</v>
      </c>
      <c r="AZ1104">
        <v>0</v>
      </c>
      <c r="BA1104">
        <v>1078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CV1104">
        <v>0</v>
      </c>
      <c r="CW1104">
        <v>0</v>
      </c>
      <c r="CX1104">
        <f>ROUND(Y1104*Source!I628,9)</f>
        <v>1E-4</v>
      </c>
      <c r="CY1104">
        <f t="shared" ref="CY1104:CY1115" si="624">AA1104</f>
        <v>23114.43</v>
      </c>
      <c r="CZ1104">
        <f t="shared" ref="CZ1104:CZ1115" si="625">AE1104</f>
        <v>23114.43</v>
      </c>
      <c r="DA1104">
        <f t="shared" ref="DA1104:DA1115" si="626">AI1104</f>
        <v>1</v>
      </c>
      <c r="DB1104">
        <f t="shared" ref="DB1104:DB1115" si="627">ROUND(((ROUND(AT1104*CZ1104,2)*1)*1),6)</f>
        <v>1.1599999999999999</v>
      </c>
      <c r="DC1104">
        <f t="shared" ref="DC1104:DC1115" si="628">ROUND(((ROUND(AT1104*AG1104,2)*1)*1),6)</f>
        <v>0</v>
      </c>
      <c r="DD1104" t="s">
        <v>3</v>
      </c>
      <c r="DE1104" t="s">
        <v>3</v>
      </c>
      <c r="DF1104">
        <f t="shared" si="622"/>
        <v>2.31</v>
      </c>
      <c r="DG1104">
        <f t="shared" si="620"/>
        <v>0</v>
      </c>
      <c r="DH1104">
        <f t="shared" si="621"/>
        <v>0</v>
      </c>
      <c r="DI1104">
        <f t="shared" si="619"/>
        <v>0</v>
      </c>
      <c r="DJ1104">
        <f t="shared" ref="DJ1104:DJ1115" si="629">DF1104</f>
        <v>2.31</v>
      </c>
      <c r="DK1104">
        <v>0</v>
      </c>
      <c r="DL1104" t="s">
        <v>3</v>
      </c>
      <c r="DM1104">
        <v>0</v>
      </c>
      <c r="DN1104" t="s">
        <v>3</v>
      </c>
      <c r="DO1104">
        <v>0</v>
      </c>
    </row>
    <row r="1105" spans="1:119" x14ac:dyDescent="0.2">
      <c r="A1105">
        <f>ROW(Source!A628)</f>
        <v>628</v>
      </c>
      <c r="B1105">
        <v>85736471</v>
      </c>
      <c r="C1105">
        <v>85739143</v>
      </c>
      <c r="D1105">
        <v>85198960</v>
      </c>
      <c r="E1105">
        <v>1</v>
      </c>
      <c r="F1105">
        <v>1</v>
      </c>
      <c r="G1105">
        <v>1081</v>
      </c>
      <c r="H1105">
        <v>3</v>
      </c>
      <c r="I1105" t="s">
        <v>714</v>
      </c>
      <c r="J1105" t="s">
        <v>715</v>
      </c>
      <c r="K1105" t="s">
        <v>716</v>
      </c>
      <c r="L1105">
        <v>1339</v>
      </c>
      <c r="N1105">
        <v>1007</v>
      </c>
      <c r="O1105" t="s">
        <v>694</v>
      </c>
      <c r="P1105" t="s">
        <v>694</v>
      </c>
      <c r="Q1105">
        <v>1</v>
      </c>
      <c r="W1105">
        <v>0</v>
      </c>
      <c r="X1105">
        <v>-1622585150</v>
      </c>
      <c r="Y1105">
        <f t="shared" si="623"/>
        <v>0.9</v>
      </c>
      <c r="AA1105">
        <v>7.07</v>
      </c>
      <c r="AB1105">
        <v>0</v>
      </c>
      <c r="AC1105">
        <v>0</v>
      </c>
      <c r="AD1105">
        <v>0</v>
      </c>
      <c r="AE1105">
        <v>7.07</v>
      </c>
      <c r="AF1105">
        <v>0</v>
      </c>
      <c r="AG1105">
        <v>0</v>
      </c>
      <c r="AH1105">
        <v>0</v>
      </c>
      <c r="AI1105">
        <v>1</v>
      </c>
      <c r="AJ1105">
        <v>1</v>
      </c>
      <c r="AK1105">
        <v>1</v>
      </c>
      <c r="AL1105">
        <v>1</v>
      </c>
      <c r="AM1105">
        <v>-2</v>
      </c>
      <c r="AN1105">
        <v>0</v>
      </c>
      <c r="AO1105">
        <v>1</v>
      </c>
      <c r="AP1105">
        <v>1</v>
      </c>
      <c r="AQ1105">
        <v>0</v>
      </c>
      <c r="AR1105">
        <v>0</v>
      </c>
      <c r="AS1105" t="s">
        <v>3</v>
      </c>
      <c r="AT1105">
        <v>0.9</v>
      </c>
      <c r="AU1105" t="s">
        <v>42</v>
      </c>
      <c r="AV1105">
        <v>0</v>
      </c>
      <c r="AW1105">
        <v>2</v>
      </c>
      <c r="AX1105">
        <v>85739168</v>
      </c>
      <c r="AY1105">
        <v>1</v>
      </c>
      <c r="AZ1105">
        <v>0</v>
      </c>
      <c r="BA1105">
        <v>1079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CV1105">
        <v>0</v>
      </c>
      <c r="CW1105">
        <v>0</v>
      </c>
      <c r="CX1105">
        <f>ROUND(Y1105*Source!I628,9)</f>
        <v>1.8</v>
      </c>
      <c r="CY1105">
        <f t="shared" si="624"/>
        <v>7.07</v>
      </c>
      <c r="CZ1105">
        <f t="shared" si="625"/>
        <v>7.07</v>
      </c>
      <c r="DA1105">
        <f t="shared" si="626"/>
        <v>1</v>
      </c>
      <c r="DB1105">
        <f t="shared" si="627"/>
        <v>6.36</v>
      </c>
      <c r="DC1105">
        <f t="shared" si="628"/>
        <v>0</v>
      </c>
      <c r="DD1105" t="s">
        <v>3</v>
      </c>
      <c r="DE1105" t="s">
        <v>3</v>
      </c>
      <c r="DF1105">
        <f t="shared" si="622"/>
        <v>12.73</v>
      </c>
      <c r="DG1105">
        <f t="shared" si="620"/>
        <v>0</v>
      </c>
      <c r="DH1105">
        <f t="shared" si="621"/>
        <v>0</v>
      </c>
      <c r="DI1105">
        <f t="shared" si="619"/>
        <v>0</v>
      </c>
      <c r="DJ1105">
        <f t="shared" si="629"/>
        <v>12.73</v>
      </c>
      <c r="DK1105">
        <v>0</v>
      </c>
      <c r="DL1105" t="s">
        <v>3</v>
      </c>
      <c r="DM1105">
        <v>0</v>
      </c>
      <c r="DN1105" t="s">
        <v>3</v>
      </c>
      <c r="DO1105">
        <v>0</v>
      </c>
    </row>
    <row r="1106" spans="1:119" x14ac:dyDescent="0.2">
      <c r="A1106">
        <f>ROW(Source!A628)</f>
        <v>628</v>
      </c>
      <c r="B1106">
        <v>85736471</v>
      </c>
      <c r="C1106">
        <v>85739143</v>
      </c>
      <c r="D1106">
        <v>85200103</v>
      </c>
      <c r="E1106">
        <v>1</v>
      </c>
      <c r="F1106">
        <v>1</v>
      </c>
      <c r="G1106">
        <v>1081</v>
      </c>
      <c r="H1106">
        <v>3</v>
      </c>
      <c r="I1106" t="s">
        <v>808</v>
      </c>
      <c r="J1106" t="s">
        <v>809</v>
      </c>
      <c r="K1106" t="s">
        <v>810</v>
      </c>
      <c r="L1106">
        <v>1348</v>
      </c>
      <c r="N1106">
        <v>1009</v>
      </c>
      <c r="O1106" t="s">
        <v>700</v>
      </c>
      <c r="P1106" t="s">
        <v>700</v>
      </c>
      <c r="Q1106">
        <v>1000</v>
      </c>
      <c r="W1106">
        <v>0</v>
      </c>
      <c r="X1106">
        <v>277309194</v>
      </c>
      <c r="Y1106">
        <f t="shared" si="623"/>
        <v>6.4999999999999997E-4</v>
      </c>
      <c r="AA1106">
        <v>8590.86</v>
      </c>
      <c r="AB1106">
        <v>0</v>
      </c>
      <c r="AC1106">
        <v>0</v>
      </c>
      <c r="AD1106">
        <v>0</v>
      </c>
      <c r="AE1106">
        <v>8590.86</v>
      </c>
      <c r="AF1106">
        <v>0</v>
      </c>
      <c r="AG1106">
        <v>0</v>
      </c>
      <c r="AH1106">
        <v>0</v>
      </c>
      <c r="AI1106">
        <v>1</v>
      </c>
      <c r="AJ1106">
        <v>1</v>
      </c>
      <c r="AK1106">
        <v>1</v>
      </c>
      <c r="AL1106">
        <v>1</v>
      </c>
      <c r="AM1106">
        <v>-2</v>
      </c>
      <c r="AN1106">
        <v>0</v>
      </c>
      <c r="AO1106">
        <v>1</v>
      </c>
      <c r="AP1106">
        <v>1</v>
      </c>
      <c r="AQ1106">
        <v>0</v>
      </c>
      <c r="AR1106">
        <v>0</v>
      </c>
      <c r="AS1106" t="s">
        <v>3</v>
      </c>
      <c r="AT1106">
        <v>6.4999999999999997E-4</v>
      </c>
      <c r="AU1106" t="s">
        <v>42</v>
      </c>
      <c r="AV1106">
        <v>0</v>
      </c>
      <c r="AW1106">
        <v>2</v>
      </c>
      <c r="AX1106">
        <v>85739169</v>
      </c>
      <c r="AY1106">
        <v>1</v>
      </c>
      <c r="AZ1106">
        <v>0</v>
      </c>
      <c r="BA1106">
        <v>1080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CV1106">
        <v>0</v>
      </c>
      <c r="CW1106">
        <v>0</v>
      </c>
      <c r="CX1106">
        <f>ROUND(Y1106*Source!I628,9)</f>
        <v>1.2999999999999999E-3</v>
      </c>
      <c r="CY1106">
        <f t="shared" si="624"/>
        <v>8590.86</v>
      </c>
      <c r="CZ1106">
        <f t="shared" si="625"/>
        <v>8590.86</v>
      </c>
      <c r="DA1106">
        <f t="shared" si="626"/>
        <v>1</v>
      </c>
      <c r="DB1106">
        <f t="shared" si="627"/>
        <v>5.58</v>
      </c>
      <c r="DC1106">
        <f t="shared" si="628"/>
        <v>0</v>
      </c>
      <c r="DD1106" t="s">
        <v>3</v>
      </c>
      <c r="DE1106" t="s">
        <v>3</v>
      </c>
      <c r="DF1106">
        <f t="shared" si="622"/>
        <v>11.17</v>
      </c>
      <c r="DG1106">
        <f t="shared" si="620"/>
        <v>0</v>
      </c>
      <c r="DH1106">
        <f t="shared" si="621"/>
        <v>0</v>
      </c>
      <c r="DI1106">
        <f t="shared" si="619"/>
        <v>0</v>
      </c>
      <c r="DJ1106">
        <f t="shared" si="629"/>
        <v>11.17</v>
      </c>
      <c r="DK1106">
        <v>0</v>
      </c>
      <c r="DL1106" t="s">
        <v>3</v>
      </c>
      <c r="DM1106">
        <v>0</v>
      </c>
      <c r="DN1106" t="s">
        <v>3</v>
      </c>
      <c r="DO1106">
        <v>0</v>
      </c>
    </row>
    <row r="1107" spans="1:119" x14ac:dyDescent="0.2">
      <c r="A1107">
        <f>ROW(Source!A628)</f>
        <v>628</v>
      </c>
      <c r="B1107">
        <v>85736471</v>
      </c>
      <c r="C1107">
        <v>85739143</v>
      </c>
      <c r="D1107">
        <v>85200671</v>
      </c>
      <c r="E1107">
        <v>1</v>
      </c>
      <c r="F1107">
        <v>1</v>
      </c>
      <c r="G1107">
        <v>1081</v>
      </c>
      <c r="H1107">
        <v>3</v>
      </c>
      <c r="I1107" t="s">
        <v>730</v>
      </c>
      <c r="J1107" t="s">
        <v>731</v>
      </c>
      <c r="K1107" t="s">
        <v>732</v>
      </c>
      <c r="L1107">
        <v>1346</v>
      </c>
      <c r="N1107">
        <v>1009</v>
      </c>
      <c r="O1107" t="s">
        <v>723</v>
      </c>
      <c r="P1107" t="s">
        <v>723</v>
      </c>
      <c r="Q1107">
        <v>1</v>
      </c>
      <c r="W1107">
        <v>0</v>
      </c>
      <c r="X1107">
        <v>1021383118</v>
      </c>
      <c r="Y1107">
        <f t="shared" si="623"/>
        <v>0.03</v>
      </c>
      <c r="AA1107">
        <v>37.979999999999997</v>
      </c>
      <c r="AB1107">
        <v>0</v>
      </c>
      <c r="AC1107">
        <v>0</v>
      </c>
      <c r="AD1107">
        <v>0</v>
      </c>
      <c r="AE1107">
        <v>37.979999999999997</v>
      </c>
      <c r="AF1107">
        <v>0</v>
      </c>
      <c r="AG1107">
        <v>0</v>
      </c>
      <c r="AH1107">
        <v>0</v>
      </c>
      <c r="AI1107">
        <v>1</v>
      </c>
      <c r="AJ1107">
        <v>1</v>
      </c>
      <c r="AK1107">
        <v>1</v>
      </c>
      <c r="AL1107">
        <v>1</v>
      </c>
      <c r="AM1107">
        <v>-2</v>
      </c>
      <c r="AN1107">
        <v>0</v>
      </c>
      <c r="AO1107">
        <v>1</v>
      </c>
      <c r="AP1107">
        <v>1</v>
      </c>
      <c r="AQ1107">
        <v>0</v>
      </c>
      <c r="AR1107">
        <v>0</v>
      </c>
      <c r="AS1107" t="s">
        <v>3</v>
      </c>
      <c r="AT1107">
        <v>0.03</v>
      </c>
      <c r="AU1107" t="s">
        <v>42</v>
      </c>
      <c r="AV1107">
        <v>0</v>
      </c>
      <c r="AW1107">
        <v>2</v>
      </c>
      <c r="AX1107">
        <v>85739170</v>
      </c>
      <c r="AY1107">
        <v>1</v>
      </c>
      <c r="AZ1107">
        <v>0</v>
      </c>
      <c r="BA1107">
        <v>1081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CV1107">
        <v>0</v>
      </c>
      <c r="CW1107">
        <v>0</v>
      </c>
      <c r="CX1107">
        <f>ROUND(Y1107*Source!I628,9)</f>
        <v>0.06</v>
      </c>
      <c r="CY1107">
        <f t="shared" si="624"/>
        <v>37.979999999999997</v>
      </c>
      <c r="CZ1107">
        <f t="shared" si="625"/>
        <v>37.979999999999997</v>
      </c>
      <c r="DA1107">
        <f t="shared" si="626"/>
        <v>1</v>
      </c>
      <c r="DB1107">
        <f t="shared" si="627"/>
        <v>1.1399999999999999</v>
      </c>
      <c r="DC1107">
        <f t="shared" si="628"/>
        <v>0</v>
      </c>
      <c r="DD1107" t="s">
        <v>3</v>
      </c>
      <c r="DE1107" t="s">
        <v>3</v>
      </c>
      <c r="DF1107">
        <f t="shared" si="622"/>
        <v>2.2799999999999998</v>
      </c>
      <c r="DG1107">
        <f t="shared" si="620"/>
        <v>0</v>
      </c>
      <c r="DH1107">
        <f t="shared" si="621"/>
        <v>0</v>
      </c>
      <c r="DI1107">
        <f t="shared" si="619"/>
        <v>0</v>
      </c>
      <c r="DJ1107">
        <f t="shared" si="629"/>
        <v>2.2799999999999998</v>
      </c>
      <c r="DK1107">
        <v>0</v>
      </c>
      <c r="DL1107" t="s">
        <v>3</v>
      </c>
      <c r="DM1107">
        <v>0</v>
      </c>
      <c r="DN1107" t="s">
        <v>3</v>
      </c>
      <c r="DO1107">
        <v>0</v>
      </c>
    </row>
    <row r="1108" spans="1:119" x14ac:dyDescent="0.2">
      <c r="A1108">
        <f>ROW(Source!A628)</f>
        <v>628</v>
      </c>
      <c r="B1108">
        <v>85736471</v>
      </c>
      <c r="C1108">
        <v>85739143</v>
      </c>
      <c r="D1108">
        <v>85201014</v>
      </c>
      <c r="E1108">
        <v>1</v>
      </c>
      <c r="F1108">
        <v>1</v>
      </c>
      <c r="G1108">
        <v>1081</v>
      </c>
      <c r="H1108">
        <v>3</v>
      </c>
      <c r="I1108" t="s">
        <v>811</v>
      </c>
      <c r="J1108" t="s">
        <v>812</v>
      </c>
      <c r="K1108" t="s">
        <v>813</v>
      </c>
      <c r="L1108">
        <v>1296</v>
      </c>
      <c r="N1108">
        <v>1002</v>
      </c>
      <c r="O1108" t="s">
        <v>357</v>
      </c>
      <c r="P1108" t="s">
        <v>357</v>
      </c>
      <c r="Q1108">
        <v>1</v>
      </c>
      <c r="W1108">
        <v>0</v>
      </c>
      <c r="X1108">
        <v>705685901</v>
      </c>
      <c r="Y1108">
        <f t="shared" si="623"/>
        <v>0.112</v>
      </c>
      <c r="AA1108">
        <v>11.73</v>
      </c>
      <c r="AB1108">
        <v>0</v>
      </c>
      <c r="AC1108">
        <v>0</v>
      </c>
      <c r="AD1108">
        <v>0</v>
      </c>
      <c r="AE1108">
        <v>11.73</v>
      </c>
      <c r="AF1108">
        <v>0</v>
      </c>
      <c r="AG1108">
        <v>0</v>
      </c>
      <c r="AH1108">
        <v>0</v>
      </c>
      <c r="AI1108">
        <v>1</v>
      </c>
      <c r="AJ1108">
        <v>1</v>
      </c>
      <c r="AK1108">
        <v>1</v>
      </c>
      <c r="AL1108">
        <v>1</v>
      </c>
      <c r="AM1108">
        <v>-2</v>
      </c>
      <c r="AN1108">
        <v>0</v>
      </c>
      <c r="AO1108">
        <v>1</v>
      </c>
      <c r="AP1108">
        <v>1</v>
      </c>
      <c r="AQ1108">
        <v>0</v>
      </c>
      <c r="AR1108">
        <v>0</v>
      </c>
      <c r="AS1108" t="s">
        <v>3</v>
      </c>
      <c r="AT1108">
        <v>0.112</v>
      </c>
      <c r="AU1108" t="s">
        <v>42</v>
      </c>
      <c r="AV1108">
        <v>0</v>
      </c>
      <c r="AW1108">
        <v>2</v>
      </c>
      <c r="AX1108">
        <v>85739171</v>
      </c>
      <c r="AY1108">
        <v>1</v>
      </c>
      <c r="AZ1108">
        <v>0</v>
      </c>
      <c r="BA1108">
        <v>1082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CV1108">
        <v>0</v>
      </c>
      <c r="CW1108">
        <v>0</v>
      </c>
      <c r="CX1108">
        <f>ROUND(Y1108*Source!I628,9)</f>
        <v>0.224</v>
      </c>
      <c r="CY1108">
        <f t="shared" si="624"/>
        <v>11.73</v>
      </c>
      <c r="CZ1108">
        <f t="shared" si="625"/>
        <v>11.73</v>
      </c>
      <c r="DA1108">
        <f t="shared" si="626"/>
        <v>1</v>
      </c>
      <c r="DB1108">
        <f t="shared" si="627"/>
        <v>1.31</v>
      </c>
      <c r="DC1108">
        <f t="shared" si="628"/>
        <v>0</v>
      </c>
      <c r="DD1108" t="s">
        <v>3</v>
      </c>
      <c r="DE1108" t="s">
        <v>3</v>
      </c>
      <c r="DF1108">
        <f t="shared" si="622"/>
        <v>2.63</v>
      </c>
      <c r="DG1108">
        <f t="shared" si="620"/>
        <v>0</v>
      </c>
      <c r="DH1108">
        <f t="shared" si="621"/>
        <v>0</v>
      </c>
      <c r="DI1108">
        <f t="shared" si="619"/>
        <v>0</v>
      </c>
      <c r="DJ1108">
        <f t="shared" si="629"/>
        <v>2.63</v>
      </c>
      <c r="DK1108">
        <v>0</v>
      </c>
      <c r="DL1108" t="s">
        <v>3</v>
      </c>
      <c r="DM1108">
        <v>0</v>
      </c>
      <c r="DN1108" t="s">
        <v>3</v>
      </c>
      <c r="DO1108">
        <v>0</v>
      </c>
    </row>
    <row r="1109" spans="1:119" x14ac:dyDescent="0.2">
      <c r="A1109">
        <f>ROW(Source!A628)</f>
        <v>628</v>
      </c>
      <c r="B1109">
        <v>85736471</v>
      </c>
      <c r="C1109">
        <v>85739143</v>
      </c>
      <c r="D1109">
        <v>85199124</v>
      </c>
      <c r="E1109">
        <v>1</v>
      </c>
      <c r="F1109">
        <v>1</v>
      </c>
      <c r="G1109">
        <v>1081</v>
      </c>
      <c r="H1109">
        <v>3</v>
      </c>
      <c r="I1109" t="s">
        <v>814</v>
      </c>
      <c r="J1109" t="s">
        <v>815</v>
      </c>
      <c r="K1109" t="s">
        <v>816</v>
      </c>
      <c r="L1109">
        <v>1348</v>
      </c>
      <c r="N1109">
        <v>1009</v>
      </c>
      <c r="O1109" t="s">
        <v>700</v>
      </c>
      <c r="P1109" t="s">
        <v>700</v>
      </c>
      <c r="Q1109">
        <v>1000</v>
      </c>
      <c r="W1109">
        <v>0</v>
      </c>
      <c r="X1109">
        <v>-1750504532</v>
      </c>
      <c r="Y1109">
        <f t="shared" si="623"/>
        <v>4.6800000000000001E-3</v>
      </c>
      <c r="AA1109">
        <v>4823.58</v>
      </c>
      <c r="AB1109">
        <v>0</v>
      </c>
      <c r="AC1109">
        <v>0</v>
      </c>
      <c r="AD1109">
        <v>0</v>
      </c>
      <c r="AE1109">
        <v>4823.58</v>
      </c>
      <c r="AF1109">
        <v>0</v>
      </c>
      <c r="AG1109">
        <v>0</v>
      </c>
      <c r="AH1109">
        <v>0</v>
      </c>
      <c r="AI1109">
        <v>1</v>
      </c>
      <c r="AJ1109">
        <v>1</v>
      </c>
      <c r="AK1109">
        <v>1</v>
      </c>
      <c r="AL1109">
        <v>1</v>
      </c>
      <c r="AM1109">
        <v>-2</v>
      </c>
      <c r="AN1109">
        <v>0</v>
      </c>
      <c r="AO1109">
        <v>1</v>
      </c>
      <c r="AP1109">
        <v>1</v>
      </c>
      <c r="AQ1109">
        <v>0</v>
      </c>
      <c r="AR1109">
        <v>0</v>
      </c>
      <c r="AS1109" t="s">
        <v>3</v>
      </c>
      <c r="AT1109">
        <v>4.6800000000000001E-3</v>
      </c>
      <c r="AU1109" t="s">
        <v>42</v>
      </c>
      <c r="AV1109">
        <v>0</v>
      </c>
      <c r="AW1109">
        <v>2</v>
      </c>
      <c r="AX1109">
        <v>85739172</v>
      </c>
      <c r="AY1109">
        <v>1</v>
      </c>
      <c r="AZ1109">
        <v>0</v>
      </c>
      <c r="BA1109">
        <v>1083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CV1109">
        <v>0</v>
      </c>
      <c r="CW1109">
        <v>0</v>
      </c>
      <c r="CX1109">
        <f>ROUND(Y1109*Source!I628,9)</f>
        <v>9.3600000000000003E-3</v>
      </c>
      <c r="CY1109">
        <f t="shared" si="624"/>
        <v>4823.58</v>
      </c>
      <c r="CZ1109">
        <f t="shared" si="625"/>
        <v>4823.58</v>
      </c>
      <c r="DA1109">
        <f t="shared" si="626"/>
        <v>1</v>
      </c>
      <c r="DB1109">
        <f t="shared" si="627"/>
        <v>22.57</v>
      </c>
      <c r="DC1109">
        <f t="shared" si="628"/>
        <v>0</v>
      </c>
      <c r="DD1109" t="s">
        <v>3</v>
      </c>
      <c r="DE1109" t="s">
        <v>3</v>
      </c>
      <c r="DF1109">
        <f t="shared" si="622"/>
        <v>45.15</v>
      </c>
      <c r="DG1109">
        <f t="shared" si="620"/>
        <v>0</v>
      </c>
      <c r="DH1109">
        <f t="shared" si="621"/>
        <v>0</v>
      </c>
      <c r="DI1109">
        <f t="shared" si="619"/>
        <v>0</v>
      </c>
      <c r="DJ1109">
        <f t="shared" si="629"/>
        <v>45.15</v>
      </c>
      <c r="DK1109">
        <v>0</v>
      </c>
      <c r="DL1109" t="s">
        <v>3</v>
      </c>
      <c r="DM1109">
        <v>0</v>
      </c>
      <c r="DN1109" t="s">
        <v>3</v>
      </c>
      <c r="DO1109">
        <v>0</v>
      </c>
    </row>
    <row r="1110" spans="1:119" x14ac:dyDescent="0.2">
      <c r="A1110">
        <f>ROW(Source!A628)</f>
        <v>628</v>
      </c>
      <c r="B1110">
        <v>85736471</v>
      </c>
      <c r="C1110">
        <v>85739143</v>
      </c>
      <c r="D1110">
        <v>85199230</v>
      </c>
      <c r="E1110">
        <v>1</v>
      </c>
      <c r="F1110">
        <v>1</v>
      </c>
      <c r="G1110">
        <v>1081</v>
      </c>
      <c r="H1110">
        <v>3</v>
      </c>
      <c r="I1110" t="s">
        <v>736</v>
      </c>
      <c r="J1110" t="s">
        <v>737</v>
      </c>
      <c r="K1110" t="s">
        <v>738</v>
      </c>
      <c r="L1110">
        <v>1348</v>
      </c>
      <c r="N1110">
        <v>1009</v>
      </c>
      <c r="O1110" t="s">
        <v>700</v>
      </c>
      <c r="P1110" t="s">
        <v>700</v>
      </c>
      <c r="Q1110">
        <v>1000</v>
      </c>
      <c r="W1110">
        <v>0</v>
      </c>
      <c r="X1110">
        <v>1270042986</v>
      </c>
      <c r="Y1110">
        <f t="shared" si="623"/>
        <v>6.0000000000000002E-5</v>
      </c>
      <c r="AA1110">
        <v>16214.84</v>
      </c>
      <c r="AB1110">
        <v>0</v>
      </c>
      <c r="AC1110">
        <v>0</v>
      </c>
      <c r="AD1110">
        <v>0</v>
      </c>
      <c r="AE1110">
        <v>16214.84</v>
      </c>
      <c r="AF1110">
        <v>0</v>
      </c>
      <c r="AG1110">
        <v>0</v>
      </c>
      <c r="AH1110">
        <v>0</v>
      </c>
      <c r="AI1110">
        <v>1</v>
      </c>
      <c r="AJ1110">
        <v>1</v>
      </c>
      <c r="AK1110">
        <v>1</v>
      </c>
      <c r="AL1110">
        <v>1</v>
      </c>
      <c r="AM1110">
        <v>-2</v>
      </c>
      <c r="AN1110">
        <v>0</v>
      </c>
      <c r="AO1110">
        <v>1</v>
      </c>
      <c r="AP1110">
        <v>1</v>
      </c>
      <c r="AQ1110">
        <v>0</v>
      </c>
      <c r="AR1110">
        <v>0</v>
      </c>
      <c r="AS1110" t="s">
        <v>3</v>
      </c>
      <c r="AT1110">
        <v>6.0000000000000002E-5</v>
      </c>
      <c r="AU1110" t="s">
        <v>42</v>
      </c>
      <c r="AV1110">
        <v>0</v>
      </c>
      <c r="AW1110">
        <v>2</v>
      </c>
      <c r="AX1110">
        <v>85739173</v>
      </c>
      <c r="AY1110">
        <v>1</v>
      </c>
      <c r="AZ1110">
        <v>0</v>
      </c>
      <c r="BA1110">
        <v>1084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CV1110">
        <v>0</v>
      </c>
      <c r="CW1110">
        <v>0</v>
      </c>
      <c r="CX1110">
        <f>ROUND(Y1110*Source!I628,9)</f>
        <v>1.2E-4</v>
      </c>
      <c r="CY1110">
        <f t="shared" si="624"/>
        <v>16214.84</v>
      </c>
      <c r="CZ1110">
        <f t="shared" si="625"/>
        <v>16214.84</v>
      </c>
      <c r="DA1110">
        <f t="shared" si="626"/>
        <v>1</v>
      </c>
      <c r="DB1110">
        <f t="shared" si="627"/>
        <v>0.97</v>
      </c>
      <c r="DC1110">
        <f t="shared" si="628"/>
        <v>0</v>
      </c>
      <c r="DD1110" t="s">
        <v>3</v>
      </c>
      <c r="DE1110" t="s">
        <v>3</v>
      </c>
      <c r="DF1110">
        <f t="shared" si="622"/>
        <v>1.95</v>
      </c>
      <c r="DG1110">
        <f t="shared" si="620"/>
        <v>0</v>
      </c>
      <c r="DH1110">
        <f t="shared" si="621"/>
        <v>0</v>
      </c>
      <c r="DI1110">
        <f t="shared" si="619"/>
        <v>0</v>
      </c>
      <c r="DJ1110">
        <f t="shared" si="629"/>
        <v>1.95</v>
      </c>
      <c r="DK1110">
        <v>0</v>
      </c>
      <c r="DL1110" t="s">
        <v>3</v>
      </c>
      <c r="DM1110">
        <v>0</v>
      </c>
      <c r="DN1110" t="s">
        <v>3</v>
      </c>
      <c r="DO1110">
        <v>0</v>
      </c>
    </row>
    <row r="1111" spans="1:119" x14ac:dyDescent="0.2">
      <c r="A1111">
        <f>ROW(Source!A628)</f>
        <v>628</v>
      </c>
      <c r="B1111">
        <v>85736471</v>
      </c>
      <c r="C1111">
        <v>85739143</v>
      </c>
      <c r="D1111">
        <v>85199398</v>
      </c>
      <c r="E1111">
        <v>1</v>
      </c>
      <c r="F1111">
        <v>1</v>
      </c>
      <c r="G1111">
        <v>1081</v>
      </c>
      <c r="H1111">
        <v>3</v>
      </c>
      <c r="I1111" t="s">
        <v>739</v>
      </c>
      <c r="J1111" t="s">
        <v>740</v>
      </c>
      <c r="K1111" t="s">
        <v>741</v>
      </c>
      <c r="L1111">
        <v>1346</v>
      </c>
      <c r="N1111">
        <v>1009</v>
      </c>
      <c r="O1111" t="s">
        <v>723</v>
      </c>
      <c r="P1111" t="s">
        <v>723</v>
      </c>
      <c r="Q1111">
        <v>1</v>
      </c>
      <c r="W1111">
        <v>0</v>
      </c>
      <c r="X1111">
        <v>488689173</v>
      </c>
      <c r="Y1111">
        <f t="shared" si="623"/>
        <v>0.03</v>
      </c>
      <c r="AA1111">
        <v>20.190000000000001</v>
      </c>
      <c r="AB1111">
        <v>0</v>
      </c>
      <c r="AC1111">
        <v>0</v>
      </c>
      <c r="AD1111">
        <v>0</v>
      </c>
      <c r="AE1111">
        <v>20.190000000000001</v>
      </c>
      <c r="AF1111">
        <v>0</v>
      </c>
      <c r="AG1111">
        <v>0</v>
      </c>
      <c r="AH1111">
        <v>0</v>
      </c>
      <c r="AI1111">
        <v>1</v>
      </c>
      <c r="AJ1111">
        <v>1</v>
      </c>
      <c r="AK1111">
        <v>1</v>
      </c>
      <c r="AL1111">
        <v>1</v>
      </c>
      <c r="AM1111">
        <v>-2</v>
      </c>
      <c r="AN1111">
        <v>0</v>
      </c>
      <c r="AO1111">
        <v>1</v>
      </c>
      <c r="AP1111">
        <v>1</v>
      </c>
      <c r="AQ1111">
        <v>0</v>
      </c>
      <c r="AR1111">
        <v>0</v>
      </c>
      <c r="AS1111" t="s">
        <v>3</v>
      </c>
      <c r="AT1111">
        <v>0.03</v>
      </c>
      <c r="AU1111" t="s">
        <v>42</v>
      </c>
      <c r="AV1111">
        <v>0</v>
      </c>
      <c r="AW1111">
        <v>2</v>
      </c>
      <c r="AX1111">
        <v>85739174</v>
      </c>
      <c r="AY1111">
        <v>1</v>
      </c>
      <c r="AZ1111">
        <v>0</v>
      </c>
      <c r="BA1111">
        <v>1085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CV1111">
        <v>0</v>
      </c>
      <c r="CW1111">
        <v>0</v>
      </c>
      <c r="CX1111">
        <f>ROUND(Y1111*Source!I628,9)</f>
        <v>0.06</v>
      </c>
      <c r="CY1111">
        <f t="shared" si="624"/>
        <v>20.190000000000001</v>
      </c>
      <c r="CZ1111">
        <f t="shared" si="625"/>
        <v>20.190000000000001</v>
      </c>
      <c r="DA1111">
        <f t="shared" si="626"/>
        <v>1</v>
      </c>
      <c r="DB1111">
        <f t="shared" si="627"/>
        <v>0.61</v>
      </c>
      <c r="DC1111">
        <f t="shared" si="628"/>
        <v>0</v>
      </c>
      <c r="DD1111" t="s">
        <v>3</v>
      </c>
      <c r="DE1111" t="s">
        <v>3</v>
      </c>
      <c r="DF1111">
        <f t="shared" si="622"/>
        <v>1.21</v>
      </c>
      <c r="DG1111">
        <f t="shared" si="620"/>
        <v>0</v>
      </c>
      <c r="DH1111">
        <f t="shared" si="621"/>
        <v>0</v>
      </c>
      <c r="DI1111">
        <f t="shared" si="619"/>
        <v>0</v>
      </c>
      <c r="DJ1111">
        <f t="shared" si="629"/>
        <v>1.21</v>
      </c>
      <c r="DK1111">
        <v>0</v>
      </c>
      <c r="DL1111" t="s">
        <v>3</v>
      </c>
      <c r="DM1111">
        <v>0</v>
      </c>
      <c r="DN1111" t="s">
        <v>3</v>
      </c>
      <c r="DO1111">
        <v>0</v>
      </c>
    </row>
    <row r="1112" spans="1:119" x14ac:dyDescent="0.2">
      <c r="A1112">
        <f>ROW(Source!A628)</f>
        <v>628</v>
      </c>
      <c r="B1112">
        <v>85736471</v>
      </c>
      <c r="C1112">
        <v>85739143</v>
      </c>
      <c r="D1112">
        <v>85215173</v>
      </c>
      <c r="E1112">
        <v>1</v>
      </c>
      <c r="F1112">
        <v>1</v>
      </c>
      <c r="G1112">
        <v>1081</v>
      </c>
      <c r="H1112">
        <v>3</v>
      </c>
      <c r="I1112" t="s">
        <v>817</v>
      </c>
      <c r="J1112" t="s">
        <v>818</v>
      </c>
      <c r="K1112" t="s">
        <v>819</v>
      </c>
      <c r="L1112">
        <v>1354</v>
      </c>
      <c r="N1112">
        <v>1010</v>
      </c>
      <c r="O1112" t="s">
        <v>146</v>
      </c>
      <c r="P1112" t="s">
        <v>146</v>
      </c>
      <c r="Q1112">
        <v>1</v>
      </c>
      <c r="W1112">
        <v>0</v>
      </c>
      <c r="X1112">
        <v>-635382895</v>
      </c>
      <c r="Y1112">
        <f t="shared" si="623"/>
        <v>3</v>
      </c>
      <c r="AA1112">
        <v>45.93</v>
      </c>
      <c r="AB1112">
        <v>0</v>
      </c>
      <c r="AC1112">
        <v>0</v>
      </c>
      <c r="AD1112">
        <v>0</v>
      </c>
      <c r="AE1112">
        <v>45.93</v>
      </c>
      <c r="AF1112">
        <v>0</v>
      </c>
      <c r="AG1112">
        <v>0</v>
      </c>
      <c r="AH1112">
        <v>0</v>
      </c>
      <c r="AI1112">
        <v>1</v>
      </c>
      <c r="AJ1112">
        <v>1</v>
      </c>
      <c r="AK1112">
        <v>1</v>
      </c>
      <c r="AL1112">
        <v>1</v>
      </c>
      <c r="AM1112">
        <v>-2</v>
      </c>
      <c r="AN1112">
        <v>0</v>
      </c>
      <c r="AO1112">
        <v>1</v>
      </c>
      <c r="AP1112">
        <v>1</v>
      </c>
      <c r="AQ1112">
        <v>0</v>
      </c>
      <c r="AR1112">
        <v>0</v>
      </c>
      <c r="AS1112" t="s">
        <v>3</v>
      </c>
      <c r="AT1112">
        <v>3</v>
      </c>
      <c r="AU1112" t="s">
        <v>42</v>
      </c>
      <c r="AV1112">
        <v>0</v>
      </c>
      <c r="AW1112">
        <v>2</v>
      </c>
      <c r="AX1112">
        <v>85739175</v>
      </c>
      <c r="AY1112">
        <v>1</v>
      </c>
      <c r="AZ1112">
        <v>0</v>
      </c>
      <c r="BA1112">
        <v>1086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CV1112">
        <v>0</v>
      </c>
      <c r="CW1112">
        <v>0</v>
      </c>
      <c r="CX1112">
        <f>ROUND(Y1112*Source!I628,9)</f>
        <v>6</v>
      </c>
      <c r="CY1112">
        <f t="shared" si="624"/>
        <v>45.93</v>
      </c>
      <c r="CZ1112">
        <f t="shared" si="625"/>
        <v>45.93</v>
      </c>
      <c r="DA1112">
        <f t="shared" si="626"/>
        <v>1</v>
      </c>
      <c r="DB1112">
        <f t="shared" si="627"/>
        <v>137.79</v>
      </c>
      <c r="DC1112">
        <f t="shared" si="628"/>
        <v>0</v>
      </c>
      <c r="DD1112" t="s">
        <v>3</v>
      </c>
      <c r="DE1112" t="s">
        <v>3</v>
      </c>
      <c r="DF1112">
        <f t="shared" si="622"/>
        <v>275.58</v>
      </c>
      <c r="DG1112">
        <f t="shared" si="620"/>
        <v>0</v>
      </c>
      <c r="DH1112">
        <f t="shared" si="621"/>
        <v>0</v>
      </c>
      <c r="DI1112">
        <f t="shared" si="619"/>
        <v>0</v>
      </c>
      <c r="DJ1112">
        <f t="shared" si="629"/>
        <v>275.58</v>
      </c>
      <c r="DK1112">
        <v>0</v>
      </c>
      <c r="DL1112" t="s">
        <v>3</v>
      </c>
      <c r="DM1112">
        <v>0</v>
      </c>
      <c r="DN1112" t="s">
        <v>3</v>
      </c>
      <c r="DO1112">
        <v>0</v>
      </c>
    </row>
    <row r="1113" spans="1:119" x14ac:dyDescent="0.2">
      <c r="A1113">
        <f>ROW(Source!A628)</f>
        <v>628</v>
      </c>
      <c r="B1113">
        <v>85736471</v>
      </c>
      <c r="C1113">
        <v>85739143</v>
      </c>
      <c r="D1113">
        <v>85215174</v>
      </c>
      <c r="E1113">
        <v>1</v>
      </c>
      <c r="F1113">
        <v>1</v>
      </c>
      <c r="G1113">
        <v>1081</v>
      </c>
      <c r="H1113">
        <v>3</v>
      </c>
      <c r="I1113" t="s">
        <v>820</v>
      </c>
      <c r="J1113" t="s">
        <v>821</v>
      </c>
      <c r="K1113" t="s">
        <v>822</v>
      </c>
      <c r="L1113">
        <v>1354</v>
      </c>
      <c r="N1113">
        <v>1010</v>
      </c>
      <c r="O1113" t="s">
        <v>146</v>
      </c>
      <c r="P1113" t="s">
        <v>146</v>
      </c>
      <c r="Q1113">
        <v>1</v>
      </c>
      <c r="W1113">
        <v>0</v>
      </c>
      <c r="X1113">
        <v>-1924804897</v>
      </c>
      <c r="Y1113">
        <f t="shared" si="623"/>
        <v>2</v>
      </c>
      <c r="AA1113">
        <v>55.07</v>
      </c>
      <c r="AB1113">
        <v>0</v>
      </c>
      <c r="AC1113">
        <v>0</v>
      </c>
      <c r="AD1113">
        <v>0</v>
      </c>
      <c r="AE1113">
        <v>55.07</v>
      </c>
      <c r="AF1113">
        <v>0</v>
      </c>
      <c r="AG1113">
        <v>0</v>
      </c>
      <c r="AH1113">
        <v>0</v>
      </c>
      <c r="AI1113">
        <v>1</v>
      </c>
      <c r="AJ1113">
        <v>1</v>
      </c>
      <c r="AK1113">
        <v>1</v>
      </c>
      <c r="AL1113">
        <v>1</v>
      </c>
      <c r="AM1113">
        <v>-2</v>
      </c>
      <c r="AN1113">
        <v>0</v>
      </c>
      <c r="AO1113">
        <v>1</v>
      </c>
      <c r="AP1113">
        <v>1</v>
      </c>
      <c r="AQ1113">
        <v>0</v>
      </c>
      <c r="AR1113">
        <v>0</v>
      </c>
      <c r="AS1113" t="s">
        <v>3</v>
      </c>
      <c r="AT1113">
        <v>2</v>
      </c>
      <c r="AU1113" t="s">
        <v>42</v>
      </c>
      <c r="AV1113">
        <v>0</v>
      </c>
      <c r="AW1113">
        <v>2</v>
      </c>
      <c r="AX1113">
        <v>85739176</v>
      </c>
      <c r="AY1113">
        <v>1</v>
      </c>
      <c r="AZ1113">
        <v>0</v>
      </c>
      <c r="BA1113">
        <v>1087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CV1113">
        <v>0</v>
      </c>
      <c r="CW1113">
        <v>0</v>
      </c>
      <c r="CX1113">
        <f>ROUND(Y1113*Source!I628,9)</f>
        <v>4</v>
      </c>
      <c r="CY1113">
        <f t="shared" si="624"/>
        <v>55.07</v>
      </c>
      <c r="CZ1113">
        <f t="shared" si="625"/>
        <v>55.07</v>
      </c>
      <c r="DA1113">
        <f t="shared" si="626"/>
        <v>1</v>
      </c>
      <c r="DB1113">
        <f t="shared" si="627"/>
        <v>110.14</v>
      </c>
      <c r="DC1113">
        <f t="shared" si="628"/>
        <v>0</v>
      </c>
      <c r="DD1113" t="s">
        <v>3</v>
      </c>
      <c r="DE1113" t="s">
        <v>3</v>
      </c>
      <c r="DF1113">
        <f t="shared" si="622"/>
        <v>220.28</v>
      </c>
      <c r="DG1113">
        <f t="shared" si="620"/>
        <v>0</v>
      </c>
      <c r="DH1113">
        <f t="shared" si="621"/>
        <v>0</v>
      </c>
      <c r="DI1113">
        <f t="shared" si="619"/>
        <v>0</v>
      </c>
      <c r="DJ1113">
        <f t="shared" si="629"/>
        <v>220.28</v>
      </c>
      <c r="DK1113">
        <v>0</v>
      </c>
      <c r="DL1113" t="s">
        <v>3</v>
      </c>
      <c r="DM1113">
        <v>0</v>
      </c>
      <c r="DN1113" t="s">
        <v>3</v>
      </c>
      <c r="DO1113">
        <v>0</v>
      </c>
    </row>
    <row r="1114" spans="1:119" x14ac:dyDescent="0.2">
      <c r="A1114">
        <f>ROW(Source!A628)</f>
        <v>628</v>
      </c>
      <c r="B1114">
        <v>85736471</v>
      </c>
      <c r="C1114">
        <v>85739143</v>
      </c>
      <c r="D1114">
        <v>85219690</v>
      </c>
      <c r="E1114">
        <v>1</v>
      </c>
      <c r="F1114">
        <v>1</v>
      </c>
      <c r="G1114">
        <v>1081</v>
      </c>
      <c r="H1114">
        <v>3</v>
      </c>
      <c r="I1114" t="s">
        <v>769</v>
      </c>
      <c r="J1114" t="s">
        <v>770</v>
      </c>
      <c r="K1114" t="s">
        <v>771</v>
      </c>
      <c r="L1114">
        <v>1346</v>
      </c>
      <c r="N1114">
        <v>1009</v>
      </c>
      <c r="O1114" t="s">
        <v>723</v>
      </c>
      <c r="P1114" t="s">
        <v>723</v>
      </c>
      <c r="Q1114">
        <v>1</v>
      </c>
      <c r="W1114">
        <v>0</v>
      </c>
      <c r="X1114">
        <v>1225074207</v>
      </c>
      <c r="Y1114">
        <f t="shared" si="623"/>
        <v>0.14399999999999999</v>
      </c>
      <c r="AA1114">
        <v>19.28</v>
      </c>
      <c r="AB1114">
        <v>0</v>
      </c>
      <c r="AC1114">
        <v>0</v>
      </c>
      <c r="AD1114">
        <v>0</v>
      </c>
      <c r="AE1114">
        <v>19.28</v>
      </c>
      <c r="AF1114">
        <v>0</v>
      </c>
      <c r="AG1114">
        <v>0</v>
      </c>
      <c r="AH1114">
        <v>0</v>
      </c>
      <c r="AI1114">
        <v>1</v>
      </c>
      <c r="AJ1114">
        <v>1</v>
      </c>
      <c r="AK1114">
        <v>1</v>
      </c>
      <c r="AL1114">
        <v>1</v>
      </c>
      <c r="AM1114">
        <v>-2</v>
      </c>
      <c r="AN1114">
        <v>0</v>
      </c>
      <c r="AO1114">
        <v>1</v>
      </c>
      <c r="AP1114">
        <v>1</v>
      </c>
      <c r="AQ1114">
        <v>0</v>
      </c>
      <c r="AR1114">
        <v>0</v>
      </c>
      <c r="AS1114" t="s">
        <v>3</v>
      </c>
      <c r="AT1114">
        <v>0.14399999999999999</v>
      </c>
      <c r="AU1114" t="s">
        <v>42</v>
      </c>
      <c r="AV1114">
        <v>0</v>
      </c>
      <c r="AW1114">
        <v>2</v>
      </c>
      <c r="AX1114">
        <v>85739177</v>
      </c>
      <c r="AY1114">
        <v>1</v>
      </c>
      <c r="AZ1114">
        <v>0</v>
      </c>
      <c r="BA1114">
        <v>1088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CV1114">
        <v>0</v>
      </c>
      <c r="CW1114">
        <v>0</v>
      </c>
      <c r="CX1114">
        <f>ROUND(Y1114*Source!I628,9)</f>
        <v>0.28799999999999998</v>
      </c>
      <c r="CY1114">
        <f t="shared" si="624"/>
        <v>19.28</v>
      </c>
      <c r="CZ1114">
        <f t="shared" si="625"/>
        <v>19.28</v>
      </c>
      <c r="DA1114">
        <f t="shared" si="626"/>
        <v>1</v>
      </c>
      <c r="DB1114">
        <f t="shared" si="627"/>
        <v>2.78</v>
      </c>
      <c r="DC1114">
        <f t="shared" si="628"/>
        <v>0</v>
      </c>
      <c r="DD1114" t="s">
        <v>3</v>
      </c>
      <c r="DE1114" t="s">
        <v>3</v>
      </c>
      <c r="DF1114">
        <f t="shared" si="622"/>
        <v>5.55</v>
      </c>
      <c r="DG1114">
        <f t="shared" si="620"/>
        <v>0</v>
      </c>
      <c r="DH1114">
        <f t="shared" si="621"/>
        <v>0</v>
      </c>
      <c r="DI1114">
        <f t="shared" si="619"/>
        <v>0</v>
      </c>
      <c r="DJ1114">
        <f t="shared" si="629"/>
        <v>5.55</v>
      </c>
      <c r="DK1114">
        <v>0</v>
      </c>
      <c r="DL1114" t="s">
        <v>3</v>
      </c>
      <c r="DM1114">
        <v>0</v>
      </c>
      <c r="DN1114" t="s">
        <v>3</v>
      </c>
      <c r="DO1114">
        <v>0</v>
      </c>
    </row>
    <row r="1115" spans="1:119" x14ac:dyDescent="0.2">
      <c r="A1115">
        <f>ROW(Source!A628)</f>
        <v>628</v>
      </c>
      <c r="B1115">
        <v>85736471</v>
      </c>
      <c r="C1115">
        <v>85739143</v>
      </c>
      <c r="D1115">
        <v>0</v>
      </c>
      <c r="E1115">
        <v>0</v>
      </c>
      <c r="F1115">
        <v>1</v>
      </c>
      <c r="G1115">
        <v>1081</v>
      </c>
      <c r="H1115">
        <v>3</v>
      </c>
      <c r="I1115" t="s">
        <v>633</v>
      </c>
      <c r="J1115" t="s">
        <v>3</v>
      </c>
      <c r="K1115" t="s">
        <v>634</v>
      </c>
      <c r="L1115">
        <v>1354</v>
      </c>
      <c r="N1115">
        <v>1010</v>
      </c>
      <c r="O1115" t="s">
        <v>146</v>
      </c>
      <c r="P1115" t="s">
        <v>146</v>
      </c>
      <c r="Q1115">
        <v>1</v>
      </c>
      <c r="W1115">
        <v>0</v>
      </c>
      <c r="X1115">
        <v>-282924197</v>
      </c>
      <c r="Y1115">
        <f t="shared" si="623"/>
        <v>1</v>
      </c>
      <c r="AA1115">
        <v>790.6</v>
      </c>
      <c r="AB1115">
        <v>0</v>
      </c>
      <c r="AC1115">
        <v>0</v>
      </c>
      <c r="AD1115">
        <v>0</v>
      </c>
      <c r="AE1115">
        <v>790.6</v>
      </c>
      <c r="AF1115">
        <v>0</v>
      </c>
      <c r="AG1115">
        <v>0</v>
      </c>
      <c r="AH1115">
        <v>0</v>
      </c>
      <c r="AI1115">
        <v>1</v>
      </c>
      <c r="AJ1115">
        <v>1</v>
      </c>
      <c r="AK1115">
        <v>1</v>
      </c>
      <c r="AL1115">
        <v>1</v>
      </c>
      <c r="AM1115">
        <v>0</v>
      </c>
      <c r="AN1115">
        <v>0</v>
      </c>
      <c r="AO1115">
        <v>0</v>
      </c>
      <c r="AP1115">
        <v>1</v>
      </c>
      <c r="AQ1115">
        <v>0</v>
      </c>
      <c r="AR1115">
        <v>0</v>
      </c>
      <c r="AS1115" t="s">
        <v>3</v>
      </c>
      <c r="AT1115">
        <v>1</v>
      </c>
      <c r="AU1115" t="s">
        <v>42</v>
      </c>
      <c r="AV1115">
        <v>0</v>
      </c>
      <c r="AW1115">
        <v>1</v>
      </c>
      <c r="AX1115">
        <v>-1</v>
      </c>
      <c r="AY1115">
        <v>0</v>
      </c>
      <c r="AZ1115">
        <v>0</v>
      </c>
      <c r="BA1115" t="s">
        <v>3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CV1115">
        <v>0</v>
      </c>
      <c r="CW1115">
        <v>0</v>
      </c>
      <c r="CX1115">
        <f>ROUND(Y1115*Source!I628,9)</f>
        <v>2</v>
      </c>
      <c r="CY1115">
        <f t="shared" si="624"/>
        <v>790.6</v>
      </c>
      <c r="CZ1115">
        <f t="shared" si="625"/>
        <v>790.6</v>
      </c>
      <c r="DA1115">
        <f t="shared" si="626"/>
        <v>1</v>
      </c>
      <c r="DB1115">
        <f t="shared" si="627"/>
        <v>790.6</v>
      </c>
      <c r="DC1115">
        <f t="shared" si="628"/>
        <v>0</v>
      </c>
      <c r="DD1115" t="s">
        <v>3</v>
      </c>
      <c r="DE1115" t="s">
        <v>3</v>
      </c>
      <c r="DF1115">
        <f t="shared" si="622"/>
        <v>1581.2</v>
      </c>
      <c r="DG1115">
        <f t="shared" si="620"/>
        <v>0</v>
      </c>
      <c r="DH1115">
        <f t="shared" si="621"/>
        <v>0</v>
      </c>
      <c r="DI1115">
        <f t="shared" si="619"/>
        <v>0</v>
      </c>
      <c r="DJ1115">
        <f t="shared" si="629"/>
        <v>1581.2</v>
      </c>
      <c r="DK1115">
        <v>0</v>
      </c>
      <c r="DL1115" t="s">
        <v>3</v>
      </c>
      <c r="DM1115">
        <v>0</v>
      </c>
      <c r="DN1115" t="s">
        <v>3</v>
      </c>
      <c r="DO1115">
        <v>0</v>
      </c>
    </row>
    <row r="1116" spans="1:119" x14ac:dyDescent="0.2">
      <c r="A1116">
        <f>ROW(Source!A629)</f>
        <v>629</v>
      </c>
      <c r="B1116">
        <v>85736473</v>
      </c>
      <c r="C1116">
        <v>85739143</v>
      </c>
      <c r="D1116">
        <v>85164021</v>
      </c>
      <c r="E1116">
        <v>1081</v>
      </c>
      <c r="F1116">
        <v>1</v>
      </c>
      <c r="G1116">
        <v>1081</v>
      </c>
      <c r="H1116">
        <v>1</v>
      </c>
      <c r="I1116" t="s">
        <v>684</v>
      </c>
      <c r="J1116" t="s">
        <v>3</v>
      </c>
      <c r="K1116" t="s">
        <v>685</v>
      </c>
      <c r="L1116">
        <v>1191</v>
      </c>
      <c r="N1116">
        <v>1013</v>
      </c>
      <c r="O1116" t="s">
        <v>686</v>
      </c>
      <c r="P1116" t="s">
        <v>686</v>
      </c>
      <c r="Q1116">
        <v>1</v>
      </c>
      <c r="W1116">
        <v>0</v>
      </c>
      <c r="X1116">
        <v>476480486</v>
      </c>
      <c r="Y1116">
        <f>((AT1116*1.15)*1.2)</f>
        <v>18.491999999999997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1</v>
      </c>
      <c r="AJ1116">
        <v>1</v>
      </c>
      <c r="AK1116">
        <v>1</v>
      </c>
      <c r="AL1116">
        <v>1</v>
      </c>
      <c r="AM1116">
        <v>5</v>
      </c>
      <c r="AN1116">
        <v>0</v>
      </c>
      <c r="AO1116">
        <v>1</v>
      </c>
      <c r="AP1116">
        <v>1</v>
      </c>
      <c r="AQ1116">
        <v>0</v>
      </c>
      <c r="AR1116">
        <v>0</v>
      </c>
      <c r="AS1116" t="s">
        <v>3</v>
      </c>
      <c r="AT1116">
        <v>13.4</v>
      </c>
      <c r="AU1116" t="s">
        <v>141</v>
      </c>
      <c r="AV1116">
        <v>1</v>
      </c>
      <c r="AW1116">
        <v>2</v>
      </c>
      <c r="AX1116">
        <v>85739162</v>
      </c>
      <c r="AY1116">
        <v>1</v>
      </c>
      <c r="AZ1116">
        <v>0</v>
      </c>
      <c r="BA1116">
        <v>1091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CU1116">
        <f>ROUND(AT1116*Source!I629*AH1116*AL1116,2)</f>
        <v>0</v>
      </c>
      <c r="CV1116">
        <f>ROUND(Y1116*Source!I629,9)</f>
        <v>36.984000000000002</v>
      </c>
      <c r="CW1116">
        <v>0</v>
      </c>
      <c r="CX1116">
        <f>ROUND(Y1116*Source!I629,9)</f>
        <v>36.984000000000002</v>
      </c>
      <c r="CY1116">
        <f>AD1116</f>
        <v>0</v>
      </c>
      <c r="CZ1116">
        <f>AH1116</f>
        <v>0</v>
      </c>
      <c r="DA1116">
        <f>AL1116</f>
        <v>1</v>
      </c>
      <c r="DB1116">
        <f>ROUND(((ROUND(AT1116*CZ1116,2)*1.15)*1.2),6)</f>
        <v>0</v>
      </c>
      <c r="DC1116">
        <f>ROUND(((ROUND(AT1116*AG1116,2)*1.15)*1.2),6)</f>
        <v>0</v>
      </c>
      <c r="DD1116" t="s">
        <v>3</v>
      </c>
      <c r="DE1116" t="s">
        <v>3</v>
      </c>
      <c r="DF1116">
        <f t="shared" si="622"/>
        <v>0</v>
      </c>
      <c r="DG1116">
        <f t="shared" si="620"/>
        <v>0</v>
      </c>
      <c r="DH1116">
        <f t="shared" si="621"/>
        <v>0</v>
      </c>
      <c r="DI1116">
        <f t="shared" si="619"/>
        <v>0</v>
      </c>
      <c r="DJ1116">
        <f>DI1116</f>
        <v>0</v>
      </c>
      <c r="DK1116">
        <v>0</v>
      </c>
      <c r="DL1116" t="s">
        <v>3</v>
      </c>
      <c r="DM1116">
        <v>0</v>
      </c>
      <c r="DN1116" t="s">
        <v>3</v>
      </c>
      <c r="DO1116">
        <v>0</v>
      </c>
    </row>
    <row r="1117" spans="1:119" x14ac:dyDescent="0.2">
      <c r="A1117">
        <f>ROW(Source!A629)</f>
        <v>629</v>
      </c>
      <c r="B1117">
        <v>85736473</v>
      </c>
      <c r="C1117">
        <v>85739143</v>
      </c>
      <c r="D1117">
        <v>85229587</v>
      </c>
      <c r="E1117">
        <v>1</v>
      </c>
      <c r="F1117">
        <v>1</v>
      </c>
      <c r="G1117">
        <v>1081</v>
      </c>
      <c r="H1117">
        <v>2</v>
      </c>
      <c r="I1117" t="s">
        <v>701</v>
      </c>
      <c r="J1117" t="s">
        <v>702</v>
      </c>
      <c r="K1117" t="s">
        <v>703</v>
      </c>
      <c r="L1117">
        <v>1368</v>
      </c>
      <c r="N1117">
        <v>1011</v>
      </c>
      <c r="O1117" t="s">
        <v>690</v>
      </c>
      <c r="P1117" t="s">
        <v>690</v>
      </c>
      <c r="Q1117">
        <v>1</v>
      </c>
      <c r="W1117">
        <v>0</v>
      </c>
      <c r="X1117">
        <v>-286665822</v>
      </c>
      <c r="Y1117">
        <f>((AT1117*1.25)*1.2)</f>
        <v>0.6</v>
      </c>
      <c r="AA1117">
        <v>0</v>
      </c>
      <c r="AB1117">
        <v>71.790000000000006</v>
      </c>
      <c r="AC1117">
        <v>0</v>
      </c>
      <c r="AD1117">
        <v>0</v>
      </c>
      <c r="AE1117">
        <v>0</v>
      </c>
      <c r="AF1117">
        <v>5.78</v>
      </c>
      <c r="AG1117">
        <v>0</v>
      </c>
      <c r="AH1117">
        <v>0</v>
      </c>
      <c r="AI1117">
        <v>1</v>
      </c>
      <c r="AJ1117">
        <v>11.64</v>
      </c>
      <c r="AK1117">
        <v>1</v>
      </c>
      <c r="AL1117">
        <v>1</v>
      </c>
      <c r="AM1117">
        <v>2</v>
      </c>
      <c r="AN1117">
        <v>0</v>
      </c>
      <c r="AO1117">
        <v>1</v>
      </c>
      <c r="AP1117">
        <v>1</v>
      </c>
      <c r="AQ1117">
        <v>0</v>
      </c>
      <c r="AR1117">
        <v>0</v>
      </c>
      <c r="AS1117" t="s">
        <v>3</v>
      </c>
      <c r="AT1117">
        <v>0.4</v>
      </c>
      <c r="AU1117" t="s">
        <v>140</v>
      </c>
      <c r="AV1117">
        <v>0</v>
      </c>
      <c r="AW1117">
        <v>2</v>
      </c>
      <c r="AX1117">
        <v>85739163</v>
      </c>
      <c r="AY1117">
        <v>1</v>
      </c>
      <c r="AZ1117">
        <v>0</v>
      </c>
      <c r="BA1117">
        <v>1092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CV1117">
        <v>0</v>
      </c>
      <c r="CW1117">
        <f>ROUND(Y1117*Source!I629*DO1117,9)</f>
        <v>0</v>
      </c>
      <c r="CX1117">
        <f>ROUND(Y1117*Source!I629,9)</f>
        <v>1.2</v>
      </c>
      <c r="CY1117">
        <f>AB1117</f>
        <v>71.790000000000006</v>
      </c>
      <c r="CZ1117">
        <f>AF1117</f>
        <v>5.78</v>
      </c>
      <c r="DA1117">
        <f>AJ1117</f>
        <v>11.64</v>
      </c>
      <c r="DB1117">
        <f>ROUND(((ROUND(AT1117*CZ1117,2)*1.25)*1.2),6)</f>
        <v>3.4649999999999999</v>
      </c>
      <c r="DC1117">
        <f>ROUND(((ROUND(AT1117*AG1117,2)*1.25)*1.2),6)</f>
        <v>0</v>
      </c>
      <c r="DD1117" t="s">
        <v>3</v>
      </c>
      <c r="DE1117" t="s">
        <v>3</v>
      </c>
      <c r="DF1117">
        <f t="shared" si="622"/>
        <v>0</v>
      </c>
      <c r="DG1117">
        <f>ROUND(ROUND(AF1117*AJ1117,2)*CX1117,2)</f>
        <v>80.739999999999995</v>
      </c>
      <c r="DH1117">
        <f t="shared" si="621"/>
        <v>0</v>
      </c>
      <c r="DI1117">
        <f t="shared" si="619"/>
        <v>0</v>
      </c>
      <c r="DJ1117">
        <f>DG1117</f>
        <v>80.739999999999995</v>
      </c>
      <c r="DK1117">
        <v>0</v>
      </c>
      <c r="DL1117" t="s">
        <v>3</v>
      </c>
      <c r="DM1117">
        <v>0</v>
      </c>
      <c r="DN1117" t="s">
        <v>3</v>
      </c>
      <c r="DO1117">
        <v>0</v>
      </c>
    </row>
    <row r="1118" spans="1:119" x14ac:dyDescent="0.2">
      <c r="A1118">
        <f>ROW(Source!A629)</f>
        <v>629</v>
      </c>
      <c r="B1118">
        <v>85736473</v>
      </c>
      <c r="C1118">
        <v>85739143</v>
      </c>
      <c r="D1118">
        <v>85229633</v>
      </c>
      <c r="E1118">
        <v>1</v>
      </c>
      <c r="F1118">
        <v>1</v>
      </c>
      <c r="G1118">
        <v>1081</v>
      </c>
      <c r="H1118">
        <v>2</v>
      </c>
      <c r="I1118" t="s">
        <v>760</v>
      </c>
      <c r="J1118" t="s">
        <v>761</v>
      </c>
      <c r="K1118" t="s">
        <v>762</v>
      </c>
      <c r="L1118">
        <v>1368</v>
      </c>
      <c r="N1118">
        <v>1011</v>
      </c>
      <c r="O1118" t="s">
        <v>690</v>
      </c>
      <c r="P1118" t="s">
        <v>690</v>
      </c>
      <c r="Q1118">
        <v>1</v>
      </c>
      <c r="W1118">
        <v>0</v>
      </c>
      <c r="X1118">
        <v>1498588441</v>
      </c>
      <c r="Y1118">
        <f>((AT1118*1.25)*1.2)</f>
        <v>1.56</v>
      </c>
      <c r="AA1118">
        <v>0</v>
      </c>
      <c r="AB1118">
        <v>102.11</v>
      </c>
      <c r="AC1118">
        <v>0</v>
      </c>
      <c r="AD1118">
        <v>0</v>
      </c>
      <c r="AE1118">
        <v>0</v>
      </c>
      <c r="AF1118">
        <v>7.11</v>
      </c>
      <c r="AG1118">
        <v>0</v>
      </c>
      <c r="AH1118">
        <v>0</v>
      </c>
      <c r="AI1118">
        <v>1</v>
      </c>
      <c r="AJ1118">
        <v>13.46</v>
      </c>
      <c r="AK1118">
        <v>1</v>
      </c>
      <c r="AL1118">
        <v>1</v>
      </c>
      <c r="AM1118">
        <v>2</v>
      </c>
      <c r="AN1118">
        <v>0</v>
      </c>
      <c r="AO1118">
        <v>1</v>
      </c>
      <c r="AP1118">
        <v>1</v>
      </c>
      <c r="AQ1118">
        <v>0</v>
      </c>
      <c r="AR1118">
        <v>0</v>
      </c>
      <c r="AS1118" t="s">
        <v>3</v>
      </c>
      <c r="AT1118">
        <v>1.04</v>
      </c>
      <c r="AU1118" t="s">
        <v>140</v>
      </c>
      <c r="AV1118">
        <v>0</v>
      </c>
      <c r="AW1118">
        <v>2</v>
      </c>
      <c r="AX1118">
        <v>85739164</v>
      </c>
      <c r="AY1118">
        <v>1</v>
      </c>
      <c r="AZ1118">
        <v>0</v>
      </c>
      <c r="BA1118">
        <v>1093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CV1118">
        <v>0</v>
      </c>
      <c r="CW1118">
        <f>ROUND(Y1118*Source!I629*DO1118,9)</f>
        <v>0</v>
      </c>
      <c r="CX1118">
        <f>ROUND(Y1118*Source!I629,9)</f>
        <v>3.12</v>
      </c>
      <c r="CY1118">
        <f>AB1118</f>
        <v>102.11</v>
      </c>
      <c r="CZ1118">
        <f>AF1118</f>
        <v>7.11</v>
      </c>
      <c r="DA1118">
        <f>AJ1118</f>
        <v>13.46</v>
      </c>
      <c r="DB1118">
        <f>ROUND(((ROUND(AT1118*CZ1118,2)*1.25)*1.2),6)</f>
        <v>11.085000000000001</v>
      </c>
      <c r="DC1118">
        <f>ROUND(((ROUND(AT1118*AG1118,2)*1.25)*1.2),6)</f>
        <v>0</v>
      </c>
      <c r="DD1118" t="s">
        <v>3</v>
      </c>
      <c r="DE1118" t="s">
        <v>3</v>
      </c>
      <c r="DF1118">
        <f t="shared" si="622"/>
        <v>0</v>
      </c>
      <c r="DG1118">
        <f>ROUND(ROUND(AF1118*AJ1118,2)*CX1118,2)</f>
        <v>298.58</v>
      </c>
      <c r="DH1118">
        <f t="shared" si="621"/>
        <v>0</v>
      </c>
      <c r="DI1118">
        <f t="shared" si="619"/>
        <v>0</v>
      </c>
      <c r="DJ1118">
        <f>DG1118</f>
        <v>298.58</v>
      </c>
      <c r="DK1118">
        <v>0</v>
      </c>
      <c r="DL1118" t="s">
        <v>3</v>
      </c>
      <c r="DM1118">
        <v>0</v>
      </c>
      <c r="DN1118" t="s">
        <v>3</v>
      </c>
      <c r="DO1118">
        <v>0</v>
      </c>
    </row>
    <row r="1119" spans="1:119" x14ac:dyDescent="0.2">
      <c r="A1119">
        <f>ROW(Source!A629)</f>
        <v>629</v>
      </c>
      <c r="B1119">
        <v>85736473</v>
      </c>
      <c r="C1119">
        <v>85739143</v>
      </c>
      <c r="D1119">
        <v>85229932</v>
      </c>
      <c r="E1119">
        <v>1</v>
      </c>
      <c r="F1119">
        <v>1</v>
      </c>
      <c r="G1119">
        <v>1081</v>
      </c>
      <c r="H1119">
        <v>2</v>
      </c>
      <c r="I1119" t="s">
        <v>704</v>
      </c>
      <c r="J1119" t="s">
        <v>705</v>
      </c>
      <c r="K1119" t="s">
        <v>706</v>
      </c>
      <c r="L1119">
        <v>1368</v>
      </c>
      <c r="N1119">
        <v>1011</v>
      </c>
      <c r="O1119" t="s">
        <v>690</v>
      </c>
      <c r="P1119" t="s">
        <v>690</v>
      </c>
      <c r="Q1119">
        <v>1</v>
      </c>
      <c r="W1119">
        <v>0</v>
      </c>
      <c r="X1119">
        <v>874612079</v>
      </c>
      <c r="Y1119">
        <f>((AT1119*1.25)*1.2)</f>
        <v>0.19500000000000001</v>
      </c>
      <c r="AA1119">
        <v>0</v>
      </c>
      <c r="AB1119">
        <v>1513.56</v>
      </c>
      <c r="AC1119">
        <v>758.78</v>
      </c>
      <c r="AD1119">
        <v>0</v>
      </c>
      <c r="AE1119">
        <v>0</v>
      </c>
      <c r="AF1119">
        <v>83.1</v>
      </c>
      <c r="AG1119">
        <v>12.62</v>
      </c>
      <c r="AH1119">
        <v>0</v>
      </c>
      <c r="AI1119">
        <v>1</v>
      </c>
      <c r="AJ1119">
        <v>17.07</v>
      </c>
      <c r="AK1119">
        <v>56.35</v>
      </c>
      <c r="AL1119">
        <v>1</v>
      </c>
      <c r="AM1119">
        <v>2</v>
      </c>
      <c r="AN1119">
        <v>0</v>
      </c>
      <c r="AO1119">
        <v>1</v>
      </c>
      <c r="AP1119">
        <v>1</v>
      </c>
      <c r="AQ1119">
        <v>0</v>
      </c>
      <c r="AR1119">
        <v>0</v>
      </c>
      <c r="AS1119" t="s">
        <v>3</v>
      </c>
      <c r="AT1119">
        <v>0.13</v>
      </c>
      <c r="AU1119" t="s">
        <v>140</v>
      </c>
      <c r="AV1119">
        <v>0</v>
      </c>
      <c r="AW1119">
        <v>2</v>
      </c>
      <c r="AX1119">
        <v>85739165</v>
      </c>
      <c r="AY1119">
        <v>1</v>
      </c>
      <c r="AZ1119">
        <v>0</v>
      </c>
      <c r="BA1119">
        <v>1094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CV1119">
        <v>0</v>
      </c>
      <c r="CW1119">
        <f>ROUND(Y1119*Source!I629*DO1119,9)</f>
        <v>4.9218000000000002</v>
      </c>
      <c r="CX1119">
        <f>ROUND(Y1119*Source!I629,9)</f>
        <v>0.39</v>
      </c>
      <c r="CY1119">
        <f>AB1119</f>
        <v>1513.56</v>
      </c>
      <c r="CZ1119">
        <f>AF1119</f>
        <v>83.1</v>
      </c>
      <c r="DA1119">
        <f>AJ1119</f>
        <v>17.07</v>
      </c>
      <c r="DB1119">
        <f>ROUND(((ROUND(AT1119*CZ1119,2)*1.25)*1.2),6)</f>
        <v>16.2</v>
      </c>
      <c r="DC1119">
        <f>ROUND(((ROUND(AT1119*AG1119,2)*1.25)*1.2),6)</f>
        <v>2.46</v>
      </c>
      <c r="DD1119" t="s">
        <v>3</v>
      </c>
      <c r="DE1119" t="s">
        <v>3</v>
      </c>
      <c r="DF1119">
        <f t="shared" si="622"/>
        <v>0</v>
      </c>
      <c r="DG1119">
        <f>ROUND(ROUND(AF1119*AJ1119,2)*CX1119,2)</f>
        <v>553.22</v>
      </c>
      <c r="DH1119">
        <f>ROUND(ROUND(AG1119*AK1119,2)*CX1119,2)</f>
        <v>277.33999999999997</v>
      </c>
      <c r="DI1119">
        <f t="shared" si="619"/>
        <v>0</v>
      </c>
      <c r="DJ1119">
        <f>DG1119</f>
        <v>553.22</v>
      </c>
      <c r="DK1119">
        <v>0</v>
      </c>
      <c r="DL1119" t="s">
        <v>707</v>
      </c>
      <c r="DM1119">
        <v>0</v>
      </c>
      <c r="DN1119" t="s">
        <v>686</v>
      </c>
      <c r="DO1119">
        <v>12.62</v>
      </c>
    </row>
    <row r="1120" spans="1:119" x14ac:dyDescent="0.2">
      <c r="A1120">
        <f>ROW(Source!A629)</f>
        <v>629</v>
      </c>
      <c r="B1120">
        <v>85736473</v>
      </c>
      <c r="C1120">
        <v>85739143</v>
      </c>
      <c r="D1120">
        <v>85229166</v>
      </c>
      <c r="E1120">
        <v>1</v>
      </c>
      <c r="F1120">
        <v>1</v>
      </c>
      <c r="G1120">
        <v>1081</v>
      </c>
      <c r="H1120">
        <v>2</v>
      </c>
      <c r="I1120" t="s">
        <v>727</v>
      </c>
      <c r="J1120" t="s">
        <v>728</v>
      </c>
      <c r="K1120" t="s">
        <v>729</v>
      </c>
      <c r="L1120">
        <v>1368</v>
      </c>
      <c r="N1120">
        <v>1011</v>
      </c>
      <c r="O1120" t="s">
        <v>690</v>
      </c>
      <c r="P1120" t="s">
        <v>690</v>
      </c>
      <c r="Q1120">
        <v>1</v>
      </c>
      <c r="W1120">
        <v>0</v>
      </c>
      <c r="X1120">
        <v>-44940208</v>
      </c>
      <c r="Y1120">
        <f>((AT1120*1.25)*1.2)</f>
        <v>0.15</v>
      </c>
      <c r="AA1120">
        <v>0</v>
      </c>
      <c r="AB1120">
        <v>2758.65</v>
      </c>
      <c r="AC1120">
        <v>1017.92</v>
      </c>
      <c r="AD1120">
        <v>0</v>
      </c>
      <c r="AE1120">
        <v>0</v>
      </c>
      <c r="AF1120">
        <v>179.17</v>
      </c>
      <c r="AG1120">
        <v>16.93</v>
      </c>
      <c r="AH1120">
        <v>0</v>
      </c>
      <c r="AI1120">
        <v>1</v>
      </c>
      <c r="AJ1120">
        <v>14.43</v>
      </c>
      <c r="AK1120">
        <v>56.35</v>
      </c>
      <c r="AL1120">
        <v>1</v>
      </c>
      <c r="AM1120">
        <v>2</v>
      </c>
      <c r="AN1120">
        <v>0</v>
      </c>
      <c r="AO1120">
        <v>1</v>
      </c>
      <c r="AP1120">
        <v>1</v>
      </c>
      <c r="AQ1120">
        <v>0</v>
      </c>
      <c r="AR1120">
        <v>0</v>
      </c>
      <c r="AS1120" t="s">
        <v>3</v>
      </c>
      <c r="AT1120">
        <v>0.1</v>
      </c>
      <c r="AU1120" t="s">
        <v>140</v>
      </c>
      <c r="AV1120">
        <v>0</v>
      </c>
      <c r="AW1120">
        <v>2</v>
      </c>
      <c r="AX1120">
        <v>85739166</v>
      </c>
      <c r="AY1120">
        <v>1</v>
      </c>
      <c r="AZ1120">
        <v>0</v>
      </c>
      <c r="BA1120">
        <v>1095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CV1120">
        <v>0</v>
      </c>
      <c r="CW1120">
        <f>ROUND(Y1120*Source!I629*DO1120,9)</f>
        <v>5.0789999999999997</v>
      </c>
      <c r="CX1120">
        <f>ROUND(Y1120*Source!I629,9)</f>
        <v>0.3</v>
      </c>
      <c r="CY1120">
        <f>AB1120</f>
        <v>2758.65</v>
      </c>
      <c r="CZ1120">
        <f>AF1120</f>
        <v>179.17</v>
      </c>
      <c r="DA1120">
        <f>AJ1120</f>
        <v>14.43</v>
      </c>
      <c r="DB1120">
        <f>ROUND(((ROUND(AT1120*CZ1120,2)*1.25)*1.2),6)</f>
        <v>26.88</v>
      </c>
      <c r="DC1120">
        <f>ROUND(((ROUND(AT1120*AG1120,2)*1.25)*1.2),6)</f>
        <v>2.5350000000000001</v>
      </c>
      <c r="DD1120" t="s">
        <v>3</v>
      </c>
      <c r="DE1120" t="s">
        <v>3</v>
      </c>
      <c r="DF1120">
        <f t="shared" si="622"/>
        <v>0</v>
      </c>
      <c r="DG1120">
        <f>ROUND(ROUND(AF1120*AJ1120,2)*CX1120,2)</f>
        <v>775.63</v>
      </c>
      <c r="DH1120">
        <f>ROUND(ROUND(AG1120*AK1120,2)*CX1120,2)</f>
        <v>286.2</v>
      </c>
      <c r="DI1120">
        <f t="shared" si="619"/>
        <v>0</v>
      </c>
      <c r="DJ1120">
        <f>DG1120</f>
        <v>775.63</v>
      </c>
      <c r="DK1120">
        <v>0</v>
      </c>
      <c r="DL1120" t="s">
        <v>707</v>
      </c>
      <c r="DM1120">
        <v>0</v>
      </c>
      <c r="DN1120" t="s">
        <v>686</v>
      </c>
      <c r="DO1120">
        <v>16.93</v>
      </c>
    </row>
    <row r="1121" spans="1:119" x14ac:dyDescent="0.2">
      <c r="A1121">
        <f>ROW(Source!A629)</f>
        <v>629</v>
      </c>
      <c r="B1121">
        <v>85736473</v>
      </c>
      <c r="C1121">
        <v>85739143</v>
      </c>
      <c r="D1121">
        <v>85199562</v>
      </c>
      <c r="E1121">
        <v>1</v>
      </c>
      <c r="F1121">
        <v>1</v>
      </c>
      <c r="G1121">
        <v>1081</v>
      </c>
      <c r="H1121">
        <v>3</v>
      </c>
      <c r="I1121" t="s">
        <v>805</v>
      </c>
      <c r="J1121" t="s">
        <v>806</v>
      </c>
      <c r="K1121" t="s">
        <v>807</v>
      </c>
      <c r="L1121">
        <v>1348</v>
      </c>
      <c r="N1121">
        <v>1009</v>
      </c>
      <c r="O1121" t="s">
        <v>700</v>
      </c>
      <c r="P1121" t="s">
        <v>700</v>
      </c>
      <c r="Q1121">
        <v>1000</v>
      </c>
      <c r="W1121">
        <v>0</v>
      </c>
      <c r="X1121">
        <v>-287838193</v>
      </c>
      <c r="Y1121">
        <f t="shared" ref="Y1121:Y1132" si="630">((AT1121*1)*1)</f>
        <v>5.0000000000000002E-5</v>
      </c>
      <c r="AA1121">
        <v>103783.79</v>
      </c>
      <c r="AB1121">
        <v>0</v>
      </c>
      <c r="AC1121">
        <v>0</v>
      </c>
      <c r="AD1121">
        <v>0</v>
      </c>
      <c r="AE1121">
        <v>23114.43</v>
      </c>
      <c r="AF1121">
        <v>0</v>
      </c>
      <c r="AG1121">
        <v>0</v>
      </c>
      <c r="AH1121">
        <v>0</v>
      </c>
      <c r="AI1121">
        <v>4.49</v>
      </c>
      <c r="AJ1121">
        <v>1</v>
      </c>
      <c r="AK1121">
        <v>1</v>
      </c>
      <c r="AL1121">
        <v>1</v>
      </c>
      <c r="AM1121">
        <v>2</v>
      </c>
      <c r="AN1121">
        <v>0</v>
      </c>
      <c r="AO1121">
        <v>1</v>
      </c>
      <c r="AP1121">
        <v>1</v>
      </c>
      <c r="AQ1121">
        <v>0</v>
      </c>
      <c r="AR1121">
        <v>0</v>
      </c>
      <c r="AS1121" t="s">
        <v>3</v>
      </c>
      <c r="AT1121">
        <v>5.0000000000000002E-5</v>
      </c>
      <c r="AU1121" t="s">
        <v>42</v>
      </c>
      <c r="AV1121">
        <v>0</v>
      </c>
      <c r="AW1121">
        <v>2</v>
      </c>
      <c r="AX1121">
        <v>85739167</v>
      </c>
      <c r="AY1121">
        <v>1</v>
      </c>
      <c r="AZ1121">
        <v>0</v>
      </c>
      <c r="BA1121">
        <v>1096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CV1121">
        <v>0</v>
      </c>
      <c r="CW1121">
        <v>0</v>
      </c>
      <c r="CX1121">
        <f>ROUND(Y1121*Source!I629,9)</f>
        <v>1E-4</v>
      </c>
      <c r="CY1121">
        <f t="shared" ref="CY1121:CY1132" si="631">AA1121</f>
        <v>103783.79</v>
      </c>
      <c r="CZ1121">
        <f t="shared" ref="CZ1121:CZ1132" si="632">AE1121</f>
        <v>23114.43</v>
      </c>
      <c r="DA1121">
        <f t="shared" ref="DA1121:DA1132" si="633">AI1121</f>
        <v>4.49</v>
      </c>
      <c r="DB1121">
        <f t="shared" ref="DB1121:DB1132" si="634">ROUND(((ROUND(AT1121*CZ1121,2)*1)*1),6)</f>
        <v>1.1599999999999999</v>
      </c>
      <c r="DC1121">
        <f t="shared" ref="DC1121:DC1132" si="635">ROUND(((ROUND(AT1121*AG1121,2)*1)*1),6)</f>
        <v>0</v>
      </c>
      <c r="DD1121" t="s">
        <v>3</v>
      </c>
      <c r="DE1121" t="s">
        <v>3</v>
      </c>
      <c r="DF1121">
        <f t="shared" ref="DF1121:DF1132" si="636">ROUND(ROUND(AE1121*AI1121,2)*CX1121,2)</f>
        <v>10.38</v>
      </c>
      <c r="DG1121">
        <f t="shared" ref="DG1121:DG1141" si="637">ROUND(ROUND(AF1121,2)*CX1121,2)</f>
        <v>0</v>
      </c>
      <c r="DH1121">
        <f t="shared" ref="DH1121:DH1141" si="638">ROUND(ROUND(AG1121,2)*CX1121,2)</f>
        <v>0</v>
      </c>
      <c r="DI1121">
        <f t="shared" si="619"/>
        <v>0</v>
      </c>
      <c r="DJ1121">
        <f t="shared" ref="DJ1121:DJ1132" si="639">DF1121</f>
        <v>10.38</v>
      </c>
      <c r="DK1121">
        <v>0</v>
      </c>
      <c r="DL1121" t="s">
        <v>3</v>
      </c>
      <c r="DM1121">
        <v>0</v>
      </c>
      <c r="DN1121" t="s">
        <v>3</v>
      </c>
      <c r="DO1121">
        <v>0</v>
      </c>
    </row>
    <row r="1122" spans="1:119" x14ac:dyDescent="0.2">
      <c r="A1122">
        <f>ROW(Source!A629)</f>
        <v>629</v>
      </c>
      <c r="B1122">
        <v>85736473</v>
      </c>
      <c r="C1122">
        <v>85739143</v>
      </c>
      <c r="D1122">
        <v>85198960</v>
      </c>
      <c r="E1122">
        <v>1</v>
      </c>
      <c r="F1122">
        <v>1</v>
      </c>
      <c r="G1122">
        <v>1081</v>
      </c>
      <c r="H1122">
        <v>3</v>
      </c>
      <c r="I1122" t="s">
        <v>714</v>
      </c>
      <c r="J1122" t="s">
        <v>715</v>
      </c>
      <c r="K1122" t="s">
        <v>716</v>
      </c>
      <c r="L1122">
        <v>1339</v>
      </c>
      <c r="N1122">
        <v>1007</v>
      </c>
      <c r="O1122" t="s">
        <v>694</v>
      </c>
      <c r="P1122" t="s">
        <v>694</v>
      </c>
      <c r="Q1122">
        <v>1</v>
      </c>
      <c r="W1122">
        <v>0</v>
      </c>
      <c r="X1122">
        <v>-1622585150</v>
      </c>
      <c r="Y1122">
        <f t="shared" si="630"/>
        <v>0.9</v>
      </c>
      <c r="AA1122">
        <v>54.79</v>
      </c>
      <c r="AB1122">
        <v>0</v>
      </c>
      <c r="AC1122">
        <v>0</v>
      </c>
      <c r="AD1122">
        <v>0</v>
      </c>
      <c r="AE1122">
        <v>7.07</v>
      </c>
      <c r="AF1122">
        <v>0</v>
      </c>
      <c r="AG1122">
        <v>0</v>
      </c>
      <c r="AH1122">
        <v>0</v>
      </c>
      <c r="AI1122">
        <v>7.75</v>
      </c>
      <c r="AJ1122">
        <v>1</v>
      </c>
      <c r="AK1122">
        <v>1</v>
      </c>
      <c r="AL1122">
        <v>1</v>
      </c>
      <c r="AM1122">
        <v>2</v>
      </c>
      <c r="AN1122">
        <v>0</v>
      </c>
      <c r="AO1122">
        <v>1</v>
      </c>
      <c r="AP1122">
        <v>1</v>
      </c>
      <c r="AQ1122">
        <v>0</v>
      </c>
      <c r="AR1122">
        <v>0</v>
      </c>
      <c r="AS1122" t="s">
        <v>3</v>
      </c>
      <c r="AT1122">
        <v>0.9</v>
      </c>
      <c r="AU1122" t="s">
        <v>42</v>
      </c>
      <c r="AV1122">
        <v>0</v>
      </c>
      <c r="AW1122">
        <v>2</v>
      </c>
      <c r="AX1122">
        <v>85739168</v>
      </c>
      <c r="AY1122">
        <v>1</v>
      </c>
      <c r="AZ1122">
        <v>0</v>
      </c>
      <c r="BA1122">
        <v>1097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CV1122">
        <v>0</v>
      </c>
      <c r="CW1122">
        <v>0</v>
      </c>
      <c r="CX1122">
        <f>ROUND(Y1122*Source!I629,9)</f>
        <v>1.8</v>
      </c>
      <c r="CY1122">
        <f t="shared" si="631"/>
        <v>54.79</v>
      </c>
      <c r="CZ1122">
        <f t="shared" si="632"/>
        <v>7.07</v>
      </c>
      <c r="DA1122">
        <f t="shared" si="633"/>
        <v>7.75</v>
      </c>
      <c r="DB1122">
        <f t="shared" si="634"/>
        <v>6.36</v>
      </c>
      <c r="DC1122">
        <f t="shared" si="635"/>
        <v>0</v>
      </c>
      <c r="DD1122" t="s">
        <v>3</v>
      </c>
      <c r="DE1122" t="s">
        <v>3</v>
      </c>
      <c r="DF1122">
        <f t="shared" si="636"/>
        <v>98.62</v>
      </c>
      <c r="DG1122">
        <f t="shared" si="637"/>
        <v>0</v>
      </c>
      <c r="DH1122">
        <f t="shared" si="638"/>
        <v>0</v>
      </c>
      <c r="DI1122">
        <f t="shared" si="619"/>
        <v>0</v>
      </c>
      <c r="DJ1122">
        <f t="shared" si="639"/>
        <v>98.62</v>
      </c>
      <c r="DK1122">
        <v>0</v>
      </c>
      <c r="DL1122" t="s">
        <v>3</v>
      </c>
      <c r="DM1122">
        <v>0</v>
      </c>
      <c r="DN1122" t="s">
        <v>3</v>
      </c>
      <c r="DO1122">
        <v>0</v>
      </c>
    </row>
    <row r="1123" spans="1:119" x14ac:dyDescent="0.2">
      <c r="A1123">
        <f>ROW(Source!A629)</f>
        <v>629</v>
      </c>
      <c r="B1123">
        <v>85736473</v>
      </c>
      <c r="C1123">
        <v>85739143</v>
      </c>
      <c r="D1123">
        <v>85200103</v>
      </c>
      <c r="E1123">
        <v>1</v>
      </c>
      <c r="F1123">
        <v>1</v>
      </c>
      <c r="G1123">
        <v>1081</v>
      </c>
      <c r="H1123">
        <v>3</v>
      </c>
      <c r="I1123" t="s">
        <v>808</v>
      </c>
      <c r="J1123" t="s">
        <v>809</v>
      </c>
      <c r="K1123" t="s">
        <v>810</v>
      </c>
      <c r="L1123">
        <v>1348</v>
      </c>
      <c r="N1123">
        <v>1009</v>
      </c>
      <c r="O1123" t="s">
        <v>700</v>
      </c>
      <c r="P1123" t="s">
        <v>700</v>
      </c>
      <c r="Q1123">
        <v>1000</v>
      </c>
      <c r="W1123">
        <v>0</v>
      </c>
      <c r="X1123">
        <v>277309194</v>
      </c>
      <c r="Y1123">
        <f t="shared" si="630"/>
        <v>6.4999999999999997E-4</v>
      </c>
      <c r="AA1123">
        <v>141233.74</v>
      </c>
      <c r="AB1123">
        <v>0</v>
      </c>
      <c r="AC1123">
        <v>0</v>
      </c>
      <c r="AD1123">
        <v>0</v>
      </c>
      <c r="AE1123">
        <v>8590.86</v>
      </c>
      <c r="AF1123">
        <v>0</v>
      </c>
      <c r="AG1123">
        <v>0</v>
      </c>
      <c r="AH1123">
        <v>0</v>
      </c>
      <c r="AI1123">
        <v>16.440000000000001</v>
      </c>
      <c r="AJ1123">
        <v>1</v>
      </c>
      <c r="AK1123">
        <v>1</v>
      </c>
      <c r="AL1123">
        <v>1</v>
      </c>
      <c r="AM1123">
        <v>2</v>
      </c>
      <c r="AN1123">
        <v>0</v>
      </c>
      <c r="AO1123">
        <v>1</v>
      </c>
      <c r="AP1123">
        <v>1</v>
      </c>
      <c r="AQ1123">
        <v>0</v>
      </c>
      <c r="AR1123">
        <v>0</v>
      </c>
      <c r="AS1123" t="s">
        <v>3</v>
      </c>
      <c r="AT1123">
        <v>6.4999999999999997E-4</v>
      </c>
      <c r="AU1123" t="s">
        <v>42</v>
      </c>
      <c r="AV1123">
        <v>0</v>
      </c>
      <c r="AW1123">
        <v>2</v>
      </c>
      <c r="AX1123">
        <v>85739169</v>
      </c>
      <c r="AY1123">
        <v>1</v>
      </c>
      <c r="AZ1123">
        <v>0</v>
      </c>
      <c r="BA1123">
        <v>1098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CV1123">
        <v>0</v>
      </c>
      <c r="CW1123">
        <v>0</v>
      </c>
      <c r="CX1123">
        <f>ROUND(Y1123*Source!I629,9)</f>
        <v>1.2999999999999999E-3</v>
      </c>
      <c r="CY1123">
        <f t="shared" si="631"/>
        <v>141233.74</v>
      </c>
      <c r="CZ1123">
        <f t="shared" si="632"/>
        <v>8590.86</v>
      </c>
      <c r="DA1123">
        <f t="shared" si="633"/>
        <v>16.440000000000001</v>
      </c>
      <c r="DB1123">
        <f t="shared" si="634"/>
        <v>5.58</v>
      </c>
      <c r="DC1123">
        <f t="shared" si="635"/>
        <v>0</v>
      </c>
      <c r="DD1123" t="s">
        <v>3</v>
      </c>
      <c r="DE1123" t="s">
        <v>3</v>
      </c>
      <c r="DF1123">
        <f t="shared" si="636"/>
        <v>183.6</v>
      </c>
      <c r="DG1123">
        <f t="shared" si="637"/>
        <v>0</v>
      </c>
      <c r="DH1123">
        <f t="shared" si="638"/>
        <v>0</v>
      </c>
      <c r="DI1123">
        <f t="shared" si="619"/>
        <v>0</v>
      </c>
      <c r="DJ1123">
        <f t="shared" si="639"/>
        <v>183.6</v>
      </c>
      <c r="DK1123">
        <v>0</v>
      </c>
      <c r="DL1123" t="s">
        <v>3</v>
      </c>
      <c r="DM1123">
        <v>0</v>
      </c>
      <c r="DN1123" t="s">
        <v>3</v>
      </c>
      <c r="DO1123">
        <v>0</v>
      </c>
    </row>
    <row r="1124" spans="1:119" x14ac:dyDescent="0.2">
      <c r="A1124">
        <f>ROW(Source!A629)</f>
        <v>629</v>
      </c>
      <c r="B1124">
        <v>85736473</v>
      </c>
      <c r="C1124">
        <v>85739143</v>
      </c>
      <c r="D1124">
        <v>85200671</v>
      </c>
      <c r="E1124">
        <v>1</v>
      </c>
      <c r="F1124">
        <v>1</v>
      </c>
      <c r="G1124">
        <v>1081</v>
      </c>
      <c r="H1124">
        <v>3</v>
      </c>
      <c r="I1124" t="s">
        <v>730</v>
      </c>
      <c r="J1124" t="s">
        <v>731</v>
      </c>
      <c r="K1124" t="s">
        <v>732</v>
      </c>
      <c r="L1124">
        <v>1346</v>
      </c>
      <c r="N1124">
        <v>1009</v>
      </c>
      <c r="O1124" t="s">
        <v>723</v>
      </c>
      <c r="P1124" t="s">
        <v>723</v>
      </c>
      <c r="Q1124">
        <v>1</v>
      </c>
      <c r="W1124">
        <v>0</v>
      </c>
      <c r="X1124">
        <v>1021383118</v>
      </c>
      <c r="Y1124">
        <f t="shared" si="630"/>
        <v>0.03</v>
      </c>
      <c r="AA1124">
        <v>315.23</v>
      </c>
      <c r="AB1124">
        <v>0</v>
      </c>
      <c r="AC1124">
        <v>0</v>
      </c>
      <c r="AD1124">
        <v>0</v>
      </c>
      <c r="AE1124">
        <v>37.979999999999997</v>
      </c>
      <c r="AF1124">
        <v>0</v>
      </c>
      <c r="AG1124">
        <v>0</v>
      </c>
      <c r="AH1124">
        <v>0</v>
      </c>
      <c r="AI1124">
        <v>8.3000000000000007</v>
      </c>
      <c r="AJ1124">
        <v>1</v>
      </c>
      <c r="AK1124">
        <v>1</v>
      </c>
      <c r="AL1124">
        <v>1</v>
      </c>
      <c r="AM1124">
        <v>2</v>
      </c>
      <c r="AN1124">
        <v>0</v>
      </c>
      <c r="AO1124">
        <v>1</v>
      </c>
      <c r="AP1124">
        <v>1</v>
      </c>
      <c r="AQ1124">
        <v>0</v>
      </c>
      <c r="AR1124">
        <v>0</v>
      </c>
      <c r="AS1124" t="s">
        <v>3</v>
      </c>
      <c r="AT1124">
        <v>0.03</v>
      </c>
      <c r="AU1124" t="s">
        <v>42</v>
      </c>
      <c r="AV1124">
        <v>0</v>
      </c>
      <c r="AW1124">
        <v>2</v>
      </c>
      <c r="AX1124">
        <v>85739170</v>
      </c>
      <c r="AY1124">
        <v>1</v>
      </c>
      <c r="AZ1124">
        <v>0</v>
      </c>
      <c r="BA1124">
        <v>1099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CV1124">
        <v>0</v>
      </c>
      <c r="CW1124">
        <v>0</v>
      </c>
      <c r="CX1124">
        <f>ROUND(Y1124*Source!I629,9)</f>
        <v>0.06</v>
      </c>
      <c r="CY1124">
        <f t="shared" si="631"/>
        <v>315.23</v>
      </c>
      <c r="CZ1124">
        <f t="shared" si="632"/>
        <v>37.979999999999997</v>
      </c>
      <c r="DA1124">
        <f t="shared" si="633"/>
        <v>8.3000000000000007</v>
      </c>
      <c r="DB1124">
        <f t="shared" si="634"/>
        <v>1.1399999999999999</v>
      </c>
      <c r="DC1124">
        <f t="shared" si="635"/>
        <v>0</v>
      </c>
      <c r="DD1124" t="s">
        <v>3</v>
      </c>
      <c r="DE1124" t="s">
        <v>3</v>
      </c>
      <c r="DF1124">
        <f t="shared" si="636"/>
        <v>18.91</v>
      </c>
      <c r="DG1124">
        <f t="shared" si="637"/>
        <v>0</v>
      </c>
      <c r="DH1124">
        <f t="shared" si="638"/>
        <v>0</v>
      </c>
      <c r="DI1124">
        <f t="shared" si="619"/>
        <v>0</v>
      </c>
      <c r="DJ1124">
        <f t="shared" si="639"/>
        <v>18.91</v>
      </c>
      <c r="DK1124">
        <v>0</v>
      </c>
      <c r="DL1124" t="s">
        <v>3</v>
      </c>
      <c r="DM1124">
        <v>0</v>
      </c>
      <c r="DN1124" t="s">
        <v>3</v>
      </c>
      <c r="DO1124">
        <v>0</v>
      </c>
    </row>
    <row r="1125" spans="1:119" x14ac:dyDescent="0.2">
      <c r="A1125">
        <f>ROW(Source!A629)</f>
        <v>629</v>
      </c>
      <c r="B1125">
        <v>85736473</v>
      </c>
      <c r="C1125">
        <v>85739143</v>
      </c>
      <c r="D1125">
        <v>85201014</v>
      </c>
      <c r="E1125">
        <v>1</v>
      </c>
      <c r="F1125">
        <v>1</v>
      </c>
      <c r="G1125">
        <v>1081</v>
      </c>
      <c r="H1125">
        <v>3</v>
      </c>
      <c r="I1125" t="s">
        <v>811</v>
      </c>
      <c r="J1125" t="s">
        <v>812</v>
      </c>
      <c r="K1125" t="s">
        <v>813</v>
      </c>
      <c r="L1125">
        <v>1296</v>
      </c>
      <c r="N1125">
        <v>1002</v>
      </c>
      <c r="O1125" t="s">
        <v>357</v>
      </c>
      <c r="P1125" t="s">
        <v>357</v>
      </c>
      <c r="Q1125">
        <v>1</v>
      </c>
      <c r="W1125">
        <v>0</v>
      </c>
      <c r="X1125">
        <v>705685901</v>
      </c>
      <c r="Y1125">
        <f t="shared" si="630"/>
        <v>0.112</v>
      </c>
      <c r="AA1125">
        <v>104.63</v>
      </c>
      <c r="AB1125">
        <v>0</v>
      </c>
      <c r="AC1125">
        <v>0</v>
      </c>
      <c r="AD1125">
        <v>0</v>
      </c>
      <c r="AE1125">
        <v>11.73</v>
      </c>
      <c r="AF1125">
        <v>0</v>
      </c>
      <c r="AG1125">
        <v>0</v>
      </c>
      <c r="AH1125">
        <v>0</v>
      </c>
      <c r="AI1125">
        <v>8.92</v>
      </c>
      <c r="AJ1125">
        <v>1</v>
      </c>
      <c r="AK1125">
        <v>1</v>
      </c>
      <c r="AL1125">
        <v>1</v>
      </c>
      <c r="AM1125">
        <v>2</v>
      </c>
      <c r="AN1125">
        <v>0</v>
      </c>
      <c r="AO1125">
        <v>1</v>
      </c>
      <c r="AP1125">
        <v>1</v>
      </c>
      <c r="AQ1125">
        <v>0</v>
      </c>
      <c r="AR1125">
        <v>0</v>
      </c>
      <c r="AS1125" t="s">
        <v>3</v>
      </c>
      <c r="AT1125">
        <v>0.112</v>
      </c>
      <c r="AU1125" t="s">
        <v>42</v>
      </c>
      <c r="AV1125">
        <v>0</v>
      </c>
      <c r="AW1125">
        <v>2</v>
      </c>
      <c r="AX1125">
        <v>85739171</v>
      </c>
      <c r="AY1125">
        <v>1</v>
      </c>
      <c r="AZ1125">
        <v>0</v>
      </c>
      <c r="BA1125">
        <v>1100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CV1125">
        <v>0</v>
      </c>
      <c r="CW1125">
        <v>0</v>
      </c>
      <c r="CX1125">
        <f>ROUND(Y1125*Source!I629,9)</f>
        <v>0.224</v>
      </c>
      <c r="CY1125">
        <f t="shared" si="631"/>
        <v>104.63</v>
      </c>
      <c r="CZ1125">
        <f t="shared" si="632"/>
        <v>11.73</v>
      </c>
      <c r="DA1125">
        <f t="shared" si="633"/>
        <v>8.92</v>
      </c>
      <c r="DB1125">
        <f t="shared" si="634"/>
        <v>1.31</v>
      </c>
      <c r="DC1125">
        <f t="shared" si="635"/>
        <v>0</v>
      </c>
      <c r="DD1125" t="s">
        <v>3</v>
      </c>
      <c r="DE1125" t="s">
        <v>3</v>
      </c>
      <c r="DF1125">
        <f t="shared" si="636"/>
        <v>23.44</v>
      </c>
      <c r="DG1125">
        <f t="shared" si="637"/>
        <v>0</v>
      </c>
      <c r="DH1125">
        <f t="shared" si="638"/>
        <v>0</v>
      </c>
      <c r="DI1125">
        <f t="shared" si="619"/>
        <v>0</v>
      </c>
      <c r="DJ1125">
        <f t="shared" si="639"/>
        <v>23.44</v>
      </c>
      <c r="DK1125">
        <v>0</v>
      </c>
      <c r="DL1125" t="s">
        <v>3</v>
      </c>
      <c r="DM1125">
        <v>0</v>
      </c>
      <c r="DN1125" t="s">
        <v>3</v>
      </c>
      <c r="DO1125">
        <v>0</v>
      </c>
    </row>
    <row r="1126" spans="1:119" x14ac:dyDescent="0.2">
      <c r="A1126">
        <f>ROW(Source!A629)</f>
        <v>629</v>
      </c>
      <c r="B1126">
        <v>85736473</v>
      </c>
      <c r="C1126">
        <v>85739143</v>
      </c>
      <c r="D1126">
        <v>85199124</v>
      </c>
      <c r="E1126">
        <v>1</v>
      </c>
      <c r="F1126">
        <v>1</v>
      </c>
      <c r="G1126">
        <v>1081</v>
      </c>
      <c r="H1126">
        <v>3</v>
      </c>
      <c r="I1126" t="s">
        <v>814</v>
      </c>
      <c r="J1126" t="s">
        <v>815</v>
      </c>
      <c r="K1126" t="s">
        <v>816</v>
      </c>
      <c r="L1126">
        <v>1348</v>
      </c>
      <c r="N1126">
        <v>1009</v>
      </c>
      <c r="O1126" t="s">
        <v>700</v>
      </c>
      <c r="P1126" t="s">
        <v>700</v>
      </c>
      <c r="Q1126">
        <v>1000</v>
      </c>
      <c r="W1126">
        <v>0</v>
      </c>
      <c r="X1126">
        <v>-1750504532</v>
      </c>
      <c r="Y1126">
        <f t="shared" si="630"/>
        <v>4.6800000000000001E-3</v>
      </c>
      <c r="AA1126">
        <v>59137.09</v>
      </c>
      <c r="AB1126">
        <v>0</v>
      </c>
      <c r="AC1126">
        <v>0</v>
      </c>
      <c r="AD1126">
        <v>0</v>
      </c>
      <c r="AE1126">
        <v>4823.58</v>
      </c>
      <c r="AF1126">
        <v>0</v>
      </c>
      <c r="AG1126">
        <v>0</v>
      </c>
      <c r="AH1126">
        <v>0</v>
      </c>
      <c r="AI1126">
        <v>12.26</v>
      </c>
      <c r="AJ1126">
        <v>1</v>
      </c>
      <c r="AK1126">
        <v>1</v>
      </c>
      <c r="AL1126">
        <v>1</v>
      </c>
      <c r="AM1126">
        <v>2</v>
      </c>
      <c r="AN1126">
        <v>0</v>
      </c>
      <c r="AO1126">
        <v>1</v>
      </c>
      <c r="AP1126">
        <v>1</v>
      </c>
      <c r="AQ1126">
        <v>0</v>
      </c>
      <c r="AR1126">
        <v>0</v>
      </c>
      <c r="AS1126" t="s">
        <v>3</v>
      </c>
      <c r="AT1126">
        <v>4.6800000000000001E-3</v>
      </c>
      <c r="AU1126" t="s">
        <v>42</v>
      </c>
      <c r="AV1126">
        <v>0</v>
      </c>
      <c r="AW1126">
        <v>2</v>
      </c>
      <c r="AX1126">
        <v>85739172</v>
      </c>
      <c r="AY1126">
        <v>1</v>
      </c>
      <c r="AZ1126">
        <v>0</v>
      </c>
      <c r="BA1126">
        <v>1101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CV1126">
        <v>0</v>
      </c>
      <c r="CW1126">
        <v>0</v>
      </c>
      <c r="CX1126">
        <f>ROUND(Y1126*Source!I629,9)</f>
        <v>9.3600000000000003E-3</v>
      </c>
      <c r="CY1126">
        <f t="shared" si="631"/>
        <v>59137.09</v>
      </c>
      <c r="CZ1126">
        <f t="shared" si="632"/>
        <v>4823.58</v>
      </c>
      <c r="DA1126">
        <f t="shared" si="633"/>
        <v>12.26</v>
      </c>
      <c r="DB1126">
        <f t="shared" si="634"/>
        <v>22.57</v>
      </c>
      <c r="DC1126">
        <f t="shared" si="635"/>
        <v>0</v>
      </c>
      <c r="DD1126" t="s">
        <v>3</v>
      </c>
      <c r="DE1126" t="s">
        <v>3</v>
      </c>
      <c r="DF1126">
        <f t="shared" si="636"/>
        <v>553.52</v>
      </c>
      <c r="DG1126">
        <f t="shared" si="637"/>
        <v>0</v>
      </c>
      <c r="DH1126">
        <f t="shared" si="638"/>
        <v>0</v>
      </c>
      <c r="DI1126">
        <f t="shared" si="619"/>
        <v>0</v>
      </c>
      <c r="DJ1126">
        <f t="shared" si="639"/>
        <v>553.52</v>
      </c>
      <c r="DK1126">
        <v>0</v>
      </c>
      <c r="DL1126" t="s">
        <v>3</v>
      </c>
      <c r="DM1126">
        <v>0</v>
      </c>
      <c r="DN1126" t="s">
        <v>3</v>
      </c>
      <c r="DO1126">
        <v>0</v>
      </c>
    </row>
    <row r="1127" spans="1:119" x14ac:dyDescent="0.2">
      <c r="A1127">
        <f>ROW(Source!A629)</f>
        <v>629</v>
      </c>
      <c r="B1127">
        <v>85736473</v>
      </c>
      <c r="C1127">
        <v>85739143</v>
      </c>
      <c r="D1127">
        <v>85199230</v>
      </c>
      <c r="E1127">
        <v>1</v>
      </c>
      <c r="F1127">
        <v>1</v>
      </c>
      <c r="G1127">
        <v>1081</v>
      </c>
      <c r="H1127">
        <v>3</v>
      </c>
      <c r="I1127" t="s">
        <v>736</v>
      </c>
      <c r="J1127" t="s">
        <v>737</v>
      </c>
      <c r="K1127" t="s">
        <v>738</v>
      </c>
      <c r="L1127">
        <v>1348</v>
      </c>
      <c r="N1127">
        <v>1009</v>
      </c>
      <c r="O1127" t="s">
        <v>700</v>
      </c>
      <c r="P1127" t="s">
        <v>700</v>
      </c>
      <c r="Q1127">
        <v>1000</v>
      </c>
      <c r="W1127">
        <v>0</v>
      </c>
      <c r="X1127">
        <v>1270042986</v>
      </c>
      <c r="Y1127">
        <f t="shared" si="630"/>
        <v>6.0000000000000002E-5</v>
      </c>
      <c r="AA1127">
        <v>55941.2</v>
      </c>
      <c r="AB1127">
        <v>0</v>
      </c>
      <c r="AC1127">
        <v>0</v>
      </c>
      <c r="AD1127">
        <v>0</v>
      </c>
      <c r="AE1127">
        <v>16214.84</v>
      </c>
      <c r="AF1127">
        <v>0</v>
      </c>
      <c r="AG1127">
        <v>0</v>
      </c>
      <c r="AH1127">
        <v>0</v>
      </c>
      <c r="AI1127">
        <v>3.45</v>
      </c>
      <c r="AJ1127">
        <v>1</v>
      </c>
      <c r="AK1127">
        <v>1</v>
      </c>
      <c r="AL1127">
        <v>1</v>
      </c>
      <c r="AM1127">
        <v>2</v>
      </c>
      <c r="AN1127">
        <v>0</v>
      </c>
      <c r="AO1127">
        <v>1</v>
      </c>
      <c r="AP1127">
        <v>1</v>
      </c>
      <c r="AQ1127">
        <v>0</v>
      </c>
      <c r="AR1127">
        <v>0</v>
      </c>
      <c r="AS1127" t="s">
        <v>3</v>
      </c>
      <c r="AT1127">
        <v>6.0000000000000002E-5</v>
      </c>
      <c r="AU1127" t="s">
        <v>42</v>
      </c>
      <c r="AV1127">
        <v>0</v>
      </c>
      <c r="AW1127">
        <v>2</v>
      </c>
      <c r="AX1127">
        <v>85739173</v>
      </c>
      <c r="AY1127">
        <v>1</v>
      </c>
      <c r="AZ1127">
        <v>0</v>
      </c>
      <c r="BA1127">
        <v>1102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CV1127">
        <v>0</v>
      </c>
      <c r="CW1127">
        <v>0</v>
      </c>
      <c r="CX1127">
        <f>ROUND(Y1127*Source!I629,9)</f>
        <v>1.2E-4</v>
      </c>
      <c r="CY1127">
        <f t="shared" si="631"/>
        <v>55941.2</v>
      </c>
      <c r="CZ1127">
        <f t="shared" si="632"/>
        <v>16214.84</v>
      </c>
      <c r="DA1127">
        <f t="shared" si="633"/>
        <v>3.45</v>
      </c>
      <c r="DB1127">
        <f t="shared" si="634"/>
        <v>0.97</v>
      </c>
      <c r="DC1127">
        <f t="shared" si="635"/>
        <v>0</v>
      </c>
      <c r="DD1127" t="s">
        <v>3</v>
      </c>
      <c r="DE1127" t="s">
        <v>3</v>
      </c>
      <c r="DF1127">
        <f t="shared" si="636"/>
        <v>6.71</v>
      </c>
      <c r="DG1127">
        <f t="shared" si="637"/>
        <v>0</v>
      </c>
      <c r="DH1127">
        <f t="shared" si="638"/>
        <v>0</v>
      </c>
      <c r="DI1127">
        <f t="shared" si="619"/>
        <v>0</v>
      </c>
      <c r="DJ1127">
        <f t="shared" si="639"/>
        <v>6.71</v>
      </c>
      <c r="DK1127">
        <v>0</v>
      </c>
      <c r="DL1127" t="s">
        <v>3</v>
      </c>
      <c r="DM1127">
        <v>0</v>
      </c>
      <c r="DN1127" t="s">
        <v>3</v>
      </c>
      <c r="DO1127">
        <v>0</v>
      </c>
    </row>
    <row r="1128" spans="1:119" x14ac:dyDescent="0.2">
      <c r="A1128">
        <f>ROW(Source!A629)</f>
        <v>629</v>
      </c>
      <c r="B1128">
        <v>85736473</v>
      </c>
      <c r="C1128">
        <v>85739143</v>
      </c>
      <c r="D1128">
        <v>85199398</v>
      </c>
      <c r="E1128">
        <v>1</v>
      </c>
      <c r="F1128">
        <v>1</v>
      </c>
      <c r="G1128">
        <v>1081</v>
      </c>
      <c r="H1128">
        <v>3</v>
      </c>
      <c r="I1128" t="s">
        <v>739</v>
      </c>
      <c r="J1128" t="s">
        <v>740</v>
      </c>
      <c r="K1128" t="s">
        <v>741</v>
      </c>
      <c r="L1128">
        <v>1346</v>
      </c>
      <c r="N1128">
        <v>1009</v>
      </c>
      <c r="O1128" t="s">
        <v>723</v>
      </c>
      <c r="P1128" t="s">
        <v>723</v>
      </c>
      <c r="Q1128">
        <v>1</v>
      </c>
      <c r="W1128">
        <v>0</v>
      </c>
      <c r="X1128">
        <v>488689173</v>
      </c>
      <c r="Y1128">
        <f t="shared" si="630"/>
        <v>0.03</v>
      </c>
      <c r="AA1128">
        <v>85.81</v>
      </c>
      <c r="AB1128">
        <v>0</v>
      </c>
      <c r="AC1128">
        <v>0</v>
      </c>
      <c r="AD1128">
        <v>0</v>
      </c>
      <c r="AE1128">
        <v>20.190000000000001</v>
      </c>
      <c r="AF1128">
        <v>0</v>
      </c>
      <c r="AG1128">
        <v>0</v>
      </c>
      <c r="AH1128">
        <v>0</v>
      </c>
      <c r="AI1128">
        <v>4.25</v>
      </c>
      <c r="AJ1128">
        <v>1</v>
      </c>
      <c r="AK1128">
        <v>1</v>
      </c>
      <c r="AL1128">
        <v>1</v>
      </c>
      <c r="AM1128">
        <v>2</v>
      </c>
      <c r="AN1128">
        <v>0</v>
      </c>
      <c r="AO1128">
        <v>1</v>
      </c>
      <c r="AP1128">
        <v>1</v>
      </c>
      <c r="AQ1128">
        <v>0</v>
      </c>
      <c r="AR1128">
        <v>0</v>
      </c>
      <c r="AS1128" t="s">
        <v>3</v>
      </c>
      <c r="AT1128">
        <v>0.03</v>
      </c>
      <c r="AU1128" t="s">
        <v>42</v>
      </c>
      <c r="AV1128">
        <v>0</v>
      </c>
      <c r="AW1128">
        <v>2</v>
      </c>
      <c r="AX1128">
        <v>85739174</v>
      </c>
      <c r="AY1128">
        <v>1</v>
      </c>
      <c r="AZ1128">
        <v>0</v>
      </c>
      <c r="BA1128">
        <v>1103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CV1128">
        <v>0</v>
      </c>
      <c r="CW1128">
        <v>0</v>
      </c>
      <c r="CX1128">
        <f>ROUND(Y1128*Source!I629,9)</f>
        <v>0.06</v>
      </c>
      <c r="CY1128">
        <f t="shared" si="631"/>
        <v>85.81</v>
      </c>
      <c r="CZ1128">
        <f t="shared" si="632"/>
        <v>20.190000000000001</v>
      </c>
      <c r="DA1128">
        <f t="shared" si="633"/>
        <v>4.25</v>
      </c>
      <c r="DB1128">
        <f t="shared" si="634"/>
        <v>0.61</v>
      </c>
      <c r="DC1128">
        <f t="shared" si="635"/>
        <v>0</v>
      </c>
      <c r="DD1128" t="s">
        <v>3</v>
      </c>
      <c r="DE1128" t="s">
        <v>3</v>
      </c>
      <c r="DF1128">
        <f t="shared" si="636"/>
        <v>5.15</v>
      </c>
      <c r="DG1128">
        <f t="shared" si="637"/>
        <v>0</v>
      </c>
      <c r="DH1128">
        <f t="shared" si="638"/>
        <v>0</v>
      </c>
      <c r="DI1128">
        <f t="shared" si="619"/>
        <v>0</v>
      </c>
      <c r="DJ1128">
        <f t="shared" si="639"/>
        <v>5.15</v>
      </c>
      <c r="DK1128">
        <v>0</v>
      </c>
      <c r="DL1128" t="s">
        <v>3</v>
      </c>
      <c r="DM1128">
        <v>0</v>
      </c>
      <c r="DN1128" t="s">
        <v>3</v>
      </c>
      <c r="DO1128">
        <v>0</v>
      </c>
    </row>
    <row r="1129" spans="1:119" x14ac:dyDescent="0.2">
      <c r="A1129">
        <f>ROW(Source!A629)</f>
        <v>629</v>
      </c>
      <c r="B1129">
        <v>85736473</v>
      </c>
      <c r="C1129">
        <v>85739143</v>
      </c>
      <c r="D1129">
        <v>85215173</v>
      </c>
      <c r="E1129">
        <v>1</v>
      </c>
      <c r="F1129">
        <v>1</v>
      </c>
      <c r="G1129">
        <v>1081</v>
      </c>
      <c r="H1129">
        <v>3</v>
      </c>
      <c r="I1129" t="s">
        <v>817</v>
      </c>
      <c r="J1129" t="s">
        <v>818</v>
      </c>
      <c r="K1129" t="s">
        <v>819</v>
      </c>
      <c r="L1129">
        <v>1354</v>
      </c>
      <c r="N1129">
        <v>1010</v>
      </c>
      <c r="O1129" t="s">
        <v>146</v>
      </c>
      <c r="P1129" t="s">
        <v>146</v>
      </c>
      <c r="Q1129">
        <v>1</v>
      </c>
      <c r="W1129">
        <v>0</v>
      </c>
      <c r="X1129">
        <v>-635382895</v>
      </c>
      <c r="Y1129">
        <f t="shared" si="630"/>
        <v>3</v>
      </c>
      <c r="AA1129">
        <v>324.27</v>
      </c>
      <c r="AB1129">
        <v>0</v>
      </c>
      <c r="AC1129">
        <v>0</v>
      </c>
      <c r="AD1129">
        <v>0</v>
      </c>
      <c r="AE1129">
        <v>45.93</v>
      </c>
      <c r="AF1129">
        <v>0</v>
      </c>
      <c r="AG1129">
        <v>0</v>
      </c>
      <c r="AH1129">
        <v>0</v>
      </c>
      <c r="AI1129">
        <v>7.06</v>
      </c>
      <c r="AJ1129">
        <v>1</v>
      </c>
      <c r="AK1129">
        <v>1</v>
      </c>
      <c r="AL1129">
        <v>1</v>
      </c>
      <c r="AM1129">
        <v>2</v>
      </c>
      <c r="AN1129">
        <v>0</v>
      </c>
      <c r="AO1129">
        <v>1</v>
      </c>
      <c r="AP1129">
        <v>1</v>
      </c>
      <c r="AQ1129">
        <v>0</v>
      </c>
      <c r="AR1129">
        <v>0</v>
      </c>
      <c r="AS1129" t="s">
        <v>3</v>
      </c>
      <c r="AT1129">
        <v>3</v>
      </c>
      <c r="AU1129" t="s">
        <v>42</v>
      </c>
      <c r="AV1129">
        <v>0</v>
      </c>
      <c r="AW1129">
        <v>2</v>
      </c>
      <c r="AX1129">
        <v>85739175</v>
      </c>
      <c r="AY1129">
        <v>1</v>
      </c>
      <c r="AZ1129">
        <v>0</v>
      </c>
      <c r="BA1129">
        <v>1104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CV1129">
        <v>0</v>
      </c>
      <c r="CW1129">
        <v>0</v>
      </c>
      <c r="CX1129">
        <f>ROUND(Y1129*Source!I629,9)</f>
        <v>6</v>
      </c>
      <c r="CY1129">
        <f t="shared" si="631"/>
        <v>324.27</v>
      </c>
      <c r="CZ1129">
        <f t="shared" si="632"/>
        <v>45.93</v>
      </c>
      <c r="DA1129">
        <f t="shared" si="633"/>
        <v>7.06</v>
      </c>
      <c r="DB1129">
        <f t="shared" si="634"/>
        <v>137.79</v>
      </c>
      <c r="DC1129">
        <f t="shared" si="635"/>
        <v>0</v>
      </c>
      <c r="DD1129" t="s">
        <v>3</v>
      </c>
      <c r="DE1129" t="s">
        <v>3</v>
      </c>
      <c r="DF1129">
        <f t="shared" si="636"/>
        <v>1945.62</v>
      </c>
      <c r="DG1129">
        <f t="shared" si="637"/>
        <v>0</v>
      </c>
      <c r="DH1129">
        <f t="shared" si="638"/>
        <v>0</v>
      </c>
      <c r="DI1129">
        <f t="shared" si="619"/>
        <v>0</v>
      </c>
      <c r="DJ1129">
        <f t="shared" si="639"/>
        <v>1945.62</v>
      </c>
      <c r="DK1129">
        <v>0</v>
      </c>
      <c r="DL1129" t="s">
        <v>3</v>
      </c>
      <c r="DM1129">
        <v>0</v>
      </c>
      <c r="DN1129" t="s">
        <v>3</v>
      </c>
      <c r="DO1129">
        <v>0</v>
      </c>
    </row>
    <row r="1130" spans="1:119" x14ac:dyDescent="0.2">
      <c r="A1130">
        <f>ROW(Source!A629)</f>
        <v>629</v>
      </c>
      <c r="B1130">
        <v>85736473</v>
      </c>
      <c r="C1130">
        <v>85739143</v>
      </c>
      <c r="D1130">
        <v>85215174</v>
      </c>
      <c r="E1130">
        <v>1</v>
      </c>
      <c r="F1130">
        <v>1</v>
      </c>
      <c r="G1130">
        <v>1081</v>
      </c>
      <c r="H1130">
        <v>3</v>
      </c>
      <c r="I1130" t="s">
        <v>820</v>
      </c>
      <c r="J1130" t="s">
        <v>821</v>
      </c>
      <c r="K1130" t="s">
        <v>822</v>
      </c>
      <c r="L1130">
        <v>1354</v>
      </c>
      <c r="N1130">
        <v>1010</v>
      </c>
      <c r="O1130" t="s">
        <v>146</v>
      </c>
      <c r="P1130" t="s">
        <v>146</v>
      </c>
      <c r="Q1130">
        <v>1</v>
      </c>
      <c r="W1130">
        <v>0</v>
      </c>
      <c r="X1130">
        <v>-1924804897</v>
      </c>
      <c r="Y1130">
        <f t="shared" si="630"/>
        <v>2</v>
      </c>
      <c r="AA1130">
        <v>436.71</v>
      </c>
      <c r="AB1130">
        <v>0</v>
      </c>
      <c r="AC1130">
        <v>0</v>
      </c>
      <c r="AD1130">
        <v>0</v>
      </c>
      <c r="AE1130">
        <v>55.07</v>
      </c>
      <c r="AF1130">
        <v>0</v>
      </c>
      <c r="AG1130">
        <v>0</v>
      </c>
      <c r="AH1130">
        <v>0</v>
      </c>
      <c r="AI1130">
        <v>7.93</v>
      </c>
      <c r="AJ1130">
        <v>1</v>
      </c>
      <c r="AK1130">
        <v>1</v>
      </c>
      <c r="AL1130">
        <v>1</v>
      </c>
      <c r="AM1130">
        <v>2</v>
      </c>
      <c r="AN1130">
        <v>0</v>
      </c>
      <c r="AO1130">
        <v>1</v>
      </c>
      <c r="AP1130">
        <v>1</v>
      </c>
      <c r="AQ1130">
        <v>0</v>
      </c>
      <c r="AR1130">
        <v>0</v>
      </c>
      <c r="AS1130" t="s">
        <v>3</v>
      </c>
      <c r="AT1130">
        <v>2</v>
      </c>
      <c r="AU1130" t="s">
        <v>42</v>
      </c>
      <c r="AV1130">
        <v>0</v>
      </c>
      <c r="AW1130">
        <v>2</v>
      </c>
      <c r="AX1130">
        <v>85739176</v>
      </c>
      <c r="AY1130">
        <v>1</v>
      </c>
      <c r="AZ1130">
        <v>0</v>
      </c>
      <c r="BA1130">
        <v>1105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CV1130">
        <v>0</v>
      </c>
      <c r="CW1130">
        <v>0</v>
      </c>
      <c r="CX1130">
        <f>ROUND(Y1130*Source!I629,9)</f>
        <v>4</v>
      </c>
      <c r="CY1130">
        <f t="shared" si="631"/>
        <v>436.71</v>
      </c>
      <c r="CZ1130">
        <f t="shared" si="632"/>
        <v>55.07</v>
      </c>
      <c r="DA1130">
        <f t="shared" si="633"/>
        <v>7.93</v>
      </c>
      <c r="DB1130">
        <f t="shared" si="634"/>
        <v>110.14</v>
      </c>
      <c r="DC1130">
        <f t="shared" si="635"/>
        <v>0</v>
      </c>
      <c r="DD1130" t="s">
        <v>3</v>
      </c>
      <c r="DE1130" t="s">
        <v>3</v>
      </c>
      <c r="DF1130">
        <f t="shared" si="636"/>
        <v>1746.84</v>
      </c>
      <c r="DG1130">
        <f t="shared" si="637"/>
        <v>0</v>
      </c>
      <c r="DH1130">
        <f t="shared" si="638"/>
        <v>0</v>
      </c>
      <c r="DI1130">
        <f t="shared" si="619"/>
        <v>0</v>
      </c>
      <c r="DJ1130">
        <f t="shared" si="639"/>
        <v>1746.84</v>
      </c>
      <c r="DK1130">
        <v>0</v>
      </c>
      <c r="DL1130" t="s">
        <v>3</v>
      </c>
      <c r="DM1130">
        <v>0</v>
      </c>
      <c r="DN1130" t="s">
        <v>3</v>
      </c>
      <c r="DO1130">
        <v>0</v>
      </c>
    </row>
    <row r="1131" spans="1:119" x14ac:dyDescent="0.2">
      <c r="A1131">
        <f>ROW(Source!A629)</f>
        <v>629</v>
      </c>
      <c r="B1131">
        <v>85736473</v>
      </c>
      <c r="C1131">
        <v>85739143</v>
      </c>
      <c r="D1131">
        <v>85219690</v>
      </c>
      <c r="E1131">
        <v>1</v>
      </c>
      <c r="F1131">
        <v>1</v>
      </c>
      <c r="G1131">
        <v>1081</v>
      </c>
      <c r="H1131">
        <v>3</v>
      </c>
      <c r="I1131" t="s">
        <v>769</v>
      </c>
      <c r="J1131" t="s">
        <v>770</v>
      </c>
      <c r="K1131" t="s">
        <v>771</v>
      </c>
      <c r="L1131">
        <v>1346</v>
      </c>
      <c r="N1131">
        <v>1009</v>
      </c>
      <c r="O1131" t="s">
        <v>723</v>
      </c>
      <c r="P1131" t="s">
        <v>723</v>
      </c>
      <c r="Q1131">
        <v>1</v>
      </c>
      <c r="W1131">
        <v>0</v>
      </c>
      <c r="X1131">
        <v>1225074207</v>
      </c>
      <c r="Y1131">
        <f t="shared" si="630"/>
        <v>0.14399999999999999</v>
      </c>
      <c r="AA1131">
        <v>333.16</v>
      </c>
      <c r="AB1131">
        <v>0</v>
      </c>
      <c r="AC1131">
        <v>0</v>
      </c>
      <c r="AD1131">
        <v>0</v>
      </c>
      <c r="AE1131">
        <v>19.28</v>
      </c>
      <c r="AF1131">
        <v>0</v>
      </c>
      <c r="AG1131">
        <v>0</v>
      </c>
      <c r="AH1131">
        <v>0</v>
      </c>
      <c r="AI1131">
        <v>17.28</v>
      </c>
      <c r="AJ1131">
        <v>1</v>
      </c>
      <c r="AK1131">
        <v>1</v>
      </c>
      <c r="AL1131">
        <v>1</v>
      </c>
      <c r="AM1131">
        <v>2</v>
      </c>
      <c r="AN1131">
        <v>0</v>
      </c>
      <c r="AO1131">
        <v>1</v>
      </c>
      <c r="AP1131">
        <v>1</v>
      </c>
      <c r="AQ1131">
        <v>0</v>
      </c>
      <c r="AR1131">
        <v>0</v>
      </c>
      <c r="AS1131" t="s">
        <v>3</v>
      </c>
      <c r="AT1131">
        <v>0.14399999999999999</v>
      </c>
      <c r="AU1131" t="s">
        <v>42</v>
      </c>
      <c r="AV1131">
        <v>0</v>
      </c>
      <c r="AW1131">
        <v>2</v>
      </c>
      <c r="AX1131">
        <v>85739177</v>
      </c>
      <c r="AY1131">
        <v>1</v>
      </c>
      <c r="AZ1131">
        <v>0</v>
      </c>
      <c r="BA1131">
        <v>1106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CV1131">
        <v>0</v>
      </c>
      <c r="CW1131">
        <v>0</v>
      </c>
      <c r="CX1131">
        <f>ROUND(Y1131*Source!I629,9)</f>
        <v>0.28799999999999998</v>
      </c>
      <c r="CY1131">
        <f t="shared" si="631"/>
        <v>333.16</v>
      </c>
      <c r="CZ1131">
        <f t="shared" si="632"/>
        <v>19.28</v>
      </c>
      <c r="DA1131">
        <f t="shared" si="633"/>
        <v>17.28</v>
      </c>
      <c r="DB1131">
        <f t="shared" si="634"/>
        <v>2.78</v>
      </c>
      <c r="DC1131">
        <f t="shared" si="635"/>
        <v>0</v>
      </c>
      <c r="DD1131" t="s">
        <v>3</v>
      </c>
      <c r="DE1131" t="s">
        <v>3</v>
      </c>
      <c r="DF1131">
        <f t="shared" si="636"/>
        <v>95.95</v>
      </c>
      <c r="DG1131">
        <f t="shared" si="637"/>
        <v>0</v>
      </c>
      <c r="DH1131">
        <f t="shared" si="638"/>
        <v>0</v>
      </c>
      <c r="DI1131">
        <f t="shared" si="619"/>
        <v>0</v>
      </c>
      <c r="DJ1131">
        <f t="shared" si="639"/>
        <v>95.95</v>
      </c>
      <c r="DK1131">
        <v>0</v>
      </c>
      <c r="DL1131" t="s">
        <v>3</v>
      </c>
      <c r="DM1131">
        <v>0</v>
      </c>
      <c r="DN1131" t="s">
        <v>3</v>
      </c>
      <c r="DO1131">
        <v>0</v>
      </c>
    </row>
    <row r="1132" spans="1:119" x14ac:dyDescent="0.2">
      <c r="A1132">
        <f>ROW(Source!A629)</f>
        <v>629</v>
      </c>
      <c r="B1132">
        <v>85736473</v>
      </c>
      <c r="C1132">
        <v>85739143</v>
      </c>
      <c r="D1132">
        <v>0</v>
      </c>
      <c r="E1132">
        <v>0</v>
      </c>
      <c r="F1132">
        <v>1</v>
      </c>
      <c r="G1132">
        <v>1081</v>
      </c>
      <c r="H1132">
        <v>3</v>
      </c>
      <c r="I1132" t="s">
        <v>633</v>
      </c>
      <c r="J1132" t="s">
        <v>3</v>
      </c>
      <c r="K1132" t="s">
        <v>634</v>
      </c>
      <c r="L1132">
        <v>1354</v>
      </c>
      <c r="N1132">
        <v>1010</v>
      </c>
      <c r="O1132" t="s">
        <v>146</v>
      </c>
      <c r="P1132" t="s">
        <v>146</v>
      </c>
      <c r="Q1132">
        <v>1</v>
      </c>
      <c r="W1132">
        <v>0</v>
      </c>
      <c r="X1132">
        <v>-282924197</v>
      </c>
      <c r="Y1132">
        <f t="shared" si="630"/>
        <v>1</v>
      </c>
      <c r="AA1132">
        <v>5984.84</v>
      </c>
      <c r="AB1132">
        <v>0</v>
      </c>
      <c r="AC1132">
        <v>0</v>
      </c>
      <c r="AD1132">
        <v>0</v>
      </c>
      <c r="AE1132">
        <v>790.6</v>
      </c>
      <c r="AF1132">
        <v>0</v>
      </c>
      <c r="AG1132">
        <v>0</v>
      </c>
      <c r="AH1132">
        <v>0</v>
      </c>
      <c r="AI1132">
        <v>7.57</v>
      </c>
      <c r="AJ1132">
        <v>1</v>
      </c>
      <c r="AK1132">
        <v>1</v>
      </c>
      <c r="AL1132">
        <v>1</v>
      </c>
      <c r="AM1132">
        <v>0</v>
      </c>
      <c r="AN1132">
        <v>0</v>
      </c>
      <c r="AO1132">
        <v>0</v>
      </c>
      <c r="AP1132">
        <v>1</v>
      </c>
      <c r="AQ1132">
        <v>0</v>
      </c>
      <c r="AR1132">
        <v>0</v>
      </c>
      <c r="AS1132" t="s">
        <v>3</v>
      </c>
      <c r="AT1132">
        <v>1</v>
      </c>
      <c r="AU1132" t="s">
        <v>42</v>
      </c>
      <c r="AV1132">
        <v>0</v>
      </c>
      <c r="AW1132">
        <v>1</v>
      </c>
      <c r="AX1132">
        <v>-1</v>
      </c>
      <c r="AY1132">
        <v>0</v>
      </c>
      <c r="AZ1132">
        <v>0</v>
      </c>
      <c r="BA1132" t="s">
        <v>3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CV1132">
        <v>0</v>
      </c>
      <c r="CW1132">
        <v>0</v>
      </c>
      <c r="CX1132">
        <f>ROUND(Y1132*Source!I629,9)</f>
        <v>2</v>
      </c>
      <c r="CY1132">
        <f t="shared" si="631"/>
        <v>5984.84</v>
      </c>
      <c r="CZ1132">
        <f t="shared" si="632"/>
        <v>790.6</v>
      </c>
      <c r="DA1132">
        <f t="shared" si="633"/>
        <v>7.57</v>
      </c>
      <c r="DB1132">
        <f t="shared" si="634"/>
        <v>790.6</v>
      </c>
      <c r="DC1132">
        <f t="shared" si="635"/>
        <v>0</v>
      </c>
      <c r="DD1132" t="s">
        <v>3</v>
      </c>
      <c r="DE1132" t="s">
        <v>3</v>
      </c>
      <c r="DF1132">
        <f t="shared" si="636"/>
        <v>11969.68</v>
      </c>
      <c r="DG1132">
        <f t="shared" si="637"/>
        <v>0</v>
      </c>
      <c r="DH1132">
        <f t="shared" si="638"/>
        <v>0</v>
      </c>
      <c r="DI1132">
        <f t="shared" si="619"/>
        <v>0</v>
      </c>
      <c r="DJ1132">
        <f t="shared" si="639"/>
        <v>11969.68</v>
      </c>
      <c r="DK1132">
        <v>0</v>
      </c>
      <c r="DL1132" t="s">
        <v>3</v>
      </c>
      <c r="DM1132">
        <v>0</v>
      </c>
      <c r="DN1132" t="s">
        <v>3</v>
      </c>
      <c r="DO1132">
        <v>0</v>
      </c>
    </row>
    <row r="1133" spans="1:119" x14ac:dyDescent="0.2">
      <c r="A1133">
        <f>ROW(Source!A632)</f>
        <v>632</v>
      </c>
      <c r="B1133">
        <v>85736471</v>
      </c>
      <c r="C1133">
        <v>85738580</v>
      </c>
      <c r="D1133">
        <v>85164021</v>
      </c>
      <c r="E1133">
        <v>1081</v>
      </c>
      <c r="F1133">
        <v>1</v>
      </c>
      <c r="G1133">
        <v>1081</v>
      </c>
      <c r="H1133">
        <v>1</v>
      </c>
      <c r="I1133" t="s">
        <v>684</v>
      </c>
      <c r="J1133" t="s">
        <v>3</v>
      </c>
      <c r="K1133" t="s">
        <v>685</v>
      </c>
      <c r="L1133">
        <v>1191</v>
      </c>
      <c r="N1133">
        <v>1013</v>
      </c>
      <c r="O1133" t="s">
        <v>686</v>
      </c>
      <c r="P1133" t="s">
        <v>686</v>
      </c>
      <c r="Q1133">
        <v>1</v>
      </c>
      <c r="W1133">
        <v>0</v>
      </c>
      <c r="X1133">
        <v>476480486</v>
      </c>
      <c r="Y1133">
        <f>((AT1133*1.15)*1.2)</f>
        <v>10.8606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1</v>
      </c>
      <c r="AJ1133">
        <v>1</v>
      </c>
      <c r="AK1133">
        <v>1</v>
      </c>
      <c r="AL1133">
        <v>1</v>
      </c>
      <c r="AM1133">
        <v>-2</v>
      </c>
      <c r="AN1133">
        <v>0</v>
      </c>
      <c r="AO1133">
        <v>1</v>
      </c>
      <c r="AP1133">
        <v>1</v>
      </c>
      <c r="AQ1133">
        <v>0</v>
      </c>
      <c r="AR1133">
        <v>0</v>
      </c>
      <c r="AS1133" t="s">
        <v>3</v>
      </c>
      <c r="AT1133">
        <v>7.87</v>
      </c>
      <c r="AU1133" t="s">
        <v>141</v>
      </c>
      <c r="AV1133">
        <v>1</v>
      </c>
      <c r="AW1133">
        <v>2</v>
      </c>
      <c r="AX1133">
        <v>85738595</v>
      </c>
      <c r="AY1133">
        <v>1</v>
      </c>
      <c r="AZ1133">
        <v>0</v>
      </c>
      <c r="BA1133">
        <v>1109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CU1133">
        <f>ROUND(AT1133*Source!I632*AH1133*AL1133,2)</f>
        <v>0</v>
      </c>
      <c r="CV1133">
        <f>ROUND(Y1133*Source!I632,9)</f>
        <v>43.442399999999999</v>
      </c>
      <c r="CW1133">
        <v>0</v>
      </c>
      <c r="CX1133">
        <f>ROUND(Y1133*Source!I632,9)</f>
        <v>43.442399999999999</v>
      </c>
      <c r="CY1133">
        <f>AD1133</f>
        <v>0</v>
      </c>
      <c r="CZ1133">
        <f>AH1133</f>
        <v>0</v>
      </c>
      <c r="DA1133">
        <f>AL1133</f>
        <v>1</v>
      </c>
      <c r="DB1133">
        <f>ROUND(((ROUND(AT1133*CZ1133,2)*1.15)*1.2),6)</f>
        <v>0</v>
      </c>
      <c r="DC1133">
        <f>ROUND(((ROUND(AT1133*AG1133,2)*1.15)*1.2),6)</f>
        <v>0</v>
      </c>
      <c r="DD1133" t="s">
        <v>3</v>
      </c>
      <c r="DE1133" t="s">
        <v>3</v>
      </c>
      <c r="DF1133">
        <f t="shared" ref="DF1133:DF1143" si="640">ROUND(ROUND(AE1133,2)*CX1133,2)</f>
        <v>0</v>
      </c>
      <c r="DG1133">
        <f t="shared" si="637"/>
        <v>0</v>
      </c>
      <c r="DH1133">
        <f t="shared" si="638"/>
        <v>0</v>
      </c>
      <c r="DI1133">
        <f t="shared" si="619"/>
        <v>0</v>
      </c>
      <c r="DJ1133">
        <f>DI1133</f>
        <v>0</v>
      </c>
      <c r="DK1133">
        <v>0</v>
      </c>
      <c r="DL1133" t="s">
        <v>3</v>
      </c>
      <c r="DM1133">
        <v>0</v>
      </c>
      <c r="DN1133" t="s">
        <v>3</v>
      </c>
      <c r="DO1133">
        <v>0</v>
      </c>
    </row>
    <row r="1134" spans="1:119" x14ac:dyDescent="0.2">
      <c r="A1134">
        <f>ROW(Source!A632)</f>
        <v>632</v>
      </c>
      <c r="B1134">
        <v>85736471</v>
      </c>
      <c r="C1134">
        <v>85738580</v>
      </c>
      <c r="D1134">
        <v>85229932</v>
      </c>
      <c r="E1134">
        <v>1</v>
      </c>
      <c r="F1134">
        <v>1</v>
      </c>
      <c r="G1134">
        <v>1081</v>
      </c>
      <c r="H1134">
        <v>2</v>
      </c>
      <c r="I1134" t="s">
        <v>704</v>
      </c>
      <c r="J1134" t="s">
        <v>705</v>
      </c>
      <c r="K1134" t="s">
        <v>706</v>
      </c>
      <c r="L1134">
        <v>1368</v>
      </c>
      <c r="N1134">
        <v>1011</v>
      </c>
      <c r="O1134" t="s">
        <v>690</v>
      </c>
      <c r="P1134" t="s">
        <v>690</v>
      </c>
      <c r="Q1134">
        <v>1</v>
      </c>
      <c r="W1134">
        <v>0</v>
      </c>
      <c r="X1134">
        <v>874612079</v>
      </c>
      <c r="Y1134">
        <f>((AT1134*1.25)*1.2)</f>
        <v>7.9500000000000001E-2</v>
      </c>
      <c r="AA1134">
        <v>0</v>
      </c>
      <c r="AB1134">
        <v>88.67</v>
      </c>
      <c r="AC1134">
        <v>13.47</v>
      </c>
      <c r="AD1134">
        <v>0</v>
      </c>
      <c r="AE1134">
        <v>0</v>
      </c>
      <c r="AF1134">
        <v>83.1</v>
      </c>
      <c r="AG1134">
        <v>12.62</v>
      </c>
      <c r="AH1134">
        <v>0</v>
      </c>
      <c r="AI1134">
        <v>1</v>
      </c>
      <c r="AJ1134">
        <v>1</v>
      </c>
      <c r="AK1134">
        <v>1</v>
      </c>
      <c r="AL1134">
        <v>1</v>
      </c>
      <c r="AM1134">
        <v>-2</v>
      </c>
      <c r="AN1134">
        <v>0</v>
      </c>
      <c r="AO1134">
        <v>1</v>
      </c>
      <c r="AP1134">
        <v>1</v>
      </c>
      <c r="AQ1134">
        <v>0</v>
      </c>
      <c r="AR1134">
        <v>0</v>
      </c>
      <c r="AS1134" t="s">
        <v>3</v>
      </c>
      <c r="AT1134">
        <v>5.2999999999999999E-2</v>
      </c>
      <c r="AU1134" t="s">
        <v>140</v>
      </c>
      <c r="AV1134">
        <v>0</v>
      </c>
      <c r="AW1134">
        <v>2</v>
      </c>
      <c r="AX1134">
        <v>85738596</v>
      </c>
      <c r="AY1134">
        <v>1</v>
      </c>
      <c r="AZ1134">
        <v>0</v>
      </c>
      <c r="BA1134">
        <v>1110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CV1134">
        <v>0</v>
      </c>
      <c r="CW1134">
        <f>ROUND(Y1134*Source!I632*DO1134,9)</f>
        <v>4.0131600000000001</v>
      </c>
      <c r="CX1134">
        <f>ROUND(Y1134*Source!I632,9)</f>
        <v>0.318</v>
      </c>
      <c r="CY1134">
        <f>AB1134</f>
        <v>88.67</v>
      </c>
      <c r="CZ1134">
        <f>AF1134</f>
        <v>83.1</v>
      </c>
      <c r="DA1134">
        <f>AJ1134</f>
        <v>1</v>
      </c>
      <c r="DB1134">
        <f>ROUND(((ROUND(AT1134*CZ1134,2)*1.25)*1.2),6)</f>
        <v>6.6</v>
      </c>
      <c r="DC1134">
        <f>ROUND(((ROUND(AT1134*AG1134,2)*1.25)*1.2),6)</f>
        <v>1.0049999999999999</v>
      </c>
      <c r="DD1134" t="s">
        <v>3</v>
      </c>
      <c r="DE1134" t="s">
        <v>3</v>
      </c>
      <c r="DF1134">
        <f t="shared" si="640"/>
        <v>0</v>
      </c>
      <c r="DG1134">
        <f t="shared" si="637"/>
        <v>26.43</v>
      </c>
      <c r="DH1134">
        <f t="shared" si="638"/>
        <v>4.01</v>
      </c>
      <c r="DI1134">
        <f t="shared" si="619"/>
        <v>0</v>
      </c>
      <c r="DJ1134">
        <f>DG1134</f>
        <v>26.43</v>
      </c>
      <c r="DK1134">
        <v>0</v>
      </c>
      <c r="DL1134" t="s">
        <v>707</v>
      </c>
      <c r="DM1134">
        <v>0</v>
      </c>
      <c r="DN1134" t="s">
        <v>686</v>
      </c>
      <c r="DO1134">
        <v>12.62</v>
      </c>
    </row>
    <row r="1135" spans="1:119" x14ac:dyDescent="0.2">
      <c r="A1135">
        <f>ROW(Source!A632)</f>
        <v>632</v>
      </c>
      <c r="B1135">
        <v>85736471</v>
      </c>
      <c r="C1135">
        <v>85738580</v>
      </c>
      <c r="D1135">
        <v>85229166</v>
      </c>
      <c r="E1135">
        <v>1</v>
      </c>
      <c r="F1135">
        <v>1</v>
      </c>
      <c r="G1135">
        <v>1081</v>
      </c>
      <c r="H1135">
        <v>2</v>
      </c>
      <c r="I1135" t="s">
        <v>727</v>
      </c>
      <c r="J1135" t="s">
        <v>728</v>
      </c>
      <c r="K1135" t="s">
        <v>729</v>
      </c>
      <c r="L1135">
        <v>1368</v>
      </c>
      <c r="N1135">
        <v>1011</v>
      </c>
      <c r="O1135" t="s">
        <v>690</v>
      </c>
      <c r="P1135" t="s">
        <v>690</v>
      </c>
      <c r="Q1135">
        <v>1</v>
      </c>
      <c r="W1135">
        <v>0</v>
      </c>
      <c r="X1135">
        <v>-44940208</v>
      </c>
      <c r="Y1135">
        <f>((AT1135*1.25)*1.2)</f>
        <v>5.2500000000000005E-2</v>
      </c>
      <c r="AA1135">
        <v>0</v>
      </c>
      <c r="AB1135">
        <v>191.17</v>
      </c>
      <c r="AC1135">
        <v>18.059999999999999</v>
      </c>
      <c r="AD1135">
        <v>0</v>
      </c>
      <c r="AE1135">
        <v>0</v>
      </c>
      <c r="AF1135">
        <v>179.17</v>
      </c>
      <c r="AG1135">
        <v>16.93</v>
      </c>
      <c r="AH1135">
        <v>0</v>
      </c>
      <c r="AI1135">
        <v>1</v>
      </c>
      <c r="AJ1135">
        <v>1</v>
      </c>
      <c r="AK1135">
        <v>1</v>
      </c>
      <c r="AL1135">
        <v>1</v>
      </c>
      <c r="AM1135">
        <v>-2</v>
      </c>
      <c r="AN1135">
        <v>0</v>
      </c>
      <c r="AO1135">
        <v>1</v>
      </c>
      <c r="AP1135">
        <v>1</v>
      </c>
      <c r="AQ1135">
        <v>0</v>
      </c>
      <c r="AR1135">
        <v>0</v>
      </c>
      <c r="AS1135" t="s">
        <v>3</v>
      </c>
      <c r="AT1135">
        <v>3.5000000000000003E-2</v>
      </c>
      <c r="AU1135" t="s">
        <v>140</v>
      </c>
      <c r="AV1135">
        <v>0</v>
      </c>
      <c r="AW1135">
        <v>2</v>
      </c>
      <c r="AX1135">
        <v>85738597</v>
      </c>
      <c r="AY1135">
        <v>1</v>
      </c>
      <c r="AZ1135">
        <v>0</v>
      </c>
      <c r="BA1135">
        <v>1111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CV1135">
        <v>0</v>
      </c>
      <c r="CW1135">
        <f>ROUND(Y1135*Source!I632*DO1135,9)</f>
        <v>3.5552999999999999</v>
      </c>
      <c r="CX1135">
        <f>ROUND(Y1135*Source!I632,9)</f>
        <v>0.21</v>
      </c>
      <c r="CY1135">
        <f>AB1135</f>
        <v>191.17</v>
      </c>
      <c r="CZ1135">
        <f>AF1135</f>
        <v>179.17</v>
      </c>
      <c r="DA1135">
        <f>AJ1135</f>
        <v>1</v>
      </c>
      <c r="DB1135">
        <f>ROUND(((ROUND(AT1135*CZ1135,2)*1.25)*1.2),6)</f>
        <v>9.4049999999999994</v>
      </c>
      <c r="DC1135">
        <f>ROUND(((ROUND(AT1135*AG1135,2)*1.25)*1.2),6)</f>
        <v>0.88500000000000001</v>
      </c>
      <c r="DD1135" t="s">
        <v>3</v>
      </c>
      <c r="DE1135" t="s">
        <v>3</v>
      </c>
      <c r="DF1135">
        <f t="shared" si="640"/>
        <v>0</v>
      </c>
      <c r="DG1135">
        <f t="shared" si="637"/>
        <v>37.630000000000003</v>
      </c>
      <c r="DH1135">
        <f t="shared" si="638"/>
        <v>3.56</v>
      </c>
      <c r="DI1135">
        <f t="shared" si="619"/>
        <v>0</v>
      </c>
      <c r="DJ1135">
        <f>DG1135</f>
        <v>37.630000000000003</v>
      </c>
      <c r="DK1135">
        <v>0</v>
      </c>
      <c r="DL1135" t="s">
        <v>707</v>
      </c>
      <c r="DM1135">
        <v>0</v>
      </c>
      <c r="DN1135" t="s">
        <v>686</v>
      </c>
      <c r="DO1135">
        <v>16.93</v>
      </c>
    </row>
    <row r="1136" spans="1:119" x14ac:dyDescent="0.2">
      <c r="A1136">
        <f>ROW(Source!A632)</f>
        <v>632</v>
      </c>
      <c r="B1136">
        <v>85736471</v>
      </c>
      <c r="C1136">
        <v>85738580</v>
      </c>
      <c r="D1136">
        <v>85200671</v>
      </c>
      <c r="E1136">
        <v>1</v>
      </c>
      <c r="F1136">
        <v>1</v>
      </c>
      <c r="G1136">
        <v>1081</v>
      </c>
      <c r="H1136">
        <v>3</v>
      </c>
      <c r="I1136" t="s">
        <v>730</v>
      </c>
      <c r="J1136" t="s">
        <v>731</v>
      </c>
      <c r="K1136" t="s">
        <v>732</v>
      </c>
      <c r="L1136">
        <v>1346</v>
      </c>
      <c r="N1136">
        <v>1009</v>
      </c>
      <c r="O1136" t="s">
        <v>723</v>
      </c>
      <c r="P1136" t="s">
        <v>723</v>
      </c>
      <c r="Q1136">
        <v>1</v>
      </c>
      <c r="W1136">
        <v>0</v>
      </c>
      <c r="X1136">
        <v>1021383118</v>
      </c>
      <c r="Y1136">
        <f>((AT1136*1)*1)</f>
        <v>0.01</v>
      </c>
      <c r="AA1136">
        <v>37.979999999999997</v>
      </c>
      <c r="AB1136">
        <v>0</v>
      </c>
      <c r="AC1136">
        <v>0</v>
      </c>
      <c r="AD1136">
        <v>0</v>
      </c>
      <c r="AE1136">
        <v>37.979999999999997</v>
      </c>
      <c r="AF1136">
        <v>0</v>
      </c>
      <c r="AG1136">
        <v>0</v>
      </c>
      <c r="AH1136">
        <v>0</v>
      </c>
      <c r="AI1136">
        <v>1</v>
      </c>
      <c r="AJ1136">
        <v>1</v>
      </c>
      <c r="AK1136">
        <v>1</v>
      </c>
      <c r="AL1136">
        <v>1</v>
      </c>
      <c r="AM1136">
        <v>-2</v>
      </c>
      <c r="AN1136">
        <v>0</v>
      </c>
      <c r="AO1136">
        <v>1</v>
      </c>
      <c r="AP1136">
        <v>1</v>
      </c>
      <c r="AQ1136">
        <v>0</v>
      </c>
      <c r="AR1136">
        <v>0</v>
      </c>
      <c r="AS1136" t="s">
        <v>3</v>
      </c>
      <c r="AT1136">
        <v>0.01</v>
      </c>
      <c r="AU1136" t="s">
        <v>42</v>
      </c>
      <c r="AV1136">
        <v>0</v>
      </c>
      <c r="AW1136">
        <v>2</v>
      </c>
      <c r="AX1136">
        <v>85738598</v>
      </c>
      <c r="AY1136">
        <v>1</v>
      </c>
      <c r="AZ1136">
        <v>0</v>
      </c>
      <c r="BA1136">
        <v>1112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CV1136">
        <v>0</v>
      </c>
      <c r="CW1136">
        <v>0</v>
      </c>
      <c r="CX1136">
        <f>ROUND(Y1136*Source!I632,9)</f>
        <v>0.04</v>
      </c>
      <c r="CY1136">
        <f>AA1136</f>
        <v>37.979999999999997</v>
      </c>
      <c r="CZ1136">
        <f>AE1136</f>
        <v>37.979999999999997</v>
      </c>
      <c r="DA1136">
        <f>AI1136</f>
        <v>1</v>
      </c>
      <c r="DB1136">
        <f>ROUND(((ROUND(AT1136*CZ1136,2)*1)*1),6)</f>
        <v>0.38</v>
      </c>
      <c r="DC1136">
        <f>ROUND(((ROUND(AT1136*AG1136,2)*1)*1),6)</f>
        <v>0</v>
      </c>
      <c r="DD1136" t="s">
        <v>3</v>
      </c>
      <c r="DE1136" t="s">
        <v>3</v>
      </c>
      <c r="DF1136">
        <f t="shared" si="640"/>
        <v>1.52</v>
      </c>
      <c r="DG1136">
        <f t="shared" si="637"/>
        <v>0</v>
      </c>
      <c r="DH1136">
        <f t="shared" si="638"/>
        <v>0</v>
      </c>
      <c r="DI1136">
        <f t="shared" si="619"/>
        <v>0</v>
      </c>
      <c r="DJ1136">
        <f>DF1136</f>
        <v>1.52</v>
      </c>
      <c r="DK1136">
        <v>0</v>
      </c>
      <c r="DL1136" t="s">
        <v>3</v>
      </c>
      <c r="DM1136">
        <v>0</v>
      </c>
      <c r="DN1136" t="s">
        <v>3</v>
      </c>
      <c r="DO1136">
        <v>0</v>
      </c>
    </row>
    <row r="1137" spans="1:119" x14ac:dyDescent="0.2">
      <c r="A1137">
        <f>ROW(Source!A632)</f>
        <v>632</v>
      </c>
      <c r="B1137">
        <v>85736471</v>
      </c>
      <c r="C1137">
        <v>85738580</v>
      </c>
      <c r="D1137">
        <v>85199230</v>
      </c>
      <c r="E1137">
        <v>1</v>
      </c>
      <c r="F1137">
        <v>1</v>
      </c>
      <c r="G1137">
        <v>1081</v>
      </c>
      <c r="H1137">
        <v>3</v>
      </c>
      <c r="I1137" t="s">
        <v>736</v>
      </c>
      <c r="J1137" t="s">
        <v>737</v>
      </c>
      <c r="K1137" t="s">
        <v>738</v>
      </c>
      <c r="L1137">
        <v>1348</v>
      </c>
      <c r="N1137">
        <v>1009</v>
      </c>
      <c r="O1137" t="s">
        <v>700</v>
      </c>
      <c r="P1137" t="s">
        <v>700</v>
      </c>
      <c r="Q1137">
        <v>1000</v>
      </c>
      <c r="W1137">
        <v>0</v>
      </c>
      <c r="X1137">
        <v>1270042986</v>
      </c>
      <c r="Y1137">
        <f>((AT1137*1)*1)</f>
        <v>2.4000000000000001E-5</v>
      </c>
      <c r="AA1137">
        <v>16214.84</v>
      </c>
      <c r="AB1137">
        <v>0</v>
      </c>
      <c r="AC1137">
        <v>0</v>
      </c>
      <c r="AD1137">
        <v>0</v>
      </c>
      <c r="AE1137">
        <v>16214.84</v>
      </c>
      <c r="AF1137">
        <v>0</v>
      </c>
      <c r="AG1137">
        <v>0</v>
      </c>
      <c r="AH1137">
        <v>0</v>
      </c>
      <c r="AI1137">
        <v>1</v>
      </c>
      <c r="AJ1137">
        <v>1</v>
      </c>
      <c r="AK1137">
        <v>1</v>
      </c>
      <c r="AL1137">
        <v>1</v>
      </c>
      <c r="AM1137">
        <v>-2</v>
      </c>
      <c r="AN1137">
        <v>0</v>
      </c>
      <c r="AO1137">
        <v>1</v>
      </c>
      <c r="AP1137">
        <v>1</v>
      </c>
      <c r="AQ1137">
        <v>0</v>
      </c>
      <c r="AR1137">
        <v>0</v>
      </c>
      <c r="AS1137" t="s">
        <v>3</v>
      </c>
      <c r="AT1137">
        <v>2.4000000000000001E-5</v>
      </c>
      <c r="AU1137" t="s">
        <v>42</v>
      </c>
      <c r="AV1137">
        <v>0</v>
      </c>
      <c r="AW1137">
        <v>2</v>
      </c>
      <c r="AX1137">
        <v>85738599</v>
      </c>
      <c r="AY1137">
        <v>1</v>
      </c>
      <c r="AZ1137">
        <v>0</v>
      </c>
      <c r="BA1137">
        <v>1113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CV1137">
        <v>0</v>
      </c>
      <c r="CW1137">
        <v>0</v>
      </c>
      <c r="CX1137">
        <f>ROUND(Y1137*Source!I632,9)</f>
        <v>9.6000000000000002E-5</v>
      </c>
      <c r="CY1137">
        <f>AA1137</f>
        <v>16214.84</v>
      </c>
      <c r="CZ1137">
        <f>AE1137</f>
        <v>16214.84</v>
      </c>
      <c r="DA1137">
        <f>AI1137</f>
        <v>1</v>
      </c>
      <c r="DB1137">
        <f>ROUND(((ROUND(AT1137*CZ1137,2)*1)*1),6)</f>
        <v>0.39</v>
      </c>
      <c r="DC1137">
        <f>ROUND(((ROUND(AT1137*AG1137,2)*1)*1),6)</f>
        <v>0</v>
      </c>
      <c r="DD1137" t="s">
        <v>3</v>
      </c>
      <c r="DE1137" t="s">
        <v>3</v>
      </c>
      <c r="DF1137">
        <f t="shared" si="640"/>
        <v>1.56</v>
      </c>
      <c r="DG1137">
        <f t="shared" si="637"/>
        <v>0</v>
      </c>
      <c r="DH1137">
        <f t="shared" si="638"/>
        <v>0</v>
      </c>
      <c r="DI1137">
        <f t="shared" si="619"/>
        <v>0</v>
      </c>
      <c r="DJ1137">
        <f>DF1137</f>
        <v>1.56</v>
      </c>
      <c r="DK1137">
        <v>0</v>
      </c>
      <c r="DL1137" t="s">
        <v>3</v>
      </c>
      <c r="DM1137">
        <v>0</v>
      </c>
      <c r="DN1137" t="s">
        <v>3</v>
      </c>
      <c r="DO1137">
        <v>0</v>
      </c>
    </row>
    <row r="1138" spans="1:119" x14ac:dyDescent="0.2">
      <c r="A1138">
        <f>ROW(Source!A632)</f>
        <v>632</v>
      </c>
      <c r="B1138">
        <v>85736471</v>
      </c>
      <c r="C1138">
        <v>85738580</v>
      </c>
      <c r="D1138">
        <v>85199398</v>
      </c>
      <c r="E1138">
        <v>1</v>
      </c>
      <c r="F1138">
        <v>1</v>
      </c>
      <c r="G1138">
        <v>1081</v>
      </c>
      <c r="H1138">
        <v>3</v>
      </c>
      <c r="I1138" t="s">
        <v>739</v>
      </c>
      <c r="J1138" t="s">
        <v>740</v>
      </c>
      <c r="K1138" t="s">
        <v>741</v>
      </c>
      <c r="L1138">
        <v>1346</v>
      </c>
      <c r="N1138">
        <v>1009</v>
      </c>
      <c r="O1138" t="s">
        <v>723</v>
      </c>
      <c r="P1138" t="s">
        <v>723</v>
      </c>
      <c r="Q1138">
        <v>1</v>
      </c>
      <c r="W1138">
        <v>0</v>
      </c>
      <c r="X1138">
        <v>488689173</v>
      </c>
      <c r="Y1138">
        <f>((AT1138*1)*1)</f>
        <v>1.2E-2</v>
      </c>
      <c r="AA1138">
        <v>20.190000000000001</v>
      </c>
      <c r="AB1138">
        <v>0</v>
      </c>
      <c r="AC1138">
        <v>0</v>
      </c>
      <c r="AD1138">
        <v>0</v>
      </c>
      <c r="AE1138">
        <v>20.190000000000001</v>
      </c>
      <c r="AF1138">
        <v>0</v>
      </c>
      <c r="AG1138">
        <v>0</v>
      </c>
      <c r="AH1138">
        <v>0</v>
      </c>
      <c r="AI1138">
        <v>1</v>
      </c>
      <c r="AJ1138">
        <v>1</v>
      </c>
      <c r="AK1138">
        <v>1</v>
      </c>
      <c r="AL1138">
        <v>1</v>
      </c>
      <c r="AM1138">
        <v>-2</v>
      </c>
      <c r="AN1138">
        <v>0</v>
      </c>
      <c r="AO1138">
        <v>1</v>
      </c>
      <c r="AP1138">
        <v>1</v>
      </c>
      <c r="AQ1138">
        <v>0</v>
      </c>
      <c r="AR1138">
        <v>0</v>
      </c>
      <c r="AS1138" t="s">
        <v>3</v>
      </c>
      <c r="AT1138">
        <v>1.2E-2</v>
      </c>
      <c r="AU1138" t="s">
        <v>42</v>
      </c>
      <c r="AV1138">
        <v>0</v>
      </c>
      <c r="AW1138">
        <v>2</v>
      </c>
      <c r="AX1138">
        <v>85738600</v>
      </c>
      <c r="AY1138">
        <v>1</v>
      </c>
      <c r="AZ1138">
        <v>0</v>
      </c>
      <c r="BA1138">
        <v>1114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CV1138">
        <v>0</v>
      </c>
      <c r="CW1138">
        <v>0</v>
      </c>
      <c r="CX1138">
        <f>ROUND(Y1138*Source!I632,9)</f>
        <v>4.8000000000000001E-2</v>
      </c>
      <c r="CY1138">
        <f>AA1138</f>
        <v>20.190000000000001</v>
      </c>
      <c r="CZ1138">
        <f>AE1138</f>
        <v>20.190000000000001</v>
      </c>
      <c r="DA1138">
        <f>AI1138</f>
        <v>1</v>
      </c>
      <c r="DB1138">
        <f>ROUND(((ROUND(AT1138*CZ1138,2)*1)*1),6)</f>
        <v>0.24</v>
      </c>
      <c r="DC1138">
        <f>ROUND(((ROUND(AT1138*AG1138,2)*1)*1),6)</f>
        <v>0</v>
      </c>
      <c r="DD1138" t="s">
        <v>3</v>
      </c>
      <c r="DE1138" t="s">
        <v>3</v>
      </c>
      <c r="DF1138">
        <f t="shared" si="640"/>
        <v>0.97</v>
      </c>
      <c r="DG1138">
        <f t="shared" si="637"/>
        <v>0</v>
      </c>
      <c r="DH1138">
        <f t="shared" si="638"/>
        <v>0</v>
      </c>
      <c r="DI1138">
        <f t="shared" si="619"/>
        <v>0</v>
      </c>
      <c r="DJ1138">
        <f>DF1138</f>
        <v>0.97</v>
      </c>
      <c r="DK1138">
        <v>0</v>
      </c>
      <c r="DL1138" t="s">
        <v>3</v>
      </c>
      <c r="DM1138">
        <v>0</v>
      </c>
      <c r="DN1138" t="s">
        <v>3</v>
      </c>
      <c r="DO1138">
        <v>0</v>
      </c>
    </row>
    <row r="1139" spans="1:119" x14ac:dyDescent="0.2">
      <c r="A1139">
        <f>ROW(Source!A632)</f>
        <v>632</v>
      </c>
      <c r="B1139">
        <v>85736471</v>
      </c>
      <c r="C1139">
        <v>85738580</v>
      </c>
      <c r="D1139">
        <v>85206419</v>
      </c>
      <c r="E1139">
        <v>1</v>
      </c>
      <c r="F1139">
        <v>1</v>
      </c>
      <c r="G1139">
        <v>1081</v>
      </c>
      <c r="H1139">
        <v>3</v>
      </c>
      <c r="I1139" t="s">
        <v>823</v>
      </c>
      <c r="J1139" t="s">
        <v>824</v>
      </c>
      <c r="K1139" t="s">
        <v>825</v>
      </c>
      <c r="L1139">
        <v>1339</v>
      </c>
      <c r="N1139">
        <v>1007</v>
      </c>
      <c r="O1139" t="s">
        <v>694</v>
      </c>
      <c r="P1139" t="s">
        <v>694</v>
      </c>
      <c r="Q1139">
        <v>1</v>
      </c>
      <c r="W1139">
        <v>0</v>
      </c>
      <c r="X1139">
        <v>-762874257</v>
      </c>
      <c r="Y1139">
        <f>((AT1139*1)*1)</f>
        <v>2E-3</v>
      </c>
      <c r="AA1139">
        <v>439.5</v>
      </c>
      <c r="AB1139">
        <v>0</v>
      </c>
      <c r="AC1139">
        <v>0</v>
      </c>
      <c r="AD1139">
        <v>0</v>
      </c>
      <c r="AE1139">
        <v>439.5</v>
      </c>
      <c r="AF1139">
        <v>0</v>
      </c>
      <c r="AG1139">
        <v>0</v>
      </c>
      <c r="AH1139">
        <v>0</v>
      </c>
      <c r="AI1139">
        <v>1</v>
      </c>
      <c r="AJ1139">
        <v>1</v>
      </c>
      <c r="AK1139">
        <v>1</v>
      </c>
      <c r="AL1139">
        <v>1</v>
      </c>
      <c r="AM1139">
        <v>-2</v>
      </c>
      <c r="AN1139">
        <v>0</v>
      </c>
      <c r="AO1139">
        <v>1</v>
      </c>
      <c r="AP1139">
        <v>1</v>
      </c>
      <c r="AQ1139">
        <v>0</v>
      </c>
      <c r="AR1139">
        <v>0</v>
      </c>
      <c r="AS1139" t="s">
        <v>3</v>
      </c>
      <c r="AT1139">
        <v>2E-3</v>
      </c>
      <c r="AU1139" t="s">
        <v>42</v>
      </c>
      <c r="AV1139">
        <v>0</v>
      </c>
      <c r="AW1139">
        <v>2</v>
      </c>
      <c r="AX1139">
        <v>85738601</v>
      </c>
      <c r="AY1139">
        <v>1</v>
      </c>
      <c r="AZ1139">
        <v>0</v>
      </c>
      <c r="BA1139">
        <v>1115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CV1139">
        <v>0</v>
      </c>
      <c r="CW1139">
        <v>0</v>
      </c>
      <c r="CX1139">
        <f>ROUND(Y1139*Source!I632,9)</f>
        <v>8.0000000000000002E-3</v>
      </c>
      <c r="CY1139">
        <f>AA1139</f>
        <v>439.5</v>
      </c>
      <c r="CZ1139">
        <f>AE1139</f>
        <v>439.5</v>
      </c>
      <c r="DA1139">
        <f>AI1139</f>
        <v>1</v>
      </c>
      <c r="DB1139">
        <f>ROUND(((ROUND(AT1139*CZ1139,2)*1)*1),6)</f>
        <v>0.88</v>
      </c>
      <c r="DC1139">
        <f>ROUND(((ROUND(AT1139*AG1139,2)*1)*1),6)</f>
        <v>0</v>
      </c>
      <c r="DD1139" t="s">
        <v>3</v>
      </c>
      <c r="DE1139" t="s">
        <v>3</v>
      </c>
      <c r="DF1139">
        <f t="shared" si="640"/>
        <v>3.52</v>
      </c>
      <c r="DG1139">
        <f t="shared" si="637"/>
        <v>0</v>
      </c>
      <c r="DH1139">
        <f t="shared" si="638"/>
        <v>0</v>
      </c>
      <c r="DI1139">
        <f t="shared" si="619"/>
        <v>0</v>
      </c>
      <c r="DJ1139">
        <f>DF1139</f>
        <v>3.52</v>
      </c>
      <c r="DK1139">
        <v>0</v>
      </c>
      <c r="DL1139" t="s">
        <v>3</v>
      </c>
      <c r="DM1139">
        <v>0</v>
      </c>
      <c r="DN1139" t="s">
        <v>3</v>
      </c>
      <c r="DO1139">
        <v>0</v>
      </c>
    </row>
    <row r="1140" spans="1:119" x14ac:dyDescent="0.2">
      <c r="A1140">
        <f>ROW(Source!A632)</f>
        <v>632</v>
      </c>
      <c r="B1140">
        <v>85736471</v>
      </c>
      <c r="C1140">
        <v>85738580</v>
      </c>
      <c r="D1140">
        <v>0</v>
      </c>
      <c r="E1140">
        <v>0</v>
      </c>
      <c r="F1140">
        <v>1</v>
      </c>
      <c r="G1140">
        <v>1081</v>
      </c>
      <c r="H1140">
        <v>3</v>
      </c>
      <c r="I1140" t="s">
        <v>646</v>
      </c>
      <c r="J1140" t="s">
        <v>3</v>
      </c>
      <c r="K1140" t="s">
        <v>647</v>
      </c>
      <c r="L1140">
        <v>1354</v>
      </c>
      <c r="N1140">
        <v>1010</v>
      </c>
      <c r="O1140" t="s">
        <v>146</v>
      </c>
      <c r="P1140" t="s">
        <v>146</v>
      </c>
      <c r="Q1140">
        <v>1</v>
      </c>
      <c r="W1140">
        <v>0</v>
      </c>
      <c r="X1140">
        <v>884649963</v>
      </c>
      <c r="Y1140">
        <f>((AT1140*1)*1)</f>
        <v>1</v>
      </c>
      <c r="AA1140">
        <v>7505.57</v>
      </c>
      <c r="AB1140">
        <v>0</v>
      </c>
      <c r="AC1140">
        <v>0</v>
      </c>
      <c r="AD1140">
        <v>0</v>
      </c>
      <c r="AE1140">
        <v>7505.5700000000006</v>
      </c>
      <c r="AF1140">
        <v>0</v>
      </c>
      <c r="AG1140">
        <v>0</v>
      </c>
      <c r="AH1140">
        <v>0</v>
      </c>
      <c r="AI1140">
        <v>1</v>
      </c>
      <c r="AJ1140">
        <v>1</v>
      </c>
      <c r="AK1140">
        <v>1</v>
      </c>
      <c r="AL1140">
        <v>1</v>
      </c>
      <c r="AM1140">
        <v>0</v>
      </c>
      <c r="AN1140">
        <v>0</v>
      </c>
      <c r="AO1140">
        <v>0</v>
      </c>
      <c r="AP1140">
        <v>1</v>
      </c>
      <c r="AQ1140">
        <v>0</v>
      </c>
      <c r="AR1140">
        <v>0</v>
      </c>
      <c r="AS1140" t="s">
        <v>3</v>
      </c>
      <c r="AT1140">
        <v>1</v>
      </c>
      <c r="AU1140" t="s">
        <v>42</v>
      </c>
      <c r="AV1140">
        <v>0</v>
      </c>
      <c r="AW1140">
        <v>1</v>
      </c>
      <c r="AX1140">
        <v>-1</v>
      </c>
      <c r="AY1140">
        <v>0</v>
      </c>
      <c r="AZ1140">
        <v>0</v>
      </c>
      <c r="BA1140" t="s">
        <v>3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CV1140">
        <v>0</v>
      </c>
      <c r="CW1140">
        <v>0</v>
      </c>
      <c r="CX1140">
        <f>ROUND(Y1140*Source!I632,9)</f>
        <v>4</v>
      </c>
      <c r="CY1140">
        <f>AA1140</f>
        <v>7505.57</v>
      </c>
      <c r="CZ1140">
        <f>AE1140</f>
        <v>7505.5700000000006</v>
      </c>
      <c r="DA1140">
        <f>AI1140</f>
        <v>1</v>
      </c>
      <c r="DB1140">
        <f>ROUND(((ROUND(AT1140*CZ1140,2)*1)*1),6)</f>
        <v>7505.57</v>
      </c>
      <c r="DC1140">
        <f>ROUND(((ROUND(AT1140*AG1140,2)*1)*1),6)</f>
        <v>0</v>
      </c>
      <c r="DD1140" t="s">
        <v>3</v>
      </c>
      <c r="DE1140" t="s">
        <v>3</v>
      </c>
      <c r="DF1140">
        <f t="shared" si="640"/>
        <v>30022.28</v>
      </c>
      <c r="DG1140">
        <f t="shared" si="637"/>
        <v>0</v>
      </c>
      <c r="DH1140">
        <f t="shared" si="638"/>
        <v>0</v>
      </c>
      <c r="DI1140">
        <f t="shared" si="619"/>
        <v>0</v>
      </c>
      <c r="DJ1140">
        <f>DF1140</f>
        <v>30022.28</v>
      </c>
      <c r="DK1140">
        <v>0</v>
      </c>
      <c r="DL1140" t="s">
        <v>3</v>
      </c>
      <c r="DM1140">
        <v>0</v>
      </c>
      <c r="DN1140" t="s">
        <v>3</v>
      </c>
      <c r="DO1140">
        <v>0</v>
      </c>
    </row>
    <row r="1141" spans="1:119" x14ac:dyDescent="0.2">
      <c r="A1141">
        <f>ROW(Source!A633)</f>
        <v>633</v>
      </c>
      <c r="B1141">
        <v>85736473</v>
      </c>
      <c r="C1141">
        <v>85738580</v>
      </c>
      <c r="D1141">
        <v>85164021</v>
      </c>
      <c r="E1141">
        <v>1081</v>
      </c>
      <c r="F1141">
        <v>1</v>
      </c>
      <c r="G1141">
        <v>1081</v>
      </c>
      <c r="H1141">
        <v>1</v>
      </c>
      <c r="I1141" t="s">
        <v>684</v>
      </c>
      <c r="J1141" t="s">
        <v>3</v>
      </c>
      <c r="K1141" t="s">
        <v>685</v>
      </c>
      <c r="L1141">
        <v>1191</v>
      </c>
      <c r="N1141">
        <v>1013</v>
      </c>
      <c r="O1141" t="s">
        <v>686</v>
      </c>
      <c r="P1141" t="s">
        <v>686</v>
      </c>
      <c r="Q1141">
        <v>1</v>
      </c>
      <c r="W1141">
        <v>0</v>
      </c>
      <c r="X1141">
        <v>476480486</v>
      </c>
      <c r="Y1141">
        <f>((AT1141*1.15)*1.2)</f>
        <v>10.8606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1</v>
      </c>
      <c r="AJ1141">
        <v>1</v>
      </c>
      <c r="AK1141">
        <v>1</v>
      </c>
      <c r="AL1141">
        <v>1</v>
      </c>
      <c r="AM1141">
        <v>5</v>
      </c>
      <c r="AN1141">
        <v>0</v>
      </c>
      <c r="AO1141">
        <v>1</v>
      </c>
      <c r="AP1141">
        <v>1</v>
      </c>
      <c r="AQ1141">
        <v>0</v>
      </c>
      <c r="AR1141">
        <v>0</v>
      </c>
      <c r="AS1141" t="s">
        <v>3</v>
      </c>
      <c r="AT1141">
        <v>7.87</v>
      </c>
      <c r="AU1141" t="s">
        <v>141</v>
      </c>
      <c r="AV1141">
        <v>1</v>
      </c>
      <c r="AW1141">
        <v>2</v>
      </c>
      <c r="AX1141">
        <v>85738595</v>
      </c>
      <c r="AY1141">
        <v>1</v>
      </c>
      <c r="AZ1141">
        <v>0</v>
      </c>
      <c r="BA1141">
        <v>1117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CU1141">
        <f>ROUND(AT1141*Source!I633*AH1141*AL1141,2)</f>
        <v>0</v>
      </c>
      <c r="CV1141">
        <f>ROUND(Y1141*Source!I633,9)</f>
        <v>43.442399999999999</v>
      </c>
      <c r="CW1141">
        <v>0</v>
      </c>
      <c r="CX1141">
        <f>ROUND(Y1141*Source!I633,9)</f>
        <v>43.442399999999999</v>
      </c>
      <c r="CY1141">
        <f>AD1141</f>
        <v>0</v>
      </c>
      <c r="CZ1141">
        <f>AH1141</f>
        <v>0</v>
      </c>
      <c r="DA1141">
        <f>AL1141</f>
        <v>1</v>
      </c>
      <c r="DB1141">
        <f>ROUND(((ROUND(AT1141*CZ1141,2)*1.15)*1.2),6)</f>
        <v>0</v>
      </c>
      <c r="DC1141">
        <f>ROUND(((ROUND(AT1141*AG1141,2)*1.15)*1.2),6)</f>
        <v>0</v>
      </c>
      <c r="DD1141" t="s">
        <v>3</v>
      </c>
      <c r="DE1141" t="s">
        <v>3</v>
      </c>
      <c r="DF1141">
        <f t="shared" si="640"/>
        <v>0</v>
      </c>
      <c r="DG1141">
        <f t="shared" si="637"/>
        <v>0</v>
      </c>
      <c r="DH1141">
        <f t="shared" si="638"/>
        <v>0</v>
      </c>
      <c r="DI1141">
        <f t="shared" si="619"/>
        <v>0</v>
      </c>
      <c r="DJ1141">
        <f>DI1141</f>
        <v>0</v>
      </c>
      <c r="DK1141">
        <v>0</v>
      </c>
      <c r="DL1141" t="s">
        <v>3</v>
      </c>
      <c r="DM1141">
        <v>0</v>
      </c>
      <c r="DN1141" t="s">
        <v>3</v>
      </c>
      <c r="DO1141">
        <v>0</v>
      </c>
    </row>
    <row r="1142" spans="1:119" x14ac:dyDescent="0.2">
      <c r="A1142">
        <f>ROW(Source!A633)</f>
        <v>633</v>
      </c>
      <c r="B1142">
        <v>85736473</v>
      </c>
      <c r="C1142">
        <v>85738580</v>
      </c>
      <c r="D1142">
        <v>85229932</v>
      </c>
      <c r="E1142">
        <v>1</v>
      </c>
      <c r="F1142">
        <v>1</v>
      </c>
      <c r="G1142">
        <v>1081</v>
      </c>
      <c r="H1142">
        <v>2</v>
      </c>
      <c r="I1142" t="s">
        <v>704</v>
      </c>
      <c r="J1142" t="s">
        <v>705</v>
      </c>
      <c r="K1142" t="s">
        <v>706</v>
      </c>
      <c r="L1142">
        <v>1368</v>
      </c>
      <c r="N1142">
        <v>1011</v>
      </c>
      <c r="O1142" t="s">
        <v>690</v>
      </c>
      <c r="P1142" t="s">
        <v>690</v>
      </c>
      <c r="Q1142">
        <v>1</v>
      </c>
      <c r="W1142">
        <v>0</v>
      </c>
      <c r="X1142">
        <v>874612079</v>
      </c>
      <c r="Y1142">
        <f>((AT1142*1.25)*1.2)</f>
        <v>7.9500000000000001E-2</v>
      </c>
      <c r="AA1142">
        <v>0</v>
      </c>
      <c r="AB1142">
        <v>1513.56</v>
      </c>
      <c r="AC1142">
        <v>758.78</v>
      </c>
      <c r="AD1142">
        <v>0</v>
      </c>
      <c r="AE1142">
        <v>0</v>
      </c>
      <c r="AF1142">
        <v>83.1</v>
      </c>
      <c r="AG1142">
        <v>12.62</v>
      </c>
      <c r="AH1142">
        <v>0</v>
      </c>
      <c r="AI1142">
        <v>1</v>
      </c>
      <c r="AJ1142">
        <v>17.07</v>
      </c>
      <c r="AK1142">
        <v>56.35</v>
      </c>
      <c r="AL1142">
        <v>1</v>
      </c>
      <c r="AM1142">
        <v>2</v>
      </c>
      <c r="AN1142">
        <v>0</v>
      </c>
      <c r="AO1142">
        <v>1</v>
      </c>
      <c r="AP1142">
        <v>1</v>
      </c>
      <c r="AQ1142">
        <v>0</v>
      </c>
      <c r="AR1142">
        <v>0</v>
      </c>
      <c r="AS1142" t="s">
        <v>3</v>
      </c>
      <c r="AT1142">
        <v>5.2999999999999999E-2</v>
      </c>
      <c r="AU1142" t="s">
        <v>140</v>
      </c>
      <c r="AV1142">
        <v>0</v>
      </c>
      <c r="AW1142">
        <v>2</v>
      </c>
      <c r="AX1142">
        <v>85738596</v>
      </c>
      <c r="AY1142">
        <v>1</v>
      </c>
      <c r="AZ1142">
        <v>0</v>
      </c>
      <c r="BA1142">
        <v>1118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CV1142">
        <v>0</v>
      </c>
      <c r="CW1142">
        <f>ROUND(Y1142*Source!I633*DO1142,9)</f>
        <v>4.0131600000000001</v>
      </c>
      <c r="CX1142">
        <f>ROUND(Y1142*Source!I633,9)</f>
        <v>0.318</v>
      </c>
      <c r="CY1142">
        <f>AB1142</f>
        <v>1513.56</v>
      </c>
      <c r="CZ1142">
        <f>AF1142</f>
        <v>83.1</v>
      </c>
      <c r="DA1142">
        <f>AJ1142</f>
        <v>17.07</v>
      </c>
      <c r="DB1142">
        <f>ROUND(((ROUND(AT1142*CZ1142,2)*1.25)*1.2),6)</f>
        <v>6.6</v>
      </c>
      <c r="DC1142">
        <f>ROUND(((ROUND(AT1142*AG1142,2)*1.25)*1.2),6)</f>
        <v>1.0049999999999999</v>
      </c>
      <c r="DD1142" t="s">
        <v>3</v>
      </c>
      <c r="DE1142" t="s">
        <v>3</v>
      </c>
      <c r="DF1142">
        <f t="shared" si="640"/>
        <v>0</v>
      </c>
      <c r="DG1142">
        <f>ROUND(ROUND(AF1142*AJ1142,2)*CX1142,2)</f>
        <v>451.09</v>
      </c>
      <c r="DH1142">
        <f>ROUND(ROUND(AG1142*AK1142,2)*CX1142,2)</f>
        <v>226.14</v>
      </c>
      <c r="DI1142">
        <f t="shared" si="619"/>
        <v>0</v>
      </c>
      <c r="DJ1142">
        <f>DG1142</f>
        <v>451.09</v>
      </c>
      <c r="DK1142">
        <v>0</v>
      </c>
      <c r="DL1142" t="s">
        <v>707</v>
      </c>
      <c r="DM1142">
        <v>0</v>
      </c>
      <c r="DN1142" t="s">
        <v>686</v>
      </c>
      <c r="DO1142">
        <v>12.62</v>
      </c>
    </row>
    <row r="1143" spans="1:119" x14ac:dyDescent="0.2">
      <c r="A1143">
        <f>ROW(Source!A633)</f>
        <v>633</v>
      </c>
      <c r="B1143">
        <v>85736473</v>
      </c>
      <c r="C1143">
        <v>85738580</v>
      </c>
      <c r="D1143">
        <v>85229166</v>
      </c>
      <c r="E1143">
        <v>1</v>
      </c>
      <c r="F1143">
        <v>1</v>
      </c>
      <c r="G1143">
        <v>1081</v>
      </c>
      <c r="H1143">
        <v>2</v>
      </c>
      <c r="I1143" t="s">
        <v>727</v>
      </c>
      <c r="J1143" t="s">
        <v>728</v>
      </c>
      <c r="K1143" t="s">
        <v>729</v>
      </c>
      <c r="L1143">
        <v>1368</v>
      </c>
      <c r="N1143">
        <v>1011</v>
      </c>
      <c r="O1143" t="s">
        <v>690</v>
      </c>
      <c r="P1143" t="s">
        <v>690</v>
      </c>
      <c r="Q1143">
        <v>1</v>
      </c>
      <c r="W1143">
        <v>0</v>
      </c>
      <c r="X1143">
        <v>-44940208</v>
      </c>
      <c r="Y1143">
        <f>((AT1143*1.25)*1.2)</f>
        <v>5.2500000000000005E-2</v>
      </c>
      <c r="AA1143">
        <v>0</v>
      </c>
      <c r="AB1143">
        <v>2758.65</v>
      </c>
      <c r="AC1143">
        <v>1017.92</v>
      </c>
      <c r="AD1143">
        <v>0</v>
      </c>
      <c r="AE1143">
        <v>0</v>
      </c>
      <c r="AF1143">
        <v>179.17</v>
      </c>
      <c r="AG1143">
        <v>16.93</v>
      </c>
      <c r="AH1143">
        <v>0</v>
      </c>
      <c r="AI1143">
        <v>1</v>
      </c>
      <c r="AJ1143">
        <v>14.43</v>
      </c>
      <c r="AK1143">
        <v>56.35</v>
      </c>
      <c r="AL1143">
        <v>1</v>
      </c>
      <c r="AM1143">
        <v>2</v>
      </c>
      <c r="AN1143">
        <v>0</v>
      </c>
      <c r="AO1143">
        <v>1</v>
      </c>
      <c r="AP1143">
        <v>1</v>
      </c>
      <c r="AQ1143">
        <v>0</v>
      </c>
      <c r="AR1143">
        <v>0</v>
      </c>
      <c r="AS1143" t="s">
        <v>3</v>
      </c>
      <c r="AT1143">
        <v>3.5000000000000003E-2</v>
      </c>
      <c r="AU1143" t="s">
        <v>140</v>
      </c>
      <c r="AV1143">
        <v>0</v>
      </c>
      <c r="AW1143">
        <v>2</v>
      </c>
      <c r="AX1143">
        <v>85738597</v>
      </c>
      <c r="AY1143">
        <v>1</v>
      </c>
      <c r="AZ1143">
        <v>0</v>
      </c>
      <c r="BA1143">
        <v>1119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CV1143">
        <v>0</v>
      </c>
      <c r="CW1143">
        <f>ROUND(Y1143*Source!I633*DO1143,9)</f>
        <v>3.5552999999999999</v>
      </c>
      <c r="CX1143">
        <f>ROUND(Y1143*Source!I633,9)</f>
        <v>0.21</v>
      </c>
      <c r="CY1143">
        <f>AB1143</f>
        <v>2758.65</v>
      </c>
      <c r="CZ1143">
        <f>AF1143</f>
        <v>179.17</v>
      </c>
      <c r="DA1143">
        <f>AJ1143</f>
        <v>14.43</v>
      </c>
      <c r="DB1143">
        <f>ROUND(((ROUND(AT1143*CZ1143,2)*1.25)*1.2),6)</f>
        <v>9.4049999999999994</v>
      </c>
      <c r="DC1143">
        <f>ROUND(((ROUND(AT1143*AG1143,2)*1.25)*1.2),6)</f>
        <v>0.88500000000000001</v>
      </c>
      <c r="DD1143" t="s">
        <v>3</v>
      </c>
      <c r="DE1143" t="s">
        <v>3</v>
      </c>
      <c r="DF1143">
        <f t="shared" si="640"/>
        <v>0</v>
      </c>
      <c r="DG1143">
        <f>ROUND(ROUND(AF1143*AJ1143,2)*CX1143,2)</f>
        <v>542.94000000000005</v>
      </c>
      <c r="DH1143">
        <f>ROUND(ROUND(AG1143*AK1143,2)*CX1143,2)</f>
        <v>200.34</v>
      </c>
      <c r="DI1143">
        <f t="shared" si="619"/>
        <v>0</v>
      </c>
      <c r="DJ1143">
        <f>DG1143</f>
        <v>542.94000000000005</v>
      </c>
      <c r="DK1143">
        <v>0</v>
      </c>
      <c r="DL1143" t="s">
        <v>707</v>
      </c>
      <c r="DM1143">
        <v>0</v>
      </c>
      <c r="DN1143" t="s">
        <v>686</v>
      </c>
      <c r="DO1143">
        <v>16.93</v>
      </c>
    </row>
    <row r="1144" spans="1:119" x14ac:dyDescent="0.2">
      <c r="A1144">
        <f>ROW(Source!A633)</f>
        <v>633</v>
      </c>
      <c r="B1144">
        <v>85736473</v>
      </c>
      <c r="C1144">
        <v>85738580</v>
      </c>
      <c r="D1144">
        <v>85200671</v>
      </c>
      <c r="E1144">
        <v>1</v>
      </c>
      <c r="F1144">
        <v>1</v>
      </c>
      <c r="G1144">
        <v>1081</v>
      </c>
      <c r="H1144">
        <v>3</v>
      </c>
      <c r="I1144" t="s">
        <v>730</v>
      </c>
      <c r="J1144" t="s">
        <v>731</v>
      </c>
      <c r="K1144" t="s">
        <v>732</v>
      </c>
      <c r="L1144">
        <v>1346</v>
      </c>
      <c r="N1144">
        <v>1009</v>
      </c>
      <c r="O1144" t="s">
        <v>723</v>
      </c>
      <c r="P1144" t="s">
        <v>723</v>
      </c>
      <c r="Q1144">
        <v>1</v>
      </c>
      <c r="W1144">
        <v>0</v>
      </c>
      <c r="X1144">
        <v>1021383118</v>
      </c>
      <c r="Y1144">
        <f>((AT1144*1)*1)</f>
        <v>0.01</v>
      </c>
      <c r="AA1144">
        <v>315.23</v>
      </c>
      <c r="AB1144">
        <v>0</v>
      </c>
      <c r="AC1144">
        <v>0</v>
      </c>
      <c r="AD1144">
        <v>0</v>
      </c>
      <c r="AE1144">
        <v>37.979999999999997</v>
      </c>
      <c r="AF1144">
        <v>0</v>
      </c>
      <c r="AG1144">
        <v>0</v>
      </c>
      <c r="AH1144">
        <v>0</v>
      </c>
      <c r="AI1144">
        <v>8.3000000000000007</v>
      </c>
      <c r="AJ1144">
        <v>1</v>
      </c>
      <c r="AK1144">
        <v>1</v>
      </c>
      <c r="AL1144">
        <v>1</v>
      </c>
      <c r="AM1144">
        <v>2</v>
      </c>
      <c r="AN1144">
        <v>0</v>
      </c>
      <c r="AO1144">
        <v>1</v>
      </c>
      <c r="AP1144">
        <v>1</v>
      </c>
      <c r="AQ1144">
        <v>0</v>
      </c>
      <c r="AR1144">
        <v>0</v>
      </c>
      <c r="AS1144" t="s">
        <v>3</v>
      </c>
      <c r="AT1144">
        <v>0.01</v>
      </c>
      <c r="AU1144" t="s">
        <v>42</v>
      </c>
      <c r="AV1144">
        <v>0</v>
      </c>
      <c r="AW1144">
        <v>2</v>
      </c>
      <c r="AX1144">
        <v>85738598</v>
      </c>
      <c r="AY1144">
        <v>1</v>
      </c>
      <c r="AZ1144">
        <v>0</v>
      </c>
      <c r="BA1144">
        <v>1120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CV1144">
        <v>0</v>
      </c>
      <c r="CW1144">
        <v>0</v>
      </c>
      <c r="CX1144">
        <f>ROUND(Y1144*Source!I633,9)</f>
        <v>0.04</v>
      </c>
      <c r="CY1144">
        <f>AA1144</f>
        <v>315.23</v>
      </c>
      <c r="CZ1144">
        <f>AE1144</f>
        <v>37.979999999999997</v>
      </c>
      <c r="DA1144">
        <f>AI1144</f>
        <v>8.3000000000000007</v>
      </c>
      <c r="DB1144">
        <f>ROUND(((ROUND(AT1144*CZ1144,2)*1)*1),6)</f>
        <v>0.38</v>
      </c>
      <c r="DC1144">
        <f>ROUND(((ROUND(AT1144*AG1144,2)*1)*1),6)</f>
        <v>0</v>
      </c>
      <c r="DD1144" t="s">
        <v>3</v>
      </c>
      <c r="DE1144" t="s">
        <v>3</v>
      </c>
      <c r="DF1144">
        <f>ROUND(ROUND(AE1144*AI1144,2)*CX1144,2)</f>
        <v>12.61</v>
      </c>
      <c r="DG1144">
        <f t="shared" ref="DG1144:DG1161" si="641">ROUND(ROUND(AF1144,2)*CX1144,2)</f>
        <v>0</v>
      </c>
      <c r="DH1144">
        <f t="shared" ref="DH1144:DH1161" si="642">ROUND(ROUND(AG1144,2)*CX1144,2)</f>
        <v>0</v>
      </c>
      <c r="DI1144">
        <f t="shared" si="619"/>
        <v>0</v>
      </c>
      <c r="DJ1144">
        <f>DF1144</f>
        <v>12.61</v>
      </c>
      <c r="DK1144">
        <v>0</v>
      </c>
      <c r="DL1144" t="s">
        <v>3</v>
      </c>
      <c r="DM1144">
        <v>0</v>
      </c>
      <c r="DN1144" t="s">
        <v>3</v>
      </c>
      <c r="DO1144">
        <v>0</v>
      </c>
    </row>
    <row r="1145" spans="1:119" x14ac:dyDescent="0.2">
      <c r="A1145">
        <f>ROW(Source!A633)</f>
        <v>633</v>
      </c>
      <c r="B1145">
        <v>85736473</v>
      </c>
      <c r="C1145">
        <v>85738580</v>
      </c>
      <c r="D1145">
        <v>85199230</v>
      </c>
      <c r="E1145">
        <v>1</v>
      </c>
      <c r="F1145">
        <v>1</v>
      </c>
      <c r="G1145">
        <v>1081</v>
      </c>
      <c r="H1145">
        <v>3</v>
      </c>
      <c r="I1145" t="s">
        <v>736</v>
      </c>
      <c r="J1145" t="s">
        <v>737</v>
      </c>
      <c r="K1145" t="s">
        <v>738</v>
      </c>
      <c r="L1145">
        <v>1348</v>
      </c>
      <c r="N1145">
        <v>1009</v>
      </c>
      <c r="O1145" t="s">
        <v>700</v>
      </c>
      <c r="P1145" t="s">
        <v>700</v>
      </c>
      <c r="Q1145">
        <v>1000</v>
      </c>
      <c r="W1145">
        <v>0</v>
      </c>
      <c r="X1145">
        <v>1270042986</v>
      </c>
      <c r="Y1145">
        <f>((AT1145*1)*1)</f>
        <v>2.4000000000000001E-5</v>
      </c>
      <c r="AA1145">
        <v>55941.2</v>
      </c>
      <c r="AB1145">
        <v>0</v>
      </c>
      <c r="AC1145">
        <v>0</v>
      </c>
      <c r="AD1145">
        <v>0</v>
      </c>
      <c r="AE1145">
        <v>16214.84</v>
      </c>
      <c r="AF1145">
        <v>0</v>
      </c>
      <c r="AG1145">
        <v>0</v>
      </c>
      <c r="AH1145">
        <v>0</v>
      </c>
      <c r="AI1145">
        <v>3.45</v>
      </c>
      <c r="AJ1145">
        <v>1</v>
      </c>
      <c r="AK1145">
        <v>1</v>
      </c>
      <c r="AL1145">
        <v>1</v>
      </c>
      <c r="AM1145">
        <v>2</v>
      </c>
      <c r="AN1145">
        <v>0</v>
      </c>
      <c r="AO1145">
        <v>1</v>
      </c>
      <c r="AP1145">
        <v>1</v>
      </c>
      <c r="AQ1145">
        <v>0</v>
      </c>
      <c r="AR1145">
        <v>0</v>
      </c>
      <c r="AS1145" t="s">
        <v>3</v>
      </c>
      <c r="AT1145">
        <v>2.4000000000000001E-5</v>
      </c>
      <c r="AU1145" t="s">
        <v>42</v>
      </c>
      <c r="AV1145">
        <v>0</v>
      </c>
      <c r="AW1145">
        <v>2</v>
      </c>
      <c r="AX1145">
        <v>85738599</v>
      </c>
      <c r="AY1145">
        <v>1</v>
      </c>
      <c r="AZ1145">
        <v>0</v>
      </c>
      <c r="BA1145">
        <v>1121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CV1145">
        <v>0</v>
      </c>
      <c r="CW1145">
        <v>0</v>
      </c>
      <c r="CX1145">
        <f>ROUND(Y1145*Source!I633,9)</f>
        <v>9.6000000000000002E-5</v>
      </c>
      <c r="CY1145">
        <f>AA1145</f>
        <v>55941.2</v>
      </c>
      <c r="CZ1145">
        <f>AE1145</f>
        <v>16214.84</v>
      </c>
      <c r="DA1145">
        <f>AI1145</f>
        <v>3.45</v>
      </c>
      <c r="DB1145">
        <f>ROUND(((ROUND(AT1145*CZ1145,2)*1)*1),6)</f>
        <v>0.39</v>
      </c>
      <c r="DC1145">
        <f>ROUND(((ROUND(AT1145*AG1145,2)*1)*1),6)</f>
        <v>0</v>
      </c>
      <c r="DD1145" t="s">
        <v>3</v>
      </c>
      <c r="DE1145" t="s">
        <v>3</v>
      </c>
      <c r="DF1145">
        <f>ROUND(ROUND(AE1145*AI1145,2)*CX1145,2)</f>
        <v>5.37</v>
      </c>
      <c r="DG1145">
        <f t="shared" si="641"/>
        <v>0</v>
      </c>
      <c r="DH1145">
        <f t="shared" si="642"/>
        <v>0</v>
      </c>
      <c r="DI1145">
        <f t="shared" si="619"/>
        <v>0</v>
      </c>
      <c r="DJ1145">
        <f>DF1145</f>
        <v>5.37</v>
      </c>
      <c r="DK1145">
        <v>0</v>
      </c>
      <c r="DL1145" t="s">
        <v>3</v>
      </c>
      <c r="DM1145">
        <v>0</v>
      </c>
      <c r="DN1145" t="s">
        <v>3</v>
      </c>
      <c r="DO1145">
        <v>0</v>
      </c>
    </row>
    <row r="1146" spans="1:119" x14ac:dyDescent="0.2">
      <c r="A1146">
        <f>ROW(Source!A633)</f>
        <v>633</v>
      </c>
      <c r="B1146">
        <v>85736473</v>
      </c>
      <c r="C1146">
        <v>85738580</v>
      </c>
      <c r="D1146">
        <v>85199398</v>
      </c>
      <c r="E1146">
        <v>1</v>
      </c>
      <c r="F1146">
        <v>1</v>
      </c>
      <c r="G1146">
        <v>1081</v>
      </c>
      <c r="H1146">
        <v>3</v>
      </c>
      <c r="I1146" t="s">
        <v>739</v>
      </c>
      <c r="J1146" t="s">
        <v>740</v>
      </c>
      <c r="K1146" t="s">
        <v>741</v>
      </c>
      <c r="L1146">
        <v>1346</v>
      </c>
      <c r="N1146">
        <v>1009</v>
      </c>
      <c r="O1146" t="s">
        <v>723</v>
      </c>
      <c r="P1146" t="s">
        <v>723</v>
      </c>
      <c r="Q1146">
        <v>1</v>
      </c>
      <c r="W1146">
        <v>0</v>
      </c>
      <c r="X1146">
        <v>488689173</v>
      </c>
      <c r="Y1146">
        <f>((AT1146*1)*1)</f>
        <v>1.2E-2</v>
      </c>
      <c r="AA1146">
        <v>85.81</v>
      </c>
      <c r="AB1146">
        <v>0</v>
      </c>
      <c r="AC1146">
        <v>0</v>
      </c>
      <c r="AD1146">
        <v>0</v>
      </c>
      <c r="AE1146">
        <v>20.190000000000001</v>
      </c>
      <c r="AF1146">
        <v>0</v>
      </c>
      <c r="AG1146">
        <v>0</v>
      </c>
      <c r="AH1146">
        <v>0</v>
      </c>
      <c r="AI1146">
        <v>4.25</v>
      </c>
      <c r="AJ1146">
        <v>1</v>
      </c>
      <c r="AK1146">
        <v>1</v>
      </c>
      <c r="AL1146">
        <v>1</v>
      </c>
      <c r="AM1146">
        <v>2</v>
      </c>
      <c r="AN1146">
        <v>0</v>
      </c>
      <c r="AO1146">
        <v>1</v>
      </c>
      <c r="AP1146">
        <v>1</v>
      </c>
      <c r="AQ1146">
        <v>0</v>
      </c>
      <c r="AR1146">
        <v>0</v>
      </c>
      <c r="AS1146" t="s">
        <v>3</v>
      </c>
      <c r="AT1146">
        <v>1.2E-2</v>
      </c>
      <c r="AU1146" t="s">
        <v>42</v>
      </c>
      <c r="AV1146">
        <v>0</v>
      </c>
      <c r="AW1146">
        <v>2</v>
      </c>
      <c r="AX1146">
        <v>85738600</v>
      </c>
      <c r="AY1146">
        <v>1</v>
      </c>
      <c r="AZ1146">
        <v>0</v>
      </c>
      <c r="BA1146">
        <v>1122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CV1146">
        <v>0</v>
      </c>
      <c r="CW1146">
        <v>0</v>
      </c>
      <c r="CX1146">
        <f>ROUND(Y1146*Source!I633,9)</f>
        <v>4.8000000000000001E-2</v>
      </c>
      <c r="CY1146">
        <f>AA1146</f>
        <v>85.81</v>
      </c>
      <c r="CZ1146">
        <f>AE1146</f>
        <v>20.190000000000001</v>
      </c>
      <c r="DA1146">
        <f>AI1146</f>
        <v>4.25</v>
      </c>
      <c r="DB1146">
        <f>ROUND(((ROUND(AT1146*CZ1146,2)*1)*1),6)</f>
        <v>0.24</v>
      </c>
      <c r="DC1146">
        <f>ROUND(((ROUND(AT1146*AG1146,2)*1)*1),6)</f>
        <v>0</v>
      </c>
      <c r="DD1146" t="s">
        <v>3</v>
      </c>
      <c r="DE1146" t="s">
        <v>3</v>
      </c>
      <c r="DF1146">
        <f>ROUND(ROUND(AE1146*AI1146,2)*CX1146,2)</f>
        <v>4.12</v>
      </c>
      <c r="DG1146">
        <f t="shared" si="641"/>
        <v>0</v>
      </c>
      <c r="DH1146">
        <f t="shared" si="642"/>
        <v>0</v>
      </c>
      <c r="DI1146">
        <f t="shared" si="619"/>
        <v>0</v>
      </c>
      <c r="DJ1146">
        <f>DF1146</f>
        <v>4.12</v>
      </c>
      <c r="DK1146">
        <v>0</v>
      </c>
      <c r="DL1146" t="s">
        <v>3</v>
      </c>
      <c r="DM1146">
        <v>0</v>
      </c>
      <c r="DN1146" t="s">
        <v>3</v>
      </c>
      <c r="DO1146">
        <v>0</v>
      </c>
    </row>
    <row r="1147" spans="1:119" x14ac:dyDescent="0.2">
      <c r="A1147">
        <f>ROW(Source!A633)</f>
        <v>633</v>
      </c>
      <c r="B1147">
        <v>85736473</v>
      </c>
      <c r="C1147">
        <v>85738580</v>
      </c>
      <c r="D1147">
        <v>85206419</v>
      </c>
      <c r="E1147">
        <v>1</v>
      </c>
      <c r="F1147">
        <v>1</v>
      </c>
      <c r="G1147">
        <v>1081</v>
      </c>
      <c r="H1147">
        <v>3</v>
      </c>
      <c r="I1147" t="s">
        <v>823</v>
      </c>
      <c r="J1147" t="s">
        <v>824</v>
      </c>
      <c r="K1147" t="s">
        <v>825</v>
      </c>
      <c r="L1147">
        <v>1339</v>
      </c>
      <c r="N1147">
        <v>1007</v>
      </c>
      <c r="O1147" t="s">
        <v>694</v>
      </c>
      <c r="P1147" t="s">
        <v>694</v>
      </c>
      <c r="Q1147">
        <v>1</v>
      </c>
      <c r="W1147">
        <v>0</v>
      </c>
      <c r="X1147">
        <v>-762874257</v>
      </c>
      <c r="Y1147">
        <f>((AT1147*1)*1)</f>
        <v>2E-3</v>
      </c>
      <c r="AA1147">
        <v>4746.6000000000004</v>
      </c>
      <c r="AB1147">
        <v>0</v>
      </c>
      <c r="AC1147">
        <v>0</v>
      </c>
      <c r="AD1147">
        <v>0</v>
      </c>
      <c r="AE1147">
        <v>439.5</v>
      </c>
      <c r="AF1147">
        <v>0</v>
      </c>
      <c r="AG1147">
        <v>0</v>
      </c>
      <c r="AH1147">
        <v>0</v>
      </c>
      <c r="AI1147">
        <v>10.8</v>
      </c>
      <c r="AJ1147">
        <v>1</v>
      </c>
      <c r="AK1147">
        <v>1</v>
      </c>
      <c r="AL1147">
        <v>1</v>
      </c>
      <c r="AM1147">
        <v>2</v>
      </c>
      <c r="AN1147">
        <v>0</v>
      </c>
      <c r="AO1147">
        <v>1</v>
      </c>
      <c r="AP1147">
        <v>1</v>
      </c>
      <c r="AQ1147">
        <v>0</v>
      </c>
      <c r="AR1147">
        <v>0</v>
      </c>
      <c r="AS1147" t="s">
        <v>3</v>
      </c>
      <c r="AT1147">
        <v>2E-3</v>
      </c>
      <c r="AU1147" t="s">
        <v>42</v>
      </c>
      <c r="AV1147">
        <v>0</v>
      </c>
      <c r="AW1147">
        <v>2</v>
      </c>
      <c r="AX1147">
        <v>85738601</v>
      </c>
      <c r="AY1147">
        <v>1</v>
      </c>
      <c r="AZ1147">
        <v>0</v>
      </c>
      <c r="BA1147">
        <v>1123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CV1147">
        <v>0</v>
      </c>
      <c r="CW1147">
        <v>0</v>
      </c>
      <c r="CX1147">
        <f>ROUND(Y1147*Source!I633,9)</f>
        <v>8.0000000000000002E-3</v>
      </c>
      <c r="CY1147">
        <f>AA1147</f>
        <v>4746.6000000000004</v>
      </c>
      <c r="CZ1147">
        <f>AE1147</f>
        <v>439.5</v>
      </c>
      <c r="DA1147">
        <f>AI1147</f>
        <v>10.8</v>
      </c>
      <c r="DB1147">
        <f>ROUND(((ROUND(AT1147*CZ1147,2)*1)*1),6)</f>
        <v>0.88</v>
      </c>
      <c r="DC1147">
        <f>ROUND(((ROUND(AT1147*AG1147,2)*1)*1),6)</f>
        <v>0</v>
      </c>
      <c r="DD1147" t="s">
        <v>3</v>
      </c>
      <c r="DE1147" t="s">
        <v>3</v>
      </c>
      <c r="DF1147">
        <f>ROUND(ROUND(AE1147*AI1147,2)*CX1147,2)</f>
        <v>37.97</v>
      </c>
      <c r="DG1147">
        <f t="shared" si="641"/>
        <v>0</v>
      </c>
      <c r="DH1147">
        <f t="shared" si="642"/>
        <v>0</v>
      </c>
      <c r="DI1147">
        <f t="shared" si="619"/>
        <v>0</v>
      </c>
      <c r="DJ1147">
        <f>DF1147</f>
        <v>37.97</v>
      </c>
      <c r="DK1147">
        <v>0</v>
      </c>
      <c r="DL1147" t="s">
        <v>3</v>
      </c>
      <c r="DM1147">
        <v>0</v>
      </c>
      <c r="DN1147" t="s">
        <v>3</v>
      </c>
      <c r="DO1147">
        <v>0</v>
      </c>
    </row>
    <row r="1148" spans="1:119" x14ac:dyDescent="0.2">
      <c r="A1148">
        <f>ROW(Source!A633)</f>
        <v>633</v>
      </c>
      <c r="B1148">
        <v>85736473</v>
      </c>
      <c r="C1148">
        <v>85738580</v>
      </c>
      <c r="D1148">
        <v>0</v>
      </c>
      <c r="E1148">
        <v>0</v>
      </c>
      <c r="F1148">
        <v>1</v>
      </c>
      <c r="G1148">
        <v>1081</v>
      </c>
      <c r="H1148">
        <v>3</v>
      </c>
      <c r="I1148" t="s">
        <v>646</v>
      </c>
      <c r="J1148" t="s">
        <v>3</v>
      </c>
      <c r="K1148" t="s">
        <v>647</v>
      </c>
      <c r="L1148">
        <v>1354</v>
      </c>
      <c r="N1148">
        <v>1010</v>
      </c>
      <c r="O1148" t="s">
        <v>146</v>
      </c>
      <c r="P1148" t="s">
        <v>146</v>
      </c>
      <c r="Q1148">
        <v>1</v>
      </c>
      <c r="W1148">
        <v>0</v>
      </c>
      <c r="X1148">
        <v>884649963</v>
      </c>
      <c r="Y1148">
        <f>((AT1148*1)*1)</f>
        <v>1</v>
      </c>
      <c r="AA1148">
        <v>56817.16</v>
      </c>
      <c r="AB1148">
        <v>0</v>
      </c>
      <c r="AC1148">
        <v>0</v>
      </c>
      <c r="AD1148">
        <v>0</v>
      </c>
      <c r="AE1148">
        <v>7505.5700000000006</v>
      </c>
      <c r="AF1148">
        <v>0</v>
      </c>
      <c r="AG1148">
        <v>0</v>
      </c>
      <c r="AH1148">
        <v>0</v>
      </c>
      <c r="AI1148">
        <v>7.57</v>
      </c>
      <c r="AJ1148">
        <v>1</v>
      </c>
      <c r="AK1148">
        <v>1</v>
      </c>
      <c r="AL1148">
        <v>1</v>
      </c>
      <c r="AM1148">
        <v>0</v>
      </c>
      <c r="AN1148">
        <v>0</v>
      </c>
      <c r="AO1148">
        <v>0</v>
      </c>
      <c r="AP1148">
        <v>1</v>
      </c>
      <c r="AQ1148">
        <v>0</v>
      </c>
      <c r="AR1148">
        <v>0</v>
      </c>
      <c r="AS1148" t="s">
        <v>3</v>
      </c>
      <c r="AT1148">
        <v>1</v>
      </c>
      <c r="AU1148" t="s">
        <v>42</v>
      </c>
      <c r="AV1148">
        <v>0</v>
      </c>
      <c r="AW1148">
        <v>1</v>
      </c>
      <c r="AX1148">
        <v>-1</v>
      </c>
      <c r="AY1148">
        <v>0</v>
      </c>
      <c r="AZ1148">
        <v>0</v>
      </c>
      <c r="BA1148" t="s">
        <v>3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CV1148">
        <v>0</v>
      </c>
      <c r="CW1148">
        <v>0</v>
      </c>
      <c r="CX1148">
        <f>ROUND(Y1148*Source!I633,9)</f>
        <v>4</v>
      </c>
      <c r="CY1148">
        <f>AA1148</f>
        <v>56817.16</v>
      </c>
      <c r="CZ1148">
        <f>AE1148</f>
        <v>7505.5700000000006</v>
      </c>
      <c r="DA1148">
        <f>AI1148</f>
        <v>7.57</v>
      </c>
      <c r="DB1148">
        <f>ROUND(((ROUND(AT1148*CZ1148,2)*1)*1),6)</f>
        <v>7505.57</v>
      </c>
      <c r="DC1148">
        <f>ROUND(((ROUND(AT1148*AG1148,2)*1)*1),6)</f>
        <v>0</v>
      </c>
      <c r="DD1148" t="s">
        <v>3</v>
      </c>
      <c r="DE1148" t="s">
        <v>3</v>
      </c>
      <c r="DF1148">
        <f>ROUND(ROUND(AE1148*AI1148,2)*CX1148,2)</f>
        <v>227268.64</v>
      </c>
      <c r="DG1148">
        <f t="shared" si="641"/>
        <v>0</v>
      </c>
      <c r="DH1148">
        <f t="shared" si="642"/>
        <v>0</v>
      </c>
      <c r="DI1148">
        <f t="shared" si="619"/>
        <v>0</v>
      </c>
      <c r="DJ1148">
        <f>DF1148</f>
        <v>227268.64</v>
      </c>
      <c r="DK1148">
        <v>0</v>
      </c>
      <c r="DL1148" t="s">
        <v>3</v>
      </c>
      <c r="DM1148">
        <v>0</v>
      </c>
      <c r="DN1148" t="s">
        <v>3</v>
      </c>
      <c r="DO1148">
        <v>0</v>
      </c>
    </row>
    <row r="1149" spans="1:119" x14ac:dyDescent="0.2">
      <c r="A1149">
        <f>ROW(Source!A636)</f>
        <v>636</v>
      </c>
      <c r="B1149">
        <v>85736471</v>
      </c>
      <c r="C1149">
        <v>85738581</v>
      </c>
      <c r="D1149">
        <v>85164021</v>
      </c>
      <c r="E1149">
        <v>1081</v>
      </c>
      <c r="F1149">
        <v>1</v>
      </c>
      <c r="G1149">
        <v>1081</v>
      </c>
      <c r="H1149">
        <v>1</v>
      </c>
      <c r="I1149" t="s">
        <v>684</v>
      </c>
      <c r="J1149" t="s">
        <v>3</v>
      </c>
      <c r="K1149" t="s">
        <v>685</v>
      </c>
      <c r="L1149">
        <v>1191</v>
      </c>
      <c r="N1149">
        <v>1013</v>
      </c>
      <c r="O1149" t="s">
        <v>686</v>
      </c>
      <c r="P1149" t="s">
        <v>686</v>
      </c>
      <c r="Q1149">
        <v>1</v>
      </c>
      <c r="W1149">
        <v>0</v>
      </c>
      <c r="X1149">
        <v>476480486</v>
      </c>
      <c r="Y1149">
        <f>((AT1149*1.15)*1.2)</f>
        <v>2.7737999999999996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1</v>
      </c>
      <c r="AJ1149">
        <v>1</v>
      </c>
      <c r="AK1149">
        <v>1</v>
      </c>
      <c r="AL1149">
        <v>1</v>
      </c>
      <c r="AM1149">
        <v>-2</v>
      </c>
      <c r="AN1149">
        <v>0</v>
      </c>
      <c r="AO1149">
        <v>1</v>
      </c>
      <c r="AP1149">
        <v>1</v>
      </c>
      <c r="AQ1149">
        <v>0</v>
      </c>
      <c r="AR1149">
        <v>0</v>
      </c>
      <c r="AS1149" t="s">
        <v>3</v>
      </c>
      <c r="AT1149">
        <v>2.0099999999999998</v>
      </c>
      <c r="AU1149" t="s">
        <v>141</v>
      </c>
      <c r="AV1149">
        <v>1</v>
      </c>
      <c r="AW1149">
        <v>2</v>
      </c>
      <c r="AX1149">
        <v>85738582</v>
      </c>
      <c r="AY1149">
        <v>1</v>
      </c>
      <c r="AZ1149">
        <v>0</v>
      </c>
      <c r="BA1149">
        <v>1125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CU1149">
        <f>ROUND(AT1149*Source!I636*AH1149*AL1149,2)</f>
        <v>0</v>
      </c>
      <c r="CV1149">
        <f>ROUND(Y1149*Source!I636,9)</f>
        <v>13.869</v>
      </c>
      <c r="CW1149">
        <v>0</v>
      </c>
      <c r="CX1149">
        <f>ROUND(Y1149*Source!I636,9)</f>
        <v>13.869</v>
      </c>
      <c r="CY1149">
        <f>AD1149</f>
        <v>0</v>
      </c>
      <c r="CZ1149">
        <f>AH1149</f>
        <v>0</v>
      </c>
      <c r="DA1149">
        <f>AL1149</f>
        <v>1</v>
      </c>
      <c r="DB1149">
        <f>ROUND(((ROUND(AT1149*CZ1149,2)*1.15)*1.2),6)</f>
        <v>0</v>
      </c>
      <c r="DC1149">
        <f>ROUND(((ROUND(AT1149*AG1149,2)*1.15)*1.2),6)</f>
        <v>0</v>
      </c>
      <c r="DD1149" t="s">
        <v>3</v>
      </c>
      <c r="DE1149" t="s">
        <v>3</v>
      </c>
      <c r="DF1149">
        <f t="shared" ref="DF1149:DF1164" si="643">ROUND(ROUND(AE1149,2)*CX1149,2)</f>
        <v>0</v>
      </c>
      <c r="DG1149">
        <f t="shared" si="641"/>
        <v>0</v>
      </c>
      <c r="DH1149">
        <f t="shared" si="642"/>
        <v>0</v>
      </c>
      <c r="DI1149">
        <f t="shared" si="619"/>
        <v>0</v>
      </c>
      <c r="DJ1149">
        <f>DI1149</f>
        <v>0</v>
      </c>
      <c r="DK1149">
        <v>0</v>
      </c>
      <c r="DL1149" t="s">
        <v>3</v>
      </c>
      <c r="DM1149">
        <v>0</v>
      </c>
      <c r="DN1149" t="s">
        <v>3</v>
      </c>
      <c r="DO1149">
        <v>0</v>
      </c>
    </row>
    <row r="1150" spans="1:119" x14ac:dyDescent="0.2">
      <c r="A1150">
        <f>ROW(Source!A636)</f>
        <v>636</v>
      </c>
      <c r="B1150">
        <v>85736471</v>
      </c>
      <c r="C1150">
        <v>85738581</v>
      </c>
      <c r="D1150">
        <v>85229932</v>
      </c>
      <c r="E1150">
        <v>1</v>
      </c>
      <c r="F1150">
        <v>1</v>
      </c>
      <c r="G1150">
        <v>1081</v>
      </c>
      <c r="H1150">
        <v>2</v>
      </c>
      <c r="I1150" t="s">
        <v>704</v>
      </c>
      <c r="J1150" t="s">
        <v>705</v>
      </c>
      <c r="K1150" t="s">
        <v>706</v>
      </c>
      <c r="L1150">
        <v>1368</v>
      </c>
      <c r="N1150">
        <v>1011</v>
      </c>
      <c r="O1150" t="s">
        <v>690</v>
      </c>
      <c r="P1150" t="s">
        <v>690</v>
      </c>
      <c r="Q1150">
        <v>1</v>
      </c>
      <c r="W1150">
        <v>0</v>
      </c>
      <c r="X1150">
        <v>874612079</v>
      </c>
      <c r="Y1150">
        <f>((AT1150*1.25)*1.2)</f>
        <v>1.6499999999999997E-2</v>
      </c>
      <c r="AA1150">
        <v>0</v>
      </c>
      <c r="AB1150">
        <v>88.67</v>
      </c>
      <c r="AC1150">
        <v>13.47</v>
      </c>
      <c r="AD1150">
        <v>0</v>
      </c>
      <c r="AE1150">
        <v>0</v>
      </c>
      <c r="AF1150">
        <v>83.1</v>
      </c>
      <c r="AG1150">
        <v>12.62</v>
      </c>
      <c r="AH1150">
        <v>0</v>
      </c>
      <c r="AI1150">
        <v>1</v>
      </c>
      <c r="AJ1150">
        <v>1</v>
      </c>
      <c r="AK1150">
        <v>1</v>
      </c>
      <c r="AL1150">
        <v>1</v>
      </c>
      <c r="AM1150">
        <v>-2</v>
      </c>
      <c r="AN1150">
        <v>0</v>
      </c>
      <c r="AO1150">
        <v>1</v>
      </c>
      <c r="AP1150">
        <v>1</v>
      </c>
      <c r="AQ1150">
        <v>0</v>
      </c>
      <c r="AR1150">
        <v>0</v>
      </c>
      <c r="AS1150" t="s">
        <v>3</v>
      </c>
      <c r="AT1150">
        <v>1.0999999999999999E-2</v>
      </c>
      <c r="AU1150" t="s">
        <v>140</v>
      </c>
      <c r="AV1150">
        <v>0</v>
      </c>
      <c r="AW1150">
        <v>2</v>
      </c>
      <c r="AX1150">
        <v>85738583</v>
      </c>
      <c r="AY1150">
        <v>1</v>
      </c>
      <c r="AZ1150">
        <v>0</v>
      </c>
      <c r="BA1150">
        <v>1126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CV1150">
        <v>0</v>
      </c>
      <c r="CW1150">
        <f>ROUND(Y1150*Source!I636*DO1150,9)</f>
        <v>1.04115</v>
      </c>
      <c r="CX1150">
        <f>ROUND(Y1150*Source!I636,9)</f>
        <v>8.2500000000000004E-2</v>
      </c>
      <c r="CY1150">
        <f>AB1150</f>
        <v>88.67</v>
      </c>
      <c r="CZ1150">
        <f>AF1150</f>
        <v>83.1</v>
      </c>
      <c r="DA1150">
        <f>AJ1150</f>
        <v>1</v>
      </c>
      <c r="DB1150">
        <f>ROUND(((ROUND(AT1150*CZ1150,2)*1.25)*1.2),6)</f>
        <v>1.365</v>
      </c>
      <c r="DC1150">
        <f>ROUND(((ROUND(AT1150*AG1150,2)*1.25)*1.2),6)</f>
        <v>0.21</v>
      </c>
      <c r="DD1150" t="s">
        <v>3</v>
      </c>
      <c r="DE1150" t="s">
        <v>3</v>
      </c>
      <c r="DF1150">
        <f t="shared" si="643"/>
        <v>0</v>
      </c>
      <c r="DG1150">
        <f t="shared" si="641"/>
        <v>6.86</v>
      </c>
      <c r="DH1150">
        <f t="shared" si="642"/>
        <v>1.04</v>
      </c>
      <c r="DI1150">
        <f t="shared" si="619"/>
        <v>0</v>
      </c>
      <c r="DJ1150">
        <f>DG1150</f>
        <v>6.86</v>
      </c>
      <c r="DK1150">
        <v>0</v>
      </c>
      <c r="DL1150" t="s">
        <v>707</v>
      </c>
      <c r="DM1150">
        <v>0</v>
      </c>
      <c r="DN1150" t="s">
        <v>686</v>
      </c>
      <c r="DO1150">
        <v>12.62</v>
      </c>
    </row>
    <row r="1151" spans="1:119" x14ac:dyDescent="0.2">
      <c r="A1151">
        <f>ROW(Source!A636)</f>
        <v>636</v>
      </c>
      <c r="B1151">
        <v>85736471</v>
      </c>
      <c r="C1151">
        <v>85738581</v>
      </c>
      <c r="D1151">
        <v>85230053</v>
      </c>
      <c r="E1151">
        <v>1</v>
      </c>
      <c r="F1151">
        <v>1</v>
      </c>
      <c r="G1151">
        <v>1081</v>
      </c>
      <c r="H1151">
        <v>2</v>
      </c>
      <c r="I1151" t="s">
        <v>745</v>
      </c>
      <c r="J1151" t="s">
        <v>746</v>
      </c>
      <c r="K1151" t="s">
        <v>747</v>
      </c>
      <c r="L1151">
        <v>1368</v>
      </c>
      <c r="N1151">
        <v>1011</v>
      </c>
      <c r="O1151" t="s">
        <v>690</v>
      </c>
      <c r="P1151" t="s">
        <v>690</v>
      </c>
      <c r="Q1151">
        <v>1</v>
      </c>
      <c r="W1151">
        <v>0</v>
      </c>
      <c r="X1151">
        <v>-2083101341</v>
      </c>
      <c r="Y1151">
        <f>((AT1151*1.25)*1.2)</f>
        <v>0.03</v>
      </c>
      <c r="AA1151">
        <v>0</v>
      </c>
      <c r="AB1151">
        <v>0.85</v>
      </c>
      <c r="AC1151">
        <v>0</v>
      </c>
      <c r="AD1151">
        <v>0</v>
      </c>
      <c r="AE1151">
        <v>0</v>
      </c>
      <c r="AF1151">
        <v>0.8</v>
      </c>
      <c r="AG1151">
        <v>0</v>
      </c>
      <c r="AH1151">
        <v>0</v>
      </c>
      <c r="AI1151">
        <v>1</v>
      </c>
      <c r="AJ1151">
        <v>1</v>
      </c>
      <c r="AK1151">
        <v>1</v>
      </c>
      <c r="AL1151">
        <v>1</v>
      </c>
      <c r="AM1151">
        <v>-2</v>
      </c>
      <c r="AN1151">
        <v>0</v>
      </c>
      <c r="AO1151">
        <v>1</v>
      </c>
      <c r="AP1151">
        <v>1</v>
      </c>
      <c r="AQ1151">
        <v>0</v>
      </c>
      <c r="AR1151">
        <v>0</v>
      </c>
      <c r="AS1151" t="s">
        <v>3</v>
      </c>
      <c r="AT1151">
        <v>0.02</v>
      </c>
      <c r="AU1151" t="s">
        <v>140</v>
      </c>
      <c r="AV1151">
        <v>0</v>
      </c>
      <c r="AW1151">
        <v>2</v>
      </c>
      <c r="AX1151">
        <v>85738585</v>
      </c>
      <c r="AY1151">
        <v>1</v>
      </c>
      <c r="AZ1151">
        <v>0</v>
      </c>
      <c r="BA1151">
        <v>1127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CV1151">
        <v>0</v>
      </c>
      <c r="CW1151">
        <f>ROUND(Y1151*Source!I636*DO1151,9)</f>
        <v>0</v>
      </c>
      <c r="CX1151">
        <f>ROUND(Y1151*Source!I636,9)</f>
        <v>0.15</v>
      </c>
      <c r="CY1151">
        <f>AB1151</f>
        <v>0.85</v>
      </c>
      <c r="CZ1151">
        <f>AF1151</f>
        <v>0.8</v>
      </c>
      <c r="DA1151">
        <f>AJ1151</f>
        <v>1</v>
      </c>
      <c r="DB1151">
        <f>ROUND(((ROUND(AT1151*CZ1151,2)*1.25)*1.2),6)</f>
        <v>0.03</v>
      </c>
      <c r="DC1151">
        <f>ROUND(((ROUND(AT1151*AG1151,2)*1.25)*1.2),6)</f>
        <v>0</v>
      </c>
      <c r="DD1151" t="s">
        <v>3</v>
      </c>
      <c r="DE1151" t="s">
        <v>3</v>
      </c>
      <c r="DF1151">
        <f t="shared" si="643"/>
        <v>0</v>
      </c>
      <c r="DG1151">
        <f t="shared" si="641"/>
        <v>0.12</v>
      </c>
      <c r="DH1151">
        <f t="shared" si="642"/>
        <v>0</v>
      </c>
      <c r="DI1151">
        <f t="shared" si="619"/>
        <v>0</v>
      </c>
      <c r="DJ1151">
        <f>DG1151</f>
        <v>0.12</v>
      </c>
      <c r="DK1151">
        <v>0</v>
      </c>
      <c r="DL1151" t="s">
        <v>3</v>
      </c>
      <c r="DM1151">
        <v>0</v>
      </c>
      <c r="DN1151" t="s">
        <v>3</v>
      </c>
      <c r="DO1151">
        <v>0</v>
      </c>
    </row>
    <row r="1152" spans="1:119" x14ac:dyDescent="0.2">
      <c r="A1152">
        <f>ROW(Source!A636)</f>
        <v>636</v>
      </c>
      <c r="B1152">
        <v>85736471</v>
      </c>
      <c r="C1152">
        <v>85738581</v>
      </c>
      <c r="D1152">
        <v>85229166</v>
      </c>
      <c r="E1152">
        <v>1</v>
      </c>
      <c r="F1152">
        <v>1</v>
      </c>
      <c r="G1152">
        <v>1081</v>
      </c>
      <c r="H1152">
        <v>2</v>
      </c>
      <c r="I1152" t="s">
        <v>727</v>
      </c>
      <c r="J1152" t="s">
        <v>728</v>
      </c>
      <c r="K1152" t="s">
        <v>729</v>
      </c>
      <c r="L1152">
        <v>1368</v>
      </c>
      <c r="N1152">
        <v>1011</v>
      </c>
      <c r="O1152" t="s">
        <v>690</v>
      </c>
      <c r="P1152" t="s">
        <v>690</v>
      </c>
      <c r="Q1152">
        <v>1</v>
      </c>
      <c r="W1152">
        <v>0</v>
      </c>
      <c r="X1152">
        <v>-44940208</v>
      </c>
      <c r="Y1152">
        <f>((AT1152*1.25)*1.2)</f>
        <v>1.35E-2</v>
      </c>
      <c r="AA1152">
        <v>0</v>
      </c>
      <c r="AB1152">
        <v>191.17</v>
      </c>
      <c r="AC1152">
        <v>18.059999999999999</v>
      </c>
      <c r="AD1152">
        <v>0</v>
      </c>
      <c r="AE1152">
        <v>0</v>
      </c>
      <c r="AF1152">
        <v>179.17</v>
      </c>
      <c r="AG1152">
        <v>16.93</v>
      </c>
      <c r="AH1152">
        <v>0</v>
      </c>
      <c r="AI1152">
        <v>1</v>
      </c>
      <c r="AJ1152">
        <v>1</v>
      </c>
      <c r="AK1152">
        <v>1</v>
      </c>
      <c r="AL1152">
        <v>1</v>
      </c>
      <c r="AM1152">
        <v>-2</v>
      </c>
      <c r="AN1152">
        <v>0</v>
      </c>
      <c r="AO1152">
        <v>1</v>
      </c>
      <c r="AP1152">
        <v>1</v>
      </c>
      <c r="AQ1152">
        <v>0</v>
      </c>
      <c r="AR1152">
        <v>0</v>
      </c>
      <c r="AS1152" t="s">
        <v>3</v>
      </c>
      <c r="AT1152">
        <v>8.9999999999999993E-3</v>
      </c>
      <c r="AU1152" t="s">
        <v>140</v>
      </c>
      <c r="AV1152">
        <v>0</v>
      </c>
      <c r="AW1152">
        <v>2</v>
      </c>
      <c r="AX1152">
        <v>85738584</v>
      </c>
      <c r="AY1152">
        <v>1</v>
      </c>
      <c r="AZ1152">
        <v>0</v>
      </c>
      <c r="BA1152">
        <v>1128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CV1152">
        <v>0</v>
      </c>
      <c r="CW1152">
        <f>ROUND(Y1152*Source!I636*DO1152,9)</f>
        <v>1.1427750000000001</v>
      </c>
      <c r="CX1152">
        <f>ROUND(Y1152*Source!I636,9)</f>
        <v>6.7500000000000004E-2</v>
      </c>
      <c r="CY1152">
        <f>AB1152</f>
        <v>191.17</v>
      </c>
      <c r="CZ1152">
        <f>AF1152</f>
        <v>179.17</v>
      </c>
      <c r="DA1152">
        <f>AJ1152</f>
        <v>1</v>
      </c>
      <c r="DB1152">
        <f>ROUND(((ROUND(AT1152*CZ1152,2)*1.25)*1.2),6)</f>
        <v>2.415</v>
      </c>
      <c r="DC1152">
        <f>ROUND(((ROUND(AT1152*AG1152,2)*1.25)*1.2),6)</f>
        <v>0.22500000000000001</v>
      </c>
      <c r="DD1152" t="s">
        <v>3</v>
      </c>
      <c r="DE1152" t="s">
        <v>3</v>
      </c>
      <c r="DF1152">
        <f t="shared" si="643"/>
        <v>0</v>
      </c>
      <c r="DG1152">
        <f t="shared" si="641"/>
        <v>12.09</v>
      </c>
      <c r="DH1152">
        <f t="shared" si="642"/>
        <v>1.1399999999999999</v>
      </c>
      <c r="DI1152">
        <f t="shared" si="619"/>
        <v>0</v>
      </c>
      <c r="DJ1152">
        <f>DG1152</f>
        <v>12.09</v>
      </c>
      <c r="DK1152">
        <v>0</v>
      </c>
      <c r="DL1152" t="s">
        <v>707</v>
      </c>
      <c r="DM1152">
        <v>0</v>
      </c>
      <c r="DN1152" t="s">
        <v>686</v>
      </c>
      <c r="DO1152">
        <v>16.93</v>
      </c>
    </row>
    <row r="1153" spans="1:119" x14ac:dyDescent="0.2">
      <c r="A1153">
        <f>ROW(Source!A636)</f>
        <v>636</v>
      </c>
      <c r="B1153">
        <v>85736471</v>
      </c>
      <c r="C1153">
        <v>85738581</v>
      </c>
      <c r="D1153">
        <v>85200671</v>
      </c>
      <c r="E1153">
        <v>1</v>
      </c>
      <c r="F1153">
        <v>1</v>
      </c>
      <c r="G1153">
        <v>1081</v>
      </c>
      <c r="H1153">
        <v>3</v>
      </c>
      <c r="I1153" t="s">
        <v>730</v>
      </c>
      <c r="J1153" t="s">
        <v>731</v>
      </c>
      <c r="K1153" t="s">
        <v>732</v>
      </c>
      <c r="L1153">
        <v>1346</v>
      </c>
      <c r="N1153">
        <v>1009</v>
      </c>
      <c r="O1153" t="s">
        <v>723</v>
      </c>
      <c r="P1153" t="s">
        <v>723</v>
      </c>
      <c r="Q1153">
        <v>1</v>
      </c>
      <c r="W1153">
        <v>0</v>
      </c>
      <c r="X1153">
        <v>1021383118</v>
      </c>
      <c r="Y1153">
        <f t="shared" ref="Y1153:Y1160" si="644">((AT1153*1)*1)</f>
        <v>1.2E-2</v>
      </c>
      <c r="AA1153">
        <v>37.979999999999997</v>
      </c>
      <c r="AB1153">
        <v>0</v>
      </c>
      <c r="AC1153">
        <v>0</v>
      </c>
      <c r="AD1153">
        <v>0</v>
      </c>
      <c r="AE1153">
        <v>37.979999999999997</v>
      </c>
      <c r="AF1153">
        <v>0</v>
      </c>
      <c r="AG1153">
        <v>0</v>
      </c>
      <c r="AH1153">
        <v>0</v>
      </c>
      <c r="AI1153">
        <v>1</v>
      </c>
      <c r="AJ1153">
        <v>1</v>
      </c>
      <c r="AK1153">
        <v>1</v>
      </c>
      <c r="AL1153">
        <v>1</v>
      </c>
      <c r="AM1153">
        <v>-2</v>
      </c>
      <c r="AN1153">
        <v>0</v>
      </c>
      <c r="AO1153">
        <v>1</v>
      </c>
      <c r="AP1153">
        <v>1</v>
      </c>
      <c r="AQ1153">
        <v>0</v>
      </c>
      <c r="AR1153">
        <v>0</v>
      </c>
      <c r="AS1153" t="s">
        <v>3</v>
      </c>
      <c r="AT1153">
        <v>1.2E-2</v>
      </c>
      <c r="AU1153" t="s">
        <v>42</v>
      </c>
      <c r="AV1153">
        <v>0</v>
      </c>
      <c r="AW1153">
        <v>2</v>
      </c>
      <c r="AX1153">
        <v>85738586</v>
      </c>
      <c r="AY1153">
        <v>1</v>
      </c>
      <c r="AZ1153">
        <v>0</v>
      </c>
      <c r="BA1153">
        <v>1129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CV1153">
        <v>0</v>
      </c>
      <c r="CW1153">
        <v>0</v>
      </c>
      <c r="CX1153">
        <f>ROUND(Y1153*Source!I636,9)</f>
        <v>0.06</v>
      </c>
      <c r="CY1153">
        <f t="shared" ref="CY1153:CY1160" si="645">AA1153</f>
        <v>37.979999999999997</v>
      </c>
      <c r="CZ1153">
        <f t="shared" ref="CZ1153:CZ1160" si="646">AE1153</f>
        <v>37.979999999999997</v>
      </c>
      <c r="DA1153">
        <f t="shared" ref="DA1153:DA1160" si="647">AI1153</f>
        <v>1</v>
      </c>
      <c r="DB1153">
        <f t="shared" ref="DB1153:DB1160" si="648">ROUND(((ROUND(AT1153*CZ1153,2)*1)*1),6)</f>
        <v>0.46</v>
      </c>
      <c r="DC1153">
        <f t="shared" ref="DC1153:DC1160" si="649">ROUND(((ROUND(AT1153*AG1153,2)*1)*1),6)</f>
        <v>0</v>
      </c>
      <c r="DD1153" t="s">
        <v>3</v>
      </c>
      <c r="DE1153" t="s">
        <v>3</v>
      </c>
      <c r="DF1153">
        <f t="shared" si="643"/>
        <v>2.2799999999999998</v>
      </c>
      <c r="DG1153">
        <f t="shared" si="641"/>
        <v>0</v>
      </c>
      <c r="DH1153">
        <f t="shared" si="642"/>
        <v>0</v>
      </c>
      <c r="DI1153">
        <f t="shared" ref="DI1153:DI1172" si="650">ROUND(ROUND(AH1153,2)*CX1153,2)</f>
        <v>0</v>
      </c>
      <c r="DJ1153">
        <f t="shared" ref="DJ1153:DJ1160" si="651">DF1153</f>
        <v>2.2799999999999998</v>
      </c>
      <c r="DK1153">
        <v>0</v>
      </c>
      <c r="DL1153" t="s">
        <v>3</v>
      </c>
      <c r="DM1153">
        <v>0</v>
      </c>
      <c r="DN1153" t="s">
        <v>3</v>
      </c>
      <c r="DO1153">
        <v>0</v>
      </c>
    </row>
    <row r="1154" spans="1:119" x14ac:dyDescent="0.2">
      <c r="A1154">
        <f>ROW(Source!A636)</f>
        <v>636</v>
      </c>
      <c r="B1154">
        <v>85736471</v>
      </c>
      <c r="C1154">
        <v>85738581</v>
      </c>
      <c r="D1154">
        <v>85199092</v>
      </c>
      <c r="E1154">
        <v>1</v>
      </c>
      <c r="F1154">
        <v>1</v>
      </c>
      <c r="G1154">
        <v>1081</v>
      </c>
      <c r="H1154">
        <v>3</v>
      </c>
      <c r="I1154" t="s">
        <v>826</v>
      </c>
      <c r="J1154" t="s">
        <v>827</v>
      </c>
      <c r="K1154" t="s">
        <v>828</v>
      </c>
      <c r="L1154">
        <v>1348</v>
      </c>
      <c r="N1154">
        <v>1009</v>
      </c>
      <c r="O1154" t="s">
        <v>700</v>
      </c>
      <c r="P1154" t="s">
        <v>700</v>
      </c>
      <c r="Q1154">
        <v>1000</v>
      </c>
      <c r="W1154">
        <v>0</v>
      </c>
      <c r="X1154">
        <v>1827646295</v>
      </c>
      <c r="Y1154">
        <f t="shared" si="644"/>
        <v>6.9999999999999999E-6</v>
      </c>
      <c r="AA1154">
        <v>25762.5</v>
      </c>
      <c r="AB1154">
        <v>0</v>
      </c>
      <c r="AC1154">
        <v>0</v>
      </c>
      <c r="AD1154">
        <v>0</v>
      </c>
      <c r="AE1154">
        <v>25762.5</v>
      </c>
      <c r="AF1154">
        <v>0</v>
      </c>
      <c r="AG1154">
        <v>0</v>
      </c>
      <c r="AH1154">
        <v>0</v>
      </c>
      <c r="AI1154">
        <v>1</v>
      </c>
      <c r="AJ1154">
        <v>1</v>
      </c>
      <c r="AK1154">
        <v>1</v>
      </c>
      <c r="AL1154">
        <v>1</v>
      </c>
      <c r="AM1154">
        <v>-2</v>
      </c>
      <c r="AN1154">
        <v>0</v>
      </c>
      <c r="AO1154">
        <v>1</v>
      </c>
      <c r="AP1154">
        <v>1</v>
      </c>
      <c r="AQ1154">
        <v>0</v>
      </c>
      <c r="AR1154">
        <v>0</v>
      </c>
      <c r="AS1154" t="s">
        <v>3</v>
      </c>
      <c r="AT1154">
        <v>6.9999999999999999E-6</v>
      </c>
      <c r="AU1154" t="s">
        <v>42</v>
      </c>
      <c r="AV1154">
        <v>0</v>
      </c>
      <c r="AW1154">
        <v>2</v>
      </c>
      <c r="AX1154">
        <v>85738587</v>
      </c>
      <c r="AY1154">
        <v>1</v>
      </c>
      <c r="AZ1154">
        <v>0</v>
      </c>
      <c r="BA1154">
        <v>1130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CV1154">
        <v>0</v>
      </c>
      <c r="CW1154">
        <v>0</v>
      </c>
      <c r="CX1154">
        <f>ROUND(Y1154*Source!I636,9)</f>
        <v>3.4999999999999997E-5</v>
      </c>
      <c r="CY1154">
        <f t="shared" si="645"/>
        <v>25762.5</v>
      </c>
      <c r="CZ1154">
        <f t="shared" si="646"/>
        <v>25762.5</v>
      </c>
      <c r="DA1154">
        <f t="shared" si="647"/>
        <v>1</v>
      </c>
      <c r="DB1154">
        <f t="shared" si="648"/>
        <v>0.18</v>
      </c>
      <c r="DC1154">
        <f t="shared" si="649"/>
        <v>0</v>
      </c>
      <c r="DD1154" t="s">
        <v>3</v>
      </c>
      <c r="DE1154" t="s">
        <v>3</v>
      </c>
      <c r="DF1154">
        <f t="shared" si="643"/>
        <v>0.9</v>
      </c>
      <c r="DG1154">
        <f t="shared" si="641"/>
        <v>0</v>
      </c>
      <c r="DH1154">
        <f t="shared" si="642"/>
        <v>0</v>
      </c>
      <c r="DI1154">
        <f t="shared" si="650"/>
        <v>0</v>
      </c>
      <c r="DJ1154">
        <f t="shared" si="651"/>
        <v>0.9</v>
      </c>
      <c r="DK1154">
        <v>0</v>
      </c>
      <c r="DL1154" t="s">
        <v>3</v>
      </c>
      <c r="DM1154">
        <v>0</v>
      </c>
      <c r="DN1154" t="s">
        <v>3</v>
      </c>
      <c r="DO1154">
        <v>0</v>
      </c>
    </row>
    <row r="1155" spans="1:119" x14ac:dyDescent="0.2">
      <c r="A1155">
        <f>ROW(Source!A636)</f>
        <v>636</v>
      </c>
      <c r="B1155">
        <v>85736471</v>
      </c>
      <c r="C1155">
        <v>85738581</v>
      </c>
      <c r="D1155">
        <v>85201473</v>
      </c>
      <c r="E1155">
        <v>1</v>
      </c>
      <c r="F1155">
        <v>1</v>
      </c>
      <c r="G1155">
        <v>1081</v>
      </c>
      <c r="H1155">
        <v>3</v>
      </c>
      <c r="I1155" t="s">
        <v>717</v>
      </c>
      <c r="J1155" t="s">
        <v>718</v>
      </c>
      <c r="K1155" t="s">
        <v>719</v>
      </c>
      <c r="L1155">
        <v>1355</v>
      </c>
      <c r="N1155">
        <v>1010</v>
      </c>
      <c r="O1155" t="s">
        <v>70</v>
      </c>
      <c r="P1155" t="s">
        <v>70</v>
      </c>
      <c r="Q1155">
        <v>100</v>
      </c>
      <c r="W1155">
        <v>0</v>
      </c>
      <c r="X1155">
        <v>-252588073</v>
      </c>
      <c r="Y1155">
        <f t="shared" si="644"/>
        <v>0.04</v>
      </c>
      <c r="AA1155">
        <v>15.04</v>
      </c>
      <c r="AB1155">
        <v>0</v>
      </c>
      <c r="AC1155">
        <v>0</v>
      </c>
      <c r="AD1155">
        <v>0</v>
      </c>
      <c r="AE1155">
        <v>15.04</v>
      </c>
      <c r="AF1155">
        <v>0</v>
      </c>
      <c r="AG1155">
        <v>0</v>
      </c>
      <c r="AH1155">
        <v>0</v>
      </c>
      <c r="AI1155">
        <v>1</v>
      </c>
      <c r="AJ1155">
        <v>1</v>
      </c>
      <c r="AK1155">
        <v>1</v>
      </c>
      <c r="AL1155">
        <v>1</v>
      </c>
      <c r="AM1155">
        <v>-2</v>
      </c>
      <c r="AN1155">
        <v>0</v>
      </c>
      <c r="AO1155">
        <v>1</v>
      </c>
      <c r="AP1155">
        <v>1</v>
      </c>
      <c r="AQ1155">
        <v>0</v>
      </c>
      <c r="AR1155">
        <v>0</v>
      </c>
      <c r="AS1155" t="s">
        <v>3</v>
      </c>
      <c r="AT1155">
        <v>0.04</v>
      </c>
      <c r="AU1155" t="s">
        <v>42</v>
      </c>
      <c r="AV1155">
        <v>0</v>
      </c>
      <c r="AW1155">
        <v>2</v>
      </c>
      <c r="AX1155">
        <v>85738588</v>
      </c>
      <c r="AY1155">
        <v>1</v>
      </c>
      <c r="AZ1155">
        <v>0</v>
      </c>
      <c r="BA1155">
        <v>1131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CV1155">
        <v>0</v>
      </c>
      <c r="CW1155">
        <v>0</v>
      </c>
      <c r="CX1155">
        <f>ROUND(Y1155*Source!I636,9)</f>
        <v>0.2</v>
      </c>
      <c r="CY1155">
        <f t="shared" si="645"/>
        <v>15.04</v>
      </c>
      <c r="CZ1155">
        <f t="shared" si="646"/>
        <v>15.04</v>
      </c>
      <c r="DA1155">
        <f t="shared" si="647"/>
        <v>1</v>
      </c>
      <c r="DB1155">
        <f t="shared" si="648"/>
        <v>0.6</v>
      </c>
      <c r="DC1155">
        <f t="shared" si="649"/>
        <v>0</v>
      </c>
      <c r="DD1155" t="s">
        <v>3</v>
      </c>
      <c r="DE1155" t="s">
        <v>3</v>
      </c>
      <c r="DF1155">
        <f t="shared" si="643"/>
        <v>3.01</v>
      </c>
      <c r="DG1155">
        <f t="shared" si="641"/>
        <v>0</v>
      </c>
      <c r="DH1155">
        <f t="shared" si="642"/>
        <v>0</v>
      </c>
      <c r="DI1155">
        <f t="shared" si="650"/>
        <v>0</v>
      </c>
      <c r="DJ1155">
        <f t="shared" si="651"/>
        <v>3.01</v>
      </c>
      <c r="DK1155">
        <v>0</v>
      </c>
      <c r="DL1155" t="s">
        <v>3</v>
      </c>
      <c r="DM1155">
        <v>0</v>
      </c>
      <c r="DN1155" t="s">
        <v>3</v>
      </c>
      <c r="DO1155">
        <v>0</v>
      </c>
    </row>
    <row r="1156" spans="1:119" x14ac:dyDescent="0.2">
      <c r="A1156">
        <f>ROW(Source!A636)</f>
        <v>636</v>
      </c>
      <c r="B1156">
        <v>85736471</v>
      </c>
      <c r="C1156">
        <v>85738581</v>
      </c>
      <c r="D1156">
        <v>85201548</v>
      </c>
      <c r="E1156">
        <v>1</v>
      </c>
      <c r="F1156">
        <v>1</v>
      </c>
      <c r="G1156">
        <v>1081</v>
      </c>
      <c r="H1156">
        <v>3</v>
      </c>
      <c r="I1156" t="s">
        <v>829</v>
      </c>
      <c r="J1156" t="s">
        <v>830</v>
      </c>
      <c r="K1156" t="s">
        <v>831</v>
      </c>
      <c r="L1156">
        <v>1348</v>
      </c>
      <c r="N1156">
        <v>1009</v>
      </c>
      <c r="O1156" t="s">
        <v>700</v>
      </c>
      <c r="P1156" t="s">
        <v>700</v>
      </c>
      <c r="Q1156">
        <v>1000</v>
      </c>
      <c r="W1156">
        <v>0</v>
      </c>
      <c r="X1156">
        <v>2055051593</v>
      </c>
      <c r="Y1156">
        <f t="shared" si="644"/>
        <v>6.9999999999999994E-5</v>
      </c>
      <c r="AA1156">
        <v>12425.64</v>
      </c>
      <c r="AB1156">
        <v>0</v>
      </c>
      <c r="AC1156">
        <v>0</v>
      </c>
      <c r="AD1156">
        <v>0</v>
      </c>
      <c r="AE1156">
        <v>12425.64</v>
      </c>
      <c r="AF1156">
        <v>0</v>
      </c>
      <c r="AG1156">
        <v>0</v>
      </c>
      <c r="AH1156">
        <v>0</v>
      </c>
      <c r="AI1156">
        <v>1</v>
      </c>
      <c r="AJ1156">
        <v>1</v>
      </c>
      <c r="AK1156">
        <v>1</v>
      </c>
      <c r="AL1156">
        <v>1</v>
      </c>
      <c r="AM1156">
        <v>-2</v>
      </c>
      <c r="AN1156">
        <v>0</v>
      </c>
      <c r="AO1156">
        <v>1</v>
      </c>
      <c r="AP1156">
        <v>1</v>
      </c>
      <c r="AQ1156">
        <v>0</v>
      </c>
      <c r="AR1156">
        <v>0</v>
      </c>
      <c r="AS1156" t="s">
        <v>3</v>
      </c>
      <c r="AT1156">
        <v>6.9999999999999994E-5</v>
      </c>
      <c r="AU1156" t="s">
        <v>42</v>
      </c>
      <c r="AV1156">
        <v>0</v>
      </c>
      <c r="AW1156">
        <v>2</v>
      </c>
      <c r="AX1156">
        <v>85738589</v>
      </c>
      <c r="AY1156">
        <v>1</v>
      </c>
      <c r="AZ1156">
        <v>0</v>
      </c>
      <c r="BA1156">
        <v>1132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CV1156">
        <v>0</v>
      </c>
      <c r="CW1156">
        <v>0</v>
      </c>
      <c r="CX1156">
        <f>ROUND(Y1156*Source!I636,9)</f>
        <v>3.5E-4</v>
      </c>
      <c r="CY1156">
        <f t="shared" si="645"/>
        <v>12425.64</v>
      </c>
      <c r="CZ1156">
        <f t="shared" si="646"/>
        <v>12425.64</v>
      </c>
      <c r="DA1156">
        <f t="shared" si="647"/>
        <v>1</v>
      </c>
      <c r="DB1156">
        <f t="shared" si="648"/>
        <v>0.87</v>
      </c>
      <c r="DC1156">
        <f t="shared" si="649"/>
        <v>0</v>
      </c>
      <c r="DD1156" t="s">
        <v>3</v>
      </c>
      <c r="DE1156" t="s">
        <v>3</v>
      </c>
      <c r="DF1156">
        <f t="shared" si="643"/>
        <v>4.3499999999999996</v>
      </c>
      <c r="DG1156">
        <f t="shared" si="641"/>
        <v>0</v>
      </c>
      <c r="DH1156">
        <f t="shared" si="642"/>
        <v>0</v>
      </c>
      <c r="DI1156">
        <f t="shared" si="650"/>
        <v>0</v>
      </c>
      <c r="DJ1156">
        <f t="shared" si="651"/>
        <v>4.3499999999999996</v>
      </c>
      <c r="DK1156">
        <v>0</v>
      </c>
      <c r="DL1156" t="s">
        <v>3</v>
      </c>
      <c r="DM1156">
        <v>0</v>
      </c>
      <c r="DN1156" t="s">
        <v>3</v>
      </c>
      <c r="DO1156">
        <v>0</v>
      </c>
    </row>
    <row r="1157" spans="1:119" x14ac:dyDescent="0.2">
      <c r="A1157">
        <f>ROW(Source!A636)</f>
        <v>636</v>
      </c>
      <c r="B1157">
        <v>85736471</v>
      </c>
      <c r="C1157">
        <v>85738581</v>
      </c>
      <c r="D1157">
        <v>85199230</v>
      </c>
      <c r="E1157">
        <v>1</v>
      </c>
      <c r="F1157">
        <v>1</v>
      </c>
      <c r="G1157">
        <v>1081</v>
      </c>
      <c r="H1157">
        <v>3</v>
      </c>
      <c r="I1157" t="s">
        <v>736</v>
      </c>
      <c r="J1157" t="s">
        <v>737</v>
      </c>
      <c r="K1157" t="s">
        <v>738</v>
      </c>
      <c r="L1157">
        <v>1348</v>
      </c>
      <c r="N1157">
        <v>1009</v>
      </c>
      <c r="O1157" t="s">
        <v>700</v>
      </c>
      <c r="P1157" t="s">
        <v>700</v>
      </c>
      <c r="Q1157">
        <v>1000</v>
      </c>
      <c r="W1157">
        <v>0</v>
      </c>
      <c r="X1157">
        <v>1270042986</v>
      </c>
      <c r="Y1157">
        <f t="shared" si="644"/>
        <v>8.0000000000000007E-5</v>
      </c>
      <c r="AA1157">
        <v>16214.84</v>
      </c>
      <c r="AB1157">
        <v>0</v>
      </c>
      <c r="AC1157">
        <v>0</v>
      </c>
      <c r="AD1157">
        <v>0</v>
      </c>
      <c r="AE1157">
        <v>16214.84</v>
      </c>
      <c r="AF1157">
        <v>0</v>
      </c>
      <c r="AG1157">
        <v>0</v>
      </c>
      <c r="AH1157">
        <v>0</v>
      </c>
      <c r="AI1157">
        <v>1</v>
      </c>
      <c r="AJ1157">
        <v>1</v>
      </c>
      <c r="AK1157">
        <v>1</v>
      </c>
      <c r="AL1157">
        <v>1</v>
      </c>
      <c r="AM1157">
        <v>-2</v>
      </c>
      <c r="AN1157">
        <v>0</v>
      </c>
      <c r="AO1157">
        <v>1</v>
      </c>
      <c r="AP1157">
        <v>1</v>
      </c>
      <c r="AQ1157">
        <v>0</v>
      </c>
      <c r="AR1157">
        <v>0</v>
      </c>
      <c r="AS1157" t="s">
        <v>3</v>
      </c>
      <c r="AT1157">
        <v>8.0000000000000007E-5</v>
      </c>
      <c r="AU1157" t="s">
        <v>42</v>
      </c>
      <c r="AV1157">
        <v>0</v>
      </c>
      <c r="AW1157">
        <v>2</v>
      </c>
      <c r="AX1157">
        <v>85738590</v>
      </c>
      <c r="AY1157">
        <v>1</v>
      </c>
      <c r="AZ1157">
        <v>0</v>
      </c>
      <c r="BA1157">
        <v>1133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CV1157">
        <v>0</v>
      </c>
      <c r="CW1157">
        <v>0</v>
      </c>
      <c r="CX1157">
        <f>ROUND(Y1157*Source!I636,9)</f>
        <v>4.0000000000000002E-4</v>
      </c>
      <c r="CY1157">
        <f t="shared" si="645"/>
        <v>16214.84</v>
      </c>
      <c r="CZ1157">
        <f t="shared" si="646"/>
        <v>16214.84</v>
      </c>
      <c r="DA1157">
        <f t="shared" si="647"/>
        <v>1</v>
      </c>
      <c r="DB1157">
        <f t="shared" si="648"/>
        <v>1.3</v>
      </c>
      <c r="DC1157">
        <f t="shared" si="649"/>
        <v>0</v>
      </c>
      <c r="DD1157" t="s">
        <v>3</v>
      </c>
      <c r="DE1157" t="s">
        <v>3</v>
      </c>
      <c r="DF1157">
        <f t="shared" si="643"/>
        <v>6.49</v>
      </c>
      <c r="DG1157">
        <f t="shared" si="641"/>
        <v>0</v>
      </c>
      <c r="DH1157">
        <f t="shared" si="642"/>
        <v>0</v>
      </c>
      <c r="DI1157">
        <f t="shared" si="650"/>
        <v>0</v>
      </c>
      <c r="DJ1157">
        <f t="shared" si="651"/>
        <v>6.49</v>
      </c>
      <c r="DK1157">
        <v>0</v>
      </c>
      <c r="DL1157" t="s">
        <v>3</v>
      </c>
      <c r="DM1157">
        <v>0</v>
      </c>
      <c r="DN1157" t="s">
        <v>3</v>
      </c>
      <c r="DO1157">
        <v>0</v>
      </c>
    </row>
    <row r="1158" spans="1:119" x14ac:dyDescent="0.2">
      <c r="A1158">
        <f>ROW(Source!A636)</f>
        <v>636</v>
      </c>
      <c r="B1158">
        <v>85736471</v>
      </c>
      <c r="C1158">
        <v>85738581</v>
      </c>
      <c r="D1158">
        <v>85199398</v>
      </c>
      <c r="E1158">
        <v>1</v>
      </c>
      <c r="F1158">
        <v>1</v>
      </c>
      <c r="G1158">
        <v>1081</v>
      </c>
      <c r="H1158">
        <v>3</v>
      </c>
      <c r="I1158" t="s">
        <v>739</v>
      </c>
      <c r="J1158" t="s">
        <v>740</v>
      </c>
      <c r="K1158" t="s">
        <v>741</v>
      </c>
      <c r="L1158">
        <v>1346</v>
      </c>
      <c r="N1158">
        <v>1009</v>
      </c>
      <c r="O1158" t="s">
        <v>723</v>
      </c>
      <c r="P1158" t="s">
        <v>723</v>
      </c>
      <c r="Q1158">
        <v>1</v>
      </c>
      <c r="W1158">
        <v>0</v>
      </c>
      <c r="X1158">
        <v>488689173</v>
      </c>
      <c r="Y1158">
        <f t="shared" si="644"/>
        <v>0.04</v>
      </c>
      <c r="AA1158">
        <v>20.190000000000001</v>
      </c>
      <c r="AB1158">
        <v>0</v>
      </c>
      <c r="AC1158">
        <v>0</v>
      </c>
      <c r="AD1158">
        <v>0</v>
      </c>
      <c r="AE1158">
        <v>20.190000000000001</v>
      </c>
      <c r="AF1158">
        <v>0</v>
      </c>
      <c r="AG1158">
        <v>0</v>
      </c>
      <c r="AH1158">
        <v>0</v>
      </c>
      <c r="AI1158">
        <v>1</v>
      </c>
      <c r="AJ1158">
        <v>1</v>
      </c>
      <c r="AK1158">
        <v>1</v>
      </c>
      <c r="AL1158">
        <v>1</v>
      </c>
      <c r="AM1158">
        <v>-2</v>
      </c>
      <c r="AN1158">
        <v>0</v>
      </c>
      <c r="AO1158">
        <v>1</v>
      </c>
      <c r="AP1158">
        <v>1</v>
      </c>
      <c r="AQ1158">
        <v>0</v>
      </c>
      <c r="AR1158">
        <v>0</v>
      </c>
      <c r="AS1158" t="s">
        <v>3</v>
      </c>
      <c r="AT1158">
        <v>0.04</v>
      </c>
      <c r="AU1158" t="s">
        <v>42</v>
      </c>
      <c r="AV1158">
        <v>0</v>
      </c>
      <c r="AW1158">
        <v>2</v>
      </c>
      <c r="AX1158">
        <v>85738591</v>
      </c>
      <c r="AY1158">
        <v>1</v>
      </c>
      <c r="AZ1158">
        <v>0</v>
      </c>
      <c r="BA1158">
        <v>1134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CV1158">
        <v>0</v>
      </c>
      <c r="CW1158">
        <v>0</v>
      </c>
      <c r="CX1158">
        <f>ROUND(Y1158*Source!I636,9)</f>
        <v>0.2</v>
      </c>
      <c r="CY1158">
        <f t="shared" si="645"/>
        <v>20.190000000000001</v>
      </c>
      <c r="CZ1158">
        <f t="shared" si="646"/>
        <v>20.190000000000001</v>
      </c>
      <c r="DA1158">
        <f t="shared" si="647"/>
        <v>1</v>
      </c>
      <c r="DB1158">
        <f t="shared" si="648"/>
        <v>0.81</v>
      </c>
      <c r="DC1158">
        <f t="shared" si="649"/>
        <v>0</v>
      </c>
      <c r="DD1158" t="s">
        <v>3</v>
      </c>
      <c r="DE1158" t="s">
        <v>3</v>
      </c>
      <c r="DF1158">
        <f t="shared" si="643"/>
        <v>4.04</v>
      </c>
      <c r="DG1158">
        <f t="shared" si="641"/>
        <v>0</v>
      </c>
      <c r="DH1158">
        <f t="shared" si="642"/>
        <v>0</v>
      </c>
      <c r="DI1158">
        <f t="shared" si="650"/>
        <v>0</v>
      </c>
      <c r="DJ1158">
        <f t="shared" si="651"/>
        <v>4.04</v>
      </c>
      <c r="DK1158">
        <v>0</v>
      </c>
      <c r="DL1158" t="s">
        <v>3</v>
      </c>
      <c r="DM1158">
        <v>0</v>
      </c>
      <c r="DN1158" t="s">
        <v>3</v>
      </c>
      <c r="DO1158">
        <v>0</v>
      </c>
    </row>
    <row r="1159" spans="1:119" x14ac:dyDescent="0.2">
      <c r="A1159">
        <f>ROW(Source!A636)</f>
        <v>636</v>
      </c>
      <c r="B1159">
        <v>85736471</v>
      </c>
      <c r="C1159">
        <v>85738581</v>
      </c>
      <c r="D1159">
        <v>85205759</v>
      </c>
      <c r="E1159">
        <v>1</v>
      </c>
      <c r="F1159">
        <v>1</v>
      </c>
      <c r="G1159">
        <v>1081</v>
      </c>
      <c r="H1159">
        <v>3</v>
      </c>
      <c r="I1159" t="s">
        <v>832</v>
      </c>
      <c r="J1159" t="s">
        <v>833</v>
      </c>
      <c r="K1159" t="s">
        <v>834</v>
      </c>
      <c r="L1159">
        <v>1346</v>
      </c>
      <c r="N1159">
        <v>1009</v>
      </c>
      <c r="O1159" t="s">
        <v>723</v>
      </c>
      <c r="P1159" t="s">
        <v>723</v>
      </c>
      <c r="Q1159">
        <v>1</v>
      </c>
      <c r="W1159">
        <v>0</v>
      </c>
      <c r="X1159">
        <v>-257232086</v>
      </c>
      <c r="Y1159">
        <f t="shared" si="644"/>
        <v>0.2</v>
      </c>
      <c r="AA1159">
        <v>134.01</v>
      </c>
      <c r="AB1159">
        <v>0</v>
      </c>
      <c r="AC1159">
        <v>0</v>
      </c>
      <c r="AD1159">
        <v>0</v>
      </c>
      <c r="AE1159">
        <v>134.01</v>
      </c>
      <c r="AF1159">
        <v>0</v>
      </c>
      <c r="AG1159">
        <v>0</v>
      </c>
      <c r="AH1159">
        <v>0</v>
      </c>
      <c r="AI1159">
        <v>1</v>
      </c>
      <c r="AJ1159">
        <v>1</v>
      </c>
      <c r="AK1159">
        <v>1</v>
      </c>
      <c r="AL1159">
        <v>1</v>
      </c>
      <c r="AM1159">
        <v>-2</v>
      </c>
      <c r="AN1159">
        <v>0</v>
      </c>
      <c r="AO1159">
        <v>1</v>
      </c>
      <c r="AP1159">
        <v>1</v>
      </c>
      <c r="AQ1159">
        <v>0</v>
      </c>
      <c r="AR1159">
        <v>0</v>
      </c>
      <c r="AS1159" t="s">
        <v>3</v>
      </c>
      <c r="AT1159">
        <v>0.2</v>
      </c>
      <c r="AU1159" t="s">
        <v>42</v>
      </c>
      <c r="AV1159">
        <v>0</v>
      </c>
      <c r="AW1159">
        <v>2</v>
      </c>
      <c r="AX1159">
        <v>85738592</v>
      </c>
      <c r="AY1159">
        <v>1</v>
      </c>
      <c r="AZ1159">
        <v>0</v>
      </c>
      <c r="BA1159">
        <v>1135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CV1159">
        <v>0</v>
      </c>
      <c r="CW1159">
        <v>0</v>
      </c>
      <c r="CX1159">
        <f>ROUND(Y1159*Source!I636,9)</f>
        <v>1</v>
      </c>
      <c r="CY1159">
        <f t="shared" si="645"/>
        <v>134.01</v>
      </c>
      <c r="CZ1159">
        <f t="shared" si="646"/>
        <v>134.01</v>
      </c>
      <c r="DA1159">
        <f t="shared" si="647"/>
        <v>1</v>
      </c>
      <c r="DB1159">
        <f t="shared" si="648"/>
        <v>26.8</v>
      </c>
      <c r="DC1159">
        <f t="shared" si="649"/>
        <v>0</v>
      </c>
      <c r="DD1159" t="s">
        <v>3</v>
      </c>
      <c r="DE1159" t="s">
        <v>3</v>
      </c>
      <c r="DF1159">
        <f t="shared" si="643"/>
        <v>134.01</v>
      </c>
      <c r="DG1159">
        <f t="shared" si="641"/>
        <v>0</v>
      </c>
      <c r="DH1159">
        <f t="shared" si="642"/>
        <v>0</v>
      </c>
      <c r="DI1159">
        <f t="shared" si="650"/>
        <v>0</v>
      </c>
      <c r="DJ1159">
        <f t="shared" si="651"/>
        <v>134.01</v>
      </c>
      <c r="DK1159">
        <v>0</v>
      </c>
      <c r="DL1159" t="s">
        <v>3</v>
      </c>
      <c r="DM1159">
        <v>0</v>
      </c>
      <c r="DN1159" t="s">
        <v>3</v>
      </c>
      <c r="DO1159">
        <v>0</v>
      </c>
    </row>
    <row r="1160" spans="1:119" x14ac:dyDescent="0.2">
      <c r="A1160">
        <f>ROW(Source!A636)</f>
        <v>636</v>
      </c>
      <c r="B1160">
        <v>85736471</v>
      </c>
      <c r="C1160">
        <v>85738581</v>
      </c>
      <c r="D1160">
        <v>85217876</v>
      </c>
      <c r="E1160">
        <v>1</v>
      </c>
      <c r="F1160">
        <v>1</v>
      </c>
      <c r="G1160">
        <v>1081</v>
      </c>
      <c r="H1160">
        <v>3</v>
      </c>
      <c r="I1160" t="s">
        <v>654</v>
      </c>
      <c r="J1160" t="s">
        <v>656</v>
      </c>
      <c r="K1160" t="s">
        <v>655</v>
      </c>
      <c r="L1160">
        <v>1391</v>
      </c>
      <c r="N1160">
        <v>1013</v>
      </c>
      <c r="O1160" t="s">
        <v>229</v>
      </c>
      <c r="P1160" t="s">
        <v>229</v>
      </c>
      <c r="Q1160">
        <v>1</v>
      </c>
      <c r="W1160">
        <v>0</v>
      </c>
      <c r="X1160">
        <v>-1473418313</v>
      </c>
      <c r="Y1160">
        <f t="shared" si="644"/>
        <v>1</v>
      </c>
      <c r="AA1160">
        <v>2409.77</v>
      </c>
      <c r="AB1160">
        <v>0</v>
      </c>
      <c r="AC1160">
        <v>0</v>
      </c>
      <c r="AD1160">
        <v>0</v>
      </c>
      <c r="AE1160">
        <v>2409.77</v>
      </c>
      <c r="AF1160">
        <v>0</v>
      </c>
      <c r="AG1160">
        <v>0</v>
      </c>
      <c r="AH1160">
        <v>0</v>
      </c>
      <c r="AI1160">
        <v>1</v>
      </c>
      <c r="AJ1160">
        <v>1</v>
      </c>
      <c r="AK1160">
        <v>1</v>
      </c>
      <c r="AL1160">
        <v>1</v>
      </c>
      <c r="AM1160">
        <v>0</v>
      </c>
      <c r="AN1160">
        <v>0</v>
      </c>
      <c r="AO1160">
        <v>0</v>
      </c>
      <c r="AP1160">
        <v>1</v>
      </c>
      <c r="AQ1160">
        <v>0</v>
      </c>
      <c r="AR1160">
        <v>0</v>
      </c>
      <c r="AS1160" t="s">
        <v>3</v>
      </c>
      <c r="AT1160">
        <v>1</v>
      </c>
      <c r="AU1160" t="s">
        <v>42</v>
      </c>
      <c r="AV1160">
        <v>0</v>
      </c>
      <c r="AW1160">
        <v>1</v>
      </c>
      <c r="AX1160">
        <v>-1</v>
      </c>
      <c r="AY1160">
        <v>0</v>
      </c>
      <c r="AZ1160">
        <v>0</v>
      </c>
      <c r="BA1160" t="s">
        <v>3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CV1160">
        <v>0</v>
      </c>
      <c r="CW1160">
        <v>0</v>
      </c>
      <c r="CX1160">
        <f>ROUND(Y1160*Source!I636,9)</f>
        <v>5</v>
      </c>
      <c r="CY1160">
        <f t="shared" si="645"/>
        <v>2409.77</v>
      </c>
      <c r="CZ1160">
        <f t="shared" si="646"/>
        <v>2409.77</v>
      </c>
      <c r="DA1160">
        <f t="shared" si="647"/>
        <v>1</v>
      </c>
      <c r="DB1160">
        <f t="shared" si="648"/>
        <v>2409.77</v>
      </c>
      <c r="DC1160">
        <f t="shared" si="649"/>
        <v>0</v>
      </c>
      <c r="DD1160" t="s">
        <v>3</v>
      </c>
      <c r="DE1160" t="s">
        <v>3</v>
      </c>
      <c r="DF1160">
        <f t="shared" si="643"/>
        <v>12048.85</v>
      </c>
      <c r="DG1160">
        <f t="shared" si="641"/>
        <v>0</v>
      </c>
      <c r="DH1160">
        <f t="shared" si="642"/>
        <v>0</v>
      </c>
      <c r="DI1160">
        <f t="shared" si="650"/>
        <v>0</v>
      </c>
      <c r="DJ1160">
        <f t="shared" si="651"/>
        <v>12048.85</v>
      </c>
      <c r="DK1160">
        <v>0</v>
      </c>
      <c r="DL1160" t="s">
        <v>3</v>
      </c>
      <c r="DM1160">
        <v>0</v>
      </c>
      <c r="DN1160" t="s">
        <v>3</v>
      </c>
      <c r="DO1160">
        <v>0</v>
      </c>
    </row>
    <row r="1161" spans="1:119" x14ac:dyDescent="0.2">
      <c r="A1161">
        <f>ROW(Source!A637)</f>
        <v>637</v>
      </c>
      <c r="B1161">
        <v>85736473</v>
      </c>
      <c r="C1161">
        <v>85738581</v>
      </c>
      <c r="D1161">
        <v>85164021</v>
      </c>
      <c r="E1161">
        <v>1081</v>
      </c>
      <c r="F1161">
        <v>1</v>
      </c>
      <c r="G1161">
        <v>1081</v>
      </c>
      <c r="H1161">
        <v>1</v>
      </c>
      <c r="I1161" t="s">
        <v>684</v>
      </c>
      <c r="J1161" t="s">
        <v>3</v>
      </c>
      <c r="K1161" t="s">
        <v>685</v>
      </c>
      <c r="L1161">
        <v>1191</v>
      </c>
      <c r="N1161">
        <v>1013</v>
      </c>
      <c r="O1161" t="s">
        <v>686</v>
      </c>
      <c r="P1161" t="s">
        <v>686</v>
      </c>
      <c r="Q1161">
        <v>1</v>
      </c>
      <c r="W1161">
        <v>0</v>
      </c>
      <c r="X1161">
        <v>476480486</v>
      </c>
      <c r="Y1161">
        <f>((AT1161*1.15)*1.2)</f>
        <v>2.7737999999999996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1</v>
      </c>
      <c r="AJ1161">
        <v>1</v>
      </c>
      <c r="AK1161">
        <v>1</v>
      </c>
      <c r="AL1161">
        <v>1</v>
      </c>
      <c r="AM1161">
        <v>5</v>
      </c>
      <c r="AN1161">
        <v>0</v>
      </c>
      <c r="AO1161">
        <v>1</v>
      </c>
      <c r="AP1161">
        <v>1</v>
      </c>
      <c r="AQ1161">
        <v>0</v>
      </c>
      <c r="AR1161">
        <v>0</v>
      </c>
      <c r="AS1161" t="s">
        <v>3</v>
      </c>
      <c r="AT1161">
        <v>2.0099999999999998</v>
      </c>
      <c r="AU1161" t="s">
        <v>141</v>
      </c>
      <c r="AV1161">
        <v>1</v>
      </c>
      <c r="AW1161">
        <v>2</v>
      </c>
      <c r="AX1161">
        <v>85738582</v>
      </c>
      <c r="AY1161">
        <v>1</v>
      </c>
      <c r="AZ1161">
        <v>0</v>
      </c>
      <c r="BA1161">
        <v>1137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CU1161">
        <f>ROUND(AT1161*Source!I637*AH1161*AL1161,2)</f>
        <v>0</v>
      </c>
      <c r="CV1161">
        <f>ROUND(Y1161*Source!I637,9)</f>
        <v>13.869</v>
      </c>
      <c r="CW1161">
        <v>0</v>
      </c>
      <c r="CX1161">
        <f>ROUND(Y1161*Source!I637,9)</f>
        <v>13.869</v>
      </c>
      <c r="CY1161">
        <f>AD1161</f>
        <v>0</v>
      </c>
      <c r="CZ1161">
        <f>AH1161</f>
        <v>0</v>
      </c>
      <c r="DA1161">
        <f>AL1161</f>
        <v>1</v>
      </c>
      <c r="DB1161">
        <f>ROUND(((ROUND(AT1161*CZ1161,2)*1.15)*1.2),6)</f>
        <v>0</v>
      </c>
      <c r="DC1161">
        <f>ROUND(((ROUND(AT1161*AG1161,2)*1.15)*1.2),6)</f>
        <v>0</v>
      </c>
      <c r="DD1161" t="s">
        <v>3</v>
      </c>
      <c r="DE1161" t="s">
        <v>3</v>
      </c>
      <c r="DF1161">
        <f t="shared" si="643"/>
        <v>0</v>
      </c>
      <c r="DG1161">
        <f t="shared" si="641"/>
        <v>0</v>
      </c>
      <c r="DH1161">
        <f t="shared" si="642"/>
        <v>0</v>
      </c>
      <c r="DI1161">
        <f t="shared" si="650"/>
        <v>0</v>
      </c>
      <c r="DJ1161">
        <f>DI1161</f>
        <v>0</v>
      </c>
      <c r="DK1161">
        <v>0</v>
      </c>
      <c r="DL1161" t="s">
        <v>3</v>
      </c>
      <c r="DM1161">
        <v>0</v>
      </c>
      <c r="DN1161" t="s">
        <v>3</v>
      </c>
      <c r="DO1161">
        <v>0</v>
      </c>
    </row>
    <row r="1162" spans="1:119" x14ac:dyDescent="0.2">
      <c r="A1162">
        <f>ROW(Source!A637)</f>
        <v>637</v>
      </c>
      <c r="B1162">
        <v>85736473</v>
      </c>
      <c r="C1162">
        <v>85738581</v>
      </c>
      <c r="D1162">
        <v>85229932</v>
      </c>
      <c r="E1162">
        <v>1</v>
      </c>
      <c r="F1162">
        <v>1</v>
      </c>
      <c r="G1162">
        <v>1081</v>
      </c>
      <c r="H1162">
        <v>2</v>
      </c>
      <c r="I1162" t="s">
        <v>704</v>
      </c>
      <c r="J1162" t="s">
        <v>705</v>
      </c>
      <c r="K1162" t="s">
        <v>706</v>
      </c>
      <c r="L1162">
        <v>1368</v>
      </c>
      <c r="N1162">
        <v>1011</v>
      </c>
      <c r="O1162" t="s">
        <v>690</v>
      </c>
      <c r="P1162" t="s">
        <v>690</v>
      </c>
      <c r="Q1162">
        <v>1</v>
      </c>
      <c r="W1162">
        <v>0</v>
      </c>
      <c r="X1162">
        <v>874612079</v>
      </c>
      <c r="Y1162">
        <f>((AT1162*1.25)*1.2)</f>
        <v>1.6499999999999997E-2</v>
      </c>
      <c r="AA1162">
        <v>0</v>
      </c>
      <c r="AB1162">
        <v>1513.56</v>
      </c>
      <c r="AC1162">
        <v>758.78</v>
      </c>
      <c r="AD1162">
        <v>0</v>
      </c>
      <c r="AE1162">
        <v>0</v>
      </c>
      <c r="AF1162">
        <v>83.1</v>
      </c>
      <c r="AG1162">
        <v>12.62</v>
      </c>
      <c r="AH1162">
        <v>0</v>
      </c>
      <c r="AI1162">
        <v>1</v>
      </c>
      <c r="AJ1162">
        <v>17.07</v>
      </c>
      <c r="AK1162">
        <v>56.35</v>
      </c>
      <c r="AL1162">
        <v>1</v>
      </c>
      <c r="AM1162">
        <v>2</v>
      </c>
      <c r="AN1162">
        <v>0</v>
      </c>
      <c r="AO1162">
        <v>1</v>
      </c>
      <c r="AP1162">
        <v>1</v>
      </c>
      <c r="AQ1162">
        <v>0</v>
      </c>
      <c r="AR1162">
        <v>0</v>
      </c>
      <c r="AS1162" t="s">
        <v>3</v>
      </c>
      <c r="AT1162">
        <v>1.0999999999999999E-2</v>
      </c>
      <c r="AU1162" t="s">
        <v>140</v>
      </c>
      <c r="AV1162">
        <v>0</v>
      </c>
      <c r="AW1162">
        <v>2</v>
      </c>
      <c r="AX1162">
        <v>85738583</v>
      </c>
      <c r="AY1162">
        <v>1</v>
      </c>
      <c r="AZ1162">
        <v>0</v>
      </c>
      <c r="BA1162">
        <v>1138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CV1162">
        <v>0</v>
      </c>
      <c r="CW1162">
        <f>ROUND(Y1162*Source!I637*DO1162,9)</f>
        <v>1.04115</v>
      </c>
      <c r="CX1162">
        <f>ROUND(Y1162*Source!I637,9)</f>
        <v>8.2500000000000004E-2</v>
      </c>
      <c r="CY1162">
        <f>AB1162</f>
        <v>1513.56</v>
      </c>
      <c r="CZ1162">
        <f>AF1162</f>
        <v>83.1</v>
      </c>
      <c r="DA1162">
        <f>AJ1162</f>
        <v>17.07</v>
      </c>
      <c r="DB1162">
        <f>ROUND(((ROUND(AT1162*CZ1162,2)*1.25)*1.2),6)</f>
        <v>1.365</v>
      </c>
      <c r="DC1162">
        <f>ROUND(((ROUND(AT1162*AG1162,2)*1.25)*1.2),6)</f>
        <v>0.21</v>
      </c>
      <c r="DD1162" t="s">
        <v>3</v>
      </c>
      <c r="DE1162" t="s">
        <v>3</v>
      </c>
      <c r="DF1162">
        <f t="shared" si="643"/>
        <v>0</v>
      </c>
      <c r="DG1162">
        <f>ROUND(ROUND(AF1162*AJ1162,2)*CX1162,2)</f>
        <v>117.03</v>
      </c>
      <c r="DH1162">
        <f>ROUND(ROUND(AG1162*AK1162,2)*CX1162,2)</f>
        <v>58.67</v>
      </c>
      <c r="DI1162">
        <f t="shared" si="650"/>
        <v>0</v>
      </c>
      <c r="DJ1162">
        <f>DG1162</f>
        <v>117.03</v>
      </c>
      <c r="DK1162">
        <v>0</v>
      </c>
      <c r="DL1162" t="s">
        <v>707</v>
      </c>
      <c r="DM1162">
        <v>0</v>
      </c>
      <c r="DN1162" t="s">
        <v>686</v>
      </c>
      <c r="DO1162">
        <v>12.62</v>
      </c>
    </row>
    <row r="1163" spans="1:119" x14ac:dyDescent="0.2">
      <c r="A1163">
        <f>ROW(Source!A637)</f>
        <v>637</v>
      </c>
      <c r="B1163">
        <v>85736473</v>
      </c>
      <c r="C1163">
        <v>85738581</v>
      </c>
      <c r="D1163">
        <v>85230053</v>
      </c>
      <c r="E1163">
        <v>1</v>
      </c>
      <c r="F1163">
        <v>1</v>
      </c>
      <c r="G1163">
        <v>1081</v>
      </c>
      <c r="H1163">
        <v>2</v>
      </c>
      <c r="I1163" t="s">
        <v>745</v>
      </c>
      <c r="J1163" t="s">
        <v>746</v>
      </c>
      <c r="K1163" t="s">
        <v>747</v>
      </c>
      <c r="L1163">
        <v>1368</v>
      </c>
      <c r="N1163">
        <v>1011</v>
      </c>
      <c r="O1163" t="s">
        <v>690</v>
      </c>
      <c r="P1163" t="s">
        <v>690</v>
      </c>
      <c r="Q1163">
        <v>1</v>
      </c>
      <c r="W1163">
        <v>0</v>
      </c>
      <c r="X1163">
        <v>-2083101341</v>
      </c>
      <c r="Y1163">
        <f>((AT1163*1.25)*1.2)</f>
        <v>0.03</v>
      </c>
      <c r="AA1163">
        <v>0</v>
      </c>
      <c r="AB1163">
        <v>8.08</v>
      </c>
      <c r="AC1163">
        <v>0</v>
      </c>
      <c r="AD1163">
        <v>0</v>
      </c>
      <c r="AE1163">
        <v>0</v>
      </c>
      <c r="AF1163">
        <v>0.8</v>
      </c>
      <c r="AG1163">
        <v>0</v>
      </c>
      <c r="AH1163">
        <v>0</v>
      </c>
      <c r="AI1163">
        <v>1</v>
      </c>
      <c r="AJ1163">
        <v>9.4600000000000009</v>
      </c>
      <c r="AK1163">
        <v>1</v>
      </c>
      <c r="AL1163">
        <v>1</v>
      </c>
      <c r="AM1163">
        <v>2</v>
      </c>
      <c r="AN1163">
        <v>0</v>
      </c>
      <c r="AO1163">
        <v>1</v>
      </c>
      <c r="AP1163">
        <v>1</v>
      </c>
      <c r="AQ1163">
        <v>0</v>
      </c>
      <c r="AR1163">
        <v>0</v>
      </c>
      <c r="AS1163" t="s">
        <v>3</v>
      </c>
      <c r="AT1163">
        <v>0.02</v>
      </c>
      <c r="AU1163" t="s">
        <v>140</v>
      </c>
      <c r="AV1163">
        <v>0</v>
      </c>
      <c r="AW1163">
        <v>2</v>
      </c>
      <c r="AX1163">
        <v>85738585</v>
      </c>
      <c r="AY1163">
        <v>1</v>
      </c>
      <c r="AZ1163">
        <v>0</v>
      </c>
      <c r="BA1163">
        <v>1139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CV1163">
        <v>0</v>
      </c>
      <c r="CW1163">
        <f>ROUND(Y1163*Source!I637*DO1163,9)</f>
        <v>0</v>
      </c>
      <c r="CX1163">
        <f>ROUND(Y1163*Source!I637,9)</f>
        <v>0.15</v>
      </c>
      <c r="CY1163">
        <f>AB1163</f>
        <v>8.08</v>
      </c>
      <c r="CZ1163">
        <f>AF1163</f>
        <v>0.8</v>
      </c>
      <c r="DA1163">
        <f>AJ1163</f>
        <v>9.4600000000000009</v>
      </c>
      <c r="DB1163">
        <f>ROUND(((ROUND(AT1163*CZ1163,2)*1.25)*1.2),6)</f>
        <v>0.03</v>
      </c>
      <c r="DC1163">
        <f>ROUND(((ROUND(AT1163*AG1163,2)*1.25)*1.2),6)</f>
        <v>0</v>
      </c>
      <c r="DD1163" t="s">
        <v>3</v>
      </c>
      <c r="DE1163" t="s">
        <v>3</v>
      </c>
      <c r="DF1163">
        <f t="shared" si="643"/>
        <v>0</v>
      </c>
      <c r="DG1163">
        <f>ROUND(ROUND(AF1163*AJ1163,2)*CX1163,2)</f>
        <v>1.1399999999999999</v>
      </c>
      <c r="DH1163">
        <f>ROUND(ROUND(AG1163,2)*CX1163,2)</f>
        <v>0</v>
      </c>
      <c r="DI1163">
        <f t="shared" si="650"/>
        <v>0</v>
      </c>
      <c r="DJ1163">
        <f>DG1163</f>
        <v>1.1399999999999999</v>
      </c>
      <c r="DK1163">
        <v>0</v>
      </c>
      <c r="DL1163" t="s">
        <v>3</v>
      </c>
      <c r="DM1163">
        <v>0</v>
      </c>
      <c r="DN1163" t="s">
        <v>3</v>
      </c>
      <c r="DO1163">
        <v>0</v>
      </c>
    </row>
    <row r="1164" spans="1:119" x14ac:dyDescent="0.2">
      <c r="A1164">
        <f>ROW(Source!A637)</f>
        <v>637</v>
      </c>
      <c r="B1164">
        <v>85736473</v>
      </c>
      <c r="C1164">
        <v>85738581</v>
      </c>
      <c r="D1164">
        <v>85229166</v>
      </c>
      <c r="E1164">
        <v>1</v>
      </c>
      <c r="F1164">
        <v>1</v>
      </c>
      <c r="G1164">
        <v>1081</v>
      </c>
      <c r="H1164">
        <v>2</v>
      </c>
      <c r="I1164" t="s">
        <v>727</v>
      </c>
      <c r="J1164" t="s">
        <v>728</v>
      </c>
      <c r="K1164" t="s">
        <v>729</v>
      </c>
      <c r="L1164">
        <v>1368</v>
      </c>
      <c r="N1164">
        <v>1011</v>
      </c>
      <c r="O1164" t="s">
        <v>690</v>
      </c>
      <c r="P1164" t="s">
        <v>690</v>
      </c>
      <c r="Q1164">
        <v>1</v>
      </c>
      <c r="W1164">
        <v>0</v>
      </c>
      <c r="X1164">
        <v>-44940208</v>
      </c>
      <c r="Y1164">
        <f>((AT1164*1.25)*1.2)</f>
        <v>1.35E-2</v>
      </c>
      <c r="AA1164">
        <v>0</v>
      </c>
      <c r="AB1164">
        <v>2758.65</v>
      </c>
      <c r="AC1164">
        <v>1017.92</v>
      </c>
      <c r="AD1164">
        <v>0</v>
      </c>
      <c r="AE1164">
        <v>0</v>
      </c>
      <c r="AF1164">
        <v>179.17</v>
      </c>
      <c r="AG1164">
        <v>16.93</v>
      </c>
      <c r="AH1164">
        <v>0</v>
      </c>
      <c r="AI1164">
        <v>1</v>
      </c>
      <c r="AJ1164">
        <v>14.43</v>
      </c>
      <c r="AK1164">
        <v>56.35</v>
      </c>
      <c r="AL1164">
        <v>1</v>
      </c>
      <c r="AM1164">
        <v>2</v>
      </c>
      <c r="AN1164">
        <v>0</v>
      </c>
      <c r="AO1164">
        <v>1</v>
      </c>
      <c r="AP1164">
        <v>1</v>
      </c>
      <c r="AQ1164">
        <v>0</v>
      </c>
      <c r="AR1164">
        <v>0</v>
      </c>
      <c r="AS1164" t="s">
        <v>3</v>
      </c>
      <c r="AT1164">
        <v>8.9999999999999993E-3</v>
      </c>
      <c r="AU1164" t="s">
        <v>140</v>
      </c>
      <c r="AV1164">
        <v>0</v>
      </c>
      <c r="AW1164">
        <v>2</v>
      </c>
      <c r="AX1164">
        <v>85738584</v>
      </c>
      <c r="AY1164">
        <v>1</v>
      </c>
      <c r="AZ1164">
        <v>0</v>
      </c>
      <c r="BA1164">
        <v>1140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CV1164">
        <v>0</v>
      </c>
      <c r="CW1164">
        <f>ROUND(Y1164*Source!I637*DO1164,9)</f>
        <v>1.1427750000000001</v>
      </c>
      <c r="CX1164">
        <f>ROUND(Y1164*Source!I637,9)</f>
        <v>6.7500000000000004E-2</v>
      </c>
      <c r="CY1164">
        <f>AB1164</f>
        <v>2758.65</v>
      </c>
      <c r="CZ1164">
        <f>AF1164</f>
        <v>179.17</v>
      </c>
      <c r="DA1164">
        <f>AJ1164</f>
        <v>14.43</v>
      </c>
      <c r="DB1164">
        <f>ROUND(((ROUND(AT1164*CZ1164,2)*1.25)*1.2),6)</f>
        <v>2.415</v>
      </c>
      <c r="DC1164">
        <f>ROUND(((ROUND(AT1164*AG1164,2)*1.25)*1.2),6)</f>
        <v>0.22500000000000001</v>
      </c>
      <c r="DD1164" t="s">
        <v>3</v>
      </c>
      <c r="DE1164" t="s">
        <v>3</v>
      </c>
      <c r="DF1164">
        <f t="shared" si="643"/>
        <v>0</v>
      </c>
      <c r="DG1164">
        <f>ROUND(ROUND(AF1164*AJ1164,2)*CX1164,2)</f>
        <v>174.52</v>
      </c>
      <c r="DH1164">
        <f>ROUND(ROUND(AG1164*AK1164,2)*CX1164,2)</f>
        <v>64.400000000000006</v>
      </c>
      <c r="DI1164">
        <f t="shared" si="650"/>
        <v>0</v>
      </c>
      <c r="DJ1164">
        <f>DG1164</f>
        <v>174.52</v>
      </c>
      <c r="DK1164">
        <v>0</v>
      </c>
      <c r="DL1164" t="s">
        <v>707</v>
      </c>
      <c r="DM1164">
        <v>0</v>
      </c>
      <c r="DN1164" t="s">
        <v>686</v>
      </c>
      <c r="DO1164">
        <v>16.93</v>
      </c>
    </row>
    <row r="1165" spans="1:119" x14ac:dyDescent="0.2">
      <c r="A1165">
        <f>ROW(Source!A637)</f>
        <v>637</v>
      </c>
      <c r="B1165">
        <v>85736473</v>
      </c>
      <c r="C1165">
        <v>85738581</v>
      </c>
      <c r="D1165">
        <v>85200671</v>
      </c>
      <c r="E1165">
        <v>1</v>
      </c>
      <c r="F1165">
        <v>1</v>
      </c>
      <c r="G1165">
        <v>1081</v>
      </c>
      <c r="H1165">
        <v>3</v>
      </c>
      <c r="I1165" t="s">
        <v>730</v>
      </c>
      <c r="J1165" t="s">
        <v>731</v>
      </c>
      <c r="K1165" t="s">
        <v>732</v>
      </c>
      <c r="L1165">
        <v>1346</v>
      </c>
      <c r="N1165">
        <v>1009</v>
      </c>
      <c r="O1165" t="s">
        <v>723</v>
      </c>
      <c r="P1165" t="s">
        <v>723</v>
      </c>
      <c r="Q1165">
        <v>1</v>
      </c>
      <c r="W1165">
        <v>0</v>
      </c>
      <c r="X1165">
        <v>1021383118</v>
      </c>
      <c r="Y1165">
        <f t="shared" ref="Y1165:Y1172" si="652">((AT1165*1)*1)</f>
        <v>1.2E-2</v>
      </c>
      <c r="AA1165">
        <v>315.23</v>
      </c>
      <c r="AB1165">
        <v>0</v>
      </c>
      <c r="AC1165">
        <v>0</v>
      </c>
      <c r="AD1165">
        <v>0</v>
      </c>
      <c r="AE1165">
        <v>37.979999999999997</v>
      </c>
      <c r="AF1165">
        <v>0</v>
      </c>
      <c r="AG1165">
        <v>0</v>
      </c>
      <c r="AH1165">
        <v>0</v>
      </c>
      <c r="AI1165">
        <v>8.3000000000000007</v>
      </c>
      <c r="AJ1165">
        <v>1</v>
      </c>
      <c r="AK1165">
        <v>1</v>
      </c>
      <c r="AL1165">
        <v>1</v>
      </c>
      <c r="AM1165">
        <v>2</v>
      </c>
      <c r="AN1165">
        <v>0</v>
      </c>
      <c r="AO1165">
        <v>1</v>
      </c>
      <c r="AP1165">
        <v>1</v>
      </c>
      <c r="AQ1165">
        <v>0</v>
      </c>
      <c r="AR1165">
        <v>0</v>
      </c>
      <c r="AS1165" t="s">
        <v>3</v>
      </c>
      <c r="AT1165">
        <v>1.2E-2</v>
      </c>
      <c r="AU1165" t="s">
        <v>42</v>
      </c>
      <c r="AV1165">
        <v>0</v>
      </c>
      <c r="AW1165">
        <v>2</v>
      </c>
      <c r="AX1165">
        <v>85738586</v>
      </c>
      <c r="AY1165">
        <v>1</v>
      </c>
      <c r="AZ1165">
        <v>0</v>
      </c>
      <c r="BA1165">
        <v>1141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CV1165">
        <v>0</v>
      </c>
      <c r="CW1165">
        <v>0</v>
      </c>
      <c r="CX1165">
        <f>ROUND(Y1165*Source!I637,9)</f>
        <v>0.06</v>
      </c>
      <c r="CY1165">
        <f t="shared" ref="CY1165:CY1172" si="653">AA1165</f>
        <v>315.23</v>
      </c>
      <c r="CZ1165">
        <f t="shared" ref="CZ1165:CZ1172" si="654">AE1165</f>
        <v>37.979999999999997</v>
      </c>
      <c r="DA1165">
        <f t="shared" ref="DA1165:DA1172" si="655">AI1165</f>
        <v>8.3000000000000007</v>
      </c>
      <c r="DB1165">
        <f t="shared" ref="DB1165:DB1172" si="656">ROUND(((ROUND(AT1165*CZ1165,2)*1)*1),6)</f>
        <v>0.46</v>
      </c>
      <c r="DC1165">
        <f t="shared" ref="DC1165:DC1172" si="657">ROUND(((ROUND(AT1165*AG1165,2)*1)*1),6)</f>
        <v>0</v>
      </c>
      <c r="DD1165" t="s">
        <v>3</v>
      </c>
      <c r="DE1165" t="s">
        <v>3</v>
      </c>
      <c r="DF1165">
        <f t="shared" ref="DF1165:DF1172" si="658">ROUND(ROUND(AE1165*AI1165,2)*CX1165,2)</f>
        <v>18.91</v>
      </c>
      <c r="DG1165">
        <f t="shared" ref="DG1165:DG1172" si="659">ROUND(ROUND(AF1165,2)*CX1165,2)</f>
        <v>0</v>
      </c>
      <c r="DH1165">
        <f t="shared" ref="DH1165:DH1172" si="660">ROUND(ROUND(AG1165,2)*CX1165,2)</f>
        <v>0</v>
      </c>
      <c r="DI1165">
        <f t="shared" si="650"/>
        <v>0</v>
      </c>
      <c r="DJ1165">
        <f t="shared" ref="DJ1165:DJ1172" si="661">DF1165</f>
        <v>18.91</v>
      </c>
      <c r="DK1165">
        <v>0</v>
      </c>
      <c r="DL1165" t="s">
        <v>3</v>
      </c>
      <c r="DM1165">
        <v>0</v>
      </c>
      <c r="DN1165" t="s">
        <v>3</v>
      </c>
      <c r="DO1165">
        <v>0</v>
      </c>
    </row>
    <row r="1166" spans="1:119" x14ac:dyDescent="0.2">
      <c r="A1166">
        <f>ROW(Source!A637)</f>
        <v>637</v>
      </c>
      <c r="B1166">
        <v>85736473</v>
      </c>
      <c r="C1166">
        <v>85738581</v>
      </c>
      <c r="D1166">
        <v>85199092</v>
      </c>
      <c r="E1166">
        <v>1</v>
      </c>
      <c r="F1166">
        <v>1</v>
      </c>
      <c r="G1166">
        <v>1081</v>
      </c>
      <c r="H1166">
        <v>3</v>
      </c>
      <c r="I1166" t="s">
        <v>826</v>
      </c>
      <c r="J1166" t="s">
        <v>827</v>
      </c>
      <c r="K1166" t="s">
        <v>828</v>
      </c>
      <c r="L1166">
        <v>1348</v>
      </c>
      <c r="N1166">
        <v>1009</v>
      </c>
      <c r="O1166" t="s">
        <v>700</v>
      </c>
      <c r="P1166" t="s">
        <v>700</v>
      </c>
      <c r="Q1166">
        <v>1000</v>
      </c>
      <c r="W1166">
        <v>0</v>
      </c>
      <c r="X1166">
        <v>1827646295</v>
      </c>
      <c r="Y1166">
        <f t="shared" si="652"/>
        <v>6.9999999999999999E-6</v>
      </c>
      <c r="AA1166">
        <v>205069.5</v>
      </c>
      <c r="AB1166">
        <v>0</v>
      </c>
      <c r="AC1166">
        <v>0</v>
      </c>
      <c r="AD1166">
        <v>0</v>
      </c>
      <c r="AE1166">
        <v>25762.5</v>
      </c>
      <c r="AF1166">
        <v>0</v>
      </c>
      <c r="AG1166">
        <v>0</v>
      </c>
      <c r="AH1166">
        <v>0</v>
      </c>
      <c r="AI1166">
        <v>7.96</v>
      </c>
      <c r="AJ1166">
        <v>1</v>
      </c>
      <c r="AK1166">
        <v>1</v>
      </c>
      <c r="AL1166">
        <v>1</v>
      </c>
      <c r="AM1166">
        <v>2</v>
      </c>
      <c r="AN1166">
        <v>0</v>
      </c>
      <c r="AO1166">
        <v>1</v>
      </c>
      <c r="AP1166">
        <v>1</v>
      </c>
      <c r="AQ1166">
        <v>0</v>
      </c>
      <c r="AR1166">
        <v>0</v>
      </c>
      <c r="AS1166" t="s">
        <v>3</v>
      </c>
      <c r="AT1166">
        <v>6.9999999999999999E-6</v>
      </c>
      <c r="AU1166" t="s">
        <v>42</v>
      </c>
      <c r="AV1166">
        <v>0</v>
      </c>
      <c r="AW1166">
        <v>2</v>
      </c>
      <c r="AX1166">
        <v>85738587</v>
      </c>
      <c r="AY1166">
        <v>1</v>
      </c>
      <c r="AZ1166">
        <v>0</v>
      </c>
      <c r="BA1166">
        <v>1142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CV1166">
        <v>0</v>
      </c>
      <c r="CW1166">
        <v>0</v>
      </c>
      <c r="CX1166">
        <f>ROUND(Y1166*Source!I637,9)</f>
        <v>3.4999999999999997E-5</v>
      </c>
      <c r="CY1166">
        <f t="shared" si="653"/>
        <v>205069.5</v>
      </c>
      <c r="CZ1166">
        <f t="shared" si="654"/>
        <v>25762.5</v>
      </c>
      <c r="DA1166">
        <f t="shared" si="655"/>
        <v>7.96</v>
      </c>
      <c r="DB1166">
        <f t="shared" si="656"/>
        <v>0.18</v>
      </c>
      <c r="DC1166">
        <f t="shared" si="657"/>
        <v>0</v>
      </c>
      <c r="DD1166" t="s">
        <v>3</v>
      </c>
      <c r="DE1166" t="s">
        <v>3</v>
      </c>
      <c r="DF1166">
        <f t="shared" si="658"/>
        <v>7.18</v>
      </c>
      <c r="DG1166">
        <f t="shared" si="659"/>
        <v>0</v>
      </c>
      <c r="DH1166">
        <f t="shared" si="660"/>
        <v>0</v>
      </c>
      <c r="DI1166">
        <f t="shared" si="650"/>
        <v>0</v>
      </c>
      <c r="DJ1166">
        <f t="shared" si="661"/>
        <v>7.18</v>
      </c>
      <c r="DK1166">
        <v>0</v>
      </c>
      <c r="DL1166" t="s">
        <v>3</v>
      </c>
      <c r="DM1166">
        <v>0</v>
      </c>
      <c r="DN1166" t="s">
        <v>3</v>
      </c>
      <c r="DO1166">
        <v>0</v>
      </c>
    </row>
    <row r="1167" spans="1:119" x14ac:dyDescent="0.2">
      <c r="A1167">
        <f>ROW(Source!A637)</f>
        <v>637</v>
      </c>
      <c r="B1167">
        <v>85736473</v>
      </c>
      <c r="C1167">
        <v>85738581</v>
      </c>
      <c r="D1167">
        <v>85201473</v>
      </c>
      <c r="E1167">
        <v>1</v>
      </c>
      <c r="F1167">
        <v>1</v>
      </c>
      <c r="G1167">
        <v>1081</v>
      </c>
      <c r="H1167">
        <v>3</v>
      </c>
      <c r="I1167" t="s">
        <v>717</v>
      </c>
      <c r="J1167" t="s">
        <v>718</v>
      </c>
      <c r="K1167" t="s">
        <v>719</v>
      </c>
      <c r="L1167">
        <v>1355</v>
      </c>
      <c r="N1167">
        <v>1010</v>
      </c>
      <c r="O1167" t="s">
        <v>70</v>
      </c>
      <c r="P1167" t="s">
        <v>70</v>
      </c>
      <c r="Q1167">
        <v>100</v>
      </c>
      <c r="W1167">
        <v>0</v>
      </c>
      <c r="X1167">
        <v>-252588073</v>
      </c>
      <c r="Y1167">
        <f t="shared" si="652"/>
        <v>0.04</v>
      </c>
      <c r="AA1167">
        <v>60.01</v>
      </c>
      <c r="AB1167">
        <v>0</v>
      </c>
      <c r="AC1167">
        <v>0</v>
      </c>
      <c r="AD1167">
        <v>0</v>
      </c>
      <c r="AE1167">
        <v>15.04</v>
      </c>
      <c r="AF1167">
        <v>0</v>
      </c>
      <c r="AG1167">
        <v>0</v>
      </c>
      <c r="AH1167">
        <v>0</v>
      </c>
      <c r="AI1167">
        <v>3.99</v>
      </c>
      <c r="AJ1167">
        <v>1</v>
      </c>
      <c r="AK1167">
        <v>1</v>
      </c>
      <c r="AL1167">
        <v>1</v>
      </c>
      <c r="AM1167">
        <v>2</v>
      </c>
      <c r="AN1167">
        <v>0</v>
      </c>
      <c r="AO1167">
        <v>1</v>
      </c>
      <c r="AP1167">
        <v>1</v>
      </c>
      <c r="AQ1167">
        <v>0</v>
      </c>
      <c r="AR1167">
        <v>0</v>
      </c>
      <c r="AS1167" t="s">
        <v>3</v>
      </c>
      <c r="AT1167">
        <v>0.04</v>
      </c>
      <c r="AU1167" t="s">
        <v>42</v>
      </c>
      <c r="AV1167">
        <v>0</v>
      </c>
      <c r="AW1167">
        <v>2</v>
      </c>
      <c r="AX1167">
        <v>85738588</v>
      </c>
      <c r="AY1167">
        <v>1</v>
      </c>
      <c r="AZ1167">
        <v>0</v>
      </c>
      <c r="BA1167">
        <v>1143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CV1167">
        <v>0</v>
      </c>
      <c r="CW1167">
        <v>0</v>
      </c>
      <c r="CX1167">
        <f>ROUND(Y1167*Source!I637,9)</f>
        <v>0.2</v>
      </c>
      <c r="CY1167">
        <f t="shared" si="653"/>
        <v>60.01</v>
      </c>
      <c r="CZ1167">
        <f t="shared" si="654"/>
        <v>15.04</v>
      </c>
      <c r="DA1167">
        <f t="shared" si="655"/>
        <v>3.99</v>
      </c>
      <c r="DB1167">
        <f t="shared" si="656"/>
        <v>0.6</v>
      </c>
      <c r="DC1167">
        <f t="shared" si="657"/>
        <v>0</v>
      </c>
      <c r="DD1167" t="s">
        <v>3</v>
      </c>
      <c r="DE1167" t="s">
        <v>3</v>
      </c>
      <c r="DF1167">
        <f t="shared" si="658"/>
        <v>12</v>
      </c>
      <c r="DG1167">
        <f t="shared" si="659"/>
        <v>0</v>
      </c>
      <c r="DH1167">
        <f t="shared" si="660"/>
        <v>0</v>
      </c>
      <c r="DI1167">
        <f t="shared" si="650"/>
        <v>0</v>
      </c>
      <c r="DJ1167">
        <f t="shared" si="661"/>
        <v>12</v>
      </c>
      <c r="DK1167">
        <v>0</v>
      </c>
      <c r="DL1167" t="s">
        <v>3</v>
      </c>
      <c r="DM1167">
        <v>0</v>
      </c>
      <c r="DN1167" t="s">
        <v>3</v>
      </c>
      <c r="DO1167">
        <v>0</v>
      </c>
    </row>
    <row r="1168" spans="1:119" x14ac:dyDescent="0.2">
      <c r="A1168">
        <f>ROW(Source!A637)</f>
        <v>637</v>
      </c>
      <c r="B1168">
        <v>85736473</v>
      </c>
      <c r="C1168">
        <v>85738581</v>
      </c>
      <c r="D1168">
        <v>85201548</v>
      </c>
      <c r="E1168">
        <v>1</v>
      </c>
      <c r="F1168">
        <v>1</v>
      </c>
      <c r="G1168">
        <v>1081</v>
      </c>
      <c r="H1168">
        <v>3</v>
      </c>
      <c r="I1168" t="s">
        <v>829</v>
      </c>
      <c r="J1168" t="s">
        <v>830</v>
      </c>
      <c r="K1168" t="s">
        <v>831</v>
      </c>
      <c r="L1168">
        <v>1348</v>
      </c>
      <c r="N1168">
        <v>1009</v>
      </c>
      <c r="O1168" t="s">
        <v>700</v>
      </c>
      <c r="P1168" t="s">
        <v>700</v>
      </c>
      <c r="Q1168">
        <v>1000</v>
      </c>
      <c r="W1168">
        <v>0</v>
      </c>
      <c r="X1168">
        <v>2055051593</v>
      </c>
      <c r="Y1168">
        <f t="shared" si="652"/>
        <v>6.9999999999999994E-5</v>
      </c>
      <c r="AA1168">
        <v>91949.74</v>
      </c>
      <c r="AB1168">
        <v>0</v>
      </c>
      <c r="AC1168">
        <v>0</v>
      </c>
      <c r="AD1168">
        <v>0</v>
      </c>
      <c r="AE1168">
        <v>12425.64</v>
      </c>
      <c r="AF1168">
        <v>0</v>
      </c>
      <c r="AG1168">
        <v>0</v>
      </c>
      <c r="AH1168">
        <v>0</v>
      </c>
      <c r="AI1168">
        <v>7.4</v>
      </c>
      <c r="AJ1168">
        <v>1</v>
      </c>
      <c r="AK1168">
        <v>1</v>
      </c>
      <c r="AL1168">
        <v>1</v>
      </c>
      <c r="AM1168">
        <v>2</v>
      </c>
      <c r="AN1168">
        <v>0</v>
      </c>
      <c r="AO1168">
        <v>1</v>
      </c>
      <c r="AP1168">
        <v>1</v>
      </c>
      <c r="AQ1168">
        <v>0</v>
      </c>
      <c r="AR1168">
        <v>0</v>
      </c>
      <c r="AS1168" t="s">
        <v>3</v>
      </c>
      <c r="AT1168">
        <v>6.9999999999999994E-5</v>
      </c>
      <c r="AU1168" t="s">
        <v>42</v>
      </c>
      <c r="AV1168">
        <v>0</v>
      </c>
      <c r="AW1168">
        <v>2</v>
      </c>
      <c r="AX1168">
        <v>85738589</v>
      </c>
      <c r="AY1168">
        <v>1</v>
      </c>
      <c r="AZ1168">
        <v>0</v>
      </c>
      <c r="BA1168">
        <v>1144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CV1168">
        <v>0</v>
      </c>
      <c r="CW1168">
        <v>0</v>
      </c>
      <c r="CX1168">
        <f>ROUND(Y1168*Source!I637,9)</f>
        <v>3.5E-4</v>
      </c>
      <c r="CY1168">
        <f t="shared" si="653"/>
        <v>91949.74</v>
      </c>
      <c r="CZ1168">
        <f t="shared" si="654"/>
        <v>12425.64</v>
      </c>
      <c r="DA1168">
        <f t="shared" si="655"/>
        <v>7.4</v>
      </c>
      <c r="DB1168">
        <f t="shared" si="656"/>
        <v>0.87</v>
      </c>
      <c r="DC1168">
        <f t="shared" si="657"/>
        <v>0</v>
      </c>
      <c r="DD1168" t="s">
        <v>3</v>
      </c>
      <c r="DE1168" t="s">
        <v>3</v>
      </c>
      <c r="DF1168">
        <f t="shared" si="658"/>
        <v>32.18</v>
      </c>
      <c r="DG1168">
        <f t="shared" si="659"/>
        <v>0</v>
      </c>
      <c r="DH1168">
        <f t="shared" si="660"/>
        <v>0</v>
      </c>
      <c r="DI1168">
        <f t="shared" si="650"/>
        <v>0</v>
      </c>
      <c r="DJ1168">
        <f t="shared" si="661"/>
        <v>32.18</v>
      </c>
      <c r="DK1168">
        <v>0</v>
      </c>
      <c r="DL1168" t="s">
        <v>3</v>
      </c>
      <c r="DM1168">
        <v>0</v>
      </c>
      <c r="DN1168" t="s">
        <v>3</v>
      </c>
      <c r="DO1168">
        <v>0</v>
      </c>
    </row>
    <row r="1169" spans="1:119" x14ac:dyDescent="0.2">
      <c r="A1169">
        <f>ROW(Source!A637)</f>
        <v>637</v>
      </c>
      <c r="B1169">
        <v>85736473</v>
      </c>
      <c r="C1169">
        <v>85738581</v>
      </c>
      <c r="D1169">
        <v>85199230</v>
      </c>
      <c r="E1169">
        <v>1</v>
      </c>
      <c r="F1169">
        <v>1</v>
      </c>
      <c r="G1169">
        <v>1081</v>
      </c>
      <c r="H1169">
        <v>3</v>
      </c>
      <c r="I1169" t="s">
        <v>736</v>
      </c>
      <c r="J1169" t="s">
        <v>737</v>
      </c>
      <c r="K1169" t="s">
        <v>738</v>
      </c>
      <c r="L1169">
        <v>1348</v>
      </c>
      <c r="N1169">
        <v>1009</v>
      </c>
      <c r="O1169" t="s">
        <v>700</v>
      </c>
      <c r="P1169" t="s">
        <v>700</v>
      </c>
      <c r="Q1169">
        <v>1000</v>
      </c>
      <c r="W1169">
        <v>0</v>
      </c>
      <c r="X1169">
        <v>1270042986</v>
      </c>
      <c r="Y1169">
        <f t="shared" si="652"/>
        <v>8.0000000000000007E-5</v>
      </c>
      <c r="AA1169">
        <v>55941.2</v>
      </c>
      <c r="AB1169">
        <v>0</v>
      </c>
      <c r="AC1169">
        <v>0</v>
      </c>
      <c r="AD1169">
        <v>0</v>
      </c>
      <c r="AE1169">
        <v>16214.84</v>
      </c>
      <c r="AF1169">
        <v>0</v>
      </c>
      <c r="AG1169">
        <v>0</v>
      </c>
      <c r="AH1169">
        <v>0</v>
      </c>
      <c r="AI1169">
        <v>3.45</v>
      </c>
      <c r="AJ1169">
        <v>1</v>
      </c>
      <c r="AK1169">
        <v>1</v>
      </c>
      <c r="AL1169">
        <v>1</v>
      </c>
      <c r="AM1169">
        <v>2</v>
      </c>
      <c r="AN1169">
        <v>0</v>
      </c>
      <c r="AO1169">
        <v>1</v>
      </c>
      <c r="AP1169">
        <v>1</v>
      </c>
      <c r="AQ1169">
        <v>0</v>
      </c>
      <c r="AR1169">
        <v>0</v>
      </c>
      <c r="AS1169" t="s">
        <v>3</v>
      </c>
      <c r="AT1169">
        <v>8.0000000000000007E-5</v>
      </c>
      <c r="AU1169" t="s">
        <v>42</v>
      </c>
      <c r="AV1169">
        <v>0</v>
      </c>
      <c r="AW1169">
        <v>2</v>
      </c>
      <c r="AX1169">
        <v>85738590</v>
      </c>
      <c r="AY1169">
        <v>1</v>
      </c>
      <c r="AZ1169">
        <v>0</v>
      </c>
      <c r="BA1169">
        <v>1145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CV1169">
        <v>0</v>
      </c>
      <c r="CW1169">
        <v>0</v>
      </c>
      <c r="CX1169">
        <f>ROUND(Y1169*Source!I637,9)</f>
        <v>4.0000000000000002E-4</v>
      </c>
      <c r="CY1169">
        <f t="shared" si="653"/>
        <v>55941.2</v>
      </c>
      <c r="CZ1169">
        <f t="shared" si="654"/>
        <v>16214.84</v>
      </c>
      <c r="DA1169">
        <f t="shared" si="655"/>
        <v>3.45</v>
      </c>
      <c r="DB1169">
        <f t="shared" si="656"/>
        <v>1.3</v>
      </c>
      <c r="DC1169">
        <f t="shared" si="657"/>
        <v>0</v>
      </c>
      <c r="DD1169" t="s">
        <v>3</v>
      </c>
      <c r="DE1169" t="s">
        <v>3</v>
      </c>
      <c r="DF1169">
        <f t="shared" si="658"/>
        <v>22.38</v>
      </c>
      <c r="DG1169">
        <f t="shared" si="659"/>
        <v>0</v>
      </c>
      <c r="DH1169">
        <f t="shared" si="660"/>
        <v>0</v>
      </c>
      <c r="DI1169">
        <f t="shared" si="650"/>
        <v>0</v>
      </c>
      <c r="DJ1169">
        <f t="shared" si="661"/>
        <v>22.38</v>
      </c>
      <c r="DK1169">
        <v>0</v>
      </c>
      <c r="DL1169" t="s">
        <v>3</v>
      </c>
      <c r="DM1169">
        <v>0</v>
      </c>
      <c r="DN1169" t="s">
        <v>3</v>
      </c>
      <c r="DO1169">
        <v>0</v>
      </c>
    </row>
    <row r="1170" spans="1:119" x14ac:dyDescent="0.2">
      <c r="A1170">
        <f>ROW(Source!A637)</f>
        <v>637</v>
      </c>
      <c r="B1170">
        <v>85736473</v>
      </c>
      <c r="C1170">
        <v>85738581</v>
      </c>
      <c r="D1170">
        <v>85199398</v>
      </c>
      <c r="E1170">
        <v>1</v>
      </c>
      <c r="F1170">
        <v>1</v>
      </c>
      <c r="G1170">
        <v>1081</v>
      </c>
      <c r="H1170">
        <v>3</v>
      </c>
      <c r="I1170" t="s">
        <v>739</v>
      </c>
      <c r="J1170" t="s">
        <v>740</v>
      </c>
      <c r="K1170" t="s">
        <v>741</v>
      </c>
      <c r="L1170">
        <v>1346</v>
      </c>
      <c r="N1170">
        <v>1009</v>
      </c>
      <c r="O1170" t="s">
        <v>723</v>
      </c>
      <c r="P1170" t="s">
        <v>723</v>
      </c>
      <c r="Q1170">
        <v>1</v>
      </c>
      <c r="W1170">
        <v>0</v>
      </c>
      <c r="X1170">
        <v>488689173</v>
      </c>
      <c r="Y1170">
        <f t="shared" si="652"/>
        <v>0.04</v>
      </c>
      <c r="AA1170">
        <v>85.81</v>
      </c>
      <c r="AB1170">
        <v>0</v>
      </c>
      <c r="AC1170">
        <v>0</v>
      </c>
      <c r="AD1170">
        <v>0</v>
      </c>
      <c r="AE1170">
        <v>20.190000000000001</v>
      </c>
      <c r="AF1170">
        <v>0</v>
      </c>
      <c r="AG1170">
        <v>0</v>
      </c>
      <c r="AH1170">
        <v>0</v>
      </c>
      <c r="AI1170">
        <v>4.25</v>
      </c>
      <c r="AJ1170">
        <v>1</v>
      </c>
      <c r="AK1170">
        <v>1</v>
      </c>
      <c r="AL1170">
        <v>1</v>
      </c>
      <c r="AM1170">
        <v>2</v>
      </c>
      <c r="AN1170">
        <v>0</v>
      </c>
      <c r="AO1170">
        <v>1</v>
      </c>
      <c r="AP1170">
        <v>1</v>
      </c>
      <c r="AQ1170">
        <v>0</v>
      </c>
      <c r="AR1170">
        <v>0</v>
      </c>
      <c r="AS1170" t="s">
        <v>3</v>
      </c>
      <c r="AT1170">
        <v>0.04</v>
      </c>
      <c r="AU1170" t="s">
        <v>42</v>
      </c>
      <c r="AV1170">
        <v>0</v>
      </c>
      <c r="AW1170">
        <v>2</v>
      </c>
      <c r="AX1170">
        <v>85738591</v>
      </c>
      <c r="AY1170">
        <v>1</v>
      </c>
      <c r="AZ1170">
        <v>0</v>
      </c>
      <c r="BA1170">
        <v>1146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CV1170">
        <v>0</v>
      </c>
      <c r="CW1170">
        <v>0</v>
      </c>
      <c r="CX1170">
        <f>ROUND(Y1170*Source!I637,9)</f>
        <v>0.2</v>
      </c>
      <c r="CY1170">
        <f t="shared" si="653"/>
        <v>85.81</v>
      </c>
      <c r="CZ1170">
        <f t="shared" si="654"/>
        <v>20.190000000000001</v>
      </c>
      <c r="DA1170">
        <f t="shared" si="655"/>
        <v>4.25</v>
      </c>
      <c r="DB1170">
        <f t="shared" si="656"/>
        <v>0.81</v>
      </c>
      <c r="DC1170">
        <f t="shared" si="657"/>
        <v>0</v>
      </c>
      <c r="DD1170" t="s">
        <v>3</v>
      </c>
      <c r="DE1170" t="s">
        <v>3</v>
      </c>
      <c r="DF1170">
        <f t="shared" si="658"/>
        <v>17.16</v>
      </c>
      <c r="DG1170">
        <f t="shared" si="659"/>
        <v>0</v>
      </c>
      <c r="DH1170">
        <f t="shared" si="660"/>
        <v>0</v>
      </c>
      <c r="DI1170">
        <f t="shared" si="650"/>
        <v>0</v>
      </c>
      <c r="DJ1170">
        <f t="shared" si="661"/>
        <v>17.16</v>
      </c>
      <c r="DK1170">
        <v>0</v>
      </c>
      <c r="DL1170" t="s">
        <v>3</v>
      </c>
      <c r="DM1170">
        <v>0</v>
      </c>
      <c r="DN1170" t="s">
        <v>3</v>
      </c>
      <c r="DO1170">
        <v>0</v>
      </c>
    </row>
    <row r="1171" spans="1:119" x14ac:dyDescent="0.2">
      <c r="A1171">
        <f>ROW(Source!A637)</f>
        <v>637</v>
      </c>
      <c r="B1171">
        <v>85736473</v>
      </c>
      <c r="C1171">
        <v>85738581</v>
      </c>
      <c r="D1171">
        <v>85205759</v>
      </c>
      <c r="E1171">
        <v>1</v>
      </c>
      <c r="F1171">
        <v>1</v>
      </c>
      <c r="G1171">
        <v>1081</v>
      </c>
      <c r="H1171">
        <v>3</v>
      </c>
      <c r="I1171" t="s">
        <v>832</v>
      </c>
      <c r="J1171" t="s">
        <v>833</v>
      </c>
      <c r="K1171" t="s">
        <v>834</v>
      </c>
      <c r="L1171">
        <v>1346</v>
      </c>
      <c r="N1171">
        <v>1009</v>
      </c>
      <c r="O1171" t="s">
        <v>723</v>
      </c>
      <c r="P1171" t="s">
        <v>723</v>
      </c>
      <c r="Q1171">
        <v>1</v>
      </c>
      <c r="W1171">
        <v>0</v>
      </c>
      <c r="X1171">
        <v>-257232086</v>
      </c>
      <c r="Y1171">
        <f t="shared" si="652"/>
        <v>0.2</v>
      </c>
      <c r="AA1171">
        <v>1271.75</v>
      </c>
      <c r="AB1171">
        <v>0</v>
      </c>
      <c r="AC1171">
        <v>0</v>
      </c>
      <c r="AD1171">
        <v>0</v>
      </c>
      <c r="AE1171">
        <v>134.01</v>
      </c>
      <c r="AF1171">
        <v>0</v>
      </c>
      <c r="AG1171">
        <v>0</v>
      </c>
      <c r="AH1171">
        <v>0</v>
      </c>
      <c r="AI1171">
        <v>9.49</v>
      </c>
      <c r="AJ1171">
        <v>1</v>
      </c>
      <c r="AK1171">
        <v>1</v>
      </c>
      <c r="AL1171">
        <v>1</v>
      </c>
      <c r="AM1171">
        <v>2</v>
      </c>
      <c r="AN1171">
        <v>0</v>
      </c>
      <c r="AO1171">
        <v>1</v>
      </c>
      <c r="AP1171">
        <v>1</v>
      </c>
      <c r="AQ1171">
        <v>0</v>
      </c>
      <c r="AR1171">
        <v>0</v>
      </c>
      <c r="AS1171" t="s">
        <v>3</v>
      </c>
      <c r="AT1171">
        <v>0.2</v>
      </c>
      <c r="AU1171" t="s">
        <v>42</v>
      </c>
      <c r="AV1171">
        <v>0</v>
      </c>
      <c r="AW1171">
        <v>2</v>
      </c>
      <c r="AX1171">
        <v>85738592</v>
      </c>
      <c r="AY1171">
        <v>1</v>
      </c>
      <c r="AZ1171">
        <v>0</v>
      </c>
      <c r="BA1171">
        <v>1147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CV1171">
        <v>0</v>
      </c>
      <c r="CW1171">
        <v>0</v>
      </c>
      <c r="CX1171">
        <f>ROUND(Y1171*Source!I637,9)</f>
        <v>1</v>
      </c>
      <c r="CY1171">
        <f t="shared" si="653"/>
        <v>1271.75</v>
      </c>
      <c r="CZ1171">
        <f t="shared" si="654"/>
        <v>134.01</v>
      </c>
      <c r="DA1171">
        <f t="shared" si="655"/>
        <v>9.49</v>
      </c>
      <c r="DB1171">
        <f t="shared" si="656"/>
        <v>26.8</v>
      </c>
      <c r="DC1171">
        <f t="shared" si="657"/>
        <v>0</v>
      </c>
      <c r="DD1171" t="s">
        <v>3</v>
      </c>
      <c r="DE1171" t="s">
        <v>3</v>
      </c>
      <c r="DF1171">
        <f t="shared" si="658"/>
        <v>1271.75</v>
      </c>
      <c r="DG1171">
        <f t="shared" si="659"/>
        <v>0</v>
      </c>
      <c r="DH1171">
        <f t="shared" si="660"/>
        <v>0</v>
      </c>
      <c r="DI1171">
        <f t="shared" si="650"/>
        <v>0</v>
      </c>
      <c r="DJ1171">
        <f t="shared" si="661"/>
        <v>1271.75</v>
      </c>
      <c r="DK1171">
        <v>0</v>
      </c>
      <c r="DL1171" t="s">
        <v>3</v>
      </c>
      <c r="DM1171">
        <v>0</v>
      </c>
      <c r="DN1171" t="s">
        <v>3</v>
      </c>
      <c r="DO1171">
        <v>0</v>
      </c>
    </row>
    <row r="1172" spans="1:119" x14ac:dyDescent="0.2">
      <c r="A1172">
        <f>ROW(Source!A637)</f>
        <v>637</v>
      </c>
      <c r="B1172">
        <v>85736473</v>
      </c>
      <c r="C1172">
        <v>85738581</v>
      </c>
      <c r="D1172">
        <v>85217876</v>
      </c>
      <c r="E1172">
        <v>1</v>
      </c>
      <c r="F1172">
        <v>1</v>
      </c>
      <c r="G1172">
        <v>1081</v>
      </c>
      <c r="H1172">
        <v>3</v>
      </c>
      <c r="I1172" t="s">
        <v>654</v>
      </c>
      <c r="J1172" t="s">
        <v>656</v>
      </c>
      <c r="K1172" t="s">
        <v>655</v>
      </c>
      <c r="L1172">
        <v>1391</v>
      </c>
      <c r="N1172">
        <v>1013</v>
      </c>
      <c r="O1172" t="s">
        <v>229</v>
      </c>
      <c r="P1172" t="s">
        <v>229</v>
      </c>
      <c r="Q1172">
        <v>1</v>
      </c>
      <c r="W1172">
        <v>0</v>
      </c>
      <c r="X1172">
        <v>-1473418313</v>
      </c>
      <c r="Y1172">
        <f t="shared" si="652"/>
        <v>1</v>
      </c>
      <c r="AA1172">
        <v>11639.19</v>
      </c>
      <c r="AB1172">
        <v>0</v>
      </c>
      <c r="AC1172">
        <v>0</v>
      </c>
      <c r="AD1172">
        <v>0</v>
      </c>
      <c r="AE1172">
        <v>2409.77</v>
      </c>
      <c r="AF1172">
        <v>0</v>
      </c>
      <c r="AG1172">
        <v>0</v>
      </c>
      <c r="AH1172">
        <v>0</v>
      </c>
      <c r="AI1172">
        <v>4.83</v>
      </c>
      <c r="AJ1172">
        <v>1</v>
      </c>
      <c r="AK1172">
        <v>1</v>
      </c>
      <c r="AL1172">
        <v>1</v>
      </c>
      <c r="AM1172">
        <v>0</v>
      </c>
      <c r="AN1172">
        <v>0</v>
      </c>
      <c r="AO1172">
        <v>0</v>
      </c>
      <c r="AP1172">
        <v>1</v>
      </c>
      <c r="AQ1172">
        <v>0</v>
      </c>
      <c r="AR1172">
        <v>0</v>
      </c>
      <c r="AS1172" t="s">
        <v>3</v>
      </c>
      <c r="AT1172">
        <v>1</v>
      </c>
      <c r="AU1172" t="s">
        <v>42</v>
      </c>
      <c r="AV1172">
        <v>0</v>
      </c>
      <c r="AW1172">
        <v>1</v>
      </c>
      <c r="AX1172">
        <v>-1</v>
      </c>
      <c r="AY1172">
        <v>0</v>
      </c>
      <c r="AZ1172">
        <v>0</v>
      </c>
      <c r="BA1172" t="s">
        <v>3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CV1172">
        <v>0</v>
      </c>
      <c r="CW1172">
        <v>0</v>
      </c>
      <c r="CX1172">
        <f>ROUND(Y1172*Source!I637,9)</f>
        <v>5</v>
      </c>
      <c r="CY1172">
        <f t="shared" si="653"/>
        <v>11639.19</v>
      </c>
      <c r="CZ1172">
        <f t="shared" si="654"/>
        <v>2409.77</v>
      </c>
      <c r="DA1172">
        <f t="shared" si="655"/>
        <v>4.83</v>
      </c>
      <c r="DB1172">
        <f t="shared" si="656"/>
        <v>2409.77</v>
      </c>
      <c r="DC1172">
        <f t="shared" si="657"/>
        <v>0</v>
      </c>
      <c r="DD1172" t="s">
        <v>3</v>
      </c>
      <c r="DE1172" t="s">
        <v>3</v>
      </c>
      <c r="DF1172">
        <f t="shared" si="658"/>
        <v>58195.95</v>
      </c>
      <c r="DG1172">
        <f t="shared" si="659"/>
        <v>0</v>
      </c>
      <c r="DH1172">
        <f t="shared" si="660"/>
        <v>0</v>
      </c>
      <c r="DI1172">
        <f t="shared" si="650"/>
        <v>0</v>
      </c>
      <c r="DJ1172">
        <f t="shared" si="661"/>
        <v>58195.95</v>
      </c>
      <c r="DK1172">
        <v>0</v>
      </c>
      <c r="DL1172" t="s">
        <v>3</v>
      </c>
      <c r="DM1172">
        <v>0</v>
      </c>
      <c r="DN1172" t="s">
        <v>3</v>
      </c>
      <c r="DO117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114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85737060</v>
      </c>
      <c r="C1">
        <v>85737053</v>
      </c>
      <c r="D1">
        <v>85164021</v>
      </c>
      <c r="E1">
        <v>1081</v>
      </c>
      <c r="F1">
        <v>1</v>
      </c>
      <c r="G1">
        <v>1081</v>
      </c>
      <c r="H1">
        <v>1</v>
      </c>
      <c r="I1" t="s">
        <v>684</v>
      </c>
      <c r="J1" t="s">
        <v>3</v>
      </c>
      <c r="K1" t="s">
        <v>685</v>
      </c>
      <c r="L1">
        <v>1191</v>
      </c>
      <c r="N1">
        <v>1013</v>
      </c>
      <c r="O1" t="s">
        <v>686</v>
      </c>
      <c r="P1" t="s">
        <v>686</v>
      </c>
      <c r="Q1">
        <v>1</v>
      </c>
      <c r="X1">
        <v>26.56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25</v>
      </c>
      <c r="AG1">
        <v>31.871999999999996</v>
      </c>
      <c r="AH1">
        <v>2</v>
      </c>
      <c r="AI1">
        <v>85737060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ROW(Source!A28)</f>
        <v>28</v>
      </c>
      <c r="B2">
        <v>85737061</v>
      </c>
      <c r="C2">
        <v>85737053</v>
      </c>
      <c r="D2">
        <v>85229635</v>
      </c>
      <c r="E2">
        <v>1</v>
      </c>
      <c r="F2">
        <v>1</v>
      </c>
      <c r="G2">
        <v>1081</v>
      </c>
      <c r="H2">
        <v>2</v>
      </c>
      <c r="I2" t="s">
        <v>687</v>
      </c>
      <c r="J2" t="s">
        <v>688</v>
      </c>
      <c r="K2" t="s">
        <v>689</v>
      </c>
      <c r="L2">
        <v>1368</v>
      </c>
      <c r="N2">
        <v>1011</v>
      </c>
      <c r="O2" t="s">
        <v>690</v>
      </c>
      <c r="P2" t="s">
        <v>690</v>
      </c>
      <c r="Q2">
        <v>1</v>
      </c>
      <c r="X2">
        <v>2.5</v>
      </c>
      <c r="Y2">
        <v>0</v>
      </c>
      <c r="Z2">
        <v>0.28000000000000003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25</v>
      </c>
      <c r="AG2">
        <v>3</v>
      </c>
      <c r="AH2">
        <v>2</v>
      </c>
      <c r="AI2">
        <v>85737061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ROW(Source!A28)</f>
        <v>28</v>
      </c>
      <c r="B3">
        <v>85737062</v>
      </c>
      <c r="C3">
        <v>85737053</v>
      </c>
      <c r="D3">
        <v>85198892</v>
      </c>
      <c r="E3">
        <v>1</v>
      </c>
      <c r="F3">
        <v>1</v>
      </c>
      <c r="G3">
        <v>1081</v>
      </c>
      <c r="H3">
        <v>3</v>
      </c>
      <c r="I3" t="s">
        <v>691</v>
      </c>
      <c r="J3" t="s">
        <v>692</v>
      </c>
      <c r="K3" t="s">
        <v>693</v>
      </c>
      <c r="L3">
        <v>1339</v>
      </c>
      <c r="N3">
        <v>1007</v>
      </c>
      <c r="O3" t="s">
        <v>694</v>
      </c>
      <c r="P3" t="s">
        <v>694</v>
      </c>
      <c r="Q3">
        <v>1</v>
      </c>
      <c r="X3">
        <v>0.36</v>
      </c>
      <c r="Y3">
        <v>53.42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24</v>
      </c>
      <c r="AG3">
        <v>0.36</v>
      </c>
      <c r="AH3">
        <v>2</v>
      </c>
      <c r="AI3">
        <v>85737062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ROW(Source!A28)</f>
        <v>28</v>
      </c>
      <c r="B4">
        <v>85737063</v>
      </c>
      <c r="C4">
        <v>85737053</v>
      </c>
      <c r="D4">
        <v>85199158</v>
      </c>
      <c r="E4">
        <v>1</v>
      </c>
      <c r="F4">
        <v>1</v>
      </c>
      <c r="G4">
        <v>1081</v>
      </c>
      <c r="H4">
        <v>3</v>
      </c>
      <c r="I4" t="s">
        <v>695</v>
      </c>
      <c r="J4" t="s">
        <v>696</v>
      </c>
      <c r="K4" t="s">
        <v>697</v>
      </c>
      <c r="L4">
        <v>1339</v>
      </c>
      <c r="N4">
        <v>1007</v>
      </c>
      <c r="O4" t="s">
        <v>694</v>
      </c>
      <c r="P4" t="s">
        <v>694</v>
      </c>
      <c r="Q4">
        <v>1</v>
      </c>
      <c r="X4">
        <v>2.29</v>
      </c>
      <c r="Y4">
        <v>5.82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24</v>
      </c>
      <c r="AG4">
        <v>2.29</v>
      </c>
      <c r="AH4">
        <v>2</v>
      </c>
      <c r="AI4">
        <v>85737063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ROW(Source!A28)</f>
        <v>28</v>
      </c>
      <c r="B5">
        <v>85737064</v>
      </c>
      <c r="C5">
        <v>85737053</v>
      </c>
      <c r="D5">
        <v>85164005</v>
      </c>
      <c r="E5">
        <v>1081</v>
      </c>
      <c r="F5">
        <v>1</v>
      </c>
      <c r="G5">
        <v>1081</v>
      </c>
      <c r="H5">
        <v>3</v>
      </c>
      <c r="I5" t="s">
        <v>698</v>
      </c>
      <c r="J5" t="s">
        <v>3</v>
      </c>
      <c r="K5" t="s">
        <v>699</v>
      </c>
      <c r="L5">
        <v>1348</v>
      </c>
      <c r="N5">
        <v>1009</v>
      </c>
      <c r="O5" t="s">
        <v>700</v>
      </c>
      <c r="P5" t="s">
        <v>700</v>
      </c>
      <c r="Q5">
        <v>1000</v>
      </c>
      <c r="X5">
        <v>0.21199999999999999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24</v>
      </c>
      <c r="AG5">
        <v>0.21199999999999999</v>
      </c>
      <c r="AH5">
        <v>2</v>
      </c>
      <c r="AI5">
        <v>85737064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ROW(Source!A29)</f>
        <v>29</v>
      </c>
      <c r="B6">
        <v>85737060</v>
      </c>
      <c r="C6">
        <v>85737053</v>
      </c>
      <c r="D6">
        <v>85164021</v>
      </c>
      <c r="E6">
        <v>1081</v>
      </c>
      <c r="F6">
        <v>1</v>
      </c>
      <c r="G6">
        <v>1081</v>
      </c>
      <c r="H6">
        <v>1</v>
      </c>
      <c r="I6" t="s">
        <v>684</v>
      </c>
      <c r="J6" t="s">
        <v>3</v>
      </c>
      <c r="K6" t="s">
        <v>685</v>
      </c>
      <c r="L6">
        <v>1191</v>
      </c>
      <c r="N6">
        <v>1013</v>
      </c>
      <c r="O6" t="s">
        <v>686</v>
      </c>
      <c r="P6" t="s">
        <v>686</v>
      </c>
      <c r="Q6">
        <v>1</v>
      </c>
      <c r="X6">
        <v>26.56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 t="s">
        <v>25</v>
      </c>
      <c r="AG6">
        <v>31.871999999999996</v>
      </c>
      <c r="AH6">
        <v>2</v>
      </c>
      <c r="AI6">
        <v>85737060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ROW(Source!A29)</f>
        <v>29</v>
      </c>
      <c r="B7">
        <v>85737061</v>
      </c>
      <c r="C7">
        <v>85737053</v>
      </c>
      <c r="D7">
        <v>85229635</v>
      </c>
      <c r="E7">
        <v>1</v>
      </c>
      <c r="F7">
        <v>1</v>
      </c>
      <c r="G7">
        <v>1081</v>
      </c>
      <c r="H7">
        <v>2</v>
      </c>
      <c r="I7" t="s">
        <v>687</v>
      </c>
      <c r="J7" t="s">
        <v>688</v>
      </c>
      <c r="K7" t="s">
        <v>689</v>
      </c>
      <c r="L7">
        <v>1368</v>
      </c>
      <c r="N7">
        <v>1011</v>
      </c>
      <c r="O7" t="s">
        <v>690</v>
      </c>
      <c r="P7" t="s">
        <v>690</v>
      </c>
      <c r="Q7">
        <v>1</v>
      </c>
      <c r="X7">
        <v>2.5</v>
      </c>
      <c r="Y7">
        <v>0</v>
      </c>
      <c r="Z7">
        <v>0.28000000000000003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25</v>
      </c>
      <c r="AG7">
        <v>3</v>
      </c>
      <c r="AH7">
        <v>2</v>
      </c>
      <c r="AI7">
        <v>85737061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ROW(Source!A29)</f>
        <v>29</v>
      </c>
      <c r="B8">
        <v>85737062</v>
      </c>
      <c r="C8">
        <v>85737053</v>
      </c>
      <c r="D8">
        <v>85198892</v>
      </c>
      <c r="E8">
        <v>1</v>
      </c>
      <c r="F8">
        <v>1</v>
      </c>
      <c r="G8">
        <v>1081</v>
      </c>
      <c r="H8">
        <v>3</v>
      </c>
      <c r="I8" t="s">
        <v>691</v>
      </c>
      <c r="J8" t="s">
        <v>692</v>
      </c>
      <c r="K8" t="s">
        <v>693</v>
      </c>
      <c r="L8">
        <v>1339</v>
      </c>
      <c r="N8">
        <v>1007</v>
      </c>
      <c r="O8" t="s">
        <v>694</v>
      </c>
      <c r="P8" t="s">
        <v>694</v>
      </c>
      <c r="Q8">
        <v>1</v>
      </c>
      <c r="X8">
        <v>0.36</v>
      </c>
      <c r="Y8">
        <v>53.42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24</v>
      </c>
      <c r="AG8">
        <v>0.36</v>
      </c>
      <c r="AH8">
        <v>2</v>
      </c>
      <c r="AI8">
        <v>85737062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ROW(Source!A29)</f>
        <v>29</v>
      </c>
      <c r="B9">
        <v>85737063</v>
      </c>
      <c r="C9">
        <v>85737053</v>
      </c>
      <c r="D9">
        <v>85199158</v>
      </c>
      <c r="E9">
        <v>1</v>
      </c>
      <c r="F9">
        <v>1</v>
      </c>
      <c r="G9">
        <v>1081</v>
      </c>
      <c r="H9">
        <v>3</v>
      </c>
      <c r="I9" t="s">
        <v>695</v>
      </c>
      <c r="J9" t="s">
        <v>696</v>
      </c>
      <c r="K9" t="s">
        <v>697</v>
      </c>
      <c r="L9">
        <v>1339</v>
      </c>
      <c r="N9">
        <v>1007</v>
      </c>
      <c r="O9" t="s">
        <v>694</v>
      </c>
      <c r="P9" t="s">
        <v>694</v>
      </c>
      <c r="Q9">
        <v>1</v>
      </c>
      <c r="X9">
        <v>2.29</v>
      </c>
      <c r="Y9">
        <v>5.82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24</v>
      </c>
      <c r="AG9">
        <v>2.29</v>
      </c>
      <c r="AH9">
        <v>2</v>
      </c>
      <c r="AI9">
        <v>85737063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ROW(Source!A29)</f>
        <v>29</v>
      </c>
      <c r="B10">
        <v>85737064</v>
      </c>
      <c r="C10">
        <v>85737053</v>
      </c>
      <c r="D10">
        <v>85164005</v>
      </c>
      <c r="E10">
        <v>1081</v>
      </c>
      <c r="F10">
        <v>1</v>
      </c>
      <c r="G10">
        <v>1081</v>
      </c>
      <c r="H10">
        <v>3</v>
      </c>
      <c r="I10" t="s">
        <v>698</v>
      </c>
      <c r="J10" t="s">
        <v>3</v>
      </c>
      <c r="K10" t="s">
        <v>699</v>
      </c>
      <c r="L10">
        <v>1348</v>
      </c>
      <c r="N10">
        <v>1009</v>
      </c>
      <c r="O10" t="s">
        <v>700</v>
      </c>
      <c r="P10" t="s">
        <v>700</v>
      </c>
      <c r="Q10">
        <v>1000</v>
      </c>
      <c r="X10">
        <v>0.21199999999999999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24</v>
      </c>
      <c r="AG10">
        <v>0.21199999999999999</v>
      </c>
      <c r="AH10">
        <v>2</v>
      </c>
      <c r="AI10">
        <v>85737064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ROW(Source!A30)</f>
        <v>30</v>
      </c>
      <c r="B11">
        <v>85737065</v>
      </c>
      <c r="C11">
        <v>85737054</v>
      </c>
      <c r="D11">
        <v>85164021</v>
      </c>
      <c r="E11">
        <v>1081</v>
      </c>
      <c r="F11">
        <v>1</v>
      </c>
      <c r="G11">
        <v>1081</v>
      </c>
      <c r="H11">
        <v>1</v>
      </c>
      <c r="I11" t="s">
        <v>684</v>
      </c>
      <c r="J11" t="s">
        <v>3</v>
      </c>
      <c r="K11" t="s">
        <v>685</v>
      </c>
      <c r="L11">
        <v>1191</v>
      </c>
      <c r="N11">
        <v>1013</v>
      </c>
      <c r="O11" t="s">
        <v>686</v>
      </c>
      <c r="P11" t="s">
        <v>686</v>
      </c>
      <c r="Q11">
        <v>1</v>
      </c>
      <c r="X11">
        <v>45.52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t="s">
        <v>25</v>
      </c>
      <c r="AG11">
        <v>54.624000000000002</v>
      </c>
      <c r="AH11">
        <v>2</v>
      </c>
      <c r="AI11">
        <v>85737065</v>
      </c>
      <c r="AJ11">
        <v>11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ROW(Source!A30)</f>
        <v>30</v>
      </c>
      <c r="B12">
        <v>85737066</v>
      </c>
      <c r="C12">
        <v>85737054</v>
      </c>
      <c r="D12">
        <v>85229635</v>
      </c>
      <c r="E12">
        <v>1</v>
      </c>
      <c r="F12">
        <v>1</v>
      </c>
      <c r="G12">
        <v>1081</v>
      </c>
      <c r="H12">
        <v>2</v>
      </c>
      <c r="I12" t="s">
        <v>687</v>
      </c>
      <c r="J12" t="s">
        <v>688</v>
      </c>
      <c r="K12" t="s">
        <v>689</v>
      </c>
      <c r="L12">
        <v>1368</v>
      </c>
      <c r="N12">
        <v>1011</v>
      </c>
      <c r="O12" t="s">
        <v>690</v>
      </c>
      <c r="P12" t="s">
        <v>690</v>
      </c>
      <c r="Q12">
        <v>1</v>
      </c>
      <c r="X12">
        <v>4.5</v>
      </c>
      <c r="Y12">
        <v>0</v>
      </c>
      <c r="Z12">
        <v>0.28000000000000003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25</v>
      </c>
      <c r="AG12">
        <v>5.3999999999999995</v>
      </c>
      <c r="AH12">
        <v>2</v>
      </c>
      <c r="AI12">
        <v>85737066</v>
      </c>
      <c r="AJ12">
        <v>12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ROW(Source!A30)</f>
        <v>30</v>
      </c>
      <c r="B13">
        <v>85737067</v>
      </c>
      <c r="C13">
        <v>85737054</v>
      </c>
      <c r="D13">
        <v>85198892</v>
      </c>
      <c r="E13">
        <v>1</v>
      </c>
      <c r="F13">
        <v>1</v>
      </c>
      <c r="G13">
        <v>1081</v>
      </c>
      <c r="H13">
        <v>3</v>
      </c>
      <c r="I13" t="s">
        <v>691</v>
      </c>
      <c r="J13" t="s">
        <v>692</v>
      </c>
      <c r="K13" t="s">
        <v>693</v>
      </c>
      <c r="L13">
        <v>1339</v>
      </c>
      <c r="N13">
        <v>1007</v>
      </c>
      <c r="O13" t="s">
        <v>694</v>
      </c>
      <c r="P13" t="s">
        <v>694</v>
      </c>
      <c r="Q13">
        <v>1</v>
      </c>
      <c r="X13">
        <v>0.51</v>
      </c>
      <c r="Y13">
        <v>53.42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24</v>
      </c>
      <c r="AG13">
        <v>0.51</v>
      </c>
      <c r="AH13">
        <v>2</v>
      </c>
      <c r="AI13">
        <v>85737067</v>
      </c>
      <c r="AJ13">
        <v>13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ROW(Source!A30)</f>
        <v>30</v>
      </c>
      <c r="B14">
        <v>85737068</v>
      </c>
      <c r="C14">
        <v>85737054</v>
      </c>
      <c r="D14">
        <v>85199158</v>
      </c>
      <c r="E14">
        <v>1</v>
      </c>
      <c r="F14">
        <v>1</v>
      </c>
      <c r="G14">
        <v>1081</v>
      </c>
      <c r="H14">
        <v>3</v>
      </c>
      <c r="I14" t="s">
        <v>695</v>
      </c>
      <c r="J14" t="s">
        <v>696</v>
      </c>
      <c r="K14" t="s">
        <v>697</v>
      </c>
      <c r="L14">
        <v>1339</v>
      </c>
      <c r="N14">
        <v>1007</v>
      </c>
      <c r="O14" t="s">
        <v>694</v>
      </c>
      <c r="P14" t="s">
        <v>694</v>
      </c>
      <c r="Q14">
        <v>1</v>
      </c>
      <c r="X14">
        <v>3.25</v>
      </c>
      <c r="Y14">
        <v>5.82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24</v>
      </c>
      <c r="AG14">
        <v>3.25</v>
      </c>
      <c r="AH14">
        <v>2</v>
      </c>
      <c r="AI14">
        <v>85737068</v>
      </c>
      <c r="AJ14">
        <v>14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ROW(Source!A30)</f>
        <v>30</v>
      </c>
      <c r="B15">
        <v>85737069</v>
      </c>
      <c r="C15">
        <v>85737054</v>
      </c>
      <c r="D15">
        <v>85164005</v>
      </c>
      <c r="E15">
        <v>1081</v>
      </c>
      <c r="F15">
        <v>1</v>
      </c>
      <c r="G15">
        <v>1081</v>
      </c>
      <c r="H15">
        <v>3</v>
      </c>
      <c r="I15" t="s">
        <v>698</v>
      </c>
      <c r="J15" t="s">
        <v>3</v>
      </c>
      <c r="K15" t="s">
        <v>699</v>
      </c>
      <c r="L15">
        <v>1348</v>
      </c>
      <c r="N15">
        <v>1009</v>
      </c>
      <c r="O15" t="s">
        <v>700</v>
      </c>
      <c r="P15" t="s">
        <v>700</v>
      </c>
      <c r="Q15">
        <v>1000</v>
      </c>
      <c r="X15">
        <v>0.33300000000000002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 t="s">
        <v>24</v>
      </c>
      <c r="AG15">
        <v>0.33300000000000002</v>
      </c>
      <c r="AH15">
        <v>2</v>
      </c>
      <c r="AI15">
        <v>85737069</v>
      </c>
      <c r="AJ15">
        <v>15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ROW(Source!A31)</f>
        <v>31</v>
      </c>
      <c r="B16">
        <v>85737065</v>
      </c>
      <c r="C16">
        <v>85737054</v>
      </c>
      <c r="D16">
        <v>85164021</v>
      </c>
      <c r="E16">
        <v>1081</v>
      </c>
      <c r="F16">
        <v>1</v>
      </c>
      <c r="G16">
        <v>1081</v>
      </c>
      <c r="H16">
        <v>1</v>
      </c>
      <c r="I16" t="s">
        <v>684</v>
      </c>
      <c r="J16" t="s">
        <v>3</v>
      </c>
      <c r="K16" t="s">
        <v>685</v>
      </c>
      <c r="L16">
        <v>1191</v>
      </c>
      <c r="N16">
        <v>1013</v>
      </c>
      <c r="O16" t="s">
        <v>686</v>
      </c>
      <c r="P16" t="s">
        <v>686</v>
      </c>
      <c r="Q16">
        <v>1</v>
      </c>
      <c r="X16">
        <v>45.52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 t="s">
        <v>25</v>
      </c>
      <c r="AG16">
        <v>54.624000000000002</v>
      </c>
      <c r="AH16">
        <v>2</v>
      </c>
      <c r="AI16">
        <v>85737065</v>
      </c>
      <c r="AJ16">
        <v>16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ROW(Source!A31)</f>
        <v>31</v>
      </c>
      <c r="B17">
        <v>85737066</v>
      </c>
      <c r="C17">
        <v>85737054</v>
      </c>
      <c r="D17">
        <v>85229635</v>
      </c>
      <c r="E17">
        <v>1</v>
      </c>
      <c r="F17">
        <v>1</v>
      </c>
      <c r="G17">
        <v>1081</v>
      </c>
      <c r="H17">
        <v>2</v>
      </c>
      <c r="I17" t="s">
        <v>687</v>
      </c>
      <c r="J17" t="s">
        <v>688</v>
      </c>
      <c r="K17" t="s">
        <v>689</v>
      </c>
      <c r="L17">
        <v>1368</v>
      </c>
      <c r="N17">
        <v>1011</v>
      </c>
      <c r="O17" t="s">
        <v>690</v>
      </c>
      <c r="P17" t="s">
        <v>690</v>
      </c>
      <c r="Q17">
        <v>1</v>
      </c>
      <c r="X17">
        <v>4.5</v>
      </c>
      <c r="Y17">
        <v>0</v>
      </c>
      <c r="Z17">
        <v>0.28000000000000003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25</v>
      </c>
      <c r="AG17">
        <v>5.3999999999999995</v>
      </c>
      <c r="AH17">
        <v>2</v>
      </c>
      <c r="AI17">
        <v>85737066</v>
      </c>
      <c r="AJ17">
        <v>17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ROW(Source!A31)</f>
        <v>31</v>
      </c>
      <c r="B18">
        <v>85737067</v>
      </c>
      <c r="C18">
        <v>85737054</v>
      </c>
      <c r="D18">
        <v>85198892</v>
      </c>
      <c r="E18">
        <v>1</v>
      </c>
      <c r="F18">
        <v>1</v>
      </c>
      <c r="G18">
        <v>1081</v>
      </c>
      <c r="H18">
        <v>3</v>
      </c>
      <c r="I18" t="s">
        <v>691</v>
      </c>
      <c r="J18" t="s">
        <v>692</v>
      </c>
      <c r="K18" t="s">
        <v>693</v>
      </c>
      <c r="L18">
        <v>1339</v>
      </c>
      <c r="N18">
        <v>1007</v>
      </c>
      <c r="O18" t="s">
        <v>694</v>
      </c>
      <c r="P18" t="s">
        <v>694</v>
      </c>
      <c r="Q18">
        <v>1</v>
      </c>
      <c r="X18">
        <v>0.51</v>
      </c>
      <c r="Y18">
        <v>53.42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24</v>
      </c>
      <c r="AG18">
        <v>0.51</v>
      </c>
      <c r="AH18">
        <v>2</v>
      </c>
      <c r="AI18">
        <v>85737067</v>
      </c>
      <c r="AJ18">
        <v>18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ROW(Source!A31)</f>
        <v>31</v>
      </c>
      <c r="B19">
        <v>85737068</v>
      </c>
      <c r="C19">
        <v>85737054</v>
      </c>
      <c r="D19">
        <v>85199158</v>
      </c>
      <c r="E19">
        <v>1</v>
      </c>
      <c r="F19">
        <v>1</v>
      </c>
      <c r="G19">
        <v>1081</v>
      </c>
      <c r="H19">
        <v>3</v>
      </c>
      <c r="I19" t="s">
        <v>695</v>
      </c>
      <c r="J19" t="s">
        <v>696</v>
      </c>
      <c r="K19" t="s">
        <v>697</v>
      </c>
      <c r="L19">
        <v>1339</v>
      </c>
      <c r="N19">
        <v>1007</v>
      </c>
      <c r="O19" t="s">
        <v>694</v>
      </c>
      <c r="P19" t="s">
        <v>694</v>
      </c>
      <c r="Q19">
        <v>1</v>
      </c>
      <c r="X19">
        <v>3.25</v>
      </c>
      <c r="Y19">
        <v>5.82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24</v>
      </c>
      <c r="AG19">
        <v>3.25</v>
      </c>
      <c r="AH19">
        <v>2</v>
      </c>
      <c r="AI19">
        <v>85737068</v>
      </c>
      <c r="AJ19">
        <v>19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ROW(Source!A31)</f>
        <v>31</v>
      </c>
      <c r="B20">
        <v>85737069</v>
      </c>
      <c r="C20">
        <v>85737054</v>
      </c>
      <c r="D20">
        <v>85164005</v>
      </c>
      <c r="E20">
        <v>1081</v>
      </c>
      <c r="F20">
        <v>1</v>
      </c>
      <c r="G20">
        <v>1081</v>
      </c>
      <c r="H20">
        <v>3</v>
      </c>
      <c r="I20" t="s">
        <v>698</v>
      </c>
      <c r="J20" t="s">
        <v>3</v>
      </c>
      <c r="K20" t="s">
        <v>699</v>
      </c>
      <c r="L20">
        <v>1348</v>
      </c>
      <c r="N20">
        <v>1009</v>
      </c>
      <c r="O20" t="s">
        <v>700</v>
      </c>
      <c r="P20" t="s">
        <v>700</v>
      </c>
      <c r="Q20">
        <v>1000</v>
      </c>
      <c r="X20">
        <v>0.33300000000000002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24</v>
      </c>
      <c r="AG20">
        <v>0.33300000000000002</v>
      </c>
      <c r="AH20">
        <v>2</v>
      </c>
      <c r="AI20">
        <v>85737069</v>
      </c>
      <c r="AJ20">
        <v>20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ROW(Source!A32)</f>
        <v>32</v>
      </c>
      <c r="B21">
        <v>85737070</v>
      </c>
      <c r="C21">
        <v>85737055</v>
      </c>
      <c r="D21">
        <v>85164021</v>
      </c>
      <c r="E21">
        <v>1081</v>
      </c>
      <c r="F21">
        <v>1</v>
      </c>
      <c r="G21">
        <v>1081</v>
      </c>
      <c r="H21">
        <v>1</v>
      </c>
      <c r="I21" t="s">
        <v>684</v>
      </c>
      <c r="J21" t="s">
        <v>3</v>
      </c>
      <c r="K21" t="s">
        <v>685</v>
      </c>
      <c r="L21">
        <v>1191</v>
      </c>
      <c r="N21">
        <v>1013</v>
      </c>
      <c r="O21" t="s">
        <v>686</v>
      </c>
      <c r="P21" t="s">
        <v>686</v>
      </c>
      <c r="Q21">
        <v>1</v>
      </c>
      <c r="X21">
        <v>60.32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 t="s">
        <v>25</v>
      </c>
      <c r="AG21">
        <v>72.384</v>
      </c>
      <c r="AH21">
        <v>2</v>
      </c>
      <c r="AI21">
        <v>85737070</v>
      </c>
      <c r="AJ21">
        <v>21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ROW(Source!A32)</f>
        <v>32</v>
      </c>
      <c r="B22">
        <v>85737071</v>
      </c>
      <c r="C22">
        <v>85737055</v>
      </c>
      <c r="D22">
        <v>85229635</v>
      </c>
      <c r="E22">
        <v>1</v>
      </c>
      <c r="F22">
        <v>1</v>
      </c>
      <c r="G22">
        <v>1081</v>
      </c>
      <c r="H22">
        <v>2</v>
      </c>
      <c r="I22" t="s">
        <v>687</v>
      </c>
      <c r="J22" t="s">
        <v>688</v>
      </c>
      <c r="K22" t="s">
        <v>689</v>
      </c>
      <c r="L22">
        <v>1368</v>
      </c>
      <c r="N22">
        <v>1011</v>
      </c>
      <c r="O22" t="s">
        <v>690</v>
      </c>
      <c r="P22" t="s">
        <v>690</v>
      </c>
      <c r="Q22">
        <v>1</v>
      </c>
      <c r="X22">
        <v>4.9000000000000004</v>
      </c>
      <c r="Y22">
        <v>0</v>
      </c>
      <c r="Z22">
        <v>0.28000000000000003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25</v>
      </c>
      <c r="AG22">
        <v>5.88</v>
      </c>
      <c r="AH22">
        <v>2</v>
      </c>
      <c r="AI22">
        <v>85737071</v>
      </c>
      <c r="AJ22">
        <v>22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ROW(Source!A32)</f>
        <v>32</v>
      </c>
      <c r="B23">
        <v>85737072</v>
      </c>
      <c r="C23">
        <v>85737055</v>
      </c>
      <c r="D23">
        <v>85198892</v>
      </c>
      <c r="E23">
        <v>1</v>
      </c>
      <c r="F23">
        <v>1</v>
      </c>
      <c r="G23">
        <v>1081</v>
      </c>
      <c r="H23">
        <v>3</v>
      </c>
      <c r="I23" t="s">
        <v>691</v>
      </c>
      <c r="J23" t="s">
        <v>692</v>
      </c>
      <c r="K23" t="s">
        <v>693</v>
      </c>
      <c r="L23">
        <v>1339</v>
      </c>
      <c r="N23">
        <v>1007</v>
      </c>
      <c r="O23" t="s">
        <v>694</v>
      </c>
      <c r="P23" t="s">
        <v>694</v>
      </c>
      <c r="Q23">
        <v>1</v>
      </c>
      <c r="X23">
        <v>0.61</v>
      </c>
      <c r="Y23">
        <v>53.42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24</v>
      </c>
      <c r="AG23">
        <v>0.61</v>
      </c>
      <c r="AH23">
        <v>2</v>
      </c>
      <c r="AI23">
        <v>85737072</v>
      </c>
      <c r="AJ23">
        <v>23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ROW(Source!A32)</f>
        <v>32</v>
      </c>
      <c r="B24">
        <v>85737073</v>
      </c>
      <c r="C24">
        <v>85737055</v>
      </c>
      <c r="D24">
        <v>85199158</v>
      </c>
      <c r="E24">
        <v>1</v>
      </c>
      <c r="F24">
        <v>1</v>
      </c>
      <c r="G24">
        <v>1081</v>
      </c>
      <c r="H24">
        <v>3</v>
      </c>
      <c r="I24" t="s">
        <v>695</v>
      </c>
      <c r="J24" t="s">
        <v>696</v>
      </c>
      <c r="K24" t="s">
        <v>697</v>
      </c>
      <c r="L24">
        <v>1339</v>
      </c>
      <c r="N24">
        <v>1007</v>
      </c>
      <c r="O24" t="s">
        <v>694</v>
      </c>
      <c r="P24" t="s">
        <v>694</v>
      </c>
      <c r="Q24">
        <v>1</v>
      </c>
      <c r="X24">
        <v>3.9</v>
      </c>
      <c r="Y24">
        <v>5.82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24</v>
      </c>
      <c r="AG24">
        <v>3.9</v>
      </c>
      <c r="AH24">
        <v>2</v>
      </c>
      <c r="AI24">
        <v>85737073</v>
      </c>
      <c r="AJ24">
        <v>24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ROW(Source!A32)</f>
        <v>32</v>
      </c>
      <c r="B25">
        <v>85737074</v>
      </c>
      <c r="C25">
        <v>85737055</v>
      </c>
      <c r="D25">
        <v>85164005</v>
      </c>
      <c r="E25">
        <v>1081</v>
      </c>
      <c r="F25">
        <v>1</v>
      </c>
      <c r="G25">
        <v>1081</v>
      </c>
      <c r="H25">
        <v>3</v>
      </c>
      <c r="I25" t="s">
        <v>698</v>
      </c>
      <c r="J25" t="s">
        <v>3</v>
      </c>
      <c r="K25" t="s">
        <v>699</v>
      </c>
      <c r="L25">
        <v>1348</v>
      </c>
      <c r="N25">
        <v>1009</v>
      </c>
      <c r="O25" t="s">
        <v>700</v>
      </c>
      <c r="P25" t="s">
        <v>700</v>
      </c>
      <c r="Q25">
        <v>1000</v>
      </c>
      <c r="X25">
        <v>0.42199999999999999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24</v>
      </c>
      <c r="AG25">
        <v>0.42199999999999999</v>
      </c>
      <c r="AH25">
        <v>2</v>
      </c>
      <c r="AI25">
        <v>85737074</v>
      </c>
      <c r="AJ25">
        <v>25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ROW(Source!A33)</f>
        <v>33</v>
      </c>
      <c r="B26">
        <v>85737070</v>
      </c>
      <c r="C26">
        <v>85737055</v>
      </c>
      <c r="D26">
        <v>85164021</v>
      </c>
      <c r="E26">
        <v>1081</v>
      </c>
      <c r="F26">
        <v>1</v>
      </c>
      <c r="G26">
        <v>1081</v>
      </c>
      <c r="H26">
        <v>1</v>
      </c>
      <c r="I26" t="s">
        <v>684</v>
      </c>
      <c r="J26" t="s">
        <v>3</v>
      </c>
      <c r="K26" t="s">
        <v>685</v>
      </c>
      <c r="L26">
        <v>1191</v>
      </c>
      <c r="N26">
        <v>1013</v>
      </c>
      <c r="O26" t="s">
        <v>686</v>
      </c>
      <c r="P26" t="s">
        <v>686</v>
      </c>
      <c r="Q26">
        <v>1</v>
      </c>
      <c r="X26">
        <v>60.32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 t="s">
        <v>25</v>
      </c>
      <c r="AG26">
        <v>72.384</v>
      </c>
      <c r="AH26">
        <v>2</v>
      </c>
      <c r="AI26">
        <v>85737070</v>
      </c>
      <c r="AJ26">
        <v>26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ROW(Source!A33)</f>
        <v>33</v>
      </c>
      <c r="B27">
        <v>85737071</v>
      </c>
      <c r="C27">
        <v>85737055</v>
      </c>
      <c r="D27">
        <v>85229635</v>
      </c>
      <c r="E27">
        <v>1</v>
      </c>
      <c r="F27">
        <v>1</v>
      </c>
      <c r="G27">
        <v>1081</v>
      </c>
      <c r="H27">
        <v>2</v>
      </c>
      <c r="I27" t="s">
        <v>687</v>
      </c>
      <c r="J27" t="s">
        <v>688</v>
      </c>
      <c r="K27" t="s">
        <v>689</v>
      </c>
      <c r="L27">
        <v>1368</v>
      </c>
      <c r="N27">
        <v>1011</v>
      </c>
      <c r="O27" t="s">
        <v>690</v>
      </c>
      <c r="P27" t="s">
        <v>690</v>
      </c>
      <c r="Q27">
        <v>1</v>
      </c>
      <c r="X27">
        <v>4.9000000000000004</v>
      </c>
      <c r="Y27">
        <v>0</v>
      </c>
      <c r="Z27">
        <v>0.28000000000000003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25</v>
      </c>
      <c r="AG27">
        <v>5.88</v>
      </c>
      <c r="AH27">
        <v>2</v>
      </c>
      <c r="AI27">
        <v>85737071</v>
      </c>
      <c r="AJ27">
        <v>27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ROW(Source!A33)</f>
        <v>33</v>
      </c>
      <c r="B28">
        <v>85737072</v>
      </c>
      <c r="C28">
        <v>85737055</v>
      </c>
      <c r="D28">
        <v>85198892</v>
      </c>
      <c r="E28">
        <v>1</v>
      </c>
      <c r="F28">
        <v>1</v>
      </c>
      <c r="G28">
        <v>1081</v>
      </c>
      <c r="H28">
        <v>3</v>
      </c>
      <c r="I28" t="s">
        <v>691</v>
      </c>
      <c r="J28" t="s">
        <v>692</v>
      </c>
      <c r="K28" t="s">
        <v>693</v>
      </c>
      <c r="L28">
        <v>1339</v>
      </c>
      <c r="N28">
        <v>1007</v>
      </c>
      <c r="O28" t="s">
        <v>694</v>
      </c>
      <c r="P28" t="s">
        <v>694</v>
      </c>
      <c r="Q28">
        <v>1</v>
      </c>
      <c r="X28">
        <v>0.61</v>
      </c>
      <c r="Y28">
        <v>53.42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24</v>
      </c>
      <c r="AG28">
        <v>0.61</v>
      </c>
      <c r="AH28">
        <v>2</v>
      </c>
      <c r="AI28">
        <v>85737072</v>
      </c>
      <c r="AJ28">
        <v>28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ROW(Source!A33)</f>
        <v>33</v>
      </c>
      <c r="B29">
        <v>85737073</v>
      </c>
      <c r="C29">
        <v>85737055</v>
      </c>
      <c r="D29">
        <v>85199158</v>
      </c>
      <c r="E29">
        <v>1</v>
      </c>
      <c r="F29">
        <v>1</v>
      </c>
      <c r="G29">
        <v>1081</v>
      </c>
      <c r="H29">
        <v>3</v>
      </c>
      <c r="I29" t="s">
        <v>695</v>
      </c>
      <c r="J29" t="s">
        <v>696</v>
      </c>
      <c r="K29" t="s">
        <v>697</v>
      </c>
      <c r="L29">
        <v>1339</v>
      </c>
      <c r="N29">
        <v>1007</v>
      </c>
      <c r="O29" t="s">
        <v>694</v>
      </c>
      <c r="P29" t="s">
        <v>694</v>
      </c>
      <c r="Q29">
        <v>1</v>
      </c>
      <c r="X29">
        <v>3.9</v>
      </c>
      <c r="Y29">
        <v>5.82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24</v>
      </c>
      <c r="AG29">
        <v>3.9</v>
      </c>
      <c r="AH29">
        <v>2</v>
      </c>
      <c r="AI29">
        <v>85737073</v>
      </c>
      <c r="AJ29">
        <v>29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ROW(Source!A33)</f>
        <v>33</v>
      </c>
      <c r="B30">
        <v>85737074</v>
      </c>
      <c r="C30">
        <v>85737055</v>
      </c>
      <c r="D30">
        <v>85164005</v>
      </c>
      <c r="E30">
        <v>1081</v>
      </c>
      <c r="F30">
        <v>1</v>
      </c>
      <c r="G30">
        <v>1081</v>
      </c>
      <c r="H30">
        <v>3</v>
      </c>
      <c r="I30" t="s">
        <v>698</v>
      </c>
      <c r="J30" t="s">
        <v>3</v>
      </c>
      <c r="K30" t="s">
        <v>699</v>
      </c>
      <c r="L30">
        <v>1348</v>
      </c>
      <c r="N30">
        <v>1009</v>
      </c>
      <c r="O30" t="s">
        <v>700</v>
      </c>
      <c r="P30" t="s">
        <v>700</v>
      </c>
      <c r="Q30">
        <v>1000</v>
      </c>
      <c r="X30">
        <v>0.42199999999999999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24</v>
      </c>
      <c r="AG30">
        <v>0.42199999999999999</v>
      </c>
      <c r="AH30">
        <v>2</v>
      </c>
      <c r="AI30">
        <v>85737074</v>
      </c>
      <c r="AJ30">
        <v>30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ROW(Source!A34)</f>
        <v>34</v>
      </c>
      <c r="B31">
        <v>85742076</v>
      </c>
      <c r="C31">
        <v>85742070</v>
      </c>
      <c r="D31">
        <v>85164021</v>
      </c>
      <c r="E31">
        <v>1081</v>
      </c>
      <c r="F31">
        <v>1</v>
      </c>
      <c r="G31">
        <v>1081</v>
      </c>
      <c r="H31">
        <v>1</v>
      </c>
      <c r="I31" t="s">
        <v>684</v>
      </c>
      <c r="J31" t="s">
        <v>3</v>
      </c>
      <c r="K31" t="s">
        <v>685</v>
      </c>
      <c r="L31">
        <v>1191</v>
      </c>
      <c r="N31">
        <v>1013</v>
      </c>
      <c r="O31" t="s">
        <v>686</v>
      </c>
      <c r="P31" t="s">
        <v>686</v>
      </c>
      <c r="Q31">
        <v>1</v>
      </c>
      <c r="X31">
        <v>74.53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 t="s">
        <v>44</v>
      </c>
      <c r="AG31">
        <v>73.337519999999998</v>
      </c>
      <c r="AH31">
        <v>2</v>
      </c>
      <c r="AI31">
        <v>85742071</v>
      </c>
      <c r="AJ31">
        <v>31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ROW(Source!A34)</f>
        <v>34</v>
      </c>
      <c r="B32">
        <v>85742077</v>
      </c>
      <c r="C32">
        <v>85742070</v>
      </c>
      <c r="D32">
        <v>85229635</v>
      </c>
      <c r="E32">
        <v>1</v>
      </c>
      <c r="F32">
        <v>1</v>
      </c>
      <c r="G32">
        <v>1081</v>
      </c>
      <c r="H32">
        <v>2</v>
      </c>
      <c r="I32" t="s">
        <v>687</v>
      </c>
      <c r="J32" t="s">
        <v>688</v>
      </c>
      <c r="K32" t="s">
        <v>689</v>
      </c>
      <c r="L32">
        <v>1368</v>
      </c>
      <c r="N32">
        <v>1011</v>
      </c>
      <c r="O32" t="s">
        <v>690</v>
      </c>
      <c r="P32" t="s">
        <v>690</v>
      </c>
      <c r="Q32">
        <v>1</v>
      </c>
      <c r="X32">
        <v>6.5</v>
      </c>
      <c r="Y32">
        <v>0</v>
      </c>
      <c r="Z32">
        <v>0.28000000000000003</v>
      </c>
      <c r="AA32">
        <v>0</v>
      </c>
      <c r="AB32">
        <v>0</v>
      </c>
      <c r="AC32">
        <v>0</v>
      </c>
      <c r="AD32">
        <v>1</v>
      </c>
      <c r="AE32">
        <v>0</v>
      </c>
      <c r="AF32" t="s">
        <v>43</v>
      </c>
      <c r="AG32">
        <v>7.8</v>
      </c>
      <c r="AH32">
        <v>2</v>
      </c>
      <c r="AI32">
        <v>85742072</v>
      </c>
      <c r="AJ32">
        <v>32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ROW(Source!A34)</f>
        <v>34</v>
      </c>
      <c r="B33">
        <v>85742078</v>
      </c>
      <c r="C33">
        <v>85742070</v>
      </c>
      <c r="D33">
        <v>85198892</v>
      </c>
      <c r="E33">
        <v>1</v>
      </c>
      <c r="F33">
        <v>1</v>
      </c>
      <c r="G33">
        <v>1081</v>
      </c>
      <c r="H33">
        <v>3</v>
      </c>
      <c r="I33" t="s">
        <v>691</v>
      </c>
      <c r="J33" t="s">
        <v>692</v>
      </c>
      <c r="K33" t="s">
        <v>693</v>
      </c>
      <c r="L33">
        <v>1339</v>
      </c>
      <c r="N33">
        <v>1007</v>
      </c>
      <c r="O33" t="s">
        <v>694</v>
      </c>
      <c r="P33" t="s">
        <v>694</v>
      </c>
      <c r="Q33">
        <v>1</v>
      </c>
      <c r="X33">
        <v>0.85</v>
      </c>
      <c r="Y33">
        <v>53.42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42</v>
      </c>
      <c r="AG33">
        <v>0.85</v>
      </c>
      <c r="AH33">
        <v>2</v>
      </c>
      <c r="AI33">
        <v>85742073</v>
      </c>
      <c r="AJ33">
        <v>33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ROW(Source!A34)</f>
        <v>34</v>
      </c>
      <c r="B34">
        <v>85742079</v>
      </c>
      <c r="C34">
        <v>85742070</v>
      </c>
      <c r="D34">
        <v>85199158</v>
      </c>
      <c r="E34">
        <v>1</v>
      </c>
      <c r="F34">
        <v>1</v>
      </c>
      <c r="G34">
        <v>1081</v>
      </c>
      <c r="H34">
        <v>3</v>
      </c>
      <c r="I34" t="s">
        <v>695</v>
      </c>
      <c r="J34" t="s">
        <v>696</v>
      </c>
      <c r="K34" t="s">
        <v>697</v>
      </c>
      <c r="L34">
        <v>1339</v>
      </c>
      <c r="N34">
        <v>1007</v>
      </c>
      <c r="O34" t="s">
        <v>694</v>
      </c>
      <c r="P34" t="s">
        <v>694</v>
      </c>
      <c r="Q34">
        <v>1</v>
      </c>
      <c r="X34">
        <v>5.4</v>
      </c>
      <c r="Y34">
        <v>5.82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42</v>
      </c>
      <c r="AG34">
        <v>5.4</v>
      </c>
      <c r="AH34">
        <v>2</v>
      </c>
      <c r="AI34">
        <v>85742074</v>
      </c>
      <c r="AJ34">
        <v>34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ROW(Source!A34)</f>
        <v>34</v>
      </c>
      <c r="B35">
        <v>85742080</v>
      </c>
      <c r="C35">
        <v>85742070</v>
      </c>
      <c r="D35">
        <v>85164005</v>
      </c>
      <c r="E35">
        <v>1081</v>
      </c>
      <c r="F35">
        <v>1</v>
      </c>
      <c r="G35">
        <v>1081</v>
      </c>
      <c r="H35">
        <v>3</v>
      </c>
      <c r="I35" t="s">
        <v>698</v>
      </c>
      <c r="J35" t="s">
        <v>3</v>
      </c>
      <c r="K35" t="s">
        <v>699</v>
      </c>
      <c r="L35">
        <v>1348</v>
      </c>
      <c r="N35">
        <v>1009</v>
      </c>
      <c r="O35" t="s">
        <v>700</v>
      </c>
      <c r="P35" t="s">
        <v>700</v>
      </c>
      <c r="Q35">
        <v>1000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42</v>
      </c>
      <c r="AG35">
        <v>1</v>
      </c>
      <c r="AH35">
        <v>2</v>
      </c>
      <c r="AI35">
        <v>85742075</v>
      </c>
      <c r="AJ35">
        <v>35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ROW(Source!A35)</f>
        <v>35</v>
      </c>
      <c r="B36">
        <v>85742076</v>
      </c>
      <c r="C36">
        <v>85742070</v>
      </c>
      <c r="D36">
        <v>85164021</v>
      </c>
      <c r="E36">
        <v>1081</v>
      </c>
      <c r="F36">
        <v>1</v>
      </c>
      <c r="G36">
        <v>1081</v>
      </c>
      <c r="H36">
        <v>1</v>
      </c>
      <c r="I36" t="s">
        <v>684</v>
      </c>
      <c r="J36" t="s">
        <v>3</v>
      </c>
      <c r="K36" t="s">
        <v>685</v>
      </c>
      <c r="L36">
        <v>1191</v>
      </c>
      <c r="N36">
        <v>1013</v>
      </c>
      <c r="O36" t="s">
        <v>686</v>
      </c>
      <c r="P36" t="s">
        <v>686</v>
      </c>
      <c r="Q36">
        <v>1</v>
      </c>
      <c r="X36">
        <v>74.53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1</v>
      </c>
      <c r="AF36" t="s">
        <v>44</v>
      </c>
      <c r="AG36">
        <v>73.337519999999998</v>
      </c>
      <c r="AH36">
        <v>2</v>
      </c>
      <c r="AI36">
        <v>85742071</v>
      </c>
      <c r="AJ36">
        <v>36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ROW(Source!A35)</f>
        <v>35</v>
      </c>
      <c r="B37">
        <v>85742077</v>
      </c>
      <c r="C37">
        <v>85742070</v>
      </c>
      <c r="D37">
        <v>85229635</v>
      </c>
      <c r="E37">
        <v>1</v>
      </c>
      <c r="F37">
        <v>1</v>
      </c>
      <c r="G37">
        <v>1081</v>
      </c>
      <c r="H37">
        <v>2</v>
      </c>
      <c r="I37" t="s">
        <v>687</v>
      </c>
      <c r="J37" t="s">
        <v>688</v>
      </c>
      <c r="K37" t="s">
        <v>689</v>
      </c>
      <c r="L37">
        <v>1368</v>
      </c>
      <c r="N37">
        <v>1011</v>
      </c>
      <c r="O37" t="s">
        <v>690</v>
      </c>
      <c r="P37" t="s">
        <v>690</v>
      </c>
      <c r="Q37">
        <v>1</v>
      </c>
      <c r="X37">
        <v>6.5</v>
      </c>
      <c r="Y37">
        <v>0</v>
      </c>
      <c r="Z37">
        <v>0.28000000000000003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43</v>
      </c>
      <c r="AG37">
        <v>7.8</v>
      </c>
      <c r="AH37">
        <v>2</v>
      </c>
      <c r="AI37">
        <v>85742072</v>
      </c>
      <c r="AJ37">
        <v>37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ROW(Source!A35)</f>
        <v>35</v>
      </c>
      <c r="B38">
        <v>85742078</v>
      </c>
      <c r="C38">
        <v>85742070</v>
      </c>
      <c r="D38">
        <v>85198892</v>
      </c>
      <c r="E38">
        <v>1</v>
      </c>
      <c r="F38">
        <v>1</v>
      </c>
      <c r="G38">
        <v>1081</v>
      </c>
      <c r="H38">
        <v>3</v>
      </c>
      <c r="I38" t="s">
        <v>691</v>
      </c>
      <c r="J38" t="s">
        <v>692</v>
      </c>
      <c r="K38" t="s">
        <v>693</v>
      </c>
      <c r="L38">
        <v>1339</v>
      </c>
      <c r="N38">
        <v>1007</v>
      </c>
      <c r="O38" t="s">
        <v>694</v>
      </c>
      <c r="P38" t="s">
        <v>694</v>
      </c>
      <c r="Q38">
        <v>1</v>
      </c>
      <c r="X38">
        <v>0.85</v>
      </c>
      <c r="Y38">
        <v>53.42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42</v>
      </c>
      <c r="AG38">
        <v>0.85</v>
      </c>
      <c r="AH38">
        <v>2</v>
      </c>
      <c r="AI38">
        <v>85742073</v>
      </c>
      <c r="AJ38">
        <v>38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ROW(Source!A35)</f>
        <v>35</v>
      </c>
      <c r="B39">
        <v>85742079</v>
      </c>
      <c r="C39">
        <v>85742070</v>
      </c>
      <c r="D39">
        <v>85199158</v>
      </c>
      <c r="E39">
        <v>1</v>
      </c>
      <c r="F39">
        <v>1</v>
      </c>
      <c r="G39">
        <v>1081</v>
      </c>
      <c r="H39">
        <v>3</v>
      </c>
      <c r="I39" t="s">
        <v>695</v>
      </c>
      <c r="J39" t="s">
        <v>696</v>
      </c>
      <c r="K39" t="s">
        <v>697</v>
      </c>
      <c r="L39">
        <v>1339</v>
      </c>
      <c r="N39">
        <v>1007</v>
      </c>
      <c r="O39" t="s">
        <v>694</v>
      </c>
      <c r="P39" t="s">
        <v>694</v>
      </c>
      <c r="Q39">
        <v>1</v>
      </c>
      <c r="X39">
        <v>5.4</v>
      </c>
      <c r="Y39">
        <v>5.82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42</v>
      </c>
      <c r="AG39">
        <v>5.4</v>
      </c>
      <c r="AH39">
        <v>2</v>
      </c>
      <c r="AI39">
        <v>85742074</v>
      </c>
      <c r="AJ39">
        <v>39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ROW(Source!A35)</f>
        <v>35</v>
      </c>
      <c r="B40">
        <v>85742080</v>
      </c>
      <c r="C40">
        <v>85742070</v>
      </c>
      <c r="D40">
        <v>85164005</v>
      </c>
      <c r="E40">
        <v>1081</v>
      </c>
      <c r="F40">
        <v>1</v>
      </c>
      <c r="G40">
        <v>1081</v>
      </c>
      <c r="H40">
        <v>3</v>
      </c>
      <c r="I40" t="s">
        <v>698</v>
      </c>
      <c r="J40" t="s">
        <v>3</v>
      </c>
      <c r="K40" t="s">
        <v>699</v>
      </c>
      <c r="L40">
        <v>1348</v>
      </c>
      <c r="N40">
        <v>1009</v>
      </c>
      <c r="O40" t="s">
        <v>700</v>
      </c>
      <c r="P40" t="s">
        <v>700</v>
      </c>
      <c r="Q40">
        <v>1000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42</v>
      </c>
      <c r="AG40">
        <v>1</v>
      </c>
      <c r="AH40">
        <v>2</v>
      </c>
      <c r="AI40">
        <v>85742075</v>
      </c>
      <c r="AJ40">
        <v>40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ROW(Source!A36)</f>
        <v>36</v>
      </c>
      <c r="B41">
        <v>85742034</v>
      </c>
      <c r="C41">
        <v>85742032</v>
      </c>
      <c r="D41">
        <v>85164021</v>
      </c>
      <c r="E41">
        <v>1081</v>
      </c>
      <c r="F41">
        <v>1</v>
      </c>
      <c r="G41">
        <v>1081</v>
      </c>
      <c r="H41">
        <v>1</v>
      </c>
      <c r="I41" t="s">
        <v>684</v>
      </c>
      <c r="J41" t="s">
        <v>3</v>
      </c>
      <c r="K41" t="s">
        <v>685</v>
      </c>
      <c r="L41">
        <v>1191</v>
      </c>
      <c r="N41">
        <v>1013</v>
      </c>
      <c r="O41" t="s">
        <v>686</v>
      </c>
      <c r="P41" t="s">
        <v>686</v>
      </c>
      <c r="Q41">
        <v>1</v>
      </c>
      <c r="X41">
        <v>14.56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1</v>
      </c>
      <c r="AF41" t="s">
        <v>51</v>
      </c>
      <c r="AG41">
        <v>6.9888000000000003</v>
      </c>
      <c r="AH41">
        <v>2</v>
      </c>
      <c r="AI41">
        <v>85742034</v>
      </c>
      <c r="AJ41">
        <v>41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ROW(Source!A36)</f>
        <v>36</v>
      </c>
      <c r="B42">
        <v>85742035</v>
      </c>
      <c r="C42">
        <v>85742032</v>
      </c>
      <c r="D42">
        <v>85229587</v>
      </c>
      <c r="E42">
        <v>1</v>
      </c>
      <c r="F42">
        <v>1</v>
      </c>
      <c r="G42">
        <v>1081</v>
      </c>
      <c r="H42">
        <v>2</v>
      </c>
      <c r="I42" t="s">
        <v>701</v>
      </c>
      <c r="J42" t="s">
        <v>702</v>
      </c>
      <c r="K42" t="s">
        <v>703</v>
      </c>
      <c r="L42">
        <v>1368</v>
      </c>
      <c r="N42">
        <v>1011</v>
      </c>
      <c r="O42" t="s">
        <v>690</v>
      </c>
      <c r="P42" t="s">
        <v>690</v>
      </c>
      <c r="Q42">
        <v>1</v>
      </c>
      <c r="X42">
        <v>2.0499999999999998</v>
      </c>
      <c r="Y42">
        <v>0</v>
      </c>
      <c r="Z42">
        <v>5.78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51</v>
      </c>
      <c r="AG42">
        <v>0.98399999999999987</v>
      </c>
      <c r="AH42">
        <v>2</v>
      </c>
      <c r="AI42">
        <v>85742035</v>
      </c>
      <c r="AJ42">
        <v>42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ROW(Source!A36)</f>
        <v>36</v>
      </c>
      <c r="B43">
        <v>85742036</v>
      </c>
      <c r="C43">
        <v>85742032</v>
      </c>
      <c r="D43">
        <v>85229932</v>
      </c>
      <c r="E43">
        <v>1</v>
      </c>
      <c r="F43">
        <v>1</v>
      </c>
      <c r="G43">
        <v>1081</v>
      </c>
      <c r="H43">
        <v>2</v>
      </c>
      <c r="I43" t="s">
        <v>704</v>
      </c>
      <c r="J43" t="s">
        <v>705</v>
      </c>
      <c r="K43" t="s">
        <v>706</v>
      </c>
      <c r="L43">
        <v>1368</v>
      </c>
      <c r="N43">
        <v>1011</v>
      </c>
      <c r="O43" t="s">
        <v>690</v>
      </c>
      <c r="P43" t="s">
        <v>690</v>
      </c>
      <c r="Q43">
        <v>1</v>
      </c>
      <c r="X43">
        <v>0.04</v>
      </c>
      <c r="Y43">
        <v>0</v>
      </c>
      <c r="Z43">
        <v>83.1</v>
      </c>
      <c r="AA43">
        <v>12.62</v>
      </c>
      <c r="AB43">
        <v>0</v>
      </c>
      <c r="AC43">
        <v>0</v>
      </c>
      <c r="AD43">
        <v>1</v>
      </c>
      <c r="AE43">
        <v>0</v>
      </c>
      <c r="AF43" t="s">
        <v>51</v>
      </c>
      <c r="AG43">
        <v>1.9199999999999998E-2</v>
      </c>
      <c r="AH43">
        <v>2</v>
      </c>
      <c r="AI43">
        <v>85742036</v>
      </c>
      <c r="AJ43">
        <v>43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ROW(Source!A36)</f>
        <v>36</v>
      </c>
      <c r="B44">
        <v>85742037</v>
      </c>
      <c r="C44">
        <v>85742032</v>
      </c>
      <c r="D44">
        <v>85229986</v>
      </c>
      <c r="E44">
        <v>1</v>
      </c>
      <c r="F44">
        <v>1</v>
      </c>
      <c r="G44">
        <v>1081</v>
      </c>
      <c r="H44">
        <v>2</v>
      </c>
      <c r="I44" t="s">
        <v>708</v>
      </c>
      <c r="J44" t="s">
        <v>709</v>
      </c>
      <c r="K44" t="s">
        <v>710</v>
      </c>
      <c r="L44">
        <v>1368</v>
      </c>
      <c r="N44">
        <v>1011</v>
      </c>
      <c r="O44" t="s">
        <v>690</v>
      </c>
      <c r="P44" t="s">
        <v>690</v>
      </c>
      <c r="Q44">
        <v>1</v>
      </c>
      <c r="X44">
        <v>2.81</v>
      </c>
      <c r="Y44">
        <v>0</v>
      </c>
      <c r="Z44">
        <v>0.77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51</v>
      </c>
      <c r="AG44">
        <v>1.3488</v>
      </c>
      <c r="AH44">
        <v>2</v>
      </c>
      <c r="AI44">
        <v>85742037</v>
      </c>
      <c r="AJ44">
        <v>44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ROW(Source!A36)</f>
        <v>36</v>
      </c>
      <c r="B45">
        <v>85742038</v>
      </c>
      <c r="C45">
        <v>85742032</v>
      </c>
      <c r="D45">
        <v>85230019</v>
      </c>
      <c r="E45">
        <v>1</v>
      </c>
      <c r="F45">
        <v>1</v>
      </c>
      <c r="G45">
        <v>1081</v>
      </c>
      <c r="H45">
        <v>2</v>
      </c>
      <c r="I45" t="s">
        <v>711</v>
      </c>
      <c r="J45" t="s">
        <v>712</v>
      </c>
      <c r="K45" t="s">
        <v>713</v>
      </c>
      <c r="L45">
        <v>1368</v>
      </c>
      <c r="N45">
        <v>1011</v>
      </c>
      <c r="O45" t="s">
        <v>690</v>
      </c>
      <c r="P45" t="s">
        <v>690</v>
      </c>
      <c r="Q45">
        <v>1</v>
      </c>
      <c r="X45">
        <v>2.21</v>
      </c>
      <c r="Y45">
        <v>0</v>
      </c>
      <c r="Z45">
        <v>0.47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51</v>
      </c>
      <c r="AG45">
        <v>1.0608</v>
      </c>
      <c r="AH45">
        <v>2</v>
      </c>
      <c r="AI45">
        <v>85742038</v>
      </c>
      <c r="AJ45">
        <v>45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ROW(Source!A36)</f>
        <v>36</v>
      </c>
      <c r="B46">
        <v>85742039</v>
      </c>
      <c r="C46">
        <v>85742032</v>
      </c>
      <c r="D46">
        <v>85198960</v>
      </c>
      <c r="E46">
        <v>1</v>
      </c>
      <c r="F46">
        <v>1</v>
      </c>
      <c r="G46">
        <v>1081</v>
      </c>
      <c r="H46">
        <v>3</v>
      </c>
      <c r="I46" t="s">
        <v>714</v>
      </c>
      <c r="J46" t="s">
        <v>715</v>
      </c>
      <c r="K46" t="s">
        <v>716</v>
      </c>
      <c r="L46">
        <v>1339</v>
      </c>
      <c r="N46">
        <v>1007</v>
      </c>
      <c r="O46" t="s">
        <v>694</v>
      </c>
      <c r="P46" t="s">
        <v>694</v>
      </c>
      <c r="Q46">
        <v>1</v>
      </c>
      <c r="X46">
        <v>0.7208</v>
      </c>
      <c r="Y46">
        <v>7.07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50</v>
      </c>
      <c r="AG46">
        <v>0</v>
      </c>
      <c r="AH46">
        <v>2</v>
      </c>
      <c r="AI46">
        <v>85742039</v>
      </c>
      <c r="AJ46">
        <v>46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ROW(Source!A36)</f>
        <v>36</v>
      </c>
      <c r="B47">
        <v>85742040</v>
      </c>
      <c r="C47">
        <v>85742032</v>
      </c>
      <c r="D47">
        <v>85201473</v>
      </c>
      <c r="E47">
        <v>1</v>
      </c>
      <c r="F47">
        <v>1</v>
      </c>
      <c r="G47">
        <v>1081</v>
      </c>
      <c r="H47">
        <v>3</v>
      </c>
      <c r="I47" t="s">
        <v>717</v>
      </c>
      <c r="J47" t="s">
        <v>718</v>
      </c>
      <c r="K47" t="s">
        <v>719</v>
      </c>
      <c r="L47">
        <v>1355</v>
      </c>
      <c r="N47">
        <v>1010</v>
      </c>
      <c r="O47" t="s">
        <v>70</v>
      </c>
      <c r="P47" t="s">
        <v>70</v>
      </c>
      <c r="Q47">
        <v>100</v>
      </c>
      <c r="X47">
        <v>1.67</v>
      </c>
      <c r="Y47">
        <v>15.04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50</v>
      </c>
      <c r="AG47">
        <v>0</v>
      </c>
      <c r="AH47">
        <v>2</v>
      </c>
      <c r="AI47">
        <v>85742040</v>
      </c>
      <c r="AJ47">
        <v>47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ROW(Source!A36)</f>
        <v>36</v>
      </c>
      <c r="B48">
        <v>85742041</v>
      </c>
      <c r="C48">
        <v>85742032</v>
      </c>
      <c r="D48">
        <v>85201707</v>
      </c>
      <c r="E48">
        <v>1</v>
      </c>
      <c r="F48">
        <v>1</v>
      </c>
      <c r="G48">
        <v>1081</v>
      </c>
      <c r="H48">
        <v>3</v>
      </c>
      <c r="I48" t="s">
        <v>720</v>
      </c>
      <c r="J48" t="s">
        <v>721</v>
      </c>
      <c r="K48" t="s">
        <v>722</v>
      </c>
      <c r="L48">
        <v>1346</v>
      </c>
      <c r="N48">
        <v>1009</v>
      </c>
      <c r="O48" t="s">
        <v>723</v>
      </c>
      <c r="P48" t="s">
        <v>723</v>
      </c>
      <c r="Q48">
        <v>1</v>
      </c>
      <c r="X48">
        <v>3.173</v>
      </c>
      <c r="Y48">
        <v>38.729999999999997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50</v>
      </c>
      <c r="AG48">
        <v>0</v>
      </c>
      <c r="AH48">
        <v>2</v>
      </c>
      <c r="AI48">
        <v>85742041</v>
      </c>
      <c r="AJ48">
        <v>48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ROW(Source!A36)</f>
        <v>36</v>
      </c>
      <c r="B49">
        <v>85742042</v>
      </c>
      <c r="C49">
        <v>85742032</v>
      </c>
      <c r="D49">
        <v>85160117</v>
      </c>
      <c r="E49">
        <v>1081</v>
      </c>
      <c r="F49">
        <v>1</v>
      </c>
      <c r="G49">
        <v>1081</v>
      </c>
      <c r="H49">
        <v>3</v>
      </c>
      <c r="I49" t="s">
        <v>835</v>
      </c>
      <c r="J49" t="s">
        <v>3</v>
      </c>
      <c r="K49" t="s">
        <v>836</v>
      </c>
      <c r="L49">
        <v>1354</v>
      </c>
      <c r="N49">
        <v>1010</v>
      </c>
      <c r="O49" t="s">
        <v>146</v>
      </c>
      <c r="P49" t="s">
        <v>146</v>
      </c>
      <c r="Q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50</v>
      </c>
      <c r="AG49">
        <v>0</v>
      </c>
      <c r="AH49">
        <v>3</v>
      </c>
      <c r="AI49">
        <v>-1</v>
      </c>
      <c r="AJ49" t="s">
        <v>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ROW(Source!A36)</f>
        <v>36</v>
      </c>
      <c r="B50">
        <v>85742043</v>
      </c>
      <c r="C50">
        <v>85742032</v>
      </c>
      <c r="D50">
        <v>85167121</v>
      </c>
      <c r="E50">
        <v>1081</v>
      </c>
      <c r="F50">
        <v>1</v>
      </c>
      <c r="G50">
        <v>1081</v>
      </c>
      <c r="H50">
        <v>3</v>
      </c>
      <c r="I50" t="s">
        <v>837</v>
      </c>
      <c r="J50" t="s">
        <v>3</v>
      </c>
      <c r="K50" t="s">
        <v>838</v>
      </c>
      <c r="L50">
        <v>1301</v>
      </c>
      <c r="N50">
        <v>1003</v>
      </c>
      <c r="O50" t="s">
        <v>156</v>
      </c>
      <c r="P50" t="s">
        <v>156</v>
      </c>
      <c r="Q50">
        <v>1</v>
      </c>
      <c r="X50">
        <v>102.5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50</v>
      </c>
      <c r="AG50">
        <v>0</v>
      </c>
      <c r="AH50">
        <v>3</v>
      </c>
      <c r="AI50">
        <v>-1</v>
      </c>
      <c r="AJ50" t="s">
        <v>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ROW(Source!A36)</f>
        <v>36</v>
      </c>
      <c r="B51">
        <v>85742044</v>
      </c>
      <c r="C51">
        <v>85742032</v>
      </c>
      <c r="D51">
        <v>85167122</v>
      </c>
      <c r="E51">
        <v>1081</v>
      </c>
      <c r="F51">
        <v>1</v>
      </c>
      <c r="G51">
        <v>1081</v>
      </c>
      <c r="H51">
        <v>3</v>
      </c>
      <c r="I51" t="s">
        <v>837</v>
      </c>
      <c r="J51" t="s">
        <v>3</v>
      </c>
      <c r="K51" t="s">
        <v>839</v>
      </c>
      <c r="L51">
        <v>1354</v>
      </c>
      <c r="N51">
        <v>1010</v>
      </c>
      <c r="O51" t="s">
        <v>146</v>
      </c>
      <c r="P51" t="s">
        <v>146</v>
      </c>
      <c r="Q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t="s">
        <v>50</v>
      </c>
      <c r="AG51">
        <v>0</v>
      </c>
      <c r="AH51">
        <v>3</v>
      </c>
      <c r="AI51">
        <v>-1</v>
      </c>
      <c r="AJ51" t="s">
        <v>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ROW(Source!A36)</f>
        <v>36</v>
      </c>
      <c r="B52">
        <v>85742045</v>
      </c>
      <c r="C52">
        <v>85742032</v>
      </c>
      <c r="D52">
        <v>85179477</v>
      </c>
      <c r="E52">
        <v>1081</v>
      </c>
      <c r="F52">
        <v>1</v>
      </c>
      <c r="G52">
        <v>1081</v>
      </c>
      <c r="H52">
        <v>3</v>
      </c>
      <c r="I52" t="s">
        <v>840</v>
      </c>
      <c r="J52" t="s">
        <v>3</v>
      </c>
      <c r="K52" t="s">
        <v>841</v>
      </c>
      <c r="L52">
        <v>1354</v>
      </c>
      <c r="N52">
        <v>1010</v>
      </c>
      <c r="O52" t="s">
        <v>146</v>
      </c>
      <c r="P52" t="s">
        <v>146</v>
      </c>
      <c r="Q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50</v>
      </c>
      <c r="AG52">
        <v>0</v>
      </c>
      <c r="AH52">
        <v>3</v>
      </c>
      <c r="AI52">
        <v>-1</v>
      </c>
      <c r="AJ52" t="s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ROW(Source!A36)</f>
        <v>36</v>
      </c>
      <c r="B53">
        <v>85742046</v>
      </c>
      <c r="C53">
        <v>85742032</v>
      </c>
      <c r="D53">
        <v>85180357</v>
      </c>
      <c r="E53">
        <v>1081</v>
      </c>
      <c r="F53">
        <v>1</v>
      </c>
      <c r="G53">
        <v>1081</v>
      </c>
      <c r="H53">
        <v>3</v>
      </c>
      <c r="I53" t="s">
        <v>842</v>
      </c>
      <c r="J53" t="s">
        <v>3</v>
      </c>
      <c r="K53" t="s">
        <v>843</v>
      </c>
      <c r="L53">
        <v>1354</v>
      </c>
      <c r="N53">
        <v>1010</v>
      </c>
      <c r="O53" t="s">
        <v>146</v>
      </c>
      <c r="P53" t="s">
        <v>146</v>
      </c>
      <c r="Q53">
        <v>1</v>
      </c>
      <c r="X53">
        <v>1.05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50</v>
      </c>
      <c r="AG53">
        <v>0</v>
      </c>
      <c r="AH53">
        <v>3</v>
      </c>
      <c r="AI53">
        <v>-1</v>
      </c>
      <c r="AJ53" t="s">
        <v>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ROW(Source!A37)</f>
        <v>37</v>
      </c>
      <c r="B54">
        <v>85742034</v>
      </c>
      <c r="C54">
        <v>85742032</v>
      </c>
      <c r="D54">
        <v>85164021</v>
      </c>
      <c r="E54">
        <v>1081</v>
      </c>
      <c r="F54">
        <v>1</v>
      </c>
      <c r="G54">
        <v>1081</v>
      </c>
      <c r="H54">
        <v>1</v>
      </c>
      <c r="I54" t="s">
        <v>684</v>
      </c>
      <c r="J54" t="s">
        <v>3</v>
      </c>
      <c r="K54" t="s">
        <v>685</v>
      </c>
      <c r="L54">
        <v>1191</v>
      </c>
      <c r="N54">
        <v>1013</v>
      </c>
      <c r="O54" t="s">
        <v>686</v>
      </c>
      <c r="P54" t="s">
        <v>686</v>
      </c>
      <c r="Q54">
        <v>1</v>
      </c>
      <c r="X54">
        <v>14.56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1</v>
      </c>
      <c r="AF54" t="s">
        <v>51</v>
      </c>
      <c r="AG54">
        <v>6.9888000000000003</v>
      </c>
      <c r="AH54">
        <v>2</v>
      </c>
      <c r="AI54">
        <v>85742034</v>
      </c>
      <c r="AJ54">
        <v>49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ROW(Source!A37)</f>
        <v>37</v>
      </c>
      <c r="B55">
        <v>85742035</v>
      </c>
      <c r="C55">
        <v>85742032</v>
      </c>
      <c r="D55">
        <v>85229587</v>
      </c>
      <c r="E55">
        <v>1</v>
      </c>
      <c r="F55">
        <v>1</v>
      </c>
      <c r="G55">
        <v>1081</v>
      </c>
      <c r="H55">
        <v>2</v>
      </c>
      <c r="I55" t="s">
        <v>701</v>
      </c>
      <c r="J55" t="s">
        <v>702</v>
      </c>
      <c r="K55" t="s">
        <v>703</v>
      </c>
      <c r="L55">
        <v>1368</v>
      </c>
      <c r="N55">
        <v>1011</v>
      </c>
      <c r="O55" t="s">
        <v>690</v>
      </c>
      <c r="P55" t="s">
        <v>690</v>
      </c>
      <c r="Q55">
        <v>1</v>
      </c>
      <c r="X55">
        <v>2.0499999999999998</v>
      </c>
      <c r="Y55">
        <v>0</v>
      </c>
      <c r="Z55">
        <v>5.78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51</v>
      </c>
      <c r="AG55">
        <v>0.98399999999999987</v>
      </c>
      <c r="AH55">
        <v>2</v>
      </c>
      <c r="AI55">
        <v>85742035</v>
      </c>
      <c r="AJ55">
        <v>50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ROW(Source!A37)</f>
        <v>37</v>
      </c>
      <c r="B56">
        <v>85742036</v>
      </c>
      <c r="C56">
        <v>85742032</v>
      </c>
      <c r="D56">
        <v>85229932</v>
      </c>
      <c r="E56">
        <v>1</v>
      </c>
      <c r="F56">
        <v>1</v>
      </c>
      <c r="G56">
        <v>1081</v>
      </c>
      <c r="H56">
        <v>2</v>
      </c>
      <c r="I56" t="s">
        <v>704</v>
      </c>
      <c r="J56" t="s">
        <v>705</v>
      </c>
      <c r="K56" t="s">
        <v>706</v>
      </c>
      <c r="L56">
        <v>1368</v>
      </c>
      <c r="N56">
        <v>1011</v>
      </c>
      <c r="O56" t="s">
        <v>690</v>
      </c>
      <c r="P56" t="s">
        <v>690</v>
      </c>
      <c r="Q56">
        <v>1</v>
      </c>
      <c r="X56">
        <v>0.04</v>
      </c>
      <c r="Y56">
        <v>0</v>
      </c>
      <c r="Z56">
        <v>83.1</v>
      </c>
      <c r="AA56">
        <v>12.62</v>
      </c>
      <c r="AB56">
        <v>0</v>
      </c>
      <c r="AC56">
        <v>0</v>
      </c>
      <c r="AD56">
        <v>1</v>
      </c>
      <c r="AE56">
        <v>0</v>
      </c>
      <c r="AF56" t="s">
        <v>51</v>
      </c>
      <c r="AG56">
        <v>1.9199999999999998E-2</v>
      </c>
      <c r="AH56">
        <v>2</v>
      </c>
      <c r="AI56">
        <v>85742036</v>
      </c>
      <c r="AJ56">
        <v>51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ROW(Source!A37)</f>
        <v>37</v>
      </c>
      <c r="B57">
        <v>85742037</v>
      </c>
      <c r="C57">
        <v>85742032</v>
      </c>
      <c r="D57">
        <v>85229986</v>
      </c>
      <c r="E57">
        <v>1</v>
      </c>
      <c r="F57">
        <v>1</v>
      </c>
      <c r="G57">
        <v>1081</v>
      </c>
      <c r="H57">
        <v>2</v>
      </c>
      <c r="I57" t="s">
        <v>708</v>
      </c>
      <c r="J57" t="s">
        <v>709</v>
      </c>
      <c r="K57" t="s">
        <v>710</v>
      </c>
      <c r="L57">
        <v>1368</v>
      </c>
      <c r="N57">
        <v>1011</v>
      </c>
      <c r="O57" t="s">
        <v>690</v>
      </c>
      <c r="P57" t="s">
        <v>690</v>
      </c>
      <c r="Q57">
        <v>1</v>
      </c>
      <c r="X57">
        <v>2.81</v>
      </c>
      <c r="Y57">
        <v>0</v>
      </c>
      <c r="Z57">
        <v>0.77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51</v>
      </c>
      <c r="AG57">
        <v>1.3488</v>
      </c>
      <c r="AH57">
        <v>2</v>
      </c>
      <c r="AI57">
        <v>85742037</v>
      </c>
      <c r="AJ57">
        <v>52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ROW(Source!A37)</f>
        <v>37</v>
      </c>
      <c r="B58">
        <v>85742038</v>
      </c>
      <c r="C58">
        <v>85742032</v>
      </c>
      <c r="D58">
        <v>85230019</v>
      </c>
      <c r="E58">
        <v>1</v>
      </c>
      <c r="F58">
        <v>1</v>
      </c>
      <c r="G58">
        <v>1081</v>
      </c>
      <c r="H58">
        <v>2</v>
      </c>
      <c r="I58" t="s">
        <v>711</v>
      </c>
      <c r="J58" t="s">
        <v>712</v>
      </c>
      <c r="K58" t="s">
        <v>713</v>
      </c>
      <c r="L58">
        <v>1368</v>
      </c>
      <c r="N58">
        <v>1011</v>
      </c>
      <c r="O58" t="s">
        <v>690</v>
      </c>
      <c r="P58" t="s">
        <v>690</v>
      </c>
      <c r="Q58">
        <v>1</v>
      </c>
      <c r="X58">
        <v>2.21</v>
      </c>
      <c r="Y58">
        <v>0</v>
      </c>
      <c r="Z58">
        <v>0.47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51</v>
      </c>
      <c r="AG58">
        <v>1.0608</v>
      </c>
      <c r="AH58">
        <v>2</v>
      </c>
      <c r="AI58">
        <v>85742038</v>
      </c>
      <c r="AJ58">
        <v>53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ROW(Source!A37)</f>
        <v>37</v>
      </c>
      <c r="B59">
        <v>85742039</v>
      </c>
      <c r="C59">
        <v>85742032</v>
      </c>
      <c r="D59">
        <v>85198960</v>
      </c>
      <c r="E59">
        <v>1</v>
      </c>
      <c r="F59">
        <v>1</v>
      </c>
      <c r="G59">
        <v>1081</v>
      </c>
      <c r="H59">
        <v>3</v>
      </c>
      <c r="I59" t="s">
        <v>714</v>
      </c>
      <c r="J59" t="s">
        <v>715</v>
      </c>
      <c r="K59" t="s">
        <v>716</v>
      </c>
      <c r="L59">
        <v>1339</v>
      </c>
      <c r="N59">
        <v>1007</v>
      </c>
      <c r="O59" t="s">
        <v>694</v>
      </c>
      <c r="P59" t="s">
        <v>694</v>
      </c>
      <c r="Q59">
        <v>1</v>
      </c>
      <c r="X59">
        <v>0.7208</v>
      </c>
      <c r="Y59">
        <v>7.07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50</v>
      </c>
      <c r="AG59">
        <v>0</v>
      </c>
      <c r="AH59">
        <v>2</v>
      </c>
      <c r="AI59">
        <v>85742039</v>
      </c>
      <c r="AJ59">
        <v>54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ROW(Source!A37)</f>
        <v>37</v>
      </c>
      <c r="B60">
        <v>85742040</v>
      </c>
      <c r="C60">
        <v>85742032</v>
      </c>
      <c r="D60">
        <v>85201473</v>
      </c>
      <c r="E60">
        <v>1</v>
      </c>
      <c r="F60">
        <v>1</v>
      </c>
      <c r="G60">
        <v>1081</v>
      </c>
      <c r="H60">
        <v>3</v>
      </c>
      <c r="I60" t="s">
        <v>717</v>
      </c>
      <c r="J60" t="s">
        <v>718</v>
      </c>
      <c r="K60" t="s">
        <v>719</v>
      </c>
      <c r="L60">
        <v>1355</v>
      </c>
      <c r="N60">
        <v>1010</v>
      </c>
      <c r="O60" t="s">
        <v>70</v>
      </c>
      <c r="P60" t="s">
        <v>70</v>
      </c>
      <c r="Q60">
        <v>100</v>
      </c>
      <c r="X60">
        <v>1.67</v>
      </c>
      <c r="Y60">
        <v>15.04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50</v>
      </c>
      <c r="AG60">
        <v>0</v>
      </c>
      <c r="AH60">
        <v>2</v>
      </c>
      <c r="AI60">
        <v>85742040</v>
      </c>
      <c r="AJ60">
        <v>55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ROW(Source!A37)</f>
        <v>37</v>
      </c>
      <c r="B61">
        <v>85742041</v>
      </c>
      <c r="C61">
        <v>85742032</v>
      </c>
      <c r="D61">
        <v>85201707</v>
      </c>
      <c r="E61">
        <v>1</v>
      </c>
      <c r="F61">
        <v>1</v>
      </c>
      <c r="G61">
        <v>1081</v>
      </c>
      <c r="H61">
        <v>3</v>
      </c>
      <c r="I61" t="s">
        <v>720</v>
      </c>
      <c r="J61" t="s">
        <v>721</v>
      </c>
      <c r="K61" t="s">
        <v>722</v>
      </c>
      <c r="L61">
        <v>1346</v>
      </c>
      <c r="N61">
        <v>1009</v>
      </c>
      <c r="O61" t="s">
        <v>723</v>
      </c>
      <c r="P61" t="s">
        <v>723</v>
      </c>
      <c r="Q61">
        <v>1</v>
      </c>
      <c r="X61">
        <v>3.173</v>
      </c>
      <c r="Y61">
        <v>38.729999999999997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50</v>
      </c>
      <c r="AG61">
        <v>0</v>
      </c>
      <c r="AH61">
        <v>2</v>
      </c>
      <c r="AI61">
        <v>85742041</v>
      </c>
      <c r="AJ61">
        <v>56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ROW(Source!A37)</f>
        <v>37</v>
      </c>
      <c r="B62">
        <v>85742042</v>
      </c>
      <c r="C62">
        <v>85742032</v>
      </c>
      <c r="D62">
        <v>85160117</v>
      </c>
      <c r="E62">
        <v>1081</v>
      </c>
      <c r="F62">
        <v>1</v>
      </c>
      <c r="G62">
        <v>1081</v>
      </c>
      <c r="H62">
        <v>3</v>
      </c>
      <c r="I62" t="s">
        <v>835</v>
      </c>
      <c r="J62" t="s">
        <v>3</v>
      </c>
      <c r="K62" t="s">
        <v>836</v>
      </c>
      <c r="L62">
        <v>1354</v>
      </c>
      <c r="N62">
        <v>1010</v>
      </c>
      <c r="O62" t="s">
        <v>146</v>
      </c>
      <c r="P62" t="s">
        <v>146</v>
      </c>
      <c r="Q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50</v>
      </c>
      <c r="AG62">
        <v>0</v>
      </c>
      <c r="AH62">
        <v>3</v>
      </c>
      <c r="AI62">
        <v>-1</v>
      </c>
      <c r="AJ62" t="s">
        <v>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ROW(Source!A37)</f>
        <v>37</v>
      </c>
      <c r="B63">
        <v>85742043</v>
      </c>
      <c r="C63">
        <v>85742032</v>
      </c>
      <c r="D63">
        <v>85167121</v>
      </c>
      <c r="E63">
        <v>1081</v>
      </c>
      <c r="F63">
        <v>1</v>
      </c>
      <c r="G63">
        <v>1081</v>
      </c>
      <c r="H63">
        <v>3</v>
      </c>
      <c r="I63" t="s">
        <v>837</v>
      </c>
      <c r="J63" t="s">
        <v>3</v>
      </c>
      <c r="K63" t="s">
        <v>838</v>
      </c>
      <c r="L63">
        <v>1301</v>
      </c>
      <c r="N63">
        <v>1003</v>
      </c>
      <c r="O63" t="s">
        <v>156</v>
      </c>
      <c r="P63" t="s">
        <v>156</v>
      </c>
      <c r="Q63">
        <v>1</v>
      </c>
      <c r="X63">
        <v>102.5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50</v>
      </c>
      <c r="AG63">
        <v>0</v>
      </c>
      <c r="AH63">
        <v>3</v>
      </c>
      <c r="AI63">
        <v>-1</v>
      </c>
      <c r="AJ63" t="s">
        <v>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ROW(Source!A37)</f>
        <v>37</v>
      </c>
      <c r="B64">
        <v>85742044</v>
      </c>
      <c r="C64">
        <v>85742032</v>
      </c>
      <c r="D64">
        <v>85167122</v>
      </c>
      <c r="E64">
        <v>1081</v>
      </c>
      <c r="F64">
        <v>1</v>
      </c>
      <c r="G64">
        <v>1081</v>
      </c>
      <c r="H64">
        <v>3</v>
      </c>
      <c r="I64" t="s">
        <v>837</v>
      </c>
      <c r="J64" t="s">
        <v>3</v>
      </c>
      <c r="K64" t="s">
        <v>839</v>
      </c>
      <c r="L64">
        <v>1354</v>
      </c>
      <c r="N64">
        <v>1010</v>
      </c>
      <c r="O64" t="s">
        <v>146</v>
      </c>
      <c r="P64" t="s">
        <v>146</v>
      </c>
      <c r="Q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50</v>
      </c>
      <c r="AG64">
        <v>0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ROW(Source!A37)</f>
        <v>37</v>
      </c>
      <c r="B65">
        <v>85742045</v>
      </c>
      <c r="C65">
        <v>85742032</v>
      </c>
      <c r="D65">
        <v>85179477</v>
      </c>
      <c r="E65">
        <v>1081</v>
      </c>
      <c r="F65">
        <v>1</v>
      </c>
      <c r="G65">
        <v>1081</v>
      </c>
      <c r="H65">
        <v>3</v>
      </c>
      <c r="I65" t="s">
        <v>840</v>
      </c>
      <c r="J65" t="s">
        <v>3</v>
      </c>
      <c r="K65" t="s">
        <v>841</v>
      </c>
      <c r="L65">
        <v>1354</v>
      </c>
      <c r="N65">
        <v>1010</v>
      </c>
      <c r="O65" t="s">
        <v>146</v>
      </c>
      <c r="P65" t="s">
        <v>146</v>
      </c>
      <c r="Q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50</v>
      </c>
      <c r="AG65">
        <v>0</v>
      </c>
      <c r="AH65">
        <v>3</v>
      </c>
      <c r="AI65">
        <v>-1</v>
      </c>
      <c r="AJ65" t="s">
        <v>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ROW(Source!A37)</f>
        <v>37</v>
      </c>
      <c r="B66">
        <v>85742046</v>
      </c>
      <c r="C66">
        <v>85742032</v>
      </c>
      <c r="D66">
        <v>85180357</v>
      </c>
      <c r="E66">
        <v>1081</v>
      </c>
      <c r="F66">
        <v>1</v>
      </c>
      <c r="G66">
        <v>1081</v>
      </c>
      <c r="H66">
        <v>3</v>
      </c>
      <c r="I66" t="s">
        <v>842</v>
      </c>
      <c r="J66" t="s">
        <v>3</v>
      </c>
      <c r="K66" t="s">
        <v>843</v>
      </c>
      <c r="L66">
        <v>1354</v>
      </c>
      <c r="N66">
        <v>1010</v>
      </c>
      <c r="O66" t="s">
        <v>146</v>
      </c>
      <c r="P66" t="s">
        <v>146</v>
      </c>
      <c r="Q66">
        <v>1</v>
      </c>
      <c r="X66">
        <v>1.05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50</v>
      </c>
      <c r="AG66">
        <v>0</v>
      </c>
      <c r="AH66">
        <v>3</v>
      </c>
      <c r="AI66">
        <v>-1</v>
      </c>
      <c r="AJ66" t="s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ROW(Source!A38)</f>
        <v>38</v>
      </c>
      <c r="B67">
        <v>85742052</v>
      </c>
      <c r="C67">
        <v>85742033</v>
      </c>
      <c r="D67">
        <v>85164021</v>
      </c>
      <c r="E67">
        <v>1081</v>
      </c>
      <c r="F67">
        <v>1</v>
      </c>
      <c r="G67">
        <v>1081</v>
      </c>
      <c r="H67">
        <v>1</v>
      </c>
      <c r="I67" t="s">
        <v>684</v>
      </c>
      <c r="J67" t="s">
        <v>3</v>
      </c>
      <c r="K67" t="s">
        <v>685</v>
      </c>
      <c r="L67">
        <v>1191</v>
      </c>
      <c r="N67">
        <v>1013</v>
      </c>
      <c r="O67" t="s">
        <v>686</v>
      </c>
      <c r="P67" t="s">
        <v>686</v>
      </c>
      <c r="Q67">
        <v>1</v>
      </c>
      <c r="X67">
        <v>14.08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 t="s">
        <v>51</v>
      </c>
      <c r="AG67">
        <v>6.7584000000000009</v>
      </c>
      <c r="AH67">
        <v>2</v>
      </c>
      <c r="AI67">
        <v>85742052</v>
      </c>
      <c r="AJ67">
        <v>57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ROW(Source!A38)</f>
        <v>38</v>
      </c>
      <c r="B68">
        <v>85742053</v>
      </c>
      <c r="C68">
        <v>85742033</v>
      </c>
      <c r="D68">
        <v>85229587</v>
      </c>
      <c r="E68">
        <v>1</v>
      </c>
      <c r="F68">
        <v>1</v>
      </c>
      <c r="G68">
        <v>1081</v>
      </c>
      <c r="H68">
        <v>2</v>
      </c>
      <c r="I68" t="s">
        <v>701</v>
      </c>
      <c r="J68" t="s">
        <v>702</v>
      </c>
      <c r="K68" t="s">
        <v>703</v>
      </c>
      <c r="L68">
        <v>1368</v>
      </c>
      <c r="N68">
        <v>1011</v>
      </c>
      <c r="O68" t="s">
        <v>690</v>
      </c>
      <c r="P68" t="s">
        <v>690</v>
      </c>
      <c r="Q68">
        <v>1</v>
      </c>
      <c r="X68">
        <v>2.0499999999999998</v>
      </c>
      <c r="Y68">
        <v>0</v>
      </c>
      <c r="Z68">
        <v>5.78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51</v>
      </c>
      <c r="AG68">
        <v>0.98399999999999987</v>
      </c>
      <c r="AH68">
        <v>2</v>
      </c>
      <c r="AI68">
        <v>85742053</v>
      </c>
      <c r="AJ68">
        <v>58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ROW(Source!A38)</f>
        <v>38</v>
      </c>
      <c r="B69">
        <v>85742054</v>
      </c>
      <c r="C69">
        <v>85742033</v>
      </c>
      <c r="D69">
        <v>85229932</v>
      </c>
      <c r="E69">
        <v>1</v>
      </c>
      <c r="F69">
        <v>1</v>
      </c>
      <c r="G69">
        <v>1081</v>
      </c>
      <c r="H69">
        <v>2</v>
      </c>
      <c r="I69" t="s">
        <v>704</v>
      </c>
      <c r="J69" t="s">
        <v>705</v>
      </c>
      <c r="K69" t="s">
        <v>706</v>
      </c>
      <c r="L69">
        <v>1368</v>
      </c>
      <c r="N69">
        <v>1011</v>
      </c>
      <c r="O69" t="s">
        <v>690</v>
      </c>
      <c r="P69" t="s">
        <v>690</v>
      </c>
      <c r="Q69">
        <v>1</v>
      </c>
      <c r="X69">
        <v>0.06</v>
      </c>
      <c r="Y69">
        <v>0</v>
      </c>
      <c r="Z69">
        <v>83.1</v>
      </c>
      <c r="AA69">
        <v>12.62</v>
      </c>
      <c r="AB69">
        <v>0</v>
      </c>
      <c r="AC69">
        <v>0</v>
      </c>
      <c r="AD69">
        <v>1</v>
      </c>
      <c r="AE69">
        <v>0</v>
      </c>
      <c r="AF69" t="s">
        <v>51</v>
      </c>
      <c r="AG69">
        <v>2.8799999999999999E-2</v>
      </c>
      <c r="AH69">
        <v>2</v>
      </c>
      <c r="AI69">
        <v>85742054</v>
      </c>
      <c r="AJ69">
        <v>59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ROW(Source!A38)</f>
        <v>38</v>
      </c>
      <c r="B70">
        <v>85742055</v>
      </c>
      <c r="C70">
        <v>85742033</v>
      </c>
      <c r="D70">
        <v>85229986</v>
      </c>
      <c r="E70">
        <v>1</v>
      </c>
      <c r="F70">
        <v>1</v>
      </c>
      <c r="G70">
        <v>1081</v>
      </c>
      <c r="H70">
        <v>2</v>
      </c>
      <c r="I70" t="s">
        <v>708</v>
      </c>
      <c r="J70" t="s">
        <v>709</v>
      </c>
      <c r="K70" t="s">
        <v>710</v>
      </c>
      <c r="L70">
        <v>1368</v>
      </c>
      <c r="N70">
        <v>1011</v>
      </c>
      <c r="O70" t="s">
        <v>690</v>
      </c>
      <c r="P70" t="s">
        <v>690</v>
      </c>
      <c r="Q70">
        <v>1</v>
      </c>
      <c r="X70">
        <v>2.4</v>
      </c>
      <c r="Y70">
        <v>0</v>
      </c>
      <c r="Z70">
        <v>0.77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51</v>
      </c>
      <c r="AG70">
        <v>1.1519999999999999</v>
      </c>
      <c r="AH70">
        <v>2</v>
      </c>
      <c r="AI70">
        <v>85742055</v>
      </c>
      <c r="AJ70">
        <v>60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ROW(Source!A38)</f>
        <v>38</v>
      </c>
      <c r="B71">
        <v>85742056</v>
      </c>
      <c r="C71">
        <v>85742033</v>
      </c>
      <c r="D71">
        <v>85230019</v>
      </c>
      <c r="E71">
        <v>1</v>
      </c>
      <c r="F71">
        <v>1</v>
      </c>
      <c r="G71">
        <v>1081</v>
      </c>
      <c r="H71">
        <v>2</v>
      </c>
      <c r="I71" t="s">
        <v>711</v>
      </c>
      <c r="J71" t="s">
        <v>712</v>
      </c>
      <c r="K71" t="s">
        <v>713</v>
      </c>
      <c r="L71">
        <v>1368</v>
      </c>
      <c r="N71">
        <v>1011</v>
      </c>
      <c r="O71" t="s">
        <v>690</v>
      </c>
      <c r="P71" t="s">
        <v>690</v>
      </c>
      <c r="Q71">
        <v>1</v>
      </c>
      <c r="X71">
        <v>2.1</v>
      </c>
      <c r="Y71">
        <v>0</v>
      </c>
      <c r="Z71">
        <v>0.47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51</v>
      </c>
      <c r="AG71">
        <v>1.008</v>
      </c>
      <c r="AH71">
        <v>2</v>
      </c>
      <c r="AI71">
        <v>85742056</v>
      </c>
      <c r="AJ71">
        <v>61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ROW(Source!A38)</f>
        <v>38</v>
      </c>
      <c r="B72">
        <v>85742057</v>
      </c>
      <c r="C72">
        <v>85742033</v>
      </c>
      <c r="D72">
        <v>85198960</v>
      </c>
      <c r="E72">
        <v>1</v>
      </c>
      <c r="F72">
        <v>1</v>
      </c>
      <c r="G72">
        <v>1081</v>
      </c>
      <c r="H72">
        <v>3</v>
      </c>
      <c r="I72" t="s">
        <v>714</v>
      </c>
      <c r="J72" t="s">
        <v>715</v>
      </c>
      <c r="K72" t="s">
        <v>716</v>
      </c>
      <c r="L72">
        <v>1339</v>
      </c>
      <c r="N72">
        <v>1007</v>
      </c>
      <c r="O72" t="s">
        <v>694</v>
      </c>
      <c r="P72" t="s">
        <v>694</v>
      </c>
      <c r="Q72">
        <v>1</v>
      </c>
      <c r="X72">
        <v>1.1262000000000001</v>
      </c>
      <c r="Y72">
        <v>7.07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50</v>
      </c>
      <c r="AG72">
        <v>0</v>
      </c>
      <c r="AH72">
        <v>2</v>
      </c>
      <c r="AI72">
        <v>85742057</v>
      </c>
      <c r="AJ72">
        <v>62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ROW(Source!A38)</f>
        <v>38</v>
      </c>
      <c r="B73">
        <v>85742058</v>
      </c>
      <c r="C73">
        <v>85742033</v>
      </c>
      <c r="D73">
        <v>85201473</v>
      </c>
      <c r="E73">
        <v>1</v>
      </c>
      <c r="F73">
        <v>1</v>
      </c>
      <c r="G73">
        <v>1081</v>
      </c>
      <c r="H73">
        <v>3</v>
      </c>
      <c r="I73" t="s">
        <v>717</v>
      </c>
      <c r="J73" t="s">
        <v>718</v>
      </c>
      <c r="K73" t="s">
        <v>719</v>
      </c>
      <c r="L73">
        <v>1355</v>
      </c>
      <c r="N73">
        <v>1010</v>
      </c>
      <c r="O73" t="s">
        <v>70</v>
      </c>
      <c r="P73" t="s">
        <v>70</v>
      </c>
      <c r="Q73">
        <v>100</v>
      </c>
      <c r="X73">
        <v>1.43</v>
      </c>
      <c r="Y73">
        <v>15.04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50</v>
      </c>
      <c r="AG73">
        <v>0</v>
      </c>
      <c r="AH73">
        <v>2</v>
      </c>
      <c r="AI73">
        <v>85742058</v>
      </c>
      <c r="AJ73">
        <v>63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ROW(Source!A38)</f>
        <v>38</v>
      </c>
      <c r="B74">
        <v>85742059</v>
      </c>
      <c r="C74">
        <v>85742033</v>
      </c>
      <c r="D74">
        <v>85201707</v>
      </c>
      <c r="E74">
        <v>1</v>
      </c>
      <c r="F74">
        <v>1</v>
      </c>
      <c r="G74">
        <v>1081</v>
      </c>
      <c r="H74">
        <v>3</v>
      </c>
      <c r="I74" t="s">
        <v>720</v>
      </c>
      <c r="J74" t="s">
        <v>721</v>
      </c>
      <c r="K74" t="s">
        <v>722</v>
      </c>
      <c r="L74">
        <v>1346</v>
      </c>
      <c r="N74">
        <v>1009</v>
      </c>
      <c r="O74" t="s">
        <v>723</v>
      </c>
      <c r="P74" t="s">
        <v>723</v>
      </c>
      <c r="Q74">
        <v>1</v>
      </c>
      <c r="X74">
        <v>2.7170000000000001</v>
      </c>
      <c r="Y74">
        <v>38.729999999999997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 t="s">
        <v>50</v>
      </c>
      <c r="AG74">
        <v>0</v>
      </c>
      <c r="AH74">
        <v>2</v>
      </c>
      <c r="AI74">
        <v>85742059</v>
      </c>
      <c r="AJ74">
        <v>64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ROW(Source!A38)</f>
        <v>38</v>
      </c>
      <c r="B75">
        <v>85742060</v>
      </c>
      <c r="C75">
        <v>85742033</v>
      </c>
      <c r="D75">
        <v>85160117</v>
      </c>
      <c r="E75">
        <v>1081</v>
      </c>
      <c r="F75">
        <v>1</v>
      </c>
      <c r="G75">
        <v>1081</v>
      </c>
      <c r="H75">
        <v>3</v>
      </c>
      <c r="I75" t="s">
        <v>835</v>
      </c>
      <c r="J75" t="s">
        <v>3</v>
      </c>
      <c r="K75" t="s">
        <v>836</v>
      </c>
      <c r="L75">
        <v>1354</v>
      </c>
      <c r="N75">
        <v>1010</v>
      </c>
      <c r="O75" t="s">
        <v>146</v>
      </c>
      <c r="P75" t="s">
        <v>146</v>
      </c>
      <c r="Q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50</v>
      </c>
      <c r="AG75">
        <v>0</v>
      </c>
      <c r="AH75">
        <v>3</v>
      </c>
      <c r="AI75">
        <v>-1</v>
      </c>
      <c r="AJ75" t="s">
        <v>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ROW(Source!A38)</f>
        <v>38</v>
      </c>
      <c r="B76">
        <v>85742061</v>
      </c>
      <c r="C76">
        <v>85742033</v>
      </c>
      <c r="D76">
        <v>85167121</v>
      </c>
      <c r="E76">
        <v>1081</v>
      </c>
      <c r="F76">
        <v>1</v>
      </c>
      <c r="G76">
        <v>1081</v>
      </c>
      <c r="H76">
        <v>3</v>
      </c>
      <c r="I76" t="s">
        <v>837</v>
      </c>
      <c r="J76" t="s">
        <v>3</v>
      </c>
      <c r="K76" t="s">
        <v>838</v>
      </c>
      <c r="L76">
        <v>1301</v>
      </c>
      <c r="N76">
        <v>1003</v>
      </c>
      <c r="O76" t="s">
        <v>156</v>
      </c>
      <c r="P76" t="s">
        <v>156</v>
      </c>
      <c r="Q76">
        <v>1</v>
      </c>
      <c r="X76">
        <v>102.5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t="s">
        <v>50</v>
      </c>
      <c r="AG76">
        <v>0</v>
      </c>
      <c r="AH76">
        <v>3</v>
      </c>
      <c r="AI76">
        <v>-1</v>
      </c>
      <c r="AJ76" t="s">
        <v>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ROW(Source!A38)</f>
        <v>38</v>
      </c>
      <c r="B77">
        <v>85742062</v>
      </c>
      <c r="C77">
        <v>85742033</v>
      </c>
      <c r="D77">
        <v>85167122</v>
      </c>
      <c r="E77">
        <v>1081</v>
      </c>
      <c r="F77">
        <v>1</v>
      </c>
      <c r="G77">
        <v>1081</v>
      </c>
      <c r="H77">
        <v>3</v>
      </c>
      <c r="I77" t="s">
        <v>837</v>
      </c>
      <c r="J77" t="s">
        <v>3</v>
      </c>
      <c r="K77" t="s">
        <v>839</v>
      </c>
      <c r="L77">
        <v>1354</v>
      </c>
      <c r="N77">
        <v>1010</v>
      </c>
      <c r="O77" t="s">
        <v>146</v>
      </c>
      <c r="P77" t="s">
        <v>146</v>
      </c>
      <c r="Q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t="s">
        <v>50</v>
      </c>
      <c r="AG77">
        <v>0</v>
      </c>
      <c r="AH77">
        <v>3</v>
      </c>
      <c r="AI77">
        <v>-1</v>
      </c>
      <c r="AJ77" t="s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ROW(Source!A38)</f>
        <v>38</v>
      </c>
      <c r="B78">
        <v>85742063</v>
      </c>
      <c r="C78">
        <v>85742033</v>
      </c>
      <c r="D78">
        <v>85179477</v>
      </c>
      <c r="E78">
        <v>1081</v>
      </c>
      <c r="F78">
        <v>1</v>
      </c>
      <c r="G78">
        <v>1081</v>
      </c>
      <c r="H78">
        <v>3</v>
      </c>
      <c r="I78" t="s">
        <v>840</v>
      </c>
      <c r="J78" t="s">
        <v>3</v>
      </c>
      <c r="K78" t="s">
        <v>841</v>
      </c>
      <c r="L78">
        <v>1354</v>
      </c>
      <c r="N78">
        <v>1010</v>
      </c>
      <c r="O78" t="s">
        <v>146</v>
      </c>
      <c r="P78" t="s">
        <v>146</v>
      </c>
      <c r="Q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t="s">
        <v>50</v>
      </c>
      <c r="AG78">
        <v>0</v>
      </c>
      <c r="AH78">
        <v>3</v>
      </c>
      <c r="AI78">
        <v>-1</v>
      </c>
      <c r="AJ78" t="s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ROW(Source!A38)</f>
        <v>38</v>
      </c>
      <c r="B79">
        <v>85742064</v>
      </c>
      <c r="C79">
        <v>85742033</v>
      </c>
      <c r="D79">
        <v>85180357</v>
      </c>
      <c r="E79">
        <v>1081</v>
      </c>
      <c r="F79">
        <v>1</v>
      </c>
      <c r="G79">
        <v>1081</v>
      </c>
      <c r="H79">
        <v>3</v>
      </c>
      <c r="I79" t="s">
        <v>842</v>
      </c>
      <c r="J79" t="s">
        <v>3</v>
      </c>
      <c r="K79" t="s">
        <v>843</v>
      </c>
      <c r="L79">
        <v>1354</v>
      </c>
      <c r="N79">
        <v>1010</v>
      </c>
      <c r="O79" t="s">
        <v>146</v>
      </c>
      <c r="P79" t="s">
        <v>146</v>
      </c>
      <c r="Q79">
        <v>1</v>
      </c>
      <c r="X79">
        <v>0.9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 t="s">
        <v>50</v>
      </c>
      <c r="AG79">
        <v>0</v>
      </c>
      <c r="AH79">
        <v>3</v>
      </c>
      <c r="AI79">
        <v>-1</v>
      </c>
      <c r="AJ79" t="s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ROW(Source!A39)</f>
        <v>39</v>
      </c>
      <c r="B80">
        <v>85742052</v>
      </c>
      <c r="C80">
        <v>85742033</v>
      </c>
      <c r="D80">
        <v>85164021</v>
      </c>
      <c r="E80">
        <v>1081</v>
      </c>
      <c r="F80">
        <v>1</v>
      </c>
      <c r="G80">
        <v>1081</v>
      </c>
      <c r="H80">
        <v>1</v>
      </c>
      <c r="I80" t="s">
        <v>684</v>
      </c>
      <c r="J80" t="s">
        <v>3</v>
      </c>
      <c r="K80" t="s">
        <v>685</v>
      </c>
      <c r="L80">
        <v>1191</v>
      </c>
      <c r="N80">
        <v>1013</v>
      </c>
      <c r="O80" t="s">
        <v>686</v>
      </c>
      <c r="P80" t="s">
        <v>686</v>
      </c>
      <c r="Q80">
        <v>1</v>
      </c>
      <c r="X80">
        <v>14.08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1</v>
      </c>
      <c r="AF80" t="s">
        <v>51</v>
      </c>
      <c r="AG80">
        <v>6.7584000000000009</v>
      </c>
      <c r="AH80">
        <v>2</v>
      </c>
      <c r="AI80">
        <v>85742052</v>
      </c>
      <c r="AJ80">
        <v>65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ROW(Source!A39)</f>
        <v>39</v>
      </c>
      <c r="B81">
        <v>85742053</v>
      </c>
      <c r="C81">
        <v>85742033</v>
      </c>
      <c r="D81">
        <v>85229587</v>
      </c>
      <c r="E81">
        <v>1</v>
      </c>
      <c r="F81">
        <v>1</v>
      </c>
      <c r="G81">
        <v>1081</v>
      </c>
      <c r="H81">
        <v>2</v>
      </c>
      <c r="I81" t="s">
        <v>701</v>
      </c>
      <c r="J81" t="s">
        <v>702</v>
      </c>
      <c r="K81" t="s">
        <v>703</v>
      </c>
      <c r="L81">
        <v>1368</v>
      </c>
      <c r="N81">
        <v>1011</v>
      </c>
      <c r="O81" t="s">
        <v>690</v>
      </c>
      <c r="P81" t="s">
        <v>690</v>
      </c>
      <c r="Q81">
        <v>1</v>
      </c>
      <c r="X81">
        <v>2.0499999999999998</v>
      </c>
      <c r="Y81">
        <v>0</v>
      </c>
      <c r="Z81">
        <v>5.78</v>
      </c>
      <c r="AA81">
        <v>0</v>
      </c>
      <c r="AB81">
        <v>0</v>
      </c>
      <c r="AC81">
        <v>0</v>
      </c>
      <c r="AD81">
        <v>1</v>
      </c>
      <c r="AE81">
        <v>0</v>
      </c>
      <c r="AF81" t="s">
        <v>51</v>
      </c>
      <c r="AG81">
        <v>0.98399999999999987</v>
      </c>
      <c r="AH81">
        <v>2</v>
      </c>
      <c r="AI81">
        <v>85742053</v>
      </c>
      <c r="AJ81">
        <v>66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ROW(Source!A39)</f>
        <v>39</v>
      </c>
      <c r="B82">
        <v>85742054</v>
      </c>
      <c r="C82">
        <v>85742033</v>
      </c>
      <c r="D82">
        <v>85229932</v>
      </c>
      <c r="E82">
        <v>1</v>
      </c>
      <c r="F82">
        <v>1</v>
      </c>
      <c r="G82">
        <v>1081</v>
      </c>
      <c r="H82">
        <v>2</v>
      </c>
      <c r="I82" t="s">
        <v>704</v>
      </c>
      <c r="J82" t="s">
        <v>705</v>
      </c>
      <c r="K82" t="s">
        <v>706</v>
      </c>
      <c r="L82">
        <v>1368</v>
      </c>
      <c r="N82">
        <v>1011</v>
      </c>
      <c r="O82" t="s">
        <v>690</v>
      </c>
      <c r="P82" t="s">
        <v>690</v>
      </c>
      <c r="Q82">
        <v>1</v>
      </c>
      <c r="X82">
        <v>0.06</v>
      </c>
      <c r="Y82">
        <v>0</v>
      </c>
      <c r="Z82">
        <v>83.1</v>
      </c>
      <c r="AA82">
        <v>12.62</v>
      </c>
      <c r="AB82">
        <v>0</v>
      </c>
      <c r="AC82">
        <v>0</v>
      </c>
      <c r="AD82">
        <v>1</v>
      </c>
      <c r="AE82">
        <v>0</v>
      </c>
      <c r="AF82" t="s">
        <v>51</v>
      </c>
      <c r="AG82">
        <v>2.8799999999999999E-2</v>
      </c>
      <c r="AH82">
        <v>2</v>
      </c>
      <c r="AI82">
        <v>85742054</v>
      </c>
      <c r="AJ82">
        <v>67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ROW(Source!A39)</f>
        <v>39</v>
      </c>
      <c r="B83">
        <v>85742055</v>
      </c>
      <c r="C83">
        <v>85742033</v>
      </c>
      <c r="D83">
        <v>85229986</v>
      </c>
      <c r="E83">
        <v>1</v>
      </c>
      <c r="F83">
        <v>1</v>
      </c>
      <c r="G83">
        <v>1081</v>
      </c>
      <c r="H83">
        <v>2</v>
      </c>
      <c r="I83" t="s">
        <v>708</v>
      </c>
      <c r="J83" t="s">
        <v>709</v>
      </c>
      <c r="K83" t="s">
        <v>710</v>
      </c>
      <c r="L83">
        <v>1368</v>
      </c>
      <c r="N83">
        <v>1011</v>
      </c>
      <c r="O83" t="s">
        <v>690</v>
      </c>
      <c r="P83" t="s">
        <v>690</v>
      </c>
      <c r="Q83">
        <v>1</v>
      </c>
      <c r="X83">
        <v>2.4</v>
      </c>
      <c r="Y83">
        <v>0</v>
      </c>
      <c r="Z83">
        <v>0.77</v>
      </c>
      <c r="AA83">
        <v>0</v>
      </c>
      <c r="AB83">
        <v>0</v>
      </c>
      <c r="AC83">
        <v>0</v>
      </c>
      <c r="AD83">
        <v>1</v>
      </c>
      <c r="AE83">
        <v>0</v>
      </c>
      <c r="AF83" t="s">
        <v>51</v>
      </c>
      <c r="AG83">
        <v>1.1519999999999999</v>
      </c>
      <c r="AH83">
        <v>2</v>
      </c>
      <c r="AI83">
        <v>85742055</v>
      </c>
      <c r="AJ83">
        <v>68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ROW(Source!A39)</f>
        <v>39</v>
      </c>
      <c r="B84">
        <v>85742056</v>
      </c>
      <c r="C84">
        <v>85742033</v>
      </c>
      <c r="D84">
        <v>85230019</v>
      </c>
      <c r="E84">
        <v>1</v>
      </c>
      <c r="F84">
        <v>1</v>
      </c>
      <c r="G84">
        <v>1081</v>
      </c>
      <c r="H84">
        <v>2</v>
      </c>
      <c r="I84" t="s">
        <v>711</v>
      </c>
      <c r="J84" t="s">
        <v>712</v>
      </c>
      <c r="K84" t="s">
        <v>713</v>
      </c>
      <c r="L84">
        <v>1368</v>
      </c>
      <c r="N84">
        <v>1011</v>
      </c>
      <c r="O84" t="s">
        <v>690</v>
      </c>
      <c r="P84" t="s">
        <v>690</v>
      </c>
      <c r="Q84">
        <v>1</v>
      </c>
      <c r="X84">
        <v>2.1</v>
      </c>
      <c r="Y84">
        <v>0</v>
      </c>
      <c r="Z84">
        <v>0.47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51</v>
      </c>
      <c r="AG84">
        <v>1.008</v>
      </c>
      <c r="AH84">
        <v>2</v>
      </c>
      <c r="AI84">
        <v>85742056</v>
      </c>
      <c r="AJ84">
        <v>69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ROW(Source!A39)</f>
        <v>39</v>
      </c>
      <c r="B85">
        <v>85742057</v>
      </c>
      <c r="C85">
        <v>85742033</v>
      </c>
      <c r="D85">
        <v>85198960</v>
      </c>
      <c r="E85">
        <v>1</v>
      </c>
      <c r="F85">
        <v>1</v>
      </c>
      <c r="G85">
        <v>1081</v>
      </c>
      <c r="H85">
        <v>3</v>
      </c>
      <c r="I85" t="s">
        <v>714</v>
      </c>
      <c r="J85" t="s">
        <v>715</v>
      </c>
      <c r="K85" t="s">
        <v>716</v>
      </c>
      <c r="L85">
        <v>1339</v>
      </c>
      <c r="N85">
        <v>1007</v>
      </c>
      <c r="O85" t="s">
        <v>694</v>
      </c>
      <c r="P85" t="s">
        <v>694</v>
      </c>
      <c r="Q85">
        <v>1</v>
      </c>
      <c r="X85">
        <v>1.1262000000000001</v>
      </c>
      <c r="Y85">
        <v>7.07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 t="s">
        <v>50</v>
      </c>
      <c r="AG85">
        <v>0</v>
      </c>
      <c r="AH85">
        <v>2</v>
      </c>
      <c r="AI85">
        <v>85742057</v>
      </c>
      <c r="AJ85">
        <v>70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ROW(Source!A39)</f>
        <v>39</v>
      </c>
      <c r="B86">
        <v>85742058</v>
      </c>
      <c r="C86">
        <v>85742033</v>
      </c>
      <c r="D86">
        <v>85201473</v>
      </c>
      <c r="E86">
        <v>1</v>
      </c>
      <c r="F86">
        <v>1</v>
      </c>
      <c r="G86">
        <v>1081</v>
      </c>
      <c r="H86">
        <v>3</v>
      </c>
      <c r="I86" t="s">
        <v>717</v>
      </c>
      <c r="J86" t="s">
        <v>718</v>
      </c>
      <c r="K86" t="s">
        <v>719</v>
      </c>
      <c r="L86">
        <v>1355</v>
      </c>
      <c r="N86">
        <v>1010</v>
      </c>
      <c r="O86" t="s">
        <v>70</v>
      </c>
      <c r="P86" t="s">
        <v>70</v>
      </c>
      <c r="Q86">
        <v>100</v>
      </c>
      <c r="X86">
        <v>1.43</v>
      </c>
      <c r="Y86">
        <v>15.04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50</v>
      </c>
      <c r="AG86">
        <v>0</v>
      </c>
      <c r="AH86">
        <v>2</v>
      </c>
      <c r="AI86">
        <v>85742058</v>
      </c>
      <c r="AJ86">
        <v>71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ROW(Source!A39)</f>
        <v>39</v>
      </c>
      <c r="B87">
        <v>85742059</v>
      </c>
      <c r="C87">
        <v>85742033</v>
      </c>
      <c r="D87">
        <v>85201707</v>
      </c>
      <c r="E87">
        <v>1</v>
      </c>
      <c r="F87">
        <v>1</v>
      </c>
      <c r="G87">
        <v>1081</v>
      </c>
      <c r="H87">
        <v>3</v>
      </c>
      <c r="I87" t="s">
        <v>720</v>
      </c>
      <c r="J87" t="s">
        <v>721</v>
      </c>
      <c r="K87" t="s">
        <v>722</v>
      </c>
      <c r="L87">
        <v>1346</v>
      </c>
      <c r="N87">
        <v>1009</v>
      </c>
      <c r="O87" t="s">
        <v>723</v>
      </c>
      <c r="P87" t="s">
        <v>723</v>
      </c>
      <c r="Q87">
        <v>1</v>
      </c>
      <c r="X87">
        <v>2.7170000000000001</v>
      </c>
      <c r="Y87">
        <v>38.729999999999997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50</v>
      </c>
      <c r="AG87">
        <v>0</v>
      </c>
      <c r="AH87">
        <v>2</v>
      </c>
      <c r="AI87">
        <v>85742059</v>
      </c>
      <c r="AJ87">
        <v>72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ROW(Source!A39)</f>
        <v>39</v>
      </c>
      <c r="B88">
        <v>85742060</v>
      </c>
      <c r="C88">
        <v>85742033</v>
      </c>
      <c r="D88">
        <v>85160117</v>
      </c>
      <c r="E88">
        <v>1081</v>
      </c>
      <c r="F88">
        <v>1</v>
      </c>
      <c r="G88">
        <v>1081</v>
      </c>
      <c r="H88">
        <v>3</v>
      </c>
      <c r="I88" t="s">
        <v>835</v>
      </c>
      <c r="J88" t="s">
        <v>3</v>
      </c>
      <c r="K88" t="s">
        <v>836</v>
      </c>
      <c r="L88">
        <v>1354</v>
      </c>
      <c r="N88">
        <v>1010</v>
      </c>
      <c r="O88" t="s">
        <v>146</v>
      </c>
      <c r="P88" t="s">
        <v>146</v>
      </c>
      <c r="Q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 t="s">
        <v>50</v>
      </c>
      <c r="AG88">
        <v>0</v>
      </c>
      <c r="AH88">
        <v>3</v>
      </c>
      <c r="AI88">
        <v>-1</v>
      </c>
      <c r="AJ88" t="s">
        <v>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ROW(Source!A39)</f>
        <v>39</v>
      </c>
      <c r="B89">
        <v>85742061</v>
      </c>
      <c r="C89">
        <v>85742033</v>
      </c>
      <c r="D89">
        <v>85167121</v>
      </c>
      <c r="E89">
        <v>1081</v>
      </c>
      <c r="F89">
        <v>1</v>
      </c>
      <c r="G89">
        <v>1081</v>
      </c>
      <c r="H89">
        <v>3</v>
      </c>
      <c r="I89" t="s">
        <v>837</v>
      </c>
      <c r="J89" t="s">
        <v>3</v>
      </c>
      <c r="K89" t="s">
        <v>838</v>
      </c>
      <c r="L89">
        <v>1301</v>
      </c>
      <c r="N89">
        <v>1003</v>
      </c>
      <c r="O89" t="s">
        <v>156</v>
      </c>
      <c r="P89" t="s">
        <v>156</v>
      </c>
      <c r="Q89">
        <v>1</v>
      </c>
      <c r="X89">
        <v>102.5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50</v>
      </c>
      <c r="AG89">
        <v>0</v>
      </c>
      <c r="AH89">
        <v>3</v>
      </c>
      <c r="AI89">
        <v>-1</v>
      </c>
      <c r="AJ89" t="s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ROW(Source!A39)</f>
        <v>39</v>
      </c>
      <c r="B90">
        <v>85742062</v>
      </c>
      <c r="C90">
        <v>85742033</v>
      </c>
      <c r="D90">
        <v>85167122</v>
      </c>
      <c r="E90">
        <v>1081</v>
      </c>
      <c r="F90">
        <v>1</v>
      </c>
      <c r="G90">
        <v>1081</v>
      </c>
      <c r="H90">
        <v>3</v>
      </c>
      <c r="I90" t="s">
        <v>837</v>
      </c>
      <c r="J90" t="s">
        <v>3</v>
      </c>
      <c r="K90" t="s">
        <v>839</v>
      </c>
      <c r="L90">
        <v>1354</v>
      </c>
      <c r="N90">
        <v>1010</v>
      </c>
      <c r="O90" t="s">
        <v>146</v>
      </c>
      <c r="P90" t="s">
        <v>146</v>
      </c>
      <c r="Q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t="s">
        <v>50</v>
      </c>
      <c r="AG90">
        <v>0</v>
      </c>
      <c r="AH90">
        <v>3</v>
      </c>
      <c r="AI90">
        <v>-1</v>
      </c>
      <c r="AJ90" t="s">
        <v>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ROW(Source!A39)</f>
        <v>39</v>
      </c>
      <c r="B91">
        <v>85742063</v>
      </c>
      <c r="C91">
        <v>85742033</v>
      </c>
      <c r="D91">
        <v>85179477</v>
      </c>
      <c r="E91">
        <v>1081</v>
      </c>
      <c r="F91">
        <v>1</v>
      </c>
      <c r="G91">
        <v>1081</v>
      </c>
      <c r="H91">
        <v>3</v>
      </c>
      <c r="I91" t="s">
        <v>840</v>
      </c>
      <c r="J91" t="s">
        <v>3</v>
      </c>
      <c r="K91" t="s">
        <v>841</v>
      </c>
      <c r="L91">
        <v>1354</v>
      </c>
      <c r="N91">
        <v>1010</v>
      </c>
      <c r="O91" t="s">
        <v>146</v>
      </c>
      <c r="P91" t="s">
        <v>146</v>
      </c>
      <c r="Q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 t="s">
        <v>50</v>
      </c>
      <c r="AG91">
        <v>0</v>
      </c>
      <c r="AH91">
        <v>3</v>
      </c>
      <c r="AI91">
        <v>-1</v>
      </c>
      <c r="AJ91" t="s">
        <v>3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ROW(Source!A39)</f>
        <v>39</v>
      </c>
      <c r="B92">
        <v>85742064</v>
      </c>
      <c r="C92">
        <v>85742033</v>
      </c>
      <c r="D92">
        <v>85180357</v>
      </c>
      <c r="E92">
        <v>1081</v>
      </c>
      <c r="F92">
        <v>1</v>
      </c>
      <c r="G92">
        <v>1081</v>
      </c>
      <c r="H92">
        <v>3</v>
      </c>
      <c r="I92" t="s">
        <v>842</v>
      </c>
      <c r="J92" t="s">
        <v>3</v>
      </c>
      <c r="K92" t="s">
        <v>843</v>
      </c>
      <c r="L92">
        <v>1354</v>
      </c>
      <c r="N92">
        <v>1010</v>
      </c>
      <c r="O92" t="s">
        <v>146</v>
      </c>
      <c r="P92" t="s">
        <v>146</v>
      </c>
      <c r="Q92">
        <v>1</v>
      </c>
      <c r="X92">
        <v>0.9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t="s">
        <v>50</v>
      </c>
      <c r="AG92">
        <v>0</v>
      </c>
      <c r="AH92">
        <v>3</v>
      </c>
      <c r="AI92">
        <v>-1</v>
      </c>
      <c r="AJ92" t="s">
        <v>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ROW(Source!A40)</f>
        <v>40</v>
      </c>
      <c r="B93">
        <v>85742100</v>
      </c>
      <c r="C93">
        <v>85742096</v>
      </c>
      <c r="D93">
        <v>85164021</v>
      </c>
      <c r="E93">
        <v>1081</v>
      </c>
      <c r="F93">
        <v>1</v>
      </c>
      <c r="G93">
        <v>1081</v>
      </c>
      <c r="H93">
        <v>1</v>
      </c>
      <c r="I93" t="s">
        <v>684</v>
      </c>
      <c r="J93" t="s">
        <v>3</v>
      </c>
      <c r="K93" t="s">
        <v>685</v>
      </c>
      <c r="L93">
        <v>1191</v>
      </c>
      <c r="N93">
        <v>1013</v>
      </c>
      <c r="O93" t="s">
        <v>686</v>
      </c>
      <c r="P93" t="s">
        <v>686</v>
      </c>
      <c r="Q93">
        <v>1</v>
      </c>
      <c r="X93">
        <v>13.3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 t="s">
        <v>25</v>
      </c>
      <c r="AG93">
        <v>15.96</v>
      </c>
      <c r="AH93">
        <v>2</v>
      </c>
      <c r="AI93">
        <v>85742100</v>
      </c>
      <c r="AJ93">
        <v>73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ROW(Source!A41)</f>
        <v>41</v>
      </c>
      <c r="B94">
        <v>85742100</v>
      </c>
      <c r="C94">
        <v>85742096</v>
      </c>
      <c r="D94">
        <v>85164021</v>
      </c>
      <c r="E94">
        <v>1081</v>
      </c>
      <c r="F94">
        <v>1</v>
      </c>
      <c r="G94">
        <v>1081</v>
      </c>
      <c r="H94">
        <v>1</v>
      </c>
      <c r="I94" t="s">
        <v>684</v>
      </c>
      <c r="J94" t="s">
        <v>3</v>
      </c>
      <c r="K94" t="s">
        <v>685</v>
      </c>
      <c r="L94">
        <v>1191</v>
      </c>
      <c r="N94">
        <v>1013</v>
      </c>
      <c r="O94" t="s">
        <v>686</v>
      </c>
      <c r="P94" t="s">
        <v>686</v>
      </c>
      <c r="Q94">
        <v>1</v>
      </c>
      <c r="X94">
        <v>13.3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1</v>
      </c>
      <c r="AF94" t="s">
        <v>25</v>
      </c>
      <c r="AG94">
        <v>15.96</v>
      </c>
      <c r="AH94">
        <v>2</v>
      </c>
      <c r="AI94">
        <v>85742100</v>
      </c>
      <c r="AJ94">
        <v>74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ROW(Source!A42)</f>
        <v>42</v>
      </c>
      <c r="B95">
        <v>85742086</v>
      </c>
      <c r="C95">
        <v>85742083</v>
      </c>
      <c r="D95">
        <v>85164021</v>
      </c>
      <c r="E95">
        <v>1081</v>
      </c>
      <c r="F95">
        <v>1</v>
      </c>
      <c r="G95">
        <v>1081</v>
      </c>
      <c r="H95">
        <v>1</v>
      </c>
      <c r="I95" t="s">
        <v>684</v>
      </c>
      <c r="J95" t="s">
        <v>3</v>
      </c>
      <c r="K95" t="s">
        <v>685</v>
      </c>
      <c r="L95">
        <v>1191</v>
      </c>
      <c r="N95">
        <v>1013</v>
      </c>
      <c r="O95" t="s">
        <v>686</v>
      </c>
      <c r="P95" t="s">
        <v>686</v>
      </c>
      <c r="Q95">
        <v>1</v>
      </c>
      <c r="X95">
        <v>191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1</v>
      </c>
      <c r="AF95" t="s">
        <v>25</v>
      </c>
      <c r="AG95">
        <v>229.2</v>
      </c>
      <c r="AH95">
        <v>2</v>
      </c>
      <c r="AI95">
        <v>85742086</v>
      </c>
      <c r="AJ95">
        <v>75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ROW(Source!A42)</f>
        <v>42</v>
      </c>
      <c r="B96">
        <v>85742087</v>
      </c>
      <c r="C96">
        <v>85742083</v>
      </c>
      <c r="D96">
        <v>85164005</v>
      </c>
      <c r="E96">
        <v>1081</v>
      </c>
      <c r="F96">
        <v>1</v>
      </c>
      <c r="G96">
        <v>1081</v>
      </c>
      <c r="H96">
        <v>3</v>
      </c>
      <c r="I96" t="s">
        <v>698</v>
      </c>
      <c r="J96" t="s">
        <v>3</v>
      </c>
      <c r="K96" t="s">
        <v>699</v>
      </c>
      <c r="L96">
        <v>1348</v>
      </c>
      <c r="N96">
        <v>1009</v>
      </c>
      <c r="O96" t="s">
        <v>700</v>
      </c>
      <c r="P96" t="s">
        <v>700</v>
      </c>
      <c r="Q96">
        <v>1000</v>
      </c>
      <c r="X96">
        <v>3.98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24</v>
      </c>
      <c r="AG96">
        <v>3.98</v>
      </c>
      <c r="AH96">
        <v>2</v>
      </c>
      <c r="AI96">
        <v>85742087</v>
      </c>
      <c r="AJ96">
        <v>76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ROW(Source!A43)</f>
        <v>43</v>
      </c>
      <c r="B97">
        <v>85742086</v>
      </c>
      <c r="C97">
        <v>85742083</v>
      </c>
      <c r="D97">
        <v>85164021</v>
      </c>
      <c r="E97">
        <v>1081</v>
      </c>
      <c r="F97">
        <v>1</v>
      </c>
      <c r="G97">
        <v>1081</v>
      </c>
      <c r="H97">
        <v>1</v>
      </c>
      <c r="I97" t="s">
        <v>684</v>
      </c>
      <c r="J97" t="s">
        <v>3</v>
      </c>
      <c r="K97" t="s">
        <v>685</v>
      </c>
      <c r="L97">
        <v>1191</v>
      </c>
      <c r="N97">
        <v>1013</v>
      </c>
      <c r="O97" t="s">
        <v>686</v>
      </c>
      <c r="P97" t="s">
        <v>686</v>
      </c>
      <c r="Q97">
        <v>1</v>
      </c>
      <c r="X97">
        <v>191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 t="s">
        <v>25</v>
      </c>
      <c r="AG97">
        <v>229.2</v>
      </c>
      <c r="AH97">
        <v>2</v>
      </c>
      <c r="AI97">
        <v>85742086</v>
      </c>
      <c r="AJ97">
        <v>77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ROW(Source!A43)</f>
        <v>43</v>
      </c>
      <c r="B98">
        <v>85742087</v>
      </c>
      <c r="C98">
        <v>85742083</v>
      </c>
      <c r="D98">
        <v>85164005</v>
      </c>
      <c r="E98">
        <v>1081</v>
      </c>
      <c r="F98">
        <v>1</v>
      </c>
      <c r="G98">
        <v>1081</v>
      </c>
      <c r="H98">
        <v>3</v>
      </c>
      <c r="I98" t="s">
        <v>698</v>
      </c>
      <c r="J98" t="s">
        <v>3</v>
      </c>
      <c r="K98" t="s">
        <v>699</v>
      </c>
      <c r="L98">
        <v>1348</v>
      </c>
      <c r="N98">
        <v>1009</v>
      </c>
      <c r="O98" t="s">
        <v>700</v>
      </c>
      <c r="P98" t="s">
        <v>700</v>
      </c>
      <c r="Q98">
        <v>1000</v>
      </c>
      <c r="X98">
        <v>3.98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24</v>
      </c>
      <c r="AG98">
        <v>3.98</v>
      </c>
      <c r="AH98">
        <v>2</v>
      </c>
      <c r="AI98">
        <v>85742087</v>
      </c>
      <c r="AJ98">
        <v>78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ROW(Source!A44)</f>
        <v>44</v>
      </c>
      <c r="B99">
        <v>85742089</v>
      </c>
      <c r="C99">
        <v>85742084</v>
      </c>
      <c r="D99">
        <v>85164021</v>
      </c>
      <c r="E99">
        <v>1081</v>
      </c>
      <c r="F99">
        <v>1</v>
      </c>
      <c r="G99">
        <v>1081</v>
      </c>
      <c r="H99">
        <v>1</v>
      </c>
      <c r="I99" t="s">
        <v>684</v>
      </c>
      <c r="J99" t="s">
        <v>3</v>
      </c>
      <c r="K99" t="s">
        <v>685</v>
      </c>
      <c r="L99">
        <v>1191</v>
      </c>
      <c r="N99">
        <v>1013</v>
      </c>
      <c r="O99" t="s">
        <v>686</v>
      </c>
      <c r="P99" t="s">
        <v>686</v>
      </c>
      <c r="Q99">
        <v>1</v>
      </c>
      <c r="X99">
        <v>6.6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 t="s">
        <v>25</v>
      </c>
      <c r="AG99">
        <v>7.919999999999999</v>
      </c>
      <c r="AH99">
        <v>2</v>
      </c>
      <c r="AI99">
        <v>85742089</v>
      </c>
      <c r="AJ99">
        <v>79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ROW(Source!A44)</f>
        <v>44</v>
      </c>
      <c r="B100">
        <v>85742090</v>
      </c>
      <c r="C100">
        <v>85742084</v>
      </c>
      <c r="D100">
        <v>85164005</v>
      </c>
      <c r="E100">
        <v>1081</v>
      </c>
      <c r="F100">
        <v>1</v>
      </c>
      <c r="G100">
        <v>1081</v>
      </c>
      <c r="H100">
        <v>3</v>
      </c>
      <c r="I100" t="s">
        <v>698</v>
      </c>
      <c r="J100" t="s">
        <v>3</v>
      </c>
      <c r="K100" t="s">
        <v>699</v>
      </c>
      <c r="L100">
        <v>1348</v>
      </c>
      <c r="N100">
        <v>1009</v>
      </c>
      <c r="O100" t="s">
        <v>700</v>
      </c>
      <c r="P100" t="s">
        <v>700</v>
      </c>
      <c r="Q100">
        <v>1000</v>
      </c>
      <c r="X100">
        <v>4.4999999999999998E-2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24</v>
      </c>
      <c r="AG100">
        <v>4.4999999999999998E-2</v>
      </c>
      <c r="AH100">
        <v>2</v>
      </c>
      <c r="AI100">
        <v>85742090</v>
      </c>
      <c r="AJ100">
        <v>80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ROW(Source!A45)</f>
        <v>45</v>
      </c>
      <c r="B101">
        <v>85742089</v>
      </c>
      <c r="C101">
        <v>85742084</v>
      </c>
      <c r="D101">
        <v>85164021</v>
      </c>
      <c r="E101">
        <v>1081</v>
      </c>
      <c r="F101">
        <v>1</v>
      </c>
      <c r="G101">
        <v>1081</v>
      </c>
      <c r="H101">
        <v>1</v>
      </c>
      <c r="I101" t="s">
        <v>684</v>
      </c>
      <c r="J101" t="s">
        <v>3</v>
      </c>
      <c r="K101" t="s">
        <v>685</v>
      </c>
      <c r="L101">
        <v>1191</v>
      </c>
      <c r="N101">
        <v>1013</v>
      </c>
      <c r="O101" t="s">
        <v>686</v>
      </c>
      <c r="P101" t="s">
        <v>686</v>
      </c>
      <c r="Q101">
        <v>1</v>
      </c>
      <c r="X101">
        <v>6.6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 t="s">
        <v>25</v>
      </c>
      <c r="AG101">
        <v>7.919999999999999</v>
      </c>
      <c r="AH101">
        <v>2</v>
      </c>
      <c r="AI101">
        <v>85742089</v>
      </c>
      <c r="AJ101">
        <v>81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ROW(Source!A45)</f>
        <v>45</v>
      </c>
      <c r="B102">
        <v>85742090</v>
      </c>
      <c r="C102">
        <v>85742084</v>
      </c>
      <c r="D102">
        <v>85164005</v>
      </c>
      <c r="E102">
        <v>1081</v>
      </c>
      <c r="F102">
        <v>1</v>
      </c>
      <c r="G102">
        <v>1081</v>
      </c>
      <c r="H102">
        <v>3</v>
      </c>
      <c r="I102" t="s">
        <v>698</v>
      </c>
      <c r="J102" t="s">
        <v>3</v>
      </c>
      <c r="K102" t="s">
        <v>699</v>
      </c>
      <c r="L102">
        <v>1348</v>
      </c>
      <c r="N102">
        <v>1009</v>
      </c>
      <c r="O102" t="s">
        <v>700</v>
      </c>
      <c r="P102" t="s">
        <v>700</v>
      </c>
      <c r="Q102">
        <v>1000</v>
      </c>
      <c r="X102">
        <v>4.4999999999999998E-2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24</v>
      </c>
      <c r="AG102">
        <v>4.4999999999999998E-2</v>
      </c>
      <c r="AH102">
        <v>2</v>
      </c>
      <c r="AI102">
        <v>85742090</v>
      </c>
      <c r="AJ102">
        <v>82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ROW(Source!A46)</f>
        <v>46</v>
      </c>
      <c r="B103">
        <v>85742094</v>
      </c>
      <c r="C103">
        <v>85742091</v>
      </c>
      <c r="D103">
        <v>85164021</v>
      </c>
      <c r="E103">
        <v>1081</v>
      </c>
      <c r="F103">
        <v>1</v>
      </c>
      <c r="G103">
        <v>1081</v>
      </c>
      <c r="H103">
        <v>1</v>
      </c>
      <c r="I103" t="s">
        <v>684</v>
      </c>
      <c r="J103" t="s">
        <v>3</v>
      </c>
      <c r="K103" t="s">
        <v>685</v>
      </c>
      <c r="L103">
        <v>1191</v>
      </c>
      <c r="N103">
        <v>1013</v>
      </c>
      <c r="O103" t="s">
        <v>686</v>
      </c>
      <c r="P103" t="s">
        <v>686</v>
      </c>
      <c r="Q103">
        <v>1</v>
      </c>
      <c r="X103">
        <v>166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1</v>
      </c>
      <c r="AF103" t="s">
        <v>25</v>
      </c>
      <c r="AG103">
        <v>199.2</v>
      </c>
      <c r="AH103">
        <v>2</v>
      </c>
      <c r="AI103">
        <v>85742092</v>
      </c>
      <c r="AJ103">
        <v>83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ROW(Source!A46)</f>
        <v>46</v>
      </c>
      <c r="B104">
        <v>85742095</v>
      </c>
      <c r="C104">
        <v>85742091</v>
      </c>
      <c r="D104">
        <v>85164005</v>
      </c>
      <c r="E104">
        <v>1081</v>
      </c>
      <c r="F104">
        <v>1</v>
      </c>
      <c r="G104">
        <v>1081</v>
      </c>
      <c r="H104">
        <v>3</v>
      </c>
      <c r="I104" t="s">
        <v>698</v>
      </c>
      <c r="J104" t="s">
        <v>3</v>
      </c>
      <c r="K104" t="s">
        <v>699</v>
      </c>
      <c r="L104">
        <v>1348</v>
      </c>
      <c r="N104">
        <v>1009</v>
      </c>
      <c r="O104" t="s">
        <v>700</v>
      </c>
      <c r="P104" t="s">
        <v>700</v>
      </c>
      <c r="Q104">
        <v>1000</v>
      </c>
      <c r="X104">
        <v>0.28499999999999998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24</v>
      </c>
      <c r="AG104">
        <v>0.28499999999999998</v>
      </c>
      <c r="AH104">
        <v>2</v>
      </c>
      <c r="AI104">
        <v>85742093</v>
      </c>
      <c r="AJ104">
        <v>84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ROW(Source!A47)</f>
        <v>47</v>
      </c>
      <c r="B105">
        <v>85742094</v>
      </c>
      <c r="C105">
        <v>85742091</v>
      </c>
      <c r="D105">
        <v>85164021</v>
      </c>
      <c r="E105">
        <v>1081</v>
      </c>
      <c r="F105">
        <v>1</v>
      </c>
      <c r="G105">
        <v>1081</v>
      </c>
      <c r="H105">
        <v>1</v>
      </c>
      <c r="I105" t="s">
        <v>684</v>
      </c>
      <c r="J105" t="s">
        <v>3</v>
      </c>
      <c r="K105" t="s">
        <v>685</v>
      </c>
      <c r="L105">
        <v>1191</v>
      </c>
      <c r="N105">
        <v>1013</v>
      </c>
      <c r="O105" t="s">
        <v>686</v>
      </c>
      <c r="P105" t="s">
        <v>686</v>
      </c>
      <c r="Q105">
        <v>1</v>
      </c>
      <c r="X105">
        <v>166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 t="s">
        <v>25</v>
      </c>
      <c r="AG105">
        <v>199.2</v>
      </c>
      <c r="AH105">
        <v>2</v>
      </c>
      <c r="AI105">
        <v>85742092</v>
      </c>
      <c r="AJ105">
        <v>85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ROW(Source!A47)</f>
        <v>47</v>
      </c>
      <c r="B106">
        <v>85742095</v>
      </c>
      <c r="C106">
        <v>85742091</v>
      </c>
      <c r="D106">
        <v>85164005</v>
      </c>
      <c r="E106">
        <v>1081</v>
      </c>
      <c r="F106">
        <v>1</v>
      </c>
      <c r="G106">
        <v>1081</v>
      </c>
      <c r="H106">
        <v>3</v>
      </c>
      <c r="I106" t="s">
        <v>698</v>
      </c>
      <c r="J106" t="s">
        <v>3</v>
      </c>
      <c r="K106" t="s">
        <v>699</v>
      </c>
      <c r="L106">
        <v>1348</v>
      </c>
      <c r="N106">
        <v>1009</v>
      </c>
      <c r="O106" t="s">
        <v>700</v>
      </c>
      <c r="P106" t="s">
        <v>700</v>
      </c>
      <c r="Q106">
        <v>1000</v>
      </c>
      <c r="X106">
        <v>0.28499999999999998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24</v>
      </c>
      <c r="AG106">
        <v>0.28499999999999998</v>
      </c>
      <c r="AH106">
        <v>2</v>
      </c>
      <c r="AI106">
        <v>85742093</v>
      </c>
      <c r="AJ106">
        <v>86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ROW(Source!A83)</f>
        <v>83</v>
      </c>
      <c r="B107">
        <v>85737091</v>
      </c>
      <c r="C107">
        <v>85737086</v>
      </c>
      <c r="D107">
        <v>85164021</v>
      </c>
      <c r="E107">
        <v>1081</v>
      </c>
      <c r="F107">
        <v>1</v>
      </c>
      <c r="G107">
        <v>1081</v>
      </c>
      <c r="H107">
        <v>1</v>
      </c>
      <c r="I107" t="s">
        <v>684</v>
      </c>
      <c r="J107" t="s">
        <v>3</v>
      </c>
      <c r="K107" t="s">
        <v>685</v>
      </c>
      <c r="L107">
        <v>1191</v>
      </c>
      <c r="N107">
        <v>1013</v>
      </c>
      <c r="O107" t="s">
        <v>686</v>
      </c>
      <c r="P107" t="s">
        <v>686</v>
      </c>
      <c r="Q107">
        <v>1</v>
      </c>
      <c r="X107">
        <v>33.700000000000003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1</v>
      </c>
      <c r="AF107" t="s">
        <v>141</v>
      </c>
      <c r="AG107">
        <v>46.506</v>
      </c>
      <c r="AH107">
        <v>2</v>
      </c>
      <c r="AI107">
        <v>85737091</v>
      </c>
      <c r="AJ107">
        <v>87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ROW(Source!A83)</f>
        <v>83</v>
      </c>
      <c r="B108">
        <v>85737092</v>
      </c>
      <c r="C108">
        <v>85737086</v>
      </c>
      <c r="D108">
        <v>85229630</v>
      </c>
      <c r="E108">
        <v>1</v>
      </c>
      <c r="F108">
        <v>1</v>
      </c>
      <c r="G108">
        <v>1081</v>
      </c>
      <c r="H108">
        <v>2</v>
      </c>
      <c r="I108" t="s">
        <v>724</v>
      </c>
      <c r="J108" t="s">
        <v>725</v>
      </c>
      <c r="K108" t="s">
        <v>726</v>
      </c>
      <c r="L108">
        <v>1368</v>
      </c>
      <c r="N108">
        <v>1011</v>
      </c>
      <c r="O108" t="s">
        <v>690</v>
      </c>
      <c r="P108" t="s">
        <v>690</v>
      </c>
      <c r="Q108">
        <v>1</v>
      </c>
      <c r="X108">
        <v>1.19</v>
      </c>
      <c r="Y108">
        <v>0</v>
      </c>
      <c r="Z108">
        <v>3.18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140</v>
      </c>
      <c r="AG108">
        <v>1.7849999999999997</v>
      </c>
      <c r="AH108">
        <v>2</v>
      </c>
      <c r="AI108">
        <v>85737092</v>
      </c>
      <c r="AJ108">
        <v>88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ROW(Source!A83)</f>
        <v>83</v>
      </c>
      <c r="B109">
        <v>85737093</v>
      </c>
      <c r="C109">
        <v>85737086</v>
      </c>
      <c r="D109">
        <v>85229932</v>
      </c>
      <c r="E109">
        <v>1</v>
      </c>
      <c r="F109">
        <v>1</v>
      </c>
      <c r="G109">
        <v>1081</v>
      </c>
      <c r="H109">
        <v>2</v>
      </c>
      <c r="I109" t="s">
        <v>704</v>
      </c>
      <c r="J109" t="s">
        <v>705</v>
      </c>
      <c r="K109" t="s">
        <v>706</v>
      </c>
      <c r="L109">
        <v>1368</v>
      </c>
      <c r="N109">
        <v>1011</v>
      </c>
      <c r="O109" t="s">
        <v>690</v>
      </c>
      <c r="P109" t="s">
        <v>690</v>
      </c>
      <c r="Q109">
        <v>1</v>
      </c>
      <c r="X109">
        <v>0.4</v>
      </c>
      <c r="Y109">
        <v>0</v>
      </c>
      <c r="Z109">
        <v>83.1</v>
      </c>
      <c r="AA109">
        <v>12.62</v>
      </c>
      <c r="AB109">
        <v>0</v>
      </c>
      <c r="AC109">
        <v>0</v>
      </c>
      <c r="AD109">
        <v>1</v>
      </c>
      <c r="AE109">
        <v>0</v>
      </c>
      <c r="AF109" t="s">
        <v>140</v>
      </c>
      <c r="AG109">
        <v>0.6</v>
      </c>
      <c r="AH109">
        <v>2</v>
      </c>
      <c r="AI109">
        <v>85737093</v>
      </c>
      <c r="AJ109">
        <v>89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ROW(Source!A83)</f>
        <v>83</v>
      </c>
      <c r="B110">
        <v>85737094</v>
      </c>
      <c r="C110">
        <v>85737086</v>
      </c>
      <c r="D110">
        <v>85229166</v>
      </c>
      <c r="E110">
        <v>1</v>
      </c>
      <c r="F110">
        <v>1</v>
      </c>
      <c r="G110">
        <v>1081</v>
      </c>
      <c r="H110">
        <v>2</v>
      </c>
      <c r="I110" t="s">
        <v>727</v>
      </c>
      <c r="J110" t="s">
        <v>728</v>
      </c>
      <c r="K110" t="s">
        <v>729</v>
      </c>
      <c r="L110">
        <v>1368</v>
      </c>
      <c r="N110">
        <v>1011</v>
      </c>
      <c r="O110" t="s">
        <v>690</v>
      </c>
      <c r="P110" t="s">
        <v>690</v>
      </c>
      <c r="Q110">
        <v>1</v>
      </c>
      <c r="X110">
        <v>0.06</v>
      </c>
      <c r="Y110">
        <v>0</v>
      </c>
      <c r="Z110">
        <v>179.17</v>
      </c>
      <c r="AA110">
        <v>16.93</v>
      </c>
      <c r="AB110">
        <v>0</v>
      </c>
      <c r="AC110">
        <v>0</v>
      </c>
      <c r="AD110">
        <v>1</v>
      </c>
      <c r="AE110">
        <v>0</v>
      </c>
      <c r="AF110" t="s">
        <v>140</v>
      </c>
      <c r="AG110">
        <v>0.09</v>
      </c>
      <c r="AH110">
        <v>2</v>
      </c>
      <c r="AI110">
        <v>85737094</v>
      </c>
      <c r="AJ110">
        <v>90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ROW(Source!A83)</f>
        <v>83</v>
      </c>
      <c r="B111">
        <v>85737095</v>
      </c>
      <c r="C111">
        <v>85737086</v>
      </c>
      <c r="D111">
        <v>85198960</v>
      </c>
      <c r="E111">
        <v>1</v>
      </c>
      <c r="F111">
        <v>1</v>
      </c>
      <c r="G111">
        <v>1081</v>
      </c>
      <c r="H111">
        <v>3</v>
      </c>
      <c r="I111" t="s">
        <v>714</v>
      </c>
      <c r="J111" t="s">
        <v>715</v>
      </c>
      <c r="K111" t="s">
        <v>716</v>
      </c>
      <c r="L111">
        <v>1339</v>
      </c>
      <c r="N111">
        <v>1007</v>
      </c>
      <c r="O111" t="s">
        <v>694</v>
      </c>
      <c r="P111" t="s">
        <v>694</v>
      </c>
      <c r="Q111">
        <v>1</v>
      </c>
      <c r="X111">
        <v>3.3000000000000002E-2</v>
      </c>
      <c r="Y111">
        <v>7.07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42</v>
      </c>
      <c r="AG111">
        <v>3.3000000000000002E-2</v>
      </c>
      <c r="AH111">
        <v>2</v>
      </c>
      <c r="AI111">
        <v>85737095</v>
      </c>
      <c r="AJ111">
        <v>91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ROW(Source!A83)</f>
        <v>83</v>
      </c>
      <c r="B112">
        <v>85737096</v>
      </c>
      <c r="C112">
        <v>85737086</v>
      </c>
      <c r="D112">
        <v>85200671</v>
      </c>
      <c r="E112">
        <v>1</v>
      </c>
      <c r="F112">
        <v>1</v>
      </c>
      <c r="G112">
        <v>1081</v>
      </c>
      <c r="H112">
        <v>3</v>
      </c>
      <c r="I112" t="s">
        <v>730</v>
      </c>
      <c r="J112" t="s">
        <v>731</v>
      </c>
      <c r="K112" t="s">
        <v>732</v>
      </c>
      <c r="L112">
        <v>1346</v>
      </c>
      <c r="N112">
        <v>1009</v>
      </c>
      <c r="O112" t="s">
        <v>723</v>
      </c>
      <c r="P112" t="s">
        <v>723</v>
      </c>
      <c r="Q112">
        <v>1</v>
      </c>
      <c r="X112">
        <v>0.05</v>
      </c>
      <c r="Y112">
        <v>37.979999999999997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42</v>
      </c>
      <c r="AG112">
        <v>0.05</v>
      </c>
      <c r="AH112">
        <v>2</v>
      </c>
      <c r="AI112">
        <v>85737096</v>
      </c>
      <c r="AJ112">
        <v>92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ROW(Source!A83)</f>
        <v>83</v>
      </c>
      <c r="B113">
        <v>85737097</v>
      </c>
      <c r="C113">
        <v>85737086</v>
      </c>
      <c r="D113">
        <v>85199079</v>
      </c>
      <c r="E113">
        <v>1</v>
      </c>
      <c r="F113">
        <v>1</v>
      </c>
      <c r="G113">
        <v>1081</v>
      </c>
      <c r="H113">
        <v>3</v>
      </c>
      <c r="I113" t="s">
        <v>733</v>
      </c>
      <c r="J113" t="s">
        <v>734</v>
      </c>
      <c r="K113" t="s">
        <v>735</v>
      </c>
      <c r="L113">
        <v>1348</v>
      </c>
      <c r="N113">
        <v>1009</v>
      </c>
      <c r="O113" t="s">
        <v>700</v>
      </c>
      <c r="P113" t="s">
        <v>700</v>
      </c>
      <c r="Q113">
        <v>1000</v>
      </c>
      <c r="X113">
        <v>8.9999999999999996E-7</v>
      </c>
      <c r="Y113">
        <v>3234.81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42</v>
      </c>
      <c r="AG113">
        <v>8.9999999999999996E-7</v>
      </c>
      <c r="AH113">
        <v>2</v>
      </c>
      <c r="AI113">
        <v>85737097</v>
      </c>
      <c r="AJ113">
        <v>93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ROW(Source!A83)</f>
        <v>83</v>
      </c>
      <c r="B114">
        <v>85737098</v>
      </c>
      <c r="C114">
        <v>85737086</v>
      </c>
      <c r="D114">
        <v>85198892</v>
      </c>
      <c r="E114">
        <v>1</v>
      </c>
      <c r="F114">
        <v>1</v>
      </c>
      <c r="G114">
        <v>1081</v>
      </c>
      <c r="H114">
        <v>3</v>
      </c>
      <c r="I114" t="s">
        <v>691</v>
      </c>
      <c r="J114" t="s">
        <v>692</v>
      </c>
      <c r="K114" t="s">
        <v>693</v>
      </c>
      <c r="L114">
        <v>1339</v>
      </c>
      <c r="N114">
        <v>1007</v>
      </c>
      <c r="O114" t="s">
        <v>694</v>
      </c>
      <c r="P114" t="s">
        <v>694</v>
      </c>
      <c r="Q114">
        <v>1</v>
      </c>
      <c r="X114">
        <v>0.19</v>
      </c>
      <c r="Y114">
        <v>53.42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42</v>
      </c>
      <c r="AG114">
        <v>0.19</v>
      </c>
      <c r="AH114">
        <v>2</v>
      </c>
      <c r="AI114">
        <v>85737098</v>
      </c>
      <c r="AJ114">
        <v>94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ROW(Source!A83)</f>
        <v>83</v>
      </c>
      <c r="B115">
        <v>85737099</v>
      </c>
      <c r="C115">
        <v>85737086</v>
      </c>
      <c r="D115">
        <v>85199158</v>
      </c>
      <c r="E115">
        <v>1</v>
      </c>
      <c r="F115">
        <v>1</v>
      </c>
      <c r="G115">
        <v>1081</v>
      </c>
      <c r="H115">
        <v>3</v>
      </c>
      <c r="I115" t="s">
        <v>695</v>
      </c>
      <c r="J115" t="s">
        <v>696</v>
      </c>
      <c r="K115" t="s">
        <v>697</v>
      </c>
      <c r="L115">
        <v>1339</v>
      </c>
      <c r="N115">
        <v>1007</v>
      </c>
      <c r="O115" t="s">
        <v>694</v>
      </c>
      <c r="P115" t="s">
        <v>694</v>
      </c>
      <c r="Q115">
        <v>1</v>
      </c>
      <c r="X115">
        <v>0.34200000000000003</v>
      </c>
      <c r="Y115">
        <v>5.82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42</v>
      </c>
      <c r="AG115">
        <v>0.34200000000000003</v>
      </c>
      <c r="AH115">
        <v>2</v>
      </c>
      <c r="AI115">
        <v>85737099</v>
      </c>
      <c r="AJ115">
        <v>95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ROW(Source!A83)</f>
        <v>83</v>
      </c>
      <c r="B116">
        <v>85737100</v>
      </c>
      <c r="C116">
        <v>85737086</v>
      </c>
      <c r="D116">
        <v>85199230</v>
      </c>
      <c r="E116">
        <v>1</v>
      </c>
      <c r="F116">
        <v>1</v>
      </c>
      <c r="G116">
        <v>1081</v>
      </c>
      <c r="H116">
        <v>3</v>
      </c>
      <c r="I116" t="s">
        <v>736</v>
      </c>
      <c r="J116" t="s">
        <v>737</v>
      </c>
      <c r="K116" t="s">
        <v>738</v>
      </c>
      <c r="L116">
        <v>1348</v>
      </c>
      <c r="N116">
        <v>1009</v>
      </c>
      <c r="O116" t="s">
        <v>700</v>
      </c>
      <c r="P116" t="s">
        <v>700</v>
      </c>
      <c r="Q116">
        <v>1000</v>
      </c>
      <c r="X116">
        <v>8.7000000000000001E-4</v>
      </c>
      <c r="Y116">
        <v>16214.84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 t="s">
        <v>42</v>
      </c>
      <c r="AG116">
        <v>8.7000000000000001E-4</v>
      </c>
      <c r="AH116">
        <v>2</v>
      </c>
      <c r="AI116">
        <v>85737100</v>
      </c>
      <c r="AJ116">
        <v>96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ROW(Source!A83)</f>
        <v>83</v>
      </c>
      <c r="B117">
        <v>85737101</v>
      </c>
      <c r="C117">
        <v>85737086</v>
      </c>
      <c r="D117">
        <v>85199398</v>
      </c>
      <c r="E117">
        <v>1</v>
      </c>
      <c r="F117">
        <v>1</v>
      </c>
      <c r="G117">
        <v>1081</v>
      </c>
      <c r="H117">
        <v>3</v>
      </c>
      <c r="I117" t="s">
        <v>739</v>
      </c>
      <c r="J117" t="s">
        <v>740</v>
      </c>
      <c r="K117" t="s">
        <v>741</v>
      </c>
      <c r="L117">
        <v>1346</v>
      </c>
      <c r="N117">
        <v>1009</v>
      </c>
      <c r="O117" t="s">
        <v>723</v>
      </c>
      <c r="P117" t="s">
        <v>723</v>
      </c>
      <c r="Q117">
        <v>1</v>
      </c>
      <c r="X117">
        <v>0.1</v>
      </c>
      <c r="Y117">
        <v>20.190000000000001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 t="s">
        <v>42</v>
      </c>
      <c r="AG117">
        <v>0.1</v>
      </c>
      <c r="AH117">
        <v>2</v>
      </c>
      <c r="AI117">
        <v>85737101</v>
      </c>
      <c r="AJ117">
        <v>97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ROW(Source!A83)</f>
        <v>83</v>
      </c>
      <c r="B118">
        <v>85737102</v>
      </c>
      <c r="C118">
        <v>85737086</v>
      </c>
      <c r="D118">
        <v>85199540</v>
      </c>
      <c r="E118">
        <v>1</v>
      </c>
      <c r="F118">
        <v>1</v>
      </c>
      <c r="G118">
        <v>1081</v>
      </c>
      <c r="H118">
        <v>3</v>
      </c>
      <c r="I118" t="s">
        <v>742</v>
      </c>
      <c r="J118" t="s">
        <v>743</v>
      </c>
      <c r="K118" t="s">
        <v>744</v>
      </c>
      <c r="L118">
        <v>1348</v>
      </c>
      <c r="N118">
        <v>1009</v>
      </c>
      <c r="O118" t="s">
        <v>700</v>
      </c>
      <c r="P118" t="s">
        <v>700</v>
      </c>
      <c r="Q118">
        <v>1000</v>
      </c>
      <c r="X118">
        <v>4.0000000000000002E-4</v>
      </c>
      <c r="Y118">
        <v>35445.93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 t="s">
        <v>42</v>
      </c>
      <c r="AG118">
        <v>4.0000000000000002E-4</v>
      </c>
      <c r="AH118">
        <v>2</v>
      </c>
      <c r="AI118">
        <v>85737102</v>
      </c>
      <c r="AJ118">
        <v>98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ROW(Source!A83)</f>
        <v>83</v>
      </c>
      <c r="B119">
        <v>85737103</v>
      </c>
      <c r="C119">
        <v>85737086</v>
      </c>
      <c r="D119">
        <v>85160207</v>
      </c>
      <c r="E119">
        <v>1081</v>
      </c>
      <c r="F119">
        <v>1</v>
      </c>
      <c r="G119">
        <v>1081</v>
      </c>
      <c r="H119">
        <v>3</v>
      </c>
      <c r="I119" t="s">
        <v>844</v>
      </c>
      <c r="J119" t="s">
        <v>3</v>
      </c>
      <c r="K119" t="s">
        <v>845</v>
      </c>
      <c r="L119">
        <v>1346</v>
      </c>
      <c r="N119">
        <v>1009</v>
      </c>
      <c r="O119" t="s">
        <v>723</v>
      </c>
      <c r="P119" t="s">
        <v>723</v>
      </c>
      <c r="Q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 t="s">
        <v>42</v>
      </c>
      <c r="AG119">
        <v>0</v>
      </c>
      <c r="AH119">
        <v>3</v>
      </c>
      <c r="AI119">
        <v>-1</v>
      </c>
      <c r="AJ119" t="s">
        <v>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ROW(Source!A83)</f>
        <v>83</v>
      </c>
      <c r="B120">
        <v>85737104</v>
      </c>
      <c r="C120">
        <v>85737086</v>
      </c>
      <c r="D120">
        <v>85179477</v>
      </c>
      <c r="E120">
        <v>1081</v>
      </c>
      <c r="F120">
        <v>1</v>
      </c>
      <c r="G120">
        <v>1081</v>
      </c>
      <c r="H120">
        <v>3</v>
      </c>
      <c r="I120" t="s">
        <v>840</v>
      </c>
      <c r="J120" t="s">
        <v>3</v>
      </c>
      <c r="K120" t="s">
        <v>841</v>
      </c>
      <c r="L120">
        <v>1354</v>
      </c>
      <c r="N120">
        <v>1010</v>
      </c>
      <c r="O120" t="s">
        <v>146</v>
      </c>
      <c r="P120" t="s">
        <v>146</v>
      </c>
      <c r="Q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t="s">
        <v>42</v>
      </c>
      <c r="AG120">
        <v>0</v>
      </c>
      <c r="AH120">
        <v>3</v>
      </c>
      <c r="AI120">
        <v>-1</v>
      </c>
      <c r="AJ120" t="s">
        <v>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ROW(Source!A83)</f>
        <v>83</v>
      </c>
      <c r="B121">
        <v>85737105</v>
      </c>
      <c r="C121">
        <v>85737086</v>
      </c>
      <c r="D121">
        <v>85182368</v>
      </c>
      <c r="E121">
        <v>1081</v>
      </c>
      <c r="F121">
        <v>1</v>
      </c>
      <c r="G121">
        <v>1081</v>
      </c>
      <c r="H121">
        <v>3</v>
      </c>
      <c r="I121" t="s">
        <v>846</v>
      </c>
      <c r="J121" t="s">
        <v>3</v>
      </c>
      <c r="K121" t="s">
        <v>847</v>
      </c>
      <c r="L121">
        <v>1301</v>
      </c>
      <c r="N121">
        <v>1003</v>
      </c>
      <c r="O121" t="s">
        <v>156</v>
      </c>
      <c r="P121" t="s">
        <v>156</v>
      </c>
      <c r="Q121">
        <v>1</v>
      </c>
      <c r="X121">
        <v>100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 t="s">
        <v>42</v>
      </c>
      <c r="AG121">
        <v>100</v>
      </c>
      <c r="AH121">
        <v>3</v>
      </c>
      <c r="AI121">
        <v>-1</v>
      </c>
      <c r="AJ121" t="s">
        <v>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ROW(Source!A84)</f>
        <v>84</v>
      </c>
      <c r="B122">
        <v>85737091</v>
      </c>
      <c r="C122">
        <v>85737086</v>
      </c>
      <c r="D122">
        <v>85164021</v>
      </c>
      <c r="E122">
        <v>1081</v>
      </c>
      <c r="F122">
        <v>1</v>
      </c>
      <c r="G122">
        <v>1081</v>
      </c>
      <c r="H122">
        <v>1</v>
      </c>
      <c r="I122" t="s">
        <v>684</v>
      </c>
      <c r="J122" t="s">
        <v>3</v>
      </c>
      <c r="K122" t="s">
        <v>685</v>
      </c>
      <c r="L122">
        <v>1191</v>
      </c>
      <c r="N122">
        <v>1013</v>
      </c>
      <c r="O122" t="s">
        <v>686</v>
      </c>
      <c r="P122" t="s">
        <v>686</v>
      </c>
      <c r="Q122">
        <v>1</v>
      </c>
      <c r="X122">
        <v>33.700000000000003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1</v>
      </c>
      <c r="AF122" t="s">
        <v>141</v>
      </c>
      <c r="AG122">
        <v>46.506</v>
      </c>
      <c r="AH122">
        <v>2</v>
      </c>
      <c r="AI122">
        <v>85737091</v>
      </c>
      <c r="AJ122">
        <v>102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ROW(Source!A84)</f>
        <v>84</v>
      </c>
      <c r="B123">
        <v>85737092</v>
      </c>
      <c r="C123">
        <v>85737086</v>
      </c>
      <c r="D123">
        <v>85229630</v>
      </c>
      <c r="E123">
        <v>1</v>
      </c>
      <c r="F123">
        <v>1</v>
      </c>
      <c r="G123">
        <v>1081</v>
      </c>
      <c r="H123">
        <v>2</v>
      </c>
      <c r="I123" t="s">
        <v>724</v>
      </c>
      <c r="J123" t="s">
        <v>725</v>
      </c>
      <c r="K123" t="s">
        <v>726</v>
      </c>
      <c r="L123">
        <v>1368</v>
      </c>
      <c r="N123">
        <v>1011</v>
      </c>
      <c r="O123" t="s">
        <v>690</v>
      </c>
      <c r="P123" t="s">
        <v>690</v>
      </c>
      <c r="Q123">
        <v>1</v>
      </c>
      <c r="X123">
        <v>1.19</v>
      </c>
      <c r="Y123">
        <v>0</v>
      </c>
      <c r="Z123">
        <v>3.18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140</v>
      </c>
      <c r="AG123">
        <v>1.7849999999999997</v>
      </c>
      <c r="AH123">
        <v>2</v>
      </c>
      <c r="AI123">
        <v>85737092</v>
      </c>
      <c r="AJ123">
        <v>103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ROW(Source!A84)</f>
        <v>84</v>
      </c>
      <c r="B124">
        <v>85737093</v>
      </c>
      <c r="C124">
        <v>85737086</v>
      </c>
      <c r="D124">
        <v>85229932</v>
      </c>
      <c r="E124">
        <v>1</v>
      </c>
      <c r="F124">
        <v>1</v>
      </c>
      <c r="G124">
        <v>1081</v>
      </c>
      <c r="H124">
        <v>2</v>
      </c>
      <c r="I124" t="s">
        <v>704</v>
      </c>
      <c r="J124" t="s">
        <v>705</v>
      </c>
      <c r="K124" t="s">
        <v>706</v>
      </c>
      <c r="L124">
        <v>1368</v>
      </c>
      <c r="N124">
        <v>1011</v>
      </c>
      <c r="O124" t="s">
        <v>690</v>
      </c>
      <c r="P124" t="s">
        <v>690</v>
      </c>
      <c r="Q124">
        <v>1</v>
      </c>
      <c r="X124">
        <v>0.4</v>
      </c>
      <c r="Y124">
        <v>0</v>
      </c>
      <c r="Z124">
        <v>83.1</v>
      </c>
      <c r="AA124">
        <v>12.62</v>
      </c>
      <c r="AB124">
        <v>0</v>
      </c>
      <c r="AC124">
        <v>0</v>
      </c>
      <c r="AD124">
        <v>1</v>
      </c>
      <c r="AE124">
        <v>0</v>
      </c>
      <c r="AF124" t="s">
        <v>140</v>
      </c>
      <c r="AG124">
        <v>0.6</v>
      </c>
      <c r="AH124">
        <v>2</v>
      </c>
      <c r="AI124">
        <v>85737093</v>
      </c>
      <c r="AJ124">
        <v>104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ROW(Source!A84)</f>
        <v>84</v>
      </c>
      <c r="B125">
        <v>85737094</v>
      </c>
      <c r="C125">
        <v>85737086</v>
      </c>
      <c r="D125">
        <v>85229166</v>
      </c>
      <c r="E125">
        <v>1</v>
      </c>
      <c r="F125">
        <v>1</v>
      </c>
      <c r="G125">
        <v>1081</v>
      </c>
      <c r="H125">
        <v>2</v>
      </c>
      <c r="I125" t="s">
        <v>727</v>
      </c>
      <c r="J125" t="s">
        <v>728</v>
      </c>
      <c r="K125" t="s">
        <v>729</v>
      </c>
      <c r="L125">
        <v>1368</v>
      </c>
      <c r="N125">
        <v>1011</v>
      </c>
      <c r="O125" t="s">
        <v>690</v>
      </c>
      <c r="P125" t="s">
        <v>690</v>
      </c>
      <c r="Q125">
        <v>1</v>
      </c>
      <c r="X125">
        <v>0.06</v>
      </c>
      <c r="Y125">
        <v>0</v>
      </c>
      <c r="Z125">
        <v>179.17</v>
      </c>
      <c r="AA125">
        <v>16.93</v>
      </c>
      <c r="AB125">
        <v>0</v>
      </c>
      <c r="AC125">
        <v>0</v>
      </c>
      <c r="AD125">
        <v>1</v>
      </c>
      <c r="AE125">
        <v>0</v>
      </c>
      <c r="AF125" t="s">
        <v>140</v>
      </c>
      <c r="AG125">
        <v>0.09</v>
      </c>
      <c r="AH125">
        <v>2</v>
      </c>
      <c r="AI125">
        <v>85737094</v>
      </c>
      <c r="AJ125">
        <v>105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ROW(Source!A84)</f>
        <v>84</v>
      </c>
      <c r="B126">
        <v>85737095</v>
      </c>
      <c r="C126">
        <v>85737086</v>
      </c>
      <c r="D126">
        <v>85198960</v>
      </c>
      <c r="E126">
        <v>1</v>
      </c>
      <c r="F126">
        <v>1</v>
      </c>
      <c r="G126">
        <v>1081</v>
      </c>
      <c r="H126">
        <v>3</v>
      </c>
      <c r="I126" t="s">
        <v>714</v>
      </c>
      <c r="J126" t="s">
        <v>715</v>
      </c>
      <c r="K126" t="s">
        <v>716</v>
      </c>
      <c r="L126">
        <v>1339</v>
      </c>
      <c r="N126">
        <v>1007</v>
      </c>
      <c r="O126" t="s">
        <v>694</v>
      </c>
      <c r="P126" t="s">
        <v>694</v>
      </c>
      <c r="Q126">
        <v>1</v>
      </c>
      <c r="X126">
        <v>3.3000000000000002E-2</v>
      </c>
      <c r="Y126">
        <v>7.07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42</v>
      </c>
      <c r="AG126">
        <v>3.3000000000000002E-2</v>
      </c>
      <c r="AH126">
        <v>2</v>
      </c>
      <c r="AI126">
        <v>85737095</v>
      </c>
      <c r="AJ126">
        <v>106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ROW(Source!A84)</f>
        <v>84</v>
      </c>
      <c r="B127">
        <v>85737096</v>
      </c>
      <c r="C127">
        <v>85737086</v>
      </c>
      <c r="D127">
        <v>85200671</v>
      </c>
      <c r="E127">
        <v>1</v>
      </c>
      <c r="F127">
        <v>1</v>
      </c>
      <c r="G127">
        <v>1081</v>
      </c>
      <c r="H127">
        <v>3</v>
      </c>
      <c r="I127" t="s">
        <v>730</v>
      </c>
      <c r="J127" t="s">
        <v>731</v>
      </c>
      <c r="K127" t="s">
        <v>732</v>
      </c>
      <c r="L127">
        <v>1346</v>
      </c>
      <c r="N127">
        <v>1009</v>
      </c>
      <c r="O127" t="s">
        <v>723</v>
      </c>
      <c r="P127" t="s">
        <v>723</v>
      </c>
      <c r="Q127">
        <v>1</v>
      </c>
      <c r="X127">
        <v>0.05</v>
      </c>
      <c r="Y127">
        <v>37.979999999999997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42</v>
      </c>
      <c r="AG127">
        <v>0.05</v>
      </c>
      <c r="AH127">
        <v>2</v>
      </c>
      <c r="AI127">
        <v>85737096</v>
      </c>
      <c r="AJ127">
        <v>107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ROW(Source!A84)</f>
        <v>84</v>
      </c>
      <c r="B128">
        <v>85737097</v>
      </c>
      <c r="C128">
        <v>85737086</v>
      </c>
      <c r="D128">
        <v>85199079</v>
      </c>
      <c r="E128">
        <v>1</v>
      </c>
      <c r="F128">
        <v>1</v>
      </c>
      <c r="G128">
        <v>1081</v>
      </c>
      <c r="H128">
        <v>3</v>
      </c>
      <c r="I128" t="s">
        <v>733</v>
      </c>
      <c r="J128" t="s">
        <v>734</v>
      </c>
      <c r="K128" t="s">
        <v>735</v>
      </c>
      <c r="L128">
        <v>1348</v>
      </c>
      <c r="N128">
        <v>1009</v>
      </c>
      <c r="O128" t="s">
        <v>700</v>
      </c>
      <c r="P128" t="s">
        <v>700</v>
      </c>
      <c r="Q128">
        <v>1000</v>
      </c>
      <c r="X128">
        <v>8.9999999999999996E-7</v>
      </c>
      <c r="Y128">
        <v>3234.81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42</v>
      </c>
      <c r="AG128">
        <v>8.9999999999999996E-7</v>
      </c>
      <c r="AH128">
        <v>2</v>
      </c>
      <c r="AI128">
        <v>85737097</v>
      </c>
      <c r="AJ128">
        <v>108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ROW(Source!A84)</f>
        <v>84</v>
      </c>
      <c r="B129">
        <v>85737098</v>
      </c>
      <c r="C129">
        <v>85737086</v>
      </c>
      <c r="D129">
        <v>85198892</v>
      </c>
      <c r="E129">
        <v>1</v>
      </c>
      <c r="F129">
        <v>1</v>
      </c>
      <c r="G129">
        <v>1081</v>
      </c>
      <c r="H129">
        <v>3</v>
      </c>
      <c r="I129" t="s">
        <v>691</v>
      </c>
      <c r="J129" t="s">
        <v>692</v>
      </c>
      <c r="K129" t="s">
        <v>693</v>
      </c>
      <c r="L129">
        <v>1339</v>
      </c>
      <c r="N129">
        <v>1007</v>
      </c>
      <c r="O129" t="s">
        <v>694</v>
      </c>
      <c r="P129" t="s">
        <v>694</v>
      </c>
      <c r="Q129">
        <v>1</v>
      </c>
      <c r="X129">
        <v>0.19</v>
      </c>
      <c r="Y129">
        <v>53.42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 t="s">
        <v>42</v>
      </c>
      <c r="AG129">
        <v>0.19</v>
      </c>
      <c r="AH129">
        <v>2</v>
      </c>
      <c r="AI129">
        <v>85737098</v>
      </c>
      <c r="AJ129">
        <v>109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ROW(Source!A84)</f>
        <v>84</v>
      </c>
      <c r="B130">
        <v>85737099</v>
      </c>
      <c r="C130">
        <v>85737086</v>
      </c>
      <c r="D130">
        <v>85199158</v>
      </c>
      <c r="E130">
        <v>1</v>
      </c>
      <c r="F130">
        <v>1</v>
      </c>
      <c r="G130">
        <v>1081</v>
      </c>
      <c r="H130">
        <v>3</v>
      </c>
      <c r="I130" t="s">
        <v>695</v>
      </c>
      <c r="J130" t="s">
        <v>696</v>
      </c>
      <c r="K130" t="s">
        <v>697</v>
      </c>
      <c r="L130">
        <v>1339</v>
      </c>
      <c r="N130">
        <v>1007</v>
      </c>
      <c r="O130" t="s">
        <v>694</v>
      </c>
      <c r="P130" t="s">
        <v>694</v>
      </c>
      <c r="Q130">
        <v>1</v>
      </c>
      <c r="X130">
        <v>0.34200000000000003</v>
      </c>
      <c r="Y130">
        <v>5.82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 t="s">
        <v>42</v>
      </c>
      <c r="AG130">
        <v>0.34200000000000003</v>
      </c>
      <c r="AH130">
        <v>2</v>
      </c>
      <c r="AI130">
        <v>85737099</v>
      </c>
      <c r="AJ130">
        <v>110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ROW(Source!A84)</f>
        <v>84</v>
      </c>
      <c r="B131">
        <v>85737100</v>
      </c>
      <c r="C131">
        <v>85737086</v>
      </c>
      <c r="D131">
        <v>85199230</v>
      </c>
      <c r="E131">
        <v>1</v>
      </c>
      <c r="F131">
        <v>1</v>
      </c>
      <c r="G131">
        <v>1081</v>
      </c>
      <c r="H131">
        <v>3</v>
      </c>
      <c r="I131" t="s">
        <v>736</v>
      </c>
      <c r="J131" t="s">
        <v>737</v>
      </c>
      <c r="K131" t="s">
        <v>738</v>
      </c>
      <c r="L131">
        <v>1348</v>
      </c>
      <c r="N131">
        <v>1009</v>
      </c>
      <c r="O131" t="s">
        <v>700</v>
      </c>
      <c r="P131" t="s">
        <v>700</v>
      </c>
      <c r="Q131">
        <v>1000</v>
      </c>
      <c r="X131">
        <v>8.7000000000000001E-4</v>
      </c>
      <c r="Y131">
        <v>16214.84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42</v>
      </c>
      <c r="AG131">
        <v>8.7000000000000001E-4</v>
      </c>
      <c r="AH131">
        <v>2</v>
      </c>
      <c r="AI131">
        <v>85737100</v>
      </c>
      <c r="AJ131">
        <v>111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ROW(Source!A84)</f>
        <v>84</v>
      </c>
      <c r="B132">
        <v>85737101</v>
      </c>
      <c r="C132">
        <v>85737086</v>
      </c>
      <c r="D132">
        <v>85199398</v>
      </c>
      <c r="E132">
        <v>1</v>
      </c>
      <c r="F132">
        <v>1</v>
      </c>
      <c r="G132">
        <v>1081</v>
      </c>
      <c r="H132">
        <v>3</v>
      </c>
      <c r="I132" t="s">
        <v>739</v>
      </c>
      <c r="J132" t="s">
        <v>740</v>
      </c>
      <c r="K132" t="s">
        <v>741</v>
      </c>
      <c r="L132">
        <v>1346</v>
      </c>
      <c r="N132">
        <v>1009</v>
      </c>
      <c r="O132" t="s">
        <v>723</v>
      </c>
      <c r="P132" t="s">
        <v>723</v>
      </c>
      <c r="Q132">
        <v>1</v>
      </c>
      <c r="X132">
        <v>0.1</v>
      </c>
      <c r="Y132">
        <v>20.190000000000001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42</v>
      </c>
      <c r="AG132">
        <v>0.1</v>
      </c>
      <c r="AH132">
        <v>2</v>
      </c>
      <c r="AI132">
        <v>85737101</v>
      </c>
      <c r="AJ132">
        <v>112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ROW(Source!A84)</f>
        <v>84</v>
      </c>
      <c r="B133">
        <v>85737102</v>
      </c>
      <c r="C133">
        <v>85737086</v>
      </c>
      <c r="D133">
        <v>85199540</v>
      </c>
      <c r="E133">
        <v>1</v>
      </c>
      <c r="F133">
        <v>1</v>
      </c>
      <c r="G133">
        <v>1081</v>
      </c>
      <c r="H133">
        <v>3</v>
      </c>
      <c r="I133" t="s">
        <v>742</v>
      </c>
      <c r="J133" t="s">
        <v>743</v>
      </c>
      <c r="K133" t="s">
        <v>744</v>
      </c>
      <c r="L133">
        <v>1348</v>
      </c>
      <c r="N133">
        <v>1009</v>
      </c>
      <c r="O133" t="s">
        <v>700</v>
      </c>
      <c r="P133" t="s">
        <v>700</v>
      </c>
      <c r="Q133">
        <v>1000</v>
      </c>
      <c r="X133">
        <v>4.0000000000000002E-4</v>
      </c>
      <c r="Y133">
        <v>35445.93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42</v>
      </c>
      <c r="AG133">
        <v>4.0000000000000002E-4</v>
      </c>
      <c r="AH133">
        <v>2</v>
      </c>
      <c r="AI133">
        <v>85737102</v>
      </c>
      <c r="AJ133">
        <v>113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ROW(Source!A84)</f>
        <v>84</v>
      </c>
      <c r="B134">
        <v>85737103</v>
      </c>
      <c r="C134">
        <v>85737086</v>
      </c>
      <c r="D134">
        <v>85160207</v>
      </c>
      <c r="E134">
        <v>1081</v>
      </c>
      <c r="F134">
        <v>1</v>
      </c>
      <c r="G134">
        <v>1081</v>
      </c>
      <c r="H134">
        <v>3</v>
      </c>
      <c r="I134" t="s">
        <v>844</v>
      </c>
      <c r="J134" t="s">
        <v>3</v>
      </c>
      <c r="K134" t="s">
        <v>845</v>
      </c>
      <c r="L134">
        <v>1346</v>
      </c>
      <c r="N134">
        <v>1009</v>
      </c>
      <c r="O134" t="s">
        <v>723</v>
      </c>
      <c r="P134" t="s">
        <v>723</v>
      </c>
      <c r="Q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 t="s">
        <v>42</v>
      </c>
      <c r="AG134">
        <v>0</v>
      </c>
      <c r="AH134">
        <v>3</v>
      </c>
      <c r="AI134">
        <v>-1</v>
      </c>
      <c r="AJ134" t="s">
        <v>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ROW(Source!A84)</f>
        <v>84</v>
      </c>
      <c r="B135">
        <v>85737104</v>
      </c>
      <c r="C135">
        <v>85737086</v>
      </c>
      <c r="D135">
        <v>85179477</v>
      </c>
      <c r="E135">
        <v>1081</v>
      </c>
      <c r="F135">
        <v>1</v>
      </c>
      <c r="G135">
        <v>1081</v>
      </c>
      <c r="H135">
        <v>3</v>
      </c>
      <c r="I135" t="s">
        <v>840</v>
      </c>
      <c r="J135" t="s">
        <v>3</v>
      </c>
      <c r="K135" t="s">
        <v>841</v>
      </c>
      <c r="L135">
        <v>1354</v>
      </c>
      <c r="N135">
        <v>1010</v>
      </c>
      <c r="O135" t="s">
        <v>146</v>
      </c>
      <c r="P135" t="s">
        <v>146</v>
      </c>
      <c r="Q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 t="s">
        <v>42</v>
      </c>
      <c r="AG135">
        <v>0</v>
      </c>
      <c r="AH135">
        <v>3</v>
      </c>
      <c r="AI135">
        <v>-1</v>
      </c>
      <c r="AJ135" t="s">
        <v>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ROW(Source!A84)</f>
        <v>84</v>
      </c>
      <c r="B136">
        <v>85737105</v>
      </c>
      <c r="C136">
        <v>85737086</v>
      </c>
      <c r="D136">
        <v>85182368</v>
      </c>
      <c r="E136">
        <v>1081</v>
      </c>
      <c r="F136">
        <v>1</v>
      </c>
      <c r="G136">
        <v>1081</v>
      </c>
      <c r="H136">
        <v>3</v>
      </c>
      <c r="I136" t="s">
        <v>846</v>
      </c>
      <c r="J136" t="s">
        <v>3</v>
      </c>
      <c r="K136" t="s">
        <v>847</v>
      </c>
      <c r="L136">
        <v>1301</v>
      </c>
      <c r="N136">
        <v>1003</v>
      </c>
      <c r="O136" t="s">
        <v>156</v>
      </c>
      <c r="P136" t="s">
        <v>156</v>
      </c>
      <c r="Q136">
        <v>1</v>
      </c>
      <c r="X136">
        <v>100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42</v>
      </c>
      <c r="AG136">
        <v>100</v>
      </c>
      <c r="AH136">
        <v>3</v>
      </c>
      <c r="AI136">
        <v>-1</v>
      </c>
      <c r="AJ136" t="s">
        <v>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ROW(Source!A91)</f>
        <v>91</v>
      </c>
      <c r="B137">
        <v>85737127</v>
      </c>
      <c r="C137">
        <v>85737087</v>
      </c>
      <c r="D137">
        <v>85164021</v>
      </c>
      <c r="E137">
        <v>1081</v>
      </c>
      <c r="F137">
        <v>1</v>
      </c>
      <c r="G137">
        <v>1081</v>
      </c>
      <c r="H137">
        <v>1</v>
      </c>
      <c r="I137" t="s">
        <v>684</v>
      </c>
      <c r="J137" t="s">
        <v>3</v>
      </c>
      <c r="K137" t="s">
        <v>685</v>
      </c>
      <c r="L137">
        <v>1191</v>
      </c>
      <c r="N137">
        <v>1013</v>
      </c>
      <c r="O137" t="s">
        <v>686</v>
      </c>
      <c r="P137" t="s">
        <v>686</v>
      </c>
      <c r="Q137">
        <v>1</v>
      </c>
      <c r="X137">
        <v>33.700000000000003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1</v>
      </c>
      <c r="AF137" t="s">
        <v>141</v>
      </c>
      <c r="AG137">
        <v>46.506</v>
      </c>
      <c r="AH137">
        <v>2</v>
      </c>
      <c r="AI137">
        <v>85737127</v>
      </c>
      <c r="AJ137">
        <v>117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ROW(Source!A91)</f>
        <v>91</v>
      </c>
      <c r="B138">
        <v>85737128</v>
      </c>
      <c r="C138">
        <v>85737087</v>
      </c>
      <c r="D138">
        <v>85229630</v>
      </c>
      <c r="E138">
        <v>1</v>
      </c>
      <c r="F138">
        <v>1</v>
      </c>
      <c r="G138">
        <v>1081</v>
      </c>
      <c r="H138">
        <v>2</v>
      </c>
      <c r="I138" t="s">
        <v>724</v>
      </c>
      <c r="J138" t="s">
        <v>725</v>
      </c>
      <c r="K138" t="s">
        <v>726</v>
      </c>
      <c r="L138">
        <v>1368</v>
      </c>
      <c r="N138">
        <v>1011</v>
      </c>
      <c r="O138" t="s">
        <v>690</v>
      </c>
      <c r="P138" t="s">
        <v>690</v>
      </c>
      <c r="Q138">
        <v>1</v>
      </c>
      <c r="X138">
        <v>1.19</v>
      </c>
      <c r="Y138">
        <v>0</v>
      </c>
      <c r="Z138">
        <v>3.18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140</v>
      </c>
      <c r="AG138">
        <v>1.7849999999999997</v>
      </c>
      <c r="AH138">
        <v>2</v>
      </c>
      <c r="AI138">
        <v>85737128</v>
      </c>
      <c r="AJ138">
        <v>118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ROW(Source!A91)</f>
        <v>91</v>
      </c>
      <c r="B139">
        <v>85737129</v>
      </c>
      <c r="C139">
        <v>85737087</v>
      </c>
      <c r="D139">
        <v>85229932</v>
      </c>
      <c r="E139">
        <v>1</v>
      </c>
      <c r="F139">
        <v>1</v>
      </c>
      <c r="G139">
        <v>1081</v>
      </c>
      <c r="H139">
        <v>2</v>
      </c>
      <c r="I139" t="s">
        <v>704</v>
      </c>
      <c r="J139" t="s">
        <v>705</v>
      </c>
      <c r="K139" t="s">
        <v>706</v>
      </c>
      <c r="L139">
        <v>1368</v>
      </c>
      <c r="N139">
        <v>1011</v>
      </c>
      <c r="O139" t="s">
        <v>690</v>
      </c>
      <c r="P139" t="s">
        <v>690</v>
      </c>
      <c r="Q139">
        <v>1</v>
      </c>
      <c r="X139">
        <v>0.4</v>
      </c>
      <c r="Y139">
        <v>0</v>
      </c>
      <c r="Z139">
        <v>83.1</v>
      </c>
      <c r="AA139">
        <v>12.62</v>
      </c>
      <c r="AB139">
        <v>0</v>
      </c>
      <c r="AC139">
        <v>0</v>
      </c>
      <c r="AD139">
        <v>1</v>
      </c>
      <c r="AE139">
        <v>0</v>
      </c>
      <c r="AF139" t="s">
        <v>140</v>
      </c>
      <c r="AG139">
        <v>0.6</v>
      </c>
      <c r="AH139">
        <v>2</v>
      </c>
      <c r="AI139">
        <v>85737129</v>
      </c>
      <c r="AJ139">
        <v>119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ROW(Source!A91)</f>
        <v>91</v>
      </c>
      <c r="B140">
        <v>85737130</v>
      </c>
      <c r="C140">
        <v>85737087</v>
      </c>
      <c r="D140">
        <v>85229166</v>
      </c>
      <c r="E140">
        <v>1</v>
      </c>
      <c r="F140">
        <v>1</v>
      </c>
      <c r="G140">
        <v>1081</v>
      </c>
      <c r="H140">
        <v>2</v>
      </c>
      <c r="I140" t="s">
        <v>727</v>
      </c>
      <c r="J140" t="s">
        <v>728</v>
      </c>
      <c r="K140" t="s">
        <v>729</v>
      </c>
      <c r="L140">
        <v>1368</v>
      </c>
      <c r="N140">
        <v>1011</v>
      </c>
      <c r="O140" t="s">
        <v>690</v>
      </c>
      <c r="P140" t="s">
        <v>690</v>
      </c>
      <c r="Q140">
        <v>1</v>
      </c>
      <c r="X140">
        <v>0.06</v>
      </c>
      <c r="Y140">
        <v>0</v>
      </c>
      <c r="Z140">
        <v>179.17</v>
      </c>
      <c r="AA140">
        <v>16.93</v>
      </c>
      <c r="AB140">
        <v>0</v>
      </c>
      <c r="AC140">
        <v>0</v>
      </c>
      <c r="AD140">
        <v>1</v>
      </c>
      <c r="AE140">
        <v>0</v>
      </c>
      <c r="AF140" t="s">
        <v>140</v>
      </c>
      <c r="AG140">
        <v>0.09</v>
      </c>
      <c r="AH140">
        <v>2</v>
      </c>
      <c r="AI140">
        <v>85737130</v>
      </c>
      <c r="AJ140">
        <v>120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ROW(Source!A91)</f>
        <v>91</v>
      </c>
      <c r="B141">
        <v>85737131</v>
      </c>
      <c r="C141">
        <v>85737087</v>
      </c>
      <c r="D141">
        <v>85198960</v>
      </c>
      <c r="E141">
        <v>1</v>
      </c>
      <c r="F141">
        <v>1</v>
      </c>
      <c r="G141">
        <v>1081</v>
      </c>
      <c r="H141">
        <v>3</v>
      </c>
      <c r="I141" t="s">
        <v>714</v>
      </c>
      <c r="J141" t="s">
        <v>715</v>
      </c>
      <c r="K141" t="s">
        <v>716</v>
      </c>
      <c r="L141">
        <v>1339</v>
      </c>
      <c r="N141">
        <v>1007</v>
      </c>
      <c r="O141" t="s">
        <v>694</v>
      </c>
      <c r="P141" t="s">
        <v>694</v>
      </c>
      <c r="Q141">
        <v>1</v>
      </c>
      <c r="X141">
        <v>5.8659999999999997E-2</v>
      </c>
      <c r="Y141">
        <v>7.07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 t="s">
        <v>42</v>
      </c>
      <c r="AG141">
        <v>5.8659999999999997E-2</v>
      </c>
      <c r="AH141">
        <v>2</v>
      </c>
      <c r="AI141">
        <v>85737131</v>
      </c>
      <c r="AJ141">
        <v>121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ROW(Source!A91)</f>
        <v>91</v>
      </c>
      <c r="B142">
        <v>85737132</v>
      </c>
      <c r="C142">
        <v>85737087</v>
      </c>
      <c r="D142">
        <v>85200671</v>
      </c>
      <c r="E142">
        <v>1</v>
      </c>
      <c r="F142">
        <v>1</v>
      </c>
      <c r="G142">
        <v>1081</v>
      </c>
      <c r="H142">
        <v>3</v>
      </c>
      <c r="I142" t="s">
        <v>730</v>
      </c>
      <c r="J142" t="s">
        <v>731</v>
      </c>
      <c r="K142" t="s">
        <v>732</v>
      </c>
      <c r="L142">
        <v>1346</v>
      </c>
      <c r="N142">
        <v>1009</v>
      </c>
      <c r="O142" t="s">
        <v>723</v>
      </c>
      <c r="P142" t="s">
        <v>723</v>
      </c>
      <c r="Q142">
        <v>1</v>
      </c>
      <c r="X142">
        <v>0.05</v>
      </c>
      <c r="Y142">
        <v>37.979999999999997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42</v>
      </c>
      <c r="AG142">
        <v>0.05</v>
      </c>
      <c r="AH142">
        <v>2</v>
      </c>
      <c r="AI142">
        <v>85737132</v>
      </c>
      <c r="AJ142">
        <v>122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ROW(Source!A91)</f>
        <v>91</v>
      </c>
      <c r="B143">
        <v>85737133</v>
      </c>
      <c r="C143">
        <v>85737087</v>
      </c>
      <c r="D143">
        <v>85199079</v>
      </c>
      <c r="E143">
        <v>1</v>
      </c>
      <c r="F143">
        <v>1</v>
      </c>
      <c r="G143">
        <v>1081</v>
      </c>
      <c r="H143">
        <v>3</v>
      </c>
      <c r="I143" t="s">
        <v>733</v>
      </c>
      <c r="J143" t="s">
        <v>734</v>
      </c>
      <c r="K143" t="s">
        <v>735</v>
      </c>
      <c r="L143">
        <v>1348</v>
      </c>
      <c r="N143">
        <v>1009</v>
      </c>
      <c r="O143" t="s">
        <v>700</v>
      </c>
      <c r="P143" t="s">
        <v>700</v>
      </c>
      <c r="Q143">
        <v>1000</v>
      </c>
      <c r="X143">
        <v>1.5999999999999999E-6</v>
      </c>
      <c r="Y143">
        <v>3234.81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42</v>
      </c>
      <c r="AG143">
        <v>1.5999999999999999E-6</v>
      </c>
      <c r="AH143">
        <v>2</v>
      </c>
      <c r="AI143">
        <v>85737133</v>
      </c>
      <c r="AJ143">
        <v>123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ROW(Source!A91)</f>
        <v>91</v>
      </c>
      <c r="B144">
        <v>85737134</v>
      </c>
      <c r="C144">
        <v>85737087</v>
      </c>
      <c r="D144">
        <v>85198892</v>
      </c>
      <c r="E144">
        <v>1</v>
      </c>
      <c r="F144">
        <v>1</v>
      </c>
      <c r="G144">
        <v>1081</v>
      </c>
      <c r="H144">
        <v>3</v>
      </c>
      <c r="I144" t="s">
        <v>691</v>
      </c>
      <c r="J144" t="s">
        <v>692</v>
      </c>
      <c r="K144" t="s">
        <v>693</v>
      </c>
      <c r="L144">
        <v>1339</v>
      </c>
      <c r="N144">
        <v>1007</v>
      </c>
      <c r="O144" t="s">
        <v>694</v>
      </c>
      <c r="P144" t="s">
        <v>694</v>
      </c>
      <c r="Q144">
        <v>1</v>
      </c>
      <c r="X144">
        <v>0.19</v>
      </c>
      <c r="Y144">
        <v>53.42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42</v>
      </c>
      <c r="AG144">
        <v>0.19</v>
      </c>
      <c r="AH144">
        <v>2</v>
      </c>
      <c r="AI144">
        <v>85737134</v>
      </c>
      <c r="AJ144">
        <v>124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ROW(Source!A91)</f>
        <v>91</v>
      </c>
      <c r="B145">
        <v>85737135</v>
      </c>
      <c r="C145">
        <v>85737087</v>
      </c>
      <c r="D145">
        <v>85199158</v>
      </c>
      <c r="E145">
        <v>1</v>
      </c>
      <c r="F145">
        <v>1</v>
      </c>
      <c r="G145">
        <v>1081</v>
      </c>
      <c r="H145">
        <v>3</v>
      </c>
      <c r="I145" t="s">
        <v>695</v>
      </c>
      <c r="J145" t="s">
        <v>696</v>
      </c>
      <c r="K145" t="s">
        <v>697</v>
      </c>
      <c r="L145">
        <v>1339</v>
      </c>
      <c r="N145">
        <v>1007</v>
      </c>
      <c r="O145" t="s">
        <v>694</v>
      </c>
      <c r="P145" t="s">
        <v>694</v>
      </c>
      <c r="Q145">
        <v>1</v>
      </c>
      <c r="X145">
        <v>0.34200000000000003</v>
      </c>
      <c r="Y145">
        <v>5.82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42</v>
      </c>
      <c r="AG145">
        <v>0.34200000000000003</v>
      </c>
      <c r="AH145">
        <v>2</v>
      </c>
      <c r="AI145">
        <v>85737135</v>
      </c>
      <c r="AJ145">
        <v>125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ROW(Source!A91)</f>
        <v>91</v>
      </c>
      <c r="B146">
        <v>85737136</v>
      </c>
      <c r="C146">
        <v>85737087</v>
      </c>
      <c r="D146">
        <v>85199230</v>
      </c>
      <c r="E146">
        <v>1</v>
      </c>
      <c r="F146">
        <v>1</v>
      </c>
      <c r="G146">
        <v>1081</v>
      </c>
      <c r="H146">
        <v>3</v>
      </c>
      <c r="I146" t="s">
        <v>736</v>
      </c>
      <c r="J146" t="s">
        <v>737</v>
      </c>
      <c r="K146" t="s">
        <v>738</v>
      </c>
      <c r="L146">
        <v>1348</v>
      </c>
      <c r="N146">
        <v>1009</v>
      </c>
      <c r="O146" t="s">
        <v>700</v>
      </c>
      <c r="P146" t="s">
        <v>700</v>
      </c>
      <c r="Q146">
        <v>1000</v>
      </c>
      <c r="X146">
        <v>8.7000000000000001E-4</v>
      </c>
      <c r="Y146">
        <v>16214.84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42</v>
      </c>
      <c r="AG146">
        <v>8.7000000000000001E-4</v>
      </c>
      <c r="AH146">
        <v>2</v>
      </c>
      <c r="AI146">
        <v>85737136</v>
      </c>
      <c r="AJ146">
        <v>126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ROW(Source!A91)</f>
        <v>91</v>
      </c>
      <c r="B147">
        <v>85737137</v>
      </c>
      <c r="C147">
        <v>85737087</v>
      </c>
      <c r="D147">
        <v>85199398</v>
      </c>
      <c r="E147">
        <v>1</v>
      </c>
      <c r="F147">
        <v>1</v>
      </c>
      <c r="G147">
        <v>1081</v>
      </c>
      <c r="H147">
        <v>3</v>
      </c>
      <c r="I147" t="s">
        <v>739</v>
      </c>
      <c r="J147" t="s">
        <v>740</v>
      </c>
      <c r="K147" t="s">
        <v>741</v>
      </c>
      <c r="L147">
        <v>1346</v>
      </c>
      <c r="N147">
        <v>1009</v>
      </c>
      <c r="O147" t="s">
        <v>723</v>
      </c>
      <c r="P147" t="s">
        <v>723</v>
      </c>
      <c r="Q147">
        <v>1</v>
      </c>
      <c r="X147">
        <v>0.1</v>
      </c>
      <c r="Y147">
        <v>20.190000000000001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42</v>
      </c>
      <c r="AG147">
        <v>0.1</v>
      </c>
      <c r="AH147">
        <v>2</v>
      </c>
      <c r="AI147">
        <v>85737137</v>
      </c>
      <c r="AJ147">
        <v>127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ROW(Source!A91)</f>
        <v>91</v>
      </c>
      <c r="B148">
        <v>85737138</v>
      </c>
      <c r="C148">
        <v>85737087</v>
      </c>
      <c r="D148">
        <v>85199540</v>
      </c>
      <c r="E148">
        <v>1</v>
      </c>
      <c r="F148">
        <v>1</v>
      </c>
      <c r="G148">
        <v>1081</v>
      </c>
      <c r="H148">
        <v>3</v>
      </c>
      <c r="I148" t="s">
        <v>742</v>
      </c>
      <c r="J148" t="s">
        <v>743</v>
      </c>
      <c r="K148" t="s">
        <v>744</v>
      </c>
      <c r="L148">
        <v>1348</v>
      </c>
      <c r="N148">
        <v>1009</v>
      </c>
      <c r="O148" t="s">
        <v>700</v>
      </c>
      <c r="P148" t="s">
        <v>700</v>
      </c>
      <c r="Q148">
        <v>1000</v>
      </c>
      <c r="X148">
        <v>4.0000000000000002E-4</v>
      </c>
      <c r="Y148">
        <v>35445.93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42</v>
      </c>
      <c r="AG148">
        <v>4.0000000000000002E-4</v>
      </c>
      <c r="AH148">
        <v>2</v>
      </c>
      <c r="AI148">
        <v>85737138</v>
      </c>
      <c r="AJ148">
        <v>128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ROW(Source!A91)</f>
        <v>91</v>
      </c>
      <c r="B149">
        <v>85737139</v>
      </c>
      <c r="C149">
        <v>85737087</v>
      </c>
      <c r="D149">
        <v>85160207</v>
      </c>
      <c r="E149">
        <v>1081</v>
      </c>
      <c r="F149">
        <v>1</v>
      </c>
      <c r="G149">
        <v>1081</v>
      </c>
      <c r="H149">
        <v>3</v>
      </c>
      <c r="I149" t="s">
        <v>844</v>
      </c>
      <c r="J149" t="s">
        <v>3</v>
      </c>
      <c r="K149" t="s">
        <v>845</v>
      </c>
      <c r="L149">
        <v>1346</v>
      </c>
      <c r="N149">
        <v>1009</v>
      </c>
      <c r="O149" t="s">
        <v>723</v>
      </c>
      <c r="P149" t="s">
        <v>723</v>
      </c>
      <c r="Q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 t="s">
        <v>42</v>
      </c>
      <c r="AG149">
        <v>0</v>
      </c>
      <c r="AH149">
        <v>3</v>
      </c>
      <c r="AI149">
        <v>-1</v>
      </c>
      <c r="AJ149" t="s">
        <v>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ROW(Source!A91)</f>
        <v>91</v>
      </c>
      <c r="B150">
        <v>85737140</v>
      </c>
      <c r="C150">
        <v>85737087</v>
      </c>
      <c r="D150">
        <v>85179477</v>
      </c>
      <c r="E150">
        <v>1081</v>
      </c>
      <c r="F150">
        <v>1</v>
      </c>
      <c r="G150">
        <v>1081</v>
      </c>
      <c r="H150">
        <v>3</v>
      </c>
      <c r="I150" t="s">
        <v>840</v>
      </c>
      <c r="J150" t="s">
        <v>3</v>
      </c>
      <c r="K150" t="s">
        <v>841</v>
      </c>
      <c r="L150">
        <v>1354</v>
      </c>
      <c r="N150">
        <v>1010</v>
      </c>
      <c r="O150" t="s">
        <v>146</v>
      </c>
      <c r="P150" t="s">
        <v>146</v>
      </c>
      <c r="Q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t="s">
        <v>42</v>
      </c>
      <c r="AG150">
        <v>0</v>
      </c>
      <c r="AH150">
        <v>3</v>
      </c>
      <c r="AI150">
        <v>-1</v>
      </c>
      <c r="AJ150" t="s">
        <v>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ROW(Source!A91)</f>
        <v>91</v>
      </c>
      <c r="B151">
        <v>85737141</v>
      </c>
      <c r="C151">
        <v>85737087</v>
      </c>
      <c r="D151">
        <v>85182368</v>
      </c>
      <c r="E151">
        <v>1081</v>
      </c>
      <c r="F151">
        <v>1</v>
      </c>
      <c r="G151">
        <v>1081</v>
      </c>
      <c r="H151">
        <v>3</v>
      </c>
      <c r="I151" t="s">
        <v>846</v>
      </c>
      <c r="J151" t="s">
        <v>3</v>
      </c>
      <c r="K151" t="s">
        <v>847</v>
      </c>
      <c r="L151">
        <v>1301</v>
      </c>
      <c r="N151">
        <v>1003</v>
      </c>
      <c r="O151" t="s">
        <v>156</v>
      </c>
      <c r="P151" t="s">
        <v>156</v>
      </c>
      <c r="Q151">
        <v>1</v>
      </c>
      <c r="X151">
        <v>100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 t="s">
        <v>42</v>
      </c>
      <c r="AG151">
        <v>100</v>
      </c>
      <c r="AH151">
        <v>3</v>
      </c>
      <c r="AI151">
        <v>-1</v>
      </c>
      <c r="AJ151" t="s">
        <v>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ROW(Source!A92)</f>
        <v>92</v>
      </c>
      <c r="B152">
        <v>85737127</v>
      </c>
      <c r="C152">
        <v>85737087</v>
      </c>
      <c r="D152">
        <v>85164021</v>
      </c>
      <c r="E152">
        <v>1081</v>
      </c>
      <c r="F152">
        <v>1</v>
      </c>
      <c r="G152">
        <v>1081</v>
      </c>
      <c r="H152">
        <v>1</v>
      </c>
      <c r="I152" t="s">
        <v>684</v>
      </c>
      <c r="J152" t="s">
        <v>3</v>
      </c>
      <c r="K152" t="s">
        <v>685</v>
      </c>
      <c r="L152">
        <v>1191</v>
      </c>
      <c r="N152">
        <v>1013</v>
      </c>
      <c r="O152" t="s">
        <v>686</v>
      </c>
      <c r="P152" t="s">
        <v>686</v>
      </c>
      <c r="Q152">
        <v>1</v>
      </c>
      <c r="X152">
        <v>33.700000000000003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1</v>
      </c>
      <c r="AF152" t="s">
        <v>141</v>
      </c>
      <c r="AG152">
        <v>46.506</v>
      </c>
      <c r="AH152">
        <v>2</v>
      </c>
      <c r="AI152">
        <v>85737127</v>
      </c>
      <c r="AJ152">
        <v>131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ROW(Source!A92)</f>
        <v>92</v>
      </c>
      <c r="B153">
        <v>85737128</v>
      </c>
      <c r="C153">
        <v>85737087</v>
      </c>
      <c r="D153">
        <v>85229630</v>
      </c>
      <c r="E153">
        <v>1</v>
      </c>
      <c r="F153">
        <v>1</v>
      </c>
      <c r="G153">
        <v>1081</v>
      </c>
      <c r="H153">
        <v>2</v>
      </c>
      <c r="I153" t="s">
        <v>724</v>
      </c>
      <c r="J153" t="s">
        <v>725</v>
      </c>
      <c r="K153" t="s">
        <v>726</v>
      </c>
      <c r="L153">
        <v>1368</v>
      </c>
      <c r="N153">
        <v>1011</v>
      </c>
      <c r="O153" t="s">
        <v>690</v>
      </c>
      <c r="P153" t="s">
        <v>690</v>
      </c>
      <c r="Q153">
        <v>1</v>
      </c>
      <c r="X153">
        <v>1.19</v>
      </c>
      <c r="Y153">
        <v>0</v>
      </c>
      <c r="Z153">
        <v>3.18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140</v>
      </c>
      <c r="AG153">
        <v>1.7849999999999997</v>
      </c>
      <c r="AH153">
        <v>2</v>
      </c>
      <c r="AI153">
        <v>85737128</v>
      </c>
      <c r="AJ153">
        <v>132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ROW(Source!A92)</f>
        <v>92</v>
      </c>
      <c r="B154">
        <v>85737129</v>
      </c>
      <c r="C154">
        <v>85737087</v>
      </c>
      <c r="D154">
        <v>85229932</v>
      </c>
      <c r="E154">
        <v>1</v>
      </c>
      <c r="F154">
        <v>1</v>
      </c>
      <c r="G154">
        <v>1081</v>
      </c>
      <c r="H154">
        <v>2</v>
      </c>
      <c r="I154" t="s">
        <v>704</v>
      </c>
      <c r="J154" t="s">
        <v>705</v>
      </c>
      <c r="K154" t="s">
        <v>706</v>
      </c>
      <c r="L154">
        <v>1368</v>
      </c>
      <c r="N154">
        <v>1011</v>
      </c>
      <c r="O154" t="s">
        <v>690</v>
      </c>
      <c r="P154" t="s">
        <v>690</v>
      </c>
      <c r="Q154">
        <v>1</v>
      </c>
      <c r="X154">
        <v>0.4</v>
      </c>
      <c r="Y154">
        <v>0</v>
      </c>
      <c r="Z154">
        <v>83.1</v>
      </c>
      <c r="AA154">
        <v>12.62</v>
      </c>
      <c r="AB154">
        <v>0</v>
      </c>
      <c r="AC154">
        <v>0</v>
      </c>
      <c r="AD154">
        <v>1</v>
      </c>
      <c r="AE154">
        <v>0</v>
      </c>
      <c r="AF154" t="s">
        <v>140</v>
      </c>
      <c r="AG154">
        <v>0.6</v>
      </c>
      <c r="AH154">
        <v>2</v>
      </c>
      <c r="AI154">
        <v>85737129</v>
      </c>
      <c r="AJ154">
        <v>133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ROW(Source!A92)</f>
        <v>92</v>
      </c>
      <c r="B155">
        <v>85737130</v>
      </c>
      <c r="C155">
        <v>85737087</v>
      </c>
      <c r="D155">
        <v>85229166</v>
      </c>
      <c r="E155">
        <v>1</v>
      </c>
      <c r="F155">
        <v>1</v>
      </c>
      <c r="G155">
        <v>1081</v>
      </c>
      <c r="H155">
        <v>2</v>
      </c>
      <c r="I155" t="s">
        <v>727</v>
      </c>
      <c r="J155" t="s">
        <v>728</v>
      </c>
      <c r="K155" t="s">
        <v>729</v>
      </c>
      <c r="L155">
        <v>1368</v>
      </c>
      <c r="N155">
        <v>1011</v>
      </c>
      <c r="O155" t="s">
        <v>690</v>
      </c>
      <c r="P155" t="s">
        <v>690</v>
      </c>
      <c r="Q155">
        <v>1</v>
      </c>
      <c r="X155">
        <v>0.06</v>
      </c>
      <c r="Y155">
        <v>0</v>
      </c>
      <c r="Z155">
        <v>179.17</v>
      </c>
      <c r="AA155">
        <v>16.93</v>
      </c>
      <c r="AB155">
        <v>0</v>
      </c>
      <c r="AC155">
        <v>0</v>
      </c>
      <c r="AD155">
        <v>1</v>
      </c>
      <c r="AE155">
        <v>0</v>
      </c>
      <c r="AF155" t="s">
        <v>140</v>
      </c>
      <c r="AG155">
        <v>0.09</v>
      </c>
      <c r="AH155">
        <v>2</v>
      </c>
      <c r="AI155">
        <v>85737130</v>
      </c>
      <c r="AJ155">
        <v>134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ROW(Source!A92)</f>
        <v>92</v>
      </c>
      <c r="B156">
        <v>85737131</v>
      </c>
      <c r="C156">
        <v>85737087</v>
      </c>
      <c r="D156">
        <v>85198960</v>
      </c>
      <c r="E156">
        <v>1</v>
      </c>
      <c r="F156">
        <v>1</v>
      </c>
      <c r="G156">
        <v>1081</v>
      </c>
      <c r="H156">
        <v>3</v>
      </c>
      <c r="I156" t="s">
        <v>714</v>
      </c>
      <c r="J156" t="s">
        <v>715</v>
      </c>
      <c r="K156" t="s">
        <v>716</v>
      </c>
      <c r="L156">
        <v>1339</v>
      </c>
      <c r="N156">
        <v>1007</v>
      </c>
      <c r="O156" t="s">
        <v>694</v>
      </c>
      <c r="P156" t="s">
        <v>694</v>
      </c>
      <c r="Q156">
        <v>1</v>
      </c>
      <c r="X156">
        <v>5.8659999999999997E-2</v>
      </c>
      <c r="Y156">
        <v>7.07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42</v>
      </c>
      <c r="AG156">
        <v>5.8659999999999997E-2</v>
      </c>
      <c r="AH156">
        <v>2</v>
      </c>
      <c r="AI156">
        <v>85737131</v>
      </c>
      <c r="AJ156">
        <v>135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ROW(Source!A92)</f>
        <v>92</v>
      </c>
      <c r="B157">
        <v>85737132</v>
      </c>
      <c r="C157">
        <v>85737087</v>
      </c>
      <c r="D157">
        <v>85200671</v>
      </c>
      <c r="E157">
        <v>1</v>
      </c>
      <c r="F157">
        <v>1</v>
      </c>
      <c r="G157">
        <v>1081</v>
      </c>
      <c r="H157">
        <v>3</v>
      </c>
      <c r="I157" t="s">
        <v>730</v>
      </c>
      <c r="J157" t="s">
        <v>731</v>
      </c>
      <c r="K157" t="s">
        <v>732</v>
      </c>
      <c r="L157">
        <v>1346</v>
      </c>
      <c r="N157">
        <v>1009</v>
      </c>
      <c r="O157" t="s">
        <v>723</v>
      </c>
      <c r="P157" t="s">
        <v>723</v>
      </c>
      <c r="Q157">
        <v>1</v>
      </c>
      <c r="X157">
        <v>0.05</v>
      </c>
      <c r="Y157">
        <v>37.979999999999997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42</v>
      </c>
      <c r="AG157">
        <v>0.05</v>
      </c>
      <c r="AH157">
        <v>2</v>
      </c>
      <c r="AI157">
        <v>85737132</v>
      </c>
      <c r="AJ157">
        <v>136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ROW(Source!A92)</f>
        <v>92</v>
      </c>
      <c r="B158">
        <v>85737133</v>
      </c>
      <c r="C158">
        <v>85737087</v>
      </c>
      <c r="D158">
        <v>85199079</v>
      </c>
      <c r="E158">
        <v>1</v>
      </c>
      <c r="F158">
        <v>1</v>
      </c>
      <c r="G158">
        <v>1081</v>
      </c>
      <c r="H158">
        <v>3</v>
      </c>
      <c r="I158" t="s">
        <v>733</v>
      </c>
      <c r="J158" t="s">
        <v>734</v>
      </c>
      <c r="K158" t="s">
        <v>735</v>
      </c>
      <c r="L158">
        <v>1348</v>
      </c>
      <c r="N158">
        <v>1009</v>
      </c>
      <c r="O158" t="s">
        <v>700</v>
      </c>
      <c r="P158" t="s">
        <v>700</v>
      </c>
      <c r="Q158">
        <v>1000</v>
      </c>
      <c r="X158">
        <v>1.5999999999999999E-6</v>
      </c>
      <c r="Y158">
        <v>3234.81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42</v>
      </c>
      <c r="AG158">
        <v>1.5999999999999999E-6</v>
      </c>
      <c r="AH158">
        <v>2</v>
      </c>
      <c r="AI158">
        <v>85737133</v>
      </c>
      <c r="AJ158">
        <v>137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ROW(Source!A92)</f>
        <v>92</v>
      </c>
      <c r="B159">
        <v>85737134</v>
      </c>
      <c r="C159">
        <v>85737087</v>
      </c>
      <c r="D159">
        <v>85198892</v>
      </c>
      <c r="E159">
        <v>1</v>
      </c>
      <c r="F159">
        <v>1</v>
      </c>
      <c r="G159">
        <v>1081</v>
      </c>
      <c r="H159">
        <v>3</v>
      </c>
      <c r="I159" t="s">
        <v>691</v>
      </c>
      <c r="J159" t="s">
        <v>692</v>
      </c>
      <c r="K159" t="s">
        <v>693</v>
      </c>
      <c r="L159">
        <v>1339</v>
      </c>
      <c r="N159">
        <v>1007</v>
      </c>
      <c r="O159" t="s">
        <v>694</v>
      </c>
      <c r="P159" t="s">
        <v>694</v>
      </c>
      <c r="Q159">
        <v>1</v>
      </c>
      <c r="X159">
        <v>0.19</v>
      </c>
      <c r="Y159">
        <v>53.42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42</v>
      </c>
      <c r="AG159">
        <v>0.19</v>
      </c>
      <c r="AH159">
        <v>2</v>
      </c>
      <c r="AI159">
        <v>85737134</v>
      </c>
      <c r="AJ159">
        <v>138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ROW(Source!A92)</f>
        <v>92</v>
      </c>
      <c r="B160">
        <v>85737135</v>
      </c>
      <c r="C160">
        <v>85737087</v>
      </c>
      <c r="D160">
        <v>85199158</v>
      </c>
      <c r="E160">
        <v>1</v>
      </c>
      <c r="F160">
        <v>1</v>
      </c>
      <c r="G160">
        <v>1081</v>
      </c>
      <c r="H160">
        <v>3</v>
      </c>
      <c r="I160" t="s">
        <v>695</v>
      </c>
      <c r="J160" t="s">
        <v>696</v>
      </c>
      <c r="K160" t="s">
        <v>697</v>
      </c>
      <c r="L160">
        <v>1339</v>
      </c>
      <c r="N160">
        <v>1007</v>
      </c>
      <c r="O160" t="s">
        <v>694</v>
      </c>
      <c r="P160" t="s">
        <v>694</v>
      </c>
      <c r="Q160">
        <v>1</v>
      </c>
      <c r="X160">
        <v>0.34200000000000003</v>
      </c>
      <c r="Y160">
        <v>5.82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 t="s">
        <v>42</v>
      </c>
      <c r="AG160">
        <v>0.34200000000000003</v>
      </c>
      <c r="AH160">
        <v>2</v>
      </c>
      <c r="AI160">
        <v>85737135</v>
      </c>
      <c r="AJ160">
        <v>139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ROW(Source!A92)</f>
        <v>92</v>
      </c>
      <c r="B161">
        <v>85737136</v>
      </c>
      <c r="C161">
        <v>85737087</v>
      </c>
      <c r="D161">
        <v>85199230</v>
      </c>
      <c r="E161">
        <v>1</v>
      </c>
      <c r="F161">
        <v>1</v>
      </c>
      <c r="G161">
        <v>1081</v>
      </c>
      <c r="H161">
        <v>3</v>
      </c>
      <c r="I161" t="s">
        <v>736</v>
      </c>
      <c r="J161" t="s">
        <v>737</v>
      </c>
      <c r="K161" t="s">
        <v>738</v>
      </c>
      <c r="L161">
        <v>1348</v>
      </c>
      <c r="N161">
        <v>1009</v>
      </c>
      <c r="O161" t="s">
        <v>700</v>
      </c>
      <c r="P161" t="s">
        <v>700</v>
      </c>
      <c r="Q161">
        <v>1000</v>
      </c>
      <c r="X161">
        <v>8.7000000000000001E-4</v>
      </c>
      <c r="Y161">
        <v>16214.84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42</v>
      </c>
      <c r="AG161">
        <v>8.7000000000000001E-4</v>
      </c>
      <c r="AH161">
        <v>2</v>
      </c>
      <c r="AI161">
        <v>85737136</v>
      </c>
      <c r="AJ161">
        <v>140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ROW(Source!A92)</f>
        <v>92</v>
      </c>
      <c r="B162">
        <v>85737137</v>
      </c>
      <c r="C162">
        <v>85737087</v>
      </c>
      <c r="D162">
        <v>85199398</v>
      </c>
      <c r="E162">
        <v>1</v>
      </c>
      <c r="F162">
        <v>1</v>
      </c>
      <c r="G162">
        <v>1081</v>
      </c>
      <c r="H162">
        <v>3</v>
      </c>
      <c r="I162" t="s">
        <v>739</v>
      </c>
      <c r="J162" t="s">
        <v>740</v>
      </c>
      <c r="K162" t="s">
        <v>741</v>
      </c>
      <c r="L162">
        <v>1346</v>
      </c>
      <c r="N162">
        <v>1009</v>
      </c>
      <c r="O162" t="s">
        <v>723</v>
      </c>
      <c r="P162" t="s">
        <v>723</v>
      </c>
      <c r="Q162">
        <v>1</v>
      </c>
      <c r="X162">
        <v>0.1</v>
      </c>
      <c r="Y162">
        <v>20.190000000000001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42</v>
      </c>
      <c r="AG162">
        <v>0.1</v>
      </c>
      <c r="AH162">
        <v>2</v>
      </c>
      <c r="AI162">
        <v>85737137</v>
      </c>
      <c r="AJ162">
        <v>141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ROW(Source!A92)</f>
        <v>92</v>
      </c>
      <c r="B163">
        <v>85737138</v>
      </c>
      <c r="C163">
        <v>85737087</v>
      </c>
      <c r="D163">
        <v>85199540</v>
      </c>
      <c r="E163">
        <v>1</v>
      </c>
      <c r="F163">
        <v>1</v>
      </c>
      <c r="G163">
        <v>1081</v>
      </c>
      <c r="H163">
        <v>3</v>
      </c>
      <c r="I163" t="s">
        <v>742</v>
      </c>
      <c r="J163" t="s">
        <v>743</v>
      </c>
      <c r="K163" t="s">
        <v>744</v>
      </c>
      <c r="L163">
        <v>1348</v>
      </c>
      <c r="N163">
        <v>1009</v>
      </c>
      <c r="O163" t="s">
        <v>700</v>
      </c>
      <c r="P163" t="s">
        <v>700</v>
      </c>
      <c r="Q163">
        <v>1000</v>
      </c>
      <c r="X163">
        <v>4.0000000000000002E-4</v>
      </c>
      <c r="Y163">
        <v>35445.93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42</v>
      </c>
      <c r="AG163">
        <v>4.0000000000000002E-4</v>
      </c>
      <c r="AH163">
        <v>2</v>
      </c>
      <c r="AI163">
        <v>85737138</v>
      </c>
      <c r="AJ163">
        <v>142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ROW(Source!A92)</f>
        <v>92</v>
      </c>
      <c r="B164">
        <v>85737139</v>
      </c>
      <c r="C164">
        <v>85737087</v>
      </c>
      <c r="D164">
        <v>85160207</v>
      </c>
      <c r="E164">
        <v>1081</v>
      </c>
      <c r="F164">
        <v>1</v>
      </c>
      <c r="G164">
        <v>1081</v>
      </c>
      <c r="H164">
        <v>3</v>
      </c>
      <c r="I164" t="s">
        <v>844</v>
      </c>
      <c r="J164" t="s">
        <v>3</v>
      </c>
      <c r="K164" t="s">
        <v>845</v>
      </c>
      <c r="L164">
        <v>1346</v>
      </c>
      <c r="N164">
        <v>1009</v>
      </c>
      <c r="O164" t="s">
        <v>723</v>
      </c>
      <c r="P164" t="s">
        <v>723</v>
      </c>
      <c r="Q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 t="s">
        <v>42</v>
      </c>
      <c r="AG164">
        <v>0</v>
      </c>
      <c r="AH164">
        <v>3</v>
      </c>
      <c r="AI164">
        <v>-1</v>
      </c>
      <c r="AJ164" t="s">
        <v>3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ROW(Source!A92)</f>
        <v>92</v>
      </c>
      <c r="B165">
        <v>85737140</v>
      </c>
      <c r="C165">
        <v>85737087</v>
      </c>
      <c r="D165">
        <v>85179477</v>
      </c>
      <c r="E165">
        <v>1081</v>
      </c>
      <c r="F165">
        <v>1</v>
      </c>
      <c r="G165">
        <v>1081</v>
      </c>
      <c r="H165">
        <v>3</v>
      </c>
      <c r="I165" t="s">
        <v>840</v>
      </c>
      <c r="J165" t="s">
        <v>3</v>
      </c>
      <c r="K165" t="s">
        <v>841</v>
      </c>
      <c r="L165">
        <v>1354</v>
      </c>
      <c r="N165">
        <v>1010</v>
      </c>
      <c r="O165" t="s">
        <v>146</v>
      </c>
      <c r="P165" t="s">
        <v>146</v>
      </c>
      <c r="Q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42</v>
      </c>
      <c r="AG165">
        <v>0</v>
      </c>
      <c r="AH165">
        <v>3</v>
      </c>
      <c r="AI165">
        <v>-1</v>
      </c>
      <c r="AJ165" t="s">
        <v>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ROW(Source!A92)</f>
        <v>92</v>
      </c>
      <c r="B166">
        <v>85737141</v>
      </c>
      <c r="C166">
        <v>85737087</v>
      </c>
      <c r="D166">
        <v>85182368</v>
      </c>
      <c r="E166">
        <v>1081</v>
      </c>
      <c r="F166">
        <v>1</v>
      </c>
      <c r="G166">
        <v>1081</v>
      </c>
      <c r="H166">
        <v>3</v>
      </c>
      <c r="I166" t="s">
        <v>846</v>
      </c>
      <c r="J166" t="s">
        <v>3</v>
      </c>
      <c r="K166" t="s">
        <v>847</v>
      </c>
      <c r="L166">
        <v>1301</v>
      </c>
      <c r="N166">
        <v>1003</v>
      </c>
      <c r="O166" t="s">
        <v>156</v>
      </c>
      <c r="P166" t="s">
        <v>156</v>
      </c>
      <c r="Q166">
        <v>1</v>
      </c>
      <c r="X166">
        <v>100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42</v>
      </c>
      <c r="AG166">
        <v>100</v>
      </c>
      <c r="AH166">
        <v>3</v>
      </c>
      <c r="AI166">
        <v>-1</v>
      </c>
      <c r="AJ166" t="s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ROW(Source!A97)</f>
        <v>97</v>
      </c>
      <c r="B167">
        <v>85737145</v>
      </c>
      <c r="C167">
        <v>85737088</v>
      </c>
      <c r="D167">
        <v>85164021</v>
      </c>
      <c r="E167">
        <v>1081</v>
      </c>
      <c r="F167">
        <v>1</v>
      </c>
      <c r="G167">
        <v>1081</v>
      </c>
      <c r="H167">
        <v>1</v>
      </c>
      <c r="I167" t="s">
        <v>684</v>
      </c>
      <c r="J167" t="s">
        <v>3</v>
      </c>
      <c r="K167" t="s">
        <v>685</v>
      </c>
      <c r="L167">
        <v>1191</v>
      </c>
      <c r="N167">
        <v>1013</v>
      </c>
      <c r="O167" t="s">
        <v>686</v>
      </c>
      <c r="P167" t="s">
        <v>686</v>
      </c>
      <c r="Q167">
        <v>1</v>
      </c>
      <c r="X167">
        <v>33.700000000000003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1</v>
      </c>
      <c r="AF167" t="s">
        <v>141</v>
      </c>
      <c r="AG167">
        <v>46.506</v>
      </c>
      <c r="AH167">
        <v>2</v>
      </c>
      <c r="AI167">
        <v>85737145</v>
      </c>
      <c r="AJ167">
        <v>145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ROW(Source!A97)</f>
        <v>97</v>
      </c>
      <c r="B168">
        <v>85737146</v>
      </c>
      <c r="C168">
        <v>85737088</v>
      </c>
      <c r="D168">
        <v>85229630</v>
      </c>
      <c r="E168">
        <v>1</v>
      </c>
      <c r="F168">
        <v>1</v>
      </c>
      <c r="G168">
        <v>1081</v>
      </c>
      <c r="H168">
        <v>2</v>
      </c>
      <c r="I168" t="s">
        <v>724</v>
      </c>
      <c r="J168" t="s">
        <v>725</v>
      </c>
      <c r="K168" t="s">
        <v>726</v>
      </c>
      <c r="L168">
        <v>1368</v>
      </c>
      <c r="N168">
        <v>1011</v>
      </c>
      <c r="O168" t="s">
        <v>690</v>
      </c>
      <c r="P168" t="s">
        <v>690</v>
      </c>
      <c r="Q168">
        <v>1</v>
      </c>
      <c r="X168">
        <v>1.19</v>
      </c>
      <c r="Y168">
        <v>0</v>
      </c>
      <c r="Z168">
        <v>3.18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140</v>
      </c>
      <c r="AG168">
        <v>1.7849999999999997</v>
      </c>
      <c r="AH168">
        <v>2</v>
      </c>
      <c r="AI168">
        <v>85737146</v>
      </c>
      <c r="AJ168">
        <v>146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ROW(Source!A97)</f>
        <v>97</v>
      </c>
      <c r="B169">
        <v>85737147</v>
      </c>
      <c r="C169">
        <v>85737088</v>
      </c>
      <c r="D169">
        <v>85229932</v>
      </c>
      <c r="E169">
        <v>1</v>
      </c>
      <c r="F169">
        <v>1</v>
      </c>
      <c r="G169">
        <v>1081</v>
      </c>
      <c r="H169">
        <v>2</v>
      </c>
      <c r="I169" t="s">
        <v>704</v>
      </c>
      <c r="J169" t="s">
        <v>705</v>
      </c>
      <c r="K169" t="s">
        <v>706</v>
      </c>
      <c r="L169">
        <v>1368</v>
      </c>
      <c r="N169">
        <v>1011</v>
      </c>
      <c r="O169" t="s">
        <v>690</v>
      </c>
      <c r="P169" t="s">
        <v>690</v>
      </c>
      <c r="Q169">
        <v>1</v>
      </c>
      <c r="X169">
        <v>0.4</v>
      </c>
      <c r="Y169">
        <v>0</v>
      </c>
      <c r="Z169">
        <v>83.1</v>
      </c>
      <c r="AA169">
        <v>12.62</v>
      </c>
      <c r="AB169">
        <v>0</v>
      </c>
      <c r="AC169">
        <v>0</v>
      </c>
      <c r="AD169">
        <v>1</v>
      </c>
      <c r="AE169">
        <v>0</v>
      </c>
      <c r="AF169" t="s">
        <v>140</v>
      </c>
      <c r="AG169">
        <v>0.6</v>
      </c>
      <c r="AH169">
        <v>2</v>
      </c>
      <c r="AI169">
        <v>85737147</v>
      </c>
      <c r="AJ169">
        <v>147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ROW(Source!A97)</f>
        <v>97</v>
      </c>
      <c r="B170">
        <v>85737148</v>
      </c>
      <c r="C170">
        <v>85737088</v>
      </c>
      <c r="D170">
        <v>85229166</v>
      </c>
      <c r="E170">
        <v>1</v>
      </c>
      <c r="F170">
        <v>1</v>
      </c>
      <c r="G170">
        <v>1081</v>
      </c>
      <c r="H170">
        <v>2</v>
      </c>
      <c r="I170" t="s">
        <v>727</v>
      </c>
      <c r="J170" t="s">
        <v>728</v>
      </c>
      <c r="K170" t="s">
        <v>729</v>
      </c>
      <c r="L170">
        <v>1368</v>
      </c>
      <c r="N170">
        <v>1011</v>
      </c>
      <c r="O170" t="s">
        <v>690</v>
      </c>
      <c r="P170" t="s">
        <v>690</v>
      </c>
      <c r="Q170">
        <v>1</v>
      </c>
      <c r="X170">
        <v>0.06</v>
      </c>
      <c r="Y170">
        <v>0</v>
      </c>
      <c r="Z170">
        <v>179.17</v>
      </c>
      <c r="AA170">
        <v>16.93</v>
      </c>
      <c r="AB170">
        <v>0</v>
      </c>
      <c r="AC170">
        <v>0</v>
      </c>
      <c r="AD170">
        <v>1</v>
      </c>
      <c r="AE170">
        <v>0</v>
      </c>
      <c r="AF170" t="s">
        <v>140</v>
      </c>
      <c r="AG170">
        <v>0.09</v>
      </c>
      <c r="AH170">
        <v>2</v>
      </c>
      <c r="AI170">
        <v>85737148</v>
      </c>
      <c r="AJ170">
        <v>148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ROW(Source!A97)</f>
        <v>97</v>
      </c>
      <c r="B171">
        <v>85737149</v>
      </c>
      <c r="C171">
        <v>85737088</v>
      </c>
      <c r="D171">
        <v>85198960</v>
      </c>
      <c r="E171">
        <v>1</v>
      </c>
      <c r="F171">
        <v>1</v>
      </c>
      <c r="G171">
        <v>1081</v>
      </c>
      <c r="H171">
        <v>3</v>
      </c>
      <c r="I171" t="s">
        <v>714</v>
      </c>
      <c r="J171" t="s">
        <v>715</v>
      </c>
      <c r="K171" t="s">
        <v>716</v>
      </c>
      <c r="L171">
        <v>1339</v>
      </c>
      <c r="N171">
        <v>1007</v>
      </c>
      <c r="O171" t="s">
        <v>694</v>
      </c>
      <c r="P171" t="s">
        <v>694</v>
      </c>
      <c r="Q171">
        <v>1</v>
      </c>
      <c r="X171">
        <v>9.1999999999999998E-2</v>
      </c>
      <c r="Y171">
        <v>7.07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 t="s">
        <v>42</v>
      </c>
      <c r="AG171">
        <v>9.1999999999999998E-2</v>
      </c>
      <c r="AH171">
        <v>2</v>
      </c>
      <c r="AI171">
        <v>85737149</v>
      </c>
      <c r="AJ171">
        <v>149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ROW(Source!A97)</f>
        <v>97</v>
      </c>
      <c r="B172">
        <v>85737150</v>
      </c>
      <c r="C172">
        <v>85737088</v>
      </c>
      <c r="D172">
        <v>85200671</v>
      </c>
      <c r="E172">
        <v>1</v>
      </c>
      <c r="F172">
        <v>1</v>
      </c>
      <c r="G172">
        <v>1081</v>
      </c>
      <c r="H172">
        <v>3</v>
      </c>
      <c r="I172" t="s">
        <v>730</v>
      </c>
      <c r="J172" t="s">
        <v>731</v>
      </c>
      <c r="K172" t="s">
        <v>732</v>
      </c>
      <c r="L172">
        <v>1346</v>
      </c>
      <c r="N172">
        <v>1009</v>
      </c>
      <c r="O172" t="s">
        <v>723</v>
      </c>
      <c r="P172" t="s">
        <v>723</v>
      </c>
      <c r="Q172">
        <v>1</v>
      </c>
      <c r="X172">
        <v>0.05</v>
      </c>
      <c r="Y172">
        <v>37.979999999999997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42</v>
      </c>
      <c r="AG172">
        <v>0.05</v>
      </c>
      <c r="AH172">
        <v>2</v>
      </c>
      <c r="AI172">
        <v>85737150</v>
      </c>
      <c r="AJ172">
        <v>150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ROW(Source!A97)</f>
        <v>97</v>
      </c>
      <c r="B173">
        <v>85737151</v>
      </c>
      <c r="C173">
        <v>85737088</v>
      </c>
      <c r="D173">
        <v>85199079</v>
      </c>
      <c r="E173">
        <v>1</v>
      </c>
      <c r="F173">
        <v>1</v>
      </c>
      <c r="G173">
        <v>1081</v>
      </c>
      <c r="H173">
        <v>3</v>
      </c>
      <c r="I173" t="s">
        <v>733</v>
      </c>
      <c r="J173" t="s">
        <v>734</v>
      </c>
      <c r="K173" t="s">
        <v>735</v>
      </c>
      <c r="L173">
        <v>1348</v>
      </c>
      <c r="N173">
        <v>1009</v>
      </c>
      <c r="O173" t="s">
        <v>700</v>
      </c>
      <c r="P173" t="s">
        <v>700</v>
      </c>
      <c r="Q173">
        <v>1000</v>
      </c>
      <c r="X173">
        <v>2.5000000000000002E-6</v>
      </c>
      <c r="Y173">
        <v>3234.81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42</v>
      </c>
      <c r="AG173">
        <v>2.5000000000000002E-6</v>
      </c>
      <c r="AH173">
        <v>2</v>
      </c>
      <c r="AI173">
        <v>85737151</v>
      </c>
      <c r="AJ173">
        <v>151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ROW(Source!A97)</f>
        <v>97</v>
      </c>
      <c r="B174">
        <v>85737152</v>
      </c>
      <c r="C174">
        <v>85737088</v>
      </c>
      <c r="D174">
        <v>85198892</v>
      </c>
      <c r="E174">
        <v>1</v>
      </c>
      <c r="F174">
        <v>1</v>
      </c>
      <c r="G174">
        <v>1081</v>
      </c>
      <c r="H174">
        <v>3</v>
      </c>
      <c r="I174" t="s">
        <v>691</v>
      </c>
      <c r="J174" t="s">
        <v>692</v>
      </c>
      <c r="K174" t="s">
        <v>693</v>
      </c>
      <c r="L174">
        <v>1339</v>
      </c>
      <c r="N174">
        <v>1007</v>
      </c>
      <c r="O174" t="s">
        <v>694</v>
      </c>
      <c r="P174" t="s">
        <v>694</v>
      </c>
      <c r="Q174">
        <v>1</v>
      </c>
      <c r="X174">
        <v>0.19</v>
      </c>
      <c r="Y174">
        <v>53.42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42</v>
      </c>
      <c r="AG174">
        <v>0.19</v>
      </c>
      <c r="AH174">
        <v>2</v>
      </c>
      <c r="AI174">
        <v>85737152</v>
      </c>
      <c r="AJ174">
        <v>152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ROW(Source!A97)</f>
        <v>97</v>
      </c>
      <c r="B175">
        <v>85737153</v>
      </c>
      <c r="C175">
        <v>85737088</v>
      </c>
      <c r="D175">
        <v>85199158</v>
      </c>
      <c r="E175">
        <v>1</v>
      </c>
      <c r="F175">
        <v>1</v>
      </c>
      <c r="G175">
        <v>1081</v>
      </c>
      <c r="H175">
        <v>3</v>
      </c>
      <c r="I175" t="s">
        <v>695</v>
      </c>
      <c r="J175" t="s">
        <v>696</v>
      </c>
      <c r="K175" t="s">
        <v>697</v>
      </c>
      <c r="L175">
        <v>1339</v>
      </c>
      <c r="N175">
        <v>1007</v>
      </c>
      <c r="O175" t="s">
        <v>694</v>
      </c>
      <c r="P175" t="s">
        <v>694</v>
      </c>
      <c r="Q175">
        <v>1</v>
      </c>
      <c r="X175">
        <v>0.34200000000000003</v>
      </c>
      <c r="Y175">
        <v>5.82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 t="s">
        <v>42</v>
      </c>
      <c r="AG175">
        <v>0.34200000000000003</v>
      </c>
      <c r="AH175">
        <v>2</v>
      </c>
      <c r="AI175">
        <v>85737153</v>
      </c>
      <c r="AJ175">
        <v>153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ROW(Source!A97)</f>
        <v>97</v>
      </c>
      <c r="B176">
        <v>85737154</v>
      </c>
      <c r="C176">
        <v>85737088</v>
      </c>
      <c r="D176">
        <v>85199230</v>
      </c>
      <c r="E176">
        <v>1</v>
      </c>
      <c r="F176">
        <v>1</v>
      </c>
      <c r="G176">
        <v>1081</v>
      </c>
      <c r="H176">
        <v>3</v>
      </c>
      <c r="I176" t="s">
        <v>736</v>
      </c>
      <c r="J176" t="s">
        <v>737</v>
      </c>
      <c r="K176" t="s">
        <v>738</v>
      </c>
      <c r="L176">
        <v>1348</v>
      </c>
      <c r="N176">
        <v>1009</v>
      </c>
      <c r="O176" t="s">
        <v>700</v>
      </c>
      <c r="P176" t="s">
        <v>700</v>
      </c>
      <c r="Q176">
        <v>1000</v>
      </c>
      <c r="X176">
        <v>8.7000000000000001E-4</v>
      </c>
      <c r="Y176">
        <v>16214.84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42</v>
      </c>
      <c r="AG176">
        <v>8.7000000000000001E-4</v>
      </c>
      <c r="AH176">
        <v>2</v>
      </c>
      <c r="AI176">
        <v>85737154</v>
      </c>
      <c r="AJ176">
        <v>154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ROW(Source!A97)</f>
        <v>97</v>
      </c>
      <c r="B177">
        <v>85737155</v>
      </c>
      <c r="C177">
        <v>85737088</v>
      </c>
      <c r="D177">
        <v>85199398</v>
      </c>
      <c r="E177">
        <v>1</v>
      </c>
      <c r="F177">
        <v>1</v>
      </c>
      <c r="G177">
        <v>1081</v>
      </c>
      <c r="H177">
        <v>3</v>
      </c>
      <c r="I177" t="s">
        <v>739</v>
      </c>
      <c r="J177" t="s">
        <v>740</v>
      </c>
      <c r="K177" t="s">
        <v>741</v>
      </c>
      <c r="L177">
        <v>1346</v>
      </c>
      <c r="N177">
        <v>1009</v>
      </c>
      <c r="O177" t="s">
        <v>723</v>
      </c>
      <c r="P177" t="s">
        <v>723</v>
      </c>
      <c r="Q177">
        <v>1</v>
      </c>
      <c r="X177">
        <v>0.1</v>
      </c>
      <c r="Y177">
        <v>20.190000000000001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42</v>
      </c>
      <c r="AG177">
        <v>0.1</v>
      </c>
      <c r="AH177">
        <v>2</v>
      </c>
      <c r="AI177">
        <v>85737155</v>
      </c>
      <c r="AJ177">
        <v>155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ROW(Source!A97)</f>
        <v>97</v>
      </c>
      <c r="B178">
        <v>85737156</v>
      </c>
      <c r="C178">
        <v>85737088</v>
      </c>
      <c r="D178">
        <v>85199540</v>
      </c>
      <c r="E178">
        <v>1</v>
      </c>
      <c r="F178">
        <v>1</v>
      </c>
      <c r="G178">
        <v>1081</v>
      </c>
      <c r="H178">
        <v>3</v>
      </c>
      <c r="I178" t="s">
        <v>742</v>
      </c>
      <c r="J178" t="s">
        <v>743</v>
      </c>
      <c r="K178" t="s">
        <v>744</v>
      </c>
      <c r="L178">
        <v>1348</v>
      </c>
      <c r="N178">
        <v>1009</v>
      </c>
      <c r="O178" t="s">
        <v>700</v>
      </c>
      <c r="P178" t="s">
        <v>700</v>
      </c>
      <c r="Q178">
        <v>1000</v>
      </c>
      <c r="X178">
        <v>4.0000000000000002E-4</v>
      </c>
      <c r="Y178">
        <v>35445.93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42</v>
      </c>
      <c r="AG178">
        <v>4.0000000000000002E-4</v>
      </c>
      <c r="AH178">
        <v>2</v>
      </c>
      <c r="AI178">
        <v>85737156</v>
      </c>
      <c r="AJ178">
        <v>156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ROW(Source!A97)</f>
        <v>97</v>
      </c>
      <c r="B179">
        <v>85737157</v>
      </c>
      <c r="C179">
        <v>85737088</v>
      </c>
      <c r="D179">
        <v>85160207</v>
      </c>
      <c r="E179">
        <v>1081</v>
      </c>
      <c r="F179">
        <v>1</v>
      </c>
      <c r="G179">
        <v>1081</v>
      </c>
      <c r="H179">
        <v>3</v>
      </c>
      <c r="I179" t="s">
        <v>844</v>
      </c>
      <c r="J179" t="s">
        <v>3</v>
      </c>
      <c r="K179" t="s">
        <v>845</v>
      </c>
      <c r="L179">
        <v>1346</v>
      </c>
      <c r="N179">
        <v>1009</v>
      </c>
      <c r="O179" t="s">
        <v>723</v>
      </c>
      <c r="P179" t="s">
        <v>723</v>
      </c>
      <c r="Q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 t="s">
        <v>42</v>
      </c>
      <c r="AG179">
        <v>0</v>
      </c>
      <c r="AH179">
        <v>3</v>
      </c>
      <c r="AI179">
        <v>-1</v>
      </c>
      <c r="AJ179" t="s">
        <v>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ROW(Source!A97)</f>
        <v>97</v>
      </c>
      <c r="B180">
        <v>85737158</v>
      </c>
      <c r="C180">
        <v>85737088</v>
      </c>
      <c r="D180">
        <v>85179477</v>
      </c>
      <c r="E180">
        <v>1081</v>
      </c>
      <c r="F180">
        <v>1</v>
      </c>
      <c r="G180">
        <v>1081</v>
      </c>
      <c r="H180">
        <v>3</v>
      </c>
      <c r="I180" t="s">
        <v>840</v>
      </c>
      <c r="J180" t="s">
        <v>3</v>
      </c>
      <c r="K180" t="s">
        <v>841</v>
      </c>
      <c r="L180">
        <v>1354</v>
      </c>
      <c r="N180">
        <v>1010</v>
      </c>
      <c r="O180" t="s">
        <v>146</v>
      </c>
      <c r="P180" t="s">
        <v>146</v>
      </c>
      <c r="Q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42</v>
      </c>
      <c r="AG180">
        <v>0</v>
      </c>
      <c r="AH180">
        <v>3</v>
      </c>
      <c r="AI180">
        <v>-1</v>
      </c>
      <c r="AJ180" t="s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ROW(Source!A97)</f>
        <v>97</v>
      </c>
      <c r="B181">
        <v>85737159</v>
      </c>
      <c r="C181">
        <v>85737088</v>
      </c>
      <c r="D181">
        <v>85182368</v>
      </c>
      <c r="E181">
        <v>1081</v>
      </c>
      <c r="F181">
        <v>1</v>
      </c>
      <c r="G181">
        <v>1081</v>
      </c>
      <c r="H181">
        <v>3</v>
      </c>
      <c r="I181" t="s">
        <v>846</v>
      </c>
      <c r="J181" t="s">
        <v>3</v>
      </c>
      <c r="K181" t="s">
        <v>847</v>
      </c>
      <c r="L181">
        <v>1301</v>
      </c>
      <c r="N181">
        <v>1003</v>
      </c>
      <c r="O181" t="s">
        <v>156</v>
      </c>
      <c r="P181" t="s">
        <v>156</v>
      </c>
      <c r="Q181">
        <v>1</v>
      </c>
      <c r="X181">
        <v>100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42</v>
      </c>
      <c r="AG181">
        <v>100</v>
      </c>
      <c r="AH181">
        <v>3</v>
      </c>
      <c r="AI181">
        <v>-1</v>
      </c>
      <c r="AJ181" t="s">
        <v>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ROW(Source!A98)</f>
        <v>98</v>
      </c>
      <c r="B182">
        <v>85737145</v>
      </c>
      <c r="C182">
        <v>85737088</v>
      </c>
      <c r="D182">
        <v>85164021</v>
      </c>
      <c r="E182">
        <v>1081</v>
      </c>
      <c r="F182">
        <v>1</v>
      </c>
      <c r="G182">
        <v>1081</v>
      </c>
      <c r="H182">
        <v>1</v>
      </c>
      <c r="I182" t="s">
        <v>684</v>
      </c>
      <c r="J182" t="s">
        <v>3</v>
      </c>
      <c r="K182" t="s">
        <v>685</v>
      </c>
      <c r="L182">
        <v>1191</v>
      </c>
      <c r="N182">
        <v>1013</v>
      </c>
      <c r="O182" t="s">
        <v>686</v>
      </c>
      <c r="P182" t="s">
        <v>686</v>
      </c>
      <c r="Q182">
        <v>1</v>
      </c>
      <c r="X182">
        <v>33.700000000000003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1</v>
      </c>
      <c r="AF182" t="s">
        <v>141</v>
      </c>
      <c r="AG182">
        <v>46.506</v>
      </c>
      <c r="AH182">
        <v>2</v>
      </c>
      <c r="AI182">
        <v>85737145</v>
      </c>
      <c r="AJ182">
        <v>159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ROW(Source!A98)</f>
        <v>98</v>
      </c>
      <c r="B183">
        <v>85737146</v>
      </c>
      <c r="C183">
        <v>85737088</v>
      </c>
      <c r="D183">
        <v>85229630</v>
      </c>
      <c r="E183">
        <v>1</v>
      </c>
      <c r="F183">
        <v>1</v>
      </c>
      <c r="G183">
        <v>1081</v>
      </c>
      <c r="H183">
        <v>2</v>
      </c>
      <c r="I183" t="s">
        <v>724</v>
      </c>
      <c r="J183" t="s">
        <v>725</v>
      </c>
      <c r="K183" t="s">
        <v>726</v>
      </c>
      <c r="L183">
        <v>1368</v>
      </c>
      <c r="N183">
        <v>1011</v>
      </c>
      <c r="O183" t="s">
        <v>690</v>
      </c>
      <c r="P183" t="s">
        <v>690</v>
      </c>
      <c r="Q183">
        <v>1</v>
      </c>
      <c r="X183">
        <v>1.19</v>
      </c>
      <c r="Y183">
        <v>0</v>
      </c>
      <c r="Z183">
        <v>3.18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140</v>
      </c>
      <c r="AG183">
        <v>1.7849999999999997</v>
      </c>
      <c r="AH183">
        <v>2</v>
      </c>
      <c r="AI183">
        <v>85737146</v>
      </c>
      <c r="AJ183">
        <v>160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ROW(Source!A98)</f>
        <v>98</v>
      </c>
      <c r="B184">
        <v>85737147</v>
      </c>
      <c r="C184">
        <v>85737088</v>
      </c>
      <c r="D184">
        <v>85229932</v>
      </c>
      <c r="E184">
        <v>1</v>
      </c>
      <c r="F184">
        <v>1</v>
      </c>
      <c r="G184">
        <v>1081</v>
      </c>
      <c r="H184">
        <v>2</v>
      </c>
      <c r="I184" t="s">
        <v>704</v>
      </c>
      <c r="J184" t="s">
        <v>705</v>
      </c>
      <c r="K184" t="s">
        <v>706</v>
      </c>
      <c r="L184">
        <v>1368</v>
      </c>
      <c r="N184">
        <v>1011</v>
      </c>
      <c r="O184" t="s">
        <v>690</v>
      </c>
      <c r="P184" t="s">
        <v>690</v>
      </c>
      <c r="Q184">
        <v>1</v>
      </c>
      <c r="X184">
        <v>0.4</v>
      </c>
      <c r="Y184">
        <v>0</v>
      </c>
      <c r="Z184">
        <v>83.1</v>
      </c>
      <c r="AA184">
        <v>12.62</v>
      </c>
      <c r="AB184">
        <v>0</v>
      </c>
      <c r="AC184">
        <v>0</v>
      </c>
      <c r="AD184">
        <v>1</v>
      </c>
      <c r="AE184">
        <v>0</v>
      </c>
      <c r="AF184" t="s">
        <v>140</v>
      </c>
      <c r="AG184">
        <v>0.6</v>
      </c>
      <c r="AH184">
        <v>2</v>
      </c>
      <c r="AI184">
        <v>85737147</v>
      </c>
      <c r="AJ184">
        <v>161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ROW(Source!A98)</f>
        <v>98</v>
      </c>
      <c r="B185">
        <v>85737148</v>
      </c>
      <c r="C185">
        <v>85737088</v>
      </c>
      <c r="D185">
        <v>85229166</v>
      </c>
      <c r="E185">
        <v>1</v>
      </c>
      <c r="F185">
        <v>1</v>
      </c>
      <c r="G185">
        <v>1081</v>
      </c>
      <c r="H185">
        <v>2</v>
      </c>
      <c r="I185" t="s">
        <v>727</v>
      </c>
      <c r="J185" t="s">
        <v>728</v>
      </c>
      <c r="K185" t="s">
        <v>729</v>
      </c>
      <c r="L185">
        <v>1368</v>
      </c>
      <c r="N185">
        <v>1011</v>
      </c>
      <c r="O185" t="s">
        <v>690</v>
      </c>
      <c r="P185" t="s">
        <v>690</v>
      </c>
      <c r="Q185">
        <v>1</v>
      </c>
      <c r="X185">
        <v>0.06</v>
      </c>
      <c r="Y185">
        <v>0</v>
      </c>
      <c r="Z185">
        <v>179.17</v>
      </c>
      <c r="AA185">
        <v>16.93</v>
      </c>
      <c r="AB185">
        <v>0</v>
      </c>
      <c r="AC185">
        <v>0</v>
      </c>
      <c r="AD185">
        <v>1</v>
      </c>
      <c r="AE185">
        <v>0</v>
      </c>
      <c r="AF185" t="s">
        <v>140</v>
      </c>
      <c r="AG185">
        <v>0.09</v>
      </c>
      <c r="AH185">
        <v>2</v>
      </c>
      <c r="AI185">
        <v>85737148</v>
      </c>
      <c r="AJ185">
        <v>162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ROW(Source!A98)</f>
        <v>98</v>
      </c>
      <c r="B186">
        <v>85737149</v>
      </c>
      <c r="C186">
        <v>85737088</v>
      </c>
      <c r="D186">
        <v>85198960</v>
      </c>
      <c r="E186">
        <v>1</v>
      </c>
      <c r="F186">
        <v>1</v>
      </c>
      <c r="G186">
        <v>1081</v>
      </c>
      <c r="H186">
        <v>3</v>
      </c>
      <c r="I186" t="s">
        <v>714</v>
      </c>
      <c r="J186" t="s">
        <v>715</v>
      </c>
      <c r="K186" t="s">
        <v>716</v>
      </c>
      <c r="L186">
        <v>1339</v>
      </c>
      <c r="N186">
        <v>1007</v>
      </c>
      <c r="O186" t="s">
        <v>694</v>
      </c>
      <c r="P186" t="s">
        <v>694</v>
      </c>
      <c r="Q186">
        <v>1</v>
      </c>
      <c r="X186">
        <v>9.1999999999999998E-2</v>
      </c>
      <c r="Y186">
        <v>7.07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42</v>
      </c>
      <c r="AG186">
        <v>9.1999999999999998E-2</v>
      </c>
      <c r="AH186">
        <v>2</v>
      </c>
      <c r="AI186">
        <v>85737149</v>
      </c>
      <c r="AJ186">
        <v>163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ROW(Source!A98)</f>
        <v>98</v>
      </c>
      <c r="B187">
        <v>85737150</v>
      </c>
      <c r="C187">
        <v>85737088</v>
      </c>
      <c r="D187">
        <v>85200671</v>
      </c>
      <c r="E187">
        <v>1</v>
      </c>
      <c r="F187">
        <v>1</v>
      </c>
      <c r="G187">
        <v>1081</v>
      </c>
      <c r="H187">
        <v>3</v>
      </c>
      <c r="I187" t="s">
        <v>730</v>
      </c>
      <c r="J187" t="s">
        <v>731</v>
      </c>
      <c r="K187" t="s">
        <v>732</v>
      </c>
      <c r="L187">
        <v>1346</v>
      </c>
      <c r="N187">
        <v>1009</v>
      </c>
      <c r="O187" t="s">
        <v>723</v>
      </c>
      <c r="P187" t="s">
        <v>723</v>
      </c>
      <c r="Q187">
        <v>1</v>
      </c>
      <c r="X187">
        <v>0.05</v>
      </c>
      <c r="Y187">
        <v>37.979999999999997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42</v>
      </c>
      <c r="AG187">
        <v>0.05</v>
      </c>
      <c r="AH187">
        <v>2</v>
      </c>
      <c r="AI187">
        <v>85737150</v>
      </c>
      <c r="AJ187">
        <v>164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ROW(Source!A98)</f>
        <v>98</v>
      </c>
      <c r="B188">
        <v>85737151</v>
      </c>
      <c r="C188">
        <v>85737088</v>
      </c>
      <c r="D188">
        <v>85199079</v>
      </c>
      <c r="E188">
        <v>1</v>
      </c>
      <c r="F188">
        <v>1</v>
      </c>
      <c r="G188">
        <v>1081</v>
      </c>
      <c r="H188">
        <v>3</v>
      </c>
      <c r="I188" t="s">
        <v>733</v>
      </c>
      <c r="J188" t="s">
        <v>734</v>
      </c>
      <c r="K188" t="s">
        <v>735</v>
      </c>
      <c r="L188">
        <v>1348</v>
      </c>
      <c r="N188">
        <v>1009</v>
      </c>
      <c r="O188" t="s">
        <v>700</v>
      </c>
      <c r="P188" t="s">
        <v>700</v>
      </c>
      <c r="Q188">
        <v>1000</v>
      </c>
      <c r="X188">
        <v>2.5000000000000002E-6</v>
      </c>
      <c r="Y188">
        <v>3234.81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42</v>
      </c>
      <c r="AG188">
        <v>2.5000000000000002E-6</v>
      </c>
      <c r="AH188">
        <v>2</v>
      </c>
      <c r="AI188">
        <v>85737151</v>
      </c>
      <c r="AJ188">
        <v>165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ROW(Source!A98)</f>
        <v>98</v>
      </c>
      <c r="B189">
        <v>85737152</v>
      </c>
      <c r="C189">
        <v>85737088</v>
      </c>
      <c r="D189">
        <v>85198892</v>
      </c>
      <c r="E189">
        <v>1</v>
      </c>
      <c r="F189">
        <v>1</v>
      </c>
      <c r="G189">
        <v>1081</v>
      </c>
      <c r="H189">
        <v>3</v>
      </c>
      <c r="I189" t="s">
        <v>691</v>
      </c>
      <c r="J189" t="s">
        <v>692</v>
      </c>
      <c r="K189" t="s">
        <v>693</v>
      </c>
      <c r="L189">
        <v>1339</v>
      </c>
      <c r="N189">
        <v>1007</v>
      </c>
      <c r="O189" t="s">
        <v>694</v>
      </c>
      <c r="P189" t="s">
        <v>694</v>
      </c>
      <c r="Q189">
        <v>1</v>
      </c>
      <c r="X189">
        <v>0.19</v>
      </c>
      <c r="Y189">
        <v>53.42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42</v>
      </c>
      <c r="AG189">
        <v>0.19</v>
      </c>
      <c r="AH189">
        <v>2</v>
      </c>
      <c r="AI189">
        <v>85737152</v>
      </c>
      <c r="AJ189">
        <v>166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ROW(Source!A98)</f>
        <v>98</v>
      </c>
      <c r="B190">
        <v>85737153</v>
      </c>
      <c r="C190">
        <v>85737088</v>
      </c>
      <c r="D190">
        <v>85199158</v>
      </c>
      <c r="E190">
        <v>1</v>
      </c>
      <c r="F190">
        <v>1</v>
      </c>
      <c r="G190">
        <v>1081</v>
      </c>
      <c r="H190">
        <v>3</v>
      </c>
      <c r="I190" t="s">
        <v>695</v>
      </c>
      <c r="J190" t="s">
        <v>696</v>
      </c>
      <c r="K190" t="s">
        <v>697</v>
      </c>
      <c r="L190">
        <v>1339</v>
      </c>
      <c r="N190">
        <v>1007</v>
      </c>
      <c r="O190" t="s">
        <v>694</v>
      </c>
      <c r="P190" t="s">
        <v>694</v>
      </c>
      <c r="Q190">
        <v>1</v>
      </c>
      <c r="X190">
        <v>0.34200000000000003</v>
      </c>
      <c r="Y190">
        <v>5.82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42</v>
      </c>
      <c r="AG190">
        <v>0.34200000000000003</v>
      </c>
      <c r="AH190">
        <v>2</v>
      </c>
      <c r="AI190">
        <v>85737153</v>
      </c>
      <c r="AJ190">
        <v>167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ROW(Source!A98)</f>
        <v>98</v>
      </c>
      <c r="B191">
        <v>85737154</v>
      </c>
      <c r="C191">
        <v>85737088</v>
      </c>
      <c r="D191">
        <v>85199230</v>
      </c>
      <c r="E191">
        <v>1</v>
      </c>
      <c r="F191">
        <v>1</v>
      </c>
      <c r="G191">
        <v>1081</v>
      </c>
      <c r="H191">
        <v>3</v>
      </c>
      <c r="I191" t="s">
        <v>736</v>
      </c>
      <c r="J191" t="s">
        <v>737</v>
      </c>
      <c r="K191" t="s">
        <v>738</v>
      </c>
      <c r="L191">
        <v>1348</v>
      </c>
      <c r="N191">
        <v>1009</v>
      </c>
      <c r="O191" t="s">
        <v>700</v>
      </c>
      <c r="P191" t="s">
        <v>700</v>
      </c>
      <c r="Q191">
        <v>1000</v>
      </c>
      <c r="X191">
        <v>8.7000000000000001E-4</v>
      </c>
      <c r="Y191">
        <v>16214.84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 t="s">
        <v>42</v>
      </c>
      <c r="AG191">
        <v>8.7000000000000001E-4</v>
      </c>
      <c r="AH191">
        <v>2</v>
      </c>
      <c r="AI191">
        <v>85737154</v>
      </c>
      <c r="AJ191">
        <v>168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ROW(Source!A98)</f>
        <v>98</v>
      </c>
      <c r="B192">
        <v>85737155</v>
      </c>
      <c r="C192">
        <v>85737088</v>
      </c>
      <c r="D192">
        <v>85199398</v>
      </c>
      <c r="E192">
        <v>1</v>
      </c>
      <c r="F192">
        <v>1</v>
      </c>
      <c r="G192">
        <v>1081</v>
      </c>
      <c r="H192">
        <v>3</v>
      </c>
      <c r="I192" t="s">
        <v>739</v>
      </c>
      <c r="J192" t="s">
        <v>740</v>
      </c>
      <c r="K192" t="s">
        <v>741</v>
      </c>
      <c r="L192">
        <v>1346</v>
      </c>
      <c r="N192">
        <v>1009</v>
      </c>
      <c r="O192" t="s">
        <v>723</v>
      </c>
      <c r="P192" t="s">
        <v>723</v>
      </c>
      <c r="Q192">
        <v>1</v>
      </c>
      <c r="X192">
        <v>0.1</v>
      </c>
      <c r="Y192">
        <v>20.190000000000001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42</v>
      </c>
      <c r="AG192">
        <v>0.1</v>
      </c>
      <c r="AH192">
        <v>2</v>
      </c>
      <c r="AI192">
        <v>85737155</v>
      </c>
      <c r="AJ192">
        <v>169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ROW(Source!A98)</f>
        <v>98</v>
      </c>
      <c r="B193">
        <v>85737156</v>
      </c>
      <c r="C193">
        <v>85737088</v>
      </c>
      <c r="D193">
        <v>85199540</v>
      </c>
      <c r="E193">
        <v>1</v>
      </c>
      <c r="F193">
        <v>1</v>
      </c>
      <c r="G193">
        <v>1081</v>
      </c>
      <c r="H193">
        <v>3</v>
      </c>
      <c r="I193" t="s">
        <v>742</v>
      </c>
      <c r="J193" t="s">
        <v>743</v>
      </c>
      <c r="K193" t="s">
        <v>744</v>
      </c>
      <c r="L193">
        <v>1348</v>
      </c>
      <c r="N193">
        <v>1009</v>
      </c>
      <c r="O193" t="s">
        <v>700</v>
      </c>
      <c r="P193" t="s">
        <v>700</v>
      </c>
      <c r="Q193">
        <v>1000</v>
      </c>
      <c r="X193">
        <v>4.0000000000000002E-4</v>
      </c>
      <c r="Y193">
        <v>35445.93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42</v>
      </c>
      <c r="AG193">
        <v>4.0000000000000002E-4</v>
      </c>
      <c r="AH193">
        <v>2</v>
      </c>
      <c r="AI193">
        <v>85737156</v>
      </c>
      <c r="AJ193">
        <v>170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ROW(Source!A98)</f>
        <v>98</v>
      </c>
      <c r="B194">
        <v>85737157</v>
      </c>
      <c r="C194">
        <v>85737088</v>
      </c>
      <c r="D194">
        <v>85160207</v>
      </c>
      <c r="E194">
        <v>1081</v>
      </c>
      <c r="F194">
        <v>1</v>
      </c>
      <c r="G194">
        <v>1081</v>
      </c>
      <c r="H194">
        <v>3</v>
      </c>
      <c r="I194" t="s">
        <v>844</v>
      </c>
      <c r="J194" t="s">
        <v>3</v>
      </c>
      <c r="K194" t="s">
        <v>845</v>
      </c>
      <c r="L194">
        <v>1346</v>
      </c>
      <c r="N194">
        <v>1009</v>
      </c>
      <c r="O194" t="s">
        <v>723</v>
      </c>
      <c r="P194" t="s">
        <v>723</v>
      </c>
      <c r="Q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 t="s">
        <v>42</v>
      </c>
      <c r="AG194">
        <v>0</v>
      </c>
      <c r="AH194">
        <v>3</v>
      </c>
      <c r="AI194">
        <v>-1</v>
      </c>
      <c r="AJ194" t="s">
        <v>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ROW(Source!A98)</f>
        <v>98</v>
      </c>
      <c r="B195">
        <v>85737158</v>
      </c>
      <c r="C195">
        <v>85737088</v>
      </c>
      <c r="D195">
        <v>85179477</v>
      </c>
      <c r="E195">
        <v>1081</v>
      </c>
      <c r="F195">
        <v>1</v>
      </c>
      <c r="G195">
        <v>1081</v>
      </c>
      <c r="H195">
        <v>3</v>
      </c>
      <c r="I195" t="s">
        <v>840</v>
      </c>
      <c r="J195" t="s">
        <v>3</v>
      </c>
      <c r="K195" t="s">
        <v>841</v>
      </c>
      <c r="L195">
        <v>1354</v>
      </c>
      <c r="N195">
        <v>1010</v>
      </c>
      <c r="O195" t="s">
        <v>146</v>
      </c>
      <c r="P195" t="s">
        <v>146</v>
      </c>
      <c r="Q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 t="s">
        <v>42</v>
      </c>
      <c r="AG195">
        <v>0</v>
      </c>
      <c r="AH195">
        <v>3</v>
      </c>
      <c r="AI195">
        <v>-1</v>
      </c>
      <c r="AJ195" t="s">
        <v>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ROW(Source!A98)</f>
        <v>98</v>
      </c>
      <c r="B196">
        <v>85737159</v>
      </c>
      <c r="C196">
        <v>85737088</v>
      </c>
      <c r="D196">
        <v>85182368</v>
      </c>
      <c r="E196">
        <v>1081</v>
      </c>
      <c r="F196">
        <v>1</v>
      </c>
      <c r="G196">
        <v>1081</v>
      </c>
      <c r="H196">
        <v>3</v>
      </c>
      <c r="I196" t="s">
        <v>846</v>
      </c>
      <c r="J196" t="s">
        <v>3</v>
      </c>
      <c r="K196" t="s">
        <v>847</v>
      </c>
      <c r="L196">
        <v>1301</v>
      </c>
      <c r="N196">
        <v>1003</v>
      </c>
      <c r="O196" t="s">
        <v>156</v>
      </c>
      <c r="P196" t="s">
        <v>156</v>
      </c>
      <c r="Q196">
        <v>1</v>
      </c>
      <c r="X196">
        <v>100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 t="s">
        <v>42</v>
      </c>
      <c r="AG196">
        <v>100</v>
      </c>
      <c r="AH196">
        <v>3</v>
      </c>
      <c r="AI196">
        <v>-1</v>
      </c>
      <c r="AJ196" t="s">
        <v>3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ROW(Source!A103)</f>
        <v>103</v>
      </c>
      <c r="B197">
        <v>85737163</v>
      </c>
      <c r="C197">
        <v>85737089</v>
      </c>
      <c r="D197">
        <v>85164021</v>
      </c>
      <c r="E197">
        <v>1081</v>
      </c>
      <c r="F197">
        <v>1</v>
      </c>
      <c r="G197">
        <v>1081</v>
      </c>
      <c r="H197">
        <v>1</v>
      </c>
      <c r="I197" t="s">
        <v>684</v>
      </c>
      <c r="J197" t="s">
        <v>3</v>
      </c>
      <c r="K197" t="s">
        <v>685</v>
      </c>
      <c r="L197">
        <v>1191</v>
      </c>
      <c r="N197">
        <v>1013</v>
      </c>
      <c r="O197" t="s">
        <v>686</v>
      </c>
      <c r="P197" t="s">
        <v>686</v>
      </c>
      <c r="Q197">
        <v>1</v>
      </c>
      <c r="X197">
        <v>33.700000000000003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1</v>
      </c>
      <c r="AF197" t="s">
        <v>141</v>
      </c>
      <c r="AG197">
        <v>46.506</v>
      </c>
      <c r="AH197">
        <v>2</v>
      </c>
      <c r="AI197">
        <v>85737163</v>
      </c>
      <c r="AJ197">
        <v>173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ROW(Source!A103)</f>
        <v>103</v>
      </c>
      <c r="B198">
        <v>85737164</v>
      </c>
      <c r="C198">
        <v>85737089</v>
      </c>
      <c r="D198">
        <v>85229630</v>
      </c>
      <c r="E198">
        <v>1</v>
      </c>
      <c r="F198">
        <v>1</v>
      </c>
      <c r="G198">
        <v>1081</v>
      </c>
      <c r="H198">
        <v>2</v>
      </c>
      <c r="I198" t="s">
        <v>724</v>
      </c>
      <c r="J198" t="s">
        <v>725</v>
      </c>
      <c r="K198" t="s">
        <v>726</v>
      </c>
      <c r="L198">
        <v>1368</v>
      </c>
      <c r="N198">
        <v>1011</v>
      </c>
      <c r="O198" t="s">
        <v>690</v>
      </c>
      <c r="P198" t="s">
        <v>690</v>
      </c>
      <c r="Q198">
        <v>1</v>
      </c>
      <c r="X198">
        <v>1.19</v>
      </c>
      <c r="Y198">
        <v>0</v>
      </c>
      <c r="Z198">
        <v>3.18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140</v>
      </c>
      <c r="AG198">
        <v>1.7849999999999997</v>
      </c>
      <c r="AH198">
        <v>2</v>
      </c>
      <c r="AI198">
        <v>85737164</v>
      </c>
      <c r="AJ198">
        <v>174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ROW(Source!A103)</f>
        <v>103</v>
      </c>
      <c r="B199">
        <v>85737165</v>
      </c>
      <c r="C199">
        <v>85737089</v>
      </c>
      <c r="D199">
        <v>85229932</v>
      </c>
      <c r="E199">
        <v>1</v>
      </c>
      <c r="F199">
        <v>1</v>
      </c>
      <c r="G199">
        <v>1081</v>
      </c>
      <c r="H199">
        <v>2</v>
      </c>
      <c r="I199" t="s">
        <v>704</v>
      </c>
      <c r="J199" t="s">
        <v>705</v>
      </c>
      <c r="K199" t="s">
        <v>706</v>
      </c>
      <c r="L199">
        <v>1368</v>
      </c>
      <c r="N199">
        <v>1011</v>
      </c>
      <c r="O199" t="s">
        <v>690</v>
      </c>
      <c r="P199" t="s">
        <v>690</v>
      </c>
      <c r="Q199">
        <v>1</v>
      </c>
      <c r="X199">
        <v>0.4</v>
      </c>
      <c r="Y199">
        <v>0</v>
      </c>
      <c r="Z199">
        <v>83.1</v>
      </c>
      <c r="AA199">
        <v>12.62</v>
      </c>
      <c r="AB199">
        <v>0</v>
      </c>
      <c r="AC199">
        <v>0</v>
      </c>
      <c r="AD199">
        <v>1</v>
      </c>
      <c r="AE199">
        <v>0</v>
      </c>
      <c r="AF199" t="s">
        <v>140</v>
      </c>
      <c r="AG199">
        <v>0.6</v>
      </c>
      <c r="AH199">
        <v>2</v>
      </c>
      <c r="AI199">
        <v>85737165</v>
      </c>
      <c r="AJ199">
        <v>175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ROW(Source!A103)</f>
        <v>103</v>
      </c>
      <c r="B200">
        <v>85737166</v>
      </c>
      <c r="C200">
        <v>85737089</v>
      </c>
      <c r="D200">
        <v>85229166</v>
      </c>
      <c r="E200">
        <v>1</v>
      </c>
      <c r="F200">
        <v>1</v>
      </c>
      <c r="G200">
        <v>1081</v>
      </c>
      <c r="H200">
        <v>2</v>
      </c>
      <c r="I200" t="s">
        <v>727</v>
      </c>
      <c r="J200" t="s">
        <v>728</v>
      </c>
      <c r="K200" t="s">
        <v>729</v>
      </c>
      <c r="L200">
        <v>1368</v>
      </c>
      <c r="N200">
        <v>1011</v>
      </c>
      <c r="O200" t="s">
        <v>690</v>
      </c>
      <c r="P200" t="s">
        <v>690</v>
      </c>
      <c r="Q200">
        <v>1</v>
      </c>
      <c r="X200">
        <v>0.06</v>
      </c>
      <c r="Y200">
        <v>0</v>
      </c>
      <c r="Z200">
        <v>179.17</v>
      </c>
      <c r="AA200">
        <v>16.93</v>
      </c>
      <c r="AB200">
        <v>0</v>
      </c>
      <c r="AC200">
        <v>0</v>
      </c>
      <c r="AD200">
        <v>1</v>
      </c>
      <c r="AE200">
        <v>0</v>
      </c>
      <c r="AF200" t="s">
        <v>140</v>
      </c>
      <c r="AG200">
        <v>0.09</v>
      </c>
      <c r="AH200">
        <v>2</v>
      </c>
      <c r="AI200">
        <v>85737166</v>
      </c>
      <c r="AJ200">
        <v>176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ROW(Source!A103)</f>
        <v>103</v>
      </c>
      <c r="B201">
        <v>85737167</v>
      </c>
      <c r="C201">
        <v>85737089</v>
      </c>
      <c r="D201">
        <v>85198960</v>
      </c>
      <c r="E201">
        <v>1</v>
      </c>
      <c r="F201">
        <v>1</v>
      </c>
      <c r="G201">
        <v>1081</v>
      </c>
      <c r="H201">
        <v>3</v>
      </c>
      <c r="I201" t="s">
        <v>714</v>
      </c>
      <c r="J201" t="s">
        <v>715</v>
      </c>
      <c r="K201" t="s">
        <v>716</v>
      </c>
      <c r="L201">
        <v>1339</v>
      </c>
      <c r="N201">
        <v>1007</v>
      </c>
      <c r="O201" t="s">
        <v>694</v>
      </c>
      <c r="P201" t="s">
        <v>694</v>
      </c>
      <c r="Q201">
        <v>1</v>
      </c>
      <c r="X201">
        <v>0.15067</v>
      </c>
      <c r="Y201">
        <v>7.07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 t="s">
        <v>42</v>
      </c>
      <c r="AG201">
        <v>0.15067</v>
      </c>
      <c r="AH201">
        <v>2</v>
      </c>
      <c r="AI201">
        <v>85737167</v>
      </c>
      <c r="AJ201">
        <v>177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ROW(Source!A103)</f>
        <v>103</v>
      </c>
      <c r="B202">
        <v>85737168</v>
      </c>
      <c r="C202">
        <v>85737089</v>
      </c>
      <c r="D202">
        <v>85200671</v>
      </c>
      <c r="E202">
        <v>1</v>
      </c>
      <c r="F202">
        <v>1</v>
      </c>
      <c r="G202">
        <v>1081</v>
      </c>
      <c r="H202">
        <v>3</v>
      </c>
      <c r="I202" t="s">
        <v>730</v>
      </c>
      <c r="J202" t="s">
        <v>731</v>
      </c>
      <c r="K202" t="s">
        <v>732</v>
      </c>
      <c r="L202">
        <v>1346</v>
      </c>
      <c r="N202">
        <v>1009</v>
      </c>
      <c r="O202" t="s">
        <v>723</v>
      </c>
      <c r="P202" t="s">
        <v>723</v>
      </c>
      <c r="Q202">
        <v>1</v>
      </c>
      <c r="X202">
        <v>0.05</v>
      </c>
      <c r="Y202">
        <v>37.979999999999997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 t="s">
        <v>42</v>
      </c>
      <c r="AG202">
        <v>0.05</v>
      </c>
      <c r="AH202">
        <v>2</v>
      </c>
      <c r="AI202">
        <v>85737168</v>
      </c>
      <c r="AJ202">
        <v>178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ROW(Source!A103)</f>
        <v>103</v>
      </c>
      <c r="B203">
        <v>85737169</v>
      </c>
      <c r="C203">
        <v>85737089</v>
      </c>
      <c r="D203">
        <v>85199079</v>
      </c>
      <c r="E203">
        <v>1</v>
      </c>
      <c r="F203">
        <v>1</v>
      </c>
      <c r="G203">
        <v>1081</v>
      </c>
      <c r="H203">
        <v>3</v>
      </c>
      <c r="I203" t="s">
        <v>733</v>
      </c>
      <c r="J203" t="s">
        <v>734</v>
      </c>
      <c r="K203" t="s">
        <v>735</v>
      </c>
      <c r="L203">
        <v>1348</v>
      </c>
      <c r="N203">
        <v>1009</v>
      </c>
      <c r="O203" t="s">
        <v>700</v>
      </c>
      <c r="P203" t="s">
        <v>700</v>
      </c>
      <c r="Q203">
        <v>1000</v>
      </c>
      <c r="X203">
        <v>3.9999999999999998E-6</v>
      </c>
      <c r="Y203">
        <v>3234.81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42</v>
      </c>
      <c r="AG203">
        <v>3.9999999999999998E-6</v>
      </c>
      <c r="AH203">
        <v>2</v>
      </c>
      <c r="AI203">
        <v>85737169</v>
      </c>
      <c r="AJ203">
        <v>179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ROW(Source!A103)</f>
        <v>103</v>
      </c>
      <c r="B204">
        <v>85737170</v>
      </c>
      <c r="C204">
        <v>85737089</v>
      </c>
      <c r="D204">
        <v>85198892</v>
      </c>
      <c r="E204">
        <v>1</v>
      </c>
      <c r="F204">
        <v>1</v>
      </c>
      <c r="G204">
        <v>1081</v>
      </c>
      <c r="H204">
        <v>3</v>
      </c>
      <c r="I204" t="s">
        <v>691</v>
      </c>
      <c r="J204" t="s">
        <v>692</v>
      </c>
      <c r="K204" t="s">
        <v>693</v>
      </c>
      <c r="L204">
        <v>1339</v>
      </c>
      <c r="N204">
        <v>1007</v>
      </c>
      <c r="O204" t="s">
        <v>694</v>
      </c>
      <c r="P204" t="s">
        <v>694</v>
      </c>
      <c r="Q204">
        <v>1</v>
      </c>
      <c r="X204">
        <v>0.19</v>
      </c>
      <c r="Y204">
        <v>53.42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42</v>
      </c>
      <c r="AG204">
        <v>0.19</v>
      </c>
      <c r="AH204">
        <v>2</v>
      </c>
      <c r="AI204">
        <v>85737170</v>
      </c>
      <c r="AJ204">
        <v>180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f>ROW(Source!A103)</f>
        <v>103</v>
      </c>
      <c r="B205">
        <v>85737171</v>
      </c>
      <c r="C205">
        <v>85737089</v>
      </c>
      <c r="D205">
        <v>85199158</v>
      </c>
      <c r="E205">
        <v>1</v>
      </c>
      <c r="F205">
        <v>1</v>
      </c>
      <c r="G205">
        <v>1081</v>
      </c>
      <c r="H205">
        <v>3</v>
      </c>
      <c r="I205" t="s">
        <v>695</v>
      </c>
      <c r="J205" t="s">
        <v>696</v>
      </c>
      <c r="K205" t="s">
        <v>697</v>
      </c>
      <c r="L205">
        <v>1339</v>
      </c>
      <c r="N205">
        <v>1007</v>
      </c>
      <c r="O205" t="s">
        <v>694</v>
      </c>
      <c r="P205" t="s">
        <v>694</v>
      </c>
      <c r="Q205">
        <v>1</v>
      </c>
      <c r="X205">
        <v>0.34200000000000003</v>
      </c>
      <c r="Y205">
        <v>5.82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42</v>
      </c>
      <c r="AG205">
        <v>0.34200000000000003</v>
      </c>
      <c r="AH205">
        <v>2</v>
      </c>
      <c r="AI205">
        <v>85737171</v>
      </c>
      <c r="AJ205">
        <v>181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f>ROW(Source!A103)</f>
        <v>103</v>
      </c>
      <c r="B206">
        <v>85737172</v>
      </c>
      <c r="C206">
        <v>85737089</v>
      </c>
      <c r="D206">
        <v>85199230</v>
      </c>
      <c r="E206">
        <v>1</v>
      </c>
      <c r="F206">
        <v>1</v>
      </c>
      <c r="G206">
        <v>1081</v>
      </c>
      <c r="H206">
        <v>3</v>
      </c>
      <c r="I206" t="s">
        <v>736</v>
      </c>
      <c r="J206" t="s">
        <v>737</v>
      </c>
      <c r="K206" t="s">
        <v>738</v>
      </c>
      <c r="L206">
        <v>1348</v>
      </c>
      <c r="N206">
        <v>1009</v>
      </c>
      <c r="O206" t="s">
        <v>700</v>
      </c>
      <c r="P206" t="s">
        <v>700</v>
      </c>
      <c r="Q206">
        <v>1000</v>
      </c>
      <c r="X206">
        <v>8.7000000000000001E-4</v>
      </c>
      <c r="Y206">
        <v>16214.84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42</v>
      </c>
      <c r="AG206">
        <v>8.7000000000000001E-4</v>
      </c>
      <c r="AH206">
        <v>2</v>
      </c>
      <c r="AI206">
        <v>85737172</v>
      </c>
      <c r="AJ206">
        <v>182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f>ROW(Source!A103)</f>
        <v>103</v>
      </c>
      <c r="B207">
        <v>85737173</v>
      </c>
      <c r="C207">
        <v>85737089</v>
      </c>
      <c r="D207">
        <v>85199398</v>
      </c>
      <c r="E207">
        <v>1</v>
      </c>
      <c r="F207">
        <v>1</v>
      </c>
      <c r="G207">
        <v>1081</v>
      </c>
      <c r="H207">
        <v>3</v>
      </c>
      <c r="I207" t="s">
        <v>739</v>
      </c>
      <c r="J207" t="s">
        <v>740</v>
      </c>
      <c r="K207" t="s">
        <v>741</v>
      </c>
      <c r="L207">
        <v>1346</v>
      </c>
      <c r="N207">
        <v>1009</v>
      </c>
      <c r="O207" t="s">
        <v>723</v>
      </c>
      <c r="P207" t="s">
        <v>723</v>
      </c>
      <c r="Q207">
        <v>1</v>
      </c>
      <c r="X207">
        <v>0.1</v>
      </c>
      <c r="Y207">
        <v>20.190000000000001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42</v>
      </c>
      <c r="AG207">
        <v>0.1</v>
      </c>
      <c r="AH207">
        <v>2</v>
      </c>
      <c r="AI207">
        <v>85737173</v>
      </c>
      <c r="AJ207">
        <v>183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">
      <c r="A208">
        <f>ROW(Source!A103)</f>
        <v>103</v>
      </c>
      <c r="B208">
        <v>85737174</v>
      </c>
      <c r="C208">
        <v>85737089</v>
      </c>
      <c r="D208">
        <v>85199540</v>
      </c>
      <c r="E208">
        <v>1</v>
      </c>
      <c r="F208">
        <v>1</v>
      </c>
      <c r="G208">
        <v>1081</v>
      </c>
      <c r="H208">
        <v>3</v>
      </c>
      <c r="I208" t="s">
        <v>742</v>
      </c>
      <c r="J208" t="s">
        <v>743</v>
      </c>
      <c r="K208" t="s">
        <v>744</v>
      </c>
      <c r="L208">
        <v>1348</v>
      </c>
      <c r="N208">
        <v>1009</v>
      </c>
      <c r="O208" t="s">
        <v>700</v>
      </c>
      <c r="P208" t="s">
        <v>700</v>
      </c>
      <c r="Q208">
        <v>1000</v>
      </c>
      <c r="X208">
        <v>4.0000000000000002E-4</v>
      </c>
      <c r="Y208">
        <v>35445.93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42</v>
      </c>
      <c r="AG208">
        <v>4.0000000000000002E-4</v>
      </c>
      <c r="AH208">
        <v>2</v>
      </c>
      <c r="AI208">
        <v>85737174</v>
      </c>
      <c r="AJ208">
        <v>184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">
      <c r="A209">
        <f>ROW(Source!A103)</f>
        <v>103</v>
      </c>
      <c r="B209">
        <v>85737175</v>
      </c>
      <c r="C209">
        <v>85737089</v>
      </c>
      <c r="D209">
        <v>85160207</v>
      </c>
      <c r="E209">
        <v>1081</v>
      </c>
      <c r="F209">
        <v>1</v>
      </c>
      <c r="G209">
        <v>1081</v>
      </c>
      <c r="H209">
        <v>3</v>
      </c>
      <c r="I209" t="s">
        <v>844</v>
      </c>
      <c r="J209" t="s">
        <v>3</v>
      </c>
      <c r="K209" t="s">
        <v>845</v>
      </c>
      <c r="L209">
        <v>1346</v>
      </c>
      <c r="N209">
        <v>1009</v>
      </c>
      <c r="O209" t="s">
        <v>723</v>
      </c>
      <c r="P209" t="s">
        <v>723</v>
      </c>
      <c r="Q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42</v>
      </c>
      <c r="AG209">
        <v>0</v>
      </c>
      <c r="AH209">
        <v>3</v>
      </c>
      <c r="AI209">
        <v>-1</v>
      </c>
      <c r="AJ209" t="s">
        <v>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f>ROW(Source!A103)</f>
        <v>103</v>
      </c>
      <c r="B210">
        <v>85737176</v>
      </c>
      <c r="C210">
        <v>85737089</v>
      </c>
      <c r="D210">
        <v>85179477</v>
      </c>
      <c r="E210">
        <v>1081</v>
      </c>
      <c r="F210">
        <v>1</v>
      </c>
      <c r="G210">
        <v>1081</v>
      </c>
      <c r="H210">
        <v>3</v>
      </c>
      <c r="I210" t="s">
        <v>840</v>
      </c>
      <c r="J210" t="s">
        <v>3</v>
      </c>
      <c r="K210" t="s">
        <v>841</v>
      </c>
      <c r="L210">
        <v>1354</v>
      </c>
      <c r="N210">
        <v>1010</v>
      </c>
      <c r="O210" t="s">
        <v>146</v>
      </c>
      <c r="P210" t="s">
        <v>146</v>
      </c>
      <c r="Q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42</v>
      </c>
      <c r="AG210">
        <v>0</v>
      </c>
      <c r="AH210">
        <v>3</v>
      </c>
      <c r="AI210">
        <v>-1</v>
      </c>
      <c r="AJ210" t="s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>
        <f>ROW(Source!A103)</f>
        <v>103</v>
      </c>
      <c r="B211">
        <v>85737177</v>
      </c>
      <c r="C211">
        <v>85737089</v>
      </c>
      <c r="D211">
        <v>85182368</v>
      </c>
      <c r="E211">
        <v>1081</v>
      </c>
      <c r="F211">
        <v>1</v>
      </c>
      <c r="G211">
        <v>1081</v>
      </c>
      <c r="H211">
        <v>3</v>
      </c>
      <c r="I211" t="s">
        <v>846</v>
      </c>
      <c r="J211" t="s">
        <v>3</v>
      </c>
      <c r="K211" t="s">
        <v>847</v>
      </c>
      <c r="L211">
        <v>1301</v>
      </c>
      <c r="N211">
        <v>1003</v>
      </c>
      <c r="O211" t="s">
        <v>156</v>
      </c>
      <c r="P211" t="s">
        <v>156</v>
      </c>
      <c r="Q211">
        <v>1</v>
      </c>
      <c r="X211">
        <v>100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 t="s">
        <v>42</v>
      </c>
      <c r="AG211">
        <v>100</v>
      </c>
      <c r="AH211">
        <v>3</v>
      </c>
      <c r="AI211">
        <v>-1</v>
      </c>
      <c r="AJ211" t="s">
        <v>3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f>ROW(Source!A104)</f>
        <v>104</v>
      </c>
      <c r="B212">
        <v>85737163</v>
      </c>
      <c r="C212">
        <v>85737089</v>
      </c>
      <c r="D212">
        <v>85164021</v>
      </c>
      <c r="E212">
        <v>1081</v>
      </c>
      <c r="F212">
        <v>1</v>
      </c>
      <c r="G212">
        <v>1081</v>
      </c>
      <c r="H212">
        <v>1</v>
      </c>
      <c r="I212" t="s">
        <v>684</v>
      </c>
      <c r="J212" t="s">
        <v>3</v>
      </c>
      <c r="K212" t="s">
        <v>685</v>
      </c>
      <c r="L212">
        <v>1191</v>
      </c>
      <c r="N212">
        <v>1013</v>
      </c>
      <c r="O212" t="s">
        <v>686</v>
      </c>
      <c r="P212" t="s">
        <v>686</v>
      </c>
      <c r="Q212">
        <v>1</v>
      </c>
      <c r="X212">
        <v>33.700000000000003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1</v>
      </c>
      <c r="AF212" t="s">
        <v>141</v>
      </c>
      <c r="AG212">
        <v>46.506</v>
      </c>
      <c r="AH212">
        <v>2</v>
      </c>
      <c r="AI212">
        <v>85737163</v>
      </c>
      <c r="AJ212">
        <v>187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">
      <c r="A213">
        <f>ROW(Source!A104)</f>
        <v>104</v>
      </c>
      <c r="B213">
        <v>85737164</v>
      </c>
      <c r="C213">
        <v>85737089</v>
      </c>
      <c r="D213">
        <v>85229630</v>
      </c>
      <c r="E213">
        <v>1</v>
      </c>
      <c r="F213">
        <v>1</v>
      </c>
      <c r="G213">
        <v>1081</v>
      </c>
      <c r="H213">
        <v>2</v>
      </c>
      <c r="I213" t="s">
        <v>724</v>
      </c>
      <c r="J213" t="s">
        <v>725</v>
      </c>
      <c r="K213" t="s">
        <v>726</v>
      </c>
      <c r="L213">
        <v>1368</v>
      </c>
      <c r="N213">
        <v>1011</v>
      </c>
      <c r="O213" t="s">
        <v>690</v>
      </c>
      <c r="P213" t="s">
        <v>690</v>
      </c>
      <c r="Q213">
        <v>1</v>
      </c>
      <c r="X213">
        <v>1.19</v>
      </c>
      <c r="Y213">
        <v>0</v>
      </c>
      <c r="Z213">
        <v>3.18</v>
      </c>
      <c r="AA213">
        <v>0</v>
      </c>
      <c r="AB213">
        <v>0</v>
      </c>
      <c r="AC213">
        <v>0</v>
      </c>
      <c r="AD213">
        <v>1</v>
      </c>
      <c r="AE213">
        <v>0</v>
      </c>
      <c r="AF213" t="s">
        <v>140</v>
      </c>
      <c r="AG213">
        <v>1.7849999999999997</v>
      </c>
      <c r="AH213">
        <v>2</v>
      </c>
      <c r="AI213">
        <v>85737164</v>
      </c>
      <c r="AJ213">
        <v>188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f>ROW(Source!A104)</f>
        <v>104</v>
      </c>
      <c r="B214">
        <v>85737165</v>
      </c>
      <c r="C214">
        <v>85737089</v>
      </c>
      <c r="D214">
        <v>85229932</v>
      </c>
      <c r="E214">
        <v>1</v>
      </c>
      <c r="F214">
        <v>1</v>
      </c>
      <c r="G214">
        <v>1081</v>
      </c>
      <c r="H214">
        <v>2</v>
      </c>
      <c r="I214" t="s">
        <v>704</v>
      </c>
      <c r="J214" t="s">
        <v>705</v>
      </c>
      <c r="K214" t="s">
        <v>706</v>
      </c>
      <c r="L214">
        <v>1368</v>
      </c>
      <c r="N214">
        <v>1011</v>
      </c>
      <c r="O214" t="s">
        <v>690</v>
      </c>
      <c r="P214" t="s">
        <v>690</v>
      </c>
      <c r="Q214">
        <v>1</v>
      </c>
      <c r="X214">
        <v>0.4</v>
      </c>
      <c r="Y214">
        <v>0</v>
      </c>
      <c r="Z214">
        <v>83.1</v>
      </c>
      <c r="AA214">
        <v>12.62</v>
      </c>
      <c r="AB214">
        <v>0</v>
      </c>
      <c r="AC214">
        <v>0</v>
      </c>
      <c r="AD214">
        <v>1</v>
      </c>
      <c r="AE214">
        <v>0</v>
      </c>
      <c r="AF214" t="s">
        <v>140</v>
      </c>
      <c r="AG214">
        <v>0.6</v>
      </c>
      <c r="AH214">
        <v>2</v>
      </c>
      <c r="AI214">
        <v>85737165</v>
      </c>
      <c r="AJ214">
        <v>189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f>ROW(Source!A104)</f>
        <v>104</v>
      </c>
      <c r="B215">
        <v>85737166</v>
      </c>
      <c r="C215">
        <v>85737089</v>
      </c>
      <c r="D215">
        <v>85229166</v>
      </c>
      <c r="E215">
        <v>1</v>
      </c>
      <c r="F215">
        <v>1</v>
      </c>
      <c r="G215">
        <v>1081</v>
      </c>
      <c r="H215">
        <v>2</v>
      </c>
      <c r="I215" t="s">
        <v>727</v>
      </c>
      <c r="J215" t="s">
        <v>728</v>
      </c>
      <c r="K215" t="s">
        <v>729</v>
      </c>
      <c r="L215">
        <v>1368</v>
      </c>
      <c r="N215">
        <v>1011</v>
      </c>
      <c r="O215" t="s">
        <v>690</v>
      </c>
      <c r="P215" t="s">
        <v>690</v>
      </c>
      <c r="Q215">
        <v>1</v>
      </c>
      <c r="X215">
        <v>0.06</v>
      </c>
      <c r="Y215">
        <v>0</v>
      </c>
      <c r="Z215">
        <v>179.17</v>
      </c>
      <c r="AA215">
        <v>16.93</v>
      </c>
      <c r="AB215">
        <v>0</v>
      </c>
      <c r="AC215">
        <v>0</v>
      </c>
      <c r="AD215">
        <v>1</v>
      </c>
      <c r="AE215">
        <v>0</v>
      </c>
      <c r="AF215" t="s">
        <v>140</v>
      </c>
      <c r="AG215">
        <v>0.09</v>
      </c>
      <c r="AH215">
        <v>2</v>
      </c>
      <c r="AI215">
        <v>85737166</v>
      </c>
      <c r="AJ215">
        <v>190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f>ROW(Source!A104)</f>
        <v>104</v>
      </c>
      <c r="B216">
        <v>85737167</v>
      </c>
      <c r="C216">
        <v>85737089</v>
      </c>
      <c r="D216">
        <v>85198960</v>
      </c>
      <c r="E216">
        <v>1</v>
      </c>
      <c r="F216">
        <v>1</v>
      </c>
      <c r="G216">
        <v>1081</v>
      </c>
      <c r="H216">
        <v>3</v>
      </c>
      <c r="I216" t="s">
        <v>714</v>
      </c>
      <c r="J216" t="s">
        <v>715</v>
      </c>
      <c r="K216" t="s">
        <v>716</v>
      </c>
      <c r="L216">
        <v>1339</v>
      </c>
      <c r="N216">
        <v>1007</v>
      </c>
      <c r="O216" t="s">
        <v>694</v>
      </c>
      <c r="P216" t="s">
        <v>694</v>
      </c>
      <c r="Q216">
        <v>1</v>
      </c>
      <c r="X216">
        <v>0.15067</v>
      </c>
      <c r="Y216">
        <v>7.07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42</v>
      </c>
      <c r="AG216">
        <v>0.15067</v>
      </c>
      <c r="AH216">
        <v>2</v>
      </c>
      <c r="AI216">
        <v>85737167</v>
      </c>
      <c r="AJ216">
        <v>191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f>ROW(Source!A104)</f>
        <v>104</v>
      </c>
      <c r="B217">
        <v>85737168</v>
      </c>
      <c r="C217">
        <v>85737089</v>
      </c>
      <c r="D217">
        <v>85200671</v>
      </c>
      <c r="E217">
        <v>1</v>
      </c>
      <c r="F217">
        <v>1</v>
      </c>
      <c r="G217">
        <v>1081</v>
      </c>
      <c r="H217">
        <v>3</v>
      </c>
      <c r="I217" t="s">
        <v>730</v>
      </c>
      <c r="J217" t="s">
        <v>731</v>
      </c>
      <c r="K217" t="s">
        <v>732</v>
      </c>
      <c r="L217">
        <v>1346</v>
      </c>
      <c r="N217">
        <v>1009</v>
      </c>
      <c r="O217" t="s">
        <v>723</v>
      </c>
      <c r="P217" t="s">
        <v>723</v>
      </c>
      <c r="Q217">
        <v>1</v>
      </c>
      <c r="X217">
        <v>0.05</v>
      </c>
      <c r="Y217">
        <v>37.979999999999997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42</v>
      </c>
      <c r="AG217">
        <v>0.05</v>
      </c>
      <c r="AH217">
        <v>2</v>
      </c>
      <c r="AI217">
        <v>85737168</v>
      </c>
      <c r="AJ217">
        <v>192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f>ROW(Source!A104)</f>
        <v>104</v>
      </c>
      <c r="B218">
        <v>85737169</v>
      </c>
      <c r="C218">
        <v>85737089</v>
      </c>
      <c r="D218">
        <v>85199079</v>
      </c>
      <c r="E218">
        <v>1</v>
      </c>
      <c r="F218">
        <v>1</v>
      </c>
      <c r="G218">
        <v>1081</v>
      </c>
      <c r="H218">
        <v>3</v>
      </c>
      <c r="I218" t="s">
        <v>733</v>
      </c>
      <c r="J218" t="s">
        <v>734</v>
      </c>
      <c r="K218" t="s">
        <v>735</v>
      </c>
      <c r="L218">
        <v>1348</v>
      </c>
      <c r="N218">
        <v>1009</v>
      </c>
      <c r="O218" t="s">
        <v>700</v>
      </c>
      <c r="P218" t="s">
        <v>700</v>
      </c>
      <c r="Q218">
        <v>1000</v>
      </c>
      <c r="X218">
        <v>3.9999999999999998E-6</v>
      </c>
      <c r="Y218">
        <v>3234.81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42</v>
      </c>
      <c r="AG218">
        <v>3.9999999999999998E-6</v>
      </c>
      <c r="AH218">
        <v>2</v>
      </c>
      <c r="AI218">
        <v>85737169</v>
      </c>
      <c r="AJ218">
        <v>193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>
        <f>ROW(Source!A104)</f>
        <v>104</v>
      </c>
      <c r="B219">
        <v>85737170</v>
      </c>
      <c r="C219">
        <v>85737089</v>
      </c>
      <c r="D219">
        <v>85198892</v>
      </c>
      <c r="E219">
        <v>1</v>
      </c>
      <c r="F219">
        <v>1</v>
      </c>
      <c r="G219">
        <v>1081</v>
      </c>
      <c r="H219">
        <v>3</v>
      </c>
      <c r="I219" t="s">
        <v>691</v>
      </c>
      <c r="J219" t="s">
        <v>692</v>
      </c>
      <c r="K219" t="s">
        <v>693</v>
      </c>
      <c r="L219">
        <v>1339</v>
      </c>
      <c r="N219">
        <v>1007</v>
      </c>
      <c r="O219" t="s">
        <v>694</v>
      </c>
      <c r="P219" t="s">
        <v>694</v>
      </c>
      <c r="Q219">
        <v>1</v>
      </c>
      <c r="X219">
        <v>0.19</v>
      </c>
      <c r="Y219">
        <v>53.42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42</v>
      </c>
      <c r="AG219">
        <v>0.19</v>
      </c>
      <c r="AH219">
        <v>2</v>
      </c>
      <c r="AI219">
        <v>85737170</v>
      </c>
      <c r="AJ219">
        <v>194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">
      <c r="A220">
        <f>ROW(Source!A104)</f>
        <v>104</v>
      </c>
      <c r="B220">
        <v>85737171</v>
      </c>
      <c r="C220">
        <v>85737089</v>
      </c>
      <c r="D220">
        <v>85199158</v>
      </c>
      <c r="E220">
        <v>1</v>
      </c>
      <c r="F220">
        <v>1</v>
      </c>
      <c r="G220">
        <v>1081</v>
      </c>
      <c r="H220">
        <v>3</v>
      </c>
      <c r="I220" t="s">
        <v>695</v>
      </c>
      <c r="J220" t="s">
        <v>696</v>
      </c>
      <c r="K220" t="s">
        <v>697</v>
      </c>
      <c r="L220">
        <v>1339</v>
      </c>
      <c r="N220">
        <v>1007</v>
      </c>
      <c r="O220" t="s">
        <v>694</v>
      </c>
      <c r="P220" t="s">
        <v>694</v>
      </c>
      <c r="Q220">
        <v>1</v>
      </c>
      <c r="X220">
        <v>0.34200000000000003</v>
      </c>
      <c r="Y220">
        <v>5.82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 t="s">
        <v>42</v>
      </c>
      <c r="AG220">
        <v>0.34200000000000003</v>
      </c>
      <c r="AH220">
        <v>2</v>
      </c>
      <c r="AI220">
        <v>85737171</v>
      </c>
      <c r="AJ220">
        <v>195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">
      <c r="A221">
        <f>ROW(Source!A104)</f>
        <v>104</v>
      </c>
      <c r="B221">
        <v>85737172</v>
      </c>
      <c r="C221">
        <v>85737089</v>
      </c>
      <c r="D221">
        <v>85199230</v>
      </c>
      <c r="E221">
        <v>1</v>
      </c>
      <c r="F221">
        <v>1</v>
      </c>
      <c r="G221">
        <v>1081</v>
      </c>
      <c r="H221">
        <v>3</v>
      </c>
      <c r="I221" t="s">
        <v>736</v>
      </c>
      <c r="J221" t="s">
        <v>737</v>
      </c>
      <c r="K221" t="s">
        <v>738</v>
      </c>
      <c r="L221">
        <v>1348</v>
      </c>
      <c r="N221">
        <v>1009</v>
      </c>
      <c r="O221" t="s">
        <v>700</v>
      </c>
      <c r="P221" t="s">
        <v>700</v>
      </c>
      <c r="Q221">
        <v>1000</v>
      </c>
      <c r="X221">
        <v>8.7000000000000001E-4</v>
      </c>
      <c r="Y221">
        <v>16214.84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 t="s">
        <v>42</v>
      </c>
      <c r="AG221">
        <v>8.7000000000000001E-4</v>
      </c>
      <c r="AH221">
        <v>2</v>
      </c>
      <c r="AI221">
        <v>85737172</v>
      </c>
      <c r="AJ221">
        <v>196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">
      <c r="A222">
        <f>ROW(Source!A104)</f>
        <v>104</v>
      </c>
      <c r="B222">
        <v>85737173</v>
      </c>
      <c r="C222">
        <v>85737089</v>
      </c>
      <c r="D222">
        <v>85199398</v>
      </c>
      <c r="E222">
        <v>1</v>
      </c>
      <c r="F222">
        <v>1</v>
      </c>
      <c r="G222">
        <v>1081</v>
      </c>
      <c r="H222">
        <v>3</v>
      </c>
      <c r="I222" t="s">
        <v>739</v>
      </c>
      <c r="J222" t="s">
        <v>740</v>
      </c>
      <c r="K222" t="s">
        <v>741</v>
      </c>
      <c r="L222">
        <v>1346</v>
      </c>
      <c r="N222">
        <v>1009</v>
      </c>
      <c r="O222" t="s">
        <v>723</v>
      </c>
      <c r="P222" t="s">
        <v>723</v>
      </c>
      <c r="Q222">
        <v>1</v>
      </c>
      <c r="X222">
        <v>0.1</v>
      </c>
      <c r="Y222">
        <v>20.190000000000001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42</v>
      </c>
      <c r="AG222">
        <v>0.1</v>
      </c>
      <c r="AH222">
        <v>2</v>
      </c>
      <c r="AI222">
        <v>85737173</v>
      </c>
      <c r="AJ222">
        <v>197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">
      <c r="A223">
        <f>ROW(Source!A104)</f>
        <v>104</v>
      </c>
      <c r="B223">
        <v>85737174</v>
      </c>
      <c r="C223">
        <v>85737089</v>
      </c>
      <c r="D223">
        <v>85199540</v>
      </c>
      <c r="E223">
        <v>1</v>
      </c>
      <c r="F223">
        <v>1</v>
      </c>
      <c r="G223">
        <v>1081</v>
      </c>
      <c r="H223">
        <v>3</v>
      </c>
      <c r="I223" t="s">
        <v>742</v>
      </c>
      <c r="J223" t="s">
        <v>743</v>
      </c>
      <c r="K223" t="s">
        <v>744</v>
      </c>
      <c r="L223">
        <v>1348</v>
      </c>
      <c r="N223">
        <v>1009</v>
      </c>
      <c r="O223" t="s">
        <v>700</v>
      </c>
      <c r="P223" t="s">
        <v>700</v>
      </c>
      <c r="Q223">
        <v>1000</v>
      </c>
      <c r="X223">
        <v>4.0000000000000002E-4</v>
      </c>
      <c r="Y223">
        <v>35445.93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42</v>
      </c>
      <c r="AG223">
        <v>4.0000000000000002E-4</v>
      </c>
      <c r="AH223">
        <v>2</v>
      </c>
      <c r="AI223">
        <v>85737174</v>
      </c>
      <c r="AJ223">
        <v>198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>
        <f>ROW(Source!A104)</f>
        <v>104</v>
      </c>
      <c r="B224">
        <v>85737175</v>
      </c>
      <c r="C224">
        <v>85737089</v>
      </c>
      <c r="D224">
        <v>85160207</v>
      </c>
      <c r="E224">
        <v>1081</v>
      </c>
      <c r="F224">
        <v>1</v>
      </c>
      <c r="G224">
        <v>1081</v>
      </c>
      <c r="H224">
        <v>3</v>
      </c>
      <c r="I224" t="s">
        <v>844</v>
      </c>
      <c r="J224" t="s">
        <v>3</v>
      </c>
      <c r="K224" t="s">
        <v>845</v>
      </c>
      <c r="L224">
        <v>1346</v>
      </c>
      <c r="N224">
        <v>1009</v>
      </c>
      <c r="O224" t="s">
        <v>723</v>
      </c>
      <c r="P224" t="s">
        <v>723</v>
      </c>
      <c r="Q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 t="s">
        <v>42</v>
      </c>
      <c r="AG224">
        <v>0</v>
      </c>
      <c r="AH224">
        <v>3</v>
      </c>
      <c r="AI224">
        <v>-1</v>
      </c>
      <c r="AJ224" t="s">
        <v>3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">
      <c r="A225">
        <f>ROW(Source!A104)</f>
        <v>104</v>
      </c>
      <c r="B225">
        <v>85737176</v>
      </c>
      <c r="C225">
        <v>85737089</v>
      </c>
      <c r="D225">
        <v>85179477</v>
      </c>
      <c r="E225">
        <v>1081</v>
      </c>
      <c r="F225">
        <v>1</v>
      </c>
      <c r="G225">
        <v>1081</v>
      </c>
      <c r="H225">
        <v>3</v>
      </c>
      <c r="I225" t="s">
        <v>840</v>
      </c>
      <c r="J225" t="s">
        <v>3</v>
      </c>
      <c r="K225" t="s">
        <v>841</v>
      </c>
      <c r="L225">
        <v>1354</v>
      </c>
      <c r="N225">
        <v>1010</v>
      </c>
      <c r="O225" t="s">
        <v>146</v>
      </c>
      <c r="P225" t="s">
        <v>146</v>
      </c>
      <c r="Q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 t="s">
        <v>42</v>
      </c>
      <c r="AG225">
        <v>0</v>
      </c>
      <c r="AH225">
        <v>3</v>
      </c>
      <c r="AI225">
        <v>-1</v>
      </c>
      <c r="AJ225" t="s">
        <v>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f>ROW(Source!A104)</f>
        <v>104</v>
      </c>
      <c r="B226">
        <v>85737177</v>
      </c>
      <c r="C226">
        <v>85737089</v>
      </c>
      <c r="D226">
        <v>85182368</v>
      </c>
      <c r="E226">
        <v>1081</v>
      </c>
      <c r="F226">
        <v>1</v>
      </c>
      <c r="G226">
        <v>1081</v>
      </c>
      <c r="H226">
        <v>3</v>
      </c>
      <c r="I226" t="s">
        <v>846</v>
      </c>
      <c r="J226" t="s">
        <v>3</v>
      </c>
      <c r="K226" t="s">
        <v>847</v>
      </c>
      <c r="L226">
        <v>1301</v>
      </c>
      <c r="N226">
        <v>1003</v>
      </c>
      <c r="O226" t="s">
        <v>156</v>
      </c>
      <c r="P226" t="s">
        <v>156</v>
      </c>
      <c r="Q226">
        <v>1</v>
      </c>
      <c r="X226">
        <v>100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 t="s">
        <v>42</v>
      </c>
      <c r="AG226">
        <v>100</v>
      </c>
      <c r="AH226">
        <v>3</v>
      </c>
      <c r="AI226">
        <v>-1</v>
      </c>
      <c r="AJ226" t="s">
        <v>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>
        <f>ROW(Source!A109)</f>
        <v>109</v>
      </c>
      <c r="B227">
        <v>85737181</v>
      </c>
      <c r="C227">
        <v>85737090</v>
      </c>
      <c r="D227">
        <v>85164021</v>
      </c>
      <c r="E227">
        <v>1081</v>
      </c>
      <c r="F227">
        <v>1</v>
      </c>
      <c r="G227">
        <v>1081</v>
      </c>
      <c r="H227">
        <v>1</v>
      </c>
      <c r="I227" t="s">
        <v>684</v>
      </c>
      <c r="J227" t="s">
        <v>3</v>
      </c>
      <c r="K227" t="s">
        <v>685</v>
      </c>
      <c r="L227">
        <v>1191</v>
      </c>
      <c r="N227">
        <v>1013</v>
      </c>
      <c r="O227" t="s">
        <v>686</v>
      </c>
      <c r="P227" t="s">
        <v>686</v>
      </c>
      <c r="Q227">
        <v>1</v>
      </c>
      <c r="X227">
        <v>33.700000000000003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1</v>
      </c>
      <c r="AF227" t="s">
        <v>141</v>
      </c>
      <c r="AG227">
        <v>46.506</v>
      </c>
      <c r="AH227">
        <v>2</v>
      </c>
      <c r="AI227">
        <v>85737181</v>
      </c>
      <c r="AJ227">
        <v>201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>
        <f>ROW(Source!A109)</f>
        <v>109</v>
      </c>
      <c r="B228">
        <v>85737182</v>
      </c>
      <c r="C228">
        <v>85737090</v>
      </c>
      <c r="D228">
        <v>85229630</v>
      </c>
      <c r="E228">
        <v>1</v>
      </c>
      <c r="F228">
        <v>1</v>
      </c>
      <c r="G228">
        <v>1081</v>
      </c>
      <c r="H228">
        <v>2</v>
      </c>
      <c r="I228" t="s">
        <v>724</v>
      </c>
      <c r="J228" t="s">
        <v>725</v>
      </c>
      <c r="K228" t="s">
        <v>726</v>
      </c>
      <c r="L228">
        <v>1368</v>
      </c>
      <c r="N228">
        <v>1011</v>
      </c>
      <c r="O228" t="s">
        <v>690</v>
      </c>
      <c r="P228" t="s">
        <v>690</v>
      </c>
      <c r="Q228">
        <v>1</v>
      </c>
      <c r="X228">
        <v>1.19</v>
      </c>
      <c r="Y228">
        <v>0</v>
      </c>
      <c r="Z228">
        <v>3.18</v>
      </c>
      <c r="AA228">
        <v>0</v>
      </c>
      <c r="AB228">
        <v>0</v>
      </c>
      <c r="AC228">
        <v>0</v>
      </c>
      <c r="AD228">
        <v>1</v>
      </c>
      <c r="AE228">
        <v>0</v>
      </c>
      <c r="AF228" t="s">
        <v>140</v>
      </c>
      <c r="AG228">
        <v>1.7849999999999997</v>
      </c>
      <c r="AH228">
        <v>2</v>
      </c>
      <c r="AI228">
        <v>85737182</v>
      </c>
      <c r="AJ228">
        <v>202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f>ROW(Source!A109)</f>
        <v>109</v>
      </c>
      <c r="B229">
        <v>85737183</v>
      </c>
      <c r="C229">
        <v>85737090</v>
      </c>
      <c r="D229">
        <v>85229932</v>
      </c>
      <c r="E229">
        <v>1</v>
      </c>
      <c r="F229">
        <v>1</v>
      </c>
      <c r="G229">
        <v>1081</v>
      </c>
      <c r="H229">
        <v>2</v>
      </c>
      <c r="I229" t="s">
        <v>704</v>
      </c>
      <c r="J229" t="s">
        <v>705</v>
      </c>
      <c r="K229" t="s">
        <v>706</v>
      </c>
      <c r="L229">
        <v>1368</v>
      </c>
      <c r="N229">
        <v>1011</v>
      </c>
      <c r="O229" t="s">
        <v>690</v>
      </c>
      <c r="P229" t="s">
        <v>690</v>
      </c>
      <c r="Q229">
        <v>1</v>
      </c>
      <c r="X229">
        <v>0.4</v>
      </c>
      <c r="Y229">
        <v>0</v>
      </c>
      <c r="Z229">
        <v>83.1</v>
      </c>
      <c r="AA229">
        <v>12.62</v>
      </c>
      <c r="AB229">
        <v>0</v>
      </c>
      <c r="AC229">
        <v>0</v>
      </c>
      <c r="AD229">
        <v>1</v>
      </c>
      <c r="AE229">
        <v>0</v>
      </c>
      <c r="AF229" t="s">
        <v>140</v>
      </c>
      <c r="AG229">
        <v>0.6</v>
      </c>
      <c r="AH229">
        <v>2</v>
      </c>
      <c r="AI229">
        <v>85737183</v>
      </c>
      <c r="AJ229">
        <v>203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f>ROW(Source!A109)</f>
        <v>109</v>
      </c>
      <c r="B230">
        <v>85737184</v>
      </c>
      <c r="C230">
        <v>85737090</v>
      </c>
      <c r="D230">
        <v>85229166</v>
      </c>
      <c r="E230">
        <v>1</v>
      </c>
      <c r="F230">
        <v>1</v>
      </c>
      <c r="G230">
        <v>1081</v>
      </c>
      <c r="H230">
        <v>2</v>
      </c>
      <c r="I230" t="s">
        <v>727</v>
      </c>
      <c r="J230" t="s">
        <v>728</v>
      </c>
      <c r="K230" t="s">
        <v>729</v>
      </c>
      <c r="L230">
        <v>1368</v>
      </c>
      <c r="N230">
        <v>1011</v>
      </c>
      <c r="O230" t="s">
        <v>690</v>
      </c>
      <c r="P230" t="s">
        <v>690</v>
      </c>
      <c r="Q230">
        <v>1</v>
      </c>
      <c r="X230">
        <v>0.06</v>
      </c>
      <c r="Y230">
        <v>0</v>
      </c>
      <c r="Z230">
        <v>179.17</v>
      </c>
      <c r="AA230">
        <v>16.93</v>
      </c>
      <c r="AB230">
        <v>0</v>
      </c>
      <c r="AC230">
        <v>0</v>
      </c>
      <c r="AD230">
        <v>1</v>
      </c>
      <c r="AE230">
        <v>0</v>
      </c>
      <c r="AF230" t="s">
        <v>140</v>
      </c>
      <c r="AG230">
        <v>0.09</v>
      </c>
      <c r="AH230">
        <v>2</v>
      </c>
      <c r="AI230">
        <v>85737184</v>
      </c>
      <c r="AJ230">
        <v>204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">
      <c r="A231">
        <f>ROW(Source!A109)</f>
        <v>109</v>
      </c>
      <c r="B231">
        <v>85737185</v>
      </c>
      <c r="C231">
        <v>85737090</v>
      </c>
      <c r="D231">
        <v>85198960</v>
      </c>
      <c r="E231">
        <v>1</v>
      </c>
      <c r="F231">
        <v>1</v>
      </c>
      <c r="G231">
        <v>1081</v>
      </c>
      <c r="H231">
        <v>3</v>
      </c>
      <c r="I231" t="s">
        <v>714</v>
      </c>
      <c r="J231" t="s">
        <v>715</v>
      </c>
      <c r="K231" t="s">
        <v>716</v>
      </c>
      <c r="L231">
        <v>1339</v>
      </c>
      <c r="N231">
        <v>1007</v>
      </c>
      <c r="O231" t="s">
        <v>694</v>
      </c>
      <c r="P231" t="s">
        <v>694</v>
      </c>
      <c r="Q231">
        <v>1</v>
      </c>
      <c r="X231">
        <v>0.23466999999999999</v>
      </c>
      <c r="Y231">
        <v>7.07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 t="s">
        <v>42</v>
      </c>
      <c r="AG231">
        <v>0.23466999999999999</v>
      </c>
      <c r="AH231">
        <v>2</v>
      </c>
      <c r="AI231">
        <v>85737185</v>
      </c>
      <c r="AJ231">
        <v>205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">
      <c r="A232">
        <f>ROW(Source!A109)</f>
        <v>109</v>
      </c>
      <c r="B232">
        <v>85737186</v>
      </c>
      <c r="C232">
        <v>85737090</v>
      </c>
      <c r="D232">
        <v>85200671</v>
      </c>
      <c r="E232">
        <v>1</v>
      </c>
      <c r="F232">
        <v>1</v>
      </c>
      <c r="G232">
        <v>1081</v>
      </c>
      <c r="H232">
        <v>3</v>
      </c>
      <c r="I232" t="s">
        <v>730</v>
      </c>
      <c r="J232" t="s">
        <v>731</v>
      </c>
      <c r="K232" t="s">
        <v>732</v>
      </c>
      <c r="L232">
        <v>1346</v>
      </c>
      <c r="N232">
        <v>1009</v>
      </c>
      <c r="O232" t="s">
        <v>723</v>
      </c>
      <c r="P232" t="s">
        <v>723</v>
      </c>
      <c r="Q232">
        <v>1</v>
      </c>
      <c r="X232">
        <v>0.05</v>
      </c>
      <c r="Y232">
        <v>37.979999999999997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 t="s">
        <v>42</v>
      </c>
      <c r="AG232">
        <v>0.05</v>
      </c>
      <c r="AH232">
        <v>2</v>
      </c>
      <c r="AI232">
        <v>85737186</v>
      </c>
      <c r="AJ232">
        <v>206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">
      <c r="A233">
        <f>ROW(Source!A109)</f>
        <v>109</v>
      </c>
      <c r="B233">
        <v>85737187</v>
      </c>
      <c r="C233">
        <v>85737090</v>
      </c>
      <c r="D233">
        <v>85199079</v>
      </c>
      <c r="E233">
        <v>1</v>
      </c>
      <c r="F233">
        <v>1</v>
      </c>
      <c r="G233">
        <v>1081</v>
      </c>
      <c r="H233">
        <v>3</v>
      </c>
      <c r="I233" t="s">
        <v>733</v>
      </c>
      <c r="J233" t="s">
        <v>734</v>
      </c>
      <c r="K233" t="s">
        <v>735</v>
      </c>
      <c r="L233">
        <v>1348</v>
      </c>
      <c r="N233">
        <v>1009</v>
      </c>
      <c r="O233" t="s">
        <v>700</v>
      </c>
      <c r="P233" t="s">
        <v>700</v>
      </c>
      <c r="Q233">
        <v>1000</v>
      </c>
      <c r="X233">
        <v>6.2999999999999998E-6</v>
      </c>
      <c r="Y233">
        <v>3234.81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 t="s">
        <v>42</v>
      </c>
      <c r="AG233">
        <v>6.2999999999999998E-6</v>
      </c>
      <c r="AH233">
        <v>2</v>
      </c>
      <c r="AI233">
        <v>85737187</v>
      </c>
      <c r="AJ233">
        <v>207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">
      <c r="A234">
        <f>ROW(Source!A109)</f>
        <v>109</v>
      </c>
      <c r="B234">
        <v>85737188</v>
      </c>
      <c r="C234">
        <v>85737090</v>
      </c>
      <c r="D234">
        <v>85198892</v>
      </c>
      <c r="E234">
        <v>1</v>
      </c>
      <c r="F234">
        <v>1</v>
      </c>
      <c r="G234">
        <v>1081</v>
      </c>
      <c r="H234">
        <v>3</v>
      </c>
      <c r="I234" t="s">
        <v>691</v>
      </c>
      <c r="J234" t="s">
        <v>692</v>
      </c>
      <c r="K234" t="s">
        <v>693</v>
      </c>
      <c r="L234">
        <v>1339</v>
      </c>
      <c r="N234">
        <v>1007</v>
      </c>
      <c r="O234" t="s">
        <v>694</v>
      </c>
      <c r="P234" t="s">
        <v>694</v>
      </c>
      <c r="Q234">
        <v>1</v>
      </c>
      <c r="X234">
        <v>0.19</v>
      </c>
      <c r="Y234">
        <v>53.42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42</v>
      </c>
      <c r="AG234">
        <v>0.19</v>
      </c>
      <c r="AH234">
        <v>2</v>
      </c>
      <c r="AI234">
        <v>85737188</v>
      </c>
      <c r="AJ234">
        <v>208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">
      <c r="A235">
        <f>ROW(Source!A109)</f>
        <v>109</v>
      </c>
      <c r="B235">
        <v>85737189</v>
      </c>
      <c r="C235">
        <v>85737090</v>
      </c>
      <c r="D235">
        <v>85199158</v>
      </c>
      <c r="E235">
        <v>1</v>
      </c>
      <c r="F235">
        <v>1</v>
      </c>
      <c r="G235">
        <v>1081</v>
      </c>
      <c r="H235">
        <v>3</v>
      </c>
      <c r="I235" t="s">
        <v>695</v>
      </c>
      <c r="J235" t="s">
        <v>696</v>
      </c>
      <c r="K235" t="s">
        <v>697</v>
      </c>
      <c r="L235">
        <v>1339</v>
      </c>
      <c r="N235">
        <v>1007</v>
      </c>
      <c r="O235" t="s">
        <v>694</v>
      </c>
      <c r="P235" t="s">
        <v>694</v>
      </c>
      <c r="Q235">
        <v>1</v>
      </c>
      <c r="X235">
        <v>0.34200000000000003</v>
      </c>
      <c r="Y235">
        <v>5.82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42</v>
      </c>
      <c r="AG235">
        <v>0.34200000000000003</v>
      </c>
      <c r="AH235">
        <v>2</v>
      </c>
      <c r="AI235">
        <v>85737189</v>
      </c>
      <c r="AJ235">
        <v>209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">
      <c r="A236">
        <f>ROW(Source!A109)</f>
        <v>109</v>
      </c>
      <c r="B236">
        <v>85737190</v>
      </c>
      <c r="C236">
        <v>85737090</v>
      </c>
      <c r="D236">
        <v>85199230</v>
      </c>
      <c r="E236">
        <v>1</v>
      </c>
      <c r="F236">
        <v>1</v>
      </c>
      <c r="G236">
        <v>1081</v>
      </c>
      <c r="H236">
        <v>3</v>
      </c>
      <c r="I236" t="s">
        <v>736</v>
      </c>
      <c r="J236" t="s">
        <v>737</v>
      </c>
      <c r="K236" t="s">
        <v>738</v>
      </c>
      <c r="L236">
        <v>1348</v>
      </c>
      <c r="N236">
        <v>1009</v>
      </c>
      <c r="O236" t="s">
        <v>700</v>
      </c>
      <c r="P236" t="s">
        <v>700</v>
      </c>
      <c r="Q236">
        <v>1000</v>
      </c>
      <c r="X236">
        <v>8.7000000000000001E-4</v>
      </c>
      <c r="Y236">
        <v>16214.84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42</v>
      </c>
      <c r="AG236">
        <v>8.7000000000000001E-4</v>
      </c>
      <c r="AH236">
        <v>2</v>
      </c>
      <c r="AI236">
        <v>85737190</v>
      </c>
      <c r="AJ236">
        <v>210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">
      <c r="A237">
        <f>ROW(Source!A109)</f>
        <v>109</v>
      </c>
      <c r="B237">
        <v>85737191</v>
      </c>
      <c r="C237">
        <v>85737090</v>
      </c>
      <c r="D237">
        <v>85199398</v>
      </c>
      <c r="E237">
        <v>1</v>
      </c>
      <c r="F237">
        <v>1</v>
      </c>
      <c r="G237">
        <v>1081</v>
      </c>
      <c r="H237">
        <v>3</v>
      </c>
      <c r="I237" t="s">
        <v>739</v>
      </c>
      <c r="J237" t="s">
        <v>740</v>
      </c>
      <c r="K237" t="s">
        <v>741</v>
      </c>
      <c r="L237">
        <v>1346</v>
      </c>
      <c r="N237">
        <v>1009</v>
      </c>
      <c r="O237" t="s">
        <v>723</v>
      </c>
      <c r="P237" t="s">
        <v>723</v>
      </c>
      <c r="Q237">
        <v>1</v>
      </c>
      <c r="X237">
        <v>0.1</v>
      </c>
      <c r="Y237">
        <v>20.190000000000001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42</v>
      </c>
      <c r="AG237">
        <v>0.1</v>
      </c>
      <c r="AH237">
        <v>2</v>
      </c>
      <c r="AI237">
        <v>85737191</v>
      </c>
      <c r="AJ237">
        <v>211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">
      <c r="A238">
        <f>ROW(Source!A109)</f>
        <v>109</v>
      </c>
      <c r="B238">
        <v>85737192</v>
      </c>
      <c r="C238">
        <v>85737090</v>
      </c>
      <c r="D238">
        <v>85199540</v>
      </c>
      <c r="E238">
        <v>1</v>
      </c>
      <c r="F238">
        <v>1</v>
      </c>
      <c r="G238">
        <v>1081</v>
      </c>
      <c r="H238">
        <v>3</v>
      </c>
      <c r="I238" t="s">
        <v>742</v>
      </c>
      <c r="J238" t="s">
        <v>743</v>
      </c>
      <c r="K238" t="s">
        <v>744</v>
      </c>
      <c r="L238">
        <v>1348</v>
      </c>
      <c r="N238">
        <v>1009</v>
      </c>
      <c r="O238" t="s">
        <v>700</v>
      </c>
      <c r="P238" t="s">
        <v>700</v>
      </c>
      <c r="Q238">
        <v>1000</v>
      </c>
      <c r="X238">
        <v>4.0000000000000002E-4</v>
      </c>
      <c r="Y238">
        <v>35445.93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42</v>
      </c>
      <c r="AG238">
        <v>4.0000000000000002E-4</v>
      </c>
      <c r="AH238">
        <v>2</v>
      </c>
      <c r="AI238">
        <v>85737192</v>
      </c>
      <c r="AJ238">
        <v>212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">
      <c r="A239">
        <f>ROW(Source!A109)</f>
        <v>109</v>
      </c>
      <c r="B239">
        <v>85737193</v>
      </c>
      <c r="C239">
        <v>85737090</v>
      </c>
      <c r="D239">
        <v>85160207</v>
      </c>
      <c r="E239">
        <v>1081</v>
      </c>
      <c r="F239">
        <v>1</v>
      </c>
      <c r="G239">
        <v>1081</v>
      </c>
      <c r="H239">
        <v>3</v>
      </c>
      <c r="I239" t="s">
        <v>844</v>
      </c>
      <c r="J239" t="s">
        <v>3</v>
      </c>
      <c r="K239" t="s">
        <v>845</v>
      </c>
      <c r="L239">
        <v>1346</v>
      </c>
      <c r="N239">
        <v>1009</v>
      </c>
      <c r="O239" t="s">
        <v>723</v>
      </c>
      <c r="P239" t="s">
        <v>723</v>
      </c>
      <c r="Q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 t="s">
        <v>42</v>
      </c>
      <c r="AG239">
        <v>0</v>
      </c>
      <c r="AH239">
        <v>3</v>
      </c>
      <c r="AI239">
        <v>-1</v>
      </c>
      <c r="AJ239" t="s">
        <v>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">
      <c r="A240">
        <f>ROW(Source!A109)</f>
        <v>109</v>
      </c>
      <c r="B240">
        <v>85737194</v>
      </c>
      <c r="C240">
        <v>85737090</v>
      </c>
      <c r="D240">
        <v>85179477</v>
      </c>
      <c r="E240">
        <v>1081</v>
      </c>
      <c r="F240">
        <v>1</v>
      </c>
      <c r="G240">
        <v>1081</v>
      </c>
      <c r="H240">
        <v>3</v>
      </c>
      <c r="I240" t="s">
        <v>840</v>
      </c>
      <c r="J240" t="s">
        <v>3</v>
      </c>
      <c r="K240" t="s">
        <v>841</v>
      </c>
      <c r="L240">
        <v>1354</v>
      </c>
      <c r="N240">
        <v>1010</v>
      </c>
      <c r="O240" t="s">
        <v>146</v>
      </c>
      <c r="P240" t="s">
        <v>146</v>
      </c>
      <c r="Q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42</v>
      </c>
      <c r="AG240">
        <v>0</v>
      </c>
      <c r="AH240">
        <v>3</v>
      </c>
      <c r="AI240">
        <v>-1</v>
      </c>
      <c r="AJ240" t="s">
        <v>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">
      <c r="A241">
        <f>ROW(Source!A109)</f>
        <v>109</v>
      </c>
      <c r="B241">
        <v>85737195</v>
      </c>
      <c r="C241">
        <v>85737090</v>
      </c>
      <c r="D241">
        <v>85182368</v>
      </c>
      <c r="E241">
        <v>1081</v>
      </c>
      <c r="F241">
        <v>1</v>
      </c>
      <c r="G241">
        <v>1081</v>
      </c>
      <c r="H241">
        <v>3</v>
      </c>
      <c r="I241" t="s">
        <v>846</v>
      </c>
      <c r="J241" t="s">
        <v>3</v>
      </c>
      <c r="K241" t="s">
        <v>847</v>
      </c>
      <c r="L241">
        <v>1301</v>
      </c>
      <c r="N241">
        <v>1003</v>
      </c>
      <c r="O241" t="s">
        <v>156</v>
      </c>
      <c r="P241" t="s">
        <v>156</v>
      </c>
      <c r="Q241">
        <v>1</v>
      </c>
      <c r="X241">
        <v>100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 t="s">
        <v>42</v>
      </c>
      <c r="AG241">
        <v>100</v>
      </c>
      <c r="AH241">
        <v>3</v>
      </c>
      <c r="AI241">
        <v>-1</v>
      </c>
      <c r="AJ241" t="s">
        <v>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">
      <c r="A242">
        <f>ROW(Source!A110)</f>
        <v>110</v>
      </c>
      <c r="B242">
        <v>85737181</v>
      </c>
      <c r="C242">
        <v>85737090</v>
      </c>
      <c r="D242">
        <v>85164021</v>
      </c>
      <c r="E242">
        <v>1081</v>
      </c>
      <c r="F242">
        <v>1</v>
      </c>
      <c r="G242">
        <v>1081</v>
      </c>
      <c r="H242">
        <v>1</v>
      </c>
      <c r="I242" t="s">
        <v>684</v>
      </c>
      <c r="J242" t="s">
        <v>3</v>
      </c>
      <c r="K242" t="s">
        <v>685</v>
      </c>
      <c r="L242">
        <v>1191</v>
      </c>
      <c r="N242">
        <v>1013</v>
      </c>
      <c r="O242" t="s">
        <v>686</v>
      </c>
      <c r="P242" t="s">
        <v>686</v>
      </c>
      <c r="Q242">
        <v>1</v>
      </c>
      <c r="X242">
        <v>33.700000000000003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1</v>
      </c>
      <c r="AF242" t="s">
        <v>141</v>
      </c>
      <c r="AG242">
        <v>46.506</v>
      </c>
      <c r="AH242">
        <v>2</v>
      </c>
      <c r="AI242">
        <v>85737181</v>
      </c>
      <c r="AJ242">
        <v>215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">
      <c r="A243">
        <f>ROW(Source!A110)</f>
        <v>110</v>
      </c>
      <c r="B243">
        <v>85737182</v>
      </c>
      <c r="C243">
        <v>85737090</v>
      </c>
      <c r="D243">
        <v>85229630</v>
      </c>
      <c r="E243">
        <v>1</v>
      </c>
      <c r="F243">
        <v>1</v>
      </c>
      <c r="G243">
        <v>1081</v>
      </c>
      <c r="H243">
        <v>2</v>
      </c>
      <c r="I243" t="s">
        <v>724</v>
      </c>
      <c r="J243" t="s">
        <v>725</v>
      </c>
      <c r="K243" t="s">
        <v>726</v>
      </c>
      <c r="L243">
        <v>1368</v>
      </c>
      <c r="N243">
        <v>1011</v>
      </c>
      <c r="O243" t="s">
        <v>690</v>
      </c>
      <c r="P243" t="s">
        <v>690</v>
      </c>
      <c r="Q243">
        <v>1</v>
      </c>
      <c r="X243">
        <v>1.19</v>
      </c>
      <c r="Y243">
        <v>0</v>
      </c>
      <c r="Z243">
        <v>3.18</v>
      </c>
      <c r="AA243">
        <v>0</v>
      </c>
      <c r="AB243">
        <v>0</v>
      </c>
      <c r="AC243">
        <v>0</v>
      </c>
      <c r="AD243">
        <v>1</v>
      </c>
      <c r="AE243">
        <v>0</v>
      </c>
      <c r="AF243" t="s">
        <v>140</v>
      </c>
      <c r="AG243">
        <v>1.7849999999999997</v>
      </c>
      <c r="AH243">
        <v>2</v>
      </c>
      <c r="AI243">
        <v>85737182</v>
      </c>
      <c r="AJ243">
        <v>216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">
      <c r="A244">
        <f>ROW(Source!A110)</f>
        <v>110</v>
      </c>
      <c r="B244">
        <v>85737183</v>
      </c>
      <c r="C244">
        <v>85737090</v>
      </c>
      <c r="D244">
        <v>85229932</v>
      </c>
      <c r="E244">
        <v>1</v>
      </c>
      <c r="F244">
        <v>1</v>
      </c>
      <c r="G244">
        <v>1081</v>
      </c>
      <c r="H244">
        <v>2</v>
      </c>
      <c r="I244" t="s">
        <v>704</v>
      </c>
      <c r="J244" t="s">
        <v>705</v>
      </c>
      <c r="K244" t="s">
        <v>706</v>
      </c>
      <c r="L244">
        <v>1368</v>
      </c>
      <c r="N244">
        <v>1011</v>
      </c>
      <c r="O244" t="s">
        <v>690</v>
      </c>
      <c r="P244" t="s">
        <v>690</v>
      </c>
      <c r="Q244">
        <v>1</v>
      </c>
      <c r="X244">
        <v>0.4</v>
      </c>
      <c r="Y244">
        <v>0</v>
      </c>
      <c r="Z244">
        <v>83.1</v>
      </c>
      <c r="AA244">
        <v>12.62</v>
      </c>
      <c r="AB244">
        <v>0</v>
      </c>
      <c r="AC244">
        <v>0</v>
      </c>
      <c r="AD244">
        <v>1</v>
      </c>
      <c r="AE244">
        <v>0</v>
      </c>
      <c r="AF244" t="s">
        <v>140</v>
      </c>
      <c r="AG244">
        <v>0.6</v>
      </c>
      <c r="AH244">
        <v>2</v>
      </c>
      <c r="AI244">
        <v>85737183</v>
      </c>
      <c r="AJ244">
        <v>217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>
        <f>ROW(Source!A110)</f>
        <v>110</v>
      </c>
      <c r="B245">
        <v>85737184</v>
      </c>
      <c r="C245">
        <v>85737090</v>
      </c>
      <c r="D245">
        <v>85229166</v>
      </c>
      <c r="E245">
        <v>1</v>
      </c>
      <c r="F245">
        <v>1</v>
      </c>
      <c r="G245">
        <v>1081</v>
      </c>
      <c r="H245">
        <v>2</v>
      </c>
      <c r="I245" t="s">
        <v>727</v>
      </c>
      <c r="J245" t="s">
        <v>728</v>
      </c>
      <c r="K245" t="s">
        <v>729</v>
      </c>
      <c r="L245">
        <v>1368</v>
      </c>
      <c r="N245">
        <v>1011</v>
      </c>
      <c r="O245" t="s">
        <v>690</v>
      </c>
      <c r="P245" t="s">
        <v>690</v>
      </c>
      <c r="Q245">
        <v>1</v>
      </c>
      <c r="X245">
        <v>0.06</v>
      </c>
      <c r="Y245">
        <v>0</v>
      </c>
      <c r="Z245">
        <v>179.17</v>
      </c>
      <c r="AA245">
        <v>16.93</v>
      </c>
      <c r="AB245">
        <v>0</v>
      </c>
      <c r="AC245">
        <v>0</v>
      </c>
      <c r="AD245">
        <v>1</v>
      </c>
      <c r="AE245">
        <v>0</v>
      </c>
      <c r="AF245" t="s">
        <v>140</v>
      </c>
      <c r="AG245">
        <v>0.09</v>
      </c>
      <c r="AH245">
        <v>2</v>
      </c>
      <c r="AI245">
        <v>85737184</v>
      </c>
      <c r="AJ245">
        <v>218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">
      <c r="A246">
        <f>ROW(Source!A110)</f>
        <v>110</v>
      </c>
      <c r="B246">
        <v>85737185</v>
      </c>
      <c r="C246">
        <v>85737090</v>
      </c>
      <c r="D246">
        <v>85198960</v>
      </c>
      <c r="E246">
        <v>1</v>
      </c>
      <c r="F246">
        <v>1</v>
      </c>
      <c r="G246">
        <v>1081</v>
      </c>
      <c r="H246">
        <v>3</v>
      </c>
      <c r="I246" t="s">
        <v>714</v>
      </c>
      <c r="J246" t="s">
        <v>715</v>
      </c>
      <c r="K246" t="s">
        <v>716</v>
      </c>
      <c r="L246">
        <v>1339</v>
      </c>
      <c r="N246">
        <v>1007</v>
      </c>
      <c r="O246" t="s">
        <v>694</v>
      </c>
      <c r="P246" t="s">
        <v>694</v>
      </c>
      <c r="Q246">
        <v>1</v>
      </c>
      <c r="X246">
        <v>0.23466999999999999</v>
      </c>
      <c r="Y246">
        <v>7.07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42</v>
      </c>
      <c r="AG246">
        <v>0.23466999999999999</v>
      </c>
      <c r="AH246">
        <v>2</v>
      </c>
      <c r="AI246">
        <v>85737185</v>
      </c>
      <c r="AJ246">
        <v>219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>
        <f>ROW(Source!A110)</f>
        <v>110</v>
      </c>
      <c r="B247">
        <v>85737186</v>
      </c>
      <c r="C247">
        <v>85737090</v>
      </c>
      <c r="D247">
        <v>85200671</v>
      </c>
      <c r="E247">
        <v>1</v>
      </c>
      <c r="F247">
        <v>1</v>
      </c>
      <c r="G247">
        <v>1081</v>
      </c>
      <c r="H247">
        <v>3</v>
      </c>
      <c r="I247" t="s">
        <v>730</v>
      </c>
      <c r="J247" t="s">
        <v>731</v>
      </c>
      <c r="K247" t="s">
        <v>732</v>
      </c>
      <c r="L247">
        <v>1346</v>
      </c>
      <c r="N247">
        <v>1009</v>
      </c>
      <c r="O247" t="s">
        <v>723</v>
      </c>
      <c r="P247" t="s">
        <v>723</v>
      </c>
      <c r="Q247">
        <v>1</v>
      </c>
      <c r="X247">
        <v>0.05</v>
      </c>
      <c r="Y247">
        <v>37.979999999999997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42</v>
      </c>
      <c r="AG247">
        <v>0.05</v>
      </c>
      <c r="AH247">
        <v>2</v>
      </c>
      <c r="AI247">
        <v>85737186</v>
      </c>
      <c r="AJ247">
        <v>220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">
      <c r="A248">
        <f>ROW(Source!A110)</f>
        <v>110</v>
      </c>
      <c r="B248">
        <v>85737187</v>
      </c>
      <c r="C248">
        <v>85737090</v>
      </c>
      <c r="D248">
        <v>85199079</v>
      </c>
      <c r="E248">
        <v>1</v>
      </c>
      <c r="F248">
        <v>1</v>
      </c>
      <c r="G248">
        <v>1081</v>
      </c>
      <c r="H248">
        <v>3</v>
      </c>
      <c r="I248" t="s">
        <v>733</v>
      </c>
      <c r="J248" t="s">
        <v>734</v>
      </c>
      <c r="K248" t="s">
        <v>735</v>
      </c>
      <c r="L248">
        <v>1348</v>
      </c>
      <c r="N248">
        <v>1009</v>
      </c>
      <c r="O248" t="s">
        <v>700</v>
      </c>
      <c r="P248" t="s">
        <v>700</v>
      </c>
      <c r="Q248">
        <v>1000</v>
      </c>
      <c r="X248">
        <v>6.2999999999999998E-6</v>
      </c>
      <c r="Y248">
        <v>3234.81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42</v>
      </c>
      <c r="AG248">
        <v>6.2999999999999998E-6</v>
      </c>
      <c r="AH248">
        <v>2</v>
      </c>
      <c r="AI248">
        <v>85737187</v>
      </c>
      <c r="AJ248">
        <v>221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">
      <c r="A249">
        <f>ROW(Source!A110)</f>
        <v>110</v>
      </c>
      <c r="B249">
        <v>85737188</v>
      </c>
      <c r="C249">
        <v>85737090</v>
      </c>
      <c r="D249">
        <v>85198892</v>
      </c>
      <c r="E249">
        <v>1</v>
      </c>
      <c r="F249">
        <v>1</v>
      </c>
      <c r="G249">
        <v>1081</v>
      </c>
      <c r="H249">
        <v>3</v>
      </c>
      <c r="I249" t="s">
        <v>691</v>
      </c>
      <c r="J249" t="s">
        <v>692</v>
      </c>
      <c r="K249" t="s">
        <v>693</v>
      </c>
      <c r="L249">
        <v>1339</v>
      </c>
      <c r="N249">
        <v>1007</v>
      </c>
      <c r="O249" t="s">
        <v>694</v>
      </c>
      <c r="P249" t="s">
        <v>694</v>
      </c>
      <c r="Q249">
        <v>1</v>
      </c>
      <c r="X249">
        <v>0.19</v>
      </c>
      <c r="Y249">
        <v>53.42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 t="s">
        <v>42</v>
      </c>
      <c r="AG249">
        <v>0.19</v>
      </c>
      <c r="AH249">
        <v>2</v>
      </c>
      <c r="AI249">
        <v>85737188</v>
      </c>
      <c r="AJ249">
        <v>222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">
      <c r="A250">
        <f>ROW(Source!A110)</f>
        <v>110</v>
      </c>
      <c r="B250">
        <v>85737189</v>
      </c>
      <c r="C250">
        <v>85737090</v>
      </c>
      <c r="D250">
        <v>85199158</v>
      </c>
      <c r="E250">
        <v>1</v>
      </c>
      <c r="F250">
        <v>1</v>
      </c>
      <c r="G250">
        <v>1081</v>
      </c>
      <c r="H250">
        <v>3</v>
      </c>
      <c r="I250" t="s">
        <v>695</v>
      </c>
      <c r="J250" t="s">
        <v>696</v>
      </c>
      <c r="K250" t="s">
        <v>697</v>
      </c>
      <c r="L250">
        <v>1339</v>
      </c>
      <c r="N250">
        <v>1007</v>
      </c>
      <c r="O250" t="s">
        <v>694</v>
      </c>
      <c r="P250" t="s">
        <v>694</v>
      </c>
      <c r="Q250">
        <v>1</v>
      </c>
      <c r="X250">
        <v>0.34200000000000003</v>
      </c>
      <c r="Y250">
        <v>5.82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 t="s">
        <v>42</v>
      </c>
      <c r="AG250">
        <v>0.34200000000000003</v>
      </c>
      <c r="AH250">
        <v>2</v>
      </c>
      <c r="AI250">
        <v>85737189</v>
      </c>
      <c r="AJ250">
        <v>223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">
      <c r="A251">
        <f>ROW(Source!A110)</f>
        <v>110</v>
      </c>
      <c r="B251">
        <v>85737190</v>
      </c>
      <c r="C251">
        <v>85737090</v>
      </c>
      <c r="D251">
        <v>85199230</v>
      </c>
      <c r="E251">
        <v>1</v>
      </c>
      <c r="F251">
        <v>1</v>
      </c>
      <c r="G251">
        <v>1081</v>
      </c>
      <c r="H251">
        <v>3</v>
      </c>
      <c r="I251" t="s">
        <v>736</v>
      </c>
      <c r="J251" t="s">
        <v>737</v>
      </c>
      <c r="K251" t="s">
        <v>738</v>
      </c>
      <c r="L251">
        <v>1348</v>
      </c>
      <c r="N251">
        <v>1009</v>
      </c>
      <c r="O251" t="s">
        <v>700</v>
      </c>
      <c r="P251" t="s">
        <v>700</v>
      </c>
      <c r="Q251">
        <v>1000</v>
      </c>
      <c r="X251">
        <v>8.7000000000000001E-4</v>
      </c>
      <c r="Y251">
        <v>16214.84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 t="s">
        <v>42</v>
      </c>
      <c r="AG251">
        <v>8.7000000000000001E-4</v>
      </c>
      <c r="AH251">
        <v>2</v>
      </c>
      <c r="AI251">
        <v>85737190</v>
      </c>
      <c r="AJ251">
        <v>224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">
      <c r="A252">
        <f>ROW(Source!A110)</f>
        <v>110</v>
      </c>
      <c r="B252">
        <v>85737191</v>
      </c>
      <c r="C252">
        <v>85737090</v>
      </c>
      <c r="D252">
        <v>85199398</v>
      </c>
      <c r="E252">
        <v>1</v>
      </c>
      <c r="F252">
        <v>1</v>
      </c>
      <c r="G252">
        <v>1081</v>
      </c>
      <c r="H252">
        <v>3</v>
      </c>
      <c r="I252" t="s">
        <v>739</v>
      </c>
      <c r="J252" t="s">
        <v>740</v>
      </c>
      <c r="K252" t="s">
        <v>741</v>
      </c>
      <c r="L252">
        <v>1346</v>
      </c>
      <c r="N252">
        <v>1009</v>
      </c>
      <c r="O252" t="s">
        <v>723</v>
      </c>
      <c r="P252" t="s">
        <v>723</v>
      </c>
      <c r="Q252">
        <v>1</v>
      </c>
      <c r="X252">
        <v>0.1</v>
      </c>
      <c r="Y252">
        <v>20.190000000000001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42</v>
      </c>
      <c r="AG252">
        <v>0.1</v>
      </c>
      <c r="AH252">
        <v>2</v>
      </c>
      <c r="AI252">
        <v>85737191</v>
      </c>
      <c r="AJ252">
        <v>225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">
      <c r="A253">
        <f>ROW(Source!A110)</f>
        <v>110</v>
      </c>
      <c r="B253">
        <v>85737192</v>
      </c>
      <c r="C253">
        <v>85737090</v>
      </c>
      <c r="D253">
        <v>85199540</v>
      </c>
      <c r="E253">
        <v>1</v>
      </c>
      <c r="F253">
        <v>1</v>
      </c>
      <c r="G253">
        <v>1081</v>
      </c>
      <c r="H253">
        <v>3</v>
      </c>
      <c r="I253" t="s">
        <v>742</v>
      </c>
      <c r="J253" t="s">
        <v>743</v>
      </c>
      <c r="K253" t="s">
        <v>744</v>
      </c>
      <c r="L253">
        <v>1348</v>
      </c>
      <c r="N253">
        <v>1009</v>
      </c>
      <c r="O253" t="s">
        <v>700</v>
      </c>
      <c r="P253" t="s">
        <v>700</v>
      </c>
      <c r="Q253">
        <v>1000</v>
      </c>
      <c r="X253">
        <v>4.0000000000000002E-4</v>
      </c>
      <c r="Y253">
        <v>35445.93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42</v>
      </c>
      <c r="AG253">
        <v>4.0000000000000002E-4</v>
      </c>
      <c r="AH253">
        <v>2</v>
      </c>
      <c r="AI253">
        <v>85737192</v>
      </c>
      <c r="AJ253">
        <v>226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">
      <c r="A254">
        <f>ROW(Source!A110)</f>
        <v>110</v>
      </c>
      <c r="B254">
        <v>85737193</v>
      </c>
      <c r="C254">
        <v>85737090</v>
      </c>
      <c r="D254">
        <v>85160207</v>
      </c>
      <c r="E254">
        <v>1081</v>
      </c>
      <c r="F254">
        <v>1</v>
      </c>
      <c r="G254">
        <v>1081</v>
      </c>
      <c r="H254">
        <v>3</v>
      </c>
      <c r="I254" t="s">
        <v>844</v>
      </c>
      <c r="J254" t="s">
        <v>3</v>
      </c>
      <c r="K254" t="s">
        <v>845</v>
      </c>
      <c r="L254">
        <v>1346</v>
      </c>
      <c r="N254">
        <v>1009</v>
      </c>
      <c r="O254" t="s">
        <v>723</v>
      </c>
      <c r="P254" t="s">
        <v>723</v>
      </c>
      <c r="Q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 t="s">
        <v>42</v>
      </c>
      <c r="AG254">
        <v>0</v>
      </c>
      <c r="AH254">
        <v>3</v>
      </c>
      <c r="AI254">
        <v>-1</v>
      </c>
      <c r="AJ254" t="s">
        <v>3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">
      <c r="A255">
        <f>ROW(Source!A110)</f>
        <v>110</v>
      </c>
      <c r="B255">
        <v>85737194</v>
      </c>
      <c r="C255">
        <v>85737090</v>
      </c>
      <c r="D255">
        <v>85179477</v>
      </c>
      <c r="E255">
        <v>1081</v>
      </c>
      <c r="F255">
        <v>1</v>
      </c>
      <c r="G255">
        <v>1081</v>
      </c>
      <c r="H255">
        <v>3</v>
      </c>
      <c r="I255" t="s">
        <v>840</v>
      </c>
      <c r="J255" t="s">
        <v>3</v>
      </c>
      <c r="K255" t="s">
        <v>841</v>
      </c>
      <c r="L255">
        <v>1354</v>
      </c>
      <c r="N255">
        <v>1010</v>
      </c>
      <c r="O255" t="s">
        <v>146</v>
      </c>
      <c r="P255" t="s">
        <v>146</v>
      </c>
      <c r="Q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 t="s">
        <v>42</v>
      </c>
      <c r="AG255">
        <v>0</v>
      </c>
      <c r="AH255">
        <v>3</v>
      </c>
      <c r="AI255">
        <v>-1</v>
      </c>
      <c r="AJ255" t="s">
        <v>3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">
      <c r="A256">
        <f>ROW(Source!A110)</f>
        <v>110</v>
      </c>
      <c r="B256">
        <v>85737195</v>
      </c>
      <c r="C256">
        <v>85737090</v>
      </c>
      <c r="D256">
        <v>85182368</v>
      </c>
      <c r="E256">
        <v>1081</v>
      </c>
      <c r="F256">
        <v>1</v>
      </c>
      <c r="G256">
        <v>1081</v>
      </c>
      <c r="H256">
        <v>3</v>
      </c>
      <c r="I256" t="s">
        <v>846</v>
      </c>
      <c r="J256" t="s">
        <v>3</v>
      </c>
      <c r="K256" t="s">
        <v>847</v>
      </c>
      <c r="L256">
        <v>1301</v>
      </c>
      <c r="N256">
        <v>1003</v>
      </c>
      <c r="O256" t="s">
        <v>156</v>
      </c>
      <c r="P256" t="s">
        <v>156</v>
      </c>
      <c r="Q256">
        <v>1</v>
      </c>
      <c r="X256">
        <v>100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 t="s">
        <v>42</v>
      </c>
      <c r="AG256">
        <v>100</v>
      </c>
      <c r="AH256">
        <v>3</v>
      </c>
      <c r="AI256">
        <v>-1</v>
      </c>
      <c r="AJ256" t="s">
        <v>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">
      <c r="A257">
        <f>ROW(Source!A115)</f>
        <v>115</v>
      </c>
      <c r="B257">
        <v>85737201</v>
      </c>
      <c r="C257">
        <v>85737199</v>
      </c>
      <c r="D257">
        <v>85164021</v>
      </c>
      <c r="E257">
        <v>1081</v>
      </c>
      <c r="F257">
        <v>1</v>
      </c>
      <c r="G257">
        <v>1081</v>
      </c>
      <c r="H257">
        <v>1</v>
      </c>
      <c r="I257" t="s">
        <v>684</v>
      </c>
      <c r="J257" t="s">
        <v>3</v>
      </c>
      <c r="K257" t="s">
        <v>685</v>
      </c>
      <c r="L257">
        <v>1191</v>
      </c>
      <c r="N257">
        <v>1013</v>
      </c>
      <c r="O257" t="s">
        <v>686</v>
      </c>
      <c r="P257" t="s">
        <v>686</v>
      </c>
      <c r="Q257">
        <v>1</v>
      </c>
      <c r="X257">
        <v>23.23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1</v>
      </c>
      <c r="AF257" t="s">
        <v>141</v>
      </c>
      <c r="AG257">
        <v>32.057399999999994</v>
      </c>
      <c r="AH257">
        <v>2</v>
      </c>
      <c r="AI257">
        <v>85737201</v>
      </c>
      <c r="AJ257">
        <v>229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">
      <c r="A258">
        <f>ROW(Source!A115)</f>
        <v>115</v>
      </c>
      <c r="B258">
        <v>85737202</v>
      </c>
      <c r="C258">
        <v>85737199</v>
      </c>
      <c r="D258">
        <v>85229932</v>
      </c>
      <c r="E258">
        <v>1</v>
      </c>
      <c r="F258">
        <v>1</v>
      </c>
      <c r="G258">
        <v>1081</v>
      </c>
      <c r="H258">
        <v>2</v>
      </c>
      <c r="I258" t="s">
        <v>704</v>
      </c>
      <c r="J258" t="s">
        <v>705</v>
      </c>
      <c r="K258" t="s">
        <v>706</v>
      </c>
      <c r="L258">
        <v>1368</v>
      </c>
      <c r="N258">
        <v>1011</v>
      </c>
      <c r="O258" t="s">
        <v>690</v>
      </c>
      <c r="P258" t="s">
        <v>690</v>
      </c>
      <c r="Q258">
        <v>1</v>
      </c>
      <c r="X258">
        <v>0.03</v>
      </c>
      <c r="Y258">
        <v>0</v>
      </c>
      <c r="Z258">
        <v>83.1</v>
      </c>
      <c r="AA258">
        <v>12.62</v>
      </c>
      <c r="AB258">
        <v>0</v>
      </c>
      <c r="AC258">
        <v>0</v>
      </c>
      <c r="AD258">
        <v>1</v>
      </c>
      <c r="AE258">
        <v>0</v>
      </c>
      <c r="AF258" t="s">
        <v>140</v>
      </c>
      <c r="AG258">
        <v>4.4999999999999998E-2</v>
      </c>
      <c r="AH258">
        <v>2</v>
      </c>
      <c r="AI258">
        <v>85737202</v>
      </c>
      <c r="AJ258">
        <v>230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">
      <c r="A259">
        <f>ROW(Source!A115)</f>
        <v>115</v>
      </c>
      <c r="B259">
        <v>85737204</v>
      </c>
      <c r="C259">
        <v>85737199</v>
      </c>
      <c r="D259">
        <v>85230053</v>
      </c>
      <c r="E259">
        <v>1</v>
      </c>
      <c r="F259">
        <v>1</v>
      </c>
      <c r="G259">
        <v>1081</v>
      </c>
      <c r="H259">
        <v>2</v>
      </c>
      <c r="I259" t="s">
        <v>745</v>
      </c>
      <c r="J259" t="s">
        <v>746</v>
      </c>
      <c r="K259" t="s">
        <v>747</v>
      </c>
      <c r="L259">
        <v>1368</v>
      </c>
      <c r="N259">
        <v>1011</v>
      </c>
      <c r="O259" t="s">
        <v>690</v>
      </c>
      <c r="P259" t="s">
        <v>690</v>
      </c>
      <c r="Q259">
        <v>1</v>
      </c>
      <c r="X259">
        <v>0.86</v>
      </c>
      <c r="Y259">
        <v>0</v>
      </c>
      <c r="Z259">
        <v>0.8</v>
      </c>
      <c r="AA259">
        <v>0</v>
      </c>
      <c r="AB259">
        <v>0</v>
      </c>
      <c r="AC259">
        <v>0</v>
      </c>
      <c r="AD259">
        <v>1</v>
      </c>
      <c r="AE259">
        <v>0</v>
      </c>
      <c r="AF259" t="s">
        <v>140</v>
      </c>
      <c r="AG259">
        <v>1.2899999999999998</v>
      </c>
      <c r="AH259">
        <v>2</v>
      </c>
      <c r="AI259">
        <v>85737204</v>
      </c>
      <c r="AJ259">
        <v>231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">
      <c r="A260">
        <f>ROW(Source!A115)</f>
        <v>115</v>
      </c>
      <c r="B260">
        <v>85737205</v>
      </c>
      <c r="C260">
        <v>85737199</v>
      </c>
      <c r="D260">
        <v>85230055</v>
      </c>
      <c r="E260">
        <v>1</v>
      </c>
      <c r="F260">
        <v>1</v>
      </c>
      <c r="G260">
        <v>1081</v>
      </c>
      <c r="H260">
        <v>2</v>
      </c>
      <c r="I260" t="s">
        <v>748</v>
      </c>
      <c r="J260" t="s">
        <v>749</v>
      </c>
      <c r="K260" t="s">
        <v>750</v>
      </c>
      <c r="L260">
        <v>1368</v>
      </c>
      <c r="N260">
        <v>1011</v>
      </c>
      <c r="O260" t="s">
        <v>690</v>
      </c>
      <c r="P260" t="s">
        <v>690</v>
      </c>
      <c r="Q260">
        <v>1</v>
      </c>
      <c r="X260">
        <v>0.6</v>
      </c>
      <c r="Y260">
        <v>0</v>
      </c>
      <c r="Z260">
        <v>1.49</v>
      </c>
      <c r="AA260">
        <v>0</v>
      </c>
      <c r="AB260">
        <v>0</v>
      </c>
      <c r="AC260">
        <v>0</v>
      </c>
      <c r="AD260">
        <v>1</v>
      </c>
      <c r="AE260">
        <v>0</v>
      </c>
      <c r="AF260" t="s">
        <v>140</v>
      </c>
      <c r="AG260">
        <v>0.89999999999999991</v>
      </c>
      <c r="AH260">
        <v>2</v>
      </c>
      <c r="AI260">
        <v>85737205</v>
      </c>
      <c r="AJ260">
        <v>232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">
      <c r="A261">
        <f>ROW(Source!A115)</f>
        <v>115</v>
      </c>
      <c r="B261">
        <v>85737203</v>
      </c>
      <c r="C261">
        <v>85737199</v>
      </c>
      <c r="D261">
        <v>85229166</v>
      </c>
      <c r="E261">
        <v>1</v>
      </c>
      <c r="F261">
        <v>1</v>
      </c>
      <c r="G261">
        <v>1081</v>
      </c>
      <c r="H261">
        <v>2</v>
      </c>
      <c r="I261" t="s">
        <v>727</v>
      </c>
      <c r="J261" t="s">
        <v>728</v>
      </c>
      <c r="K261" t="s">
        <v>729</v>
      </c>
      <c r="L261">
        <v>1368</v>
      </c>
      <c r="N261">
        <v>1011</v>
      </c>
      <c r="O261" t="s">
        <v>690</v>
      </c>
      <c r="P261" t="s">
        <v>690</v>
      </c>
      <c r="Q261">
        <v>1</v>
      </c>
      <c r="X261">
        <v>0.03</v>
      </c>
      <c r="Y261">
        <v>0</v>
      </c>
      <c r="Z261">
        <v>179.17</v>
      </c>
      <c r="AA261">
        <v>16.93</v>
      </c>
      <c r="AB261">
        <v>0</v>
      </c>
      <c r="AC261">
        <v>0</v>
      </c>
      <c r="AD261">
        <v>1</v>
      </c>
      <c r="AE261">
        <v>0</v>
      </c>
      <c r="AF261" t="s">
        <v>140</v>
      </c>
      <c r="AG261">
        <v>4.4999999999999998E-2</v>
      </c>
      <c r="AH261">
        <v>2</v>
      </c>
      <c r="AI261">
        <v>85737203</v>
      </c>
      <c r="AJ261">
        <v>233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">
      <c r="A262">
        <f>ROW(Source!A115)</f>
        <v>115</v>
      </c>
      <c r="B262">
        <v>85737206</v>
      </c>
      <c r="C262">
        <v>85737199</v>
      </c>
      <c r="D262">
        <v>85198957</v>
      </c>
      <c r="E262">
        <v>1</v>
      </c>
      <c r="F262">
        <v>1</v>
      </c>
      <c r="G262">
        <v>1081</v>
      </c>
      <c r="H262">
        <v>3</v>
      </c>
      <c r="I262" t="s">
        <v>751</v>
      </c>
      <c r="J262" t="s">
        <v>752</v>
      </c>
      <c r="K262" t="s">
        <v>753</v>
      </c>
      <c r="L262">
        <v>1346</v>
      </c>
      <c r="N262">
        <v>1009</v>
      </c>
      <c r="O262" t="s">
        <v>723</v>
      </c>
      <c r="P262" t="s">
        <v>723</v>
      </c>
      <c r="Q262">
        <v>1</v>
      </c>
      <c r="X262">
        <v>0.5</v>
      </c>
      <c r="Y262">
        <v>1.61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 t="s">
        <v>42</v>
      </c>
      <c r="AG262">
        <v>0.5</v>
      </c>
      <c r="AH262">
        <v>2</v>
      </c>
      <c r="AI262">
        <v>85737206</v>
      </c>
      <c r="AJ262">
        <v>234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">
      <c r="A263">
        <f>ROW(Source!A115)</f>
        <v>115</v>
      </c>
      <c r="B263">
        <v>85737207</v>
      </c>
      <c r="C263">
        <v>85737199</v>
      </c>
      <c r="D263">
        <v>85198989</v>
      </c>
      <c r="E263">
        <v>1</v>
      </c>
      <c r="F263">
        <v>1</v>
      </c>
      <c r="G263">
        <v>1081</v>
      </c>
      <c r="H263">
        <v>3</v>
      </c>
      <c r="I263" t="s">
        <v>754</v>
      </c>
      <c r="J263" t="s">
        <v>755</v>
      </c>
      <c r="K263" t="s">
        <v>756</v>
      </c>
      <c r="L263">
        <v>1346</v>
      </c>
      <c r="N263">
        <v>1009</v>
      </c>
      <c r="O263" t="s">
        <v>723</v>
      </c>
      <c r="P263" t="s">
        <v>723</v>
      </c>
      <c r="Q263">
        <v>1</v>
      </c>
      <c r="X263">
        <v>0.17199999999999999</v>
      </c>
      <c r="Y263">
        <v>36.78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 t="s">
        <v>42</v>
      </c>
      <c r="AG263">
        <v>0.17199999999999999</v>
      </c>
      <c r="AH263">
        <v>2</v>
      </c>
      <c r="AI263">
        <v>85737207</v>
      </c>
      <c r="AJ263">
        <v>235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">
      <c r="A264">
        <f>ROW(Source!A115)</f>
        <v>115</v>
      </c>
      <c r="B264">
        <v>85737208</v>
      </c>
      <c r="C264">
        <v>85737199</v>
      </c>
      <c r="D264">
        <v>85199063</v>
      </c>
      <c r="E264">
        <v>1</v>
      </c>
      <c r="F264">
        <v>1</v>
      </c>
      <c r="G264">
        <v>1081</v>
      </c>
      <c r="H264">
        <v>3</v>
      </c>
      <c r="I264" t="s">
        <v>757</v>
      </c>
      <c r="J264" t="s">
        <v>758</v>
      </c>
      <c r="K264" t="s">
        <v>759</v>
      </c>
      <c r="L264">
        <v>1354</v>
      </c>
      <c r="N264">
        <v>1010</v>
      </c>
      <c r="O264" t="s">
        <v>146</v>
      </c>
      <c r="P264" t="s">
        <v>146</v>
      </c>
      <c r="Q264">
        <v>1</v>
      </c>
      <c r="X264">
        <v>20</v>
      </c>
      <c r="Y264">
        <v>0.89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 t="s">
        <v>42</v>
      </c>
      <c r="AG264">
        <v>20</v>
      </c>
      <c r="AH264">
        <v>2</v>
      </c>
      <c r="AI264">
        <v>85737208</v>
      </c>
      <c r="AJ264">
        <v>236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">
      <c r="A265">
        <f>ROW(Source!A115)</f>
        <v>115</v>
      </c>
      <c r="B265">
        <v>85737209</v>
      </c>
      <c r="C265">
        <v>85737199</v>
      </c>
      <c r="D265">
        <v>85156886</v>
      </c>
      <c r="E265">
        <v>1081</v>
      </c>
      <c r="F265">
        <v>1</v>
      </c>
      <c r="G265">
        <v>1081</v>
      </c>
      <c r="H265">
        <v>3</v>
      </c>
      <c r="I265" t="s">
        <v>848</v>
      </c>
      <c r="J265" t="s">
        <v>3</v>
      </c>
      <c r="K265" t="s">
        <v>849</v>
      </c>
      <c r="L265">
        <v>1301</v>
      </c>
      <c r="N265">
        <v>1003</v>
      </c>
      <c r="O265" t="s">
        <v>156</v>
      </c>
      <c r="P265" t="s">
        <v>156</v>
      </c>
      <c r="Q265">
        <v>1</v>
      </c>
      <c r="X265">
        <v>100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 t="s">
        <v>42</v>
      </c>
      <c r="AG265">
        <v>100</v>
      </c>
      <c r="AH265">
        <v>3</v>
      </c>
      <c r="AI265">
        <v>-1</v>
      </c>
      <c r="AJ265" t="s">
        <v>3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">
      <c r="A266">
        <f>ROW(Source!A115)</f>
        <v>115</v>
      </c>
      <c r="B266">
        <v>85737210</v>
      </c>
      <c r="C266">
        <v>85737199</v>
      </c>
      <c r="D266">
        <v>85159557</v>
      </c>
      <c r="E266">
        <v>1081</v>
      </c>
      <c r="F266">
        <v>1</v>
      </c>
      <c r="G266">
        <v>1081</v>
      </c>
      <c r="H266">
        <v>3</v>
      </c>
      <c r="I266" t="s">
        <v>850</v>
      </c>
      <c r="J266" t="s">
        <v>3</v>
      </c>
      <c r="K266" t="s">
        <v>851</v>
      </c>
      <c r="L266">
        <v>1354</v>
      </c>
      <c r="N266">
        <v>1010</v>
      </c>
      <c r="O266" t="s">
        <v>146</v>
      </c>
      <c r="P266" t="s">
        <v>146</v>
      </c>
      <c r="Q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42</v>
      </c>
      <c r="AG266">
        <v>0</v>
      </c>
      <c r="AH266">
        <v>3</v>
      </c>
      <c r="AI266">
        <v>-1</v>
      </c>
      <c r="AJ266" t="s">
        <v>3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">
      <c r="A267">
        <f>ROW(Source!A115)</f>
        <v>115</v>
      </c>
      <c r="B267">
        <v>85737211</v>
      </c>
      <c r="C267">
        <v>85737199</v>
      </c>
      <c r="D267">
        <v>85160207</v>
      </c>
      <c r="E267">
        <v>1081</v>
      </c>
      <c r="F267">
        <v>1</v>
      </c>
      <c r="G267">
        <v>1081</v>
      </c>
      <c r="H267">
        <v>3</v>
      </c>
      <c r="I267" t="s">
        <v>844</v>
      </c>
      <c r="J267" t="s">
        <v>3</v>
      </c>
      <c r="K267" t="s">
        <v>845</v>
      </c>
      <c r="L267">
        <v>1346</v>
      </c>
      <c r="N267">
        <v>1009</v>
      </c>
      <c r="O267" t="s">
        <v>723</v>
      </c>
      <c r="P267" t="s">
        <v>723</v>
      </c>
      <c r="Q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 t="s">
        <v>42</v>
      </c>
      <c r="AG267">
        <v>0</v>
      </c>
      <c r="AH267">
        <v>3</v>
      </c>
      <c r="AI267">
        <v>-1</v>
      </c>
      <c r="AJ267" t="s">
        <v>3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">
      <c r="A268">
        <f>ROW(Source!A116)</f>
        <v>116</v>
      </c>
      <c r="B268">
        <v>85737201</v>
      </c>
      <c r="C268">
        <v>85737199</v>
      </c>
      <c r="D268">
        <v>85164021</v>
      </c>
      <c r="E268">
        <v>1081</v>
      </c>
      <c r="F268">
        <v>1</v>
      </c>
      <c r="G268">
        <v>1081</v>
      </c>
      <c r="H268">
        <v>1</v>
      </c>
      <c r="I268" t="s">
        <v>684</v>
      </c>
      <c r="J268" t="s">
        <v>3</v>
      </c>
      <c r="K268" t="s">
        <v>685</v>
      </c>
      <c r="L268">
        <v>1191</v>
      </c>
      <c r="N268">
        <v>1013</v>
      </c>
      <c r="O268" t="s">
        <v>686</v>
      </c>
      <c r="P268" t="s">
        <v>686</v>
      </c>
      <c r="Q268">
        <v>1</v>
      </c>
      <c r="X268">
        <v>23.23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1</v>
      </c>
      <c r="AF268" t="s">
        <v>141</v>
      </c>
      <c r="AG268">
        <v>32.057399999999994</v>
      </c>
      <c r="AH268">
        <v>2</v>
      </c>
      <c r="AI268">
        <v>85737201</v>
      </c>
      <c r="AJ268">
        <v>247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">
      <c r="A269">
        <f>ROW(Source!A116)</f>
        <v>116</v>
      </c>
      <c r="B269">
        <v>85737202</v>
      </c>
      <c r="C269">
        <v>85737199</v>
      </c>
      <c r="D269">
        <v>85229932</v>
      </c>
      <c r="E269">
        <v>1</v>
      </c>
      <c r="F269">
        <v>1</v>
      </c>
      <c r="G269">
        <v>1081</v>
      </c>
      <c r="H269">
        <v>2</v>
      </c>
      <c r="I269" t="s">
        <v>704</v>
      </c>
      <c r="J269" t="s">
        <v>705</v>
      </c>
      <c r="K269" t="s">
        <v>706</v>
      </c>
      <c r="L269">
        <v>1368</v>
      </c>
      <c r="N269">
        <v>1011</v>
      </c>
      <c r="O269" t="s">
        <v>690</v>
      </c>
      <c r="P269" t="s">
        <v>690</v>
      </c>
      <c r="Q269">
        <v>1</v>
      </c>
      <c r="X269">
        <v>0.03</v>
      </c>
      <c r="Y269">
        <v>0</v>
      </c>
      <c r="Z269">
        <v>83.1</v>
      </c>
      <c r="AA269">
        <v>12.62</v>
      </c>
      <c r="AB269">
        <v>0</v>
      </c>
      <c r="AC269">
        <v>0</v>
      </c>
      <c r="AD269">
        <v>1</v>
      </c>
      <c r="AE269">
        <v>0</v>
      </c>
      <c r="AF269" t="s">
        <v>140</v>
      </c>
      <c r="AG269">
        <v>4.4999999999999998E-2</v>
      </c>
      <c r="AH269">
        <v>2</v>
      </c>
      <c r="AI269">
        <v>85737202</v>
      </c>
      <c r="AJ269">
        <v>248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">
      <c r="A270">
        <f>ROW(Source!A116)</f>
        <v>116</v>
      </c>
      <c r="B270">
        <v>85737204</v>
      </c>
      <c r="C270">
        <v>85737199</v>
      </c>
      <c r="D270">
        <v>85230053</v>
      </c>
      <c r="E270">
        <v>1</v>
      </c>
      <c r="F270">
        <v>1</v>
      </c>
      <c r="G270">
        <v>1081</v>
      </c>
      <c r="H270">
        <v>2</v>
      </c>
      <c r="I270" t="s">
        <v>745</v>
      </c>
      <c r="J270" t="s">
        <v>746</v>
      </c>
      <c r="K270" t="s">
        <v>747</v>
      </c>
      <c r="L270">
        <v>1368</v>
      </c>
      <c r="N270">
        <v>1011</v>
      </c>
      <c r="O270" t="s">
        <v>690</v>
      </c>
      <c r="P270" t="s">
        <v>690</v>
      </c>
      <c r="Q270">
        <v>1</v>
      </c>
      <c r="X270">
        <v>0.86</v>
      </c>
      <c r="Y270">
        <v>0</v>
      </c>
      <c r="Z270">
        <v>0.8</v>
      </c>
      <c r="AA270">
        <v>0</v>
      </c>
      <c r="AB270">
        <v>0</v>
      </c>
      <c r="AC270">
        <v>0</v>
      </c>
      <c r="AD270">
        <v>1</v>
      </c>
      <c r="AE270">
        <v>0</v>
      </c>
      <c r="AF270" t="s">
        <v>140</v>
      </c>
      <c r="AG270">
        <v>1.2899999999999998</v>
      </c>
      <c r="AH270">
        <v>2</v>
      </c>
      <c r="AI270">
        <v>85737204</v>
      </c>
      <c r="AJ270">
        <v>249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">
      <c r="A271">
        <f>ROW(Source!A116)</f>
        <v>116</v>
      </c>
      <c r="B271">
        <v>85737205</v>
      </c>
      <c r="C271">
        <v>85737199</v>
      </c>
      <c r="D271">
        <v>85230055</v>
      </c>
      <c r="E271">
        <v>1</v>
      </c>
      <c r="F271">
        <v>1</v>
      </c>
      <c r="G271">
        <v>1081</v>
      </c>
      <c r="H271">
        <v>2</v>
      </c>
      <c r="I271" t="s">
        <v>748</v>
      </c>
      <c r="J271" t="s">
        <v>749</v>
      </c>
      <c r="K271" t="s">
        <v>750</v>
      </c>
      <c r="L271">
        <v>1368</v>
      </c>
      <c r="N271">
        <v>1011</v>
      </c>
      <c r="O271" t="s">
        <v>690</v>
      </c>
      <c r="P271" t="s">
        <v>690</v>
      </c>
      <c r="Q271">
        <v>1</v>
      </c>
      <c r="X271">
        <v>0.6</v>
      </c>
      <c r="Y271">
        <v>0</v>
      </c>
      <c r="Z271">
        <v>1.49</v>
      </c>
      <c r="AA271">
        <v>0</v>
      </c>
      <c r="AB271">
        <v>0</v>
      </c>
      <c r="AC271">
        <v>0</v>
      </c>
      <c r="AD271">
        <v>1</v>
      </c>
      <c r="AE271">
        <v>0</v>
      </c>
      <c r="AF271" t="s">
        <v>140</v>
      </c>
      <c r="AG271">
        <v>0.89999999999999991</v>
      </c>
      <c r="AH271">
        <v>2</v>
      </c>
      <c r="AI271">
        <v>85737205</v>
      </c>
      <c r="AJ271">
        <v>250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">
      <c r="A272">
        <f>ROW(Source!A116)</f>
        <v>116</v>
      </c>
      <c r="B272">
        <v>85737203</v>
      </c>
      <c r="C272">
        <v>85737199</v>
      </c>
      <c r="D272">
        <v>85229166</v>
      </c>
      <c r="E272">
        <v>1</v>
      </c>
      <c r="F272">
        <v>1</v>
      </c>
      <c r="G272">
        <v>1081</v>
      </c>
      <c r="H272">
        <v>2</v>
      </c>
      <c r="I272" t="s">
        <v>727</v>
      </c>
      <c r="J272" t="s">
        <v>728</v>
      </c>
      <c r="K272" t="s">
        <v>729</v>
      </c>
      <c r="L272">
        <v>1368</v>
      </c>
      <c r="N272">
        <v>1011</v>
      </c>
      <c r="O272" t="s">
        <v>690</v>
      </c>
      <c r="P272" t="s">
        <v>690</v>
      </c>
      <c r="Q272">
        <v>1</v>
      </c>
      <c r="X272">
        <v>0.03</v>
      </c>
      <c r="Y272">
        <v>0</v>
      </c>
      <c r="Z272">
        <v>179.17</v>
      </c>
      <c r="AA272">
        <v>16.93</v>
      </c>
      <c r="AB272">
        <v>0</v>
      </c>
      <c r="AC272">
        <v>0</v>
      </c>
      <c r="AD272">
        <v>1</v>
      </c>
      <c r="AE272">
        <v>0</v>
      </c>
      <c r="AF272" t="s">
        <v>140</v>
      </c>
      <c r="AG272">
        <v>4.4999999999999998E-2</v>
      </c>
      <c r="AH272">
        <v>2</v>
      </c>
      <c r="AI272">
        <v>85737203</v>
      </c>
      <c r="AJ272">
        <v>251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">
      <c r="A273">
        <f>ROW(Source!A116)</f>
        <v>116</v>
      </c>
      <c r="B273">
        <v>85737206</v>
      </c>
      <c r="C273">
        <v>85737199</v>
      </c>
      <c r="D273">
        <v>85198957</v>
      </c>
      <c r="E273">
        <v>1</v>
      </c>
      <c r="F273">
        <v>1</v>
      </c>
      <c r="G273">
        <v>1081</v>
      </c>
      <c r="H273">
        <v>3</v>
      </c>
      <c r="I273" t="s">
        <v>751</v>
      </c>
      <c r="J273" t="s">
        <v>752</v>
      </c>
      <c r="K273" t="s">
        <v>753</v>
      </c>
      <c r="L273">
        <v>1346</v>
      </c>
      <c r="N273">
        <v>1009</v>
      </c>
      <c r="O273" t="s">
        <v>723</v>
      </c>
      <c r="P273" t="s">
        <v>723</v>
      </c>
      <c r="Q273">
        <v>1</v>
      </c>
      <c r="X273">
        <v>0.5</v>
      </c>
      <c r="Y273">
        <v>1.61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42</v>
      </c>
      <c r="AG273">
        <v>0.5</v>
      </c>
      <c r="AH273">
        <v>2</v>
      </c>
      <c r="AI273">
        <v>85737206</v>
      </c>
      <c r="AJ273">
        <v>252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">
      <c r="A274">
        <f>ROW(Source!A116)</f>
        <v>116</v>
      </c>
      <c r="B274">
        <v>85737207</v>
      </c>
      <c r="C274">
        <v>85737199</v>
      </c>
      <c r="D274">
        <v>85198989</v>
      </c>
      <c r="E274">
        <v>1</v>
      </c>
      <c r="F274">
        <v>1</v>
      </c>
      <c r="G274">
        <v>1081</v>
      </c>
      <c r="H274">
        <v>3</v>
      </c>
      <c r="I274" t="s">
        <v>754</v>
      </c>
      <c r="J274" t="s">
        <v>755</v>
      </c>
      <c r="K274" t="s">
        <v>756</v>
      </c>
      <c r="L274">
        <v>1346</v>
      </c>
      <c r="N274">
        <v>1009</v>
      </c>
      <c r="O274" t="s">
        <v>723</v>
      </c>
      <c r="P274" t="s">
        <v>723</v>
      </c>
      <c r="Q274">
        <v>1</v>
      </c>
      <c r="X274">
        <v>0.17199999999999999</v>
      </c>
      <c r="Y274">
        <v>36.78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 t="s">
        <v>42</v>
      </c>
      <c r="AG274">
        <v>0.17199999999999999</v>
      </c>
      <c r="AH274">
        <v>2</v>
      </c>
      <c r="AI274">
        <v>85737207</v>
      </c>
      <c r="AJ274">
        <v>253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">
      <c r="A275">
        <f>ROW(Source!A116)</f>
        <v>116</v>
      </c>
      <c r="B275">
        <v>85737208</v>
      </c>
      <c r="C275">
        <v>85737199</v>
      </c>
      <c r="D275">
        <v>85199063</v>
      </c>
      <c r="E275">
        <v>1</v>
      </c>
      <c r="F275">
        <v>1</v>
      </c>
      <c r="G275">
        <v>1081</v>
      </c>
      <c r="H275">
        <v>3</v>
      </c>
      <c r="I275" t="s">
        <v>757</v>
      </c>
      <c r="J275" t="s">
        <v>758</v>
      </c>
      <c r="K275" t="s">
        <v>759</v>
      </c>
      <c r="L275">
        <v>1354</v>
      </c>
      <c r="N275">
        <v>1010</v>
      </c>
      <c r="O275" t="s">
        <v>146</v>
      </c>
      <c r="P275" t="s">
        <v>146</v>
      </c>
      <c r="Q275">
        <v>1</v>
      </c>
      <c r="X275">
        <v>20</v>
      </c>
      <c r="Y275">
        <v>0.89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 t="s">
        <v>42</v>
      </c>
      <c r="AG275">
        <v>20</v>
      </c>
      <c r="AH275">
        <v>2</v>
      </c>
      <c r="AI275">
        <v>85737208</v>
      </c>
      <c r="AJ275">
        <v>254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">
      <c r="A276">
        <f>ROW(Source!A116)</f>
        <v>116</v>
      </c>
      <c r="B276">
        <v>85737209</v>
      </c>
      <c r="C276">
        <v>85737199</v>
      </c>
      <c r="D276">
        <v>85156886</v>
      </c>
      <c r="E276">
        <v>1081</v>
      </c>
      <c r="F276">
        <v>1</v>
      </c>
      <c r="G276">
        <v>1081</v>
      </c>
      <c r="H276">
        <v>3</v>
      </c>
      <c r="I276" t="s">
        <v>848</v>
      </c>
      <c r="J276" t="s">
        <v>3</v>
      </c>
      <c r="K276" t="s">
        <v>849</v>
      </c>
      <c r="L276">
        <v>1301</v>
      </c>
      <c r="N276">
        <v>1003</v>
      </c>
      <c r="O276" t="s">
        <v>156</v>
      </c>
      <c r="P276" t="s">
        <v>156</v>
      </c>
      <c r="Q276">
        <v>1</v>
      </c>
      <c r="X276">
        <v>100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 t="s">
        <v>42</v>
      </c>
      <c r="AG276">
        <v>100</v>
      </c>
      <c r="AH276">
        <v>3</v>
      </c>
      <c r="AI276">
        <v>-1</v>
      </c>
      <c r="AJ276" t="s">
        <v>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">
      <c r="A277">
        <f>ROW(Source!A116)</f>
        <v>116</v>
      </c>
      <c r="B277">
        <v>85737210</v>
      </c>
      <c r="C277">
        <v>85737199</v>
      </c>
      <c r="D277">
        <v>85159557</v>
      </c>
      <c r="E277">
        <v>1081</v>
      </c>
      <c r="F277">
        <v>1</v>
      </c>
      <c r="G277">
        <v>1081</v>
      </c>
      <c r="H277">
        <v>3</v>
      </c>
      <c r="I277" t="s">
        <v>850</v>
      </c>
      <c r="J277" t="s">
        <v>3</v>
      </c>
      <c r="K277" t="s">
        <v>851</v>
      </c>
      <c r="L277">
        <v>1354</v>
      </c>
      <c r="N277">
        <v>1010</v>
      </c>
      <c r="O277" t="s">
        <v>146</v>
      </c>
      <c r="P277" t="s">
        <v>146</v>
      </c>
      <c r="Q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 t="s">
        <v>42</v>
      </c>
      <c r="AG277">
        <v>0</v>
      </c>
      <c r="AH277">
        <v>3</v>
      </c>
      <c r="AI277">
        <v>-1</v>
      </c>
      <c r="AJ277" t="s">
        <v>3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">
      <c r="A278">
        <f>ROW(Source!A116)</f>
        <v>116</v>
      </c>
      <c r="B278">
        <v>85737211</v>
      </c>
      <c r="C278">
        <v>85737199</v>
      </c>
      <c r="D278">
        <v>85160207</v>
      </c>
      <c r="E278">
        <v>1081</v>
      </c>
      <c r="F278">
        <v>1</v>
      </c>
      <c r="G278">
        <v>1081</v>
      </c>
      <c r="H278">
        <v>3</v>
      </c>
      <c r="I278" t="s">
        <v>844</v>
      </c>
      <c r="J278" t="s">
        <v>3</v>
      </c>
      <c r="K278" t="s">
        <v>845</v>
      </c>
      <c r="L278">
        <v>1346</v>
      </c>
      <c r="N278">
        <v>1009</v>
      </c>
      <c r="O278" t="s">
        <v>723</v>
      </c>
      <c r="P278" t="s">
        <v>723</v>
      </c>
      <c r="Q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 t="s">
        <v>42</v>
      </c>
      <c r="AG278">
        <v>0</v>
      </c>
      <c r="AH278">
        <v>3</v>
      </c>
      <c r="AI278">
        <v>-1</v>
      </c>
      <c r="AJ278" t="s">
        <v>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">
      <c r="A279">
        <f>ROW(Source!A137)</f>
        <v>137</v>
      </c>
      <c r="B279">
        <v>85737215</v>
      </c>
      <c r="C279">
        <v>85737200</v>
      </c>
      <c r="D279">
        <v>85164021</v>
      </c>
      <c r="E279">
        <v>1081</v>
      </c>
      <c r="F279">
        <v>1</v>
      </c>
      <c r="G279">
        <v>1081</v>
      </c>
      <c r="H279">
        <v>1</v>
      </c>
      <c r="I279" t="s">
        <v>684</v>
      </c>
      <c r="J279" t="s">
        <v>3</v>
      </c>
      <c r="K279" t="s">
        <v>685</v>
      </c>
      <c r="L279">
        <v>1191</v>
      </c>
      <c r="N279">
        <v>1013</v>
      </c>
      <c r="O279" t="s">
        <v>686</v>
      </c>
      <c r="P279" t="s">
        <v>686</v>
      </c>
      <c r="Q279">
        <v>1</v>
      </c>
      <c r="X279">
        <v>27.72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1</v>
      </c>
      <c r="AF279" t="s">
        <v>141</v>
      </c>
      <c r="AG279">
        <v>38.253599999999992</v>
      </c>
      <c r="AH279">
        <v>2</v>
      </c>
      <c r="AI279">
        <v>85737215</v>
      </c>
      <c r="AJ279">
        <v>265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">
      <c r="A280">
        <f>ROW(Source!A137)</f>
        <v>137</v>
      </c>
      <c r="B280">
        <v>85737216</v>
      </c>
      <c r="C280">
        <v>85737200</v>
      </c>
      <c r="D280">
        <v>85229932</v>
      </c>
      <c r="E280">
        <v>1</v>
      </c>
      <c r="F280">
        <v>1</v>
      </c>
      <c r="G280">
        <v>1081</v>
      </c>
      <c r="H280">
        <v>2</v>
      </c>
      <c r="I280" t="s">
        <v>704</v>
      </c>
      <c r="J280" t="s">
        <v>705</v>
      </c>
      <c r="K280" t="s">
        <v>706</v>
      </c>
      <c r="L280">
        <v>1368</v>
      </c>
      <c r="N280">
        <v>1011</v>
      </c>
      <c r="O280" t="s">
        <v>690</v>
      </c>
      <c r="P280" t="s">
        <v>690</v>
      </c>
      <c r="Q280">
        <v>1</v>
      </c>
      <c r="X280">
        <v>0.03</v>
      </c>
      <c r="Y280">
        <v>0</v>
      </c>
      <c r="Z280">
        <v>83.1</v>
      </c>
      <c r="AA280">
        <v>12.62</v>
      </c>
      <c r="AB280">
        <v>0</v>
      </c>
      <c r="AC280">
        <v>0</v>
      </c>
      <c r="AD280">
        <v>1</v>
      </c>
      <c r="AE280">
        <v>0</v>
      </c>
      <c r="AF280" t="s">
        <v>140</v>
      </c>
      <c r="AG280">
        <v>4.4999999999999998E-2</v>
      </c>
      <c r="AH280">
        <v>2</v>
      </c>
      <c r="AI280">
        <v>85737216</v>
      </c>
      <c r="AJ280">
        <v>266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">
      <c r="A281">
        <f>ROW(Source!A137)</f>
        <v>137</v>
      </c>
      <c r="B281">
        <v>85737218</v>
      </c>
      <c r="C281">
        <v>85737200</v>
      </c>
      <c r="D281">
        <v>85230053</v>
      </c>
      <c r="E281">
        <v>1</v>
      </c>
      <c r="F281">
        <v>1</v>
      </c>
      <c r="G281">
        <v>1081</v>
      </c>
      <c r="H281">
        <v>2</v>
      </c>
      <c r="I281" t="s">
        <v>745</v>
      </c>
      <c r="J281" t="s">
        <v>746</v>
      </c>
      <c r="K281" t="s">
        <v>747</v>
      </c>
      <c r="L281">
        <v>1368</v>
      </c>
      <c r="N281">
        <v>1011</v>
      </c>
      <c r="O281" t="s">
        <v>690</v>
      </c>
      <c r="P281" t="s">
        <v>690</v>
      </c>
      <c r="Q281">
        <v>1</v>
      </c>
      <c r="X281">
        <v>0.73</v>
      </c>
      <c r="Y281">
        <v>0</v>
      </c>
      <c r="Z281">
        <v>0.8</v>
      </c>
      <c r="AA281">
        <v>0</v>
      </c>
      <c r="AB281">
        <v>0</v>
      </c>
      <c r="AC281">
        <v>0</v>
      </c>
      <c r="AD281">
        <v>1</v>
      </c>
      <c r="AE281">
        <v>0</v>
      </c>
      <c r="AF281" t="s">
        <v>140</v>
      </c>
      <c r="AG281">
        <v>1.095</v>
      </c>
      <c r="AH281">
        <v>2</v>
      </c>
      <c r="AI281">
        <v>85737218</v>
      </c>
      <c r="AJ281">
        <v>267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">
      <c r="A282">
        <f>ROW(Source!A137)</f>
        <v>137</v>
      </c>
      <c r="B282">
        <v>85737219</v>
      </c>
      <c r="C282">
        <v>85737200</v>
      </c>
      <c r="D282">
        <v>85230055</v>
      </c>
      <c r="E282">
        <v>1</v>
      </c>
      <c r="F282">
        <v>1</v>
      </c>
      <c r="G282">
        <v>1081</v>
      </c>
      <c r="H282">
        <v>2</v>
      </c>
      <c r="I282" t="s">
        <v>748</v>
      </c>
      <c r="J282" t="s">
        <v>749</v>
      </c>
      <c r="K282" t="s">
        <v>750</v>
      </c>
      <c r="L282">
        <v>1368</v>
      </c>
      <c r="N282">
        <v>1011</v>
      </c>
      <c r="O282" t="s">
        <v>690</v>
      </c>
      <c r="P282" t="s">
        <v>690</v>
      </c>
      <c r="Q282">
        <v>1</v>
      </c>
      <c r="X282">
        <v>0.9</v>
      </c>
      <c r="Y282">
        <v>0</v>
      </c>
      <c r="Z282">
        <v>1.49</v>
      </c>
      <c r="AA282">
        <v>0</v>
      </c>
      <c r="AB282">
        <v>0</v>
      </c>
      <c r="AC282">
        <v>0</v>
      </c>
      <c r="AD282">
        <v>1</v>
      </c>
      <c r="AE282">
        <v>0</v>
      </c>
      <c r="AF282" t="s">
        <v>140</v>
      </c>
      <c r="AG282">
        <v>1.3499999999999999</v>
      </c>
      <c r="AH282">
        <v>2</v>
      </c>
      <c r="AI282">
        <v>85737219</v>
      </c>
      <c r="AJ282">
        <v>268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">
      <c r="A283">
        <f>ROW(Source!A137)</f>
        <v>137</v>
      </c>
      <c r="B283">
        <v>85737217</v>
      </c>
      <c r="C283">
        <v>85737200</v>
      </c>
      <c r="D283">
        <v>85229166</v>
      </c>
      <c r="E283">
        <v>1</v>
      </c>
      <c r="F283">
        <v>1</v>
      </c>
      <c r="G283">
        <v>1081</v>
      </c>
      <c r="H283">
        <v>2</v>
      </c>
      <c r="I283" t="s">
        <v>727</v>
      </c>
      <c r="J283" t="s">
        <v>728</v>
      </c>
      <c r="K283" t="s">
        <v>729</v>
      </c>
      <c r="L283">
        <v>1368</v>
      </c>
      <c r="N283">
        <v>1011</v>
      </c>
      <c r="O283" t="s">
        <v>690</v>
      </c>
      <c r="P283" t="s">
        <v>690</v>
      </c>
      <c r="Q283">
        <v>1</v>
      </c>
      <c r="X283">
        <v>0.03</v>
      </c>
      <c r="Y283">
        <v>0</v>
      </c>
      <c r="Z283">
        <v>179.17</v>
      </c>
      <c r="AA283">
        <v>16.93</v>
      </c>
      <c r="AB283">
        <v>0</v>
      </c>
      <c r="AC283">
        <v>0</v>
      </c>
      <c r="AD283">
        <v>1</v>
      </c>
      <c r="AE283">
        <v>0</v>
      </c>
      <c r="AF283" t="s">
        <v>140</v>
      </c>
      <c r="AG283">
        <v>4.4999999999999998E-2</v>
      </c>
      <c r="AH283">
        <v>2</v>
      </c>
      <c r="AI283">
        <v>85737217</v>
      </c>
      <c r="AJ283">
        <v>269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">
      <c r="A284">
        <f>ROW(Source!A137)</f>
        <v>137</v>
      </c>
      <c r="B284">
        <v>85737220</v>
      </c>
      <c r="C284">
        <v>85737200</v>
      </c>
      <c r="D284">
        <v>85198957</v>
      </c>
      <c r="E284">
        <v>1</v>
      </c>
      <c r="F284">
        <v>1</v>
      </c>
      <c r="G284">
        <v>1081</v>
      </c>
      <c r="H284">
        <v>3</v>
      </c>
      <c r="I284" t="s">
        <v>751</v>
      </c>
      <c r="J284" t="s">
        <v>752</v>
      </c>
      <c r="K284" t="s">
        <v>753</v>
      </c>
      <c r="L284">
        <v>1346</v>
      </c>
      <c r="N284">
        <v>1009</v>
      </c>
      <c r="O284" t="s">
        <v>723</v>
      </c>
      <c r="P284" t="s">
        <v>723</v>
      </c>
      <c r="Q284">
        <v>1</v>
      </c>
      <c r="X284">
        <v>0.5</v>
      </c>
      <c r="Y284">
        <v>1.61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 t="s">
        <v>42</v>
      </c>
      <c r="AG284">
        <v>0.5</v>
      </c>
      <c r="AH284">
        <v>2</v>
      </c>
      <c r="AI284">
        <v>85737220</v>
      </c>
      <c r="AJ284">
        <v>270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">
      <c r="A285">
        <f>ROW(Source!A137)</f>
        <v>137</v>
      </c>
      <c r="B285">
        <v>85737221</v>
      </c>
      <c r="C285">
        <v>85737200</v>
      </c>
      <c r="D285">
        <v>85198989</v>
      </c>
      <c r="E285">
        <v>1</v>
      </c>
      <c r="F285">
        <v>1</v>
      </c>
      <c r="G285">
        <v>1081</v>
      </c>
      <c r="H285">
        <v>3</v>
      </c>
      <c r="I285" t="s">
        <v>754</v>
      </c>
      <c r="J285" t="s">
        <v>755</v>
      </c>
      <c r="K285" t="s">
        <v>756</v>
      </c>
      <c r="L285">
        <v>1346</v>
      </c>
      <c r="N285">
        <v>1009</v>
      </c>
      <c r="O285" t="s">
        <v>723</v>
      </c>
      <c r="P285" t="s">
        <v>723</v>
      </c>
      <c r="Q285">
        <v>1</v>
      </c>
      <c r="X285">
        <v>0.252</v>
      </c>
      <c r="Y285">
        <v>36.78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 t="s">
        <v>42</v>
      </c>
      <c r="AG285">
        <v>0.252</v>
      </c>
      <c r="AH285">
        <v>2</v>
      </c>
      <c r="AI285">
        <v>85737221</v>
      </c>
      <c r="AJ285">
        <v>271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">
      <c r="A286">
        <f>ROW(Source!A137)</f>
        <v>137</v>
      </c>
      <c r="B286">
        <v>85737222</v>
      </c>
      <c r="C286">
        <v>85737200</v>
      </c>
      <c r="D286">
        <v>85199063</v>
      </c>
      <c r="E286">
        <v>1</v>
      </c>
      <c r="F286">
        <v>1</v>
      </c>
      <c r="G286">
        <v>1081</v>
      </c>
      <c r="H286">
        <v>3</v>
      </c>
      <c r="I286" t="s">
        <v>757</v>
      </c>
      <c r="J286" t="s">
        <v>758</v>
      </c>
      <c r="K286" t="s">
        <v>759</v>
      </c>
      <c r="L286">
        <v>1354</v>
      </c>
      <c r="N286">
        <v>1010</v>
      </c>
      <c r="O286" t="s">
        <v>146</v>
      </c>
      <c r="P286" t="s">
        <v>146</v>
      </c>
      <c r="Q286">
        <v>1</v>
      </c>
      <c r="X286">
        <v>17</v>
      </c>
      <c r="Y286">
        <v>0.89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42</v>
      </c>
      <c r="AG286">
        <v>17</v>
      </c>
      <c r="AH286">
        <v>2</v>
      </c>
      <c r="AI286">
        <v>85737222</v>
      </c>
      <c r="AJ286">
        <v>272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">
      <c r="A287">
        <f>ROW(Source!A137)</f>
        <v>137</v>
      </c>
      <c r="B287">
        <v>85737223</v>
      </c>
      <c r="C287">
        <v>85737200</v>
      </c>
      <c r="D287">
        <v>85156886</v>
      </c>
      <c r="E287">
        <v>1081</v>
      </c>
      <c r="F287">
        <v>1</v>
      </c>
      <c r="G287">
        <v>1081</v>
      </c>
      <c r="H287">
        <v>3</v>
      </c>
      <c r="I287" t="s">
        <v>848</v>
      </c>
      <c r="J287" t="s">
        <v>3</v>
      </c>
      <c r="K287" t="s">
        <v>849</v>
      </c>
      <c r="L287">
        <v>1301</v>
      </c>
      <c r="N287">
        <v>1003</v>
      </c>
      <c r="O287" t="s">
        <v>156</v>
      </c>
      <c r="P287" t="s">
        <v>156</v>
      </c>
      <c r="Q287">
        <v>1</v>
      </c>
      <c r="X287">
        <v>100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42</v>
      </c>
      <c r="AG287">
        <v>100</v>
      </c>
      <c r="AH287">
        <v>3</v>
      </c>
      <c r="AI287">
        <v>-1</v>
      </c>
      <c r="AJ287" t="s">
        <v>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">
      <c r="A288">
        <f>ROW(Source!A137)</f>
        <v>137</v>
      </c>
      <c r="B288">
        <v>85737224</v>
      </c>
      <c r="C288">
        <v>85737200</v>
      </c>
      <c r="D288">
        <v>85159557</v>
      </c>
      <c r="E288">
        <v>1081</v>
      </c>
      <c r="F288">
        <v>1</v>
      </c>
      <c r="G288">
        <v>1081</v>
      </c>
      <c r="H288">
        <v>3</v>
      </c>
      <c r="I288" t="s">
        <v>850</v>
      </c>
      <c r="J288" t="s">
        <v>3</v>
      </c>
      <c r="K288" t="s">
        <v>851</v>
      </c>
      <c r="L288">
        <v>1354</v>
      </c>
      <c r="N288">
        <v>1010</v>
      </c>
      <c r="O288" t="s">
        <v>146</v>
      </c>
      <c r="P288" t="s">
        <v>146</v>
      </c>
      <c r="Q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42</v>
      </c>
      <c r="AG288">
        <v>0</v>
      </c>
      <c r="AH288">
        <v>3</v>
      </c>
      <c r="AI288">
        <v>-1</v>
      </c>
      <c r="AJ288" t="s">
        <v>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">
      <c r="A289">
        <f>ROW(Source!A137)</f>
        <v>137</v>
      </c>
      <c r="B289">
        <v>85737225</v>
      </c>
      <c r="C289">
        <v>85737200</v>
      </c>
      <c r="D289">
        <v>85160207</v>
      </c>
      <c r="E289">
        <v>1081</v>
      </c>
      <c r="F289">
        <v>1</v>
      </c>
      <c r="G289">
        <v>1081</v>
      </c>
      <c r="H289">
        <v>3</v>
      </c>
      <c r="I289" t="s">
        <v>844</v>
      </c>
      <c r="J289" t="s">
        <v>3</v>
      </c>
      <c r="K289" t="s">
        <v>845</v>
      </c>
      <c r="L289">
        <v>1346</v>
      </c>
      <c r="N289">
        <v>1009</v>
      </c>
      <c r="O289" t="s">
        <v>723</v>
      </c>
      <c r="P289" t="s">
        <v>723</v>
      </c>
      <c r="Q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 t="s">
        <v>42</v>
      </c>
      <c r="AG289">
        <v>0</v>
      </c>
      <c r="AH289">
        <v>3</v>
      </c>
      <c r="AI289">
        <v>-1</v>
      </c>
      <c r="AJ289" t="s">
        <v>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">
      <c r="A290">
        <f>ROW(Source!A138)</f>
        <v>138</v>
      </c>
      <c r="B290">
        <v>85737215</v>
      </c>
      <c r="C290">
        <v>85737200</v>
      </c>
      <c r="D290">
        <v>85164021</v>
      </c>
      <c r="E290">
        <v>1081</v>
      </c>
      <c r="F290">
        <v>1</v>
      </c>
      <c r="G290">
        <v>1081</v>
      </c>
      <c r="H290">
        <v>1</v>
      </c>
      <c r="I290" t="s">
        <v>684</v>
      </c>
      <c r="J290" t="s">
        <v>3</v>
      </c>
      <c r="K290" t="s">
        <v>685</v>
      </c>
      <c r="L290">
        <v>1191</v>
      </c>
      <c r="N290">
        <v>1013</v>
      </c>
      <c r="O290" t="s">
        <v>686</v>
      </c>
      <c r="P290" t="s">
        <v>686</v>
      </c>
      <c r="Q290">
        <v>1</v>
      </c>
      <c r="X290">
        <v>27.72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141</v>
      </c>
      <c r="AG290">
        <v>38.253599999999992</v>
      </c>
      <c r="AH290">
        <v>2</v>
      </c>
      <c r="AI290">
        <v>85737215</v>
      </c>
      <c r="AJ290">
        <v>281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">
      <c r="A291">
        <f>ROW(Source!A138)</f>
        <v>138</v>
      </c>
      <c r="B291">
        <v>85737216</v>
      </c>
      <c r="C291">
        <v>85737200</v>
      </c>
      <c r="D291">
        <v>85229932</v>
      </c>
      <c r="E291">
        <v>1</v>
      </c>
      <c r="F291">
        <v>1</v>
      </c>
      <c r="G291">
        <v>1081</v>
      </c>
      <c r="H291">
        <v>2</v>
      </c>
      <c r="I291" t="s">
        <v>704</v>
      </c>
      <c r="J291" t="s">
        <v>705</v>
      </c>
      <c r="K291" t="s">
        <v>706</v>
      </c>
      <c r="L291">
        <v>1368</v>
      </c>
      <c r="N291">
        <v>1011</v>
      </c>
      <c r="O291" t="s">
        <v>690</v>
      </c>
      <c r="P291" t="s">
        <v>690</v>
      </c>
      <c r="Q291">
        <v>1</v>
      </c>
      <c r="X291">
        <v>0.03</v>
      </c>
      <c r="Y291">
        <v>0</v>
      </c>
      <c r="Z291">
        <v>83.1</v>
      </c>
      <c r="AA291">
        <v>12.62</v>
      </c>
      <c r="AB291">
        <v>0</v>
      </c>
      <c r="AC291">
        <v>0</v>
      </c>
      <c r="AD291">
        <v>1</v>
      </c>
      <c r="AE291">
        <v>0</v>
      </c>
      <c r="AF291" t="s">
        <v>140</v>
      </c>
      <c r="AG291">
        <v>4.4999999999999998E-2</v>
      </c>
      <c r="AH291">
        <v>2</v>
      </c>
      <c r="AI291">
        <v>85737216</v>
      </c>
      <c r="AJ291">
        <v>282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">
      <c r="A292">
        <f>ROW(Source!A138)</f>
        <v>138</v>
      </c>
      <c r="B292">
        <v>85737218</v>
      </c>
      <c r="C292">
        <v>85737200</v>
      </c>
      <c r="D292">
        <v>85230053</v>
      </c>
      <c r="E292">
        <v>1</v>
      </c>
      <c r="F292">
        <v>1</v>
      </c>
      <c r="G292">
        <v>1081</v>
      </c>
      <c r="H292">
        <v>2</v>
      </c>
      <c r="I292" t="s">
        <v>745</v>
      </c>
      <c r="J292" t="s">
        <v>746</v>
      </c>
      <c r="K292" t="s">
        <v>747</v>
      </c>
      <c r="L292">
        <v>1368</v>
      </c>
      <c r="N292">
        <v>1011</v>
      </c>
      <c r="O292" t="s">
        <v>690</v>
      </c>
      <c r="P292" t="s">
        <v>690</v>
      </c>
      <c r="Q292">
        <v>1</v>
      </c>
      <c r="X292">
        <v>0.73</v>
      </c>
      <c r="Y292">
        <v>0</v>
      </c>
      <c r="Z292">
        <v>0.8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140</v>
      </c>
      <c r="AG292">
        <v>1.095</v>
      </c>
      <c r="AH292">
        <v>2</v>
      </c>
      <c r="AI292">
        <v>85737218</v>
      </c>
      <c r="AJ292">
        <v>283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">
      <c r="A293">
        <f>ROW(Source!A138)</f>
        <v>138</v>
      </c>
      <c r="B293">
        <v>85737219</v>
      </c>
      <c r="C293">
        <v>85737200</v>
      </c>
      <c r="D293">
        <v>85230055</v>
      </c>
      <c r="E293">
        <v>1</v>
      </c>
      <c r="F293">
        <v>1</v>
      </c>
      <c r="G293">
        <v>1081</v>
      </c>
      <c r="H293">
        <v>2</v>
      </c>
      <c r="I293" t="s">
        <v>748</v>
      </c>
      <c r="J293" t="s">
        <v>749</v>
      </c>
      <c r="K293" t="s">
        <v>750</v>
      </c>
      <c r="L293">
        <v>1368</v>
      </c>
      <c r="N293">
        <v>1011</v>
      </c>
      <c r="O293" t="s">
        <v>690</v>
      </c>
      <c r="P293" t="s">
        <v>690</v>
      </c>
      <c r="Q293">
        <v>1</v>
      </c>
      <c r="X293">
        <v>0.9</v>
      </c>
      <c r="Y293">
        <v>0</v>
      </c>
      <c r="Z293">
        <v>1.49</v>
      </c>
      <c r="AA293">
        <v>0</v>
      </c>
      <c r="AB293">
        <v>0</v>
      </c>
      <c r="AC293">
        <v>0</v>
      </c>
      <c r="AD293">
        <v>1</v>
      </c>
      <c r="AE293">
        <v>0</v>
      </c>
      <c r="AF293" t="s">
        <v>140</v>
      </c>
      <c r="AG293">
        <v>1.3499999999999999</v>
      </c>
      <c r="AH293">
        <v>2</v>
      </c>
      <c r="AI293">
        <v>85737219</v>
      </c>
      <c r="AJ293">
        <v>284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">
      <c r="A294">
        <f>ROW(Source!A138)</f>
        <v>138</v>
      </c>
      <c r="B294">
        <v>85737217</v>
      </c>
      <c r="C294">
        <v>85737200</v>
      </c>
      <c r="D294">
        <v>85229166</v>
      </c>
      <c r="E294">
        <v>1</v>
      </c>
      <c r="F294">
        <v>1</v>
      </c>
      <c r="G294">
        <v>1081</v>
      </c>
      <c r="H294">
        <v>2</v>
      </c>
      <c r="I294" t="s">
        <v>727</v>
      </c>
      <c r="J294" t="s">
        <v>728</v>
      </c>
      <c r="K294" t="s">
        <v>729</v>
      </c>
      <c r="L294">
        <v>1368</v>
      </c>
      <c r="N294">
        <v>1011</v>
      </c>
      <c r="O294" t="s">
        <v>690</v>
      </c>
      <c r="P294" t="s">
        <v>690</v>
      </c>
      <c r="Q294">
        <v>1</v>
      </c>
      <c r="X294">
        <v>0.03</v>
      </c>
      <c r="Y294">
        <v>0</v>
      </c>
      <c r="Z294">
        <v>179.17</v>
      </c>
      <c r="AA294">
        <v>16.93</v>
      </c>
      <c r="AB294">
        <v>0</v>
      </c>
      <c r="AC294">
        <v>0</v>
      </c>
      <c r="AD294">
        <v>1</v>
      </c>
      <c r="AE294">
        <v>0</v>
      </c>
      <c r="AF294" t="s">
        <v>140</v>
      </c>
      <c r="AG294">
        <v>4.4999999999999998E-2</v>
      </c>
      <c r="AH294">
        <v>2</v>
      </c>
      <c r="AI294">
        <v>85737217</v>
      </c>
      <c r="AJ294">
        <v>285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">
      <c r="A295">
        <f>ROW(Source!A138)</f>
        <v>138</v>
      </c>
      <c r="B295">
        <v>85737220</v>
      </c>
      <c r="C295">
        <v>85737200</v>
      </c>
      <c r="D295">
        <v>85198957</v>
      </c>
      <c r="E295">
        <v>1</v>
      </c>
      <c r="F295">
        <v>1</v>
      </c>
      <c r="G295">
        <v>1081</v>
      </c>
      <c r="H295">
        <v>3</v>
      </c>
      <c r="I295" t="s">
        <v>751</v>
      </c>
      <c r="J295" t="s">
        <v>752</v>
      </c>
      <c r="K295" t="s">
        <v>753</v>
      </c>
      <c r="L295">
        <v>1346</v>
      </c>
      <c r="N295">
        <v>1009</v>
      </c>
      <c r="O295" t="s">
        <v>723</v>
      </c>
      <c r="P295" t="s">
        <v>723</v>
      </c>
      <c r="Q295">
        <v>1</v>
      </c>
      <c r="X295">
        <v>0.5</v>
      </c>
      <c r="Y295">
        <v>1.61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 t="s">
        <v>42</v>
      </c>
      <c r="AG295">
        <v>0.5</v>
      </c>
      <c r="AH295">
        <v>2</v>
      </c>
      <c r="AI295">
        <v>85737220</v>
      </c>
      <c r="AJ295">
        <v>286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">
      <c r="A296">
        <f>ROW(Source!A138)</f>
        <v>138</v>
      </c>
      <c r="B296">
        <v>85737221</v>
      </c>
      <c r="C296">
        <v>85737200</v>
      </c>
      <c r="D296">
        <v>85198989</v>
      </c>
      <c r="E296">
        <v>1</v>
      </c>
      <c r="F296">
        <v>1</v>
      </c>
      <c r="G296">
        <v>1081</v>
      </c>
      <c r="H296">
        <v>3</v>
      </c>
      <c r="I296" t="s">
        <v>754</v>
      </c>
      <c r="J296" t="s">
        <v>755</v>
      </c>
      <c r="K296" t="s">
        <v>756</v>
      </c>
      <c r="L296">
        <v>1346</v>
      </c>
      <c r="N296">
        <v>1009</v>
      </c>
      <c r="O296" t="s">
        <v>723</v>
      </c>
      <c r="P296" t="s">
        <v>723</v>
      </c>
      <c r="Q296">
        <v>1</v>
      </c>
      <c r="X296">
        <v>0.252</v>
      </c>
      <c r="Y296">
        <v>36.78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 t="s">
        <v>42</v>
      </c>
      <c r="AG296">
        <v>0.252</v>
      </c>
      <c r="AH296">
        <v>2</v>
      </c>
      <c r="AI296">
        <v>85737221</v>
      </c>
      <c r="AJ296">
        <v>287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">
      <c r="A297">
        <f>ROW(Source!A138)</f>
        <v>138</v>
      </c>
      <c r="B297">
        <v>85737222</v>
      </c>
      <c r="C297">
        <v>85737200</v>
      </c>
      <c r="D297">
        <v>85199063</v>
      </c>
      <c r="E297">
        <v>1</v>
      </c>
      <c r="F297">
        <v>1</v>
      </c>
      <c r="G297">
        <v>1081</v>
      </c>
      <c r="H297">
        <v>3</v>
      </c>
      <c r="I297" t="s">
        <v>757</v>
      </c>
      <c r="J297" t="s">
        <v>758</v>
      </c>
      <c r="K297" t="s">
        <v>759</v>
      </c>
      <c r="L297">
        <v>1354</v>
      </c>
      <c r="N297">
        <v>1010</v>
      </c>
      <c r="O297" t="s">
        <v>146</v>
      </c>
      <c r="P297" t="s">
        <v>146</v>
      </c>
      <c r="Q297">
        <v>1</v>
      </c>
      <c r="X297">
        <v>17</v>
      </c>
      <c r="Y297">
        <v>0.89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 t="s">
        <v>42</v>
      </c>
      <c r="AG297">
        <v>17</v>
      </c>
      <c r="AH297">
        <v>2</v>
      </c>
      <c r="AI297">
        <v>85737222</v>
      </c>
      <c r="AJ297">
        <v>288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">
      <c r="A298">
        <f>ROW(Source!A138)</f>
        <v>138</v>
      </c>
      <c r="B298">
        <v>85737223</v>
      </c>
      <c r="C298">
        <v>85737200</v>
      </c>
      <c r="D298">
        <v>85156886</v>
      </c>
      <c r="E298">
        <v>1081</v>
      </c>
      <c r="F298">
        <v>1</v>
      </c>
      <c r="G298">
        <v>1081</v>
      </c>
      <c r="H298">
        <v>3</v>
      </c>
      <c r="I298" t="s">
        <v>848</v>
      </c>
      <c r="J298" t="s">
        <v>3</v>
      </c>
      <c r="K298" t="s">
        <v>849</v>
      </c>
      <c r="L298">
        <v>1301</v>
      </c>
      <c r="N298">
        <v>1003</v>
      </c>
      <c r="O298" t="s">
        <v>156</v>
      </c>
      <c r="P298" t="s">
        <v>156</v>
      </c>
      <c r="Q298">
        <v>1</v>
      </c>
      <c r="X298">
        <v>100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 t="s">
        <v>42</v>
      </c>
      <c r="AG298">
        <v>100</v>
      </c>
      <c r="AH298">
        <v>3</v>
      </c>
      <c r="AI298">
        <v>-1</v>
      </c>
      <c r="AJ298" t="s">
        <v>3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">
      <c r="A299">
        <f>ROW(Source!A138)</f>
        <v>138</v>
      </c>
      <c r="B299">
        <v>85737224</v>
      </c>
      <c r="C299">
        <v>85737200</v>
      </c>
      <c r="D299">
        <v>85159557</v>
      </c>
      <c r="E299">
        <v>1081</v>
      </c>
      <c r="F299">
        <v>1</v>
      </c>
      <c r="G299">
        <v>1081</v>
      </c>
      <c r="H299">
        <v>3</v>
      </c>
      <c r="I299" t="s">
        <v>850</v>
      </c>
      <c r="J299" t="s">
        <v>3</v>
      </c>
      <c r="K299" t="s">
        <v>851</v>
      </c>
      <c r="L299">
        <v>1354</v>
      </c>
      <c r="N299">
        <v>1010</v>
      </c>
      <c r="O299" t="s">
        <v>146</v>
      </c>
      <c r="P299" t="s">
        <v>146</v>
      </c>
      <c r="Q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 t="s">
        <v>42</v>
      </c>
      <c r="AG299">
        <v>0</v>
      </c>
      <c r="AH299">
        <v>3</v>
      </c>
      <c r="AI299">
        <v>-1</v>
      </c>
      <c r="AJ299" t="s">
        <v>3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">
      <c r="A300">
        <f>ROW(Source!A138)</f>
        <v>138</v>
      </c>
      <c r="B300">
        <v>85737225</v>
      </c>
      <c r="C300">
        <v>85737200</v>
      </c>
      <c r="D300">
        <v>85160207</v>
      </c>
      <c r="E300">
        <v>1081</v>
      </c>
      <c r="F300">
        <v>1</v>
      </c>
      <c r="G300">
        <v>1081</v>
      </c>
      <c r="H300">
        <v>3</v>
      </c>
      <c r="I300" t="s">
        <v>844</v>
      </c>
      <c r="J300" t="s">
        <v>3</v>
      </c>
      <c r="K300" t="s">
        <v>845</v>
      </c>
      <c r="L300">
        <v>1346</v>
      </c>
      <c r="N300">
        <v>1009</v>
      </c>
      <c r="O300" t="s">
        <v>723</v>
      </c>
      <c r="P300" t="s">
        <v>723</v>
      </c>
      <c r="Q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 t="s">
        <v>42</v>
      </c>
      <c r="AG300">
        <v>0</v>
      </c>
      <c r="AH300">
        <v>3</v>
      </c>
      <c r="AI300">
        <v>-1</v>
      </c>
      <c r="AJ300" t="s">
        <v>3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">
      <c r="A301">
        <f>ROW(Source!A155)</f>
        <v>155</v>
      </c>
      <c r="B301">
        <v>85737272</v>
      </c>
      <c r="C301">
        <v>85737240</v>
      </c>
      <c r="D301">
        <v>85164021</v>
      </c>
      <c r="E301">
        <v>1081</v>
      </c>
      <c r="F301">
        <v>1</v>
      </c>
      <c r="G301">
        <v>1081</v>
      </c>
      <c r="H301">
        <v>1</v>
      </c>
      <c r="I301" t="s">
        <v>684</v>
      </c>
      <c r="J301" t="s">
        <v>3</v>
      </c>
      <c r="K301" t="s">
        <v>685</v>
      </c>
      <c r="L301">
        <v>1191</v>
      </c>
      <c r="N301">
        <v>1013</v>
      </c>
      <c r="O301" t="s">
        <v>686</v>
      </c>
      <c r="P301" t="s">
        <v>686</v>
      </c>
      <c r="Q301">
        <v>1</v>
      </c>
      <c r="X301">
        <v>1.47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1</v>
      </c>
      <c r="AF301" t="s">
        <v>141</v>
      </c>
      <c r="AG301">
        <v>2.0286</v>
      </c>
      <c r="AH301">
        <v>2</v>
      </c>
      <c r="AI301">
        <v>85737272</v>
      </c>
      <c r="AJ301">
        <v>297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">
      <c r="A302">
        <f>ROW(Source!A155)</f>
        <v>155</v>
      </c>
      <c r="B302">
        <v>85737273</v>
      </c>
      <c r="C302">
        <v>85737240</v>
      </c>
      <c r="D302">
        <v>85229633</v>
      </c>
      <c r="E302">
        <v>1</v>
      </c>
      <c r="F302">
        <v>1</v>
      </c>
      <c r="G302">
        <v>1081</v>
      </c>
      <c r="H302">
        <v>2</v>
      </c>
      <c r="I302" t="s">
        <v>760</v>
      </c>
      <c r="J302" t="s">
        <v>761</v>
      </c>
      <c r="K302" t="s">
        <v>762</v>
      </c>
      <c r="L302">
        <v>1368</v>
      </c>
      <c r="N302">
        <v>1011</v>
      </c>
      <c r="O302" t="s">
        <v>690</v>
      </c>
      <c r="P302" t="s">
        <v>690</v>
      </c>
      <c r="Q302">
        <v>1</v>
      </c>
      <c r="X302">
        <v>0.35</v>
      </c>
      <c r="Y302">
        <v>0</v>
      </c>
      <c r="Z302">
        <v>7.11</v>
      </c>
      <c r="AA302">
        <v>0</v>
      </c>
      <c r="AB302">
        <v>0</v>
      </c>
      <c r="AC302">
        <v>0</v>
      </c>
      <c r="AD302">
        <v>1</v>
      </c>
      <c r="AE302">
        <v>0</v>
      </c>
      <c r="AF302" t="s">
        <v>140</v>
      </c>
      <c r="AG302">
        <v>0.52500000000000002</v>
      </c>
      <c r="AH302">
        <v>2</v>
      </c>
      <c r="AI302">
        <v>85737273</v>
      </c>
      <c r="AJ302">
        <v>298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">
      <c r="A303">
        <f>ROW(Source!A155)</f>
        <v>155</v>
      </c>
      <c r="B303">
        <v>85737274</v>
      </c>
      <c r="C303">
        <v>85737240</v>
      </c>
      <c r="D303">
        <v>85229932</v>
      </c>
      <c r="E303">
        <v>1</v>
      </c>
      <c r="F303">
        <v>1</v>
      </c>
      <c r="G303">
        <v>1081</v>
      </c>
      <c r="H303">
        <v>2</v>
      </c>
      <c r="I303" t="s">
        <v>704</v>
      </c>
      <c r="J303" t="s">
        <v>705</v>
      </c>
      <c r="K303" t="s">
        <v>706</v>
      </c>
      <c r="L303">
        <v>1368</v>
      </c>
      <c r="N303">
        <v>1011</v>
      </c>
      <c r="O303" t="s">
        <v>690</v>
      </c>
      <c r="P303" t="s">
        <v>690</v>
      </c>
      <c r="Q303">
        <v>1</v>
      </c>
      <c r="X303">
        <v>0.02</v>
      </c>
      <c r="Y303">
        <v>0</v>
      </c>
      <c r="Z303">
        <v>83.1</v>
      </c>
      <c r="AA303">
        <v>12.62</v>
      </c>
      <c r="AB303">
        <v>0</v>
      </c>
      <c r="AC303">
        <v>0</v>
      </c>
      <c r="AD303">
        <v>1</v>
      </c>
      <c r="AE303">
        <v>0</v>
      </c>
      <c r="AF303" t="s">
        <v>140</v>
      </c>
      <c r="AG303">
        <v>0.03</v>
      </c>
      <c r="AH303">
        <v>2</v>
      </c>
      <c r="AI303">
        <v>85737274</v>
      </c>
      <c r="AJ303">
        <v>299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">
      <c r="A304">
        <f>ROW(Source!A155)</f>
        <v>155</v>
      </c>
      <c r="B304">
        <v>85737275</v>
      </c>
      <c r="C304">
        <v>85737240</v>
      </c>
      <c r="D304">
        <v>85200102</v>
      </c>
      <c r="E304">
        <v>1</v>
      </c>
      <c r="F304">
        <v>1</v>
      </c>
      <c r="G304">
        <v>1081</v>
      </c>
      <c r="H304">
        <v>3</v>
      </c>
      <c r="I304" t="s">
        <v>763</v>
      </c>
      <c r="J304" t="s">
        <v>764</v>
      </c>
      <c r="K304" t="s">
        <v>765</v>
      </c>
      <c r="L304">
        <v>1348</v>
      </c>
      <c r="N304">
        <v>1009</v>
      </c>
      <c r="O304" t="s">
        <v>700</v>
      </c>
      <c r="P304" t="s">
        <v>700</v>
      </c>
      <c r="Q304">
        <v>1000</v>
      </c>
      <c r="X304">
        <v>1.3999999999999999E-4</v>
      </c>
      <c r="Y304">
        <v>9879.51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 t="s">
        <v>42</v>
      </c>
      <c r="AG304">
        <v>1.3999999999999999E-4</v>
      </c>
      <c r="AH304">
        <v>2</v>
      </c>
      <c r="AI304">
        <v>85737275</v>
      </c>
      <c r="AJ304">
        <v>300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">
      <c r="A305">
        <f>ROW(Source!A155)</f>
        <v>155</v>
      </c>
      <c r="B305">
        <v>85737276</v>
      </c>
      <c r="C305">
        <v>85737240</v>
      </c>
      <c r="D305">
        <v>85198911</v>
      </c>
      <c r="E305">
        <v>1</v>
      </c>
      <c r="F305">
        <v>1</v>
      </c>
      <c r="G305">
        <v>1081</v>
      </c>
      <c r="H305">
        <v>3</v>
      </c>
      <c r="I305" t="s">
        <v>766</v>
      </c>
      <c r="J305" t="s">
        <v>767</v>
      </c>
      <c r="K305" t="s">
        <v>768</v>
      </c>
      <c r="L305">
        <v>1348</v>
      </c>
      <c r="N305">
        <v>1009</v>
      </c>
      <c r="O305" t="s">
        <v>700</v>
      </c>
      <c r="P305" t="s">
        <v>700</v>
      </c>
      <c r="Q305">
        <v>1000</v>
      </c>
      <c r="X305">
        <v>1.1000000000000001E-3</v>
      </c>
      <c r="Y305">
        <v>17868.28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 t="s">
        <v>42</v>
      </c>
      <c r="AG305">
        <v>1.1000000000000001E-3</v>
      </c>
      <c r="AH305">
        <v>2</v>
      </c>
      <c r="AI305">
        <v>85737276</v>
      </c>
      <c r="AJ305">
        <v>301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">
      <c r="A306">
        <f>ROW(Source!A155)</f>
        <v>155</v>
      </c>
      <c r="B306">
        <v>85737277</v>
      </c>
      <c r="C306">
        <v>85737240</v>
      </c>
      <c r="D306">
        <v>85219690</v>
      </c>
      <c r="E306">
        <v>1</v>
      </c>
      <c r="F306">
        <v>1</v>
      </c>
      <c r="G306">
        <v>1081</v>
      </c>
      <c r="H306">
        <v>3</v>
      </c>
      <c r="I306" t="s">
        <v>769</v>
      </c>
      <c r="J306" t="s">
        <v>770</v>
      </c>
      <c r="K306" t="s">
        <v>771</v>
      </c>
      <c r="L306">
        <v>1346</v>
      </c>
      <c r="N306">
        <v>1009</v>
      </c>
      <c r="O306" t="s">
        <v>723</v>
      </c>
      <c r="P306" t="s">
        <v>723</v>
      </c>
      <c r="Q306">
        <v>1</v>
      </c>
      <c r="X306">
        <v>0.04</v>
      </c>
      <c r="Y306">
        <v>19.28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42</v>
      </c>
      <c r="AG306">
        <v>0.04</v>
      </c>
      <c r="AH306">
        <v>2</v>
      </c>
      <c r="AI306">
        <v>85737277</v>
      </c>
      <c r="AJ306">
        <v>304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">
      <c r="A307">
        <f>ROW(Source!A155)</f>
        <v>155</v>
      </c>
      <c r="B307">
        <v>85737278</v>
      </c>
      <c r="C307">
        <v>85737240</v>
      </c>
      <c r="D307">
        <v>85159709</v>
      </c>
      <c r="E307">
        <v>1081</v>
      </c>
      <c r="F307">
        <v>1</v>
      </c>
      <c r="G307">
        <v>1081</v>
      </c>
      <c r="H307">
        <v>3</v>
      </c>
      <c r="I307" t="s">
        <v>852</v>
      </c>
      <c r="J307" t="s">
        <v>3</v>
      </c>
      <c r="K307" t="s">
        <v>853</v>
      </c>
      <c r="L307">
        <v>1354</v>
      </c>
      <c r="N307">
        <v>1010</v>
      </c>
      <c r="O307" t="s">
        <v>146</v>
      </c>
      <c r="P307" t="s">
        <v>146</v>
      </c>
      <c r="Q307">
        <v>1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 t="s">
        <v>42</v>
      </c>
      <c r="AG307">
        <v>2</v>
      </c>
      <c r="AH307">
        <v>3</v>
      </c>
      <c r="AI307">
        <v>-1</v>
      </c>
      <c r="AJ307" t="s">
        <v>3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">
      <c r="A308">
        <f>ROW(Source!A155)</f>
        <v>155</v>
      </c>
      <c r="B308">
        <v>85737279</v>
      </c>
      <c r="C308">
        <v>85737240</v>
      </c>
      <c r="D308">
        <v>85179477</v>
      </c>
      <c r="E308">
        <v>1081</v>
      </c>
      <c r="F308">
        <v>1</v>
      </c>
      <c r="G308">
        <v>1081</v>
      </c>
      <c r="H308">
        <v>3</v>
      </c>
      <c r="I308" t="s">
        <v>840</v>
      </c>
      <c r="J308" t="s">
        <v>3</v>
      </c>
      <c r="K308" t="s">
        <v>841</v>
      </c>
      <c r="L308">
        <v>1354</v>
      </c>
      <c r="N308">
        <v>1010</v>
      </c>
      <c r="O308" t="s">
        <v>146</v>
      </c>
      <c r="P308" t="s">
        <v>146</v>
      </c>
      <c r="Q308">
        <v>1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 t="s">
        <v>42</v>
      </c>
      <c r="AG308">
        <v>1</v>
      </c>
      <c r="AH308">
        <v>3</v>
      </c>
      <c r="AI308">
        <v>-1</v>
      </c>
      <c r="AJ308" t="s">
        <v>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">
      <c r="A309">
        <f>ROW(Source!A156)</f>
        <v>156</v>
      </c>
      <c r="B309">
        <v>85737272</v>
      </c>
      <c r="C309">
        <v>85737240</v>
      </c>
      <c r="D309">
        <v>85164021</v>
      </c>
      <c r="E309">
        <v>1081</v>
      </c>
      <c r="F309">
        <v>1</v>
      </c>
      <c r="G309">
        <v>1081</v>
      </c>
      <c r="H309">
        <v>1</v>
      </c>
      <c r="I309" t="s">
        <v>684</v>
      </c>
      <c r="J309" t="s">
        <v>3</v>
      </c>
      <c r="K309" t="s">
        <v>685</v>
      </c>
      <c r="L309">
        <v>1191</v>
      </c>
      <c r="N309">
        <v>1013</v>
      </c>
      <c r="O309" t="s">
        <v>686</v>
      </c>
      <c r="P309" t="s">
        <v>686</v>
      </c>
      <c r="Q309">
        <v>1</v>
      </c>
      <c r="X309">
        <v>1.47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141</v>
      </c>
      <c r="AG309">
        <v>2.0286</v>
      </c>
      <c r="AH309">
        <v>2</v>
      </c>
      <c r="AI309">
        <v>85737272</v>
      </c>
      <c r="AJ309">
        <v>305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">
      <c r="A310">
        <f>ROW(Source!A156)</f>
        <v>156</v>
      </c>
      <c r="B310">
        <v>85737273</v>
      </c>
      <c r="C310">
        <v>85737240</v>
      </c>
      <c r="D310">
        <v>85229633</v>
      </c>
      <c r="E310">
        <v>1</v>
      </c>
      <c r="F310">
        <v>1</v>
      </c>
      <c r="G310">
        <v>1081</v>
      </c>
      <c r="H310">
        <v>2</v>
      </c>
      <c r="I310" t="s">
        <v>760</v>
      </c>
      <c r="J310" t="s">
        <v>761</v>
      </c>
      <c r="K310" t="s">
        <v>762</v>
      </c>
      <c r="L310">
        <v>1368</v>
      </c>
      <c r="N310">
        <v>1011</v>
      </c>
      <c r="O310" t="s">
        <v>690</v>
      </c>
      <c r="P310" t="s">
        <v>690</v>
      </c>
      <c r="Q310">
        <v>1</v>
      </c>
      <c r="X310">
        <v>0.35</v>
      </c>
      <c r="Y310">
        <v>0</v>
      </c>
      <c r="Z310">
        <v>7.11</v>
      </c>
      <c r="AA310">
        <v>0</v>
      </c>
      <c r="AB310">
        <v>0</v>
      </c>
      <c r="AC310">
        <v>0</v>
      </c>
      <c r="AD310">
        <v>1</v>
      </c>
      <c r="AE310">
        <v>0</v>
      </c>
      <c r="AF310" t="s">
        <v>140</v>
      </c>
      <c r="AG310">
        <v>0.52500000000000002</v>
      </c>
      <c r="AH310">
        <v>2</v>
      </c>
      <c r="AI310">
        <v>85737273</v>
      </c>
      <c r="AJ310">
        <v>306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">
      <c r="A311">
        <f>ROW(Source!A156)</f>
        <v>156</v>
      </c>
      <c r="B311">
        <v>85737274</v>
      </c>
      <c r="C311">
        <v>85737240</v>
      </c>
      <c r="D311">
        <v>85229932</v>
      </c>
      <c r="E311">
        <v>1</v>
      </c>
      <c r="F311">
        <v>1</v>
      </c>
      <c r="G311">
        <v>1081</v>
      </c>
      <c r="H311">
        <v>2</v>
      </c>
      <c r="I311" t="s">
        <v>704</v>
      </c>
      <c r="J311" t="s">
        <v>705</v>
      </c>
      <c r="K311" t="s">
        <v>706</v>
      </c>
      <c r="L311">
        <v>1368</v>
      </c>
      <c r="N311">
        <v>1011</v>
      </c>
      <c r="O311" t="s">
        <v>690</v>
      </c>
      <c r="P311" t="s">
        <v>690</v>
      </c>
      <c r="Q311">
        <v>1</v>
      </c>
      <c r="X311">
        <v>0.02</v>
      </c>
      <c r="Y311">
        <v>0</v>
      </c>
      <c r="Z311">
        <v>83.1</v>
      </c>
      <c r="AA311">
        <v>12.62</v>
      </c>
      <c r="AB311">
        <v>0</v>
      </c>
      <c r="AC311">
        <v>0</v>
      </c>
      <c r="AD311">
        <v>1</v>
      </c>
      <c r="AE311">
        <v>0</v>
      </c>
      <c r="AF311" t="s">
        <v>140</v>
      </c>
      <c r="AG311">
        <v>0.03</v>
      </c>
      <c r="AH311">
        <v>2</v>
      </c>
      <c r="AI311">
        <v>85737274</v>
      </c>
      <c r="AJ311">
        <v>307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">
      <c r="A312">
        <f>ROW(Source!A156)</f>
        <v>156</v>
      </c>
      <c r="B312">
        <v>85737275</v>
      </c>
      <c r="C312">
        <v>85737240</v>
      </c>
      <c r="D312">
        <v>85200102</v>
      </c>
      <c r="E312">
        <v>1</v>
      </c>
      <c r="F312">
        <v>1</v>
      </c>
      <c r="G312">
        <v>1081</v>
      </c>
      <c r="H312">
        <v>3</v>
      </c>
      <c r="I312" t="s">
        <v>763</v>
      </c>
      <c r="J312" t="s">
        <v>764</v>
      </c>
      <c r="K312" t="s">
        <v>765</v>
      </c>
      <c r="L312">
        <v>1348</v>
      </c>
      <c r="N312">
        <v>1009</v>
      </c>
      <c r="O312" t="s">
        <v>700</v>
      </c>
      <c r="P312" t="s">
        <v>700</v>
      </c>
      <c r="Q312">
        <v>1000</v>
      </c>
      <c r="X312">
        <v>1.3999999999999999E-4</v>
      </c>
      <c r="Y312">
        <v>9879.51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 t="s">
        <v>42</v>
      </c>
      <c r="AG312">
        <v>1.3999999999999999E-4</v>
      </c>
      <c r="AH312">
        <v>2</v>
      </c>
      <c r="AI312">
        <v>85737275</v>
      </c>
      <c r="AJ312">
        <v>308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">
      <c r="A313">
        <f>ROW(Source!A156)</f>
        <v>156</v>
      </c>
      <c r="B313">
        <v>85737276</v>
      </c>
      <c r="C313">
        <v>85737240</v>
      </c>
      <c r="D313">
        <v>85198911</v>
      </c>
      <c r="E313">
        <v>1</v>
      </c>
      <c r="F313">
        <v>1</v>
      </c>
      <c r="G313">
        <v>1081</v>
      </c>
      <c r="H313">
        <v>3</v>
      </c>
      <c r="I313" t="s">
        <v>766</v>
      </c>
      <c r="J313" t="s">
        <v>767</v>
      </c>
      <c r="K313" t="s">
        <v>768</v>
      </c>
      <c r="L313">
        <v>1348</v>
      </c>
      <c r="N313">
        <v>1009</v>
      </c>
      <c r="O313" t="s">
        <v>700</v>
      </c>
      <c r="P313" t="s">
        <v>700</v>
      </c>
      <c r="Q313">
        <v>1000</v>
      </c>
      <c r="X313">
        <v>1.1000000000000001E-3</v>
      </c>
      <c r="Y313">
        <v>17868.28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 t="s">
        <v>42</v>
      </c>
      <c r="AG313">
        <v>1.1000000000000001E-3</v>
      </c>
      <c r="AH313">
        <v>2</v>
      </c>
      <c r="AI313">
        <v>85737276</v>
      </c>
      <c r="AJ313">
        <v>309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">
      <c r="A314">
        <f>ROW(Source!A156)</f>
        <v>156</v>
      </c>
      <c r="B314">
        <v>85737277</v>
      </c>
      <c r="C314">
        <v>85737240</v>
      </c>
      <c r="D314">
        <v>85219690</v>
      </c>
      <c r="E314">
        <v>1</v>
      </c>
      <c r="F314">
        <v>1</v>
      </c>
      <c r="G314">
        <v>1081</v>
      </c>
      <c r="H314">
        <v>3</v>
      </c>
      <c r="I314" t="s">
        <v>769</v>
      </c>
      <c r="J314" t="s">
        <v>770</v>
      </c>
      <c r="K314" t="s">
        <v>771</v>
      </c>
      <c r="L314">
        <v>1346</v>
      </c>
      <c r="N314">
        <v>1009</v>
      </c>
      <c r="O314" t="s">
        <v>723</v>
      </c>
      <c r="P314" t="s">
        <v>723</v>
      </c>
      <c r="Q314">
        <v>1</v>
      </c>
      <c r="X314">
        <v>0.04</v>
      </c>
      <c r="Y314">
        <v>19.28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 t="s">
        <v>42</v>
      </c>
      <c r="AG314">
        <v>0.04</v>
      </c>
      <c r="AH314">
        <v>2</v>
      </c>
      <c r="AI314">
        <v>85737277</v>
      </c>
      <c r="AJ314">
        <v>312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">
      <c r="A315">
        <f>ROW(Source!A156)</f>
        <v>156</v>
      </c>
      <c r="B315">
        <v>85737278</v>
      </c>
      <c r="C315">
        <v>85737240</v>
      </c>
      <c r="D315">
        <v>85159709</v>
      </c>
      <c r="E315">
        <v>1081</v>
      </c>
      <c r="F315">
        <v>1</v>
      </c>
      <c r="G315">
        <v>1081</v>
      </c>
      <c r="H315">
        <v>3</v>
      </c>
      <c r="I315" t="s">
        <v>852</v>
      </c>
      <c r="J315" t="s">
        <v>3</v>
      </c>
      <c r="K315" t="s">
        <v>853</v>
      </c>
      <c r="L315">
        <v>1354</v>
      </c>
      <c r="N315">
        <v>1010</v>
      </c>
      <c r="O315" t="s">
        <v>146</v>
      </c>
      <c r="P315" t="s">
        <v>146</v>
      </c>
      <c r="Q315">
        <v>1</v>
      </c>
      <c r="X315">
        <v>2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 t="s">
        <v>42</v>
      </c>
      <c r="AG315">
        <v>2</v>
      </c>
      <c r="AH315">
        <v>3</v>
      </c>
      <c r="AI315">
        <v>-1</v>
      </c>
      <c r="AJ315" t="s">
        <v>3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">
      <c r="A316">
        <f>ROW(Source!A156)</f>
        <v>156</v>
      </c>
      <c r="B316">
        <v>85737279</v>
      </c>
      <c r="C316">
        <v>85737240</v>
      </c>
      <c r="D316">
        <v>85179477</v>
      </c>
      <c r="E316">
        <v>1081</v>
      </c>
      <c r="F316">
        <v>1</v>
      </c>
      <c r="G316">
        <v>1081</v>
      </c>
      <c r="H316">
        <v>3</v>
      </c>
      <c r="I316" t="s">
        <v>840</v>
      </c>
      <c r="J316" t="s">
        <v>3</v>
      </c>
      <c r="K316" t="s">
        <v>841</v>
      </c>
      <c r="L316">
        <v>1354</v>
      </c>
      <c r="N316">
        <v>1010</v>
      </c>
      <c r="O316" t="s">
        <v>146</v>
      </c>
      <c r="P316" t="s">
        <v>146</v>
      </c>
      <c r="Q316">
        <v>1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 t="s">
        <v>42</v>
      </c>
      <c r="AG316">
        <v>1</v>
      </c>
      <c r="AH316">
        <v>3</v>
      </c>
      <c r="AI316">
        <v>-1</v>
      </c>
      <c r="AJ316" t="s">
        <v>3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">
      <c r="A317">
        <f>ROW(Source!A161)</f>
        <v>161</v>
      </c>
      <c r="B317">
        <v>85737282</v>
      </c>
      <c r="C317">
        <v>85737229</v>
      </c>
      <c r="D317">
        <v>85164021</v>
      </c>
      <c r="E317">
        <v>1081</v>
      </c>
      <c r="F317">
        <v>1</v>
      </c>
      <c r="G317">
        <v>1081</v>
      </c>
      <c r="H317">
        <v>1</v>
      </c>
      <c r="I317" t="s">
        <v>684</v>
      </c>
      <c r="J317" t="s">
        <v>3</v>
      </c>
      <c r="K317" t="s">
        <v>685</v>
      </c>
      <c r="L317">
        <v>1191</v>
      </c>
      <c r="N317">
        <v>1013</v>
      </c>
      <c r="O317" t="s">
        <v>686</v>
      </c>
      <c r="P317" t="s">
        <v>686</v>
      </c>
      <c r="Q317">
        <v>1</v>
      </c>
      <c r="X317">
        <v>2.6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1</v>
      </c>
      <c r="AF317" t="s">
        <v>141</v>
      </c>
      <c r="AG317">
        <v>3.5879999999999996</v>
      </c>
      <c r="AH317">
        <v>2</v>
      </c>
      <c r="AI317">
        <v>85737282</v>
      </c>
      <c r="AJ317">
        <v>313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">
      <c r="A318">
        <f>ROW(Source!A161)</f>
        <v>161</v>
      </c>
      <c r="B318">
        <v>85737283</v>
      </c>
      <c r="C318">
        <v>85737229</v>
      </c>
      <c r="D318">
        <v>85229633</v>
      </c>
      <c r="E318">
        <v>1</v>
      </c>
      <c r="F318">
        <v>1</v>
      </c>
      <c r="G318">
        <v>1081</v>
      </c>
      <c r="H318">
        <v>2</v>
      </c>
      <c r="I318" t="s">
        <v>760</v>
      </c>
      <c r="J318" t="s">
        <v>761</v>
      </c>
      <c r="K318" t="s">
        <v>762</v>
      </c>
      <c r="L318">
        <v>1368</v>
      </c>
      <c r="N318">
        <v>1011</v>
      </c>
      <c r="O318" t="s">
        <v>690</v>
      </c>
      <c r="P318" t="s">
        <v>690</v>
      </c>
      <c r="Q318">
        <v>1</v>
      </c>
      <c r="X318">
        <v>0.63</v>
      </c>
      <c r="Y318">
        <v>0</v>
      </c>
      <c r="Z318">
        <v>7.11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140</v>
      </c>
      <c r="AG318">
        <v>0.94499999999999995</v>
      </c>
      <c r="AH318">
        <v>2</v>
      </c>
      <c r="AI318">
        <v>85737283</v>
      </c>
      <c r="AJ318">
        <v>314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">
      <c r="A319">
        <f>ROW(Source!A161)</f>
        <v>161</v>
      </c>
      <c r="B319">
        <v>85737284</v>
      </c>
      <c r="C319">
        <v>85737229</v>
      </c>
      <c r="D319">
        <v>85229932</v>
      </c>
      <c r="E319">
        <v>1</v>
      </c>
      <c r="F319">
        <v>1</v>
      </c>
      <c r="G319">
        <v>1081</v>
      </c>
      <c r="H319">
        <v>2</v>
      </c>
      <c r="I319" t="s">
        <v>704</v>
      </c>
      <c r="J319" t="s">
        <v>705</v>
      </c>
      <c r="K319" t="s">
        <v>706</v>
      </c>
      <c r="L319">
        <v>1368</v>
      </c>
      <c r="N319">
        <v>1011</v>
      </c>
      <c r="O319" t="s">
        <v>690</v>
      </c>
      <c r="P319" t="s">
        <v>690</v>
      </c>
      <c r="Q319">
        <v>1</v>
      </c>
      <c r="X319">
        <v>0.02</v>
      </c>
      <c r="Y319">
        <v>0</v>
      </c>
      <c r="Z319">
        <v>83.1</v>
      </c>
      <c r="AA319">
        <v>12.62</v>
      </c>
      <c r="AB319">
        <v>0</v>
      </c>
      <c r="AC319">
        <v>0</v>
      </c>
      <c r="AD319">
        <v>1</v>
      </c>
      <c r="AE319">
        <v>0</v>
      </c>
      <c r="AF319" t="s">
        <v>140</v>
      </c>
      <c r="AG319">
        <v>0.03</v>
      </c>
      <c r="AH319">
        <v>2</v>
      </c>
      <c r="AI319">
        <v>85737284</v>
      </c>
      <c r="AJ319">
        <v>315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">
      <c r="A320">
        <f>ROW(Source!A161)</f>
        <v>161</v>
      </c>
      <c r="B320">
        <v>85737285</v>
      </c>
      <c r="C320">
        <v>85737229</v>
      </c>
      <c r="D320">
        <v>85200102</v>
      </c>
      <c r="E320">
        <v>1</v>
      </c>
      <c r="F320">
        <v>1</v>
      </c>
      <c r="G320">
        <v>1081</v>
      </c>
      <c r="H320">
        <v>3</v>
      </c>
      <c r="I320" t="s">
        <v>763</v>
      </c>
      <c r="J320" t="s">
        <v>764</v>
      </c>
      <c r="K320" t="s">
        <v>765</v>
      </c>
      <c r="L320">
        <v>1348</v>
      </c>
      <c r="N320">
        <v>1009</v>
      </c>
      <c r="O320" t="s">
        <v>700</v>
      </c>
      <c r="P320" t="s">
        <v>700</v>
      </c>
      <c r="Q320">
        <v>1000</v>
      </c>
      <c r="X320">
        <v>3.3E-4</v>
      </c>
      <c r="Y320">
        <v>9879.51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 t="s">
        <v>42</v>
      </c>
      <c r="AG320">
        <v>3.3E-4</v>
      </c>
      <c r="AH320">
        <v>2</v>
      </c>
      <c r="AI320">
        <v>85737285</v>
      </c>
      <c r="AJ320">
        <v>316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">
      <c r="A321">
        <f>ROW(Source!A161)</f>
        <v>161</v>
      </c>
      <c r="B321">
        <v>85737286</v>
      </c>
      <c r="C321">
        <v>85737229</v>
      </c>
      <c r="D321">
        <v>85198911</v>
      </c>
      <c r="E321">
        <v>1</v>
      </c>
      <c r="F321">
        <v>1</v>
      </c>
      <c r="G321">
        <v>1081</v>
      </c>
      <c r="H321">
        <v>3</v>
      </c>
      <c r="I321" t="s">
        <v>766</v>
      </c>
      <c r="J321" t="s">
        <v>767</v>
      </c>
      <c r="K321" t="s">
        <v>768</v>
      </c>
      <c r="L321">
        <v>1348</v>
      </c>
      <c r="N321">
        <v>1009</v>
      </c>
      <c r="O321" t="s">
        <v>700</v>
      </c>
      <c r="P321" t="s">
        <v>700</v>
      </c>
      <c r="Q321">
        <v>1000</v>
      </c>
      <c r="X321">
        <v>2.0699999999999998E-3</v>
      </c>
      <c r="Y321">
        <v>17868.28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 t="s">
        <v>42</v>
      </c>
      <c r="AG321">
        <v>2.0699999999999998E-3</v>
      </c>
      <c r="AH321">
        <v>2</v>
      </c>
      <c r="AI321">
        <v>85737286</v>
      </c>
      <c r="AJ321">
        <v>317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">
      <c r="A322">
        <f>ROW(Source!A161)</f>
        <v>161</v>
      </c>
      <c r="B322">
        <v>85737287</v>
      </c>
      <c r="C322">
        <v>85737229</v>
      </c>
      <c r="D322">
        <v>85219690</v>
      </c>
      <c r="E322">
        <v>1</v>
      </c>
      <c r="F322">
        <v>1</v>
      </c>
      <c r="G322">
        <v>1081</v>
      </c>
      <c r="H322">
        <v>3</v>
      </c>
      <c r="I322" t="s">
        <v>769</v>
      </c>
      <c r="J322" t="s">
        <v>770</v>
      </c>
      <c r="K322" t="s">
        <v>771</v>
      </c>
      <c r="L322">
        <v>1346</v>
      </c>
      <c r="N322">
        <v>1009</v>
      </c>
      <c r="O322" t="s">
        <v>723</v>
      </c>
      <c r="P322" t="s">
        <v>723</v>
      </c>
      <c r="Q322">
        <v>1</v>
      </c>
      <c r="X322">
        <v>0.1</v>
      </c>
      <c r="Y322">
        <v>19.28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 t="s">
        <v>42</v>
      </c>
      <c r="AG322">
        <v>0.1</v>
      </c>
      <c r="AH322">
        <v>2</v>
      </c>
      <c r="AI322">
        <v>85737287</v>
      </c>
      <c r="AJ322">
        <v>321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">
      <c r="A323">
        <f>ROW(Source!A161)</f>
        <v>161</v>
      </c>
      <c r="B323">
        <v>85737288</v>
      </c>
      <c r="C323">
        <v>85737229</v>
      </c>
      <c r="D323">
        <v>85159709</v>
      </c>
      <c r="E323">
        <v>1081</v>
      </c>
      <c r="F323">
        <v>1</v>
      </c>
      <c r="G323">
        <v>1081</v>
      </c>
      <c r="H323">
        <v>3</v>
      </c>
      <c r="I323" t="s">
        <v>852</v>
      </c>
      <c r="J323" t="s">
        <v>3</v>
      </c>
      <c r="K323" t="s">
        <v>853</v>
      </c>
      <c r="L323">
        <v>1354</v>
      </c>
      <c r="N323">
        <v>1010</v>
      </c>
      <c r="O323" t="s">
        <v>146</v>
      </c>
      <c r="P323" t="s">
        <v>146</v>
      </c>
      <c r="Q323">
        <v>1</v>
      </c>
      <c r="X323">
        <v>2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 t="s">
        <v>42</v>
      </c>
      <c r="AG323">
        <v>2</v>
      </c>
      <c r="AH323">
        <v>3</v>
      </c>
      <c r="AI323">
        <v>-1</v>
      </c>
      <c r="AJ323" t="s">
        <v>3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">
      <c r="A324">
        <f>ROW(Source!A161)</f>
        <v>161</v>
      </c>
      <c r="B324">
        <v>85737289</v>
      </c>
      <c r="C324">
        <v>85737229</v>
      </c>
      <c r="D324">
        <v>85179477</v>
      </c>
      <c r="E324">
        <v>1081</v>
      </c>
      <c r="F324">
        <v>1</v>
      </c>
      <c r="G324">
        <v>1081</v>
      </c>
      <c r="H324">
        <v>3</v>
      </c>
      <c r="I324" t="s">
        <v>840</v>
      </c>
      <c r="J324" t="s">
        <v>3</v>
      </c>
      <c r="K324" t="s">
        <v>841</v>
      </c>
      <c r="L324">
        <v>1354</v>
      </c>
      <c r="N324">
        <v>1010</v>
      </c>
      <c r="O324" t="s">
        <v>146</v>
      </c>
      <c r="P324" t="s">
        <v>146</v>
      </c>
      <c r="Q324">
        <v>1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 t="s">
        <v>42</v>
      </c>
      <c r="AG324">
        <v>1</v>
      </c>
      <c r="AH324">
        <v>3</v>
      </c>
      <c r="AI324">
        <v>-1</v>
      </c>
      <c r="AJ324" t="s">
        <v>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">
      <c r="A325">
        <f>ROW(Source!A162)</f>
        <v>162</v>
      </c>
      <c r="B325">
        <v>85737282</v>
      </c>
      <c r="C325">
        <v>85737229</v>
      </c>
      <c r="D325">
        <v>85164021</v>
      </c>
      <c r="E325">
        <v>1081</v>
      </c>
      <c r="F325">
        <v>1</v>
      </c>
      <c r="G325">
        <v>1081</v>
      </c>
      <c r="H325">
        <v>1</v>
      </c>
      <c r="I325" t="s">
        <v>684</v>
      </c>
      <c r="J325" t="s">
        <v>3</v>
      </c>
      <c r="K325" t="s">
        <v>685</v>
      </c>
      <c r="L325">
        <v>1191</v>
      </c>
      <c r="N325">
        <v>1013</v>
      </c>
      <c r="O325" t="s">
        <v>686</v>
      </c>
      <c r="P325" t="s">
        <v>686</v>
      </c>
      <c r="Q325">
        <v>1</v>
      </c>
      <c r="X325">
        <v>2.6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1</v>
      </c>
      <c r="AF325" t="s">
        <v>141</v>
      </c>
      <c r="AG325">
        <v>3.5879999999999996</v>
      </c>
      <c r="AH325">
        <v>2</v>
      </c>
      <c r="AI325">
        <v>85737282</v>
      </c>
      <c r="AJ325">
        <v>322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">
      <c r="A326">
        <f>ROW(Source!A162)</f>
        <v>162</v>
      </c>
      <c r="B326">
        <v>85737283</v>
      </c>
      <c r="C326">
        <v>85737229</v>
      </c>
      <c r="D326">
        <v>85229633</v>
      </c>
      <c r="E326">
        <v>1</v>
      </c>
      <c r="F326">
        <v>1</v>
      </c>
      <c r="G326">
        <v>1081</v>
      </c>
      <c r="H326">
        <v>2</v>
      </c>
      <c r="I326" t="s">
        <v>760</v>
      </c>
      <c r="J326" t="s">
        <v>761</v>
      </c>
      <c r="K326" t="s">
        <v>762</v>
      </c>
      <c r="L326">
        <v>1368</v>
      </c>
      <c r="N326">
        <v>1011</v>
      </c>
      <c r="O326" t="s">
        <v>690</v>
      </c>
      <c r="P326" t="s">
        <v>690</v>
      </c>
      <c r="Q326">
        <v>1</v>
      </c>
      <c r="X326">
        <v>0.63</v>
      </c>
      <c r="Y326">
        <v>0</v>
      </c>
      <c r="Z326">
        <v>7.11</v>
      </c>
      <c r="AA326">
        <v>0</v>
      </c>
      <c r="AB326">
        <v>0</v>
      </c>
      <c r="AC326">
        <v>0</v>
      </c>
      <c r="AD326">
        <v>1</v>
      </c>
      <c r="AE326">
        <v>0</v>
      </c>
      <c r="AF326" t="s">
        <v>140</v>
      </c>
      <c r="AG326">
        <v>0.94499999999999995</v>
      </c>
      <c r="AH326">
        <v>2</v>
      </c>
      <c r="AI326">
        <v>85737283</v>
      </c>
      <c r="AJ326">
        <v>323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">
      <c r="A327">
        <f>ROW(Source!A162)</f>
        <v>162</v>
      </c>
      <c r="B327">
        <v>85737284</v>
      </c>
      <c r="C327">
        <v>85737229</v>
      </c>
      <c r="D327">
        <v>85229932</v>
      </c>
      <c r="E327">
        <v>1</v>
      </c>
      <c r="F327">
        <v>1</v>
      </c>
      <c r="G327">
        <v>1081</v>
      </c>
      <c r="H327">
        <v>2</v>
      </c>
      <c r="I327" t="s">
        <v>704</v>
      </c>
      <c r="J327" t="s">
        <v>705</v>
      </c>
      <c r="K327" t="s">
        <v>706</v>
      </c>
      <c r="L327">
        <v>1368</v>
      </c>
      <c r="N327">
        <v>1011</v>
      </c>
      <c r="O327" t="s">
        <v>690</v>
      </c>
      <c r="P327" t="s">
        <v>690</v>
      </c>
      <c r="Q327">
        <v>1</v>
      </c>
      <c r="X327">
        <v>0.02</v>
      </c>
      <c r="Y327">
        <v>0</v>
      </c>
      <c r="Z327">
        <v>83.1</v>
      </c>
      <c r="AA327">
        <v>12.62</v>
      </c>
      <c r="AB327">
        <v>0</v>
      </c>
      <c r="AC327">
        <v>0</v>
      </c>
      <c r="AD327">
        <v>1</v>
      </c>
      <c r="AE327">
        <v>0</v>
      </c>
      <c r="AF327" t="s">
        <v>140</v>
      </c>
      <c r="AG327">
        <v>0.03</v>
      </c>
      <c r="AH327">
        <v>2</v>
      </c>
      <c r="AI327">
        <v>85737284</v>
      </c>
      <c r="AJ327">
        <v>324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">
      <c r="A328">
        <f>ROW(Source!A162)</f>
        <v>162</v>
      </c>
      <c r="B328">
        <v>85737285</v>
      </c>
      <c r="C328">
        <v>85737229</v>
      </c>
      <c r="D328">
        <v>85200102</v>
      </c>
      <c r="E328">
        <v>1</v>
      </c>
      <c r="F328">
        <v>1</v>
      </c>
      <c r="G328">
        <v>1081</v>
      </c>
      <c r="H328">
        <v>3</v>
      </c>
      <c r="I328" t="s">
        <v>763</v>
      </c>
      <c r="J328" t="s">
        <v>764</v>
      </c>
      <c r="K328" t="s">
        <v>765</v>
      </c>
      <c r="L328">
        <v>1348</v>
      </c>
      <c r="N328">
        <v>1009</v>
      </c>
      <c r="O328" t="s">
        <v>700</v>
      </c>
      <c r="P328" t="s">
        <v>700</v>
      </c>
      <c r="Q328">
        <v>1000</v>
      </c>
      <c r="X328">
        <v>3.3E-4</v>
      </c>
      <c r="Y328">
        <v>9879.51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 t="s">
        <v>42</v>
      </c>
      <c r="AG328">
        <v>3.3E-4</v>
      </c>
      <c r="AH328">
        <v>2</v>
      </c>
      <c r="AI328">
        <v>85737285</v>
      </c>
      <c r="AJ328">
        <v>325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">
      <c r="A329">
        <f>ROW(Source!A162)</f>
        <v>162</v>
      </c>
      <c r="B329">
        <v>85737286</v>
      </c>
      <c r="C329">
        <v>85737229</v>
      </c>
      <c r="D329">
        <v>85198911</v>
      </c>
      <c r="E329">
        <v>1</v>
      </c>
      <c r="F329">
        <v>1</v>
      </c>
      <c r="G329">
        <v>1081</v>
      </c>
      <c r="H329">
        <v>3</v>
      </c>
      <c r="I329" t="s">
        <v>766</v>
      </c>
      <c r="J329" t="s">
        <v>767</v>
      </c>
      <c r="K329" t="s">
        <v>768</v>
      </c>
      <c r="L329">
        <v>1348</v>
      </c>
      <c r="N329">
        <v>1009</v>
      </c>
      <c r="O329" t="s">
        <v>700</v>
      </c>
      <c r="P329" t="s">
        <v>700</v>
      </c>
      <c r="Q329">
        <v>1000</v>
      </c>
      <c r="X329">
        <v>2.0699999999999998E-3</v>
      </c>
      <c r="Y329">
        <v>17868.28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 t="s">
        <v>42</v>
      </c>
      <c r="AG329">
        <v>2.0699999999999998E-3</v>
      </c>
      <c r="AH329">
        <v>2</v>
      </c>
      <c r="AI329">
        <v>85737286</v>
      </c>
      <c r="AJ329">
        <v>326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">
      <c r="A330">
        <f>ROW(Source!A162)</f>
        <v>162</v>
      </c>
      <c r="B330">
        <v>85737287</v>
      </c>
      <c r="C330">
        <v>85737229</v>
      </c>
      <c r="D330">
        <v>85219690</v>
      </c>
      <c r="E330">
        <v>1</v>
      </c>
      <c r="F330">
        <v>1</v>
      </c>
      <c r="G330">
        <v>1081</v>
      </c>
      <c r="H330">
        <v>3</v>
      </c>
      <c r="I330" t="s">
        <v>769</v>
      </c>
      <c r="J330" t="s">
        <v>770</v>
      </c>
      <c r="K330" t="s">
        <v>771</v>
      </c>
      <c r="L330">
        <v>1346</v>
      </c>
      <c r="N330">
        <v>1009</v>
      </c>
      <c r="O330" t="s">
        <v>723</v>
      </c>
      <c r="P330" t="s">
        <v>723</v>
      </c>
      <c r="Q330">
        <v>1</v>
      </c>
      <c r="X330">
        <v>0.1</v>
      </c>
      <c r="Y330">
        <v>19.28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 t="s">
        <v>42</v>
      </c>
      <c r="AG330">
        <v>0.1</v>
      </c>
      <c r="AH330">
        <v>2</v>
      </c>
      <c r="AI330">
        <v>85737287</v>
      </c>
      <c r="AJ330">
        <v>330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">
      <c r="A331">
        <f>ROW(Source!A162)</f>
        <v>162</v>
      </c>
      <c r="B331">
        <v>85737288</v>
      </c>
      <c r="C331">
        <v>85737229</v>
      </c>
      <c r="D331">
        <v>85159709</v>
      </c>
      <c r="E331">
        <v>1081</v>
      </c>
      <c r="F331">
        <v>1</v>
      </c>
      <c r="G331">
        <v>1081</v>
      </c>
      <c r="H331">
        <v>3</v>
      </c>
      <c r="I331" t="s">
        <v>852</v>
      </c>
      <c r="J331" t="s">
        <v>3</v>
      </c>
      <c r="K331" t="s">
        <v>853</v>
      </c>
      <c r="L331">
        <v>1354</v>
      </c>
      <c r="N331">
        <v>1010</v>
      </c>
      <c r="O331" t="s">
        <v>146</v>
      </c>
      <c r="P331" t="s">
        <v>146</v>
      </c>
      <c r="Q331">
        <v>1</v>
      </c>
      <c r="X331">
        <v>2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42</v>
      </c>
      <c r="AG331">
        <v>2</v>
      </c>
      <c r="AH331">
        <v>3</v>
      </c>
      <c r="AI331">
        <v>-1</v>
      </c>
      <c r="AJ331" t="s">
        <v>3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">
      <c r="A332">
        <f>ROW(Source!A162)</f>
        <v>162</v>
      </c>
      <c r="B332">
        <v>85737289</v>
      </c>
      <c r="C332">
        <v>85737229</v>
      </c>
      <c r="D332">
        <v>85179477</v>
      </c>
      <c r="E332">
        <v>1081</v>
      </c>
      <c r="F332">
        <v>1</v>
      </c>
      <c r="G332">
        <v>1081</v>
      </c>
      <c r="H332">
        <v>3</v>
      </c>
      <c r="I332" t="s">
        <v>840</v>
      </c>
      <c r="J332" t="s">
        <v>3</v>
      </c>
      <c r="K332" t="s">
        <v>841</v>
      </c>
      <c r="L332">
        <v>1354</v>
      </c>
      <c r="N332">
        <v>1010</v>
      </c>
      <c r="O332" t="s">
        <v>146</v>
      </c>
      <c r="P332" t="s">
        <v>146</v>
      </c>
      <c r="Q332">
        <v>1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t="s">
        <v>42</v>
      </c>
      <c r="AG332">
        <v>1</v>
      </c>
      <c r="AH332">
        <v>3</v>
      </c>
      <c r="AI332">
        <v>-1</v>
      </c>
      <c r="AJ332" t="s">
        <v>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">
      <c r="A333">
        <f>ROW(Source!A169)</f>
        <v>169</v>
      </c>
      <c r="B333">
        <v>85737303</v>
      </c>
      <c r="C333">
        <v>85737301</v>
      </c>
      <c r="D333">
        <v>85164021</v>
      </c>
      <c r="E333">
        <v>1081</v>
      </c>
      <c r="F333">
        <v>1</v>
      </c>
      <c r="G333">
        <v>1081</v>
      </c>
      <c r="H333">
        <v>1</v>
      </c>
      <c r="I333" t="s">
        <v>684</v>
      </c>
      <c r="J333" t="s">
        <v>3</v>
      </c>
      <c r="K333" t="s">
        <v>685</v>
      </c>
      <c r="L333">
        <v>1191</v>
      </c>
      <c r="N333">
        <v>1013</v>
      </c>
      <c r="O333" t="s">
        <v>686</v>
      </c>
      <c r="P333" t="s">
        <v>686</v>
      </c>
      <c r="Q333">
        <v>1</v>
      </c>
      <c r="X333">
        <v>5.01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1</v>
      </c>
      <c r="AF333" t="s">
        <v>141</v>
      </c>
      <c r="AG333">
        <v>6.9137999999999984</v>
      </c>
      <c r="AH333">
        <v>2</v>
      </c>
      <c r="AI333">
        <v>85737303</v>
      </c>
      <c r="AJ333">
        <v>331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">
      <c r="A334">
        <f>ROW(Source!A169)</f>
        <v>169</v>
      </c>
      <c r="B334">
        <v>85737304</v>
      </c>
      <c r="C334">
        <v>85737301</v>
      </c>
      <c r="D334">
        <v>85198960</v>
      </c>
      <c r="E334">
        <v>1</v>
      </c>
      <c r="F334">
        <v>1</v>
      </c>
      <c r="G334">
        <v>1081</v>
      </c>
      <c r="H334">
        <v>3</v>
      </c>
      <c r="I334" t="s">
        <v>714</v>
      </c>
      <c r="J334" t="s">
        <v>715</v>
      </c>
      <c r="K334" t="s">
        <v>716</v>
      </c>
      <c r="L334">
        <v>1339</v>
      </c>
      <c r="N334">
        <v>1007</v>
      </c>
      <c r="O334" t="s">
        <v>694</v>
      </c>
      <c r="P334" t="s">
        <v>694</v>
      </c>
      <c r="Q334">
        <v>1</v>
      </c>
      <c r="X334">
        <v>1</v>
      </c>
      <c r="Y334">
        <v>7.07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 t="s">
        <v>42</v>
      </c>
      <c r="AG334">
        <v>1</v>
      </c>
      <c r="AH334">
        <v>2</v>
      </c>
      <c r="AI334">
        <v>85737304</v>
      </c>
      <c r="AJ334">
        <v>332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">
      <c r="A335">
        <f>ROW(Source!A169)</f>
        <v>169</v>
      </c>
      <c r="B335">
        <v>85737305</v>
      </c>
      <c r="C335">
        <v>85737301</v>
      </c>
      <c r="D335">
        <v>85200671</v>
      </c>
      <c r="E335">
        <v>1</v>
      </c>
      <c r="F335">
        <v>1</v>
      </c>
      <c r="G335">
        <v>1081</v>
      </c>
      <c r="H335">
        <v>3</v>
      </c>
      <c r="I335" t="s">
        <v>730</v>
      </c>
      <c r="J335" t="s">
        <v>731</v>
      </c>
      <c r="K335" t="s">
        <v>732</v>
      </c>
      <c r="L335">
        <v>1346</v>
      </c>
      <c r="N335">
        <v>1009</v>
      </c>
      <c r="O335" t="s">
        <v>723</v>
      </c>
      <c r="P335" t="s">
        <v>723</v>
      </c>
      <c r="Q335">
        <v>1</v>
      </c>
      <c r="X335">
        <v>0.02</v>
      </c>
      <c r="Y335">
        <v>37.979999999999997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 t="s">
        <v>42</v>
      </c>
      <c r="AG335">
        <v>0.02</v>
      </c>
      <c r="AH335">
        <v>2</v>
      </c>
      <c r="AI335">
        <v>85737305</v>
      </c>
      <c r="AJ335">
        <v>333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">
      <c r="A336">
        <f>ROW(Source!A169)</f>
        <v>169</v>
      </c>
      <c r="B336">
        <v>85737306</v>
      </c>
      <c r="C336">
        <v>85737301</v>
      </c>
      <c r="D336">
        <v>85199230</v>
      </c>
      <c r="E336">
        <v>1</v>
      </c>
      <c r="F336">
        <v>1</v>
      </c>
      <c r="G336">
        <v>1081</v>
      </c>
      <c r="H336">
        <v>3</v>
      </c>
      <c r="I336" t="s">
        <v>736</v>
      </c>
      <c r="J336" t="s">
        <v>737</v>
      </c>
      <c r="K336" t="s">
        <v>738</v>
      </c>
      <c r="L336">
        <v>1348</v>
      </c>
      <c r="N336">
        <v>1009</v>
      </c>
      <c r="O336" t="s">
        <v>700</v>
      </c>
      <c r="P336" t="s">
        <v>700</v>
      </c>
      <c r="Q336">
        <v>1000</v>
      </c>
      <c r="X336">
        <v>5.0000000000000002E-5</v>
      </c>
      <c r="Y336">
        <v>16214.84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42</v>
      </c>
      <c r="AG336">
        <v>5.0000000000000002E-5</v>
      </c>
      <c r="AH336">
        <v>2</v>
      </c>
      <c r="AI336">
        <v>85737306</v>
      </c>
      <c r="AJ336">
        <v>334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">
      <c r="A337">
        <f>ROW(Source!A169)</f>
        <v>169</v>
      </c>
      <c r="B337">
        <v>85737307</v>
      </c>
      <c r="C337">
        <v>85737301</v>
      </c>
      <c r="D337">
        <v>85199398</v>
      </c>
      <c r="E337">
        <v>1</v>
      </c>
      <c r="F337">
        <v>1</v>
      </c>
      <c r="G337">
        <v>1081</v>
      </c>
      <c r="H337">
        <v>3</v>
      </c>
      <c r="I337" t="s">
        <v>739</v>
      </c>
      <c r="J337" t="s">
        <v>740</v>
      </c>
      <c r="K337" t="s">
        <v>741</v>
      </c>
      <c r="L337">
        <v>1346</v>
      </c>
      <c r="N337">
        <v>1009</v>
      </c>
      <c r="O337" t="s">
        <v>723</v>
      </c>
      <c r="P337" t="s">
        <v>723</v>
      </c>
      <c r="Q337">
        <v>1</v>
      </c>
      <c r="X337">
        <v>0.02</v>
      </c>
      <c r="Y337">
        <v>20.190000000000001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 t="s">
        <v>42</v>
      </c>
      <c r="AG337">
        <v>0.02</v>
      </c>
      <c r="AH337">
        <v>2</v>
      </c>
      <c r="AI337">
        <v>85737307</v>
      </c>
      <c r="AJ337">
        <v>335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">
      <c r="A338">
        <f>ROW(Source!A170)</f>
        <v>170</v>
      </c>
      <c r="B338">
        <v>85737303</v>
      </c>
      <c r="C338">
        <v>85737301</v>
      </c>
      <c r="D338">
        <v>85164021</v>
      </c>
      <c r="E338">
        <v>1081</v>
      </c>
      <c r="F338">
        <v>1</v>
      </c>
      <c r="G338">
        <v>1081</v>
      </c>
      <c r="H338">
        <v>1</v>
      </c>
      <c r="I338" t="s">
        <v>684</v>
      </c>
      <c r="J338" t="s">
        <v>3</v>
      </c>
      <c r="K338" t="s">
        <v>685</v>
      </c>
      <c r="L338">
        <v>1191</v>
      </c>
      <c r="N338">
        <v>1013</v>
      </c>
      <c r="O338" t="s">
        <v>686</v>
      </c>
      <c r="P338" t="s">
        <v>686</v>
      </c>
      <c r="Q338">
        <v>1</v>
      </c>
      <c r="X338">
        <v>5.01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1</v>
      </c>
      <c r="AF338" t="s">
        <v>141</v>
      </c>
      <c r="AG338">
        <v>6.9137999999999984</v>
      </c>
      <c r="AH338">
        <v>2</v>
      </c>
      <c r="AI338">
        <v>85737303</v>
      </c>
      <c r="AJ338">
        <v>336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">
      <c r="A339">
        <f>ROW(Source!A170)</f>
        <v>170</v>
      </c>
      <c r="B339">
        <v>85737304</v>
      </c>
      <c r="C339">
        <v>85737301</v>
      </c>
      <c r="D339">
        <v>85198960</v>
      </c>
      <c r="E339">
        <v>1</v>
      </c>
      <c r="F339">
        <v>1</v>
      </c>
      <c r="G339">
        <v>1081</v>
      </c>
      <c r="H339">
        <v>3</v>
      </c>
      <c r="I339" t="s">
        <v>714</v>
      </c>
      <c r="J339" t="s">
        <v>715</v>
      </c>
      <c r="K339" t="s">
        <v>716</v>
      </c>
      <c r="L339">
        <v>1339</v>
      </c>
      <c r="N339">
        <v>1007</v>
      </c>
      <c r="O339" t="s">
        <v>694</v>
      </c>
      <c r="P339" t="s">
        <v>694</v>
      </c>
      <c r="Q339">
        <v>1</v>
      </c>
      <c r="X339">
        <v>1</v>
      </c>
      <c r="Y339">
        <v>7.07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 t="s">
        <v>42</v>
      </c>
      <c r="AG339">
        <v>1</v>
      </c>
      <c r="AH339">
        <v>2</v>
      </c>
      <c r="AI339">
        <v>85737304</v>
      </c>
      <c r="AJ339">
        <v>337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">
      <c r="A340">
        <f>ROW(Source!A170)</f>
        <v>170</v>
      </c>
      <c r="B340">
        <v>85737305</v>
      </c>
      <c r="C340">
        <v>85737301</v>
      </c>
      <c r="D340">
        <v>85200671</v>
      </c>
      <c r="E340">
        <v>1</v>
      </c>
      <c r="F340">
        <v>1</v>
      </c>
      <c r="G340">
        <v>1081</v>
      </c>
      <c r="H340">
        <v>3</v>
      </c>
      <c r="I340" t="s">
        <v>730</v>
      </c>
      <c r="J340" t="s">
        <v>731</v>
      </c>
      <c r="K340" t="s">
        <v>732</v>
      </c>
      <c r="L340">
        <v>1346</v>
      </c>
      <c r="N340">
        <v>1009</v>
      </c>
      <c r="O340" t="s">
        <v>723</v>
      </c>
      <c r="P340" t="s">
        <v>723</v>
      </c>
      <c r="Q340">
        <v>1</v>
      </c>
      <c r="X340">
        <v>0.02</v>
      </c>
      <c r="Y340">
        <v>37.979999999999997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 t="s">
        <v>42</v>
      </c>
      <c r="AG340">
        <v>0.02</v>
      </c>
      <c r="AH340">
        <v>2</v>
      </c>
      <c r="AI340">
        <v>85737305</v>
      </c>
      <c r="AJ340">
        <v>338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">
      <c r="A341">
        <f>ROW(Source!A170)</f>
        <v>170</v>
      </c>
      <c r="B341">
        <v>85737306</v>
      </c>
      <c r="C341">
        <v>85737301</v>
      </c>
      <c r="D341">
        <v>85199230</v>
      </c>
      <c r="E341">
        <v>1</v>
      </c>
      <c r="F341">
        <v>1</v>
      </c>
      <c r="G341">
        <v>1081</v>
      </c>
      <c r="H341">
        <v>3</v>
      </c>
      <c r="I341" t="s">
        <v>736</v>
      </c>
      <c r="J341" t="s">
        <v>737</v>
      </c>
      <c r="K341" t="s">
        <v>738</v>
      </c>
      <c r="L341">
        <v>1348</v>
      </c>
      <c r="N341">
        <v>1009</v>
      </c>
      <c r="O341" t="s">
        <v>700</v>
      </c>
      <c r="P341" t="s">
        <v>700</v>
      </c>
      <c r="Q341">
        <v>1000</v>
      </c>
      <c r="X341">
        <v>5.0000000000000002E-5</v>
      </c>
      <c r="Y341">
        <v>16214.84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 t="s">
        <v>42</v>
      </c>
      <c r="AG341">
        <v>5.0000000000000002E-5</v>
      </c>
      <c r="AH341">
        <v>2</v>
      </c>
      <c r="AI341">
        <v>85737306</v>
      </c>
      <c r="AJ341">
        <v>339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">
      <c r="A342">
        <f>ROW(Source!A170)</f>
        <v>170</v>
      </c>
      <c r="B342">
        <v>85737307</v>
      </c>
      <c r="C342">
        <v>85737301</v>
      </c>
      <c r="D342">
        <v>85199398</v>
      </c>
      <c r="E342">
        <v>1</v>
      </c>
      <c r="F342">
        <v>1</v>
      </c>
      <c r="G342">
        <v>1081</v>
      </c>
      <c r="H342">
        <v>3</v>
      </c>
      <c r="I342" t="s">
        <v>739</v>
      </c>
      <c r="J342" t="s">
        <v>740</v>
      </c>
      <c r="K342" t="s">
        <v>741</v>
      </c>
      <c r="L342">
        <v>1346</v>
      </c>
      <c r="N342">
        <v>1009</v>
      </c>
      <c r="O342" t="s">
        <v>723</v>
      </c>
      <c r="P342" t="s">
        <v>723</v>
      </c>
      <c r="Q342">
        <v>1</v>
      </c>
      <c r="X342">
        <v>0.02</v>
      </c>
      <c r="Y342">
        <v>20.190000000000001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 t="s">
        <v>42</v>
      </c>
      <c r="AG342">
        <v>0.02</v>
      </c>
      <c r="AH342">
        <v>2</v>
      </c>
      <c r="AI342">
        <v>85737307</v>
      </c>
      <c r="AJ342">
        <v>340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">
      <c r="A343">
        <f>ROW(Source!A171)</f>
        <v>171</v>
      </c>
      <c r="B343">
        <v>85737308</v>
      </c>
      <c r="C343">
        <v>85737302</v>
      </c>
      <c r="D343">
        <v>85164021</v>
      </c>
      <c r="E343">
        <v>1081</v>
      </c>
      <c r="F343">
        <v>1</v>
      </c>
      <c r="G343">
        <v>1081</v>
      </c>
      <c r="H343">
        <v>1</v>
      </c>
      <c r="I343" t="s">
        <v>684</v>
      </c>
      <c r="J343" t="s">
        <v>3</v>
      </c>
      <c r="K343" t="s">
        <v>685</v>
      </c>
      <c r="L343">
        <v>1191</v>
      </c>
      <c r="N343">
        <v>1013</v>
      </c>
      <c r="O343" t="s">
        <v>686</v>
      </c>
      <c r="P343" t="s">
        <v>686</v>
      </c>
      <c r="Q343">
        <v>1</v>
      </c>
      <c r="X343">
        <v>5.01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1</v>
      </c>
      <c r="AF343" t="s">
        <v>141</v>
      </c>
      <c r="AG343">
        <v>6.9137999999999984</v>
      </c>
      <c r="AH343">
        <v>2</v>
      </c>
      <c r="AI343">
        <v>85737308</v>
      </c>
      <c r="AJ343">
        <v>341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">
      <c r="A344">
        <f>ROW(Source!A171)</f>
        <v>171</v>
      </c>
      <c r="B344">
        <v>85737309</v>
      </c>
      <c r="C344">
        <v>85737302</v>
      </c>
      <c r="D344">
        <v>85198960</v>
      </c>
      <c r="E344">
        <v>1</v>
      </c>
      <c r="F344">
        <v>1</v>
      </c>
      <c r="G344">
        <v>1081</v>
      </c>
      <c r="H344">
        <v>3</v>
      </c>
      <c r="I344" t="s">
        <v>714</v>
      </c>
      <c r="J344" t="s">
        <v>715</v>
      </c>
      <c r="K344" t="s">
        <v>716</v>
      </c>
      <c r="L344">
        <v>1339</v>
      </c>
      <c r="N344">
        <v>1007</v>
      </c>
      <c r="O344" t="s">
        <v>694</v>
      </c>
      <c r="P344" t="s">
        <v>694</v>
      </c>
      <c r="Q344">
        <v>1</v>
      </c>
      <c r="X344">
        <v>3.8</v>
      </c>
      <c r="Y344">
        <v>7.07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 t="s">
        <v>42</v>
      </c>
      <c r="AG344">
        <v>3.8</v>
      </c>
      <c r="AH344">
        <v>2</v>
      </c>
      <c r="AI344">
        <v>85737309</v>
      </c>
      <c r="AJ344">
        <v>342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">
      <c r="A345">
        <f>ROW(Source!A171)</f>
        <v>171</v>
      </c>
      <c r="B345">
        <v>85737310</v>
      </c>
      <c r="C345">
        <v>85737302</v>
      </c>
      <c r="D345">
        <v>85200671</v>
      </c>
      <c r="E345">
        <v>1</v>
      </c>
      <c r="F345">
        <v>1</v>
      </c>
      <c r="G345">
        <v>1081</v>
      </c>
      <c r="H345">
        <v>3</v>
      </c>
      <c r="I345" t="s">
        <v>730</v>
      </c>
      <c r="J345" t="s">
        <v>731</v>
      </c>
      <c r="K345" t="s">
        <v>732</v>
      </c>
      <c r="L345">
        <v>1346</v>
      </c>
      <c r="N345">
        <v>1009</v>
      </c>
      <c r="O345" t="s">
        <v>723</v>
      </c>
      <c r="P345" t="s">
        <v>723</v>
      </c>
      <c r="Q345">
        <v>1</v>
      </c>
      <c r="X345">
        <v>0.02</v>
      </c>
      <c r="Y345">
        <v>37.979999999999997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 t="s">
        <v>42</v>
      </c>
      <c r="AG345">
        <v>0.02</v>
      </c>
      <c r="AH345">
        <v>2</v>
      </c>
      <c r="AI345">
        <v>85737310</v>
      </c>
      <c r="AJ345">
        <v>343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">
      <c r="A346">
        <f>ROW(Source!A171)</f>
        <v>171</v>
      </c>
      <c r="B346">
        <v>85737311</v>
      </c>
      <c r="C346">
        <v>85737302</v>
      </c>
      <c r="D346">
        <v>85199230</v>
      </c>
      <c r="E346">
        <v>1</v>
      </c>
      <c r="F346">
        <v>1</v>
      </c>
      <c r="G346">
        <v>1081</v>
      </c>
      <c r="H346">
        <v>3</v>
      </c>
      <c r="I346" t="s">
        <v>736</v>
      </c>
      <c r="J346" t="s">
        <v>737</v>
      </c>
      <c r="K346" t="s">
        <v>738</v>
      </c>
      <c r="L346">
        <v>1348</v>
      </c>
      <c r="N346">
        <v>1009</v>
      </c>
      <c r="O346" t="s">
        <v>700</v>
      </c>
      <c r="P346" t="s">
        <v>700</v>
      </c>
      <c r="Q346">
        <v>1000</v>
      </c>
      <c r="X346">
        <v>5.0000000000000002E-5</v>
      </c>
      <c r="Y346">
        <v>16214.84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 t="s">
        <v>42</v>
      </c>
      <c r="AG346">
        <v>5.0000000000000002E-5</v>
      </c>
      <c r="AH346">
        <v>2</v>
      </c>
      <c r="AI346">
        <v>85737311</v>
      </c>
      <c r="AJ346">
        <v>344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">
      <c r="A347">
        <f>ROW(Source!A171)</f>
        <v>171</v>
      </c>
      <c r="B347">
        <v>85737312</v>
      </c>
      <c r="C347">
        <v>85737302</v>
      </c>
      <c r="D347">
        <v>85199398</v>
      </c>
      <c r="E347">
        <v>1</v>
      </c>
      <c r="F347">
        <v>1</v>
      </c>
      <c r="G347">
        <v>1081</v>
      </c>
      <c r="H347">
        <v>3</v>
      </c>
      <c r="I347" t="s">
        <v>739</v>
      </c>
      <c r="J347" t="s">
        <v>740</v>
      </c>
      <c r="K347" t="s">
        <v>741</v>
      </c>
      <c r="L347">
        <v>1346</v>
      </c>
      <c r="N347">
        <v>1009</v>
      </c>
      <c r="O347" t="s">
        <v>723</v>
      </c>
      <c r="P347" t="s">
        <v>723</v>
      </c>
      <c r="Q347">
        <v>1</v>
      </c>
      <c r="X347">
        <v>0.02</v>
      </c>
      <c r="Y347">
        <v>20.190000000000001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 t="s">
        <v>42</v>
      </c>
      <c r="AG347">
        <v>0.02</v>
      </c>
      <c r="AH347">
        <v>2</v>
      </c>
      <c r="AI347">
        <v>85737312</v>
      </c>
      <c r="AJ347">
        <v>345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">
      <c r="A348">
        <f>ROW(Source!A172)</f>
        <v>172</v>
      </c>
      <c r="B348">
        <v>85737308</v>
      </c>
      <c r="C348">
        <v>85737302</v>
      </c>
      <c r="D348">
        <v>85164021</v>
      </c>
      <c r="E348">
        <v>1081</v>
      </c>
      <c r="F348">
        <v>1</v>
      </c>
      <c r="G348">
        <v>1081</v>
      </c>
      <c r="H348">
        <v>1</v>
      </c>
      <c r="I348" t="s">
        <v>684</v>
      </c>
      <c r="J348" t="s">
        <v>3</v>
      </c>
      <c r="K348" t="s">
        <v>685</v>
      </c>
      <c r="L348">
        <v>1191</v>
      </c>
      <c r="N348">
        <v>1013</v>
      </c>
      <c r="O348" t="s">
        <v>686</v>
      </c>
      <c r="P348" t="s">
        <v>686</v>
      </c>
      <c r="Q348">
        <v>1</v>
      </c>
      <c r="X348">
        <v>5.01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1</v>
      </c>
      <c r="AF348" t="s">
        <v>141</v>
      </c>
      <c r="AG348">
        <v>6.9137999999999984</v>
      </c>
      <c r="AH348">
        <v>2</v>
      </c>
      <c r="AI348">
        <v>85737308</v>
      </c>
      <c r="AJ348">
        <v>346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">
      <c r="A349">
        <f>ROW(Source!A172)</f>
        <v>172</v>
      </c>
      <c r="B349">
        <v>85737309</v>
      </c>
      <c r="C349">
        <v>85737302</v>
      </c>
      <c r="D349">
        <v>85198960</v>
      </c>
      <c r="E349">
        <v>1</v>
      </c>
      <c r="F349">
        <v>1</v>
      </c>
      <c r="G349">
        <v>1081</v>
      </c>
      <c r="H349">
        <v>3</v>
      </c>
      <c r="I349" t="s">
        <v>714</v>
      </c>
      <c r="J349" t="s">
        <v>715</v>
      </c>
      <c r="K349" t="s">
        <v>716</v>
      </c>
      <c r="L349">
        <v>1339</v>
      </c>
      <c r="N349">
        <v>1007</v>
      </c>
      <c r="O349" t="s">
        <v>694</v>
      </c>
      <c r="P349" t="s">
        <v>694</v>
      </c>
      <c r="Q349">
        <v>1</v>
      </c>
      <c r="X349">
        <v>3.8</v>
      </c>
      <c r="Y349">
        <v>7.07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 t="s">
        <v>42</v>
      </c>
      <c r="AG349">
        <v>3.8</v>
      </c>
      <c r="AH349">
        <v>2</v>
      </c>
      <c r="AI349">
        <v>85737309</v>
      </c>
      <c r="AJ349">
        <v>347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">
      <c r="A350">
        <f>ROW(Source!A172)</f>
        <v>172</v>
      </c>
      <c r="B350">
        <v>85737310</v>
      </c>
      <c r="C350">
        <v>85737302</v>
      </c>
      <c r="D350">
        <v>85200671</v>
      </c>
      <c r="E350">
        <v>1</v>
      </c>
      <c r="F350">
        <v>1</v>
      </c>
      <c r="G350">
        <v>1081</v>
      </c>
      <c r="H350">
        <v>3</v>
      </c>
      <c r="I350" t="s">
        <v>730</v>
      </c>
      <c r="J350" t="s">
        <v>731</v>
      </c>
      <c r="K350" t="s">
        <v>732</v>
      </c>
      <c r="L350">
        <v>1346</v>
      </c>
      <c r="N350">
        <v>1009</v>
      </c>
      <c r="O350" t="s">
        <v>723</v>
      </c>
      <c r="P350" t="s">
        <v>723</v>
      </c>
      <c r="Q350">
        <v>1</v>
      </c>
      <c r="X350">
        <v>0.02</v>
      </c>
      <c r="Y350">
        <v>37.979999999999997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42</v>
      </c>
      <c r="AG350">
        <v>0.02</v>
      </c>
      <c r="AH350">
        <v>2</v>
      </c>
      <c r="AI350">
        <v>85737310</v>
      </c>
      <c r="AJ350">
        <v>348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">
      <c r="A351">
        <f>ROW(Source!A172)</f>
        <v>172</v>
      </c>
      <c r="B351">
        <v>85737311</v>
      </c>
      <c r="C351">
        <v>85737302</v>
      </c>
      <c r="D351">
        <v>85199230</v>
      </c>
      <c r="E351">
        <v>1</v>
      </c>
      <c r="F351">
        <v>1</v>
      </c>
      <c r="G351">
        <v>1081</v>
      </c>
      <c r="H351">
        <v>3</v>
      </c>
      <c r="I351" t="s">
        <v>736</v>
      </c>
      <c r="J351" t="s">
        <v>737</v>
      </c>
      <c r="K351" t="s">
        <v>738</v>
      </c>
      <c r="L351">
        <v>1348</v>
      </c>
      <c r="N351">
        <v>1009</v>
      </c>
      <c r="O351" t="s">
        <v>700</v>
      </c>
      <c r="P351" t="s">
        <v>700</v>
      </c>
      <c r="Q351">
        <v>1000</v>
      </c>
      <c r="X351">
        <v>5.0000000000000002E-5</v>
      </c>
      <c r="Y351">
        <v>16214.84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 t="s">
        <v>42</v>
      </c>
      <c r="AG351">
        <v>5.0000000000000002E-5</v>
      </c>
      <c r="AH351">
        <v>2</v>
      </c>
      <c r="AI351">
        <v>85737311</v>
      </c>
      <c r="AJ351">
        <v>349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">
      <c r="A352">
        <f>ROW(Source!A172)</f>
        <v>172</v>
      </c>
      <c r="B352">
        <v>85737312</v>
      </c>
      <c r="C352">
        <v>85737302</v>
      </c>
      <c r="D352">
        <v>85199398</v>
      </c>
      <c r="E352">
        <v>1</v>
      </c>
      <c r="F352">
        <v>1</v>
      </c>
      <c r="G352">
        <v>1081</v>
      </c>
      <c r="H352">
        <v>3</v>
      </c>
      <c r="I352" t="s">
        <v>739</v>
      </c>
      <c r="J352" t="s">
        <v>740</v>
      </c>
      <c r="K352" t="s">
        <v>741</v>
      </c>
      <c r="L352">
        <v>1346</v>
      </c>
      <c r="N352">
        <v>1009</v>
      </c>
      <c r="O352" t="s">
        <v>723</v>
      </c>
      <c r="P352" t="s">
        <v>723</v>
      </c>
      <c r="Q352">
        <v>1</v>
      </c>
      <c r="X352">
        <v>0.02</v>
      </c>
      <c r="Y352">
        <v>20.190000000000001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 t="s">
        <v>42</v>
      </c>
      <c r="AG352">
        <v>0.02</v>
      </c>
      <c r="AH352">
        <v>2</v>
      </c>
      <c r="AI352">
        <v>85737312</v>
      </c>
      <c r="AJ352">
        <v>350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">
      <c r="A353">
        <f>ROW(Source!A173)</f>
        <v>173</v>
      </c>
      <c r="B353">
        <v>85737314</v>
      </c>
      <c r="C353">
        <v>85737313</v>
      </c>
      <c r="D353">
        <v>85164021</v>
      </c>
      <c r="E353">
        <v>1081</v>
      </c>
      <c r="F353">
        <v>1</v>
      </c>
      <c r="G353">
        <v>1081</v>
      </c>
      <c r="H353">
        <v>1</v>
      </c>
      <c r="I353" t="s">
        <v>684</v>
      </c>
      <c r="J353" t="s">
        <v>3</v>
      </c>
      <c r="K353" t="s">
        <v>685</v>
      </c>
      <c r="L353">
        <v>1191</v>
      </c>
      <c r="N353">
        <v>1013</v>
      </c>
      <c r="O353" t="s">
        <v>686</v>
      </c>
      <c r="P353" t="s">
        <v>686</v>
      </c>
      <c r="Q353">
        <v>1</v>
      </c>
      <c r="X353">
        <v>2.2000000000000002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1</v>
      </c>
      <c r="AF353" t="s">
        <v>141</v>
      </c>
      <c r="AG353">
        <v>3.0359999999999996</v>
      </c>
      <c r="AH353">
        <v>2</v>
      </c>
      <c r="AI353">
        <v>85737314</v>
      </c>
      <c r="AJ353">
        <v>351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">
      <c r="A354">
        <f>ROW(Source!A173)</f>
        <v>173</v>
      </c>
      <c r="B354">
        <v>85737315</v>
      </c>
      <c r="C354">
        <v>85737313</v>
      </c>
      <c r="D354">
        <v>85229932</v>
      </c>
      <c r="E354">
        <v>1</v>
      </c>
      <c r="F354">
        <v>1</v>
      </c>
      <c r="G354">
        <v>1081</v>
      </c>
      <c r="H354">
        <v>2</v>
      </c>
      <c r="I354" t="s">
        <v>704</v>
      </c>
      <c r="J354" t="s">
        <v>705</v>
      </c>
      <c r="K354" t="s">
        <v>706</v>
      </c>
      <c r="L354">
        <v>1368</v>
      </c>
      <c r="N354">
        <v>1011</v>
      </c>
      <c r="O354" t="s">
        <v>690</v>
      </c>
      <c r="P354" t="s">
        <v>690</v>
      </c>
      <c r="Q354">
        <v>1</v>
      </c>
      <c r="X354">
        <v>8.9999999999999993E-3</v>
      </c>
      <c r="Y354">
        <v>0</v>
      </c>
      <c r="Z354">
        <v>83.1</v>
      </c>
      <c r="AA354">
        <v>12.62</v>
      </c>
      <c r="AB354">
        <v>0</v>
      </c>
      <c r="AC354">
        <v>0</v>
      </c>
      <c r="AD354">
        <v>1</v>
      </c>
      <c r="AE354">
        <v>0</v>
      </c>
      <c r="AF354" t="s">
        <v>140</v>
      </c>
      <c r="AG354">
        <v>1.35E-2</v>
      </c>
      <c r="AH354">
        <v>2</v>
      </c>
      <c r="AI354">
        <v>85737315</v>
      </c>
      <c r="AJ354">
        <v>352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">
      <c r="A355">
        <f>ROW(Source!A173)</f>
        <v>173</v>
      </c>
      <c r="B355">
        <v>85737316</v>
      </c>
      <c r="C355">
        <v>85737313</v>
      </c>
      <c r="D355">
        <v>85201445</v>
      </c>
      <c r="E355">
        <v>1</v>
      </c>
      <c r="F355">
        <v>1</v>
      </c>
      <c r="G355">
        <v>1081</v>
      </c>
      <c r="H355">
        <v>3</v>
      </c>
      <c r="I355" t="s">
        <v>772</v>
      </c>
      <c r="J355" t="s">
        <v>773</v>
      </c>
      <c r="K355" t="s">
        <v>774</v>
      </c>
      <c r="L355">
        <v>1346</v>
      </c>
      <c r="N355">
        <v>1009</v>
      </c>
      <c r="O355" t="s">
        <v>723</v>
      </c>
      <c r="P355" t="s">
        <v>723</v>
      </c>
      <c r="Q355">
        <v>1</v>
      </c>
      <c r="X355">
        <v>1.6400000000000001E-2</v>
      </c>
      <c r="Y355">
        <v>53.33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 t="s">
        <v>42</v>
      </c>
      <c r="AG355">
        <v>1.6400000000000001E-2</v>
      </c>
      <c r="AH355">
        <v>2</v>
      </c>
      <c r="AI355">
        <v>85737316</v>
      </c>
      <c r="AJ355">
        <v>360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">
      <c r="A356">
        <f>ROW(Source!A173)</f>
        <v>173</v>
      </c>
      <c r="B356">
        <v>85737317</v>
      </c>
      <c r="C356">
        <v>85737313</v>
      </c>
      <c r="D356">
        <v>85199181</v>
      </c>
      <c r="E356">
        <v>1</v>
      </c>
      <c r="F356">
        <v>1</v>
      </c>
      <c r="G356">
        <v>1081</v>
      </c>
      <c r="H356">
        <v>3</v>
      </c>
      <c r="I356" t="s">
        <v>775</v>
      </c>
      <c r="J356" t="s">
        <v>776</v>
      </c>
      <c r="K356" t="s">
        <v>777</v>
      </c>
      <c r="L356">
        <v>1354</v>
      </c>
      <c r="N356">
        <v>1010</v>
      </c>
      <c r="O356" t="s">
        <v>146</v>
      </c>
      <c r="P356" t="s">
        <v>146</v>
      </c>
      <c r="Q356">
        <v>1</v>
      </c>
      <c r="X356">
        <v>30</v>
      </c>
      <c r="Y356">
        <v>0.75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 t="s">
        <v>42</v>
      </c>
      <c r="AG356">
        <v>30</v>
      </c>
      <c r="AH356">
        <v>2</v>
      </c>
      <c r="AI356">
        <v>85737317</v>
      </c>
      <c r="AJ356">
        <v>361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">
      <c r="A357">
        <f>ROW(Source!A173)</f>
        <v>173</v>
      </c>
      <c r="B357">
        <v>85737318</v>
      </c>
      <c r="C357">
        <v>85737313</v>
      </c>
      <c r="D357">
        <v>85199227</v>
      </c>
      <c r="E357">
        <v>1</v>
      </c>
      <c r="F357">
        <v>1</v>
      </c>
      <c r="G357">
        <v>1081</v>
      </c>
      <c r="H357">
        <v>3</v>
      </c>
      <c r="I357" t="s">
        <v>360</v>
      </c>
      <c r="J357" t="s">
        <v>362</v>
      </c>
      <c r="K357" t="s">
        <v>361</v>
      </c>
      <c r="L357">
        <v>1296</v>
      </c>
      <c r="N357">
        <v>1002</v>
      </c>
      <c r="O357" t="s">
        <v>357</v>
      </c>
      <c r="P357" t="s">
        <v>357</v>
      </c>
      <c r="Q357">
        <v>1</v>
      </c>
      <c r="X357">
        <v>0.93</v>
      </c>
      <c r="Y357">
        <v>34.74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 t="s">
        <v>42</v>
      </c>
      <c r="AG357">
        <v>0.93</v>
      </c>
      <c r="AH357">
        <v>2</v>
      </c>
      <c r="AI357">
        <v>85737318</v>
      </c>
      <c r="AJ357">
        <v>362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">
      <c r="A358">
        <f>ROW(Source!A173)</f>
        <v>173</v>
      </c>
      <c r="B358">
        <v>85737319</v>
      </c>
      <c r="C358">
        <v>85737313</v>
      </c>
      <c r="D358">
        <v>85165026</v>
      </c>
      <c r="E358">
        <v>1081</v>
      </c>
      <c r="F358">
        <v>1</v>
      </c>
      <c r="G358">
        <v>1081</v>
      </c>
      <c r="H358">
        <v>3</v>
      </c>
      <c r="I358" t="s">
        <v>854</v>
      </c>
      <c r="J358" t="s">
        <v>3</v>
      </c>
      <c r="K358" t="s">
        <v>855</v>
      </c>
      <c r="L358">
        <v>1301</v>
      </c>
      <c r="N358">
        <v>1003</v>
      </c>
      <c r="O358" t="s">
        <v>156</v>
      </c>
      <c r="P358" t="s">
        <v>156</v>
      </c>
      <c r="Q358">
        <v>1</v>
      </c>
      <c r="X358">
        <v>15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42</v>
      </c>
      <c r="AG358">
        <v>15</v>
      </c>
      <c r="AH358">
        <v>3</v>
      </c>
      <c r="AI358">
        <v>-1</v>
      </c>
      <c r="AJ358" t="s">
        <v>3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">
      <c r="A359">
        <f>ROW(Source!A173)</f>
        <v>173</v>
      </c>
      <c r="B359">
        <v>85737320</v>
      </c>
      <c r="C359">
        <v>85737313</v>
      </c>
      <c r="D359">
        <v>85165053</v>
      </c>
      <c r="E359">
        <v>1081</v>
      </c>
      <c r="F359">
        <v>1</v>
      </c>
      <c r="G359">
        <v>1081</v>
      </c>
      <c r="H359">
        <v>3</v>
      </c>
      <c r="I359" t="s">
        <v>856</v>
      </c>
      <c r="J359" t="s">
        <v>3</v>
      </c>
      <c r="K359" t="s">
        <v>857</v>
      </c>
      <c r="L359">
        <v>1327</v>
      </c>
      <c r="N359">
        <v>1005</v>
      </c>
      <c r="O359" t="s">
        <v>858</v>
      </c>
      <c r="P359" t="s">
        <v>858</v>
      </c>
      <c r="Q359">
        <v>1</v>
      </c>
      <c r="X359">
        <v>0.25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 t="s">
        <v>42</v>
      </c>
      <c r="AG359">
        <v>0.25</v>
      </c>
      <c r="AH359">
        <v>3</v>
      </c>
      <c r="AI359">
        <v>-1</v>
      </c>
      <c r="AJ359" t="s">
        <v>3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">
      <c r="A360">
        <f>ROW(Source!A173)</f>
        <v>173</v>
      </c>
      <c r="B360">
        <v>85737321</v>
      </c>
      <c r="C360">
        <v>85737313</v>
      </c>
      <c r="D360">
        <v>85166514</v>
      </c>
      <c r="E360">
        <v>1081</v>
      </c>
      <c r="F360">
        <v>1</v>
      </c>
      <c r="G360">
        <v>1081</v>
      </c>
      <c r="H360">
        <v>3</v>
      </c>
      <c r="I360" t="s">
        <v>859</v>
      </c>
      <c r="J360" t="s">
        <v>3</v>
      </c>
      <c r="K360" t="s">
        <v>860</v>
      </c>
      <c r="L360">
        <v>1301</v>
      </c>
      <c r="N360">
        <v>1003</v>
      </c>
      <c r="O360" t="s">
        <v>156</v>
      </c>
      <c r="P360" t="s">
        <v>156</v>
      </c>
      <c r="Q360">
        <v>1</v>
      </c>
      <c r="X360">
        <v>10.5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 t="s">
        <v>42</v>
      </c>
      <c r="AG360">
        <v>10.5</v>
      </c>
      <c r="AH360">
        <v>3</v>
      </c>
      <c r="AI360">
        <v>-1</v>
      </c>
      <c r="AJ360" t="s">
        <v>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">
      <c r="A361">
        <f>ROW(Source!A173)</f>
        <v>173</v>
      </c>
      <c r="B361">
        <v>85737322</v>
      </c>
      <c r="C361">
        <v>85737313</v>
      </c>
      <c r="D361">
        <v>85169601</v>
      </c>
      <c r="E361">
        <v>1081</v>
      </c>
      <c r="F361">
        <v>1</v>
      </c>
      <c r="G361">
        <v>1081</v>
      </c>
      <c r="H361">
        <v>3</v>
      </c>
      <c r="I361" t="s">
        <v>861</v>
      </c>
      <c r="J361" t="s">
        <v>3</v>
      </c>
      <c r="K361" t="s">
        <v>862</v>
      </c>
      <c r="L361">
        <v>1296</v>
      </c>
      <c r="N361">
        <v>1002</v>
      </c>
      <c r="O361" t="s">
        <v>357</v>
      </c>
      <c r="P361" t="s">
        <v>357</v>
      </c>
      <c r="Q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 t="s">
        <v>42</v>
      </c>
      <c r="AG361">
        <v>0</v>
      </c>
      <c r="AH361">
        <v>3</v>
      </c>
      <c r="AI361">
        <v>-1</v>
      </c>
      <c r="AJ361" t="s">
        <v>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">
      <c r="A362">
        <f>ROW(Source!A174)</f>
        <v>174</v>
      </c>
      <c r="B362">
        <v>85737314</v>
      </c>
      <c r="C362">
        <v>85737313</v>
      </c>
      <c r="D362">
        <v>85164021</v>
      </c>
      <c r="E362">
        <v>1081</v>
      </c>
      <c r="F362">
        <v>1</v>
      </c>
      <c r="G362">
        <v>1081</v>
      </c>
      <c r="H362">
        <v>1</v>
      </c>
      <c r="I362" t="s">
        <v>684</v>
      </c>
      <c r="J362" t="s">
        <v>3</v>
      </c>
      <c r="K362" t="s">
        <v>685</v>
      </c>
      <c r="L362">
        <v>1191</v>
      </c>
      <c r="N362">
        <v>1013</v>
      </c>
      <c r="O362" t="s">
        <v>686</v>
      </c>
      <c r="P362" t="s">
        <v>686</v>
      </c>
      <c r="Q362">
        <v>1</v>
      </c>
      <c r="X362">
        <v>2.2000000000000002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1</v>
      </c>
      <c r="AF362" t="s">
        <v>141</v>
      </c>
      <c r="AG362">
        <v>3.0359999999999996</v>
      </c>
      <c r="AH362">
        <v>2</v>
      </c>
      <c r="AI362">
        <v>85737314</v>
      </c>
      <c r="AJ362">
        <v>364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">
      <c r="A363">
        <f>ROW(Source!A174)</f>
        <v>174</v>
      </c>
      <c r="B363">
        <v>85737315</v>
      </c>
      <c r="C363">
        <v>85737313</v>
      </c>
      <c r="D363">
        <v>85229932</v>
      </c>
      <c r="E363">
        <v>1</v>
      </c>
      <c r="F363">
        <v>1</v>
      </c>
      <c r="G363">
        <v>1081</v>
      </c>
      <c r="H363">
        <v>2</v>
      </c>
      <c r="I363" t="s">
        <v>704</v>
      </c>
      <c r="J363" t="s">
        <v>705</v>
      </c>
      <c r="K363" t="s">
        <v>706</v>
      </c>
      <c r="L363">
        <v>1368</v>
      </c>
      <c r="N363">
        <v>1011</v>
      </c>
      <c r="O363" t="s">
        <v>690</v>
      </c>
      <c r="P363" t="s">
        <v>690</v>
      </c>
      <c r="Q363">
        <v>1</v>
      </c>
      <c r="X363">
        <v>8.9999999999999993E-3</v>
      </c>
      <c r="Y363">
        <v>0</v>
      </c>
      <c r="Z363">
        <v>83.1</v>
      </c>
      <c r="AA363">
        <v>12.62</v>
      </c>
      <c r="AB363">
        <v>0</v>
      </c>
      <c r="AC363">
        <v>0</v>
      </c>
      <c r="AD363">
        <v>1</v>
      </c>
      <c r="AE363">
        <v>0</v>
      </c>
      <c r="AF363" t="s">
        <v>140</v>
      </c>
      <c r="AG363">
        <v>1.35E-2</v>
      </c>
      <c r="AH363">
        <v>2</v>
      </c>
      <c r="AI363">
        <v>85737315</v>
      </c>
      <c r="AJ363">
        <v>365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">
      <c r="A364">
        <f>ROW(Source!A174)</f>
        <v>174</v>
      </c>
      <c r="B364">
        <v>85737316</v>
      </c>
      <c r="C364">
        <v>85737313</v>
      </c>
      <c r="D364">
        <v>85201445</v>
      </c>
      <c r="E364">
        <v>1</v>
      </c>
      <c r="F364">
        <v>1</v>
      </c>
      <c r="G364">
        <v>1081</v>
      </c>
      <c r="H364">
        <v>3</v>
      </c>
      <c r="I364" t="s">
        <v>772</v>
      </c>
      <c r="J364" t="s">
        <v>773</v>
      </c>
      <c r="K364" t="s">
        <v>774</v>
      </c>
      <c r="L364">
        <v>1346</v>
      </c>
      <c r="N364">
        <v>1009</v>
      </c>
      <c r="O364" t="s">
        <v>723</v>
      </c>
      <c r="P364" t="s">
        <v>723</v>
      </c>
      <c r="Q364">
        <v>1</v>
      </c>
      <c r="X364">
        <v>1.6400000000000001E-2</v>
      </c>
      <c r="Y364">
        <v>53.33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 t="s">
        <v>42</v>
      </c>
      <c r="AG364">
        <v>1.6400000000000001E-2</v>
      </c>
      <c r="AH364">
        <v>2</v>
      </c>
      <c r="AI364">
        <v>85737316</v>
      </c>
      <c r="AJ364">
        <v>373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">
      <c r="A365">
        <f>ROW(Source!A174)</f>
        <v>174</v>
      </c>
      <c r="B365">
        <v>85737317</v>
      </c>
      <c r="C365">
        <v>85737313</v>
      </c>
      <c r="D365">
        <v>85199181</v>
      </c>
      <c r="E365">
        <v>1</v>
      </c>
      <c r="F365">
        <v>1</v>
      </c>
      <c r="G365">
        <v>1081</v>
      </c>
      <c r="H365">
        <v>3</v>
      </c>
      <c r="I365" t="s">
        <v>775</v>
      </c>
      <c r="J365" t="s">
        <v>776</v>
      </c>
      <c r="K365" t="s">
        <v>777</v>
      </c>
      <c r="L365">
        <v>1354</v>
      </c>
      <c r="N365">
        <v>1010</v>
      </c>
      <c r="O365" t="s">
        <v>146</v>
      </c>
      <c r="P365" t="s">
        <v>146</v>
      </c>
      <c r="Q365">
        <v>1</v>
      </c>
      <c r="X365">
        <v>30</v>
      </c>
      <c r="Y365">
        <v>0.75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 t="s">
        <v>42</v>
      </c>
      <c r="AG365">
        <v>30</v>
      </c>
      <c r="AH365">
        <v>2</v>
      </c>
      <c r="AI365">
        <v>85737317</v>
      </c>
      <c r="AJ365">
        <v>374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">
      <c r="A366">
        <f>ROW(Source!A174)</f>
        <v>174</v>
      </c>
      <c r="B366">
        <v>85737318</v>
      </c>
      <c r="C366">
        <v>85737313</v>
      </c>
      <c r="D366">
        <v>85199227</v>
      </c>
      <c r="E366">
        <v>1</v>
      </c>
      <c r="F366">
        <v>1</v>
      </c>
      <c r="G366">
        <v>1081</v>
      </c>
      <c r="H366">
        <v>3</v>
      </c>
      <c r="I366" t="s">
        <v>360</v>
      </c>
      <c r="J366" t="s">
        <v>362</v>
      </c>
      <c r="K366" t="s">
        <v>361</v>
      </c>
      <c r="L366">
        <v>1296</v>
      </c>
      <c r="N366">
        <v>1002</v>
      </c>
      <c r="O366" t="s">
        <v>357</v>
      </c>
      <c r="P366" t="s">
        <v>357</v>
      </c>
      <c r="Q366">
        <v>1</v>
      </c>
      <c r="X366">
        <v>0.93</v>
      </c>
      <c r="Y366">
        <v>34.74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 t="s">
        <v>42</v>
      </c>
      <c r="AG366">
        <v>0.93</v>
      </c>
      <c r="AH366">
        <v>2</v>
      </c>
      <c r="AI366">
        <v>85737318</v>
      </c>
      <c r="AJ366">
        <v>375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">
      <c r="A367">
        <f>ROW(Source!A174)</f>
        <v>174</v>
      </c>
      <c r="B367">
        <v>85737319</v>
      </c>
      <c r="C367">
        <v>85737313</v>
      </c>
      <c r="D367">
        <v>85165026</v>
      </c>
      <c r="E367">
        <v>1081</v>
      </c>
      <c r="F367">
        <v>1</v>
      </c>
      <c r="G367">
        <v>1081</v>
      </c>
      <c r="H367">
        <v>3</v>
      </c>
      <c r="I367" t="s">
        <v>854</v>
      </c>
      <c r="J367" t="s">
        <v>3</v>
      </c>
      <c r="K367" t="s">
        <v>855</v>
      </c>
      <c r="L367">
        <v>1301</v>
      </c>
      <c r="N367">
        <v>1003</v>
      </c>
      <c r="O367" t="s">
        <v>156</v>
      </c>
      <c r="P367" t="s">
        <v>156</v>
      </c>
      <c r="Q367">
        <v>1</v>
      </c>
      <c r="X367">
        <v>15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 t="s">
        <v>42</v>
      </c>
      <c r="AG367">
        <v>15</v>
      </c>
      <c r="AH367">
        <v>3</v>
      </c>
      <c r="AI367">
        <v>-1</v>
      </c>
      <c r="AJ367" t="s">
        <v>3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">
      <c r="A368">
        <f>ROW(Source!A174)</f>
        <v>174</v>
      </c>
      <c r="B368">
        <v>85737320</v>
      </c>
      <c r="C368">
        <v>85737313</v>
      </c>
      <c r="D368">
        <v>85165053</v>
      </c>
      <c r="E368">
        <v>1081</v>
      </c>
      <c r="F368">
        <v>1</v>
      </c>
      <c r="G368">
        <v>1081</v>
      </c>
      <c r="H368">
        <v>3</v>
      </c>
      <c r="I368" t="s">
        <v>856</v>
      </c>
      <c r="J368" t="s">
        <v>3</v>
      </c>
      <c r="K368" t="s">
        <v>857</v>
      </c>
      <c r="L368">
        <v>1327</v>
      </c>
      <c r="N368">
        <v>1005</v>
      </c>
      <c r="O368" t="s">
        <v>858</v>
      </c>
      <c r="P368" t="s">
        <v>858</v>
      </c>
      <c r="Q368">
        <v>1</v>
      </c>
      <c r="X368">
        <v>0.25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42</v>
      </c>
      <c r="AG368">
        <v>0.25</v>
      </c>
      <c r="AH368">
        <v>3</v>
      </c>
      <c r="AI368">
        <v>-1</v>
      </c>
      <c r="AJ368" t="s">
        <v>3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">
      <c r="A369">
        <f>ROW(Source!A174)</f>
        <v>174</v>
      </c>
      <c r="B369">
        <v>85737321</v>
      </c>
      <c r="C369">
        <v>85737313</v>
      </c>
      <c r="D369">
        <v>85166514</v>
      </c>
      <c r="E369">
        <v>1081</v>
      </c>
      <c r="F369">
        <v>1</v>
      </c>
      <c r="G369">
        <v>1081</v>
      </c>
      <c r="H369">
        <v>3</v>
      </c>
      <c r="I369" t="s">
        <v>859</v>
      </c>
      <c r="J369" t="s">
        <v>3</v>
      </c>
      <c r="K369" t="s">
        <v>860</v>
      </c>
      <c r="L369">
        <v>1301</v>
      </c>
      <c r="N369">
        <v>1003</v>
      </c>
      <c r="O369" t="s">
        <v>156</v>
      </c>
      <c r="P369" t="s">
        <v>156</v>
      </c>
      <c r="Q369">
        <v>1</v>
      </c>
      <c r="X369">
        <v>10.5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 t="s">
        <v>42</v>
      </c>
      <c r="AG369">
        <v>10.5</v>
      </c>
      <c r="AH369">
        <v>3</v>
      </c>
      <c r="AI369">
        <v>-1</v>
      </c>
      <c r="AJ369" t="s">
        <v>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">
      <c r="A370">
        <f>ROW(Source!A174)</f>
        <v>174</v>
      </c>
      <c r="B370">
        <v>85737322</v>
      </c>
      <c r="C370">
        <v>85737313</v>
      </c>
      <c r="D370">
        <v>85169601</v>
      </c>
      <c r="E370">
        <v>1081</v>
      </c>
      <c r="F370">
        <v>1</v>
      </c>
      <c r="G370">
        <v>1081</v>
      </c>
      <c r="H370">
        <v>3</v>
      </c>
      <c r="I370" t="s">
        <v>861</v>
      </c>
      <c r="J370" t="s">
        <v>3</v>
      </c>
      <c r="K370" t="s">
        <v>862</v>
      </c>
      <c r="L370">
        <v>1296</v>
      </c>
      <c r="N370">
        <v>1002</v>
      </c>
      <c r="O370" t="s">
        <v>357</v>
      </c>
      <c r="P370" t="s">
        <v>357</v>
      </c>
      <c r="Q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 t="s">
        <v>42</v>
      </c>
      <c r="AG370">
        <v>0</v>
      </c>
      <c r="AH370">
        <v>3</v>
      </c>
      <c r="AI370">
        <v>-1</v>
      </c>
      <c r="AJ370" t="s">
        <v>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">
      <c r="A371">
        <f>ROW(Source!A193)</f>
        <v>193</v>
      </c>
      <c r="B371">
        <v>85737328</v>
      </c>
      <c r="C371">
        <v>85737327</v>
      </c>
      <c r="D371">
        <v>85164021</v>
      </c>
      <c r="E371">
        <v>1081</v>
      </c>
      <c r="F371">
        <v>1</v>
      </c>
      <c r="G371">
        <v>1081</v>
      </c>
      <c r="H371">
        <v>1</v>
      </c>
      <c r="I371" t="s">
        <v>684</v>
      </c>
      <c r="J371" t="s">
        <v>3</v>
      </c>
      <c r="K371" t="s">
        <v>685</v>
      </c>
      <c r="L371">
        <v>1191</v>
      </c>
      <c r="N371">
        <v>1013</v>
      </c>
      <c r="O371" t="s">
        <v>686</v>
      </c>
      <c r="P371" t="s">
        <v>686</v>
      </c>
      <c r="Q371">
        <v>1</v>
      </c>
      <c r="X371">
        <v>0.3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1</v>
      </c>
      <c r="AF371" t="s">
        <v>141</v>
      </c>
      <c r="AG371">
        <v>0.41399999999999998</v>
      </c>
      <c r="AH371">
        <v>2</v>
      </c>
      <c r="AI371">
        <v>85737328</v>
      </c>
      <c r="AJ371">
        <v>377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">
      <c r="A372">
        <f>ROW(Source!A193)</f>
        <v>193</v>
      </c>
      <c r="B372">
        <v>85737329</v>
      </c>
      <c r="C372">
        <v>85737327</v>
      </c>
      <c r="D372">
        <v>85229932</v>
      </c>
      <c r="E372">
        <v>1</v>
      </c>
      <c r="F372">
        <v>1</v>
      </c>
      <c r="G372">
        <v>1081</v>
      </c>
      <c r="H372">
        <v>2</v>
      </c>
      <c r="I372" t="s">
        <v>704</v>
      </c>
      <c r="J372" t="s">
        <v>705</v>
      </c>
      <c r="K372" t="s">
        <v>706</v>
      </c>
      <c r="L372">
        <v>1368</v>
      </c>
      <c r="N372">
        <v>1011</v>
      </c>
      <c r="O372" t="s">
        <v>690</v>
      </c>
      <c r="P372" t="s">
        <v>690</v>
      </c>
      <c r="Q372">
        <v>1</v>
      </c>
      <c r="X372">
        <v>0.01</v>
      </c>
      <c r="Y372">
        <v>0</v>
      </c>
      <c r="Z372">
        <v>83.1</v>
      </c>
      <c r="AA372">
        <v>12.62</v>
      </c>
      <c r="AB372">
        <v>0</v>
      </c>
      <c r="AC372">
        <v>0</v>
      </c>
      <c r="AD372">
        <v>1</v>
      </c>
      <c r="AE372">
        <v>0</v>
      </c>
      <c r="AF372" t="s">
        <v>140</v>
      </c>
      <c r="AG372">
        <v>1.4999999999999999E-2</v>
      </c>
      <c r="AH372">
        <v>2</v>
      </c>
      <c r="AI372">
        <v>85737329</v>
      </c>
      <c r="AJ372">
        <v>378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">
      <c r="A373">
        <f>ROW(Source!A193)</f>
        <v>193</v>
      </c>
      <c r="B373">
        <v>85737330</v>
      </c>
      <c r="C373">
        <v>85737327</v>
      </c>
      <c r="D373">
        <v>85200671</v>
      </c>
      <c r="E373">
        <v>1</v>
      </c>
      <c r="F373">
        <v>1</v>
      </c>
      <c r="G373">
        <v>1081</v>
      </c>
      <c r="H373">
        <v>3</v>
      </c>
      <c r="I373" t="s">
        <v>730</v>
      </c>
      <c r="J373" t="s">
        <v>731</v>
      </c>
      <c r="K373" t="s">
        <v>732</v>
      </c>
      <c r="L373">
        <v>1346</v>
      </c>
      <c r="N373">
        <v>1009</v>
      </c>
      <c r="O373" t="s">
        <v>723</v>
      </c>
      <c r="P373" t="s">
        <v>723</v>
      </c>
      <c r="Q373">
        <v>1</v>
      </c>
      <c r="X373">
        <v>0.01</v>
      </c>
      <c r="Y373">
        <v>37.979999999999997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 t="s">
        <v>42</v>
      </c>
      <c r="AG373">
        <v>0.01</v>
      </c>
      <c r="AH373">
        <v>2</v>
      </c>
      <c r="AI373">
        <v>85737330</v>
      </c>
      <c r="AJ373">
        <v>379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">
      <c r="A374">
        <f>ROW(Source!A193)</f>
        <v>193</v>
      </c>
      <c r="B374">
        <v>85737331</v>
      </c>
      <c r="C374">
        <v>85737327</v>
      </c>
      <c r="D374">
        <v>85199230</v>
      </c>
      <c r="E374">
        <v>1</v>
      </c>
      <c r="F374">
        <v>1</v>
      </c>
      <c r="G374">
        <v>1081</v>
      </c>
      <c r="H374">
        <v>3</v>
      </c>
      <c r="I374" t="s">
        <v>736</v>
      </c>
      <c r="J374" t="s">
        <v>737</v>
      </c>
      <c r="K374" t="s">
        <v>738</v>
      </c>
      <c r="L374">
        <v>1348</v>
      </c>
      <c r="N374">
        <v>1009</v>
      </c>
      <c r="O374" t="s">
        <v>700</v>
      </c>
      <c r="P374" t="s">
        <v>700</v>
      </c>
      <c r="Q374">
        <v>1000</v>
      </c>
      <c r="X374">
        <v>2.0000000000000002E-5</v>
      </c>
      <c r="Y374">
        <v>16214.84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 t="s">
        <v>42</v>
      </c>
      <c r="AG374">
        <v>2.0000000000000002E-5</v>
      </c>
      <c r="AH374">
        <v>2</v>
      </c>
      <c r="AI374">
        <v>85737331</v>
      </c>
      <c r="AJ374">
        <v>380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">
      <c r="A375">
        <f>ROW(Source!A193)</f>
        <v>193</v>
      </c>
      <c r="B375">
        <v>85737332</v>
      </c>
      <c r="C375">
        <v>85737327</v>
      </c>
      <c r="D375">
        <v>85199398</v>
      </c>
      <c r="E375">
        <v>1</v>
      </c>
      <c r="F375">
        <v>1</v>
      </c>
      <c r="G375">
        <v>1081</v>
      </c>
      <c r="H375">
        <v>3</v>
      </c>
      <c r="I375" t="s">
        <v>739</v>
      </c>
      <c r="J375" t="s">
        <v>740</v>
      </c>
      <c r="K375" t="s">
        <v>741</v>
      </c>
      <c r="L375">
        <v>1346</v>
      </c>
      <c r="N375">
        <v>1009</v>
      </c>
      <c r="O375" t="s">
        <v>723</v>
      </c>
      <c r="P375" t="s">
        <v>723</v>
      </c>
      <c r="Q375">
        <v>1</v>
      </c>
      <c r="X375">
        <v>0.01</v>
      </c>
      <c r="Y375">
        <v>20.190000000000001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 t="s">
        <v>42</v>
      </c>
      <c r="AG375">
        <v>0.01</v>
      </c>
      <c r="AH375">
        <v>2</v>
      </c>
      <c r="AI375">
        <v>85737332</v>
      </c>
      <c r="AJ375">
        <v>381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">
      <c r="A376">
        <f>ROW(Source!A193)</f>
        <v>193</v>
      </c>
      <c r="B376">
        <v>85737333</v>
      </c>
      <c r="C376">
        <v>85737327</v>
      </c>
      <c r="D376">
        <v>85218043</v>
      </c>
      <c r="E376">
        <v>1</v>
      </c>
      <c r="F376">
        <v>1</v>
      </c>
      <c r="G376">
        <v>1081</v>
      </c>
      <c r="H376">
        <v>3</v>
      </c>
      <c r="I376" t="s">
        <v>778</v>
      </c>
      <c r="J376" t="s">
        <v>779</v>
      </c>
      <c r="K376" t="s">
        <v>780</v>
      </c>
      <c r="L376">
        <v>1354</v>
      </c>
      <c r="N376">
        <v>1010</v>
      </c>
      <c r="O376" t="s">
        <v>146</v>
      </c>
      <c r="P376" t="s">
        <v>146</v>
      </c>
      <c r="Q376">
        <v>1</v>
      </c>
      <c r="X376">
        <v>2</v>
      </c>
      <c r="Y376">
        <v>12.41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 t="s">
        <v>42</v>
      </c>
      <c r="AG376">
        <v>2</v>
      </c>
      <c r="AH376">
        <v>2</v>
      </c>
      <c r="AI376">
        <v>85737333</v>
      </c>
      <c r="AJ376">
        <v>383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">
      <c r="A377">
        <f>ROW(Source!A193)</f>
        <v>193</v>
      </c>
      <c r="B377">
        <v>85737334</v>
      </c>
      <c r="C377">
        <v>85737327</v>
      </c>
      <c r="D377">
        <v>85179477</v>
      </c>
      <c r="E377">
        <v>1081</v>
      </c>
      <c r="F377">
        <v>1</v>
      </c>
      <c r="G377">
        <v>1081</v>
      </c>
      <c r="H377">
        <v>3</v>
      </c>
      <c r="I377" t="s">
        <v>840</v>
      </c>
      <c r="J377" t="s">
        <v>3</v>
      </c>
      <c r="K377" t="s">
        <v>841</v>
      </c>
      <c r="L377">
        <v>1354</v>
      </c>
      <c r="N377">
        <v>1010</v>
      </c>
      <c r="O377" t="s">
        <v>146</v>
      </c>
      <c r="P377" t="s">
        <v>146</v>
      </c>
      <c r="Q377">
        <v>1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 t="s">
        <v>42</v>
      </c>
      <c r="AG377">
        <v>1</v>
      </c>
      <c r="AH377">
        <v>3</v>
      </c>
      <c r="AI377">
        <v>-1</v>
      </c>
      <c r="AJ377" t="s">
        <v>3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">
      <c r="A378">
        <f>ROW(Source!A193)</f>
        <v>193</v>
      </c>
      <c r="B378">
        <v>85737335</v>
      </c>
      <c r="C378">
        <v>85737327</v>
      </c>
      <c r="D378">
        <v>85195454</v>
      </c>
      <c r="E378">
        <v>1081</v>
      </c>
      <c r="F378">
        <v>1</v>
      </c>
      <c r="G378">
        <v>1081</v>
      </c>
      <c r="H378">
        <v>3</v>
      </c>
      <c r="I378" t="s">
        <v>863</v>
      </c>
      <c r="J378" t="s">
        <v>3</v>
      </c>
      <c r="K378" t="s">
        <v>864</v>
      </c>
      <c r="L378">
        <v>1301</v>
      </c>
      <c r="N378">
        <v>1003</v>
      </c>
      <c r="O378" t="s">
        <v>156</v>
      </c>
      <c r="P378" t="s">
        <v>156</v>
      </c>
      <c r="Q378">
        <v>1</v>
      </c>
      <c r="X378">
        <v>20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 t="s">
        <v>42</v>
      </c>
      <c r="AG378">
        <v>20</v>
      </c>
      <c r="AH378">
        <v>3</v>
      </c>
      <c r="AI378">
        <v>-1</v>
      </c>
      <c r="AJ378" t="s">
        <v>3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">
      <c r="A379">
        <f>ROW(Source!A194)</f>
        <v>194</v>
      </c>
      <c r="B379">
        <v>85737328</v>
      </c>
      <c r="C379">
        <v>85737327</v>
      </c>
      <c r="D379">
        <v>85164021</v>
      </c>
      <c r="E379">
        <v>1081</v>
      </c>
      <c r="F379">
        <v>1</v>
      </c>
      <c r="G379">
        <v>1081</v>
      </c>
      <c r="H379">
        <v>1</v>
      </c>
      <c r="I379" t="s">
        <v>684</v>
      </c>
      <c r="J379" t="s">
        <v>3</v>
      </c>
      <c r="K379" t="s">
        <v>685</v>
      </c>
      <c r="L379">
        <v>1191</v>
      </c>
      <c r="N379">
        <v>1013</v>
      </c>
      <c r="O379" t="s">
        <v>686</v>
      </c>
      <c r="P379" t="s">
        <v>686</v>
      </c>
      <c r="Q379">
        <v>1</v>
      </c>
      <c r="X379">
        <v>0.3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1</v>
      </c>
      <c r="AF379" t="s">
        <v>141</v>
      </c>
      <c r="AG379">
        <v>0.41399999999999998</v>
      </c>
      <c r="AH379">
        <v>2</v>
      </c>
      <c r="AI379">
        <v>85737328</v>
      </c>
      <c r="AJ379">
        <v>385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">
      <c r="A380">
        <f>ROW(Source!A194)</f>
        <v>194</v>
      </c>
      <c r="B380">
        <v>85737329</v>
      </c>
      <c r="C380">
        <v>85737327</v>
      </c>
      <c r="D380">
        <v>85229932</v>
      </c>
      <c r="E380">
        <v>1</v>
      </c>
      <c r="F380">
        <v>1</v>
      </c>
      <c r="G380">
        <v>1081</v>
      </c>
      <c r="H380">
        <v>2</v>
      </c>
      <c r="I380" t="s">
        <v>704</v>
      </c>
      <c r="J380" t="s">
        <v>705</v>
      </c>
      <c r="K380" t="s">
        <v>706</v>
      </c>
      <c r="L380">
        <v>1368</v>
      </c>
      <c r="N380">
        <v>1011</v>
      </c>
      <c r="O380" t="s">
        <v>690</v>
      </c>
      <c r="P380" t="s">
        <v>690</v>
      </c>
      <c r="Q380">
        <v>1</v>
      </c>
      <c r="X380">
        <v>0.01</v>
      </c>
      <c r="Y380">
        <v>0</v>
      </c>
      <c r="Z380">
        <v>83.1</v>
      </c>
      <c r="AA380">
        <v>12.62</v>
      </c>
      <c r="AB380">
        <v>0</v>
      </c>
      <c r="AC380">
        <v>0</v>
      </c>
      <c r="AD380">
        <v>1</v>
      </c>
      <c r="AE380">
        <v>0</v>
      </c>
      <c r="AF380" t="s">
        <v>140</v>
      </c>
      <c r="AG380">
        <v>1.4999999999999999E-2</v>
      </c>
      <c r="AH380">
        <v>2</v>
      </c>
      <c r="AI380">
        <v>85737329</v>
      </c>
      <c r="AJ380">
        <v>386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">
      <c r="A381">
        <f>ROW(Source!A194)</f>
        <v>194</v>
      </c>
      <c r="B381">
        <v>85737330</v>
      </c>
      <c r="C381">
        <v>85737327</v>
      </c>
      <c r="D381">
        <v>85200671</v>
      </c>
      <c r="E381">
        <v>1</v>
      </c>
      <c r="F381">
        <v>1</v>
      </c>
      <c r="G381">
        <v>1081</v>
      </c>
      <c r="H381">
        <v>3</v>
      </c>
      <c r="I381" t="s">
        <v>730</v>
      </c>
      <c r="J381" t="s">
        <v>731</v>
      </c>
      <c r="K381" t="s">
        <v>732</v>
      </c>
      <c r="L381">
        <v>1346</v>
      </c>
      <c r="N381">
        <v>1009</v>
      </c>
      <c r="O381" t="s">
        <v>723</v>
      </c>
      <c r="P381" t="s">
        <v>723</v>
      </c>
      <c r="Q381">
        <v>1</v>
      </c>
      <c r="X381">
        <v>0.01</v>
      </c>
      <c r="Y381">
        <v>37.979999999999997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 t="s">
        <v>42</v>
      </c>
      <c r="AG381">
        <v>0.01</v>
      </c>
      <c r="AH381">
        <v>2</v>
      </c>
      <c r="AI381">
        <v>85737330</v>
      </c>
      <c r="AJ381">
        <v>387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">
      <c r="A382">
        <f>ROW(Source!A194)</f>
        <v>194</v>
      </c>
      <c r="B382">
        <v>85737331</v>
      </c>
      <c r="C382">
        <v>85737327</v>
      </c>
      <c r="D382">
        <v>85199230</v>
      </c>
      <c r="E382">
        <v>1</v>
      </c>
      <c r="F382">
        <v>1</v>
      </c>
      <c r="G382">
        <v>1081</v>
      </c>
      <c r="H382">
        <v>3</v>
      </c>
      <c r="I382" t="s">
        <v>736</v>
      </c>
      <c r="J382" t="s">
        <v>737</v>
      </c>
      <c r="K382" t="s">
        <v>738</v>
      </c>
      <c r="L382">
        <v>1348</v>
      </c>
      <c r="N382">
        <v>1009</v>
      </c>
      <c r="O382" t="s">
        <v>700</v>
      </c>
      <c r="P382" t="s">
        <v>700</v>
      </c>
      <c r="Q382">
        <v>1000</v>
      </c>
      <c r="X382">
        <v>2.0000000000000002E-5</v>
      </c>
      <c r="Y382">
        <v>16214.84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 t="s">
        <v>42</v>
      </c>
      <c r="AG382">
        <v>2.0000000000000002E-5</v>
      </c>
      <c r="AH382">
        <v>2</v>
      </c>
      <c r="AI382">
        <v>85737331</v>
      </c>
      <c r="AJ382">
        <v>388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">
      <c r="A383">
        <f>ROW(Source!A194)</f>
        <v>194</v>
      </c>
      <c r="B383">
        <v>85737332</v>
      </c>
      <c r="C383">
        <v>85737327</v>
      </c>
      <c r="D383">
        <v>85199398</v>
      </c>
      <c r="E383">
        <v>1</v>
      </c>
      <c r="F383">
        <v>1</v>
      </c>
      <c r="G383">
        <v>1081</v>
      </c>
      <c r="H383">
        <v>3</v>
      </c>
      <c r="I383" t="s">
        <v>739</v>
      </c>
      <c r="J383" t="s">
        <v>740</v>
      </c>
      <c r="K383" t="s">
        <v>741</v>
      </c>
      <c r="L383">
        <v>1346</v>
      </c>
      <c r="N383">
        <v>1009</v>
      </c>
      <c r="O383" t="s">
        <v>723</v>
      </c>
      <c r="P383" t="s">
        <v>723</v>
      </c>
      <c r="Q383">
        <v>1</v>
      </c>
      <c r="X383">
        <v>0.01</v>
      </c>
      <c r="Y383">
        <v>20.190000000000001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 t="s">
        <v>42</v>
      </c>
      <c r="AG383">
        <v>0.01</v>
      </c>
      <c r="AH383">
        <v>2</v>
      </c>
      <c r="AI383">
        <v>85737332</v>
      </c>
      <c r="AJ383">
        <v>389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">
      <c r="A384">
        <f>ROW(Source!A194)</f>
        <v>194</v>
      </c>
      <c r="B384">
        <v>85737333</v>
      </c>
      <c r="C384">
        <v>85737327</v>
      </c>
      <c r="D384">
        <v>85218043</v>
      </c>
      <c r="E384">
        <v>1</v>
      </c>
      <c r="F384">
        <v>1</v>
      </c>
      <c r="G384">
        <v>1081</v>
      </c>
      <c r="H384">
        <v>3</v>
      </c>
      <c r="I384" t="s">
        <v>778</v>
      </c>
      <c r="J384" t="s">
        <v>779</v>
      </c>
      <c r="K384" t="s">
        <v>780</v>
      </c>
      <c r="L384">
        <v>1354</v>
      </c>
      <c r="N384">
        <v>1010</v>
      </c>
      <c r="O384" t="s">
        <v>146</v>
      </c>
      <c r="P384" t="s">
        <v>146</v>
      </c>
      <c r="Q384">
        <v>1</v>
      </c>
      <c r="X384">
        <v>2</v>
      </c>
      <c r="Y384">
        <v>12.41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 t="s">
        <v>42</v>
      </c>
      <c r="AG384">
        <v>2</v>
      </c>
      <c r="AH384">
        <v>2</v>
      </c>
      <c r="AI384">
        <v>85737333</v>
      </c>
      <c r="AJ384">
        <v>391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">
      <c r="A385">
        <f>ROW(Source!A194)</f>
        <v>194</v>
      </c>
      <c r="B385">
        <v>85737334</v>
      </c>
      <c r="C385">
        <v>85737327</v>
      </c>
      <c r="D385">
        <v>85179477</v>
      </c>
      <c r="E385">
        <v>1081</v>
      </c>
      <c r="F385">
        <v>1</v>
      </c>
      <c r="G385">
        <v>1081</v>
      </c>
      <c r="H385">
        <v>3</v>
      </c>
      <c r="I385" t="s">
        <v>840</v>
      </c>
      <c r="J385" t="s">
        <v>3</v>
      </c>
      <c r="K385" t="s">
        <v>841</v>
      </c>
      <c r="L385">
        <v>1354</v>
      </c>
      <c r="N385">
        <v>1010</v>
      </c>
      <c r="O385" t="s">
        <v>146</v>
      </c>
      <c r="P385" t="s">
        <v>146</v>
      </c>
      <c r="Q385">
        <v>1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 t="s">
        <v>42</v>
      </c>
      <c r="AG385">
        <v>1</v>
      </c>
      <c r="AH385">
        <v>3</v>
      </c>
      <c r="AI385">
        <v>-1</v>
      </c>
      <c r="AJ385" t="s">
        <v>3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">
      <c r="A386">
        <f>ROW(Source!A194)</f>
        <v>194</v>
      </c>
      <c r="B386">
        <v>85737335</v>
      </c>
      <c r="C386">
        <v>85737327</v>
      </c>
      <c r="D386">
        <v>85195454</v>
      </c>
      <c r="E386">
        <v>1081</v>
      </c>
      <c r="F386">
        <v>1</v>
      </c>
      <c r="G386">
        <v>1081</v>
      </c>
      <c r="H386">
        <v>3</v>
      </c>
      <c r="I386" t="s">
        <v>863</v>
      </c>
      <c r="J386" t="s">
        <v>3</v>
      </c>
      <c r="K386" t="s">
        <v>864</v>
      </c>
      <c r="L386">
        <v>1301</v>
      </c>
      <c r="N386">
        <v>1003</v>
      </c>
      <c r="O386" t="s">
        <v>156</v>
      </c>
      <c r="P386" t="s">
        <v>156</v>
      </c>
      <c r="Q386">
        <v>1</v>
      </c>
      <c r="X386">
        <v>20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42</v>
      </c>
      <c r="AG386">
        <v>20</v>
      </c>
      <c r="AH386">
        <v>3</v>
      </c>
      <c r="AI386">
        <v>-1</v>
      </c>
      <c r="AJ386" t="s">
        <v>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">
      <c r="A387">
        <f>ROW(Source!A234)</f>
        <v>234</v>
      </c>
      <c r="B387">
        <v>85737431</v>
      </c>
      <c r="C387">
        <v>85737414</v>
      </c>
      <c r="D387">
        <v>85164021</v>
      </c>
      <c r="E387">
        <v>1081</v>
      </c>
      <c r="F387">
        <v>1</v>
      </c>
      <c r="G387">
        <v>1081</v>
      </c>
      <c r="H387">
        <v>1</v>
      </c>
      <c r="I387" t="s">
        <v>684</v>
      </c>
      <c r="J387" t="s">
        <v>3</v>
      </c>
      <c r="K387" t="s">
        <v>685</v>
      </c>
      <c r="L387">
        <v>1191</v>
      </c>
      <c r="N387">
        <v>1013</v>
      </c>
      <c r="O387" t="s">
        <v>686</v>
      </c>
      <c r="P387" t="s">
        <v>686</v>
      </c>
      <c r="Q387">
        <v>1</v>
      </c>
      <c r="X387">
        <v>33.700000000000003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1</v>
      </c>
      <c r="AF387" t="s">
        <v>141</v>
      </c>
      <c r="AG387">
        <v>46.506</v>
      </c>
      <c r="AH387">
        <v>2</v>
      </c>
      <c r="AI387">
        <v>85737415</v>
      </c>
      <c r="AJ387">
        <v>393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">
      <c r="A388">
        <f>ROW(Source!A234)</f>
        <v>234</v>
      </c>
      <c r="B388">
        <v>85737432</v>
      </c>
      <c r="C388">
        <v>85737414</v>
      </c>
      <c r="D388">
        <v>85229630</v>
      </c>
      <c r="E388">
        <v>1</v>
      </c>
      <c r="F388">
        <v>1</v>
      </c>
      <c r="G388">
        <v>1081</v>
      </c>
      <c r="H388">
        <v>2</v>
      </c>
      <c r="I388" t="s">
        <v>724</v>
      </c>
      <c r="J388" t="s">
        <v>725</v>
      </c>
      <c r="K388" t="s">
        <v>726</v>
      </c>
      <c r="L388">
        <v>1368</v>
      </c>
      <c r="N388">
        <v>1011</v>
      </c>
      <c r="O388" t="s">
        <v>690</v>
      </c>
      <c r="P388" t="s">
        <v>690</v>
      </c>
      <c r="Q388">
        <v>1</v>
      </c>
      <c r="X388">
        <v>1.19</v>
      </c>
      <c r="Y388">
        <v>0</v>
      </c>
      <c r="Z388">
        <v>3.18</v>
      </c>
      <c r="AA388">
        <v>0</v>
      </c>
      <c r="AB388">
        <v>0</v>
      </c>
      <c r="AC388">
        <v>0</v>
      </c>
      <c r="AD388">
        <v>1</v>
      </c>
      <c r="AE388">
        <v>0</v>
      </c>
      <c r="AF388" t="s">
        <v>140</v>
      </c>
      <c r="AG388">
        <v>1.7849999999999997</v>
      </c>
      <c r="AH388">
        <v>2</v>
      </c>
      <c r="AI388">
        <v>85737416</v>
      </c>
      <c r="AJ388">
        <v>394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">
      <c r="A389">
        <f>ROW(Source!A234)</f>
        <v>234</v>
      </c>
      <c r="B389">
        <v>85737433</v>
      </c>
      <c r="C389">
        <v>85737414</v>
      </c>
      <c r="D389">
        <v>85229932</v>
      </c>
      <c r="E389">
        <v>1</v>
      </c>
      <c r="F389">
        <v>1</v>
      </c>
      <c r="G389">
        <v>1081</v>
      </c>
      <c r="H389">
        <v>2</v>
      </c>
      <c r="I389" t="s">
        <v>704</v>
      </c>
      <c r="J389" t="s">
        <v>705</v>
      </c>
      <c r="K389" t="s">
        <v>706</v>
      </c>
      <c r="L389">
        <v>1368</v>
      </c>
      <c r="N389">
        <v>1011</v>
      </c>
      <c r="O389" t="s">
        <v>690</v>
      </c>
      <c r="P389" t="s">
        <v>690</v>
      </c>
      <c r="Q389">
        <v>1</v>
      </c>
      <c r="X389">
        <v>0.4</v>
      </c>
      <c r="Y389">
        <v>0</v>
      </c>
      <c r="Z389">
        <v>83.1</v>
      </c>
      <c r="AA389">
        <v>12.62</v>
      </c>
      <c r="AB389">
        <v>0</v>
      </c>
      <c r="AC389">
        <v>0</v>
      </c>
      <c r="AD389">
        <v>1</v>
      </c>
      <c r="AE389">
        <v>0</v>
      </c>
      <c r="AF389" t="s">
        <v>140</v>
      </c>
      <c r="AG389">
        <v>0.6</v>
      </c>
      <c r="AH389">
        <v>2</v>
      </c>
      <c r="AI389">
        <v>85737417</v>
      </c>
      <c r="AJ389">
        <v>395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">
      <c r="A390">
        <f>ROW(Source!A234)</f>
        <v>234</v>
      </c>
      <c r="B390">
        <v>85737434</v>
      </c>
      <c r="C390">
        <v>85737414</v>
      </c>
      <c r="D390">
        <v>85229166</v>
      </c>
      <c r="E390">
        <v>1</v>
      </c>
      <c r="F390">
        <v>1</v>
      </c>
      <c r="G390">
        <v>1081</v>
      </c>
      <c r="H390">
        <v>2</v>
      </c>
      <c r="I390" t="s">
        <v>727</v>
      </c>
      <c r="J390" t="s">
        <v>728</v>
      </c>
      <c r="K390" t="s">
        <v>729</v>
      </c>
      <c r="L390">
        <v>1368</v>
      </c>
      <c r="N390">
        <v>1011</v>
      </c>
      <c r="O390" t="s">
        <v>690</v>
      </c>
      <c r="P390" t="s">
        <v>690</v>
      </c>
      <c r="Q390">
        <v>1</v>
      </c>
      <c r="X390">
        <v>0.06</v>
      </c>
      <c r="Y390">
        <v>0</v>
      </c>
      <c r="Z390">
        <v>179.17</v>
      </c>
      <c r="AA390">
        <v>16.93</v>
      </c>
      <c r="AB390">
        <v>0</v>
      </c>
      <c r="AC390">
        <v>0</v>
      </c>
      <c r="AD390">
        <v>1</v>
      </c>
      <c r="AE390">
        <v>0</v>
      </c>
      <c r="AF390" t="s">
        <v>140</v>
      </c>
      <c r="AG390">
        <v>0.09</v>
      </c>
      <c r="AH390">
        <v>2</v>
      </c>
      <c r="AI390">
        <v>85737418</v>
      </c>
      <c r="AJ390">
        <v>396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">
      <c r="A391">
        <f>ROW(Source!A234)</f>
        <v>234</v>
      </c>
      <c r="B391">
        <v>85737435</v>
      </c>
      <c r="C391">
        <v>85737414</v>
      </c>
      <c r="D391">
        <v>85198960</v>
      </c>
      <c r="E391">
        <v>1</v>
      </c>
      <c r="F391">
        <v>1</v>
      </c>
      <c r="G391">
        <v>1081</v>
      </c>
      <c r="H391">
        <v>3</v>
      </c>
      <c r="I391" t="s">
        <v>714</v>
      </c>
      <c r="J391" t="s">
        <v>715</v>
      </c>
      <c r="K391" t="s">
        <v>716</v>
      </c>
      <c r="L391">
        <v>1339</v>
      </c>
      <c r="N391">
        <v>1007</v>
      </c>
      <c r="O391" t="s">
        <v>694</v>
      </c>
      <c r="P391" t="s">
        <v>694</v>
      </c>
      <c r="Q391">
        <v>1</v>
      </c>
      <c r="X391">
        <v>3.3000000000000002E-2</v>
      </c>
      <c r="Y391">
        <v>7.07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 t="s">
        <v>42</v>
      </c>
      <c r="AG391">
        <v>3.3000000000000002E-2</v>
      </c>
      <c r="AH391">
        <v>2</v>
      </c>
      <c r="AI391">
        <v>85737419</v>
      </c>
      <c r="AJ391">
        <v>397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">
      <c r="A392">
        <f>ROW(Source!A234)</f>
        <v>234</v>
      </c>
      <c r="B392">
        <v>85737436</v>
      </c>
      <c r="C392">
        <v>85737414</v>
      </c>
      <c r="D392">
        <v>85200671</v>
      </c>
      <c r="E392">
        <v>1</v>
      </c>
      <c r="F392">
        <v>1</v>
      </c>
      <c r="G392">
        <v>1081</v>
      </c>
      <c r="H392">
        <v>3</v>
      </c>
      <c r="I392" t="s">
        <v>730</v>
      </c>
      <c r="J392" t="s">
        <v>731</v>
      </c>
      <c r="K392" t="s">
        <v>732</v>
      </c>
      <c r="L392">
        <v>1346</v>
      </c>
      <c r="N392">
        <v>1009</v>
      </c>
      <c r="O392" t="s">
        <v>723</v>
      </c>
      <c r="P392" t="s">
        <v>723</v>
      </c>
      <c r="Q392">
        <v>1</v>
      </c>
      <c r="X392">
        <v>0.05</v>
      </c>
      <c r="Y392">
        <v>37.979999999999997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 t="s">
        <v>42</v>
      </c>
      <c r="AG392">
        <v>0.05</v>
      </c>
      <c r="AH392">
        <v>2</v>
      </c>
      <c r="AI392">
        <v>85737420</v>
      </c>
      <c r="AJ392">
        <v>398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">
      <c r="A393">
        <f>ROW(Source!A234)</f>
        <v>234</v>
      </c>
      <c r="B393">
        <v>85737437</v>
      </c>
      <c r="C393">
        <v>85737414</v>
      </c>
      <c r="D393">
        <v>85199079</v>
      </c>
      <c r="E393">
        <v>1</v>
      </c>
      <c r="F393">
        <v>1</v>
      </c>
      <c r="G393">
        <v>1081</v>
      </c>
      <c r="H393">
        <v>3</v>
      </c>
      <c r="I393" t="s">
        <v>733</v>
      </c>
      <c r="J393" t="s">
        <v>734</v>
      </c>
      <c r="K393" t="s">
        <v>735</v>
      </c>
      <c r="L393">
        <v>1348</v>
      </c>
      <c r="N393">
        <v>1009</v>
      </c>
      <c r="O393" t="s">
        <v>700</v>
      </c>
      <c r="P393" t="s">
        <v>700</v>
      </c>
      <c r="Q393">
        <v>1000</v>
      </c>
      <c r="X393">
        <v>8.9999999999999996E-7</v>
      </c>
      <c r="Y393">
        <v>3234.81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 t="s">
        <v>42</v>
      </c>
      <c r="AG393">
        <v>8.9999999999999996E-7</v>
      </c>
      <c r="AH393">
        <v>2</v>
      </c>
      <c r="AI393">
        <v>85737421</v>
      </c>
      <c r="AJ393">
        <v>399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">
      <c r="A394">
        <f>ROW(Source!A234)</f>
        <v>234</v>
      </c>
      <c r="B394">
        <v>85737438</v>
      </c>
      <c r="C394">
        <v>85737414</v>
      </c>
      <c r="D394">
        <v>85198892</v>
      </c>
      <c r="E394">
        <v>1</v>
      </c>
      <c r="F394">
        <v>1</v>
      </c>
      <c r="G394">
        <v>1081</v>
      </c>
      <c r="H394">
        <v>3</v>
      </c>
      <c r="I394" t="s">
        <v>691</v>
      </c>
      <c r="J394" t="s">
        <v>692</v>
      </c>
      <c r="K394" t="s">
        <v>693</v>
      </c>
      <c r="L394">
        <v>1339</v>
      </c>
      <c r="N394">
        <v>1007</v>
      </c>
      <c r="O394" t="s">
        <v>694</v>
      </c>
      <c r="P394" t="s">
        <v>694</v>
      </c>
      <c r="Q394">
        <v>1</v>
      </c>
      <c r="X394">
        <v>0.19</v>
      </c>
      <c r="Y394">
        <v>53.42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 t="s">
        <v>42</v>
      </c>
      <c r="AG394">
        <v>0.19</v>
      </c>
      <c r="AH394">
        <v>2</v>
      </c>
      <c r="AI394">
        <v>85737422</v>
      </c>
      <c r="AJ394">
        <v>400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">
      <c r="A395">
        <f>ROW(Source!A234)</f>
        <v>234</v>
      </c>
      <c r="B395">
        <v>85737439</v>
      </c>
      <c r="C395">
        <v>85737414</v>
      </c>
      <c r="D395">
        <v>85199158</v>
      </c>
      <c r="E395">
        <v>1</v>
      </c>
      <c r="F395">
        <v>1</v>
      </c>
      <c r="G395">
        <v>1081</v>
      </c>
      <c r="H395">
        <v>3</v>
      </c>
      <c r="I395" t="s">
        <v>695</v>
      </c>
      <c r="J395" t="s">
        <v>696</v>
      </c>
      <c r="K395" t="s">
        <v>697</v>
      </c>
      <c r="L395">
        <v>1339</v>
      </c>
      <c r="N395">
        <v>1007</v>
      </c>
      <c r="O395" t="s">
        <v>694</v>
      </c>
      <c r="P395" t="s">
        <v>694</v>
      </c>
      <c r="Q395">
        <v>1</v>
      </c>
      <c r="X395">
        <v>0.34200000000000003</v>
      </c>
      <c r="Y395">
        <v>5.82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 t="s">
        <v>42</v>
      </c>
      <c r="AG395">
        <v>0.34200000000000003</v>
      </c>
      <c r="AH395">
        <v>2</v>
      </c>
      <c r="AI395">
        <v>85737423</v>
      </c>
      <c r="AJ395">
        <v>401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">
      <c r="A396">
        <f>ROW(Source!A234)</f>
        <v>234</v>
      </c>
      <c r="B396">
        <v>85737440</v>
      </c>
      <c r="C396">
        <v>85737414</v>
      </c>
      <c r="D396">
        <v>85199230</v>
      </c>
      <c r="E396">
        <v>1</v>
      </c>
      <c r="F396">
        <v>1</v>
      </c>
      <c r="G396">
        <v>1081</v>
      </c>
      <c r="H396">
        <v>3</v>
      </c>
      <c r="I396" t="s">
        <v>736</v>
      </c>
      <c r="J396" t="s">
        <v>737</v>
      </c>
      <c r="K396" t="s">
        <v>738</v>
      </c>
      <c r="L396">
        <v>1348</v>
      </c>
      <c r="N396">
        <v>1009</v>
      </c>
      <c r="O396" t="s">
        <v>700</v>
      </c>
      <c r="P396" t="s">
        <v>700</v>
      </c>
      <c r="Q396">
        <v>1000</v>
      </c>
      <c r="X396">
        <v>8.7000000000000001E-4</v>
      </c>
      <c r="Y396">
        <v>16214.84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 t="s">
        <v>42</v>
      </c>
      <c r="AG396">
        <v>8.7000000000000001E-4</v>
      </c>
      <c r="AH396">
        <v>2</v>
      </c>
      <c r="AI396">
        <v>85737424</v>
      </c>
      <c r="AJ396">
        <v>402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">
      <c r="A397">
        <f>ROW(Source!A234)</f>
        <v>234</v>
      </c>
      <c r="B397">
        <v>85737441</v>
      </c>
      <c r="C397">
        <v>85737414</v>
      </c>
      <c r="D397">
        <v>85199398</v>
      </c>
      <c r="E397">
        <v>1</v>
      </c>
      <c r="F397">
        <v>1</v>
      </c>
      <c r="G397">
        <v>1081</v>
      </c>
      <c r="H397">
        <v>3</v>
      </c>
      <c r="I397" t="s">
        <v>739</v>
      </c>
      <c r="J397" t="s">
        <v>740</v>
      </c>
      <c r="K397" t="s">
        <v>741</v>
      </c>
      <c r="L397">
        <v>1346</v>
      </c>
      <c r="N397">
        <v>1009</v>
      </c>
      <c r="O397" t="s">
        <v>723</v>
      </c>
      <c r="P397" t="s">
        <v>723</v>
      </c>
      <c r="Q397">
        <v>1</v>
      </c>
      <c r="X397">
        <v>0.1</v>
      </c>
      <c r="Y397">
        <v>20.190000000000001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 t="s">
        <v>42</v>
      </c>
      <c r="AG397">
        <v>0.1</v>
      </c>
      <c r="AH397">
        <v>2</v>
      </c>
      <c r="AI397">
        <v>85737425</v>
      </c>
      <c r="AJ397">
        <v>403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">
      <c r="A398">
        <f>ROW(Source!A234)</f>
        <v>234</v>
      </c>
      <c r="B398">
        <v>85737442</v>
      </c>
      <c r="C398">
        <v>85737414</v>
      </c>
      <c r="D398">
        <v>85199540</v>
      </c>
      <c r="E398">
        <v>1</v>
      </c>
      <c r="F398">
        <v>1</v>
      </c>
      <c r="G398">
        <v>1081</v>
      </c>
      <c r="H398">
        <v>3</v>
      </c>
      <c r="I398" t="s">
        <v>742</v>
      </c>
      <c r="J398" t="s">
        <v>743</v>
      </c>
      <c r="K398" t="s">
        <v>744</v>
      </c>
      <c r="L398">
        <v>1348</v>
      </c>
      <c r="N398">
        <v>1009</v>
      </c>
      <c r="O398" t="s">
        <v>700</v>
      </c>
      <c r="P398" t="s">
        <v>700</v>
      </c>
      <c r="Q398">
        <v>1000</v>
      </c>
      <c r="X398">
        <v>4.0000000000000002E-4</v>
      </c>
      <c r="Y398">
        <v>35445.93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 t="s">
        <v>42</v>
      </c>
      <c r="AG398">
        <v>4.0000000000000002E-4</v>
      </c>
      <c r="AH398">
        <v>2</v>
      </c>
      <c r="AI398">
        <v>85737426</v>
      </c>
      <c r="AJ398">
        <v>404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">
      <c r="A399">
        <f>ROW(Source!A234)</f>
        <v>234</v>
      </c>
      <c r="B399">
        <v>85737443</v>
      </c>
      <c r="C399">
        <v>85737414</v>
      </c>
      <c r="D399">
        <v>85160203</v>
      </c>
      <c r="E399">
        <v>1081</v>
      </c>
      <c r="F399">
        <v>1</v>
      </c>
      <c r="G399">
        <v>1081</v>
      </c>
      <c r="H399">
        <v>3</v>
      </c>
      <c r="I399" t="s">
        <v>844</v>
      </c>
      <c r="J399" t="s">
        <v>3</v>
      </c>
      <c r="K399" t="s">
        <v>845</v>
      </c>
      <c r="L399">
        <v>1346</v>
      </c>
      <c r="N399">
        <v>1009</v>
      </c>
      <c r="O399" t="s">
        <v>723</v>
      </c>
      <c r="P399" t="s">
        <v>723</v>
      </c>
      <c r="Q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 t="s">
        <v>42</v>
      </c>
      <c r="AG399">
        <v>0</v>
      </c>
      <c r="AH399">
        <v>3</v>
      </c>
      <c r="AI399">
        <v>-1</v>
      </c>
      <c r="AJ399" t="s">
        <v>3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">
      <c r="A400">
        <f>ROW(Source!A234)</f>
        <v>234</v>
      </c>
      <c r="B400">
        <v>85737444</v>
      </c>
      <c r="C400">
        <v>85737414</v>
      </c>
      <c r="D400">
        <v>85179476</v>
      </c>
      <c r="E400">
        <v>1081</v>
      </c>
      <c r="F400">
        <v>1</v>
      </c>
      <c r="G400">
        <v>1081</v>
      </c>
      <c r="H400">
        <v>3</v>
      </c>
      <c r="I400" t="s">
        <v>840</v>
      </c>
      <c r="J400" t="s">
        <v>3</v>
      </c>
      <c r="K400" t="s">
        <v>841</v>
      </c>
      <c r="L400">
        <v>1354</v>
      </c>
      <c r="N400">
        <v>1010</v>
      </c>
      <c r="O400" t="s">
        <v>146</v>
      </c>
      <c r="P400" t="s">
        <v>146</v>
      </c>
      <c r="Q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 t="s">
        <v>42</v>
      </c>
      <c r="AG400">
        <v>0</v>
      </c>
      <c r="AH400">
        <v>3</v>
      </c>
      <c r="AI400">
        <v>-1</v>
      </c>
      <c r="AJ400" t="s">
        <v>3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">
      <c r="A401">
        <f>ROW(Source!A234)</f>
        <v>234</v>
      </c>
      <c r="B401">
        <v>85737445</v>
      </c>
      <c r="C401">
        <v>85737414</v>
      </c>
      <c r="D401">
        <v>85182368</v>
      </c>
      <c r="E401">
        <v>1081</v>
      </c>
      <c r="F401">
        <v>1</v>
      </c>
      <c r="G401">
        <v>1081</v>
      </c>
      <c r="H401">
        <v>3</v>
      </c>
      <c r="I401" t="s">
        <v>846</v>
      </c>
      <c r="J401" t="s">
        <v>3</v>
      </c>
      <c r="K401" t="s">
        <v>847</v>
      </c>
      <c r="L401">
        <v>1301</v>
      </c>
      <c r="N401">
        <v>1003</v>
      </c>
      <c r="O401" t="s">
        <v>156</v>
      </c>
      <c r="P401" t="s">
        <v>156</v>
      </c>
      <c r="Q401">
        <v>1</v>
      </c>
      <c r="X401">
        <v>100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 t="s">
        <v>42</v>
      </c>
      <c r="AG401">
        <v>100</v>
      </c>
      <c r="AH401">
        <v>3</v>
      </c>
      <c r="AI401">
        <v>-1</v>
      </c>
      <c r="AJ401" t="s">
        <v>3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">
      <c r="A402">
        <f>ROW(Source!A235)</f>
        <v>235</v>
      </c>
      <c r="B402">
        <v>85737431</v>
      </c>
      <c r="C402">
        <v>85737414</v>
      </c>
      <c r="D402">
        <v>85164021</v>
      </c>
      <c r="E402">
        <v>1081</v>
      </c>
      <c r="F402">
        <v>1</v>
      </c>
      <c r="G402">
        <v>1081</v>
      </c>
      <c r="H402">
        <v>1</v>
      </c>
      <c r="I402" t="s">
        <v>684</v>
      </c>
      <c r="J402" t="s">
        <v>3</v>
      </c>
      <c r="K402" t="s">
        <v>685</v>
      </c>
      <c r="L402">
        <v>1191</v>
      </c>
      <c r="N402">
        <v>1013</v>
      </c>
      <c r="O402" t="s">
        <v>686</v>
      </c>
      <c r="P402" t="s">
        <v>686</v>
      </c>
      <c r="Q402">
        <v>1</v>
      </c>
      <c r="X402">
        <v>33.700000000000003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1</v>
      </c>
      <c r="AF402" t="s">
        <v>141</v>
      </c>
      <c r="AG402">
        <v>46.506</v>
      </c>
      <c r="AH402">
        <v>2</v>
      </c>
      <c r="AI402">
        <v>85737415</v>
      </c>
      <c r="AJ402">
        <v>409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">
      <c r="A403">
        <f>ROW(Source!A235)</f>
        <v>235</v>
      </c>
      <c r="B403">
        <v>85737432</v>
      </c>
      <c r="C403">
        <v>85737414</v>
      </c>
      <c r="D403">
        <v>85229630</v>
      </c>
      <c r="E403">
        <v>1</v>
      </c>
      <c r="F403">
        <v>1</v>
      </c>
      <c r="G403">
        <v>1081</v>
      </c>
      <c r="H403">
        <v>2</v>
      </c>
      <c r="I403" t="s">
        <v>724</v>
      </c>
      <c r="J403" t="s">
        <v>725</v>
      </c>
      <c r="K403" t="s">
        <v>726</v>
      </c>
      <c r="L403">
        <v>1368</v>
      </c>
      <c r="N403">
        <v>1011</v>
      </c>
      <c r="O403" t="s">
        <v>690</v>
      </c>
      <c r="P403" t="s">
        <v>690</v>
      </c>
      <c r="Q403">
        <v>1</v>
      </c>
      <c r="X403">
        <v>1.19</v>
      </c>
      <c r="Y403">
        <v>0</v>
      </c>
      <c r="Z403">
        <v>3.18</v>
      </c>
      <c r="AA403">
        <v>0</v>
      </c>
      <c r="AB403">
        <v>0</v>
      </c>
      <c r="AC403">
        <v>0</v>
      </c>
      <c r="AD403">
        <v>1</v>
      </c>
      <c r="AE403">
        <v>0</v>
      </c>
      <c r="AF403" t="s">
        <v>140</v>
      </c>
      <c r="AG403">
        <v>1.7849999999999997</v>
      </c>
      <c r="AH403">
        <v>2</v>
      </c>
      <c r="AI403">
        <v>85737416</v>
      </c>
      <c r="AJ403">
        <v>410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">
      <c r="A404">
        <f>ROW(Source!A235)</f>
        <v>235</v>
      </c>
      <c r="B404">
        <v>85737433</v>
      </c>
      <c r="C404">
        <v>85737414</v>
      </c>
      <c r="D404">
        <v>85229932</v>
      </c>
      <c r="E404">
        <v>1</v>
      </c>
      <c r="F404">
        <v>1</v>
      </c>
      <c r="G404">
        <v>1081</v>
      </c>
      <c r="H404">
        <v>2</v>
      </c>
      <c r="I404" t="s">
        <v>704</v>
      </c>
      <c r="J404" t="s">
        <v>705</v>
      </c>
      <c r="K404" t="s">
        <v>706</v>
      </c>
      <c r="L404">
        <v>1368</v>
      </c>
      <c r="N404">
        <v>1011</v>
      </c>
      <c r="O404" t="s">
        <v>690</v>
      </c>
      <c r="P404" t="s">
        <v>690</v>
      </c>
      <c r="Q404">
        <v>1</v>
      </c>
      <c r="X404">
        <v>0.4</v>
      </c>
      <c r="Y404">
        <v>0</v>
      </c>
      <c r="Z404">
        <v>83.1</v>
      </c>
      <c r="AA404">
        <v>12.62</v>
      </c>
      <c r="AB404">
        <v>0</v>
      </c>
      <c r="AC404">
        <v>0</v>
      </c>
      <c r="AD404">
        <v>1</v>
      </c>
      <c r="AE404">
        <v>0</v>
      </c>
      <c r="AF404" t="s">
        <v>140</v>
      </c>
      <c r="AG404">
        <v>0.6</v>
      </c>
      <c r="AH404">
        <v>2</v>
      </c>
      <c r="AI404">
        <v>85737417</v>
      </c>
      <c r="AJ404">
        <v>411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">
      <c r="A405">
        <f>ROW(Source!A235)</f>
        <v>235</v>
      </c>
      <c r="B405">
        <v>85737434</v>
      </c>
      <c r="C405">
        <v>85737414</v>
      </c>
      <c r="D405">
        <v>85229166</v>
      </c>
      <c r="E405">
        <v>1</v>
      </c>
      <c r="F405">
        <v>1</v>
      </c>
      <c r="G405">
        <v>1081</v>
      </c>
      <c r="H405">
        <v>2</v>
      </c>
      <c r="I405" t="s">
        <v>727</v>
      </c>
      <c r="J405" t="s">
        <v>728</v>
      </c>
      <c r="K405" t="s">
        <v>729</v>
      </c>
      <c r="L405">
        <v>1368</v>
      </c>
      <c r="N405">
        <v>1011</v>
      </c>
      <c r="O405" t="s">
        <v>690</v>
      </c>
      <c r="P405" t="s">
        <v>690</v>
      </c>
      <c r="Q405">
        <v>1</v>
      </c>
      <c r="X405">
        <v>0.06</v>
      </c>
      <c r="Y405">
        <v>0</v>
      </c>
      <c r="Z405">
        <v>179.17</v>
      </c>
      <c r="AA405">
        <v>16.93</v>
      </c>
      <c r="AB405">
        <v>0</v>
      </c>
      <c r="AC405">
        <v>0</v>
      </c>
      <c r="AD405">
        <v>1</v>
      </c>
      <c r="AE405">
        <v>0</v>
      </c>
      <c r="AF405" t="s">
        <v>140</v>
      </c>
      <c r="AG405">
        <v>0.09</v>
      </c>
      <c r="AH405">
        <v>2</v>
      </c>
      <c r="AI405">
        <v>85737418</v>
      </c>
      <c r="AJ405">
        <v>412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">
      <c r="A406">
        <f>ROW(Source!A235)</f>
        <v>235</v>
      </c>
      <c r="B406">
        <v>85737435</v>
      </c>
      <c r="C406">
        <v>85737414</v>
      </c>
      <c r="D406">
        <v>85198960</v>
      </c>
      <c r="E406">
        <v>1</v>
      </c>
      <c r="F406">
        <v>1</v>
      </c>
      <c r="G406">
        <v>1081</v>
      </c>
      <c r="H406">
        <v>3</v>
      </c>
      <c r="I406" t="s">
        <v>714</v>
      </c>
      <c r="J406" t="s">
        <v>715</v>
      </c>
      <c r="K406" t="s">
        <v>716</v>
      </c>
      <c r="L406">
        <v>1339</v>
      </c>
      <c r="N406">
        <v>1007</v>
      </c>
      <c r="O406" t="s">
        <v>694</v>
      </c>
      <c r="P406" t="s">
        <v>694</v>
      </c>
      <c r="Q406">
        <v>1</v>
      </c>
      <c r="X406">
        <v>3.3000000000000002E-2</v>
      </c>
      <c r="Y406">
        <v>7.07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 t="s">
        <v>42</v>
      </c>
      <c r="AG406">
        <v>3.3000000000000002E-2</v>
      </c>
      <c r="AH406">
        <v>2</v>
      </c>
      <c r="AI406">
        <v>85737419</v>
      </c>
      <c r="AJ406">
        <v>413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">
      <c r="A407">
        <f>ROW(Source!A235)</f>
        <v>235</v>
      </c>
      <c r="B407">
        <v>85737436</v>
      </c>
      <c r="C407">
        <v>85737414</v>
      </c>
      <c r="D407">
        <v>85200671</v>
      </c>
      <c r="E407">
        <v>1</v>
      </c>
      <c r="F407">
        <v>1</v>
      </c>
      <c r="G407">
        <v>1081</v>
      </c>
      <c r="H407">
        <v>3</v>
      </c>
      <c r="I407" t="s">
        <v>730</v>
      </c>
      <c r="J407" t="s">
        <v>731</v>
      </c>
      <c r="K407" t="s">
        <v>732</v>
      </c>
      <c r="L407">
        <v>1346</v>
      </c>
      <c r="N407">
        <v>1009</v>
      </c>
      <c r="O407" t="s">
        <v>723</v>
      </c>
      <c r="P407" t="s">
        <v>723</v>
      </c>
      <c r="Q407">
        <v>1</v>
      </c>
      <c r="X407">
        <v>0.05</v>
      </c>
      <c r="Y407">
        <v>37.979999999999997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 t="s">
        <v>42</v>
      </c>
      <c r="AG407">
        <v>0.05</v>
      </c>
      <c r="AH407">
        <v>2</v>
      </c>
      <c r="AI407">
        <v>85737420</v>
      </c>
      <c r="AJ407">
        <v>414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">
      <c r="A408">
        <f>ROW(Source!A235)</f>
        <v>235</v>
      </c>
      <c r="B408">
        <v>85737437</v>
      </c>
      <c r="C408">
        <v>85737414</v>
      </c>
      <c r="D408">
        <v>85199079</v>
      </c>
      <c r="E408">
        <v>1</v>
      </c>
      <c r="F408">
        <v>1</v>
      </c>
      <c r="G408">
        <v>1081</v>
      </c>
      <c r="H408">
        <v>3</v>
      </c>
      <c r="I408" t="s">
        <v>733</v>
      </c>
      <c r="J408" t="s">
        <v>734</v>
      </c>
      <c r="K408" t="s">
        <v>735</v>
      </c>
      <c r="L408">
        <v>1348</v>
      </c>
      <c r="N408">
        <v>1009</v>
      </c>
      <c r="O408" t="s">
        <v>700</v>
      </c>
      <c r="P408" t="s">
        <v>700</v>
      </c>
      <c r="Q408">
        <v>1000</v>
      </c>
      <c r="X408">
        <v>8.9999999999999996E-7</v>
      </c>
      <c r="Y408">
        <v>3234.81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 t="s">
        <v>42</v>
      </c>
      <c r="AG408">
        <v>8.9999999999999996E-7</v>
      </c>
      <c r="AH408">
        <v>2</v>
      </c>
      <c r="AI408">
        <v>85737421</v>
      </c>
      <c r="AJ408">
        <v>415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">
      <c r="A409">
        <f>ROW(Source!A235)</f>
        <v>235</v>
      </c>
      <c r="B409">
        <v>85737438</v>
      </c>
      <c r="C409">
        <v>85737414</v>
      </c>
      <c r="D409">
        <v>85198892</v>
      </c>
      <c r="E409">
        <v>1</v>
      </c>
      <c r="F409">
        <v>1</v>
      </c>
      <c r="G409">
        <v>1081</v>
      </c>
      <c r="H409">
        <v>3</v>
      </c>
      <c r="I409" t="s">
        <v>691</v>
      </c>
      <c r="J409" t="s">
        <v>692</v>
      </c>
      <c r="K409" t="s">
        <v>693</v>
      </c>
      <c r="L409">
        <v>1339</v>
      </c>
      <c r="N409">
        <v>1007</v>
      </c>
      <c r="O409" t="s">
        <v>694</v>
      </c>
      <c r="P409" t="s">
        <v>694</v>
      </c>
      <c r="Q409">
        <v>1</v>
      </c>
      <c r="X409">
        <v>0.19</v>
      </c>
      <c r="Y409">
        <v>53.42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 t="s">
        <v>42</v>
      </c>
      <c r="AG409">
        <v>0.19</v>
      </c>
      <c r="AH409">
        <v>2</v>
      </c>
      <c r="AI409">
        <v>85737422</v>
      </c>
      <c r="AJ409">
        <v>416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">
      <c r="A410">
        <f>ROW(Source!A235)</f>
        <v>235</v>
      </c>
      <c r="B410">
        <v>85737439</v>
      </c>
      <c r="C410">
        <v>85737414</v>
      </c>
      <c r="D410">
        <v>85199158</v>
      </c>
      <c r="E410">
        <v>1</v>
      </c>
      <c r="F410">
        <v>1</v>
      </c>
      <c r="G410">
        <v>1081</v>
      </c>
      <c r="H410">
        <v>3</v>
      </c>
      <c r="I410" t="s">
        <v>695</v>
      </c>
      <c r="J410" t="s">
        <v>696</v>
      </c>
      <c r="K410" t="s">
        <v>697</v>
      </c>
      <c r="L410">
        <v>1339</v>
      </c>
      <c r="N410">
        <v>1007</v>
      </c>
      <c r="O410" t="s">
        <v>694</v>
      </c>
      <c r="P410" t="s">
        <v>694</v>
      </c>
      <c r="Q410">
        <v>1</v>
      </c>
      <c r="X410">
        <v>0.34200000000000003</v>
      </c>
      <c r="Y410">
        <v>5.82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 t="s">
        <v>42</v>
      </c>
      <c r="AG410">
        <v>0.34200000000000003</v>
      </c>
      <c r="AH410">
        <v>2</v>
      </c>
      <c r="AI410">
        <v>85737423</v>
      </c>
      <c r="AJ410">
        <v>417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">
      <c r="A411">
        <f>ROW(Source!A235)</f>
        <v>235</v>
      </c>
      <c r="B411">
        <v>85737440</v>
      </c>
      <c r="C411">
        <v>85737414</v>
      </c>
      <c r="D411">
        <v>85199230</v>
      </c>
      <c r="E411">
        <v>1</v>
      </c>
      <c r="F411">
        <v>1</v>
      </c>
      <c r="G411">
        <v>1081</v>
      </c>
      <c r="H411">
        <v>3</v>
      </c>
      <c r="I411" t="s">
        <v>736</v>
      </c>
      <c r="J411" t="s">
        <v>737</v>
      </c>
      <c r="K411" t="s">
        <v>738</v>
      </c>
      <c r="L411">
        <v>1348</v>
      </c>
      <c r="N411">
        <v>1009</v>
      </c>
      <c r="O411" t="s">
        <v>700</v>
      </c>
      <c r="P411" t="s">
        <v>700</v>
      </c>
      <c r="Q411">
        <v>1000</v>
      </c>
      <c r="X411">
        <v>8.7000000000000001E-4</v>
      </c>
      <c r="Y411">
        <v>16214.84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 t="s">
        <v>42</v>
      </c>
      <c r="AG411">
        <v>8.7000000000000001E-4</v>
      </c>
      <c r="AH411">
        <v>2</v>
      </c>
      <c r="AI411">
        <v>85737424</v>
      </c>
      <c r="AJ411">
        <v>418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">
      <c r="A412">
        <f>ROW(Source!A235)</f>
        <v>235</v>
      </c>
      <c r="B412">
        <v>85737441</v>
      </c>
      <c r="C412">
        <v>85737414</v>
      </c>
      <c r="D412">
        <v>85199398</v>
      </c>
      <c r="E412">
        <v>1</v>
      </c>
      <c r="F412">
        <v>1</v>
      </c>
      <c r="G412">
        <v>1081</v>
      </c>
      <c r="H412">
        <v>3</v>
      </c>
      <c r="I412" t="s">
        <v>739</v>
      </c>
      <c r="J412" t="s">
        <v>740</v>
      </c>
      <c r="K412" t="s">
        <v>741</v>
      </c>
      <c r="L412">
        <v>1346</v>
      </c>
      <c r="N412">
        <v>1009</v>
      </c>
      <c r="O412" t="s">
        <v>723</v>
      </c>
      <c r="P412" t="s">
        <v>723</v>
      </c>
      <c r="Q412">
        <v>1</v>
      </c>
      <c r="X412">
        <v>0.1</v>
      </c>
      <c r="Y412">
        <v>20.190000000000001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 t="s">
        <v>42</v>
      </c>
      <c r="AG412">
        <v>0.1</v>
      </c>
      <c r="AH412">
        <v>2</v>
      </c>
      <c r="AI412">
        <v>85737425</v>
      </c>
      <c r="AJ412">
        <v>419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">
      <c r="A413">
        <f>ROW(Source!A235)</f>
        <v>235</v>
      </c>
      <c r="B413">
        <v>85737442</v>
      </c>
      <c r="C413">
        <v>85737414</v>
      </c>
      <c r="D413">
        <v>85199540</v>
      </c>
      <c r="E413">
        <v>1</v>
      </c>
      <c r="F413">
        <v>1</v>
      </c>
      <c r="G413">
        <v>1081</v>
      </c>
      <c r="H413">
        <v>3</v>
      </c>
      <c r="I413" t="s">
        <v>742</v>
      </c>
      <c r="J413" t="s">
        <v>743</v>
      </c>
      <c r="K413" t="s">
        <v>744</v>
      </c>
      <c r="L413">
        <v>1348</v>
      </c>
      <c r="N413">
        <v>1009</v>
      </c>
      <c r="O413" t="s">
        <v>700</v>
      </c>
      <c r="P413" t="s">
        <v>700</v>
      </c>
      <c r="Q413">
        <v>1000</v>
      </c>
      <c r="X413">
        <v>4.0000000000000002E-4</v>
      </c>
      <c r="Y413">
        <v>35445.93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 t="s">
        <v>42</v>
      </c>
      <c r="AG413">
        <v>4.0000000000000002E-4</v>
      </c>
      <c r="AH413">
        <v>2</v>
      </c>
      <c r="AI413">
        <v>85737426</v>
      </c>
      <c r="AJ413">
        <v>420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">
      <c r="A414">
        <f>ROW(Source!A235)</f>
        <v>235</v>
      </c>
      <c r="B414">
        <v>85737443</v>
      </c>
      <c r="C414">
        <v>85737414</v>
      </c>
      <c r="D414">
        <v>85160203</v>
      </c>
      <c r="E414">
        <v>1081</v>
      </c>
      <c r="F414">
        <v>1</v>
      </c>
      <c r="G414">
        <v>1081</v>
      </c>
      <c r="H414">
        <v>3</v>
      </c>
      <c r="I414" t="s">
        <v>844</v>
      </c>
      <c r="J414" t="s">
        <v>3</v>
      </c>
      <c r="K414" t="s">
        <v>845</v>
      </c>
      <c r="L414">
        <v>1346</v>
      </c>
      <c r="N414">
        <v>1009</v>
      </c>
      <c r="O414" t="s">
        <v>723</v>
      </c>
      <c r="P414" t="s">
        <v>723</v>
      </c>
      <c r="Q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 t="s">
        <v>42</v>
      </c>
      <c r="AG414">
        <v>0</v>
      </c>
      <c r="AH414">
        <v>3</v>
      </c>
      <c r="AI414">
        <v>-1</v>
      </c>
      <c r="AJ414" t="s">
        <v>3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">
      <c r="A415">
        <f>ROW(Source!A235)</f>
        <v>235</v>
      </c>
      <c r="B415">
        <v>85737444</v>
      </c>
      <c r="C415">
        <v>85737414</v>
      </c>
      <c r="D415">
        <v>85179476</v>
      </c>
      <c r="E415">
        <v>1081</v>
      </c>
      <c r="F415">
        <v>1</v>
      </c>
      <c r="G415">
        <v>1081</v>
      </c>
      <c r="H415">
        <v>3</v>
      </c>
      <c r="I415" t="s">
        <v>840</v>
      </c>
      <c r="J415" t="s">
        <v>3</v>
      </c>
      <c r="K415" t="s">
        <v>841</v>
      </c>
      <c r="L415">
        <v>1354</v>
      </c>
      <c r="N415">
        <v>1010</v>
      </c>
      <c r="O415" t="s">
        <v>146</v>
      </c>
      <c r="P415" t="s">
        <v>146</v>
      </c>
      <c r="Q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42</v>
      </c>
      <c r="AG415">
        <v>0</v>
      </c>
      <c r="AH415">
        <v>3</v>
      </c>
      <c r="AI415">
        <v>-1</v>
      </c>
      <c r="AJ415" t="s">
        <v>3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">
      <c r="A416">
        <f>ROW(Source!A235)</f>
        <v>235</v>
      </c>
      <c r="B416">
        <v>85737445</v>
      </c>
      <c r="C416">
        <v>85737414</v>
      </c>
      <c r="D416">
        <v>85182368</v>
      </c>
      <c r="E416">
        <v>1081</v>
      </c>
      <c r="F416">
        <v>1</v>
      </c>
      <c r="G416">
        <v>1081</v>
      </c>
      <c r="H416">
        <v>3</v>
      </c>
      <c r="I416" t="s">
        <v>846</v>
      </c>
      <c r="J416" t="s">
        <v>3</v>
      </c>
      <c r="K416" t="s">
        <v>847</v>
      </c>
      <c r="L416">
        <v>1301</v>
      </c>
      <c r="N416">
        <v>1003</v>
      </c>
      <c r="O416" t="s">
        <v>156</v>
      </c>
      <c r="P416" t="s">
        <v>156</v>
      </c>
      <c r="Q416">
        <v>1</v>
      </c>
      <c r="X416">
        <v>100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 t="s">
        <v>42</v>
      </c>
      <c r="AG416">
        <v>100</v>
      </c>
      <c r="AH416">
        <v>3</v>
      </c>
      <c r="AI416">
        <v>-1</v>
      </c>
      <c r="AJ416" t="s">
        <v>3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">
      <c r="A417">
        <f>ROW(Source!A244)</f>
        <v>244</v>
      </c>
      <c r="B417">
        <v>85737466</v>
      </c>
      <c r="C417">
        <v>85737450</v>
      </c>
      <c r="D417">
        <v>85164021</v>
      </c>
      <c r="E417">
        <v>1081</v>
      </c>
      <c r="F417">
        <v>1</v>
      </c>
      <c r="G417">
        <v>1081</v>
      </c>
      <c r="H417">
        <v>1</v>
      </c>
      <c r="I417" t="s">
        <v>684</v>
      </c>
      <c r="J417" t="s">
        <v>3</v>
      </c>
      <c r="K417" t="s">
        <v>685</v>
      </c>
      <c r="L417">
        <v>1191</v>
      </c>
      <c r="N417">
        <v>1013</v>
      </c>
      <c r="O417" t="s">
        <v>686</v>
      </c>
      <c r="P417" t="s">
        <v>686</v>
      </c>
      <c r="Q417">
        <v>1</v>
      </c>
      <c r="X417">
        <v>33.700000000000003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1</v>
      </c>
      <c r="AF417" t="s">
        <v>141</v>
      </c>
      <c r="AG417">
        <v>46.506</v>
      </c>
      <c r="AH417">
        <v>2</v>
      </c>
      <c r="AI417">
        <v>85737451</v>
      </c>
      <c r="AJ417">
        <v>425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">
      <c r="A418">
        <f>ROW(Source!A244)</f>
        <v>244</v>
      </c>
      <c r="B418">
        <v>85737467</v>
      </c>
      <c r="C418">
        <v>85737450</v>
      </c>
      <c r="D418">
        <v>85229630</v>
      </c>
      <c r="E418">
        <v>1</v>
      </c>
      <c r="F418">
        <v>1</v>
      </c>
      <c r="G418">
        <v>1081</v>
      </c>
      <c r="H418">
        <v>2</v>
      </c>
      <c r="I418" t="s">
        <v>724</v>
      </c>
      <c r="J418" t="s">
        <v>725</v>
      </c>
      <c r="K418" t="s">
        <v>726</v>
      </c>
      <c r="L418">
        <v>1368</v>
      </c>
      <c r="N418">
        <v>1011</v>
      </c>
      <c r="O418" t="s">
        <v>690</v>
      </c>
      <c r="P418" t="s">
        <v>690</v>
      </c>
      <c r="Q418">
        <v>1</v>
      </c>
      <c r="X418">
        <v>1.19</v>
      </c>
      <c r="Y418">
        <v>0</v>
      </c>
      <c r="Z418">
        <v>3.18</v>
      </c>
      <c r="AA418">
        <v>0</v>
      </c>
      <c r="AB418">
        <v>0</v>
      </c>
      <c r="AC418">
        <v>0</v>
      </c>
      <c r="AD418">
        <v>1</v>
      </c>
      <c r="AE418">
        <v>0</v>
      </c>
      <c r="AF418" t="s">
        <v>140</v>
      </c>
      <c r="AG418">
        <v>1.7849999999999997</v>
      </c>
      <c r="AH418">
        <v>2</v>
      </c>
      <c r="AI418">
        <v>85737452</v>
      </c>
      <c r="AJ418">
        <v>426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">
      <c r="A419">
        <f>ROW(Source!A244)</f>
        <v>244</v>
      </c>
      <c r="B419">
        <v>85737468</v>
      </c>
      <c r="C419">
        <v>85737450</v>
      </c>
      <c r="D419">
        <v>85229932</v>
      </c>
      <c r="E419">
        <v>1</v>
      </c>
      <c r="F419">
        <v>1</v>
      </c>
      <c r="G419">
        <v>1081</v>
      </c>
      <c r="H419">
        <v>2</v>
      </c>
      <c r="I419" t="s">
        <v>704</v>
      </c>
      <c r="J419" t="s">
        <v>705</v>
      </c>
      <c r="K419" t="s">
        <v>706</v>
      </c>
      <c r="L419">
        <v>1368</v>
      </c>
      <c r="N419">
        <v>1011</v>
      </c>
      <c r="O419" t="s">
        <v>690</v>
      </c>
      <c r="P419" t="s">
        <v>690</v>
      </c>
      <c r="Q419">
        <v>1</v>
      </c>
      <c r="X419">
        <v>0.4</v>
      </c>
      <c r="Y419">
        <v>0</v>
      </c>
      <c r="Z419">
        <v>83.1</v>
      </c>
      <c r="AA419">
        <v>12.62</v>
      </c>
      <c r="AB419">
        <v>0</v>
      </c>
      <c r="AC419">
        <v>0</v>
      </c>
      <c r="AD419">
        <v>1</v>
      </c>
      <c r="AE419">
        <v>0</v>
      </c>
      <c r="AF419" t="s">
        <v>140</v>
      </c>
      <c r="AG419">
        <v>0.6</v>
      </c>
      <c r="AH419">
        <v>2</v>
      </c>
      <c r="AI419">
        <v>85737453</v>
      </c>
      <c r="AJ419">
        <v>427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">
      <c r="A420">
        <f>ROW(Source!A244)</f>
        <v>244</v>
      </c>
      <c r="B420">
        <v>85737469</v>
      </c>
      <c r="C420">
        <v>85737450</v>
      </c>
      <c r="D420">
        <v>85229166</v>
      </c>
      <c r="E420">
        <v>1</v>
      </c>
      <c r="F420">
        <v>1</v>
      </c>
      <c r="G420">
        <v>1081</v>
      </c>
      <c r="H420">
        <v>2</v>
      </c>
      <c r="I420" t="s">
        <v>727</v>
      </c>
      <c r="J420" t="s">
        <v>728</v>
      </c>
      <c r="K420" t="s">
        <v>729</v>
      </c>
      <c r="L420">
        <v>1368</v>
      </c>
      <c r="N420">
        <v>1011</v>
      </c>
      <c r="O420" t="s">
        <v>690</v>
      </c>
      <c r="P420" t="s">
        <v>690</v>
      </c>
      <c r="Q420">
        <v>1</v>
      </c>
      <c r="X420">
        <v>0.06</v>
      </c>
      <c r="Y420">
        <v>0</v>
      </c>
      <c r="Z420">
        <v>179.17</v>
      </c>
      <c r="AA420">
        <v>16.93</v>
      </c>
      <c r="AB420">
        <v>0</v>
      </c>
      <c r="AC420">
        <v>0</v>
      </c>
      <c r="AD420">
        <v>1</v>
      </c>
      <c r="AE420">
        <v>0</v>
      </c>
      <c r="AF420" t="s">
        <v>140</v>
      </c>
      <c r="AG420">
        <v>0.09</v>
      </c>
      <c r="AH420">
        <v>2</v>
      </c>
      <c r="AI420">
        <v>85737454</v>
      </c>
      <c r="AJ420">
        <v>428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">
      <c r="A421">
        <f>ROW(Source!A244)</f>
        <v>244</v>
      </c>
      <c r="B421">
        <v>85737470</v>
      </c>
      <c r="C421">
        <v>85737450</v>
      </c>
      <c r="D421">
        <v>85198960</v>
      </c>
      <c r="E421">
        <v>1</v>
      </c>
      <c r="F421">
        <v>1</v>
      </c>
      <c r="G421">
        <v>1081</v>
      </c>
      <c r="H421">
        <v>3</v>
      </c>
      <c r="I421" t="s">
        <v>714</v>
      </c>
      <c r="J421" t="s">
        <v>715</v>
      </c>
      <c r="K421" t="s">
        <v>716</v>
      </c>
      <c r="L421">
        <v>1339</v>
      </c>
      <c r="N421">
        <v>1007</v>
      </c>
      <c r="O421" t="s">
        <v>694</v>
      </c>
      <c r="P421" t="s">
        <v>694</v>
      </c>
      <c r="Q421">
        <v>1</v>
      </c>
      <c r="X421">
        <v>5.8659999999999997E-2</v>
      </c>
      <c r="Y421">
        <v>7.07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 t="s">
        <v>42</v>
      </c>
      <c r="AG421">
        <v>5.8659999999999997E-2</v>
      </c>
      <c r="AH421">
        <v>2</v>
      </c>
      <c r="AI421">
        <v>85737455</v>
      </c>
      <c r="AJ421">
        <v>429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">
      <c r="A422">
        <f>ROW(Source!A244)</f>
        <v>244</v>
      </c>
      <c r="B422">
        <v>85737471</v>
      </c>
      <c r="C422">
        <v>85737450</v>
      </c>
      <c r="D422">
        <v>85200671</v>
      </c>
      <c r="E422">
        <v>1</v>
      </c>
      <c r="F422">
        <v>1</v>
      </c>
      <c r="G422">
        <v>1081</v>
      </c>
      <c r="H422">
        <v>3</v>
      </c>
      <c r="I422" t="s">
        <v>730</v>
      </c>
      <c r="J422" t="s">
        <v>731</v>
      </c>
      <c r="K422" t="s">
        <v>732</v>
      </c>
      <c r="L422">
        <v>1346</v>
      </c>
      <c r="N422">
        <v>1009</v>
      </c>
      <c r="O422" t="s">
        <v>723</v>
      </c>
      <c r="P422" t="s">
        <v>723</v>
      </c>
      <c r="Q422">
        <v>1</v>
      </c>
      <c r="X422">
        <v>0.05</v>
      </c>
      <c r="Y422">
        <v>37.979999999999997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 t="s">
        <v>42</v>
      </c>
      <c r="AG422">
        <v>0.05</v>
      </c>
      <c r="AH422">
        <v>2</v>
      </c>
      <c r="AI422">
        <v>85737456</v>
      </c>
      <c r="AJ422">
        <v>430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">
      <c r="A423">
        <f>ROW(Source!A244)</f>
        <v>244</v>
      </c>
      <c r="B423">
        <v>85737472</v>
      </c>
      <c r="C423">
        <v>85737450</v>
      </c>
      <c r="D423">
        <v>85199079</v>
      </c>
      <c r="E423">
        <v>1</v>
      </c>
      <c r="F423">
        <v>1</v>
      </c>
      <c r="G423">
        <v>1081</v>
      </c>
      <c r="H423">
        <v>3</v>
      </c>
      <c r="I423" t="s">
        <v>733</v>
      </c>
      <c r="J423" t="s">
        <v>734</v>
      </c>
      <c r="K423" t="s">
        <v>735</v>
      </c>
      <c r="L423">
        <v>1348</v>
      </c>
      <c r="N423">
        <v>1009</v>
      </c>
      <c r="O423" t="s">
        <v>700</v>
      </c>
      <c r="P423" t="s">
        <v>700</v>
      </c>
      <c r="Q423">
        <v>1000</v>
      </c>
      <c r="X423">
        <v>1.5999999999999999E-6</v>
      </c>
      <c r="Y423">
        <v>3234.81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 t="s">
        <v>42</v>
      </c>
      <c r="AG423">
        <v>1.5999999999999999E-6</v>
      </c>
      <c r="AH423">
        <v>2</v>
      </c>
      <c r="AI423">
        <v>85737457</v>
      </c>
      <c r="AJ423">
        <v>431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">
      <c r="A424">
        <f>ROW(Source!A244)</f>
        <v>244</v>
      </c>
      <c r="B424">
        <v>85737473</v>
      </c>
      <c r="C424">
        <v>85737450</v>
      </c>
      <c r="D424">
        <v>85198892</v>
      </c>
      <c r="E424">
        <v>1</v>
      </c>
      <c r="F424">
        <v>1</v>
      </c>
      <c r="G424">
        <v>1081</v>
      </c>
      <c r="H424">
        <v>3</v>
      </c>
      <c r="I424" t="s">
        <v>691</v>
      </c>
      <c r="J424" t="s">
        <v>692</v>
      </c>
      <c r="K424" t="s">
        <v>693</v>
      </c>
      <c r="L424">
        <v>1339</v>
      </c>
      <c r="N424">
        <v>1007</v>
      </c>
      <c r="O424" t="s">
        <v>694</v>
      </c>
      <c r="P424" t="s">
        <v>694</v>
      </c>
      <c r="Q424">
        <v>1</v>
      </c>
      <c r="X424">
        <v>0.19</v>
      </c>
      <c r="Y424">
        <v>53.42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 t="s">
        <v>42</v>
      </c>
      <c r="AG424">
        <v>0.19</v>
      </c>
      <c r="AH424">
        <v>2</v>
      </c>
      <c r="AI424">
        <v>85737458</v>
      </c>
      <c r="AJ424">
        <v>432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">
      <c r="A425">
        <f>ROW(Source!A244)</f>
        <v>244</v>
      </c>
      <c r="B425">
        <v>85737474</v>
      </c>
      <c r="C425">
        <v>85737450</v>
      </c>
      <c r="D425">
        <v>85199158</v>
      </c>
      <c r="E425">
        <v>1</v>
      </c>
      <c r="F425">
        <v>1</v>
      </c>
      <c r="G425">
        <v>1081</v>
      </c>
      <c r="H425">
        <v>3</v>
      </c>
      <c r="I425" t="s">
        <v>695</v>
      </c>
      <c r="J425" t="s">
        <v>696</v>
      </c>
      <c r="K425" t="s">
        <v>697</v>
      </c>
      <c r="L425">
        <v>1339</v>
      </c>
      <c r="N425">
        <v>1007</v>
      </c>
      <c r="O425" t="s">
        <v>694</v>
      </c>
      <c r="P425" t="s">
        <v>694</v>
      </c>
      <c r="Q425">
        <v>1</v>
      </c>
      <c r="X425">
        <v>0.34200000000000003</v>
      </c>
      <c r="Y425">
        <v>5.82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 t="s">
        <v>42</v>
      </c>
      <c r="AG425">
        <v>0.34200000000000003</v>
      </c>
      <c r="AH425">
        <v>2</v>
      </c>
      <c r="AI425">
        <v>85737459</v>
      </c>
      <c r="AJ425">
        <v>433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">
      <c r="A426">
        <f>ROW(Source!A244)</f>
        <v>244</v>
      </c>
      <c r="B426">
        <v>85737475</v>
      </c>
      <c r="C426">
        <v>85737450</v>
      </c>
      <c r="D426">
        <v>85199230</v>
      </c>
      <c r="E426">
        <v>1</v>
      </c>
      <c r="F426">
        <v>1</v>
      </c>
      <c r="G426">
        <v>1081</v>
      </c>
      <c r="H426">
        <v>3</v>
      </c>
      <c r="I426" t="s">
        <v>736</v>
      </c>
      <c r="J426" t="s">
        <v>737</v>
      </c>
      <c r="K426" t="s">
        <v>738</v>
      </c>
      <c r="L426">
        <v>1348</v>
      </c>
      <c r="N426">
        <v>1009</v>
      </c>
      <c r="O426" t="s">
        <v>700</v>
      </c>
      <c r="P426" t="s">
        <v>700</v>
      </c>
      <c r="Q426">
        <v>1000</v>
      </c>
      <c r="X426">
        <v>8.7000000000000001E-4</v>
      </c>
      <c r="Y426">
        <v>16214.84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 t="s">
        <v>42</v>
      </c>
      <c r="AG426">
        <v>8.7000000000000001E-4</v>
      </c>
      <c r="AH426">
        <v>2</v>
      </c>
      <c r="AI426">
        <v>85737460</v>
      </c>
      <c r="AJ426">
        <v>434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">
      <c r="A427">
        <f>ROW(Source!A244)</f>
        <v>244</v>
      </c>
      <c r="B427">
        <v>85737476</v>
      </c>
      <c r="C427">
        <v>85737450</v>
      </c>
      <c r="D427">
        <v>85199398</v>
      </c>
      <c r="E427">
        <v>1</v>
      </c>
      <c r="F427">
        <v>1</v>
      </c>
      <c r="G427">
        <v>1081</v>
      </c>
      <c r="H427">
        <v>3</v>
      </c>
      <c r="I427" t="s">
        <v>739</v>
      </c>
      <c r="J427" t="s">
        <v>740</v>
      </c>
      <c r="K427" t="s">
        <v>741</v>
      </c>
      <c r="L427">
        <v>1346</v>
      </c>
      <c r="N427">
        <v>1009</v>
      </c>
      <c r="O427" t="s">
        <v>723</v>
      </c>
      <c r="P427" t="s">
        <v>723</v>
      </c>
      <c r="Q427">
        <v>1</v>
      </c>
      <c r="X427">
        <v>0.1</v>
      </c>
      <c r="Y427">
        <v>20.190000000000001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 t="s">
        <v>42</v>
      </c>
      <c r="AG427">
        <v>0.1</v>
      </c>
      <c r="AH427">
        <v>2</v>
      </c>
      <c r="AI427">
        <v>85737461</v>
      </c>
      <c r="AJ427">
        <v>435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">
      <c r="A428">
        <f>ROW(Source!A244)</f>
        <v>244</v>
      </c>
      <c r="B428">
        <v>85737477</v>
      </c>
      <c r="C428">
        <v>85737450</v>
      </c>
      <c r="D428">
        <v>85199540</v>
      </c>
      <c r="E428">
        <v>1</v>
      </c>
      <c r="F428">
        <v>1</v>
      </c>
      <c r="G428">
        <v>1081</v>
      </c>
      <c r="H428">
        <v>3</v>
      </c>
      <c r="I428" t="s">
        <v>742</v>
      </c>
      <c r="J428" t="s">
        <v>743</v>
      </c>
      <c r="K428" t="s">
        <v>744</v>
      </c>
      <c r="L428">
        <v>1348</v>
      </c>
      <c r="N428">
        <v>1009</v>
      </c>
      <c r="O428" t="s">
        <v>700</v>
      </c>
      <c r="P428" t="s">
        <v>700</v>
      </c>
      <c r="Q428">
        <v>1000</v>
      </c>
      <c r="X428">
        <v>4.0000000000000002E-4</v>
      </c>
      <c r="Y428">
        <v>35445.93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 t="s">
        <v>42</v>
      </c>
      <c r="AG428">
        <v>4.0000000000000002E-4</v>
      </c>
      <c r="AH428">
        <v>2</v>
      </c>
      <c r="AI428">
        <v>85737462</v>
      </c>
      <c r="AJ428">
        <v>436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">
      <c r="A429">
        <f>ROW(Source!A244)</f>
        <v>244</v>
      </c>
      <c r="B429">
        <v>85737478</v>
      </c>
      <c r="C429">
        <v>85737450</v>
      </c>
      <c r="D429">
        <v>85160203</v>
      </c>
      <c r="E429">
        <v>1081</v>
      </c>
      <c r="F429">
        <v>1</v>
      </c>
      <c r="G429">
        <v>1081</v>
      </c>
      <c r="H429">
        <v>3</v>
      </c>
      <c r="I429" t="s">
        <v>844</v>
      </c>
      <c r="J429" t="s">
        <v>3</v>
      </c>
      <c r="K429" t="s">
        <v>845</v>
      </c>
      <c r="L429">
        <v>1346</v>
      </c>
      <c r="N429">
        <v>1009</v>
      </c>
      <c r="O429" t="s">
        <v>723</v>
      </c>
      <c r="P429" t="s">
        <v>723</v>
      </c>
      <c r="Q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 t="s">
        <v>42</v>
      </c>
      <c r="AG429">
        <v>0</v>
      </c>
      <c r="AH429">
        <v>3</v>
      </c>
      <c r="AI429">
        <v>-1</v>
      </c>
      <c r="AJ429" t="s">
        <v>3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">
      <c r="A430">
        <f>ROW(Source!A244)</f>
        <v>244</v>
      </c>
      <c r="B430">
        <v>85737479</v>
      </c>
      <c r="C430">
        <v>85737450</v>
      </c>
      <c r="D430">
        <v>85179476</v>
      </c>
      <c r="E430">
        <v>1081</v>
      </c>
      <c r="F430">
        <v>1</v>
      </c>
      <c r="G430">
        <v>1081</v>
      </c>
      <c r="H430">
        <v>3</v>
      </c>
      <c r="I430" t="s">
        <v>840</v>
      </c>
      <c r="J430" t="s">
        <v>3</v>
      </c>
      <c r="K430" t="s">
        <v>841</v>
      </c>
      <c r="L430">
        <v>1354</v>
      </c>
      <c r="N430">
        <v>1010</v>
      </c>
      <c r="O430" t="s">
        <v>146</v>
      </c>
      <c r="P430" t="s">
        <v>146</v>
      </c>
      <c r="Q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 t="s">
        <v>42</v>
      </c>
      <c r="AG430">
        <v>0</v>
      </c>
      <c r="AH430">
        <v>3</v>
      </c>
      <c r="AI430">
        <v>-1</v>
      </c>
      <c r="AJ430" t="s">
        <v>3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">
      <c r="A431">
        <f>ROW(Source!A244)</f>
        <v>244</v>
      </c>
      <c r="B431">
        <v>85737480</v>
      </c>
      <c r="C431">
        <v>85737450</v>
      </c>
      <c r="D431">
        <v>85182368</v>
      </c>
      <c r="E431">
        <v>1081</v>
      </c>
      <c r="F431">
        <v>1</v>
      </c>
      <c r="G431">
        <v>1081</v>
      </c>
      <c r="H431">
        <v>3</v>
      </c>
      <c r="I431" t="s">
        <v>846</v>
      </c>
      <c r="J431" t="s">
        <v>3</v>
      </c>
      <c r="K431" t="s">
        <v>847</v>
      </c>
      <c r="L431">
        <v>1301</v>
      </c>
      <c r="N431">
        <v>1003</v>
      </c>
      <c r="O431" t="s">
        <v>156</v>
      </c>
      <c r="P431" t="s">
        <v>156</v>
      </c>
      <c r="Q431">
        <v>1</v>
      </c>
      <c r="X431">
        <v>100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 t="s">
        <v>42</v>
      </c>
      <c r="AG431">
        <v>100</v>
      </c>
      <c r="AH431">
        <v>3</v>
      </c>
      <c r="AI431">
        <v>-1</v>
      </c>
      <c r="AJ431" t="s">
        <v>3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">
      <c r="A432">
        <f>ROW(Source!A245)</f>
        <v>245</v>
      </c>
      <c r="B432">
        <v>85737466</v>
      </c>
      <c r="C432">
        <v>85737450</v>
      </c>
      <c r="D432">
        <v>85164021</v>
      </c>
      <c r="E432">
        <v>1081</v>
      </c>
      <c r="F432">
        <v>1</v>
      </c>
      <c r="G432">
        <v>1081</v>
      </c>
      <c r="H432">
        <v>1</v>
      </c>
      <c r="I432" t="s">
        <v>684</v>
      </c>
      <c r="J432" t="s">
        <v>3</v>
      </c>
      <c r="K432" t="s">
        <v>685</v>
      </c>
      <c r="L432">
        <v>1191</v>
      </c>
      <c r="N432">
        <v>1013</v>
      </c>
      <c r="O432" t="s">
        <v>686</v>
      </c>
      <c r="P432" t="s">
        <v>686</v>
      </c>
      <c r="Q432">
        <v>1</v>
      </c>
      <c r="X432">
        <v>33.700000000000003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1</v>
      </c>
      <c r="AF432" t="s">
        <v>141</v>
      </c>
      <c r="AG432">
        <v>46.506</v>
      </c>
      <c r="AH432">
        <v>2</v>
      </c>
      <c r="AI432">
        <v>85737451</v>
      </c>
      <c r="AJ432">
        <v>440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">
      <c r="A433">
        <f>ROW(Source!A245)</f>
        <v>245</v>
      </c>
      <c r="B433">
        <v>85737467</v>
      </c>
      <c r="C433">
        <v>85737450</v>
      </c>
      <c r="D433">
        <v>85229630</v>
      </c>
      <c r="E433">
        <v>1</v>
      </c>
      <c r="F433">
        <v>1</v>
      </c>
      <c r="G433">
        <v>1081</v>
      </c>
      <c r="H433">
        <v>2</v>
      </c>
      <c r="I433" t="s">
        <v>724</v>
      </c>
      <c r="J433" t="s">
        <v>725</v>
      </c>
      <c r="K433" t="s">
        <v>726</v>
      </c>
      <c r="L433">
        <v>1368</v>
      </c>
      <c r="N433">
        <v>1011</v>
      </c>
      <c r="O433" t="s">
        <v>690</v>
      </c>
      <c r="P433" t="s">
        <v>690</v>
      </c>
      <c r="Q433">
        <v>1</v>
      </c>
      <c r="X433">
        <v>1.19</v>
      </c>
      <c r="Y433">
        <v>0</v>
      </c>
      <c r="Z433">
        <v>3.18</v>
      </c>
      <c r="AA433">
        <v>0</v>
      </c>
      <c r="AB433">
        <v>0</v>
      </c>
      <c r="AC433">
        <v>0</v>
      </c>
      <c r="AD433">
        <v>1</v>
      </c>
      <c r="AE433">
        <v>0</v>
      </c>
      <c r="AF433" t="s">
        <v>140</v>
      </c>
      <c r="AG433">
        <v>1.7849999999999997</v>
      </c>
      <c r="AH433">
        <v>2</v>
      </c>
      <c r="AI433">
        <v>85737452</v>
      </c>
      <c r="AJ433">
        <v>441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">
      <c r="A434">
        <f>ROW(Source!A245)</f>
        <v>245</v>
      </c>
      <c r="B434">
        <v>85737468</v>
      </c>
      <c r="C434">
        <v>85737450</v>
      </c>
      <c r="D434">
        <v>85229932</v>
      </c>
      <c r="E434">
        <v>1</v>
      </c>
      <c r="F434">
        <v>1</v>
      </c>
      <c r="G434">
        <v>1081</v>
      </c>
      <c r="H434">
        <v>2</v>
      </c>
      <c r="I434" t="s">
        <v>704</v>
      </c>
      <c r="J434" t="s">
        <v>705</v>
      </c>
      <c r="K434" t="s">
        <v>706</v>
      </c>
      <c r="L434">
        <v>1368</v>
      </c>
      <c r="N434">
        <v>1011</v>
      </c>
      <c r="O434" t="s">
        <v>690</v>
      </c>
      <c r="P434" t="s">
        <v>690</v>
      </c>
      <c r="Q434">
        <v>1</v>
      </c>
      <c r="X434">
        <v>0.4</v>
      </c>
      <c r="Y434">
        <v>0</v>
      </c>
      <c r="Z434">
        <v>83.1</v>
      </c>
      <c r="AA434">
        <v>12.62</v>
      </c>
      <c r="AB434">
        <v>0</v>
      </c>
      <c r="AC434">
        <v>0</v>
      </c>
      <c r="AD434">
        <v>1</v>
      </c>
      <c r="AE434">
        <v>0</v>
      </c>
      <c r="AF434" t="s">
        <v>140</v>
      </c>
      <c r="AG434">
        <v>0.6</v>
      </c>
      <c r="AH434">
        <v>2</v>
      </c>
      <c r="AI434">
        <v>85737453</v>
      </c>
      <c r="AJ434">
        <v>442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">
      <c r="A435">
        <f>ROW(Source!A245)</f>
        <v>245</v>
      </c>
      <c r="B435">
        <v>85737469</v>
      </c>
      <c r="C435">
        <v>85737450</v>
      </c>
      <c r="D435">
        <v>85229166</v>
      </c>
      <c r="E435">
        <v>1</v>
      </c>
      <c r="F435">
        <v>1</v>
      </c>
      <c r="G435">
        <v>1081</v>
      </c>
      <c r="H435">
        <v>2</v>
      </c>
      <c r="I435" t="s">
        <v>727</v>
      </c>
      <c r="J435" t="s">
        <v>728</v>
      </c>
      <c r="K435" t="s">
        <v>729</v>
      </c>
      <c r="L435">
        <v>1368</v>
      </c>
      <c r="N435">
        <v>1011</v>
      </c>
      <c r="O435" t="s">
        <v>690</v>
      </c>
      <c r="P435" t="s">
        <v>690</v>
      </c>
      <c r="Q435">
        <v>1</v>
      </c>
      <c r="X435">
        <v>0.06</v>
      </c>
      <c r="Y435">
        <v>0</v>
      </c>
      <c r="Z435">
        <v>179.17</v>
      </c>
      <c r="AA435">
        <v>16.93</v>
      </c>
      <c r="AB435">
        <v>0</v>
      </c>
      <c r="AC435">
        <v>0</v>
      </c>
      <c r="AD435">
        <v>1</v>
      </c>
      <c r="AE435">
        <v>0</v>
      </c>
      <c r="AF435" t="s">
        <v>140</v>
      </c>
      <c r="AG435">
        <v>0.09</v>
      </c>
      <c r="AH435">
        <v>2</v>
      </c>
      <c r="AI435">
        <v>85737454</v>
      </c>
      <c r="AJ435">
        <v>443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">
      <c r="A436">
        <f>ROW(Source!A245)</f>
        <v>245</v>
      </c>
      <c r="B436">
        <v>85737470</v>
      </c>
      <c r="C436">
        <v>85737450</v>
      </c>
      <c r="D436">
        <v>85198960</v>
      </c>
      <c r="E436">
        <v>1</v>
      </c>
      <c r="F436">
        <v>1</v>
      </c>
      <c r="G436">
        <v>1081</v>
      </c>
      <c r="H436">
        <v>3</v>
      </c>
      <c r="I436" t="s">
        <v>714</v>
      </c>
      <c r="J436" t="s">
        <v>715</v>
      </c>
      <c r="K436" t="s">
        <v>716</v>
      </c>
      <c r="L436">
        <v>1339</v>
      </c>
      <c r="N436">
        <v>1007</v>
      </c>
      <c r="O436" t="s">
        <v>694</v>
      </c>
      <c r="P436" t="s">
        <v>694</v>
      </c>
      <c r="Q436">
        <v>1</v>
      </c>
      <c r="X436">
        <v>5.8659999999999997E-2</v>
      </c>
      <c r="Y436">
        <v>7.07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 t="s">
        <v>42</v>
      </c>
      <c r="AG436">
        <v>5.8659999999999997E-2</v>
      </c>
      <c r="AH436">
        <v>2</v>
      </c>
      <c r="AI436">
        <v>85737455</v>
      </c>
      <c r="AJ436">
        <v>444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">
      <c r="A437">
        <f>ROW(Source!A245)</f>
        <v>245</v>
      </c>
      <c r="B437">
        <v>85737471</v>
      </c>
      <c r="C437">
        <v>85737450</v>
      </c>
      <c r="D437">
        <v>85200671</v>
      </c>
      <c r="E437">
        <v>1</v>
      </c>
      <c r="F437">
        <v>1</v>
      </c>
      <c r="G437">
        <v>1081</v>
      </c>
      <c r="H437">
        <v>3</v>
      </c>
      <c r="I437" t="s">
        <v>730</v>
      </c>
      <c r="J437" t="s">
        <v>731</v>
      </c>
      <c r="K437" t="s">
        <v>732</v>
      </c>
      <c r="L437">
        <v>1346</v>
      </c>
      <c r="N437">
        <v>1009</v>
      </c>
      <c r="O437" t="s">
        <v>723</v>
      </c>
      <c r="P437" t="s">
        <v>723</v>
      </c>
      <c r="Q437">
        <v>1</v>
      </c>
      <c r="X437">
        <v>0.05</v>
      </c>
      <c r="Y437">
        <v>37.979999999999997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 t="s">
        <v>42</v>
      </c>
      <c r="AG437">
        <v>0.05</v>
      </c>
      <c r="AH437">
        <v>2</v>
      </c>
      <c r="AI437">
        <v>85737456</v>
      </c>
      <c r="AJ437">
        <v>445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">
      <c r="A438">
        <f>ROW(Source!A245)</f>
        <v>245</v>
      </c>
      <c r="B438">
        <v>85737472</v>
      </c>
      <c r="C438">
        <v>85737450</v>
      </c>
      <c r="D438">
        <v>85199079</v>
      </c>
      <c r="E438">
        <v>1</v>
      </c>
      <c r="F438">
        <v>1</v>
      </c>
      <c r="G438">
        <v>1081</v>
      </c>
      <c r="H438">
        <v>3</v>
      </c>
      <c r="I438" t="s">
        <v>733</v>
      </c>
      <c r="J438" t="s">
        <v>734</v>
      </c>
      <c r="K438" t="s">
        <v>735</v>
      </c>
      <c r="L438">
        <v>1348</v>
      </c>
      <c r="N438">
        <v>1009</v>
      </c>
      <c r="O438" t="s">
        <v>700</v>
      </c>
      <c r="P438" t="s">
        <v>700</v>
      </c>
      <c r="Q438">
        <v>1000</v>
      </c>
      <c r="X438">
        <v>1.5999999999999999E-6</v>
      </c>
      <c r="Y438">
        <v>3234.81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 t="s">
        <v>42</v>
      </c>
      <c r="AG438">
        <v>1.5999999999999999E-6</v>
      </c>
      <c r="AH438">
        <v>2</v>
      </c>
      <c r="AI438">
        <v>85737457</v>
      </c>
      <c r="AJ438">
        <v>446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">
      <c r="A439">
        <f>ROW(Source!A245)</f>
        <v>245</v>
      </c>
      <c r="B439">
        <v>85737473</v>
      </c>
      <c r="C439">
        <v>85737450</v>
      </c>
      <c r="D439">
        <v>85198892</v>
      </c>
      <c r="E439">
        <v>1</v>
      </c>
      <c r="F439">
        <v>1</v>
      </c>
      <c r="G439">
        <v>1081</v>
      </c>
      <c r="H439">
        <v>3</v>
      </c>
      <c r="I439" t="s">
        <v>691</v>
      </c>
      <c r="J439" t="s">
        <v>692</v>
      </c>
      <c r="K439" t="s">
        <v>693</v>
      </c>
      <c r="L439">
        <v>1339</v>
      </c>
      <c r="N439">
        <v>1007</v>
      </c>
      <c r="O439" t="s">
        <v>694</v>
      </c>
      <c r="P439" t="s">
        <v>694</v>
      </c>
      <c r="Q439">
        <v>1</v>
      </c>
      <c r="X439">
        <v>0.19</v>
      </c>
      <c r="Y439">
        <v>53.42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 t="s">
        <v>42</v>
      </c>
      <c r="AG439">
        <v>0.19</v>
      </c>
      <c r="AH439">
        <v>2</v>
      </c>
      <c r="AI439">
        <v>85737458</v>
      </c>
      <c r="AJ439">
        <v>447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">
      <c r="A440">
        <f>ROW(Source!A245)</f>
        <v>245</v>
      </c>
      <c r="B440">
        <v>85737474</v>
      </c>
      <c r="C440">
        <v>85737450</v>
      </c>
      <c r="D440">
        <v>85199158</v>
      </c>
      <c r="E440">
        <v>1</v>
      </c>
      <c r="F440">
        <v>1</v>
      </c>
      <c r="G440">
        <v>1081</v>
      </c>
      <c r="H440">
        <v>3</v>
      </c>
      <c r="I440" t="s">
        <v>695</v>
      </c>
      <c r="J440" t="s">
        <v>696</v>
      </c>
      <c r="K440" t="s">
        <v>697</v>
      </c>
      <c r="L440">
        <v>1339</v>
      </c>
      <c r="N440">
        <v>1007</v>
      </c>
      <c r="O440" t="s">
        <v>694</v>
      </c>
      <c r="P440" t="s">
        <v>694</v>
      </c>
      <c r="Q440">
        <v>1</v>
      </c>
      <c r="X440">
        <v>0.34200000000000003</v>
      </c>
      <c r="Y440">
        <v>5.82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 t="s">
        <v>42</v>
      </c>
      <c r="AG440">
        <v>0.34200000000000003</v>
      </c>
      <c r="AH440">
        <v>2</v>
      </c>
      <c r="AI440">
        <v>85737459</v>
      </c>
      <c r="AJ440">
        <v>448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">
      <c r="A441">
        <f>ROW(Source!A245)</f>
        <v>245</v>
      </c>
      <c r="B441">
        <v>85737475</v>
      </c>
      <c r="C441">
        <v>85737450</v>
      </c>
      <c r="D441">
        <v>85199230</v>
      </c>
      <c r="E441">
        <v>1</v>
      </c>
      <c r="F441">
        <v>1</v>
      </c>
      <c r="G441">
        <v>1081</v>
      </c>
      <c r="H441">
        <v>3</v>
      </c>
      <c r="I441" t="s">
        <v>736</v>
      </c>
      <c r="J441" t="s">
        <v>737</v>
      </c>
      <c r="K441" t="s">
        <v>738</v>
      </c>
      <c r="L441">
        <v>1348</v>
      </c>
      <c r="N441">
        <v>1009</v>
      </c>
      <c r="O441" t="s">
        <v>700</v>
      </c>
      <c r="P441" t="s">
        <v>700</v>
      </c>
      <c r="Q441">
        <v>1000</v>
      </c>
      <c r="X441">
        <v>8.7000000000000001E-4</v>
      </c>
      <c r="Y441">
        <v>16214.84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 t="s">
        <v>42</v>
      </c>
      <c r="AG441">
        <v>8.7000000000000001E-4</v>
      </c>
      <c r="AH441">
        <v>2</v>
      </c>
      <c r="AI441">
        <v>85737460</v>
      </c>
      <c r="AJ441">
        <v>449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">
      <c r="A442">
        <f>ROW(Source!A245)</f>
        <v>245</v>
      </c>
      <c r="B442">
        <v>85737476</v>
      </c>
      <c r="C442">
        <v>85737450</v>
      </c>
      <c r="D442">
        <v>85199398</v>
      </c>
      <c r="E442">
        <v>1</v>
      </c>
      <c r="F442">
        <v>1</v>
      </c>
      <c r="G442">
        <v>1081</v>
      </c>
      <c r="H442">
        <v>3</v>
      </c>
      <c r="I442" t="s">
        <v>739</v>
      </c>
      <c r="J442" t="s">
        <v>740</v>
      </c>
      <c r="K442" t="s">
        <v>741</v>
      </c>
      <c r="L442">
        <v>1346</v>
      </c>
      <c r="N442">
        <v>1009</v>
      </c>
      <c r="O442" t="s">
        <v>723</v>
      </c>
      <c r="P442" t="s">
        <v>723</v>
      </c>
      <c r="Q442">
        <v>1</v>
      </c>
      <c r="X442">
        <v>0.1</v>
      </c>
      <c r="Y442">
        <v>20.190000000000001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 t="s">
        <v>42</v>
      </c>
      <c r="AG442">
        <v>0.1</v>
      </c>
      <c r="AH442">
        <v>2</v>
      </c>
      <c r="AI442">
        <v>85737461</v>
      </c>
      <c r="AJ442">
        <v>450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">
      <c r="A443">
        <f>ROW(Source!A245)</f>
        <v>245</v>
      </c>
      <c r="B443">
        <v>85737477</v>
      </c>
      <c r="C443">
        <v>85737450</v>
      </c>
      <c r="D443">
        <v>85199540</v>
      </c>
      <c r="E443">
        <v>1</v>
      </c>
      <c r="F443">
        <v>1</v>
      </c>
      <c r="G443">
        <v>1081</v>
      </c>
      <c r="H443">
        <v>3</v>
      </c>
      <c r="I443" t="s">
        <v>742</v>
      </c>
      <c r="J443" t="s">
        <v>743</v>
      </c>
      <c r="K443" t="s">
        <v>744</v>
      </c>
      <c r="L443">
        <v>1348</v>
      </c>
      <c r="N443">
        <v>1009</v>
      </c>
      <c r="O443" t="s">
        <v>700</v>
      </c>
      <c r="P443" t="s">
        <v>700</v>
      </c>
      <c r="Q443">
        <v>1000</v>
      </c>
      <c r="X443">
        <v>4.0000000000000002E-4</v>
      </c>
      <c r="Y443">
        <v>35445.93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 t="s">
        <v>42</v>
      </c>
      <c r="AG443">
        <v>4.0000000000000002E-4</v>
      </c>
      <c r="AH443">
        <v>2</v>
      </c>
      <c r="AI443">
        <v>85737462</v>
      </c>
      <c r="AJ443">
        <v>451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">
      <c r="A444">
        <f>ROW(Source!A245)</f>
        <v>245</v>
      </c>
      <c r="B444">
        <v>85737478</v>
      </c>
      <c r="C444">
        <v>85737450</v>
      </c>
      <c r="D444">
        <v>85160203</v>
      </c>
      <c r="E444">
        <v>1081</v>
      </c>
      <c r="F444">
        <v>1</v>
      </c>
      <c r="G444">
        <v>1081</v>
      </c>
      <c r="H444">
        <v>3</v>
      </c>
      <c r="I444" t="s">
        <v>844</v>
      </c>
      <c r="J444" t="s">
        <v>3</v>
      </c>
      <c r="K444" t="s">
        <v>845</v>
      </c>
      <c r="L444">
        <v>1346</v>
      </c>
      <c r="N444">
        <v>1009</v>
      </c>
      <c r="O444" t="s">
        <v>723</v>
      </c>
      <c r="P444" t="s">
        <v>723</v>
      </c>
      <c r="Q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 t="s">
        <v>42</v>
      </c>
      <c r="AG444">
        <v>0</v>
      </c>
      <c r="AH444">
        <v>3</v>
      </c>
      <c r="AI444">
        <v>-1</v>
      </c>
      <c r="AJ444" t="s">
        <v>3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">
      <c r="A445">
        <f>ROW(Source!A245)</f>
        <v>245</v>
      </c>
      <c r="B445">
        <v>85737479</v>
      </c>
      <c r="C445">
        <v>85737450</v>
      </c>
      <c r="D445">
        <v>85179476</v>
      </c>
      <c r="E445">
        <v>1081</v>
      </c>
      <c r="F445">
        <v>1</v>
      </c>
      <c r="G445">
        <v>1081</v>
      </c>
      <c r="H445">
        <v>3</v>
      </c>
      <c r="I445" t="s">
        <v>840</v>
      </c>
      <c r="J445" t="s">
        <v>3</v>
      </c>
      <c r="K445" t="s">
        <v>841</v>
      </c>
      <c r="L445">
        <v>1354</v>
      </c>
      <c r="N445">
        <v>1010</v>
      </c>
      <c r="O445" t="s">
        <v>146</v>
      </c>
      <c r="P445" t="s">
        <v>146</v>
      </c>
      <c r="Q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 t="s">
        <v>42</v>
      </c>
      <c r="AG445">
        <v>0</v>
      </c>
      <c r="AH445">
        <v>3</v>
      </c>
      <c r="AI445">
        <v>-1</v>
      </c>
      <c r="AJ445" t="s">
        <v>3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">
      <c r="A446">
        <f>ROW(Source!A245)</f>
        <v>245</v>
      </c>
      <c r="B446">
        <v>85737480</v>
      </c>
      <c r="C446">
        <v>85737450</v>
      </c>
      <c r="D446">
        <v>85182368</v>
      </c>
      <c r="E446">
        <v>1081</v>
      </c>
      <c r="F446">
        <v>1</v>
      </c>
      <c r="G446">
        <v>1081</v>
      </c>
      <c r="H446">
        <v>3</v>
      </c>
      <c r="I446" t="s">
        <v>846</v>
      </c>
      <c r="J446" t="s">
        <v>3</v>
      </c>
      <c r="K446" t="s">
        <v>847</v>
      </c>
      <c r="L446">
        <v>1301</v>
      </c>
      <c r="N446">
        <v>1003</v>
      </c>
      <c r="O446" t="s">
        <v>156</v>
      </c>
      <c r="P446" t="s">
        <v>156</v>
      </c>
      <c r="Q446">
        <v>1</v>
      </c>
      <c r="X446">
        <v>100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 t="s">
        <v>42</v>
      </c>
      <c r="AG446">
        <v>100</v>
      </c>
      <c r="AH446">
        <v>3</v>
      </c>
      <c r="AI446">
        <v>-1</v>
      </c>
      <c r="AJ446" t="s">
        <v>3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">
      <c r="A447">
        <f>ROW(Source!A252)</f>
        <v>252</v>
      </c>
      <c r="B447">
        <v>85737500</v>
      </c>
      <c r="C447">
        <v>85737484</v>
      </c>
      <c r="D447">
        <v>85164021</v>
      </c>
      <c r="E447">
        <v>1081</v>
      </c>
      <c r="F447">
        <v>1</v>
      </c>
      <c r="G447">
        <v>1081</v>
      </c>
      <c r="H447">
        <v>1</v>
      </c>
      <c r="I447" t="s">
        <v>684</v>
      </c>
      <c r="J447" t="s">
        <v>3</v>
      </c>
      <c r="K447" t="s">
        <v>685</v>
      </c>
      <c r="L447">
        <v>1191</v>
      </c>
      <c r="N447">
        <v>1013</v>
      </c>
      <c r="O447" t="s">
        <v>686</v>
      </c>
      <c r="P447" t="s">
        <v>686</v>
      </c>
      <c r="Q447">
        <v>1</v>
      </c>
      <c r="X447">
        <v>33.700000000000003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1</v>
      </c>
      <c r="AF447" t="s">
        <v>141</v>
      </c>
      <c r="AG447">
        <v>46.506</v>
      </c>
      <c r="AH447">
        <v>2</v>
      </c>
      <c r="AI447">
        <v>85737485</v>
      </c>
      <c r="AJ447">
        <v>455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">
      <c r="A448">
        <f>ROW(Source!A252)</f>
        <v>252</v>
      </c>
      <c r="B448">
        <v>85737501</v>
      </c>
      <c r="C448">
        <v>85737484</v>
      </c>
      <c r="D448">
        <v>85229630</v>
      </c>
      <c r="E448">
        <v>1</v>
      </c>
      <c r="F448">
        <v>1</v>
      </c>
      <c r="G448">
        <v>1081</v>
      </c>
      <c r="H448">
        <v>2</v>
      </c>
      <c r="I448" t="s">
        <v>724</v>
      </c>
      <c r="J448" t="s">
        <v>725</v>
      </c>
      <c r="K448" t="s">
        <v>726</v>
      </c>
      <c r="L448">
        <v>1368</v>
      </c>
      <c r="N448">
        <v>1011</v>
      </c>
      <c r="O448" t="s">
        <v>690</v>
      </c>
      <c r="P448" t="s">
        <v>690</v>
      </c>
      <c r="Q448">
        <v>1</v>
      </c>
      <c r="X448">
        <v>1.19</v>
      </c>
      <c r="Y448">
        <v>0</v>
      </c>
      <c r="Z448">
        <v>3.18</v>
      </c>
      <c r="AA448">
        <v>0</v>
      </c>
      <c r="AB448">
        <v>0</v>
      </c>
      <c r="AC448">
        <v>0</v>
      </c>
      <c r="AD448">
        <v>1</v>
      </c>
      <c r="AE448">
        <v>0</v>
      </c>
      <c r="AF448" t="s">
        <v>140</v>
      </c>
      <c r="AG448">
        <v>1.7849999999999997</v>
      </c>
      <c r="AH448">
        <v>2</v>
      </c>
      <c r="AI448">
        <v>85737486</v>
      </c>
      <c r="AJ448">
        <v>456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">
      <c r="A449">
        <f>ROW(Source!A252)</f>
        <v>252</v>
      </c>
      <c r="B449">
        <v>85737502</v>
      </c>
      <c r="C449">
        <v>85737484</v>
      </c>
      <c r="D449">
        <v>85229932</v>
      </c>
      <c r="E449">
        <v>1</v>
      </c>
      <c r="F449">
        <v>1</v>
      </c>
      <c r="G449">
        <v>1081</v>
      </c>
      <c r="H449">
        <v>2</v>
      </c>
      <c r="I449" t="s">
        <v>704</v>
      </c>
      <c r="J449" t="s">
        <v>705</v>
      </c>
      <c r="K449" t="s">
        <v>706</v>
      </c>
      <c r="L449">
        <v>1368</v>
      </c>
      <c r="N449">
        <v>1011</v>
      </c>
      <c r="O449" t="s">
        <v>690</v>
      </c>
      <c r="P449" t="s">
        <v>690</v>
      </c>
      <c r="Q449">
        <v>1</v>
      </c>
      <c r="X449">
        <v>0.4</v>
      </c>
      <c r="Y449">
        <v>0</v>
      </c>
      <c r="Z449">
        <v>83.1</v>
      </c>
      <c r="AA449">
        <v>12.62</v>
      </c>
      <c r="AB449">
        <v>0</v>
      </c>
      <c r="AC449">
        <v>0</v>
      </c>
      <c r="AD449">
        <v>1</v>
      </c>
      <c r="AE449">
        <v>0</v>
      </c>
      <c r="AF449" t="s">
        <v>140</v>
      </c>
      <c r="AG449">
        <v>0.6</v>
      </c>
      <c r="AH449">
        <v>2</v>
      </c>
      <c r="AI449">
        <v>85737487</v>
      </c>
      <c r="AJ449">
        <v>457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">
      <c r="A450">
        <f>ROW(Source!A252)</f>
        <v>252</v>
      </c>
      <c r="B450">
        <v>85737503</v>
      </c>
      <c r="C450">
        <v>85737484</v>
      </c>
      <c r="D450">
        <v>85229166</v>
      </c>
      <c r="E450">
        <v>1</v>
      </c>
      <c r="F450">
        <v>1</v>
      </c>
      <c r="G450">
        <v>1081</v>
      </c>
      <c r="H450">
        <v>2</v>
      </c>
      <c r="I450" t="s">
        <v>727</v>
      </c>
      <c r="J450" t="s">
        <v>728</v>
      </c>
      <c r="K450" t="s">
        <v>729</v>
      </c>
      <c r="L450">
        <v>1368</v>
      </c>
      <c r="N450">
        <v>1011</v>
      </c>
      <c r="O450" t="s">
        <v>690</v>
      </c>
      <c r="P450" t="s">
        <v>690</v>
      </c>
      <c r="Q450">
        <v>1</v>
      </c>
      <c r="X450">
        <v>0.06</v>
      </c>
      <c r="Y450">
        <v>0</v>
      </c>
      <c r="Z450">
        <v>179.17</v>
      </c>
      <c r="AA450">
        <v>16.93</v>
      </c>
      <c r="AB450">
        <v>0</v>
      </c>
      <c r="AC450">
        <v>0</v>
      </c>
      <c r="AD450">
        <v>1</v>
      </c>
      <c r="AE450">
        <v>0</v>
      </c>
      <c r="AF450" t="s">
        <v>140</v>
      </c>
      <c r="AG450">
        <v>0.09</v>
      </c>
      <c r="AH450">
        <v>2</v>
      </c>
      <c r="AI450">
        <v>85737488</v>
      </c>
      <c r="AJ450">
        <v>458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">
      <c r="A451">
        <f>ROW(Source!A252)</f>
        <v>252</v>
      </c>
      <c r="B451">
        <v>85737504</v>
      </c>
      <c r="C451">
        <v>85737484</v>
      </c>
      <c r="D451">
        <v>85198960</v>
      </c>
      <c r="E451">
        <v>1</v>
      </c>
      <c r="F451">
        <v>1</v>
      </c>
      <c r="G451">
        <v>1081</v>
      </c>
      <c r="H451">
        <v>3</v>
      </c>
      <c r="I451" t="s">
        <v>714</v>
      </c>
      <c r="J451" t="s">
        <v>715</v>
      </c>
      <c r="K451" t="s">
        <v>716</v>
      </c>
      <c r="L451">
        <v>1339</v>
      </c>
      <c r="N451">
        <v>1007</v>
      </c>
      <c r="O451" t="s">
        <v>694</v>
      </c>
      <c r="P451" t="s">
        <v>694</v>
      </c>
      <c r="Q451">
        <v>1</v>
      </c>
      <c r="X451">
        <v>9.1999999999999998E-2</v>
      </c>
      <c r="Y451">
        <v>7.07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 t="s">
        <v>42</v>
      </c>
      <c r="AG451">
        <v>9.1999999999999998E-2</v>
      </c>
      <c r="AH451">
        <v>2</v>
      </c>
      <c r="AI451">
        <v>85737489</v>
      </c>
      <c r="AJ451">
        <v>459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">
      <c r="A452">
        <f>ROW(Source!A252)</f>
        <v>252</v>
      </c>
      <c r="B452">
        <v>85737505</v>
      </c>
      <c r="C452">
        <v>85737484</v>
      </c>
      <c r="D452">
        <v>85200671</v>
      </c>
      <c r="E452">
        <v>1</v>
      </c>
      <c r="F452">
        <v>1</v>
      </c>
      <c r="G452">
        <v>1081</v>
      </c>
      <c r="H452">
        <v>3</v>
      </c>
      <c r="I452" t="s">
        <v>730</v>
      </c>
      <c r="J452" t="s">
        <v>731</v>
      </c>
      <c r="K452" t="s">
        <v>732</v>
      </c>
      <c r="L452">
        <v>1346</v>
      </c>
      <c r="N452">
        <v>1009</v>
      </c>
      <c r="O452" t="s">
        <v>723</v>
      </c>
      <c r="P452" t="s">
        <v>723</v>
      </c>
      <c r="Q452">
        <v>1</v>
      </c>
      <c r="X452">
        <v>0.05</v>
      </c>
      <c r="Y452">
        <v>37.979999999999997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 t="s">
        <v>42</v>
      </c>
      <c r="AG452">
        <v>0.05</v>
      </c>
      <c r="AH452">
        <v>2</v>
      </c>
      <c r="AI452">
        <v>85737490</v>
      </c>
      <c r="AJ452">
        <v>460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">
      <c r="A453">
        <f>ROW(Source!A252)</f>
        <v>252</v>
      </c>
      <c r="B453">
        <v>85737506</v>
      </c>
      <c r="C453">
        <v>85737484</v>
      </c>
      <c r="D453">
        <v>85199079</v>
      </c>
      <c r="E453">
        <v>1</v>
      </c>
      <c r="F453">
        <v>1</v>
      </c>
      <c r="G453">
        <v>1081</v>
      </c>
      <c r="H453">
        <v>3</v>
      </c>
      <c r="I453" t="s">
        <v>733</v>
      </c>
      <c r="J453" t="s">
        <v>734</v>
      </c>
      <c r="K453" t="s">
        <v>735</v>
      </c>
      <c r="L453">
        <v>1348</v>
      </c>
      <c r="N453">
        <v>1009</v>
      </c>
      <c r="O453" t="s">
        <v>700</v>
      </c>
      <c r="P453" t="s">
        <v>700</v>
      </c>
      <c r="Q453">
        <v>1000</v>
      </c>
      <c r="X453">
        <v>2.5000000000000002E-6</v>
      </c>
      <c r="Y453">
        <v>3234.81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 t="s">
        <v>42</v>
      </c>
      <c r="AG453">
        <v>2.5000000000000002E-6</v>
      </c>
      <c r="AH453">
        <v>2</v>
      </c>
      <c r="AI453">
        <v>85737491</v>
      </c>
      <c r="AJ453">
        <v>461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">
      <c r="A454">
        <f>ROW(Source!A252)</f>
        <v>252</v>
      </c>
      <c r="B454">
        <v>85737507</v>
      </c>
      <c r="C454">
        <v>85737484</v>
      </c>
      <c r="D454">
        <v>85198892</v>
      </c>
      <c r="E454">
        <v>1</v>
      </c>
      <c r="F454">
        <v>1</v>
      </c>
      <c r="G454">
        <v>1081</v>
      </c>
      <c r="H454">
        <v>3</v>
      </c>
      <c r="I454" t="s">
        <v>691</v>
      </c>
      <c r="J454" t="s">
        <v>692</v>
      </c>
      <c r="K454" t="s">
        <v>693</v>
      </c>
      <c r="L454">
        <v>1339</v>
      </c>
      <c r="N454">
        <v>1007</v>
      </c>
      <c r="O454" t="s">
        <v>694</v>
      </c>
      <c r="P454" t="s">
        <v>694</v>
      </c>
      <c r="Q454">
        <v>1</v>
      </c>
      <c r="X454">
        <v>0.19</v>
      </c>
      <c r="Y454">
        <v>53.42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 t="s">
        <v>42</v>
      </c>
      <c r="AG454">
        <v>0.19</v>
      </c>
      <c r="AH454">
        <v>2</v>
      </c>
      <c r="AI454">
        <v>85737492</v>
      </c>
      <c r="AJ454">
        <v>462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">
      <c r="A455">
        <f>ROW(Source!A252)</f>
        <v>252</v>
      </c>
      <c r="B455">
        <v>85737508</v>
      </c>
      <c r="C455">
        <v>85737484</v>
      </c>
      <c r="D455">
        <v>85199158</v>
      </c>
      <c r="E455">
        <v>1</v>
      </c>
      <c r="F455">
        <v>1</v>
      </c>
      <c r="G455">
        <v>1081</v>
      </c>
      <c r="H455">
        <v>3</v>
      </c>
      <c r="I455" t="s">
        <v>695</v>
      </c>
      <c r="J455" t="s">
        <v>696</v>
      </c>
      <c r="K455" t="s">
        <v>697</v>
      </c>
      <c r="L455">
        <v>1339</v>
      </c>
      <c r="N455">
        <v>1007</v>
      </c>
      <c r="O455" t="s">
        <v>694</v>
      </c>
      <c r="P455" t="s">
        <v>694</v>
      </c>
      <c r="Q455">
        <v>1</v>
      </c>
      <c r="X455">
        <v>0.34200000000000003</v>
      </c>
      <c r="Y455">
        <v>5.82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 t="s">
        <v>42</v>
      </c>
      <c r="AG455">
        <v>0.34200000000000003</v>
      </c>
      <c r="AH455">
        <v>2</v>
      </c>
      <c r="AI455">
        <v>85737493</v>
      </c>
      <c r="AJ455">
        <v>463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">
      <c r="A456">
        <f>ROW(Source!A252)</f>
        <v>252</v>
      </c>
      <c r="B456">
        <v>85737509</v>
      </c>
      <c r="C456">
        <v>85737484</v>
      </c>
      <c r="D456">
        <v>85199230</v>
      </c>
      <c r="E456">
        <v>1</v>
      </c>
      <c r="F456">
        <v>1</v>
      </c>
      <c r="G456">
        <v>1081</v>
      </c>
      <c r="H456">
        <v>3</v>
      </c>
      <c r="I456" t="s">
        <v>736</v>
      </c>
      <c r="J456" t="s">
        <v>737</v>
      </c>
      <c r="K456" t="s">
        <v>738</v>
      </c>
      <c r="L456">
        <v>1348</v>
      </c>
      <c r="N456">
        <v>1009</v>
      </c>
      <c r="O456" t="s">
        <v>700</v>
      </c>
      <c r="P456" t="s">
        <v>700</v>
      </c>
      <c r="Q456">
        <v>1000</v>
      </c>
      <c r="X456">
        <v>8.7000000000000001E-4</v>
      </c>
      <c r="Y456">
        <v>16214.84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 t="s">
        <v>42</v>
      </c>
      <c r="AG456">
        <v>8.7000000000000001E-4</v>
      </c>
      <c r="AH456">
        <v>2</v>
      </c>
      <c r="AI456">
        <v>85737494</v>
      </c>
      <c r="AJ456">
        <v>464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">
      <c r="A457">
        <f>ROW(Source!A252)</f>
        <v>252</v>
      </c>
      <c r="B457">
        <v>85737510</v>
      </c>
      <c r="C457">
        <v>85737484</v>
      </c>
      <c r="D457">
        <v>85199398</v>
      </c>
      <c r="E457">
        <v>1</v>
      </c>
      <c r="F457">
        <v>1</v>
      </c>
      <c r="G457">
        <v>1081</v>
      </c>
      <c r="H457">
        <v>3</v>
      </c>
      <c r="I457" t="s">
        <v>739</v>
      </c>
      <c r="J457" t="s">
        <v>740</v>
      </c>
      <c r="K457" t="s">
        <v>741</v>
      </c>
      <c r="L457">
        <v>1346</v>
      </c>
      <c r="N457">
        <v>1009</v>
      </c>
      <c r="O457" t="s">
        <v>723</v>
      </c>
      <c r="P457" t="s">
        <v>723</v>
      </c>
      <c r="Q457">
        <v>1</v>
      </c>
      <c r="X457">
        <v>0.1</v>
      </c>
      <c r="Y457">
        <v>20.190000000000001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 t="s">
        <v>42</v>
      </c>
      <c r="AG457">
        <v>0.1</v>
      </c>
      <c r="AH457">
        <v>2</v>
      </c>
      <c r="AI457">
        <v>85737495</v>
      </c>
      <c r="AJ457">
        <v>465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">
      <c r="A458">
        <f>ROW(Source!A252)</f>
        <v>252</v>
      </c>
      <c r="B458">
        <v>85737511</v>
      </c>
      <c r="C458">
        <v>85737484</v>
      </c>
      <c r="D458">
        <v>85199540</v>
      </c>
      <c r="E458">
        <v>1</v>
      </c>
      <c r="F458">
        <v>1</v>
      </c>
      <c r="G458">
        <v>1081</v>
      </c>
      <c r="H458">
        <v>3</v>
      </c>
      <c r="I458" t="s">
        <v>742</v>
      </c>
      <c r="J458" t="s">
        <v>743</v>
      </c>
      <c r="K458" t="s">
        <v>744</v>
      </c>
      <c r="L458">
        <v>1348</v>
      </c>
      <c r="N458">
        <v>1009</v>
      </c>
      <c r="O458" t="s">
        <v>700</v>
      </c>
      <c r="P458" t="s">
        <v>700</v>
      </c>
      <c r="Q458">
        <v>1000</v>
      </c>
      <c r="X458">
        <v>4.0000000000000002E-4</v>
      </c>
      <c r="Y458">
        <v>35445.93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 t="s">
        <v>42</v>
      </c>
      <c r="AG458">
        <v>4.0000000000000002E-4</v>
      </c>
      <c r="AH458">
        <v>2</v>
      </c>
      <c r="AI458">
        <v>85737496</v>
      </c>
      <c r="AJ458">
        <v>466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">
      <c r="A459">
        <f>ROW(Source!A252)</f>
        <v>252</v>
      </c>
      <c r="B459">
        <v>85737512</v>
      </c>
      <c r="C459">
        <v>85737484</v>
      </c>
      <c r="D459">
        <v>85160203</v>
      </c>
      <c r="E459">
        <v>1081</v>
      </c>
      <c r="F459">
        <v>1</v>
      </c>
      <c r="G459">
        <v>1081</v>
      </c>
      <c r="H459">
        <v>3</v>
      </c>
      <c r="I459" t="s">
        <v>844</v>
      </c>
      <c r="J459" t="s">
        <v>3</v>
      </c>
      <c r="K459" t="s">
        <v>845</v>
      </c>
      <c r="L459">
        <v>1346</v>
      </c>
      <c r="N459">
        <v>1009</v>
      </c>
      <c r="O459" t="s">
        <v>723</v>
      </c>
      <c r="P459" t="s">
        <v>723</v>
      </c>
      <c r="Q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 t="s">
        <v>42</v>
      </c>
      <c r="AG459">
        <v>0</v>
      </c>
      <c r="AH459">
        <v>3</v>
      </c>
      <c r="AI459">
        <v>-1</v>
      </c>
      <c r="AJ459" t="s">
        <v>3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">
      <c r="A460">
        <f>ROW(Source!A252)</f>
        <v>252</v>
      </c>
      <c r="B460">
        <v>85737513</v>
      </c>
      <c r="C460">
        <v>85737484</v>
      </c>
      <c r="D460">
        <v>85179476</v>
      </c>
      <c r="E460">
        <v>1081</v>
      </c>
      <c r="F460">
        <v>1</v>
      </c>
      <c r="G460">
        <v>1081</v>
      </c>
      <c r="H460">
        <v>3</v>
      </c>
      <c r="I460" t="s">
        <v>840</v>
      </c>
      <c r="J460" t="s">
        <v>3</v>
      </c>
      <c r="K460" t="s">
        <v>841</v>
      </c>
      <c r="L460">
        <v>1354</v>
      </c>
      <c r="N460">
        <v>1010</v>
      </c>
      <c r="O460" t="s">
        <v>146</v>
      </c>
      <c r="P460" t="s">
        <v>146</v>
      </c>
      <c r="Q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 t="s">
        <v>42</v>
      </c>
      <c r="AG460">
        <v>0</v>
      </c>
      <c r="AH460">
        <v>3</v>
      </c>
      <c r="AI460">
        <v>-1</v>
      </c>
      <c r="AJ460" t="s">
        <v>3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">
      <c r="A461">
        <f>ROW(Source!A252)</f>
        <v>252</v>
      </c>
      <c r="B461">
        <v>85737514</v>
      </c>
      <c r="C461">
        <v>85737484</v>
      </c>
      <c r="D461">
        <v>85182368</v>
      </c>
      <c r="E461">
        <v>1081</v>
      </c>
      <c r="F461">
        <v>1</v>
      </c>
      <c r="G461">
        <v>1081</v>
      </c>
      <c r="H461">
        <v>3</v>
      </c>
      <c r="I461" t="s">
        <v>846</v>
      </c>
      <c r="J461" t="s">
        <v>3</v>
      </c>
      <c r="K461" t="s">
        <v>847</v>
      </c>
      <c r="L461">
        <v>1301</v>
      </c>
      <c r="N461">
        <v>1003</v>
      </c>
      <c r="O461" t="s">
        <v>156</v>
      </c>
      <c r="P461" t="s">
        <v>156</v>
      </c>
      <c r="Q461">
        <v>1</v>
      </c>
      <c r="X461">
        <v>100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 t="s">
        <v>42</v>
      </c>
      <c r="AG461">
        <v>100</v>
      </c>
      <c r="AH461">
        <v>3</v>
      </c>
      <c r="AI461">
        <v>-1</v>
      </c>
      <c r="AJ461" t="s">
        <v>3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">
      <c r="A462">
        <f>ROW(Source!A253)</f>
        <v>253</v>
      </c>
      <c r="B462">
        <v>85737500</v>
      </c>
      <c r="C462">
        <v>85737484</v>
      </c>
      <c r="D462">
        <v>85164021</v>
      </c>
      <c r="E462">
        <v>1081</v>
      </c>
      <c r="F462">
        <v>1</v>
      </c>
      <c r="G462">
        <v>1081</v>
      </c>
      <c r="H462">
        <v>1</v>
      </c>
      <c r="I462" t="s">
        <v>684</v>
      </c>
      <c r="J462" t="s">
        <v>3</v>
      </c>
      <c r="K462" t="s">
        <v>685</v>
      </c>
      <c r="L462">
        <v>1191</v>
      </c>
      <c r="N462">
        <v>1013</v>
      </c>
      <c r="O462" t="s">
        <v>686</v>
      </c>
      <c r="P462" t="s">
        <v>686</v>
      </c>
      <c r="Q462">
        <v>1</v>
      </c>
      <c r="X462">
        <v>33.700000000000003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1</v>
      </c>
      <c r="AF462" t="s">
        <v>141</v>
      </c>
      <c r="AG462">
        <v>46.506</v>
      </c>
      <c r="AH462">
        <v>2</v>
      </c>
      <c r="AI462">
        <v>85737485</v>
      </c>
      <c r="AJ462">
        <v>469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">
      <c r="A463">
        <f>ROW(Source!A253)</f>
        <v>253</v>
      </c>
      <c r="B463">
        <v>85737501</v>
      </c>
      <c r="C463">
        <v>85737484</v>
      </c>
      <c r="D463">
        <v>85229630</v>
      </c>
      <c r="E463">
        <v>1</v>
      </c>
      <c r="F463">
        <v>1</v>
      </c>
      <c r="G463">
        <v>1081</v>
      </c>
      <c r="H463">
        <v>2</v>
      </c>
      <c r="I463" t="s">
        <v>724</v>
      </c>
      <c r="J463" t="s">
        <v>725</v>
      </c>
      <c r="K463" t="s">
        <v>726</v>
      </c>
      <c r="L463">
        <v>1368</v>
      </c>
      <c r="N463">
        <v>1011</v>
      </c>
      <c r="O463" t="s">
        <v>690</v>
      </c>
      <c r="P463" t="s">
        <v>690</v>
      </c>
      <c r="Q463">
        <v>1</v>
      </c>
      <c r="X463">
        <v>1.19</v>
      </c>
      <c r="Y463">
        <v>0</v>
      </c>
      <c r="Z463">
        <v>3.18</v>
      </c>
      <c r="AA463">
        <v>0</v>
      </c>
      <c r="AB463">
        <v>0</v>
      </c>
      <c r="AC463">
        <v>0</v>
      </c>
      <c r="AD463">
        <v>1</v>
      </c>
      <c r="AE463">
        <v>0</v>
      </c>
      <c r="AF463" t="s">
        <v>140</v>
      </c>
      <c r="AG463">
        <v>1.7849999999999997</v>
      </c>
      <c r="AH463">
        <v>2</v>
      </c>
      <c r="AI463">
        <v>85737486</v>
      </c>
      <c r="AJ463">
        <v>470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">
      <c r="A464">
        <f>ROW(Source!A253)</f>
        <v>253</v>
      </c>
      <c r="B464">
        <v>85737502</v>
      </c>
      <c r="C464">
        <v>85737484</v>
      </c>
      <c r="D464">
        <v>85229932</v>
      </c>
      <c r="E464">
        <v>1</v>
      </c>
      <c r="F464">
        <v>1</v>
      </c>
      <c r="G464">
        <v>1081</v>
      </c>
      <c r="H464">
        <v>2</v>
      </c>
      <c r="I464" t="s">
        <v>704</v>
      </c>
      <c r="J464" t="s">
        <v>705</v>
      </c>
      <c r="K464" t="s">
        <v>706</v>
      </c>
      <c r="L464">
        <v>1368</v>
      </c>
      <c r="N464">
        <v>1011</v>
      </c>
      <c r="O464" t="s">
        <v>690</v>
      </c>
      <c r="P464" t="s">
        <v>690</v>
      </c>
      <c r="Q464">
        <v>1</v>
      </c>
      <c r="X464">
        <v>0.4</v>
      </c>
      <c r="Y464">
        <v>0</v>
      </c>
      <c r="Z464">
        <v>83.1</v>
      </c>
      <c r="AA464">
        <v>12.62</v>
      </c>
      <c r="AB464">
        <v>0</v>
      </c>
      <c r="AC464">
        <v>0</v>
      </c>
      <c r="AD464">
        <v>1</v>
      </c>
      <c r="AE464">
        <v>0</v>
      </c>
      <c r="AF464" t="s">
        <v>140</v>
      </c>
      <c r="AG464">
        <v>0.6</v>
      </c>
      <c r="AH464">
        <v>2</v>
      </c>
      <c r="AI464">
        <v>85737487</v>
      </c>
      <c r="AJ464">
        <v>471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">
      <c r="A465">
        <f>ROW(Source!A253)</f>
        <v>253</v>
      </c>
      <c r="B465">
        <v>85737503</v>
      </c>
      <c r="C465">
        <v>85737484</v>
      </c>
      <c r="D465">
        <v>85229166</v>
      </c>
      <c r="E465">
        <v>1</v>
      </c>
      <c r="F465">
        <v>1</v>
      </c>
      <c r="G465">
        <v>1081</v>
      </c>
      <c r="H465">
        <v>2</v>
      </c>
      <c r="I465" t="s">
        <v>727</v>
      </c>
      <c r="J465" t="s">
        <v>728</v>
      </c>
      <c r="K465" t="s">
        <v>729</v>
      </c>
      <c r="L465">
        <v>1368</v>
      </c>
      <c r="N465">
        <v>1011</v>
      </c>
      <c r="O465" t="s">
        <v>690</v>
      </c>
      <c r="P465" t="s">
        <v>690</v>
      </c>
      <c r="Q465">
        <v>1</v>
      </c>
      <c r="X465">
        <v>0.06</v>
      </c>
      <c r="Y465">
        <v>0</v>
      </c>
      <c r="Z465">
        <v>179.17</v>
      </c>
      <c r="AA465">
        <v>16.93</v>
      </c>
      <c r="AB465">
        <v>0</v>
      </c>
      <c r="AC465">
        <v>0</v>
      </c>
      <c r="AD465">
        <v>1</v>
      </c>
      <c r="AE465">
        <v>0</v>
      </c>
      <c r="AF465" t="s">
        <v>140</v>
      </c>
      <c r="AG465">
        <v>0.09</v>
      </c>
      <c r="AH465">
        <v>2</v>
      </c>
      <c r="AI465">
        <v>85737488</v>
      </c>
      <c r="AJ465">
        <v>472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">
      <c r="A466">
        <f>ROW(Source!A253)</f>
        <v>253</v>
      </c>
      <c r="B466">
        <v>85737504</v>
      </c>
      <c r="C466">
        <v>85737484</v>
      </c>
      <c r="D466">
        <v>85198960</v>
      </c>
      <c r="E466">
        <v>1</v>
      </c>
      <c r="F466">
        <v>1</v>
      </c>
      <c r="G466">
        <v>1081</v>
      </c>
      <c r="H466">
        <v>3</v>
      </c>
      <c r="I466" t="s">
        <v>714</v>
      </c>
      <c r="J466" t="s">
        <v>715</v>
      </c>
      <c r="K466" t="s">
        <v>716</v>
      </c>
      <c r="L466">
        <v>1339</v>
      </c>
      <c r="N466">
        <v>1007</v>
      </c>
      <c r="O466" t="s">
        <v>694</v>
      </c>
      <c r="P466" t="s">
        <v>694</v>
      </c>
      <c r="Q466">
        <v>1</v>
      </c>
      <c r="X466">
        <v>9.1999999999999998E-2</v>
      </c>
      <c r="Y466">
        <v>7.07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 t="s">
        <v>42</v>
      </c>
      <c r="AG466">
        <v>9.1999999999999998E-2</v>
      </c>
      <c r="AH466">
        <v>2</v>
      </c>
      <c r="AI466">
        <v>85737489</v>
      </c>
      <c r="AJ466">
        <v>473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">
      <c r="A467">
        <f>ROW(Source!A253)</f>
        <v>253</v>
      </c>
      <c r="B467">
        <v>85737505</v>
      </c>
      <c r="C467">
        <v>85737484</v>
      </c>
      <c r="D467">
        <v>85200671</v>
      </c>
      <c r="E467">
        <v>1</v>
      </c>
      <c r="F467">
        <v>1</v>
      </c>
      <c r="G467">
        <v>1081</v>
      </c>
      <c r="H467">
        <v>3</v>
      </c>
      <c r="I467" t="s">
        <v>730</v>
      </c>
      <c r="J467" t="s">
        <v>731</v>
      </c>
      <c r="K467" t="s">
        <v>732</v>
      </c>
      <c r="L467">
        <v>1346</v>
      </c>
      <c r="N467">
        <v>1009</v>
      </c>
      <c r="O467" t="s">
        <v>723</v>
      </c>
      <c r="P467" t="s">
        <v>723</v>
      </c>
      <c r="Q467">
        <v>1</v>
      </c>
      <c r="X467">
        <v>0.05</v>
      </c>
      <c r="Y467">
        <v>37.979999999999997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 t="s">
        <v>42</v>
      </c>
      <c r="AG467">
        <v>0.05</v>
      </c>
      <c r="AH467">
        <v>2</v>
      </c>
      <c r="AI467">
        <v>85737490</v>
      </c>
      <c r="AJ467">
        <v>474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">
      <c r="A468">
        <f>ROW(Source!A253)</f>
        <v>253</v>
      </c>
      <c r="B468">
        <v>85737506</v>
      </c>
      <c r="C468">
        <v>85737484</v>
      </c>
      <c r="D468">
        <v>85199079</v>
      </c>
      <c r="E468">
        <v>1</v>
      </c>
      <c r="F468">
        <v>1</v>
      </c>
      <c r="G468">
        <v>1081</v>
      </c>
      <c r="H468">
        <v>3</v>
      </c>
      <c r="I468" t="s">
        <v>733</v>
      </c>
      <c r="J468" t="s">
        <v>734</v>
      </c>
      <c r="K468" t="s">
        <v>735</v>
      </c>
      <c r="L468">
        <v>1348</v>
      </c>
      <c r="N468">
        <v>1009</v>
      </c>
      <c r="O468" t="s">
        <v>700</v>
      </c>
      <c r="P468" t="s">
        <v>700</v>
      </c>
      <c r="Q468">
        <v>1000</v>
      </c>
      <c r="X468">
        <v>2.5000000000000002E-6</v>
      </c>
      <c r="Y468">
        <v>3234.81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 t="s">
        <v>42</v>
      </c>
      <c r="AG468">
        <v>2.5000000000000002E-6</v>
      </c>
      <c r="AH468">
        <v>2</v>
      </c>
      <c r="AI468">
        <v>85737491</v>
      </c>
      <c r="AJ468">
        <v>475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">
      <c r="A469">
        <f>ROW(Source!A253)</f>
        <v>253</v>
      </c>
      <c r="B469">
        <v>85737507</v>
      </c>
      <c r="C469">
        <v>85737484</v>
      </c>
      <c r="D469">
        <v>85198892</v>
      </c>
      <c r="E469">
        <v>1</v>
      </c>
      <c r="F469">
        <v>1</v>
      </c>
      <c r="G469">
        <v>1081</v>
      </c>
      <c r="H469">
        <v>3</v>
      </c>
      <c r="I469" t="s">
        <v>691</v>
      </c>
      <c r="J469" t="s">
        <v>692</v>
      </c>
      <c r="K469" t="s">
        <v>693</v>
      </c>
      <c r="L469">
        <v>1339</v>
      </c>
      <c r="N469">
        <v>1007</v>
      </c>
      <c r="O469" t="s">
        <v>694</v>
      </c>
      <c r="P469" t="s">
        <v>694</v>
      </c>
      <c r="Q469">
        <v>1</v>
      </c>
      <c r="X469">
        <v>0.19</v>
      </c>
      <c r="Y469">
        <v>53.42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 t="s">
        <v>42</v>
      </c>
      <c r="AG469">
        <v>0.19</v>
      </c>
      <c r="AH469">
        <v>2</v>
      </c>
      <c r="AI469">
        <v>85737492</v>
      </c>
      <c r="AJ469">
        <v>476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">
      <c r="A470">
        <f>ROW(Source!A253)</f>
        <v>253</v>
      </c>
      <c r="B470">
        <v>85737508</v>
      </c>
      <c r="C470">
        <v>85737484</v>
      </c>
      <c r="D470">
        <v>85199158</v>
      </c>
      <c r="E470">
        <v>1</v>
      </c>
      <c r="F470">
        <v>1</v>
      </c>
      <c r="G470">
        <v>1081</v>
      </c>
      <c r="H470">
        <v>3</v>
      </c>
      <c r="I470" t="s">
        <v>695</v>
      </c>
      <c r="J470" t="s">
        <v>696</v>
      </c>
      <c r="K470" t="s">
        <v>697</v>
      </c>
      <c r="L470">
        <v>1339</v>
      </c>
      <c r="N470">
        <v>1007</v>
      </c>
      <c r="O470" t="s">
        <v>694</v>
      </c>
      <c r="P470" t="s">
        <v>694</v>
      </c>
      <c r="Q470">
        <v>1</v>
      </c>
      <c r="X470">
        <v>0.34200000000000003</v>
      </c>
      <c r="Y470">
        <v>5.82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 t="s">
        <v>42</v>
      </c>
      <c r="AG470">
        <v>0.34200000000000003</v>
      </c>
      <c r="AH470">
        <v>2</v>
      </c>
      <c r="AI470">
        <v>85737493</v>
      </c>
      <c r="AJ470">
        <v>477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">
      <c r="A471">
        <f>ROW(Source!A253)</f>
        <v>253</v>
      </c>
      <c r="B471">
        <v>85737509</v>
      </c>
      <c r="C471">
        <v>85737484</v>
      </c>
      <c r="D471">
        <v>85199230</v>
      </c>
      <c r="E471">
        <v>1</v>
      </c>
      <c r="F471">
        <v>1</v>
      </c>
      <c r="G471">
        <v>1081</v>
      </c>
      <c r="H471">
        <v>3</v>
      </c>
      <c r="I471" t="s">
        <v>736</v>
      </c>
      <c r="J471" t="s">
        <v>737</v>
      </c>
      <c r="K471" t="s">
        <v>738</v>
      </c>
      <c r="L471">
        <v>1348</v>
      </c>
      <c r="N471">
        <v>1009</v>
      </c>
      <c r="O471" t="s">
        <v>700</v>
      </c>
      <c r="P471" t="s">
        <v>700</v>
      </c>
      <c r="Q471">
        <v>1000</v>
      </c>
      <c r="X471">
        <v>8.7000000000000001E-4</v>
      </c>
      <c r="Y471">
        <v>16214.84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 t="s">
        <v>42</v>
      </c>
      <c r="AG471">
        <v>8.7000000000000001E-4</v>
      </c>
      <c r="AH471">
        <v>2</v>
      </c>
      <c r="AI471">
        <v>85737494</v>
      </c>
      <c r="AJ471">
        <v>478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">
      <c r="A472">
        <f>ROW(Source!A253)</f>
        <v>253</v>
      </c>
      <c r="B472">
        <v>85737510</v>
      </c>
      <c r="C472">
        <v>85737484</v>
      </c>
      <c r="D472">
        <v>85199398</v>
      </c>
      <c r="E472">
        <v>1</v>
      </c>
      <c r="F472">
        <v>1</v>
      </c>
      <c r="G472">
        <v>1081</v>
      </c>
      <c r="H472">
        <v>3</v>
      </c>
      <c r="I472" t="s">
        <v>739</v>
      </c>
      <c r="J472" t="s">
        <v>740</v>
      </c>
      <c r="K472" t="s">
        <v>741</v>
      </c>
      <c r="L472">
        <v>1346</v>
      </c>
      <c r="N472">
        <v>1009</v>
      </c>
      <c r="O472" t="s">
        <v>723</v>
      </c>
      <c r="P472" t="s">
        <v>723</v>
      </c>
      <c r="Q472">
        <v>1</v>
      </c>
      <c r="X472">
        <v>0.1</v>
      </c>
      <c r="Y472">
        <v>20.190000000000001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 t="s">
        <v>42</v>
      </c>
      <c r="AG472">
        <v>0.1</v>
      </c>
      <c r="AH472">
        <v>2</v>
      </c>
      <c r="AI472">
        <v>85737495</v>
      </c>
      <c r="AJ472">
        <v>479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">
      <c r="A473">
        <f>ROW(Source!A253)</f>
        <v>253</v>
      </c>
      <c r="B473">
        <v>85737511</v>
      </c>
      <c r="C473">
        <v>85737484</v>
      </c>
      <c r="D473">
        <v>85199540</v>
      </c>
      <c r="E473">
        <v>1</v>
      </c>
      <c r="F473">
        <v>1</v>
      </c>
      <c r="G473">
        <v>1081</v>
      </c>
      <c r="H473">
        <v>3</v>
      </c>
      <c r="I473" t="s">
        <v>742</v>
      </c>
      <c r="J473" t="s">
        <v>743</v>
      </c>
      <c r="K473" t="s">
        <v>744</v>
      </c>
      <c r="L473">
        <v>1348</v>
      </c>
      <c r="N473">
        <v>1009</v>
      </c>
      <c r="O473" t="s">
        <v>700</v>
      </c>
      <c r="P473" t="s">
        <v>700</v>
      </c>
      <c r="Q473">
        <v>1000</v>
      </c>
      <c r="X473">
        <v>4.0000000000000002E-4</v>
      </c>
      <c r="Y473">
        <v>35445.93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 t="s">
        <v>42</v>
      </c>
      <c r="AG473">
        <v>4.0000000000000002E-4</v>
      </c>
      <c r="AH473">
        <v>2</v>
      </c>
      <c r="AI473">
        <v>85737496</v>
      </c>
      <c r="AJ473">
        <v>480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">
      <c r="A474">
        <f>ROW(Source!A253)</f>
        <v>253</v>
      </c>
      <c r="B474">
        <v>85737512</v>
      </c>
      <c r="C474">
        <v>85737484</v>
      </c>
      <c r="D474">
        <v>85160203</v>
      </c>
      <c r="E474">
        <v>1081</v>
      </c>
      <c r="F474">
        <v>1</v>
      </c>
      <c r="G474">
        <v>1081</v>
      </c>
      <c r="H474">
        <v>3</v>
      </c>
      <c r="I474" t="s">
        <v>844</v>
      </c>
      <c r="J474" t="s">
        <v>3</v>
      </c>
      <c r="K474" t="s">
        <v>845</v>
      </c>
      <c r="L474">
        <v>1346</v>
      </c>
      <c r="N474">
        <v>1009</v>
      </c>
      <c r="O474" t="s">
        <v>723</v>
      </c>
      <c r="P474" t="s">
        <v>723</v>
      </c>
      <c r="Q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 t="s">
        <v>42</v>
      </c>
      <c r="AG474">
        <v>0</v>
      </c>
      <c r="AH474">
        <v>3</v>
      </c>
      <c r="AI474">
        <v>-1</v>
      </c>
      <c r="AJ474" t="s">
        <v>3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">
      <c r="A475">
        <f>ROW(Source!A253)</f>
        <v>253</v>
      </c>
      <c r="B475">
        <v>85737513</v>
      </c>
      <c r="C475">
        <v>85737484</v>
      </c>
      <c r="D475">
        <v>85179476</v>
      </c>
      <c r="E475">
        <v>1081</v>
      </c>
      <c r="F475">
        <v>1</v>
      </c>
      <c r="G475">
        <v>1081</v>
      </c>
      <c r="H475">
        <v>3</v>
      </c>
      <c r="I475" t="s">
        <v>840</v>
      </c>
      <c r="J475" t="s">
        <v>3</v>
      </c>
      <c r="K475" t="s">
        <v>841</v>
      </c>
      <c r="L475">
        <v>1354</v>
      </c>
      <c r="N475">
        <v>1010</v>
      </c>
      <c r="O475" t="s">
        <v>146</v>
      </c>
      <c r="P475" t="s">
        <v>146</v>
      </c>
      <c r="Q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42</v>
      </c>
      <c r="AG475">
        <v>0</v>
      </c>
      <c r="AH475">
        <v>3</v>
      </c>
      <c r="AI475">
        <v>-1</v>
      </c>
      <c r="AJ475" t="s">
        <v>3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">
      <c r="A476">
        <f>ROW(Source!A253)</f>
        <v>253</v>
      </c>
      <c r="B476">
        <v>85737514</v>
      </c>
      <c r="C476">
        <v>85737484</v>
      </c>
      <c r="D476">
        <v>85182368</v>
      </c>
      <c r="E476">
        <v>1081</v>
      </c>
      <c r="F476">
        <v>1</v>
      </c>
      <c r="G476">
        <v>1081</v>
      </c>
      <c r="H476">
        <v>3</v>
      </c>
      <c r="I476" t="s">
        <v>846</v>
      </c>
      <c r="J476" t="s">
        <v>3</v>
      </c>
      <c r="K476" t="s">
        <v>847</v>
      </c>
      <c r="L476">
        <v>1301</v>
      </c>
      <c r="N476">
        <v>1003</v>
      </c>
      <c r="O476" t="s">
        <v>156</v>
      </c>
      <c r="P476" t="s">
        <v>156</v>
      </c>
      <c r="Q476">
        <v>1</v>
      </c>
      <c r="X476">
        <v>100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 t="s">
        <v>42</v>
      </c>
      <c r="AG476">
        <v>100</v>
      </c>
      <c r="AH476">
        <v>3</v>
      </c>
      <c r="AI476">
        <v>-1</v>
      </c>
      <c r="AJ476" t="s">
        <v>3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">
      <c r="A477">
        <f>ROW(Source!A258)</f>
        <v>258</v>
      </c>
      <c r="B477">
        <v>85737534</v>
      </c>
      <c r="C477">
        <v>85737518</v>
      </c>
      <c r="D477">
        <v>85164021</v>
      </c>
      <c r="E477">
        <v>1081</v>
      </c>
      <c r="F477">
        <v>1</v>
      </c>
      <c r="G477">
        <v>1081</v>
      </c>
      <c r="H477">
        <v>1</v>
      </c>
      <c r="I477" t="s">
        <v>684</v>
      </c>
      <c r="J477" t="s">
        <v>3</v>
      </c>
      <c r="K477" t="s">
        <v>685</v>
      </c>
      <c r="L477">
        <v>1191</v>
      </c>
      <c r="N477">
        <v>1013</v>
      </c>
      <c r="O477" t="s">
        <v>686</v>
      </c>
      <c r="P477" t="s">
        <v>686</v>
      </c>
      <c r="Q477">
        <v>1</v>
      </c>
      <c r="X477">
        <v>33.700000000000003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1</v>
      </c>
      <c r="AF477" t="s">
        <v>141</v>
      </c>
      <c r="AG477">
        <v>46.506</v>
      </c>
      <c r="AH477">
        <v>2</v>
      </c>
      <c r="AI477">
        <v>85737519</v>
      </c>
      <c r="AJ477">
        <v>483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">
      <c r="A478">
        <f>ROW(Source!A258)</f>
        <v>258</v>
      </c>
      <c r="B478">
        <v>85737535</v>
      </c>
      <c r="C478">
        <v>85737518</v>
      </c>
      <c r="D478">
        <v>85229630</v>
      </c>
      <c r="E478">
        <v>1</v>
      </c>
      <c r="F478">
        <v>1</v>
      </c>
      <c r="G478">
        <v>1081</v>
      </c>
      <c r="H478">
        <v>2</v>
      </c>
      <c r="I478" t="s">
        <v>724</v>
      </c>
      <c r="J478" t="s">
        <v>725</v>
      </c>
      <c r="K478" t="s">
        <v>726</v>
      </c>
      <c r="L478">
        <v>1368</v>
      </c>
      <c r="N478">
        <v>1011</v>
      </c>
      <c r="O478" t="s">
        <v>690</v>
      </c>
      <c r="P478" t="s">
        <v>690</v>
      </c>
      <c r="Q478">
        <v>1</v>
      </c>
      <c r="X478">
        <v>1.19</v>
      </c>
      <c r="Y478">
        <v>0</v>
      </c>
      <c r="Z478">
        <v>3.18</v>
      </c>
      <c r="AA478">
        <v>0</v>
      </c>
      <c r="AB478">
        <v>0</v>
      </c>
      <c r="AC478">
        <v>0</v>
      </c>
      <c r="AD478">
        <v>1</v>
      </c>
      <c r="AE478">
        <v>0</v>
      </c>
      <c r="AF478" t="s">
        <v>140</v>
      </c>
      <c r="AG478">
        <v>1.7849999999999997</v>
      </c>
      <c r="AH478">
        <v>2</v>
      </c>
      <c r="AI478">
        <v>85737520</v>
      </c>
      <c r="AJ478">
        <v>484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">
      <c r="A479">
        <f>ROW(Source!A258)</f>
        <v>258</v>
      </c>
      <c r="B479">
        <v>85737536</v>
      </c>
      <c r="C479">
        <v>85737518</v>
      </c>
      <c r="D479">
        <v>85229932</v>
      </c>
      <c r="E479">
        <v>1</v>
      </c>
      <c r="F479">
        <v>1</v>
      </c>
      <c r="G479">
        <v>1081</v>
      </c>
      <c r="H479">
        <v>2</v>
      </c>
      <c r="I479" t="s">
        <v>704</v>
      </c>
      <c r="J479" t="s">
        <v>705</v>
      </c>
      <c r="K479" t="s">
        <v>706</v>
      </c>
      <c r="L479">
        <v>1368</v>
      </c>
      <c r="N479">
        <v>1011</v>
      </c>
      <c r="O479" t="s">
        <v>690</v>
      </c>
      <c r="P479" t="s">
        <v>690</v>
      </c>
      <c r="Q479">
        <v>1</v>
      </c>
      <c r="X479">
        <v>0.4</v>
      </c>
      <c r="Y479">
        <v>0</v>
      </c>
      <c r="Z479">
        <v>83.1</v>
      </c>
      <c r="AA479">
        <v>12.62</v>
      </c>
      <c r="AB479">
        <v>0</v>
      </c>
      <c r="AC479">
        <v>0</v>
      </c>
      <c r="AD479">
        <v>1</v>
      </c>
      <c r="AE479">
        <v>0</v>
      </c>
      <c r="AF479" t="s">
        <v>140</v>
      </c>
      <c r="AG479">
        <v>0.6</v>
      </c>
      <c r="AH479">
        <v>2</v>
      </c>
      <c r="AI479">
        <v>85737521</v>
      </c>
      <c r="AJ479">
        <v>485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">
      <c r="A480">
        <f>ROW(Source!A258)</f>
        <v>258</v>
      </c>
      <c r="B480">
        <v>85737537</v>
      </c>
      <c r="C480">
        <v>85737518</v>
      </c>
      <c r="D480">
        <v>85229166</v>
      </c>
      <c r="E480">
        <v>1</v>
      </c>
      <c r="F480">
        <v>1</v>
      </c>
      <c r="G480">
        <v>1081</v>
      </c>
      <c r="H480">
        <v>2</v>
      </c>
      <c r="I480" t="s">
        <v>727</v>
      </c>
      <c r="J480" t="s">
        <v>728</v>
      </c>
      <c r="K480" t="s">
        <v>729</v>
      </c>
      <c r="L480">
        <v>1368</v>
      </c>
      <c r="N480">
        <v>1011</v>
      </c>
      <c r="O480" t="s">
        <v>690</v>
      </c>
      <c r="P480" t="s">
        <v>690</v>
      </c>
      <c r="Q480">
        <v>1</v>
      </c>
      <c r="X480">
        <v>0.06</v>
      </c>
      <c r="Y480">
        <v>0</v>
      </c>
      <c r="Z480">
        <v>179.17</v>
      </c>
      <c r="AA480">
        <v>16.93</v>
      </c>
      <c r="AB480">
        <v>0</v>
      </c>
      <c r="AC480">
        <v>0</v>
      </c>
      <c r="AD480">
        <v>1</v>
      </c>
      <c r="AE480">
        <v>0</v>
      </c>
      <c r="AF480" t="s">
        <v>140</v>
      </c>
      <c r="AG480">
        <v>0.09</v>
      </c>
      <c r="AH480">
        <v>2</v>
      </c>
      <c r="AI480">
        <v>85737522</v>
      </c>
      <c r="AJ480">
        <v>486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">
      <c r="A481">
        <f>ROW(Source!A258)</f>
        <v>258</v>
      </c>
      <c r="B481">
        <v>85737538</v>
      </c>
      <c r="C481">
        <v>85737518</v>
      </c>
      <c r="D481">
        <v>85198960</v>
      </c>
      <c r="E481">
        <v>1</v>
      </c>
      <c r="F481">
        <v>1</v>
      </c>
      <c r="G481">
        <v>1081</v>
      </c>
      <c r="H481">
        <v>3</v>
      </c>
      <c r="I481" t="s">
        <v>714</v>
      </c>
      <c r="J481" t="s">
        <v>715</v>
      </c>
      <c r="K481" t="s">
        <v>716</v>
      </c>
      <c r="L481">
        <v>1339</v>
      </c>
      <c r="N481">
        <v>1007</v>
      </c>
      <c r="O481" t="s">
        <v>694</v>
      </c>
      <c r="P481" t="s">
        <v>694</v>
      </c>
      <c r="Q481">
        <v>1</v>
      </c>
      <c r="X481">
        <v>0.15067</v>
      </c>
      <c r="Y481">
        <v>7.07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 t="s">
        <v>42</v>
      </c>
      <c r="AG481">
        <v>0.15067</v>
      </c>
      <c r="AH481">
        <v>2</v>
      </c>
      <c r="AI481">
        <v>85737523</v>
      </c>
      <c r="AJ481">
        <v>487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">
      <c r="A482">
        <f>ROW(Source!A258)</f>
        <v>258</v>
      </c>
      <c r="B482">
        <v>85737539</v>
      </c>
      <c r="C482">
        <v>85737518</v>
      </c>
      <c r="D482">
        <v>85200671</v>
      </c>
      <c r="E482">
        <v>1</v>
      </c>
      <c r="F482">
        <v>1</v>
      </c>
      <c r="G482">
        <v>1081</v>
      </c>
      <c r="H482">
        <v>3</v>
      </c>
      <c r="I482" t="s">
        <v>730</v>
      </c>
      <c r="J482" t="s">
        <v>731</v>
      </c>
      <c r="K482" t="s">
        <v>732</v>
      </c>
      <c r="L482">
        <v>1346</v>
      </c>
      <c r="N482">
        <v>1009</v>
      </c>
      <c r="O482" t="s">
        <v>723</v>
      </c>
      <c r="P482" t="s">
        <v>723</v>
      </c>
      <c r="Q482">
        <v>1</v>
      </c>
      <c r="X482">
        <v>0.05</v>
      </c>
      <c r="Y482">
        <v>37.979999999999997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 t="s">
        <v>42</v>
      </c>
      <c r="AG482">
        <v>0.05</v>
      </c>
      <c r="AH482">
        <v>2</v>
      </c>
      <c r="AI482">
        <v>85737524</v>
      </c>
      <c r="AJ482">
        <v>488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">
      <c r="A483">
        <f>ROW(Source!A258)</f>
        <v>258</v>
      </c>
      <c r="B483">
        <v>85737540</v>
      </c>
      <c r="C483">
        <v>85737518</v>
      </c>
      <c r="D483">
        <v>85199079</v>
      </c>
      <c r="E483">
        <v>1</v>
      </c>
      <c r="F483">
        <v>1</v>
      </c>
      <c r="G483">
        <v>1081</v>
      </c>
      <c r="H483">
        <v>3</v>
      </c>
      <c r="I483" t="s">
        <v>733</v>
      </c>
      <c r="J483" t="s">
        <v>734</v>
      </c>
      <c r="K483" t="s">
        <v>735</v>
      </c>
      <c r="L483">
        <v>1348</v>
      </c>
      <c r="N483">
        <v>1009</v>
      </c>
      <c r="O483" t="s">
        <v>700</v>
      </c>
      <c r="P483" t="s">
        <v>700</v>
      </c>
      <c r="Q483">
        <v>1000</v>
      </c>
      <c r="X483">
        <v>3.9999999999999998E-6</v>
      </c>
      <c r="Y483">
        <v>3234.81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 t="s">
        <v>42</v>
      </c>
      <c r="AG483">
        <v>3.9999999999999998E-6</v>
      </c>
      <c r="AH483">
        <v>2</v>
      </c>
      <c r="AI483">
        <v>85737525</v>
      </c>
      <c r="AJ483">
        <v>489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">
      <c r="A484">
        <f>ROW(Source!A258)</f>
        <v>258</v>
      </c>
      <c r="B484">
        <v>85737541</v>
      </c>
      <c r="C484">
        <v>85737518</v>
      </c>
      <c r="D484">
        <v>85198892</v>
      </c>
      <c r="E484">
        <v>1</v>
      </c>
      <c r="F484">
        <v>1</v>
      </c>
      <c r="G484">
        <v>1081</v>
      </c>
      <c r="H484">
        <v>3</v>
      </c>
      <c r="I484" t="s">
        <v>691</v>
      </c>
      <c r="J484" t="s">
        <v>692</v>
      </c>
      <c r="K484" t="s">
        <v>693</v>
      </c>
      <c r="L484">
        <v>1339</v>
      </c>
      <c r="N484">
        <v>1007</v>
      </c>
      <c r="O484" t="s">
        <v>694</v>
      </c>
      <c r="P484" t="s">
        <v>694</v>
      </c>
      <c r="Q484">
        <v>1</v>
      </c>
      <c r="X484">
        <v>0.19</v>
      </c>
      <c r="Y484">
        <v>53.42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 t="s">
        <v>42</v>
      </c>
      <c r="AG484">
        <v>0.19</v>
      </c>
      <c r="AH484">
        <v>2</v>
      </c>
      <c r="AI484">
        <v>85737526</v>
      </c>
      <c r="AJ484">
        <v>490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">
      <c r="A485">
        <f>ROW(Source!A258)</f>
        <v>258</v>
      </c>
      <c r="B485">
        <v>85737542</v>
      </c>
      <c r="C485">
        <v>85737518</v>
      </c>
      <c r="D485">
        <v>85199158</v>
      </c>
      <c r="E485">
        <v>1</v>
      </c>
      <c r="F485">
        <v>1</v>
      </c>
      <c r="G485">
        <v>1081</v>
      </c>
      <c r="H485">
        <v>3</v>
      </c>
      <c r="I485" t="s">
        <v>695</v>
      </c>
      <c r="J485" t="s">
        <v>696</v>
      </c>
      <c r="K485" t="s">
        <v>697</v>
      </c>
      <c r="L485">
        <v>1339</v>
      </c>
      <c r="N485">
        <v>1007</v>
      </c>
      <c r="O485" t="s">
        <v>694</v>
      </c>
      <c r="P485" t="s">
        <v>694</v>
      </c>
      <c r="Q485">
        <v>1</v>
      </c>
      <c r="X485">
        <v>0.34200000000000003</v>
      </c>
      <c r="Y485">
        <v>5.82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 t="s">
        <v>42</v>
      </c>
      <c r="AG485">
        <v>0.34200000000000003</v>
      </c>
      <c r="AH485">
        <v>2</v>
      </c>
      <c r="AI485">
        <v>85737527</v>
      </c>
      <c r="AJ485">
        <v>491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">
      <c r="A486">
        <f>ROW(Source!A258)</f>
        <v>258</v>
      </c>
      <c r="B486">
        <v>85737543</v>
      </c>
      <c r="C486">
        <v>85737518</v>
      </c>
      <c r="D486">
        <v>85199230</v>
      </c>
      <c r="E486">
        <v>1</v>
      </c>
      <c r="F486">
        <v>1</v>
      </c>
      <c r="G486">
        <v>1081</v>
      </c>
      <c r="H486">
        <v>3</v>
      </c>
      <c r="I486" t="s">
        <v>736</v>
      </c>
      <c r="J486" t="s">
        <v>737</v>
      </c>
      <c r="K486" t="s">
        <v>738</v>
      </c>
      <c r="L486">
        <v>1348</v>
      </c>
      <c r="N486">
        <v>1009</v>
      </c>
      <c r="O486" t="s">
        <v>700</v>
      </c>
      <c r="P486" t="s">
        <v>700</v>
      </c>
      <c r="Q486">
        <v>1000</v>
      </c>
      <c r="X486">
        <v>8.7000000000000001E-4</v>
      </c>
      <c r="Y486">
        <v>16214.84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 t="s">
        <v>42</v>
      </c>
      <c r="AG486">
        <v>8.7000000000000001E-4</v>
      </c>
      <c r="AH486">
        <v>2</v>
      </c>
      <c r="AI486">
        <v>85737528</v>
      </c>
      <c r="AJ486">
        <v>492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">
      <c r="A487">
        <f>ROW(Source!A258)</f>
        <v>258</v>
      </c>
      <c r="B487">
        <v>85737544</v>
      </c>
      <c r="C487">
        <v>85737518</v>
      </c>
      <c r="D487">
        <v>85199398</v>
      </c>
      <c r="E487">
        <v>1</v>
      </c>
      <c r="F487">
        <v>1</v>
      </c>
      <c r="G487">
        <v>1081</v>
      </c>
      <c r="H487">
        <v>3</v>
      </c>
      <c r="I487" t="s">
        <v>739</v>
      </c>
      <c r="J487" t="s">
        <v>740</v>
      </c>
      <c r="K487" t="s">
        <v>741</v>
      </c>
      <c r="L487">
        <v>1346</v>
      </c>
      <c r="N487">
        <v>1009</v>
      </c>
      <c r="O487" t="s">
        <v>723</v>
      </c>
      <c r="P487" t="s">
        <v>723</v>
      </c>
      <c r="Q487">
        <v>1</v>
      </c>
      <c r="X487">
        <v>0.1</v>
      </c>
      <c r="Y487">
        <v>20.190000000000001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 t="s">
        <v>42</v>
      </c>
      <c r="AG487">
        <v>0.1</v>
      </c>
      <c r="AH487">
        <v>2</v>
      </c>
      <c r="AI487">
        <v>85737529</v>
      </c>
      <c r="AJ487">
        <v>493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">
      <c r="A488">
        <f>ROW(Source!A258)</f>
        <v>258</v>
      </c>
      <c r="B488">
        <v>85737545</v>
      </c>
      <c r="C488">
        <v>85737518</v>
      </c>
      <c r="D488">
        <v>85199540</v>
      </c>
      <c r="E488">
        <v>1</v>
      </c>
      <c r="F488">
        <v>1</v>
      </c>
      <c r="G488">
        <v>1081</v>
      </c>
      <c r="H488">
        <v>3</v>
      </c>
      <c r="I488" t="s">
        <v>742</v>
      </c>
      <c r="J488" t="s">
        <v>743</v>
      </c>
      <c r="K488" t="s">
        <v>744</v>
      </c>
      <c r="L488">
        <v>1348</v>
      </c>
      <c r="N488">
        <v>1009</v>
      </c>
      <c r="O488" t="s">
        <v>700</v>
      </c>
      <c r="P488" t="s">
        <v>700</v>
      </c>
      <c r="Q488">
        <v>1000</v>
      </c>
      <c r="X488">
        <v>4.0000000000000002E-4</v>
      </c>
      <c r="Y488">
        <v>35445.93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 t="s">
        <v>42</v>
      </c>
      <c r="AG488">
        <v>4.0000000000000002E-4</v>
      </c>
      <c r="AH488">
        <v>2</v>
      </c>
      <c r="AI488">
        <v>85737530</v>
      </c>
      <c r="AJ488">
        <v>494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">
      <c r="A489">
        <f>ROW(Source!A258)</f>
        <v>258</v>
      </c>
      <c r="B489">
        <v>85737546</v>
      </c>
      <c r="C489">
        <v>85737518</v>
      </c>
      <c r="D489">
        <v>85160203</v>
      </c>
      <c r="E489">
        <v>1081</v>
      </c>
      <c r="F489">
        <v>1</v>
      </c>
      <c r="G489">
        <v>1081</v>
      </c>
      <c r="H489">
        <v>3</v>
      </c>
      <c r="I489" t="s">
        <v>844</v>
      </c>
      <c r="J489" t="s">
        <v>3</v>
      </c>
      <c r="K489" t="s">
        <v>845</v>
      </c>
      <c r="L489">
        <v>1346</v>
      </c>
      <c r="N489">
        <v>1009</v>
      </c>
      <c r="O489" t="s">
        <v>723</v>
      </c>
      <c r="P489" t="s">
        <v>723</v>
      </c>
      <c r="Q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 t="s">
        <v>42</v>
      </c>
      <c r="AG489">
        <v>0</v>
      </c>
      <c r="AH489">
        <v>3</v>
      </c>
      <c r="AI489">
        <v>-1</v>
      </c>
      <c r="AJ489" t="s">
        <v>3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">
      <c r="A490">
        <f>ROW(Source!A258)</f>
        <v>258</v>
      </c>
      <c r="B490">
        <v>85737547</v>
      </c>
      <c r="C490">
        <v>85737518</v>
      </c>
      <c r="D490">
        <v>85179476</v>
      </c>
      <c r="E490">
        <v>1081</v>
      </c>
      <c r="F490">
        <v>1</v>
      </c>
      <c r="G490">
        <v>1081</v>
      </c>
      <c r="H490">
        <v>3</v>
      </c>
      <c r="I490" t="s">
        <v>840</v>
      </c>
      <c r="J490" t="s">
        <v>3</v>
      </c>
      <c r="K490" t="s">
        <v>841</v>
      </c>
      <c r="L490">
        <v>1354</v>
      </c>
      <c r="N490">
        <v>1010</v>
      </c>
      <c r="O490" t="s">
        <v>146</v>
      </c>
      <c r="P490" t="s">
        <v>146</v>
      </c>
      <c r="Q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 t="s">
        <v>42</v>
      </c>
      <c r="AG490">
        <v>0</v>
      </c>
      <c r="AH490">
        <v>3</v>
      </c>
      <c r="AI490">
        <v>-1</v>
      </c>
      <c r="AJ490" t="s">
        <v>3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">
      <c r="A491">
        <f>ROW(Source!A258)</f>
        <v>258</v>
      </c>
      <c r="B491">
        <v>85737548</v>
      </c>
      <c r="C491">
        <v>85737518</v>
      </c>
      <c r="D491">
        <v>85182368</v>
      </c>
      <c r="E491">
        <v>1081</v>
      </c>
      <c r="F491">
        <v>1</v>
      </c>
      <c r="G491">
        <v>1081</v>
      </c>
      <c r="H491">
        <v>3</v>
      </c>
      <c r="I491" t="s">
        <v>846</v>
      </c>
      <c r="J491" t="s">
        <v>3</v>
      </c>
      <c r="K491" t="s">
        <v>847</v>
      </c>
      <c r="L491">
        <v>1301</v>
      </c>
      <c r="N491">
        <v>1003</v>
      </c>
      <c r="O491" t="s">
        <v>156</v>
      </c>
      <c r="P491" t="s">
        <v>156</v>
      </c>
      <c r="Q491">
        <v>1</v>
      </c>
      <c r="X491">
        <v>100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 t="s">
        <v>42</v>
      </c>
      <c r="AG491">
        <v>100</v>
      </c>
      <c r="AH491">
        <v>3</v>
      </c>
      <c r="AI491">
        <v>-1</v>
      </c>
      <c r="AJ491" t="s">
        <v>3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">
      <c r="A492">
        <f>ROW(Source!A259)</f>
        <v>259</v>
      </c>
      <c r="B492">
        <v>85737534</v>
      </c>
      <c r="C492">
        <v>85737518</v>
      </c>
      <c r="D492">
        <v>85164021</v>
      </c>
      <c r="E492">
        <v>1081</v>
      </c>
      <c r="F492">
        <v>1</v>
      </c>
      <c r="G492">
        <v>1081</v>
      </c>
      <c r="H492">
        <v>1</v>
      </c>
      <c r="I492" t="s">
        <v>684</v>
      </c>
      <c r="J492" t="s">
        <v>3</v>
      </c>
      <c r="K492" t="s">
        <v>685</v>
      </c>
      <c r="L492">
        <v>1191</v>
      </c>
      <c r="N492">
        <v>1013</v>
      </c>
      <c r="O492" t="s">
        <v>686</v>
      </c>
      <c r="P492" t="s">
        <v>686</v>
      </c>
      <c r="Q492">
        <v>1</v>
      </c>
      <c r="X492">
        <v>33.700000000000003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1</v>
      </c>
      <c r="AF492" t="s">
        <v>141</v>
      </c>
      <c r="AG492">
        <v>46.506</v>
      </c>
      <c r="AH492">
        <v>2</v>
      </c>
      <c r="AI492">
        <v>85737519</v>
      </c>
      <c r="AJ492">
        <v>496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">
      <c r="A493">
        <f>ROW(Source!A259)</f>
        <v>259</v>
      </c>
      <c r="B493">
        <v>85737535</v>
      </c>
      <c r="C493">
        <v>85737518</v>
      </c>
      <c r="D493">
        <v>85229630</v>
      </c>
      <c r="E493">
        <v>1</v>
      </c>
      <c r="F493">
        <v>1</v>
      </c>
      <c r="G493">
        <v>1081</v>
      </c>
      <c r="H493">
        <v>2</v>
      </c>
      <c r="I493" t="s">
        <v>724</v>
      </c>
      <c r="J493" t="s">
        <v>725</v>
      </c>
      <c r="K493" t="s">
        <v>726</v>
      </c>
      <c r="L493">
        <v>1368</v>
      </c>
      <c r="N493">
        <v>1011</v>
      </c>
      <c r="O493" t="s">
        <v>690</v>
      </c>
      <c r="P493" t="s">
        <v>690</v>
      </c>
      <c r="Q493">
        <v>1</v>
      </c>
      <c r="X493">
        <v>1.19</v>
      </c>
      <c r="Y493">
        <v>0</v>
      </c>
      <c r="Z493">
        <v>3.18</v>
      </c>
      <c r="AA493">
        <v>0</v>
      </c>
      <c r="AB493">
        <v>0</v>
      </c>
      <c r="AC493">
        <v>0</v>
      </c>
      <c r="AD493">
        <v>1</v>
      </c>
      <c r="AE493">
        <v>0</v>
      </c>
      <c r="AF493" t="s">
        <v>140</v>
      </c>
      <c r="AG493">
        <v>1.7849999999999997</v>
      </c>
      <c r="AH493">
        <v>2</v>
      </c>
      <c r="AI493">
        <v>85737520</v>
      </c>
      <c r="AJ493">
        <v>497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">
      <c r="A494">
        <f>ROW(Source!A259)</f>
        <v>259</v>
      </c>
      <c r="B494">
        <v>85737536</v>
      </c>
      <c r="C494">
        <v>85737518</v>
      </c>
      <c r="D494">
        <v>85229932</v>
      </c>
      <c r="E494">
        <v>1</v>
      </c>
      <c r="F494">
        <v>1</v>
      </c>
      <c r="G494">
        <v>1081</v>
      </c>
      <c r="H494">
        <v>2</v>
      </c>
      <c r="I494" t="s">
        <v>704</v>
      </c>
      <c r="J494" t="s">
        <v>705</v>
      </c>
      <c r="K494" t="s">
        <v>706</v>
      </c>
      <c r="L494">
        <v>1368</v>
      </c>
      <c r="N494">
        <v>1011</v>
      </c>
      <c r="O494" t="s">
        <v>690</v>
      </c>
      <c r="P494" t="s">
        <v>690</v>
      </c>
      <c r="Q494">
        <v>1</v>
      </c>
      <c r="X494">
        <v>0.4</v>
      </c>
      <c r="Y494">
        <v>0</v>
      </c>
      <c r="Z494">
        <v>83.1</v>
      </c>
      <c r="AA494">
        <v>12.62</v>
      </c>
      <c r="AB494">
        <v>0</v>
      </c>
      <c r="AC494">
        <v>0</v>
      </c>
      <c r="AD494">
        <v>1</v>
      </c>
      <c r="AE494">
        <v>0</v>
      </c>
      <c r="AF494" t="s">
        <v>140</v>
      </c>
      <c r="AG494">
        <v>0.6</v>
      </c>
      <c r="AH494">
        <v>2</v>
      </c>
      <c r="AI494">
        <v>85737521</v>
      </c>
      <c r="AJ494">
        <v>498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">
      <c r="A495">
        <f>ROW(Source!A259)</f>
        <v>259</v>
      </c>
      <c r="B495">
        <v>85737537</v>
      </c>
      <c r="C495">
        <v>85737518</v>
      </c>
      <c r="D495">
        <v>85229166</v>
      </c>
      <c r="E495">
        <v>1</v>
      </c>
      <c r="F495">
        <v>1</v>
      </c>
      <c r="G495">
        <v>1081</v>
      </c>
      <c r="H495">
        <v>2</v>
      </c>
      <c r="I495" t="s">
        <v>727</v>
      </c>
      <c r="J495" t="s">
        <v>728</v>
      </c>
      <c r="K495" t="s">
        <v>729</v>
      </c>
      <c r="L495">
        <v>1368</v>
      </c>
      <c r="N495">
        <v>1011</v>
      </c>
      <c r="O495" t="s">
        <v>690</v>
      </c>
      <c r="P495" t="s">
        <v>690</v>
      </c>
      <c r="Q495">
        <v>1</v>
      </c>
      <c r="X495">
        <v>0.06</v>
      </c>
      <c r="Y495">
        <v>0</v>
      </c>
      <c r="Z495">
        <v>179.17</v>
      </c>
      <c r="AA495">
        <v>16.93</v>
      </c>
      <c r="AB495">
        <v>0</v>
      </c>
      <c r="AC495">
        <v>0</v>
      </c>
      <c r="AD495">
        <v>1</v>
      </c>
      <c r="AE495">
        <v>0</v>
      </c>
      <c r="AF495" t="s">
        <v>140</v>
      </c>
      <c r="AG495">
        <v>0.09</v>
      </c>
      <c r="AH495">
        <v>2</v>
      </c>
      <c r="AI495">
        <v>85737522</v>
      </c>
      <c r="AJ495">
        <v>499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">
      <c r="A496">
        <f>ROW(Source!A259)</f>
        <v>259</v>
      </c>
      <c r="B496">
        <v>85737538</v>
      </c>
      <c r="C496">
        <v>85737518</v>
      </c>
      <c r="D496">
        <v>85198960</v>
      </c>
      <c r="E496">
        <v>1</v>
      </c>
      <c r="F496">
        <v>1</v>
      </c>
      <c r="G496">
        <v>1081</v>
      </c>
      <c r="H496">
        <v>3</v>
      </c>
      <c r="I496" t="s">
        <v>714</v>
      </c>
      <c r="J496" t="s">
        <v>715</v>
      </c>
      <c r="K496" t="s">
        <v>716</v>
      </c>
      <c r="L496">
        <v>1339</v>
      </c>
      <c r="N496">
        <v>1007</v>
      </c>
      <c r="O496" t="s">
        <v>694</v>
      </c>
      <c r="P496" t="s">
        <v>694</v>
      </c>
      <c r="Q496">
        <v>1</v>
      </c>
      <c r="X496">
        <v>0.15067</v>
      </c>
      <c r="Y496">
        <v>7.07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 t="s">
        <v>42</v>
      </c>
      <c r="AG496">
        <v>0.15067</v>
      </c>
      <c r="AH496">
        <v>2</v>
      </c>
      <c r="AI496">
        <v>85737523</v>
      </c>
      <c r="AJ496">
        <v>500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">
      <c r="A497">
        <f>ROW(Source!A259)</f>
        <v>259</v>
      </c>
      <c r="B497">
        <v>85737539</v>
      </c>
      <c r="C497">
        <v>85737518</v>
      </c>
      <c r="D497">
        <v>85200671</v>
      </c>
      <c r="E497">
        <v>1</v>
      </c>
      <c r="F497">
        <v>1</v>
      </c>
      <c r="G497">
        <v>1081</v>
      </c>
      <c r="H497">
        <v>3</v>
      </c>
      <c r="I497" t="s">
        <v>730</v>
      </c>
      <c r="J497" t="s">
        <v>731</v>
      </c>
      <c r="K497" t="s">
        <v>732</v>
      </c>
      <c r="L497">
        <v>1346</v>
      </c>
      <c r="N497">
        <v>1009</v>
      </c>
      <c r="O497" t="s">
        <v>723</v>
      </c>
      <c r="P497" t="s">
        <v>723</v>
      </c>
      <c r="Q497">
        <v>1</v>
      </c>
      <c r="X497">
        <v>0.05</v>
      </c>
      <c r="Y497">
        <v>37.979999999999997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 t="s">
        <v>42</v>
      </c>
      <c r="AG497">
        <v>0.05</v>
      </c>
      <c r="AH497">
        <v>2</v>
      </c>
      <c r="AI497">
        <v>85737524</v>
      </c>
      <c r="AJ497">
        <v>501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">
      <c r="A498">
        <f>ROW(Source!A259)</f>
        <v>259</v>
      </c>
      <c r="B498">
        <v>85737540</v>
      </c>
      <c r="C498">
        <v>85737518</v>
      </c>
      <c r="D498">
        <v>85199079</v>
      </c>
      <c r="E498">
        <v>1</v>
      </c>
      <c r="F498">
        <v>1</v>
      </c>
      <c r="G498">
        <v>1081</v>
      </c>
      <c r="H498">
        <v>3</v>
      </c>
      <c r="I498" t="s">
        <v>733</v>
      </c>
      <c r="J498" t="s">
        <v>734</v>
      </c>
      <c r="K498" t="s">
        <v>735</v>
      </c>
      <c r="L498">
        <v>1348</v>
      </c>
      <c r="N498">
        <v>1009</v>
      </c>
      <c r="O498" t="s">
        <v>700</v>
      </c>
      <c r="P498" t="s">
        <v>700</v>
      </c>
      <c r="Q498">
        <v>1000</v>
      </c>
      <c r="X498">
        <v>3.9999999999999998E-6</v>
      </c>
      <c r="Y498">
        <v>3234.81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 t="s">
        <v>42</v>
      </c>
      <c r="AG498">
        <v>3.9999999999999998E-6</v>
      </c>
      <c r="AH498">
        <v>2</v>
      </c>
      <c r="AI498">
        <v>85737525</v>
      </c>
      <c r="AJ498">
        <v>502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">
      <c r="A499">
        <f>ROW(Source!A259)</f>
        <v>259</v>
      </c>
      <c r="B499">
        <v>85737541</v>
      </c>
      <c r="C499">
        <v>85737518</v>
      </c>
      <c r="D499">
        <v>85198892</v>
      </c>
      <c r="E499">
        <v>1</v>
      </c>
      <c r="F499">
        <v>1</v>
      </c>
      <c r="G499">
        <v>1081</v>
      </c>
      <c r="H499">
        <v>3</v>
      </c>
      <c r="I499" t="s">
        <v>691</v>
      </c>
      <c r="J499" t="s">
        <v>692</v>
      </c>
      <c r="K499" t="s">
        <v>693</v>
      </c>
      <c r="L499">
        <v>1339</v>
      </c>
      <c r="N499">
        <v>1007</v>
      </c>
      <c r="O499" t="s">
        <v>694</v>
      </c>
      <c r="P499" t="s">
        <v>694</v>
      </c>
      <c r="Q499">
        <v>1</v>
      </c>
      <c r="X499">
        <v>0.19</v>
      </c>
      <c r="Y499">
        <v>53.42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 t="s">
        <v>42</v>
      </c>
      <c r="AG499">
        <v>0.19</v>
      </c>
      <c r="AH499">
        <v>2</v>
      </c>
      <c r="AI499">
        <v>85737526</v>
      </c>
      <c r="AJ499">
        <v>503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">
      <c r="A500">
        <f>ROW(Source!A259)</f>
        <v>259</v>
      </c>
      <c r="B500">
        <v>85737542</v>
      </c>
      <c r="C500">
        <v>85737518</v>
      </c>
      <c r="D500">
        <v>85199158</v>
      </c>
      <c r="E500">
        <v>1</v>
      </c>
      <c r="F500">
        <v>1</v>
      </c>
      <c r="G500">
        <v>1081</v>
      </c>
      <c r="H500">
        <v>3</v>
      </c>
      <c r="I500" t="s">
        <v>695</v>
      </c>
      <c r="J500" t="s">
        <v>696</v>
      </c>
      <c r="K500" t="s">
        <v>697</v>
      </c>
      <c r="L500">
        <v>1339</v>
      </c>
      <c r="N500">
        <v>1007</v>
      </c>
      <c r="O500" t="s">
        <v>694</v>
      </c>
      <c r="P500" t="s">
        <v>694</v>
      </c>
      <c r="Q500">
        <v>1</v>
      </c>
      <c r="X500">
        <v>0.34200000000000003</v>
      </c>
      <c r="Y500">
        <v>5.82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 t="s">
        <v>42</v>
      </c>
      <c r="AG500">
        <v>0.34200000000000003</v>
      </c>
      <c r="AH500">
        <v>2</v>
      </c>
      <c r="AI500">
        <v>85737527</v>
      </c>
      <c r="AJ500">
        <v>504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">
      <c r="A501">
        <f>ROW(Source!A259)</f>
        <v>259</v>
      </c>
      <c r="B501">
        <v>85737543</v>
      </c>
      <c r="C501">
        <v>85737518</v>
      </c>
      <c r="D501">
        <v>85199230</v>
      </c>
      <c r="E501">
        <v>1</v>
      </c>
      <c r="F501">
        <v>1</v>
      </c>
      <c r="G501">
        <v>1081</v>
      </c>
      <c r="H501">
        <v>3</v>
      </c>
      <c r="I501" t="s">
        <v>736</v>
      </c>
      <c r="J501" t="s">
        <v>737</v>
      </c>
      <c r="K501" t="s">
        <v>738</v>
      </c>
      <c r="L501">
        <v>1348</v>
      </c>
      <c r="N501">
        <v>1009</v>
      </c>
      <c r="O501" t="s">
        <v>700</v>
      </c>
      <c r="P501" t="s">
        <v>700</v>
      </c>
      <c r="Q501">
        <v>1000</v>
      </c>
      <c r="X501">
        <v>8.7000000000000001E-4</v>
      </c>
      <c r="Y501">
        <v>16214.84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 t="s">
        <v>42</v>
      </c>
      <c r="AG501">
        <v>8.7000000000000001E-4</v>
      </c>
      <c r="AH501">
        <v>2</v>
      </c>
      <c r="AI501">
        <v>85737528</v>
      </c>
      <c r="AJ501">
        <v>505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">
      <c r="A502">
        <f>ROW(Source!A259)</f>
        <v>259</v>
      </c>
      <c r="B502">
        <v>85737544</v>
      </c>
      <c r="C502">
        <v>85737518</v>
      </c>
      <c r="D502">
        <v>85199398</v>
      </c>
      <c r="E502">
        <v>1</v>
      </c>
      <c r="F502">
        <v>1</v>
      </c>
      <c r="G502">
        <v>1081</v>
      </c>
      <c r="H502">
        <v>3</v>
      </c>
      <c r="I502" t="s">
        <v>739</v>
      </c>
      <c r="J502" t="s">
        <v>740</v>
      </c>
      <c r="K502" t="s">
        <v>741</v>
      </c>
      <c r="L502">
        <v>1346</v>
      </c>
      <c r="N502">
        <v>1009</v>
      </c>
      <c r="O502" t="s">
        <v>723</v>
      </c>
      <c r="P502" t="s">
        <v>723</v>
      </c>
      <c r="Q502">
        <v>1</v>
      </c>
      <c r="X502">
        <v>0.1</v>
      </c>
      <c r="Y502">
        <v>20.190000000000001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 t="s">
        <v>42</v>
      </c>
      <c r="AG502">
        <v>0.1</v>
      </c>
      <c r="AH502">
        <v>2</v>
      </c>
      <c r="AI502">
        <v>85737529</v>
      </c>
      <c r="AJ502">
        <v>506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">
      <c r="A503">
        <f>ROW(Source!A259)</f>
        <v>259</v>
      </c>
      <c r="B503">
        <v>85737545</v>
      </c>
      <c r="C503">
        <v>85737518</v>
      </c>
      <c r="D503">
        <v>85199540</v>
      </c>
      <c r="E503">
        <v>1</v>
      </c>
      <c r="F503">
        <v>1</v>
      </c>
      <c r="G503">
        <v>1081</v>
      </c>
      <c r="H503">
        <v>3</v>
      </c>
      <c r="I503" t="s">
        <v>742</v>
      </c>
      <c r="J503" t="s">
        <v>743</v>
      </c>
      <c r="K503" t="s">
        <v>744</v>
      </c>
      <c r="L503">
        <v>1348</v>
      </c>
      <c r="N503">
        <v>1009</v>
      </c>
      <c r="O503" t="s">
        <v>700</v>
      </c>
      <c r="P503" t="s">
        <v>700</v>
      </c>
      <c r="Q503">
        <v>1000</v>
      </c>
      <c r="X503">
        <v>4.0000000000000002E-4</v>
      </c>
      <c r="Y503">
        <v>35445.93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 t="s">
        <v>42</v>
      </c>
      <c r="AG503">
        <v>4.0000000000000002E-4</v>
      </c>
      <c r="AH503">
        <v>2</v>
      </c>
      <c r="AI503">
        <v>85737530</v>
      </c>
      <c r="AJ503">
        <v>507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">
      <c r="A504">
        <f>ROW(Source!A259)</f>
        <v>259</v>
      </c>
      <c r="B504">
        <v>85737546</v>
      </c>
      <c r="C504">
        <v>85737518</v>
      </c>
      <c r="D504">
        <v>85160203</v>
      </c>
      <c r="E504">
        <v>1081</v>
      </c>
      <c r="F504">
        <v>1</v>
      </c>
      <c r="G504">
        <v>1081</v>
      </c>
      <c r="H504">
        <v>3</v>
      </c>
      <c r="I504" t="s">
        <v>844</v>
      </c>
      <c r="J504" t="s">
        <v>3</v>
      </c>
      <c r="K504" t="s">
        <v>845</v>
      </c>
      <c r="L504">
        <v>1346</v>
      </c>
      <c r="N504">
        <v>1009</v>
      </c>
      <c r="O504" t="s">
        <v>723</v>
      </c>
      <c r="P504" t="s">
        <v>723</v>
      </c>
      <c r="Q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 t="s">
        <v>42</v>
      </c>
      <c r="AG504">
        <v>0</v>
      </c>
      <c r="AH504">
        <v>3</v>
      </c>
      <c r="AI504">
        <v>-1</v>
      </c>
      <c r="AJ504" t="s">
        <v>3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">
      <c r="A505">
        <f>ROW(Source!A259)</f>
        <v>259</v>
      </c>
      <c r="B505">
        <v>85737547</v>
      </c>
      <c r="C505">
        <v>85737518</v>
      </c>
      <c r="D505">
        <v>85179476</v>
      </c>
      <c r="E505">
        <v>1081</v>
      </c>
      <c r="F505">
        <v>1</v>
      </c>
      <c r="G505">
        <v>1081</v>
      </c>
      <c r="H505">
        <v>3</v>
      </c>
      <c r="I505" t="s">
        <v>840</v>
      </c>
      <c r="J505" t="s">
        <v>3</v>
      </c>
      <c r="K505" t="s">
        <v>841</v>
      </c>
      <c r="L505">
        <v>1354</v>
      </c>
      <c r="N505">
        <v>1010</v>
      </c>
      <c r="O505" t="s">
        <v>146</v>
      </c>
      <c r="P505" t="s">
        <v>146</v>
      </c>
      <c r="Q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 t="s">
        <v>42</v>
      </c>
      <c r="AG505">
        <v>0</v>
      </c>
      <c r="AH505">
        <v>3</v>
      </c>
      <c r="AI505">
        <v>-1</v>
      </c>
      <c r="AJ505" t="s">
        <v>3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">
      <c r="A506">
        <f>ROW(Source!A259)</f>
        <v>259</v>
      </c>
      <c r="B506">
        <v>85737548</v>
      </c>
      <c r="C506">
        <v>85737518</v>
      </c>
      <c r="D506">
        <v>85182368</v>
      </c>
      <c r="E506">
        <v>1081</v>
      </c>
      <c r="F506">
        <v>1</v>
      </c>
      <c r="G506">
        <v>1081</v>
      </c>
      <c r="H506">
        <v>3</v>
      </c>
      <c r="I506" t="s">
        <v>846</v>
      </c>
      <c r="J506" t="s">
        <v>3</v>
      </c>
      <c r="K506" t="s">
        <v>847</v>
      </c>
      <c r="L506">
        <v>1301</v>
      </c>
      <c r="N506">
        <v>1003</v>
      </c>
      <c r="O506" t="s">
        <v>156</v>
      </c>
      <c r="P506" t="s">
        <v>156</v>
      </c>
      <c r="Q506">
        <v>1</v>
      </c>
      <c r="X506">
        <v>100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 t="s">
        <v>42</v>
      </c>
      <c r="AG506">
        <v>100</v>
      </c>
      <c r="AH506">
        <v>3</v>
      </c>
      <c r="AI506">
        <v>-1</v>
      </c>
      <c r="AJ506" t="s">
        <v>3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">
      <c r="A507">
        <f>ROW(Source!A262)</f>
        <v>262</v>
      </c>
      <c r="B507">
        <v>85737562</v>
      </c>
      <c r="C507">
        <v>85737556</v>
      </c>
      <c r="D507">
        <v>85164021</v>
      </c>
      <c r="E507">
        <v>1081</v>
      </c>
      <c r="F507">
        <v>1</v>
      </c>
      <c r="G507">
        <v>1081</v>
      </c>
      <c r="H507">
        <v>1</v>
      </c>
      <c r="I507" t="s">
        <v>684</v>
      </c>
      <c r="J507" t="s">
        <v>3</v>
      </c>
      <c r="K507" t="s">
        <v>685</v>
      </c>
      <c r="L507">
        <v>1191</v>
      </c>
      <c r="N507">
        <v>1013</v>
      </c>
      <c r="O507" t="s">
        <v>686</v>
      </c>
      <c r="P507" t="s">
        <v>686</v>
      </c>
      <c r="Q507">
        <v>1</v>
      </c>
      <c r="X507">
        <v>5.01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1</v>
      </c>
      <c r="AF507" t="s">
        <v>141</v>
      </c>
      <c r="AG507">
        <v>6.9137999999999984</v>
      </c>
      <c r="AH507">
        <v>2</v>
      </c>
      <c r="AI507">
        <v>85737557</v>
      </c>
      <c r="AJ507">
        <v>509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">
      <c r="A508">
        <f>ROW(Source!A262)</f>
        <v>262</v>
      </c>
      <c r="B508">
        <v>85737563</v>
      </c>
      <c r="C508">
        <v>85737556</v>
      </c>
      <c r="D508">
        <v>85198960</v>
      </c>
      <c r="E508">
        <v>1</v>
      </c>
      <c r="F508">
        <v>1</v>
      </c>
      <c r="G508">
        <v>1081</v>
      </c>
      <c r="H508">
        <v>3</v>
      </c>
      <c r="I508" t="s">
        <v>714</v>
      </c>
      <c r="J508" t="s">
        <v>715</v>
      </c>
      <c r="K508" t="s">
        <v>716</v>
      </c>
      <c r="L508">
        <v>1339</v>
      </c>
      <c r="N508">
        <v>1007</v>
      </c>
      <c r="O508" t="s">
        <v>694</v>
      </c>
      <c r="P508" t="s">
        <v>694</v>
      </c>
      <c r="Q508">
        <v>1</v>
      </c>
      <c r="X508">
        <v>1</v>
      </c>
      <c r="Y508">
        <v>7.07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 t="s">
        <v>42</v>
      </c>
      <c r="AG508">
        <v>1</v>
      </c>
      <c r="AH508">
        <v>2</v>
      </c>
      <c r="AI508">
        <v>85737558</v>
      </c>
      <c r="AJ508">
        <v>510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">
      <c r="A509">
        <f>ROW(Source!A262)</f>
        <v>262</v>
      </c>
      <c r="B509">
        <v>85737564</v>
      </c>
      <c r="C509">
        <v>85737556</v>
      </c>
      <c r="D509">
        <v>85200671</v>
      </c>
      <c r="E509">
        <v>1</v>
      </c>
      <c r="F509">
        <v>1</v>
      </c>
      <c r="G509">
        <v>1081</v>
      </c>
      <c r="H509">
        <v>3</v>
      </c>
      <c r="I509" t="s">
        <v>730</v>
      </c>
      <c r="J509" t="s">
        <v>731</v>
      </c>
      <c r="K509" t="s">
        <v>732</v>
      </c>
      <c r="L509">
        <v>1346</v>
      </c>
      <c r="N509">
        <v>1009</v>
      </c>
      <c r="O509" t="s">
        <v>723</v>
      </c>
      <c r="P509" t="s">
        <v>723</v>
      </c>
      <c r="Q509">
        <v>1</v>
      </c>
      <c r="X509">
        <v>0.02</v>
      </c>
      <c r="Y509">
        <v>37.979999999999997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 t="s">
        <v>42</v>
      </c>
      <c r="AG509">
        <v>0.02</v>
      </c>
      <c r="AH509">
        <v>2</v>
      </c>
      <c r="AI509">
        <v>85737559</v>
      </c>
      <c r="AJ509">
        <v>511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">
      <c r="A510">
        <f>ROW(Source!A262)</f>
        <v>262</v>
      </c>
      <c r="B510">
        <v>85737565</v>
      </c>
      <c r="C510">
        <v>85737556</v>
      </c>
      <c r="D510">
        <v>85199230</v>
      </c>
      <c r="E510">
        <v>1</v>
      </c>
      <c r="F510">
        <v>1</v>
      </c>
      <c r="G510">
        <v>1081</v>
      </c>
      <c r="H510">
        <v>3</v>
      </c>
      <c r="I510" t="s">
        <v>736</v>
      </c>
      <c r="J510" t="s">
        <v>737</v>
      </c>
      <c r="K510" t="s">
        <v>738</v>
      </c>
      <c r="L510">
        <v>1348</v>
      </c>
      <c r="N510">
        <v>1009</v>
      </c>
      <c r="O510" t="s">
        <v>700</v>
      </c>
      <c r="P510" t="s">
        <v>700</v>
      </c>
      <c r="Q510">
        <v>1000</v>
      </c>
      <c r="X510">
        <v>5.0000000000000002E-5</v>
      </c>
      <c r="Y510">
        <v>16214.84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 t="s">
        <v>42</v>
      </c>
      <c r="AG510">
        <v>5.0000000000000002E-5</v>
      </c>
      <c r="AH510">
        <v>2</v>
      </c>
      <c r="AI510">
        <v>85737560</v>
      </c>
      <c r="AJ510">
        <v>512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">
      <c r="A511">
        <f>ROW(Source!A262)</f>
        <v>262</v>
      </c>
      <c r="B511">
        <v>85737566</v>
      </c>
      <c r="C511">
        <v>85737556</v>
      </c>
      <c r="D511">
        <v>85199398</v>
      </c>
      <c r="E511">
        <v>1</v>
      </c>
      <c r="F511">
        <v>1</v>
      </c>
      <c r="G511">
        <v>1081</v>
      </c>
      <c r="H511">
        <v>3</v>
      </c>
      <c r="I511" t="s">
        <v>739</v>
      </c>
      <c r="J511" t="s">
        <v>740</v>
      </c>
      <c r="K511" t="s">
        <v>741</v>
      </c>
      <c r="L511">
        <v>1346</v>
      </c>
      <c r="N511">
        <v>1009</v>
      </c>
      <c r="O511" t="s">
        <v>723</v>
      </c>
      <c r="P511" t="s">
        <v>723</v>
      </c>
      <c r="Q511">
        <v>1</v>
      </c>
      <c r="X511">
        <v>0.02</v>
      </c>
      <c r="Y511">
        <v>20.190000000000001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 t="s">
        <v>42</v>
      </c>
      <c r="AG511">
        <v>0.02</v>
      </c>
      <c r="AH511">
        <v>2</v>
      </c>
      <c r="AI511">
        <v>85737561</v>
      </c>
      <c r="AJ511">
        <v>513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">
      <c r="A512">
        <f>ROW(Source!A263)</f>
        <v>263</v>
      </c>
      <c r="B512">
        <v>85737562</v>
      </c>
      <c r="C512">
        <v>85737556</v>
      </c>
      <c r="D512">
        <v>85164021</v>
      </c>
      <c r="E512">
        <v>1081</v>
      </c>
      <c r="F512">
        <v>1</v>
      </c>
      <c r="G512">
        <v>1081</v>
      </c>
      <c r="H512">
        <v>1</v>
      </c>
      <c r="I512" t="s">
        <v>684</v>
      </c>
      <c r="J512" t="s">
        <v>3</v>
      </c>
      <c r="K512" t="s">
        <v>685</v>
      </c>
      <c r="L512">
        <v>1191</v>
      </c>
      <c r="N512">
        <v>1013</v>
      </c>
      <c r="O512" t="s">
        <v>686</v>
      </c>
      <c r="P512" t="s">
        <v>686</v>
      </c>
      <c r="Q512">
        <v>1</v>
      </c>
      <c r="X512">
        <v>5.01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1</v>
      </c>
      <c r="AF512" t="s">
        <v>141</v>
      </c>
      <c r="AG512">
        <v>6.9137999999999984</v>
      </c>
      <c r="AH512">
        <v>2</v>
      </c>
      <c r="AI512">
        <v>85737557</v>
      </c>
      <c r="AJ512">
        <v>514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">
      <c r="A513">
        <f>ROW(Source!A263)</f>
        <v>263</v>
      </c>
      <c r="B513">
        <v>85737563</v>
      </c>
      <c r="C513">
        <v>85737556</v>
      </c>
      <c r="D513">
        <v>85198960</v>
      </c>
      <c r="E513">
        <v>1</v>
      </c>
      <c r="F513">
        <v>1</v>
      </c>
      <c r="G513">
        <v>1081</v>
      </c>
      <c r="H513">
        <v>3</v>
      </c>
      <c r="I513" t="s">
        <v>714</v>
      </c>
      <c r="J513" t="s">
        <v>715</v>
      </c>
      <c r="K513" t="s">
        <v>716</v>
      </c>
      <c r="L513">
        <v>1339</v>
      </c>
      <c r="N513">
        <v>1007</v>
      </c>
      <c r="O513" t="s">
        <v>694</v>
      </c>
      <c r="P513" t="s">
        <v>694</v>
      </c>
      <c r="Q513">
        <v>1</v>
      </c>
      <c r="X513">
        <v>1</v>
      </c>
      <c r="Y513">
        <v>7.07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 t="s">
        <v>42</v>
      </c>
      <c r="AG513">
        <v>1</v>
      </c>
      <c r="AH513">
        <v>2</v>
      </c>
      <c r="AI513">
        <v>85737558</v>
      </c>
      <c r="AJ513">
        <v>515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">
      <c r="A514">
        <f>ROW(Source!A263)</f>
        <v>263</v>
      </c>
      <c r="B514">
        <v>85737564</v>
      </c>
      <c r="C514">
        <v>85737556</v>
      </c>
      <c r="D514">
        <v>85200671</v>
      </c>
      <c r="E514">
        <v>1</v>
      </c>
      <c r="F514">
        <v>1</v>
      </c>
      <c r="G514">
        <v>1081</v>
      </c>
      <c r="H514">
        <v>3</v>
      </c>
      <c r="I514" t="s">
        <v>730</v>
      </c>
      <c r="J514" t="s">
        <v>731</v>
      </c>
      <c r="K514" t="s">
        <v>732</v>
      </c>
      <c r="L514">
        <v>1346</v>
      </c>
      <c r="N514">
        <v>1009</v>
      </c>
      <c r="O514" t="s">
        <v>723</v>
      </c>
      <c r="P514" t="s">
        <v>723</v>
      </c>
      <c r="Q514">
        <v>1</v>
      </c>
      <c r="X514">
        <v>0.02</v>
      </c>
      <c r="Y514">
        <v>37.979999999999997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 t="s">
        <v>42</v>
      </c>
      <c r="AG514">
        <v>0.02</v>
      </c>
      <c r="AH514">
        <v>2</v>
      </c>
      <c r="AI514">
        <v>85737559</v>
      </c>
      <c r="AJ514">
        <v>516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">
      <c r="A515">
        <f>ROW(Source!A263)</f>
        <v>263</v>
      </c>
      <c r="B515">
        <v>85737565</v>
      </c>
      <c r="C515">
        <v>85737556</v>
      </c>
      <c r="D515">
        <v>85199230</v>
      </c>
      <c r="E515">
        <v>1</v>
      </c>
      <c r="F515">
        <v>1</v>
      </c>
      <c r="G515">
        <v>1081</v>
      </c>
      <c r="H515">
        <v>3</v>
      </c>
      <c r="I515" t="s">
        <v>736</v>
      </c>
      <c r="J515" t="s">
        <v>737</v>
      </c>
      <c r="K515" t="s">
        <v>738</v>
      </c>
      <c r="L515">
        <v>1348</v>
      </c>
      <c r="N515">
        <v>1009</v>
      </c>
      <c r="O515" t="s">
        <v>700</v>
      </c>
      <c r="P515" t="s">
        <v>700</v>
      </c>
      <c r="Q515">
        <v>1000</v>
      </c>
      <c r="X515">
        <v>5.0000000000000002E-5</v>
      </c>
      <c r="Y515">
        <v>16214.84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 t="s">
        <v>42</v>
      </c>
      <c r="AG515">
        <v>5.0000000000000002E-5</v>
      </c>
      <c r="AH515">
        <v>2</v>
      </c>
      <c r="AI515">
        <v>85737560</v>
      </c>
      <c r="AJ515">
        <v>517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">
      <c r="A516">
        <f>ROW(Source!A263)</f>
        <v>263</v>
      </c>
      <c r="B516">
        <v>85737566</v>
      </c>
      <c r="C516">
        <v>85737556</v>
      </c>
      <c r="D516">
        <v>85199398</v>
      </c>
      <c r="E516">
        <v>1</v>
      </c>
      <c r="F516">
        <v>1</v>
      </c>
      <c r="G516">
        <v>1081</v>
      </c>
      <c r="H516">
        <v>3</v>
      </c>
      <c r="I516" t="s">
        <v>739</v>
      </c>
      <c r="J516" t="s">
        <v>740</v>
      </c>
      <c r="K516" t="s">
        <v>741</v>
      </c>
      <c r="L516">
        <v>1346</v>
      </c>
      <c r="N516">
        <v>1009</v>
      </c>
      <c r="O516" t="s">
        <v>723</v>
      </c>
      <c r="P516" t="s">
        <v>723</v>
      </c>
      <c r="Q516">
        <v>1</v>
      </c>
      <c r="X516">
        <v>0.02</v>
      </c>
      <c r="Y516">
        <v>20.190000000000001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 t="s">
        <v>42</v>
      </c>
      <c r="AG516">
        <v>0.02</v>
      </c>
      <c r="AH516">
        <v>2</v>
      </c>
      <c r="AI516">
        <v>85737561</v>
      </c>
      <c r="AJ516">
        <v>518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">
      <c r="A517">
        <f>ROW(Source!A264)</f>
        <v>264</v>
      </c>
      <c r="B517">
        <v>85737590</v>
      </c>
      <c r="C517">
        <v>85737567</v>
      </c>
      <c r="D517">
        <v>85164021</v>
      </c>
      <c r="E517">
        <v>1081</v>
      </c>
      <c r="F517">
        <v>1</v>
      </c>
      <c r="G517">
        <v>1081</v>
      </c>
      <c r="H517">
        <v>1</v>
      </c>
      <c r="I517" t="s">
        <v>684</v>
      </c>
      <c r="J517" t="s">
        <v>3</v>
      </c>
      <c r="K517" t="s">
        <v>685</v>
      </c>
      <c r="L517">
        <v>1191</v>
      </c>
      <c r="N517">
        <v>1013</v>
      </c>
      <c r="O517" t="s">
        <v>686</v>
      </c>
      <c r="P517" t="s">
        <v>686</v>
      </c>
      <c r="Q517">
        <v>1</v>
      </c>
      <c r="X517">
        <v>1.56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1</v>
      </c>
      <c r="AF517" t="s">
        <v>141</v>
      </c>
      <c r="AG517">
        <v>2.1527999999999996</v>
      </c>
      <c r="AH517">
        <v>2</v>
      </c>
      <c r="AI517">
        <v>85737590</v>
      </c>
      <c r="AJ517">
        <v>519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">
      <c r="A518">
        <f>ROW(Source!A264)</f>
        <v>264</v>
      </c>
      <c r="B518">
        <v>85737591</v>
      </c>
      <c r="C518">
        <v>85737567</v>
      </c>
      <c r="D518">
        <v>85229650</v>
      </c>
      <c r="E518">
        <v>1</v>
      </c>
      <c r="F518">
        <v>1</v>
      </c>
      <c r="G518">
        <v>1081</v>
      </c>
      <c r="H518">
        <v>2</v>
      </c>
      <c r="I518" t="s">
        <v>781</v>
      </c>
      <c r="J518" t="s">
        <v>782</v>
      </c>
      <c r="K518" t="s">
        <v>783</v>
      </c>
      <c r="L518">
        <v>1368</v>
      </c>
      <c r="N518">
        <v>1011</v>
      </c>
      <c r="O518" t="s">
        <v>690</v>
      </c>
      <c r="P518" t="s">
        <v>690</v>
      </c>
      <c r="Q518">
        <v>1</v>
      </c>
      <c r="X518">
        <v>0.7</v>
      </c>
      <c r="Y518">
        <v>0</v>
      </c>
      <c r="Z518">
        <v>1.57</v>
      </c>
      <c r="AA518">
        <v>0</v>
      </c>
      <c r="AB518">
        <v>0</v>
      </c>
      <c r="AC518">
        <v>0</v>
      </c>
      <c r="AD518">
        <v>1</v>
      </c>
      <c r="AE518">
        <v>0</v>
      </c>
      <c r="AF518" t="s">
        <v>140</v>
      </c>
      <c r="AG518">
        <v>1.05</v>
      </c>
      <c r="AH518">
        <v>2</v>
      </c>
      <c r="AI518">
        <v>85737591</v>
      </c>
      <c r="AJ518">
        <v>520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">
      <c r="A519">
        <f>ROW(Source!A265)</f>
        <v>265</v>
      </c>
      <c r="B519">
        <v>85737590</v>
      </c>
      <c r="C519">
        <v>85737567</v>
      </c>
      <c r="D519">
        <v>85164021</v>
      </c>
      <c r="E519">
        <v>1081</v>
      </c>
      <c r="F519">
        <v>1</v>
      </c>
      <c r="G519">
        <v>1081</v>
      </c>
      <c r="H519">
        <v>1</v>
      </c>
      <c r="I519" t="s">
        <v>684</v>
      </c>
      <c r="J519" t="s">
        <v>3</v>
      </c>
      <c r="K519" t="s">
        <v>685</v>
      </c>
      <c r="L519">
        <v>1191</v>
      </c>
      <c r="N519">
        <v>1013</v>
      </c>
      <c r="O519" t="s">
        <v>686</v>
      </c>
      <c r="P519" t="s">
        <v>686</v>
      </c>
      <c r="Q519">
        <v>1</v>
      </c>
      <c r="X519">
        <v>1.56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1</v>
      </c>
      <c r="AF519" t="s">
        <v>141</v>
      </c>
      <c r="AG519">
        <v>2.1527999999999996</v>
      </c>
      <c r="AH519">
        <v>2</v>
      </c>
      <c r="AI519">
        <v>85737590</v>
      </c>
      <c r="AJ519">
        <v>521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">
      <c r="A520">
        <f>ROW(Source!A265)</f>
        <v>265</v>
      </c>
      <c r="B520">
        <v>85737591</v>
      </c>
      <c r="C520">
        <v>85737567</v>
      </c>
      <c r="D520">
        <v>85229650</v>
      </c>
      <c r="E520">
        <v>1</v>
      </c>
      <c r="F520">
        <v>1</v>
      </c>
      <c r="G520">
        <v>1081</v>
      </c>
      <c r="H520">
        <v>2</v>
      </c>
      <c r="I520" t="s">
        <v>781</v>
      </c>
      <c r="J520" t="s">
        <v>782</v>
      </c>
      <c r="K520" t="s">
        <v>783</v>
      </c>
      <c r="L520">
        <v>1368</v>
      </c>
      <c r="N520">
        <v>1011</v>
      </c>
      <c r="O520" t="s">
        <v>690</v>
      </c>
      <c r="P520" t="s">
        <v>690</v>
      </c>
      <c r="Q520">
        <v>1</v>
      </c>
      <c r="X520">
        <v>0.7</v>
      </c>
      <c r="Y520">
        <v>0</v>
      </c>
      <c r="Z520">
        <v>1.57</v>
      </c>
      <c r="AA520">
        <v>0</v>
      </c>
      <c r="AB520">
        <v>0</v>
      </c>
      <c r="AC520">
        <v>0</v>
      </c>
      <c r="AD520">
        <v>1</v>
      </c>
      <c r="AE520">
        <v>0</v>
      </c>
      <c r="AF520" t="s">
        <v>140</v>
      </c>
      <c r="AG520">
        <v>1.05</v>
      </c>
      <c r="AH520">
        <v>2</v>
      </c>
      <c r="AI520">
        <v>85737591</v>
      </c>
      <c r="AJ520">
        <v>522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">
      <c r="A521">
        <f>ROW(Source!A266)</f>
        <v>266</v>
      </c>
      <c r="B521">
        <v>85737592</v>
      </c>
      <c r="C521">
        <v>85737568</v>
      </c>
      <c r="D521">
        <v>85164021</v>
      </c>
      <c r="E521">
        <v>1081</v>
      </c>
      <c r="F521">
        <v>1</v>
      </c>
      <c r="G521">
        <v>1081</v>
      </c>
      <c r="H521">
        <v>1</v>
      </c>
      <c r="I521" t="s">
        <v>684</v>
      </c>
      <c r="J521" t="s">
        <v>3</v>
      </c>
      <c r="K521" t="s">
        <v>685</v>
      </c>
      <c r="L521">
        <v>1191</v>
      </c>
      <c r="N521">
        <v>1013</v>
      </c>
      <c r="O521" t="s">
        <v>686</v>
      </c>
      <c r="P521" t="s">
        <v>686</v>
      </c>
      <c r="Q521">
        <v>1</v>
      </c>
      <c r="X521">
        <v>14.56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1</v>
      </c>
      <c r="AF521" t="s">
        <v>141</v>
      </c>
      <c r="AG521">
        <v>20.0928</v>
      </c>
      <c r="AH521">
        <v>2</v>
      </c>
      <c r="AI521">
        <v>85737592</v>
      </c>
      <c r="AJ521">
        <v>523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">
      <c r="A522">
        <f>ROW(Source!A266)</f>
        <v>266</v>
      </c>
      <c r="B522">
        <v>85737593</v>
      </c>
      <c r="C522">
        <v>85737568</v>
      </c>
      <c r="D522">
        <v>85229587</v>
      </c>
      <c r="E522">
        <v>1</v>
      </c>
      <c r="F522">
        <v>1</v>
      </c>
      <c r="G522">
        <v>1081</v>
      </c>
      <c r="H522">
        <v>2</v>
      </c>
      <c r="I522" t="s">
        <v>701</v>
      </c>
      <c r="J522" t="s">
        <v>702</v>
      </c>
      <c r="K522" t="s">
        <v>703</v>
      </c>
      <c r="L522">
        <v>1368</v>
      </c>
      <c r="N522">
        <v>1011</v>
      </c>
      <c r="O522" t="s">
        <v>690</v>
      </c>
      <c r="P522" t="s">
        <v>690</v>
      </c>
      <c r="Q522">
        <v>1</v>
      </c>
      <c r="X522">
        <v>2.0499999999999998</v>
      </c>
      <c r="Y522">
        <v>0</v>
      </c>
      <c r="Z522">
        <v>5.78</v>
      </c>
      <c r="AA522">
        <v>0</v>
      </c>
      <c r="AB522">
        <v>0</v>
      </c>
      <c r="AC522">
        <v>0</v>
      </c>
      <c r="AD522">
        <v>1</v>
      </c>
      <c r="AE522">
        <v>0</v>
      </c>
      <c r="AF522" t="s">
        <v>140</v>
      </c>
      <c r="AG522">
        <v>3.0749999999999997</v>
      </c>
      <c r="AH522">
        <v>2</v>
      </c>
      <c r="AI522">
        <v>85737593</v>
      </c>
      <c r="AJ522">
        <v>524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">
      <c r="A523">
        <f>ROW(Source!A266)</f>
        <v>266</v>
      </c>
      <c r="B523">
        <v>85737594</v>
      </c>
      <c r="C523">
        <v>85737568</v>
      </c>
      <c r="D523">
        <v>85229932</v>
      </c>
      <c r="E523">
        <v>1</v>
      </c>
      <c r="F523">
        <v>1</v>
      </c>
      <c r="G523">
        <v>1081</v>
      </c>
      <c r="H523">
        <v>2</v>
      </c>
      <c r="I523" t="s">
        <v>704</v>
      </c>
      <c r="J523" t="s">
        <v>705</v>
      </c>
      <c r="K523" t="s">
        <v>706</v>
      </c>
      <c r="L523">
        <v>1368</v>
      </c>
      <c r="N523">
        <v>1011</v>
      </c>
      <c r="O523" t="s">
        <v>690</v>
      </c>
      <c r="P523" t="s">
        <v>690</v>
      </c>
      <c r="Q523">
        <v>1</v>
      </c>
      <c r="X523">
        <v>0.04</v>
      </c>
      <c r="Y523">
        <v>0</v>
      </c>
      <c r="Z523">
        <v>83.1</v>
      </c>
      <c r="AA523">
        <v>12.62</v>
      </c>
      <c r="AB523">
        <v>0</v>
      </c>
      <c r="AC523">
        <v>0</v>
      </c>
      <c r="AD523">
        <v>1</v>
      </c>
      <c r="AE523">
        <v>0</v>
      </c>
      <c r="AF523" t="s">
        <v>140</v>
      </c>
      <c r="AG523">
        <v>0.06</v>
      </c>
      <c r="AH523">
        <v>2</v>
      </c>
      <c r="AI523">
        <v>85737594</v>
      </c>
      <c r="AJ523">
        <v>525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">
      <c r="A524">
        <f>ROW(Source!A266)</f>
        <v>266</v>
      </c>
      <c r="B524">
        <v>85737595</v>
      </c>
      <c r="C524">
        <v>85737568</v>
      </c>
      <c r="D524">
        <v>85229986</v>
      </c>
      <c r="E524">
        <v>1</v>
      </c>
      <c r="F524">
        <v>1</v>
      </c>
      <c r="G524">
        <v>1081</v>
      </c>
      <c r="H524">
        <v>2</v>
      </c>
      <c r="I524" t="s">
        <v>708</v>
      </c>
      <c r="J524" t="s">
        <v>709</v>
      </c>
      <c r="K524" t="s">
        <v>710</v>
      </c>
      <c r="L524">
        <v>1368</v>
      </c>
      <c r="N524">
        <v>1011</v>
      </c>
      <c r="O524" t="s">
        <v>690</v>
      </c>
      <c r="P524" t="s">
        <v>690</v>
      </c>
      <c r="Q524">
        <v>1</v>
      </c>
      <c r="X524">
        <v>2.81</v>
      </c>
      <c r="Y524">
        <v>0</v>
      </c>
      <c r="Z524">
        <v>0.77</v>
      </c>
      <c r="AA524">
        <v>0</v>
      </c>
      <c r="AB524">
        <v>0</v>
      </c>
      <c r="AC524">
        <v>0</v>
      </c>
      <c r="AD524">
        <v>1</v>
      </c>
      <c r="AE524">
        <v>0</v>
      </c>
      <c r="AF524" t="s">
        <v>140</v>
      </c>
      <c r="AG524">
        <v>4.2149999999999999</v>
      </c>
      <c r="AH524">
        <v>2</v>
      </c>
      <c r="AI524">
        <v>85737595</v>
      </c>
      <c r="AJ524">
        <v>526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">
      <c r="A525">
        <f>ROW(Source!A266)</f>
        <v>266</v>
      </c>
      <c r="B525">
        <v>85737596</v>
      </c>
      <c r="C525">
        <v>85737568</v>
      </c>
      <c r="D525">
        <v>85230019</v>
      </c>
      <c r="E525">
        <v>1</v>
      </c>
      <c r="F525">
        <v>1</v>
      </c>
      <c r="G525">
        <v>1081</v>
      </c>
      <c r="H525">
        <v>2</v>
      </c>
      <c r="I525" t="s">
        <v>711</v>
      </c>
      <c r="J525" t="s">
        <v>712</v>
      </c>
      <c r="K525" t="s">
        <v>713</v>
      </c>
      <c r="L525">
        <v>1368</v>
      </c>
      <c r="N525">
        <v>1011</v>
      </c>
      <c r="O525" t="s">
        <v>690</v>
      </c>
      <c r="P525" t="s">
        <v>690</v>
      </c>
      <c r="Q525">
        <v>1</v>
      </c>
      <c r="X525">
        <v>2.21</v>
      </c>
      <c r="Y525">
        <v>0</v>
      </c>
      <c r="Z525">
        <v>0.47</v>
      </c>
      <c r="AA525">
        <v>0</v>
      </c>
      <c r="AB525">
        <v>0</v>
      </c>
      <c r="AC525">
        <v>0</v>
      </c>
      <c r="AD525">
        <v>1</v>
      </c>
      <c r="AE525">
        <v>0</v>
      </c>
      <c r="AF525" t="s">
        <v>140</v>
      </c>
      <c r="AG525">
        <v>3.3149999999999999</v>
      </c>
      <c r="AH525">
        <v>2</v>
      </c>
      <c r="AI525">
        <v>85737596</v>
      </c>
      <c r="AJ525">
        <v>527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">
      <c r="A526">
        <f>ROW(Source!A266)</f>
        <v>266</v>
      </c>
      <c r="B526">
        <v>85737597</v>
      </c>
      <c r="C526">
        <v>85737568</v>
      </c>
      <c r="D526">
        <v>85198960</v>
      </c>
      <c r="E526">
        <v>1</v>
      </c>
      <c r="F526">
        <v>1</v>
      </c>
      <c r="G526">
        <v>1081</v>
      </c>
      <c r="H526">
        <v>3</v>
      </c>
      <c r="I526" t="s">
        <v>714</v>
      </c>
      <c r="J526" t="s">
        <v>715</v>
      </c>
      <c r="K526" t="s">
        <v>716</v>
      </c>
      <c r="L526">
        <v>1339</v>
      </c>
      <c r="N526">
        <v>1007</v>
      </c>
      <c r="O526" t="s">
        <v>694</v>
      </c>
      <c r="P526" t="s">
        <v>694</v>
      </c>
      <c r="Q526">
        <v>1</v>
      </c>
      <c r="X526">
        <v>0.7208</v>
      </c>
      <c r="Y526">
        <v>7.07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 t="s">
        <v>42</v>
      </c>
      <c r="AG526">
        <v>0.7208</v>
      </c>
      <c r="AH526">
        <v>2</v>
      </c>
      <c r="AI526">
        <v>85737597</v>
      </c>
      <c r="AJ526">
        <v>528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">
      <c r="A527">
        <f>ROW(Source!A266)</f>
        <v>266</v>
      </c>
      <c r="B527">
        <v>85737598</v>
      </c>
      <c r="C527">
        <v>85737568</v>
      </c>
      <c r="D527">
        <v>85201473</v>
      </c>
      <c r="E527">
        <v>1</v>
      </c>
      <c r="F527">
        <v>1</v>
      </c>
      <c r="G527">
        <v>1081</v>
      </c>
      <c r="H527">
        <v>3</v>
      </c>
      <c r="I527" t="s">
        <v>717</v>
      </c>
      <c r="J527" t="s">
        <v>718</v>
      </c>
      <c r="K527" t="s">
        <v>719</v>
      </c>
      <c r="L527">
        <v>1355</v>
      </c>
      <c r="N527">
        <v>1010</v>
      </c>
      <c r="O527" t="s">
        <v>70</v>
      </c>
      <c r="P527" t="s">
        <v>70</v>
      </c>
      <c r="Q527">
        <v>100</v>
      </c>
      <c r="X527">
        <v>1.67</v>
      </c>
      <c r="Y527">
        <v>15.04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 t="s">
        <v>42</v>
      </c>
      <c r="AG527">
        <v>1.67</v>
      </c>
      <c r="AH527">
        <v>2</v>
      </c>
      <c r="AI527">
        <v>85737598</v>
      </c>
      <c r="AJ527">
        <v>529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">
      <c r="A528">
        <f>ROW(Source!A266)</f>
        <v>266</v>
      </c>
      <c r="B528">
        <v>85737599</v>
      </c>
      <c r="C528">
        <v>85737568</v>
      </c>
      <c r="D528">
        <v>85201707</v>
      </c>
      <c r="E528">
        <v>1</v>
      </c>
      <c r="F528">
        <v>1</v>
      </c>
      <c r="G528">
        <v>1081</v>
      </c>
      <c r="H528">
        <v>3</v>
      </c>
      <c r="I528" t="s">
        <v>720</v>
      </c>
      <c r="J528" t="s">
        <v>721</v>
      </c>
      <c r="K528" t="s">
        <v>722</v>
      </c>
      <c r="L528">
        <v>1346</v>
      </c>
      <c r="N528">
        <v>1009</v>
      </c>
      <c r="O528" t="s">
        <v>723</v>
      </c>
      <c r="P528" t="s">
        <v>723</v>
      </c>
      <c r="Q528">
        <v>1</v>
      </c>
      <c r="X528">
        <v>3.173</v>
      </c>
      <c r="Y528">
        <v>38.729999999999997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 t="s">
        <v>42</v>
      </c>
      <c r="AG528">
        <v>3.173</v>
      </c>
      <c r="AH528">
        <v>2</v>
      </c>
      <c r="AI528">
        <v>85737599</v>
      </c>
      <c r="AJ528">
        <v>530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">
      <c r="A529">
        <f>ROW(Source!A266)</f>
        <v>266</v>
      </c>
      <c r="B529">
        <v>85737600</v>
      </c>
      <c r="C529">
        <v>85737568</v>
      </c>
      <c r="D529">
        <v>85160117</v>
      </c>
      <c r="E529">
        <v>1081</v>
      </c>
      <c r="F529">
        <v>1</v>
      </c>
      <c r="G529">
        <v>1081</v>
      </c>
      <c r="H529">
        <v>3</v>
      </c>
      <c r="I529" t="s">
        <v>835</v>
      </c>
      <c r="J529" t="s">
        <v>3</v>
      </c>
      <c r="K529" t="s">
        <v>836</v>
      </c>
      <c r="L529">
        <v>1354</v>
      </c>
      <c r="N529">
        <v>1010</v>
      </c>
      <c r="O529" t="s">
        <v>146</v>
      </c>
      <c r="P529" t="s">
        <v>146</v>
      </c>
      <c r="Q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 t="s">
        <v>42</v>
      </c>
      <c r="AG529">
        <v>0</v>
      </c>
      <c r="AH529">
        <v>3</v>
      </c>
      <c r="AI529">
        <v>-1</v>
      </c>
      <c r="AJ529" t="s">
        <v>3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">
      <c r="A530">
        <f>ROW(Source!A266)</f>
        <v>266</v>
      </c>
      <c r="B530">
        <v>85737601</v>
      </c>
      <c r="C530">
        <v>85737568</v>
      </c>
      <c r="D530">
        <v>85167121</v>
      </c>
      <c r="E530">
        <v>1081</v>
      </c>
      <c r="F530">
        <v>1</v>
      </c>
      <c r="G530">
        <v>1081</v>
      </c>
      <c r="H530">
        <v>3</v>
      </c>
      <c r="I530" t="s">
        <v>837</v>
      </c>
      <c r="J530" t="s">
        <v>3</v>
      </c>
      <c r="K530" t="s">
        <v>838</v>
      </c>
      <c r="L530">
        <v>1301</v>
      </c>
      <c r="N530">
        <v>1003</v>
      </c>
      <c r="O530" t="s">
        <v>156</v>
      </c>
      <c r="P530" t="s">
        <v>156</v>
      </c>
      <c r="Q530">
        <v>1</v>
      </c>
      <c r="X530">
        <v>102.5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 t="s">
        <v>42</v>
      </c>
      <c r="AG530">
        <v>102.5</v>
      </c>
      <c r="AH530">
        <v>3</v>
      </c>
      <c r="AI530">
        <v>-1</v>
      </c>
      <c r="AJ530" t="s">
        <v>3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">
      <c r="A531">
        <f>ROW(Source!A266)</f>
        <v>266</v>
      </c>
      <c r="B531">
        <v>85737602</v>
      </c>
      <c r="C531">
        <v>85737568</v>
      </c>
      <c r="D531">
        <v>85167122</v>
      </c>
      <c r="E531">
        <v>1081</v>
      </c>
      <c r="F531">
        <v>1</v>
      </c>
      <c r="G531">
        <v>1081</v>
      </c>
      <c r="H531">
        <v>3</v>
      </c>
      <c r="I531" t="s">
        <v>837</v>
      </c>
      <c r="J531" t="s">
        <v>3</v>
      </c>
      <c r="K531" t="s">
        <v>839</v>
      </c>
      <c r="L531">
        <v>1354</v>
      </c>
      <c r="N531">
        <v>1010</v>
      </c>
      <c r="O531" t="s">
        <v>146</v>
      </c>
      <c r="P531" t="s">
        <v>146</v>
      </c>
      <c r="Q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 t="s">
        <v>42</v>
      </c>
      <c r="AG531">
        <v>0</v>
      </c>
      <c r="AH531">
        <v>3</v>
      </c>
      <c r="AI531">
        <v>-1</v>
      </c>
      <c r="AJ531" t="s">
        <v>3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">
      <c r="A532">
        <f>ROW(Source!A266)</f>
        <v>266</v>
      </c>
      <c r="B532">
        <v>85737603</v>
      </c>
      <c r="C532">
        <v>85737568</v>
      </c>
      <c r="D532">
        <v>85179477</v>
      </c>
      <c r="E532">
        <v>1081</v>
      </c>
      <c r="F532">
        <v>1</v>
      </c>
      <c r="G532">
        <v>1081</v>
      </c>
      <c r="H532">
        <v>3</v>
      </c>
      <c r="I532" t="s">
        <v>840</v>
      </c>
      <c r="J532" t="s">
        <v>3</v>
      </c>
      <c r="K532" t="s">
        <v>841</v>
      </c>
      <c r="L532">
        <v>1354</v>
      </c>
      <c r="N532">
        <v>1010</v>
      </c>
      <c r="O532" t="s">
        <v>146</v>
      </c>
      <c r="P532" t="s">
        <v>146</v>
      </c>
      <c r="Q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 t="s">
        <v>42</v>
      </c>
      <c r="AG532">
        <v>0</v>
      </c>
      <c r="AH532">
        <v>3</v>
      </c>
      <c r="AI532">
        <v>-1</v>
      </c>
      <c r="AJ532" t="s">
        <v>3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">
      <c r="A533">
        <f>ROW(Source!A266)</f>
        <v>266</v>
      </c>
      <c r="B533">
        <v>85737604</v>
      </c>
      <c r="C533">
        <v>85737568</v>
      </c>
      <c r="D533">
        <v>85180357</v>
      </c>
      <c r="E533">
        <v>1081</v>
      </c>
      <c r="F533">
        <v>1</v>
      </c>
      <c r="G533">
        <v>1081</v>
      </c>
      <c r="H533">
        <v>3</v>
      </c>
      <c r="I533" t="s">
        <v>842</v>
      </c>
      <c r="J533" t="s">
        <v>3</v>
      </c>
      <c r="K533" t="s">
        <v>843</v>
      </c>
      <c r="L533">
        <v>1354</v>
      </c>
      <c r="N533">
        <v>1010</v>
      </c>
      <c r="O533" t="s">
        <v>146</v>
      </c>
      <c r="P533" t="s">
        <v>146</v>
      </c>
      <c r="Q533">
        <v>1</v>
      </c>
      <c r="X533">
        <v>1.05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 t="s">
        <v>42</v>
      </c>
      <c r="AG533">
        <v>1.05</v>
      </c>
      <c r="AH533">
        <v>3</v>
      </c>
      <c r="AI533">
        <v>-1</v>
      </c>
      <c r="AJ533" t="s">
        <v>3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">
      <c r="A534">
        <f>ROW(Source!A267)</f>
        <v>267</v>
      </c>
      <c r="B534">
        <v>85737592</v>
      </c>
      <c r="C534">
        <v>85737568</v>
      </c>
      <c r="D534">
        <v>85164021</v>
      </c>
      <c r="E534">
        <v>1081</v>
      </c>
      <c r="F534">
        <v>1</v>
      </c>
      <c r="G534">
        <v>1081</v>
      </c>
      <c r="H534">
        <v>1</v>
      </c>
      <c r="I534" t="s">
        <v>684</v>
      </c>
      <c r="J534" t="s">
        <v>3</v>
      </c>
      <c r="K534" t="s">
        <v>685</v>
      </c>
      <c r="L534">
        <v>1191</v>
      </c>
      <c r="N534">
        <v>1013</v>
      </c>
      <c r="O534" t="s">
        <v>686</v>
      </c>
      <c r="P534" t="s">
        <v>686</v>
      </c>
      <c r="Q534">
        <v>1</v>
      </c>
      <c r="X534">
        <v>14.56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1</v>
      </c>
      <c r="AF534" t="s">
        <v>141</v>
      </c>
      <c r="AG534">
        <v>20.0928</v>
      </c>
      <c r="AH534">
        <v>2</v>
      </c>
      <c r="AI534">
        <v>85737592</v>
      </c>
      <c r="AJ534">
        <v>538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">
      <c r="A535">
        <f>ROW(Source!A267)</f>
        <v>267</v>
      </c>
      <c r="B535">
        <v>85737593</v>
      </c>
      <c r="C535">
        <v>85737568</v>
      </c>
      <c r="D535">
        <v>85229587</v>
      </c>
      <c r="E535">
        <v>1</v>
      </c>
      <c r="F535">
        <v>1</v>
      </c>
      <c r="G535">
        <v>1081</v>
      </c>
      <c r="H535">
        <v>2</v>
      </c>
      <c r="I535" t="s">
        <v>701</v>
      </c>
      <c r="J535" t="s">
        <v>702</v>
      </c>
      <c r="K535" t="s">
        <v>703</v>
      </c>
      <c r="L535">
        <v>1368</v>
      </c>
      <c r="N535">
        <v>1011</v>
      </c>
      <c r="O535" t="s">
        <v>690</v>
      </c>
      <c r="P535" t="s">
        <v>690</v>
      </c>
      <c r="Q535">
        <v>1</v>
      </c>
      <c r="X535">
        <v>2.0499999999999998</v>
      </c>
      <c r="Y535">
        <v>0</v>
      </c>
      <c r="Z535">
        <v>5.78</v>
      </c>
      <c r="AA535">
        <v>0</v>
      </c>
      <c r="AB535">
        <v>0</v>
      </c>
      <c r="AC535">
        <v>0</v>
      </c>
      <c r="AD535">
        <v>1</v>
      </c>
      <c r="AE535">
        <v>0</v>
      </c>
      <c r="AF535" t="s">
        <v>140</v>
      </c>
      <c r="AG535">
        <v>3.0749999999999997</v>
      </c>
      <c r="AH535">
        <v>2</v>
      </c>
      <c r="AI535">
        <v>85737593</v>
      </c>
      <c r="AJ535">
        <v>539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">
      <c r="A536">
        <f>ROW(Source!A267)</f>
        <v>267</v>
      </c>
      <c r="B536">
        <v>85737594</v>
      </c>
      <c r="C536">
        <v>85737568</v>
      </c>
      <c r="D536">
        <v>85229932</v>
      </c>
      <c r="E536">
        <v>1</v>
      </c>
      <c r="F536">
        <v>1</v>
      </c>
      <c r="G536">
        <v>1081</v>
      </c>
      <c r="H536">
        <v>2</v>
      </c>
      <c r="I536" t="s">
        <v>704</v>
      </c>
      <c r="J536" t="s">
        <v>705</v>
      </c>
      <c r="K536" t="s">
        <v>706</v>
      </c>
      <c r="L536">
        <v>1368</v>
      </c>
      <c r="N536">
        <v>1011</v>
      </c>
      <c r="O536" t="s">
        <v>690</v>
      </c>
      <c r="P536" t="s">
        <v>690</v>
      </c>
      <c r="Q536">
        <v>1</v>
      </c>
      <c r="X536">
        <v>0.04</v>
      </c>
      <c r="Y536">
        <v>0</v>
      </c>
      <c r="Z536">
        <v>83.1</v>
      </c>
      <c r="AA536">
        <v>12.62</v>
      </c>
      <c r="AB536">
        <v>0</v>
      </c>
      <c r="AC536">
        <v>0</v>
      </c>
      <c r="AD536">
        <v>1</v>
      </c>
      <c r="AE536">
        <v>0</v>
      </c>
      <c r="AF536" t="s">
        <v>140</v>
      </c>
      <c r="AG536">
        <v>0.06</v>
      </c>
      <c r="AH536">
        <v>2</v>
      </c>
      <c r="AI536">
        <v>85737594</v>
      </c>
      <c r="AJ536">
        <v>540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">
      <c r="A537">
        <f>ROW(Source!A267)</f>
        <v>267</v>
      </c>
      <c r="B537">
        <v>85737595</v>
      </c>
      <c r="C537">
        <v>85737568</v>
      </c>
      <c r="D537">
        <v>85229986</v>
      </c>
      <c r="E537">
        <v>1</v>
      </c>
      <c r="F537">
        <v>1</v>
      </c>
      <c r="G537">
        <v>1081</v>
      </c>
      <c r="H537">
        <v>2</v>
      </c>
      <c r="I537" t="s">
        <v>708</v>
      </c>
      <c r="J537" t="s">
        <v>709</v>
      </c>
      <c r="K537" t="s">
        <v>710</v>
      </c>
      <c r="L537">
        <v>1368</v>
      </c>
      <c r="N537">
        <v>1011</v>
      </c>
      <c r="O537" t="s">
        <v>690</v>
      </c>
      <c r="P537" t="s">
        <v>690</v>
      </c>
      <c r="Q537">
        <v>1</v>
      </c>
      <c r="X537">
        <v>2.81</v>
      </c>
      <c r="Y537">
        <v>0</v>
      </c>
      <c r="Z537">
        <v>0.77</v>
      </c>
      <c r="AA537">
        <v>0</v>
      </c>
      <c r="AB537">
        <v>0</v>
      </c>
      <c r="AC537">
        <v>0</v>
      </c>
      <c r="AD537">
        <v>1</v>
      </c>
      <c r="AE537">
        <v>0</v>
      </c>
      <c r="AF537" t="s">
        <v>140</v>
      </c>
      <c r="AG537">
        <v>4.2149999999999999</v>
      </c>
      <c r="AH537">
        <v>2</v>
      </c>
      <c r="AI537">
        <v>85737595</v>
      </c>
      <c r="AJ537">
        <v>541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">
      <c r="A538">
        <f>ROW(Source!A267)</f>
        <v>267</v>
      </c>
      <c r="B538">
        <v>85737596</v>
      </c>
      <c r="C538">
        <v>85737568</v>
      </c>
      <c r="D538">
        <v>85230019</v>
      </c>
      <c r="E538">
        <v>1</v>
      </c>
      <c r="F538">
        <v>1</v>
      </c>
      <c r="G538">
        <v>1081</v>
      </c>
      <c r="H538">
        <v>2</v>
      </c>
      <c r="I538" t="s">
        <v>711</v>
      </c>
      <c r="J538" t="s">
        <v>712</v>
      </c>
      <c r="K538" t="s">
        <v>713</v>
      </c>
      <c r="L538">
        <v>1368</v>
      </c>
      <c r="N538">
        <v>1011</v>
      </c>
      <c r="O538" t="s">
        <v>690</v>
      </c>
      <c r="P538" t="s">
        <v>690</v>
      </c>
      <c r="Q538">
        <v>1</v>
      </c>
      <c r="X538">
        <v>2.21</v>
      </c>
      <c r="Y538">
        <v>0</v>
      </c>
      <c r="Z538">
        <v>0.47</v>
      </c>
      <c r="AA538">
        <v>0</v>
      </c>
      <c r="AB538">
        <v>0</v>
      </c>
      <c r="AC538">
        <v>0</v>
      </c>
      <c r="AD538">
        <v>1</v>
      </c>
      <c r="AE538">
        <v>0</v>
      </c>
      <c r="AF538" t="s">
        <v>140</v>
      </c>
      <c r="AG538">
        <v>3.3149999999999999</v>
      </c>
      <c r="AH538">
        <v>2</v>
      </c>
      <c r="AI538">
        <v>85737596</v>
      </c>
      <c r="AJ538">
        <v>542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">
      <c r="A539">
        <f>ROW(Source!A267)</f>
        <v>267</v>
      </c>
      <c r="B539">
        <v>85737597</v>
      </c>
      <c r="C539">
        <v>85737568</v>
      </c>
      <c r="D539">
        <v>85198960</v>
      </c>
      <c r="E539">
        <v>1</v>
      </c>
      <c r="F539">
        <v>1</v>
      </c>
      <c r="G539">
        <v>1081</v>
      </c>
      <c r="H539">
        <v>3</v>
      </c>
      <c r="I539" t="s">
        <v>714</v>
      </c>
      <c r="J539" t="s">
        <v>715</v>
      </c>
      <c r="K539" t="s">
        <v>716</v>
      </c>
      <c r="L539">
        <v>1339</v>
      </c>
      <c r="N539">
        <v>1007</v>
      </c>
      <c r="O539" t="s">
        <v>694</v>
      </c>
      <c r="P539" t="s">
        <v>694</v>
      </c>
      <c r="Q539">
        <v>1</v>
      </c>
      <c r="X539">
        <v>0.7208</v>
      </c>
      <c r="Y539">
        <v>7.07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 t="s">
        <v>42</v>
      </c>
      <c r="AG539">
        <v>0.7208</v>
      </c>
      <c r="AH539">
        <v>2</v>
      </c>
      <c r="AI539">
        <v>85737597</v>
      </c>
      <c r="AJ539">
        <v>543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">
      <c r="A540">
        <f>ROW(Source!A267)</f>
        <v>267</v>
      </c>
      <c r="B540">
        <v>85737598</v>
      </c>
      <c r="C540">
        <v>85737568</v>
      </c>
      <c r="D540">
        <v>85201473</v>
      </c>
      <c r="E540">
        <v>1</v>
      </c>
      <c r="F540">
        <v>1</v>
      </c>
      <c r="G540">
        <v>1081</v>
      </c>
      <c r="H540">
        <v>3</v>
      </c>
      <c r="I540" t="s">
        <v>717</v>
      </c>
      <c r="J540" t="s">
        <v>718</v>
      </c>
      <c r="K540" t="s">
        <v>719</v>
      </c>
      <c r="L540">
        <v>1355</v>
      </c>
      <c r="N540">
        <v>1010</v>
      </c>
      <c r="O540" t="s">
        <v>70</v>
      </c>
      <c r="P540" t="s">
        <v>70</v>
      </c>
      <c r="Q540">
        <v>100</v>
      </c>
      <c r="X540">
        <v>1.67</v>
      </c>
      <c r="Y540">
        <v>15.04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 t="s">
        <v>42</v>
      </c>
      <c r="AG540">
        <v>1.67</v>
      </c>
      <c r="AH540">
        <v>2</v>
      </c>
      <c r="AI540">
        <v>85737598</v>
      </c>
      <c r="AJ540">
        <v>544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">
      <c r="A541">
        <f>ROW(Source!A267)</f>
        <v>267</v>
      </c>
      <c r="B541">
        <v>85737599</v>
      </c>
      <c r="C541">
        <v>85737568</v>
      </c>
      <c r="D541">
        <v>85201707</v>
      </c>
      <c r="E541">
        <v>1</v>
      </c>
      <c r="F541">
        <v>1</v>
      </c>
      <c r="G541">
        <v>1081</v>
      </c>
      <c r="H541">
        <v>3</v>
      </c>
      <c r="I541" t="s">
        <v>720</v>
      </c>
      <c r="J541" t="s">
        <v>721</v>
      </c>
      <c r="K541" t="s">
        <v>722</v>
      </c>
      <c r="L541">
        <v>1346</v>
      </c>
      <c r="N541">
        <v>1009</v>
      </c>
      <c r="O541" t="s">
        <v>723</v>
      </c>
      <c r="P541" t="s">
        <v>723</v>
      </c>
      <c r="Q541">
        <v>1</v>
      </c>
      <c r="X541">
        <v>3.173</v>
      </c>
      <c r="Y541">
        <v>38.729999999999997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 t="s">
        <v>42</v>
      </c>
      <c r="AG541">
        <v>3.173</v>
      </c>
      <c r="AH541">
        <v>2</v>
      </c>
      <c r="AI541">
        <v>85737599</v>
      </c>
      <c r="AJ541">
        <v>545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">
      <c r="A542">
        <f>ROW(Source!A267)</f>
        <v>267</v>
      </c>
      <c r="B542">
        <v>85737600</v>
      </c>
      <c r="C542">
        <v>85737568</v>
      </c>
      <c r="D542">
        <v>85160117</v>
      </c>
      <c r="E542">
        <v>1081</v>
      </c>
      <c r="F542">
        <v>1</v>
      </c>
      <c r="G542">
        <v>1081</v>
      </c>
      <c r="H542">
        <v>3</v>
      </c>
      <c r="I542" t="s">
        <v>835</v>
      </c>
      <c r="J542" t="s">
        <v>3</v>
      </c>
      <c r="K542" t="s">
        <v>836</v>
      </c>
      <c r="L542">
        <v>1354</v>
      </c>
      <c r="N542">
        <v>1010</v>
      </c>
      <c r="O542" t="s">
        <v>146</v>
      </c>
      <c r="P542" t="s">
        <v>146</v>
      </c>
      <c r="Q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 t="s">
        <v>42</v>
      </c>
      <c r="AG542">
        <v>0</v>
      </c>
      <c r="AH542">
        <v>3</v>
      </c>
      <c r="AI542">
        <v>-1</v>
      </c>
      <c r="AJ542" t="s">
        <v>3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">
      <c r="A543">
        <f>ROW(Source!A267)</f>
        <v>267</v>
      </c>
      <c r="B543">
        <v>85737601</v>
      </c>
      <c r="C543">
        <v>85737568</v>
      </c>
      <c r="D543">
        <v>85167121</v>
      </c>
      <c r="E543">
        <v>1081</v>
      </c>
      <c r="F543">
        <v>1</v>
      </c>
      <c r="G543">
        <v>1081</v>
      </c>
      <c r="H543">
        <v>3</v>
      </c>
      <c r="I543" t="s">
        <v>837</v>
      </c>
      <c r="J543" t="s">
        <v>3</v>
      </c>
      <c r="K543" t="s">
        <v>838</v>
      </c>
      <c r="L543">
        <v>1301</v>
      </c>
      <c r="N543">
        <v>1003</v>
      </c>
      <c r="O543" t="s">
        <v>156</v>
      </c>
      <c r="P543" t="s">
        <v>156</v>
      </c>
      <c r="Q543">
        <v>1</v>
      </c>
      <c r="X543">
        <v>102.5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42</v>
      </c>
      <c r="AG543">
        <v>102.5</v>
      </c>
      <c r="AH543">
        <v>3</v>
      </c>
      <c r="AI543">
        <v>-1</v>
      </c>
      <c r="AJ543" t="s">
        <v>3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">
      <c r="A544">
        <f>ROW(Source!A267)</f>
        <v>267</v>
      </c>
      <c r="B544">
        <v>85737602</v>
      </c>
      <c r="C544">
        <v>85737568</v>
      </c>
      <c r="D544">
        <v>85167122</v>
      </c>
      <c r="E544">
        <v>1081</v>
      </c>
      <c r="F544">
        <v>1</v>
      </c>
      <c r="G544">
        <v>1081</v>
      </c>
      <c r="H544">
        <v>3</v>
      </c>
      <c r="I544" t="s">
        <v>837</v>
      </c>
      <c r="J544" t="s">
        <v>3</v>
      </c>
      <c r="K544" t="s">
        <v>839</v>
      </c>
      <c r="L544">
        <v>1354</v>
      </c>
      <c r="N544">
        <v>1010</v>
      </c>
      <c r="O544" t="s">
        <v>146</v>
      </c>
      <c r="P544" t="s">
        <v>146</v>
      </c>
      <c r="Q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42</v>
      </c>
      <c r="AG544">
        <v>0</v>
      </c>
      <c r="AH544">
        <v>3</v>
      </c>
      <c r="AI544">
        <v>-1</v>
      </c>
      <c r="AJ544" t="s">
        <v>3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">
      <c r="A545">
        <f>ROW(Source!A267)</f>
        <v>267</v>
      </c>
      <c r="B545">
        <v>85737603</v>
      </c>
      <c r="C545">
        <v>85737568</v>
      </c>
      <c r="D545">
        <v>85179477</v>
      </c>
      <c r="E545">
        <v>1081</v>
      </c>
      <c r="F545">
        <v>1</v>
      </c>
      <c r="G545">
        <v>1081</v>
      </c>
      <c r="H545">
        <v>3</v>
      </c>
      <c r="I545" t="s">
        <v>840</v>
      </c>
      <c r="J545" t="s">
        <v>3</v>
      </c>
      <c r="K545" t="s">
        <v>841</v>
      </c>
      <c r="L545">
        <v>1354</v>
      </c>
      <c r="N545">
        <v>1010</v>
      </c>
      <c r="O545" t="s">
        <v>146</v>
      </c>
      <c r="P545" t="s">
        <v>146</v>
      </c>
      <c r="Q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 t="s">
        <v>42</v>
      </c>
      <c r="AG545">
        <v>0</v>
      </c>
      <c r="AH545">
        <v>3</v>
      </c>
      <c r="AI545">
        <v>-1</v>
      </c>
      <c r="AJ545" t="s">
        <v>3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">
      <c r="A546">
        <f>ROW(Source!A267)</f>
        <v>267</v>
      </c>
      <c r="B546">
        <v>85737604</v>
      </c>
      <c r="C546">
        <v>85737568</v>
      </c>
      <c r="D546">
        <v>85180357</v>
      </c>
      <c r="E546">
        <v>1081</v>
      </c>
      <c r="F546">
        <v>1</v>
      </c>
      <c r="G546">
        <v>1081</v>
      </c>
      <c r="H546">
        <v>3</v>
      </c>
      <c r="I546" t="s">
        <v>842</v>
      </c>
      <c r="J546" t="s">
        <v>3</v>
      </c>
      <c r="K546" t="s">
        <v>843</v>
      </c>
      <c r="L546">
        <v>1354</v>
      </c>
      <c r="N546">
        <v>1010</v>
      </c>
      <c r="O546" t="s">
        <v>146</v>
      </c>
      <c r="P546" t="s">
        <v>146</v>
      </c>
      <c r="Q546">
        <v>1</v>
      </c>
      <c r="X546">
        <v>1.05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 t="s">
        <v>42</v>
      </c>
      <c r="AG546">
        <v>1.05</v>
      </c>
      <c r="AH546">
        <v>3</v>
      </c>
      <c r="AI546">
        <v>-1</v>
      </c>
      <c r="AJ546" t="s">
        <v>3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">
      <c r="A547">
        <f>ROW(Source!A282)</f>
        <v>282</v>
      </c>
      <c r="B547">
        <v>85737616</v>
      </c>
      <c r="C547">
        <v>85737569</v>
      </c>
      <c r="D547">
        <v>85164021</v>
      </c>
      <c r="E547">
        <v>1081</v>
      </c>
      <c r="F547">
        <v>1</v>
      </c>
      <c r="G547">
        <v>1081</v>
      </c>
      <c r="H547">
        <v>1</v>
      </c>
      <c r="I547" t="s">
        <v>684</v>
      </c>
      <c r="J547" t="s">
        <v>3</v>
      </c>
      <c r="K547" t="s">
        <v>685</v>
      </c>
      <c r="L547">
        <v>1191</v>
      </c>
      <c r="N547">
        <v>1013</v>
      </c>
      <c r="O547" t="s">
        <v>686</v>
      </c>
      <c r="P547" t="s">
        <v>686</v>
      </c>
      <c r="Q547">
        <v>1</v>
      </c>
      <c r="X547">
        <v>2.34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1</v>
      </c>
      <c r="AF547" t="s">
        <v>141</v>
      </c>
      <c r="AG547">
        <v>3.2291999999999996</v>
      </c>
      <c r="AH547">
        <v>2</v>
      </c>
      <c r="AI547">
        <v>85737616</v>
      </c>
      <c r="AJ547">
        <v>553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">
      <c r="A548">
        <f>ROW(Source!A282)</f>
        <v>282</v>
      </c>
      <c r="B548">
        <v>85737617</v>
      </c>
      <c r="C548">
        <v>85737569</v>
      </c>
      <c r="D548">
        <v>85229650</v>
      </c>
      <c r="E548">
        <v>1</v>
      </c>
      <c r="F548">
        <v>1</v>
      </c>
      <c r="G548">
        <v>1081</v>
      </c>
      <c r="H548">
        <v>2</v>
      </c>
      <c r="I548" t="s">
        <v>781</v>
      </c>
      <c r="J548" t="s">
        <v>782</v>
      </c>
      <c r="K548" t="s">
        <v>783</v>
      </c>
      <c r="L548">
        <v>1368</v>
      </c>
      <c r="N548">
        <v>1011</v>
      </c>
      <c r="O548" t="s">
        <v>690</v>
      </c>
      <c r="P548" t="s">
        <v>690</v>
      </c>
      <c r="Q548">
        <v>1</v>
      </c>
      <c r="X548">
        <v>1</v>
      </c>
      <c r="Y548">
        <v>0</v>
      </c>
      <c r="Z548">
        <v>1.57</v>
      </c>
      <c r="AA548">
        <v>0</v>
      </c>
      <c r="AB548">
        <v>0</v>
      </c>
      <c r="AC548">
        <v>0</v>
      </c>
      <c r="AD548">
        <v>1</v>
      </c>
      <c r="AE548">
        <v>0</v>
      </c>
      <c r="AF548" t="s">
        <v>140</v>
      </c>
      <c r="AG548">
        <v>1.5</v>
      </c>
      <c r="AH548">
        <v>2</v>
      </c>
      <c r="AI548">
        <v>85737617</v>
      </c>
      <c r="AJ548">
        <v>554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">
      <c r="A549">
        <f>ROW(Source!A283)</f>
        <v>283</v>
      </c>
      <c r="B549">
        <v>85737616</v>
      </c>
      <c r="C549">
        <v>85737569</v>
      </c>
      <c r="D549">
        <v>85164021</v>
      </c>
      <c r="E549">
        <v>1081</v>
      </c>
      <c r="F549">
        <v>1</v>
      </c>
      <c r="G549">
        <v>1081</v>
      </c>
      <c r="H549">
        <v>1</v>
      </c>
      <c r="I549" t="s">
        <v>684</v>
      </c>
      <c r="J549" t="s">
        <v>3</v>
      </c>
      <c r="K549" t="s">
        <v>685</v>
      </c>
      <c r="L549">
        <v>1191</v>
      </c>
      <c r="N549">
        <v>1013</v>
      </c>
      <c r="O549" t="s">
        <v>686</v>
      </c>
      <c r="P549" t="s">
        <v>686</v>
      </c>
      <c r="Q549">
        <v>1</v>
      </c>
      <c r="X549">
        <v>2.34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1</v>
      </c>
      <c r="AF549" t="s">
        <v>141</v>
      </c>
      <c r="AG549">
        <v>3.2291999999999996</v>
      </c>
      <c r="AH549">
        <v>2</v>
      </c>
      <c r="AI549">
        <v>85737616</v>
      </c>
      <c r="AJ549">
        <v>555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">
      <c r="A550">
        <f>ROW(Source!A283)</f>
        <v>283</v>
      </c>
      <c r="B550">
        <v>85737617</v>
      </c>
      <c r="C550">
        <v>85737569</v>
      </c>
      <c r="D550">
        <v>85229650</v>
      </c>
      <c r="E550">
        <v>1</v>
      </c>
      <c r="F550">
        <v>1</v>
      </c>
      <c r="G550">
        <v>1081</v>
      </c>
      <c r="H550">
        <v>2</v>
      </c>
      <c r="I550" t="s">
        <v>781</v>
      </c>
      <c r="J550" t="s">
        <v>782</v>
      </c>
      <c r="K550" t="s">
        <v>783</v>
      </c>
      <c r="L550">
        <v>1368</v>
      </c>
      <c r="N550">
        <v>1011</v>
      </c>
      <c r="O550" t="s">
        <v>690</v>
      </c>
      <c r="P550" t="s">
        <v>690</v>
      </c>
      <c r="Q550">
        <v>1</v>
      </c>
      <c r="X550">
        <v>1</v>
      </c>
      <c r="Y550">
        <v>0</v>
      </c>
      <c r="Z550">
        <v>1.57</v>
      </c>
      <c r="AA550">
        <v>0</v>
      </c>
      <c r="AB550">
        <v>0</v>
      </c>
      <c r="AC550">
        <v>0</v>
      </c>
      <c r="AD550">
        <v>1</v>
      </c>
      <c r="AE550">
        <v>0</v>
      </c>
      <c r="AF550" t="s">
        <v>140</v>
      </c>
      <c r="AG550">
        <v>1.5</v>
      </c>
      <c r="AH550">
        <v>2</v>
      </c>
      <c r="AI550">
        <v>85737617</v>
      </c>
      <c r="AJ550">
        <v>556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">
      <c r="A551">
        <f>ROW(Source!A284)</f>
        <v>284</v>
      </c>
      <c r="B551">
        <v>85737618</v>
      </c>
      <c r="C551">
        <v>85737570</v>
      </c>
      <c r="D551">
        <v>85164021</v>
      </c>
      <c r="E551">
        <v>1081</v>
      </c>
      <c r="F551">
        <v>1</v>
      </c>
      <c r="G551">
        <v>1081</v>
      </c>
      <c r="H551">
        <v>1</v>
      </c>
      <c r="I551" t="s">
        <v>684</v>
      </c>
      <c r="J551" t="s">
        <v>3</v>
      </c>
      <c r="K551" t="s">
        <v>685</v>
      </c>
      <c r="L551">
        <v>1191</v>
      </c>
      <c r="N551">
        <v>1013</v>
      </c>
      <c r="O551" t="s">
        <v>686</v>
      </c>
      <c r="P551" t="s">
        <v>686</v>
      </c>
      <c r="Q551">
        <v>1</v>
      </c>
      <c r="X551">
        <v>14.08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1</v>
      </c>
      <c r="AF551" t="s">
        <v>141</v>
      </c>
      <c r="AG551">
        <v>19.430399999999999</v>
      </c>
      <c r="AH551">
        <v>2</v>
      </c>
      <c r="AI551">
        <v>85737618</v>
      </c>
      <c r="AJ551">
        <v>557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">
      <c r="A552">
        <f>ROW(Source!A284)</f>
        <v>284</v>
      </c>
      <c r="B552">
        <v>85737619</v>
      </c>
      <c r="C552">
        <v>85737570</v>
      </c>
      <c r="D552">
        <v>85229587</v>
      </c>
      <c r="E552">
        <v>1</v>
      </c>
      <c r="F552">
        <v>1</v>
      </c>
      <c r="G552">
        <v>1081</v>
      </c>
      <c r="H552">
        <v>2</v>
      </c>
      <c r="I552" t="s">
        <v>701</v>
      </c>
      <c r="J552" t="s">
        <v>702</v>
      </c>
      <c r="K552" t="s">
        <v>703</v>
      </c>
      <c r="L552">
        <v>1368</v>
      </c>
      <c r="N552">
        <v>1011</v>
      </c>
      <c r="O552" t="s">
        <v>690</v>
      </c>
      <c r="P552" t="s">
        <v>690</v>
      </c>
      <c r="Q552">
        <v>1</v>
      </c>
      <c r="X552">
        <v>2.0499999999999998</v>
      </c>
      <c r="Y552">
        <v>0</v>
      </c>
      <c r="Z552">
        <v>5.78</v>
      </c>
      <c r="AA552">
        <v>0</v>
      </c>
      <c r="AB552">
        <v>0</v>
      </c>
      <c r="AC552">
        <v>0</v>
      </c>
      <c r="AD552">
        <v>1</v>
      </c>
      <c r="AE552">
        <v>0</v>
      </c>
      <c r="AF552" t="s">
        <v>140</v>
      </c>
      <c r="AG552">
        <v>3.0749999999999997</v>
      </c>
      <c r="AH552">
        <v>2</v>
      </c>
      <c r="AI552">
        <v>85737619</v>
      </c>
      <c r="AJ552">
        <v>558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">
      <c r="A553">
        <f>ROW(Source!A284)</f>
        <v>284</v>
      </c>
      <c r="B553">
        <v>85737620</v>
      </c>
      <c r="C553">
        <v>85737570</v>
      </c>
      <c r="D553">
        <v>85229932</v>
      </c>
      <c r="E553">
        <v>1</v>
      </c>
      <c r="F553">
        <v>1</v>
      </c>
      <c r="G553">
        <v>1081</v>
      </c>
      <c r="H553">
        <v>2</v>
      </c>
      <c r="I553" t="s">
        <v>704</v>
      </c>
      <c r="J553" t="s">
        <v>705</v>
      </c>
      <c r="K553" t="s">
        <v>706</v>
      </c>
      <c r="L553">
        <v>1368</v>
      </c>
      <c r="N553">
        <v>1011</v>
      </c>
      <c r="O553" t="s">
        <v>690</v>
      </c>
      <c r="P553" t="s">
        <v>690</v>
      </c>
      <c r="Q553">
        <v>1</v>
      </c>
      <c r="X553">
        <v>0.06</v>
      </c>
      <c r="Y553">
        <v>0</v>
      </c>
      <c r="Z553">
        <v>83.1</v>
      </c>
      <c r="AA553">
        <v>12.62</v>
      </c>
      <c r="AB553">
        <v>0</v>
      </c>
      <c r="AC553">
        <v>0</v>
      </c>
      <c r="AD553">
        <v>1</v>
      </c>
      <c r="AE553">
        <v>0</v>
      </c>
      <c r="AF553" t="s">
        <v>140</v>
      </c>
      <c r="AG553">
        <v>0.09</v>
      </c>
      <c r="AH553">
        <v>2</v>
      </c>
      <c r="AI553">
        <v>85737620</v>
      </c>
      <c r="AJ553">
        <v>559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">
      <c r="A554">
        <f>ROW(Source!A284)</f>
        <v>284</v>
      </c>
      <c r="B554">
        <v>85737621</v>
      </c>
      <c r="C554">
        <v>85737570</v>
      </c>
      <c r="D554">
        <v>85229986</v>
      </c>
      <c r="E554">
        <v>1</v>
      </c>
      <c r="F554">
        <v>1</v>
      </c>
      <c r="G554">
        <v>1081</v>
      </c>
      <c r="H554">
        <v>2</v>
      </c>
      <c r="I554" t="s">
        <v>708</v>
      </c>
      <c r="J554" t="s">
        <v>709</v>
      </c>
      <c r="K554" t="s">
        <v>710</v>
      </c>
      <c r="L554">
        <v>1368</v>
      </c>
      <c r="N554">
        <v>1011</v>
      </c>
      <c r="O554" t="s">
        <v>690</v>
      </c>
      <c r="P554" t="s">
        <v>690</v>
      </c>
      <c r="Q554">
        <v>1</v>
      </c>
      <c r="X554">
        <v>2.4</v>
      </c>
      <c r="Y554">
        <v>0</v>
      </c>
      <c r="Z554">
        <v>0.77</v>
      </c>
      <c r="AA554">
        <v>0</v>
      </c>
      <c r="AB554">
        <v>0</v>
      </c>
      <c r="AC554">
        <v>0</v>
      </c>
      <c r="AD554">
        <v>1</v>
      </c>
      <c r="AE554">
        <v>0</v>
      </c>
      <c r="AF554" t="s">
        <v>140</v>
      </c>
      <c r="AG554">
        <v>3.5999999999999996</v>
      </c>
      <c r="AH554">
        <v>2</v>
      </c>
      <c r="AI554">
        <v>85737621</v>
      </c>
      <c r="AJ554">
        <v>560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2">
      <c r="A555">
        <f>ROW(Source!A284)</f>
        <v>284</v>
      </c>
      <c r="B555">
        <v>85737622</v>
      </c>
      <c r="C555">
        <v>85737570</v>
      </c>
      <c r="D555">
        <v>85230019</v>
      </c>
      <c r="E555">
        <v>1</v>
      </c>
      <c r="F555">
        <v>1</v>
      </c>
      <c r="G555">
        <v>1081</v>
      </c>
      <c r="H555">
        <v>2</v>
      </c>
      <c r="I555" t="s">
        <v>711</v>
      </c>
      <c r="J555" t="s">
        <v>712</v>
      </c>
      <c r="K555" t="s">
        <v>713</v>
      </c>
      <c r="L555">
        <v>1368</v>
      </c>
      <c r="N555">
        <v>1011</v>
      </c>
      <c r="O555" t="s">
        <v>690</v>
      </c>
      <c r="P555" t="s">
        <v>690</v>
      </c>
      <c r="Q555">
        <v>1</v>
      </c>
      <c r="X555">
        <v>2.1</v>
      </c>
      <c r="Y555">
        <v>0</v>
      </c>
      <c r="Z555">
        <v>0.47</v>
      </c>
      <c r="AA555">
        <v>0</v>
      </c>
      <c r="AB555">
        <v>0</v>
      </c>
      <c r="AC555">
        <v>0</v>
      </c>
      <c r="AD555">
        <v>1</v>
      </c>
      <c r="AE555">
        <v>0</v>
      </c>
      <c r="AF555" t="s">
        <v>140</v>
      </c>
      <c r="AG555">
        <v>3.15</v>
      </c>
      <c r="AH555">
        <v>2</v>
      </c>
      <c r="AI555">
        <v>85737622</v>
      </c>
      <c r="AJ555">
        <v>561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">
      <c r="A556">
        <f>ROW(Source!A284)</f>
        <v>284</v>
      </c>
      <c r="B556">
        <v>85737623</v>
      </c>
      <c r="C556">
        <v>85737570</v>
      </c>
      <c r="D556">
        <v>85198960</v>
      </c>
      <c r="E556">
        <v>1</v>
      </c>
      <c r="F556">
        <v>1</v>
      </c>
      <c r="G556">
        <v>1081</v>
      </c>
      <c r="H556">
        <v>3</v>
      </c>
      <c r="I556" t="s">
        <v>714</v>
      </c>
      <c r="J556" t="s">
        <v>715</v>
      </c>
      <c r="K556" t="s">
        <v>716</v>
      </c>
      <c r="L556">
        <v>1339</v>
      </c>
      <c r="N556">
        <v>1007</v>
      </c>
      <c r="O556" t="s">
        <v>694</v>
      </c>
      <c r="P556" t="s">
        <v>694</v>
      </c>
      <c r="Q556">
        <v>1</v>
      </c>
      <c r="X556">
        <v>1.1262000000000001</v>
      </c>
      <c r="Y556">
        <v>7.07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 t="s">
        <v>42</v>
      </c>
      <c r="AG556">
        <v>1.1262000000000001</v>
      </c>
      <c r="AH556">
        <v>2</v>
      </c>
      <c r="AI556">
        <v>85737623</v>
      </c>
      <c r="AJ556">
        <v>562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x14ac:dyDescent="0.2">
      <c r="A557">
        <f>ROW(Source!A284)</f>
        <v>284</v>
      </c>
      <c r="B557">
        <v>85737624</v>
      </c>
      <c r="C557">
        <v>85737570</v>
      </c>
      <c r="D557">
        <v>85201473</v>
      </c>
      <c r="E557">
        <v>1</v>
      </c>
      <c r="F557">
        <v>1</v>
      </c>
      <c r="G557">
        <v>1081</v>
      </c>
      <c r="H557">
        <v>3</v>
      </c>
      <c r="I557" t="s">
        <v>717</v>
      </c>
      <c r="J557" t="s">
        <v>718</v>
      </c>
      <c r="K557" t="s">
        <v>719</v>
      </c>
      <c r="L557">
        <v>1355</v>
      </c>
      <c r="N557">
        <v>1010</v>
      </c>
      <c r="O557" t="s">
        <v>70</v>
      </c>
      <c r="P557" t="s">
        <v>70</v>
      </c>
      <c r="Q557">
        <v>100</v>
      </c>
      <c r="X557">
        <v>1.43</v>
      </c>
      <c r="Y557">
        <v>15.04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 t="s">
        <v>42</v>
      </c>
      <c r="AG557">
        <v>1.43</v>
      </c>
      <c r="AH557">
        <v>2</v>
      </c>
      <c r="AI557">
        <v>85737624</v>
      </c>
      <c r="AJ557">
        <v>563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x14ac:dyDescent="0.2">
      <c r="A558">
        <f>ROW(Source!A284)</f>
        <v>284</v>
      </c>
      <c r="B558">
        <v>85737625</v>
      </c>
      <c r="C558">
        <v>85737570</v>
      </c>
      <c r="D558">
        <v>85201707</v>
      </c>
      <c r="E558">
        <v>1</v>
      </c>
      <c r="F558">
        <v>1</v>
      </c>
      <c r="G558">
        <v>1081</v>
      </c>
      <c r="H558">
        <v>3</v>
      </c>
      <c r="I558" t="s">
        <v>720</v>
      </c>
      <c r="J558" t="s">
        <v>721</v>
      </c>
      <c r="K558" t="s">
        <v>722</v>
      </c>
      <c r="L558">
        <v>1346</v>
      </c>
      <c r="N558">
        <v>1009</v>
      </c>
      <c r="O558" t="s">
        <v>723</v>
      </c>
      <c r="P558" t="s">
        <v>723</v>
      </c>
      <c r="Q558">
        <v>1</v>
      </c>
      <c r="X558">
        <v>2.7170000000000001</v>
      </c>
      <c r="Y558">
        <v>38.729999999999997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0</v>
      </c>
      <c r="AF558" t="s">
        <v>42</v>
      </c>
      <c r="AG558">
        <v>2.7170000000000001</v>
      </c>
      <c r="AH558">
        <v>2</v>
      </c>
      <c r="AI558">
        <v>85737625</v>
      </c>
      <c r="AJ558">
        <v>564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">
      <c r="A559">
        <f>ROW(Source!A284)</f>
        <v>284</v>
      </c>
      <c r="B559">
        <v>85737626</v>
      </c>
      <c r="C559">
        <v>85737570</v>
      </c>
      <c r="D559">
        <v>85160117</v>
      </c>
      <c r="E559">
        <v>1081</v>
      </c>
      <c r="F559">
        <v>1</v>
      </c>
      <c r="G559">
        <v>1081</v>
      </c>
      <c r="H559">
        <v>3</v>
      </c>
      <c r="I559" t="s">
        <v>835</v>
      </c>
      <c r="J559" t="s">
        <v>3</v>
      </c>
      <c r="K559" t="s">
        <v>836</v>
      </c>
      <c r="L559">
        <v>1354</v>
      </c>
      <c r="N559">
        <v>1010</v>
      </c>
      <c r="O559" t="s">
        <v>146</v>
      </c>
      <c r="P559" t="s">
        <v>146</v>
      </c>
      <c r="Q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 t="s">
        <v>42</v>
      </c>
      <c r="AG559">
        <v>0</v>
      </c>
      <c r="AH559">
        <v>3</v>
      </c>
      <c r="AI559">
        <v>-1</v>
      </c>
      <c r="AJ559" t="s">
        <v>3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">
      <c r="A560">
        <f>ROW(Source!A284)</f>
        <v>284</v>
      </c>
      <c r="B560">
        <v>85737627</v>
      </c>
      <c r="C560">
        <v>85737570</v>
      </c>
      <c r="D560">
        <v>85167121</v>
      </c>
      <c r="E560">
        <v>1081</v>
      </c>
      <c r="F560">
        <v>1</v>
      </c>
      <c r="G560">
        <v>1081</v>
      </c>
      <c r="H560">
        <v>3</v>
      </c>
      <c r="I560" t="s">
        <v>837</v>
      </c>
      <c r="J560" t="s">
        <v>3</v>
      </c>
      <c r="K560" t="s">
        <v>838</v>
      </c>
      <c r="L560">
        <v>1301</v>
      </c>
      <c r="N560">
        <v>1003</v>
      </c>
      <c r="O560" t="s">
        <v>156</v>
      </c>
      <c r="P560" t="s">
        <v>156</v>
      </c>
      <c r="Q560">
        <v>1</v>
      </c>
      <c r="X560">
        <v>102.5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 t="s">
        <v>42</v>
      </c>
      <c r="AG560">
        <v>102.5</v>
      </c>
      <c r="AH560">
        <v>3</v>
      </c>
      <c r="AI560">
        <v>-1</v>
      </c>
      <c r="AJ560" t="s">
        <v>3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">
      <c r="A561">
        <f>ROW(Source!A284)</f>
        <v>284</v>
      </c>
      <c r="B561">
        <v>85737628</v>
      </c>
      <c r="C561">
        <v>85737570</v>
      </c>
      <c r="D561">
        <v>85167122</v>
      </c>
      <c r="E561">
        <v>1081</v>
      </c>
      <c r="F561">
        <v>1</v>
      </c>
      <c r="G561">
        <v>1081</v>
      </c>
      <c r="H561">
        <v>3</v>
      </c>
      <c r="I561" t="s">
        <v>837</v>
      </c>
      <c r="J561" t="s">
        <v>3</v>
      </c>
      <c r="K561" t="s">
        <v>839</v>
      </c>
      <c r="L561">
        <v>1354</v>
      </c>
      <c r="N561">
        <v>1010</v>
      </c>
      <c r="O561" t="s">
        <v>146</v>
      </c>
      <c r="P561" t="s">
        <v>146</v>
      </c>
      <c r="Q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 t="s">
        <v>42</v>
      </c>
      <c r="AG561">
        <v>0</v>
      </c>
      <c r="AH561">
        <v>3</v>
      </c>
      <c r="AI561">
        <v>-1</v>
      </c>
      <c r="AJ561" t="s">
        <v>3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">
      <c r="A562">
        <f>ROW(Source!A284)</f>
        <v>284</v>
      </c>
      <c r="B562">
        <v>85737629</v>
      </c>
      <c r="C562">
        <v>85737570</v>
      </c>
      <c r="D562">
        <v>85179477</v>
      </c>
      <c r="E562">
        <v>1081</v>
      </c>
      <c r="F562">
        <v>1</v>
      </c>
      <c r="G562">
        <v>1081</v>
      </c>
      <c r="H562">
        <v>3</v>
      </c>
      <c r="I562" t="s">
        <v>840</v>
      </c>
      <c r="J562" t="s">
        <v>3</v>
      </c>
      <c r="K562" t="s">
        <v>841</v>
      </c>
      <c r="L562">
        <v>1354</v>
      </c>
      <c r="N562">
        <v>1010</v>
      </c>
      <c r="O562" t="s">
        <v>146</v>
      </c>
      <c r="P562" t="s">
        <v>146</v>
      </c>
      <c r="Q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 t="s">
        <v>42</v>
      </c>
      <c r="AG562">
        <v>0</v>
      </c>
      <c r="AH562">
        <v>3</v>
      </c>
      <c r="AI562">
        <v>-1</v>
      </c>
      <c r="AJ562" t="s">
        <v>3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">
      <c r="A563">
        <f>ROW(Source!A284)</f>
        <v>284</v>
      </c>
      <c r="B563">
        <v>85737630</v>
      </c>
      <c r="C563">
        <v>85737570</v>
      </c>
      <c r="D563">
        <v>85180357</v>
      </c>
      <c r="E563">
        <v>1081</v>
      </c>
      <c r="F563">
        <v>1</v>
      </c>
      <c r="G563">
        <v>1081</v>
      </c>
      <c r="H563">
        <v>3</v>
      </c>
      <c r="I563" t="s">
        <v>842</v>
      </c>
      <c r="J563" t="s">
        <v>3</v>
      </c>
      <c r="K563" t="s">
        <v>843</v>
      </c>
      <c r="L563">
        <v>1354</v>
      </c>
      <c r="N563">
        <v>1010</v>
      </c>
      <c r="O563" t="s">
        <v>146</v>
      </c>
      <c r="P563" t="s">
        <v>146</v>
      </c>
      <c r="Q563">
        <v>1</v>
      </c>
      <c r="X563">
        <v>0.9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 t="s">
        <v>42</v>
      </c>
      <c r="AG563">
        <v>0.9</v>
      </c>
      <c r="AH563">
        <v>3</v>
      </c>
      <c r="AI563">
        <v>-1</v>
      </c>
      <c r="AJ563" t="s">
        <v>3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">
      <c r="A564">
        <f>ROW(Source!A285)</f>
        <v>285</v>
      </c>
      <c r="B564">
        <v>85737618</v>
      </c>
      <c r="C564">
        <v>85737570</v>
      </c>
      <c r="D564">
        <v>85164021</v>
      </c>
      <c r="E564">
        <v>1081</v>
      </c>
      <c r="F564">
        <v>1</v>
      </c>
      <c r="G564">
        <v>1081</v>
      </c>
      <c r="H564">
        <v>1</v>
      </c>
      <c r="I564" t="s">
        <v>684</v>
      </c>
      <c r="J564" t="s">
        <v>3</v>
      </c>
      <c r="K564" t="s">
        <v>685</v>
      </c>
      <c r="L564">
        <v>1191</v>
      </c>
      <c r="N564">
        <v>1013</v>
      </c>
      <c r="O564" t="s">
        <v>686</v>
      </c>
      <c r="P564" t="s">
        <v>686</v>
      </c>
      <c r="Q564">
        <v>1</v>
      </c>
      <c r="X564">
        <v>14.08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1</v>
      </c>
      <c r="AF564" t="s">
        <v>141</v>
      </c>
      <c r="AG564">
        <v>19.430399999999999</v>
      </c>
      <c r="AH564">
        <v>2</v>
      </c>
      <c r="AI564">
        <v>85737618</v>
      </c>
      <c r="AJ564">
        <v>573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">
      <c r="A565">
        <f>ROW(Source!A285)</f>
        <v>285</v>
      </c>
      <c r="B565">
        <v>85737619</v>
      </c>
      <c r="C565">
        <v>85737570</v>
      </c>
      <c r="D565">
        <v>85229587</v>
      </c>
      <c r="E565">
        <v>1</v>
      </c>
      <c r="F565">
        <v>1</v>
      </c>
      <c r="G565">
        <v>1081</v>
      </c>
      <c r="H565">
        <v>2</v>
      </c>
      <c r="I565" t="s">
        <v>701</v>
      </c>
      <c r="J565" t="s">
        <v>702</v>
      </c>
      <c r="K565" t="s">
        <v>703</v>
      </c>
      <c r="L565">
        <v>1368</v>
      </c>
      <c r="N565">
        <v>1011</v>
      </c>
      <c r="O565" t="s">
        <v>690</v>
      </c>
      <c r="P565" t="s">
        <v>690</v>
      </c>
      <c r="Q565">
        <v>1</v>
      </c>
      <c r="X565">
        <v>2.0499999999999998</v>
      </c>
      <c r="Y565">
        <v>0</v>
      </c>
      <c r="Z565">
        <v>5.78</v>
      </c>
      <c r="AA565">
        <v>0</v>
      </c>
      <c r="AB565">
        <v>0</v>
      </c>
      <c r="AC565">
        <v>0</v>
      </c>
      <c r="AD565">
        <v>1</v>
      </c>
      <c r="AE565">
        <v>0</v>
      </c>
      <c r="AF565" t="s">
        <v>140</v>
      </c>
      <c r="AG565">
        <v>3.0749999999999997</v>
      </c>
      <c r="AH565">
        <v>2</v>
      </c>
      <c r="AI565">
        <v>85737619</v>
      </c>
      <c r="AJ565">
        <v>574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">
      <c r="A566">
        <f>ROW(Source!A285)</f>
        <v>285</v>
      </c>
      <c r="B566">
        <v>85737620</v>
      </c>
      <c r="C566">
        <v>85737570</v>
      </c>
      <c r="D566">
        <v>85229932</v>
      </c>
      <c r="E566">
        <v>1</v>
      </c>
      <c r="F566">
        <v>1</v>
      </c>
      <c r="G566">
        <v>1081</v>
      </c>
      <c r="H566">
        <v>2</v>
      </c>
      <c r="I566" t="s">
        <v>704</v>
      </c>
      <c r="J566" t="s">
        <v>705</v>
      </c>
      <c r="K566" t="s">
        <v>706</v>
      </c>
      <c r="L566">
        <v>1368</v>
      </c>
      <c r="N566">
        <v>1011</v>
      </c>
      <c r="O566" t="s">
        <v>690</v>
      </c>
      <c r="P566" t="s">
        <v>690</v>
      </c>
      <c r="Q566">
        <v>1</v>
      </c>
      <c r="X566">
        <v>0.06</v>
      </c>
      <c r="Y566">
        <v>0</v>
      </c>
      <c r="Z566">
        <v>83.1</v>
      </c>
      <c r="AA566">
        <v>12.62</v>
      </c>
      <c r="AB566">
        <v>0</v>
      </c>
      <c r="AC566">
        <v>0</v>
      </c>
      <c r="AD566">
        <v>1</v>
      </c>
      <c r="AE566">
        <v>0</v>
      </c>
      <c r="AF566" t="s">
        <v>140</v>
      </c>
      <c r="AG566">
        <v>0.09</v>
      </c>
      <c r="AH566">
        <v>2</v>
      </c>
      <c r="AI566">
        <v>85737620</v>
      </c>
      <c r="AJ566">
        <v>575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">
      <c r="A567">
        <f>ROW(Source!A285)</f>
        <v>285</v>
      </c>
      <c r="B567">
        <v>85737621</v>
      </c>
      <c r="C567">
        <v>85737570</v>
      </c>
      <c r="D567">
        <v>85229986</v>
      </c>
      <c r="E567">
        <v>1</v>
      </c>
      <c r="F567">
        <v>1</v>
      </c>
      <c r="G567">
        <v>1081</v>
      </c>
      <c r="H567">
        <v>2</v>
      </c>
      <c r="I567" t="s">
        <v>708</v>
      </c>
      <c r="J567" t="s">
        <v>709</v>
      </c>
      <c r="K567" t="s">
        <v>710</v>
      </c>
      <c r="L567">
        <v>1368</v>
      </c>
      <c r="N567">
        <v>1011</v>
      </c>
      <c r="O567" t="s">
        <v>690</v>
      </c>
      <c r="P567" t="s">
        <v>690</v>
      </c>
      <c r="Q567">
        <v>1</v>
      </c>
      <c r="X567">
        <v>2.4</v>
      </c>
      <c r="Y567">
        <v>0</v>
      </c>
      <c r="Z567">
        <v>0.77</v>
      </c>
      <c r="AA567">
        <v>0</v>
      </c>
      <c r="AB567">
        <v>0</v>
      </c>
      <c r="AC567">
        <v>0</v>
      </c>
      <c r="AD567">
        <v>1</v>
      </c>
      <c r="AE567">
        <v>0</v>
      </c>
      <c r="AF567" t="s">
        <v>140</v>
      </c>
      <c r="AG567">
        <v>3.5999999999999996</v>
      </c>
      <c r="AH567">
        <v>2</v>
      </c>
      <c r="AI567">
        <v>85737621</v>
      </c>
      <c r="AJ567">
        <v>576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">
      <c r="A568">
        <f>ROW(Source!A285)</f>
        <v>285</v>
      </c>
      <c r="B568">
        <v>85737622</v>
      </c>
      <c r="C568">
        <v>85737570</v>
      </c>
      <c r="D568">
        <v>85230019</v>
      </c>
      <c r="E568">
        <v>1</v>
      </c>
      <c r="F568">
        <v>1</v>
      </c>
      <c r="G568">
        <v>1081</v>
      </c>
      <c r="H568">
        <v>2</v>
      </c>
      <c r="I568" t="s">
        <v>711</v>
      </c>
      <c r="J568" t="s">
        <v>712</v>
      </c>
      <c r="K568" t="s">
        <v>713</v>
      </c>
      <c r="L568">
        <v>1368</v>
      </c>
      <c r="N568">
        <v>1011</v>
      </c>
      <c r="O568" t="s">
        <v>690</v>
      </c>
      <c r="P568" t="s">
        <v>690</v>
      </c>
      <c r="Q568">
        <v>1</v>
      </c>
      <c r="X568">
        <v>2.1</v>
      </c>
      <c r="Y568">
        <v>0</v>
      </c>
      <c r="Z568">
        <v>0.47</v>
      </c>
      <c r="AA568">
        <v>0</v>
      </c>
      <c r="AB568">
        <v>0</v>
      </c>
      <c r="AC568">
        <v>0</v>
      </c>
      <c r="AD568">
        <v>1</v>
      </c>
      <c r="AE568">
        <v>0</v>
      </c>
      <c r="AF568" t="s">
        <v>140</v>
      </c>
      <c r="AG568">
        <v>3.15</v>
      </c>
      <c r="AH568">
        <v>2</v>
      </c>
      <c r="AI568">
        <v>85737622</v>
      </c>
      <c r="AJ568">
        <v>577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">
      <c r="A569">
        <f>ROW(Source!A285)</f>
        <v>285</v>
      </c>
      <c r="B569">
        <v>85737623</v>
      </c>
      <c r="C569">
        <v>85737570</v>
      </c>
      <c r="D569">
        <v>85198960</v>
      </c>
      <c r="E569">
        <v>1</v>
      </c>
      <c r="F569">
        <v>1</v>
      </c>
      <c r="G569">
        <v>1081</v>
      </c>
      <c r="H569">
        <v>3</v>
      </c>
      <c r="I569" t="s">
        <v>714</v>
      </c>
      <c r="J569" t="s">
        <v>715</v>
      </c>
      <c r="K569" t="s">
        <v>716</v>
      </c>
      <c r="L569">
        <v>1339</v>
      </c>
      <c r="N569">
        <v>1007</v>
      </c>
      <c r="O569" t="s">
        <v>694</v>
      </c>
      <c r="P569" t="s">
        <v>694</v>
      </c>
      <c r="Q569">
        <v>1</v>
      </c>
      <c r="X569">
        <v>1.1262000000000001</v>
      </c>
      <c r="Y569">
        <v>7.07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0</v>
      </c>
      <c r="AF569" t="s">
        <v>42</v>
      </c>
      <c r="AG569">
        <v>1.1262000000000001</v>
      </c>
      <c r="AH569">
        <v>2</v>
      </c>
      <c r="AI569">
        <v>85737623</v>
      </c>
      <c r="AJ569">
        <v>578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">
      <c r="A570">
        <f>ROW(Source!A285)</f>
        <v>285</v>
      </c>
      <c r="B570">
        <v>85737624</v>
      </c>
      <c r="C570">
        <v>85737570</v>
      </c>
      <c r="D570">
        <v>85201473</v>
      </c>
      <c r="E570">
        <v>1</v>
      </c>
      <c r="F570">
        <v>1</v>
      </c>
      <c r="G570">
        <v>1081</v>
      </c>
      <c r="H570">
        <v>3</v>
      </c>
      <c r="I570" t="s">
        <v>717</v>
      </c>
      <c r="J570" t="s">
        <v>718</v>
      </c>
      <c r="K570" t="s">
        <v>719</v>
      </c>
      <c r="L570">
        <v>1355</v>
      </c>
      <c r="N570">
        <v>1010</v>
      </c>
      <c r="O570" t="s">
        <v>70</v>
      </c>
      <c r="P570" t="s">
        <v>70</v>
      </c>
      <c r="Q570">
        <v>100</v>
      </c>
      <c r="X570">
        <v>1.43</v>
      </c>
      <c r="Y570">
        <v>15.04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 t="s">
        <v>42</v>
      </c>
      <c r="AG570">
        <v>1.43</v>
      </c>
      <c r="AH570">
        <v>2</v>
      </c>
      <c r="AI570">
        <v>85737624</v>
      </c>
      <c r="AJ570">
        <v>579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">
      <c r="A571">
        <f>ROW(Source!A285)</f>
        <v>285</v>
      </c>
      <c r="B571">
        <v>85737625</v>
      </c>
      <c r="C571">
        <v>85737570</v>
      </c>
      <c r="D571">
        <v>85201707</v>
      </c>
      <c r="E571">
        <v>1</v>
      </c>
      <c r="F571">
        <v>1</v>
      </c>
      <c r="G571">
        <v>1081</v>
      </c>
      <c r="H571">
        <v>3</v>
      </c>
      <c r="I571" t="s">
        <v>720</v>
      </c>
      <c r="J571" t="s">
        <v>721</v>
      </c>
      <c r="K571" t="s">
        <v>722</v>
      </c>
      <c r="L571">
        <v>1346</v>
      </c>
      <c r="N571">
        <v>1009</v>
      </c>
      <c r="O571" t="s">
        <v>723</v>
      </c>
      <c r="P571" t="s">
        <v>723</v>
      </c>
      <c r="Q571">
        <v>1</v>
      </c>
      <c r="X571">
        <v>2.7170000000000001</v>
      </c>
      <c r="Y571">
        <v>38.729999999999997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 t="s">
        <v>42</v>
      </c>
      <c r="AG571">
        <v>2.7170000000000001</v>
      </c>
      <c r="AH571">
        <v>2</v>
      </c>
      <c r="AI571">
        <v>85737625</v>
      </c>
      <c r="AJ571">
        <v>580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x14ac:dyDescent="0.2">
      <c r="A572">
        <f>ROW(Source!A285)</f>
        <v>285</v>
      </c>
      <c r="B572">
        <v>85737626</v>
      </c>
      <c r="C572">
        <v>85737570</v>
      </c>
      <c r="D572">
        <v>85160117</v>
      </c>
      <c r="E572">
        <v>1081</v>
      </c>
      <c r="F572">
        <v>1</v>
      </c>
      <c r="G572">
        <v>1081</v>
      </c>
      <c r="H572">
        <v>3</v>
      </c>
      <c r="I572" t="s">
        <v>835</v>
      </c>
      <c r="J572" t="s">
        <v>3</v>
      </c>
      <c r="K572" t="s">
        <v>836</v>
      </c>
      <c r="L572">
        <v>1354</v>
      </c>
      <c r="N572">
        <v>1010</v>
      </c>
      <c r="O572" t="s">
        <v>146</v>
      </c>
      <c r="P572" t="s">
        <v>146</v>
      </c>
      <c r="Q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 t="s">
        <v>42</v>
      </c>
      <c r="AG572">
        <v>0</v>
      </c>
      <c r="AH572">
        <v>3</v>
      </c>
      <c r="AI572">
        <v>-1</v>
      </c>
      <c r="AJ572" t="s">
        <v>3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2">
      <c r="A573">
        <f>ROW(Source!A285)</f>
        <v>285</v>
      </c>
      <c r="B573">
        <v>85737627</v>
      </c>
      <c r="C573">
        <v>85737570</v>
      </c>
      <c r="D573">
        <v>85167121</v>
      </c>
      <c r="E573">
        <v>1081</v>
      </c>
      <c r="F573">
        <v>1</v>
      </c>
      <c r="G573">
        <v>1081</v>
      </c>
      <c r="H573">
        <v>3</v>
      </c>
      <c r="I573" t="s">
        <v>837</v>
      </c>
      <c r="J573" t="s">
        <v>3</v>
      </c>
      <c r="K573" t="s">
        <v>838</v>
      </c>
      <c r="L573">
        <v>1301</v>
      </c>
      <c r="N573">
        <v>1003</v>
      </c>
      <c r="O573" t="s">
        <v>156</v>
      </c>
      <c r="P573" t="s">
        <v>156</v>
      </c>
      <c r="Q573">
        <v>1</v>
      </c>
      <c r="X573">
        <v>102.5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42</v>
      </c>
      <c r="AG573">
        <v>102.5</v>
      </c>
      <c r="AH573">
        <v>3</v>
      </c>
      <c r="AI573">
        <v>-1</v>
      </c>
      <c r="AJ573" t="s">
        <v>3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">
      <c r="A574">
        <f>ROW(Source!A285)</f>
        <v>285</v>
      </c>
      <c r="B574">
        <v>85737628</v>
      </c>
      <c r="C574">
        <v>85737570</v>
      </c>
      <c r="D574">
        <v>85167122</v>
      </c>
      <c r="E574">
        <v>1081</v>
      </c>
      <c r="F574">
        <v>1</v>
      </c>
      <c r="G574">
        <v>1081</v>
      </c>
      <c r="H574">
        <v>3</v>
      </c>
      <c r="I574" t="s">
        <v>837</v>
      </c>
      <c r="J574" t="s">
        <v>3</v>
      </c>
      <c r="K574" t="s">
        <v>839</v>
      </c>
      <c r="L574">
        <v>1354</v>
      </c>
      <c r="N574">
        <v>1010</v>
      </c>
      <c r="O574" t="s">
        <v>146</v>
      </c>
      <c r="P574" t="s">
        <v>146</v>
      </c>
      <c r="Q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 t="s">
        <v>42</v>
      </c>
      <c r="AG574">
        <v>0</v>
      </c>
      <c r="AH574">
        <v>3</v>
      </c>
      <c r="AI574">
        <v>-1</v>
      </c>
      <c r="AJ574" t="s">
        <v>3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">
      <c r="A575">
        <f>ROW(Source!A285)</f>
        <v>285</v>
      </c>
      <c r="B575">
        <v>85737629</v>
      </c>
      <c r="C575">
        <v>85737570</v>
      </c>
      <c r="D575">
        <v>85179477</v>
      </c>
      <c r="E575">
        <v>1081</v>
      </c>
      <c r="F575">
        <v>1</v>
      </c>
      <c r="G575">
        <v>1081</v>
      </c>
      <c r="H575">
        <v>3</v>
      </c>
      <c r="I575" t="s">
        <v>840</v>
      </c>
      <c r="J575" t="s">
        <v>3</v>
      </c>
      <c r="K575" t="s">
        <v>841</v>
      </c>
      <c r="L575">
        <v>1354</v>
      </c>
      <c r="N575">
        <v>1010</v>
      </c>
      <c r="O575" t="s">
        <v>146</v>
      </c>
      <c r="P575" t="s">
        <v>146</v>
      </c>
      <c r="Q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42</v>
      </c>
      <c r="AG575">
        <v>0</v>
      </c>
      <c r="AH575">
        <v>3</v>
      </c>
      <c r="AI575">
        <v>-1</v>
      </c>
      <c r="AJ575" t="s">
        <v>3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">
      <c r="A576">
        <f>ROW(Source!A285)</f>
        <v>285</v>
      </c>
      <c r="B576">
        <v>85737630</v>
      </c>
      <c r="C576">
        <v>85737570</v>
      </c>
      <c r="D576">
        <v>85180357</v>
      </c>
      <c r="E576">
        <v>1081</v>
      </c>
      <c r="F576">
        <v>1</v>
      </c>
      <c r="G576">
        <v>1081</v>
      </c>
      <c r="H576">
        <v>3</v>
      </c>
      <c r="I576" t="s">
        <v>842</v>
      </c>
      <c r="J576" t="s">
        <v>3</v>
      </c>
      <c r="K576" t="s">
        <v>843</v>
      </c>
      <c r="L576">
        <v>1354</v>
      </c>
      <c r="N576">
        <v>1010</v>
      </c>
      <c r="O576" t="s">
        <v>146</v>
      </c>
      <c r="P576" t="s">
        <v>146</v>
      </c>
      <c r="Q576">
        <v>1</v>
      </c>
      <c r="X576">
        <v>0.9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42</v>
      </c>
      <c r="AG576">
        <v>0.9</v>
      </c>
      <c r="AH576">
        <v>3</v>
      </c>
      <c r="AI576">
        <v>-1</v>
      </c>
      <c r="AJ576" t="s">
        <v>3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">
      <c r="A577">
        <f>ROW(Source!A302)</f>
        <v>302</v>
      </c>
      <c r="B577">
        <v>85737664</v>
      </c>
      <c r="C577">
        <v>85737650</v>
      </c>
      <c r="D577">
        <v>85164021</v>
      </c>
      <c r="E577">
        <v>1081</v>
      </c>
      <c r="F577">
        <v>1</v>
      </c>
      <c r="G577">
        <v>1081</v>
      </c>
      <c r="H577">
        <v>1</v>
      </c>
      <c r="I577" t="s">
        <v>684</v>
      </c>
      <c r="J577" t="s">
        <v>3</v>
      </c>
      <c r="K577" t="s">
        <v>685</v>
      </c>
      <c r="L577">
        <v>1191</v>
      </c>
      <c r="N577">
        <v>1013</v>
      </c>
      <c r="O577" t="s">
        <v>686</v>
      </c>
      <c r="P577" t="s">
        <v>686</v>
      </c>
      <c r="Q577">
        <v>1</v>
      </c>
      <c r="X577">
        <v>2.2000000000000002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1</v>
      </c>
      <c r="AF577" t="s">
        <v>141</v>
      </c>
      <c r="AG577">
        <v>3.0359999999999996</v>
      </c>
      <c r="AH577">
        <v>2</v>
      </c>
      <c r="AI577">
        <v>85737651</v>
      </c>
      <c r="AJ577">
        <v>589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">
      <c r="A578">
        <f>ROW(Source!A302)</f>
        <v>302</v>
      </c>
      <c r="B578">
        <v>85737665</v>
      </c>
      <c r="C578">
        <v>85737650</v>
      </c>
      <c r="D578">
        <v>85229932</v>
      </c>
      <c r="E578">
        <v>1</v>
      </c>
      <c r="F578">
        <v>1</v>
      </c>
      <c r="G578">
        <v>1081</v>
      </c>
      <c r="H578">
        <v>2</v>
      </c>
      <c r="I578" t="s">
        <v>704</v>
      </c>
      <c r="J578" t="s">
        <v>705</v>
      </c>
      <c r="K578" t="s">
        <v>706</v>
      </c>
      <c r="L578">
        <v>1368</v>
      </c>
      <c r="N578">
        <v>1011</v>
      </c>
      <c r="O578" t="s">
        <v>690</v>
      </c>
      <c r="P578" t="s">
        <v>690</v>
      </c>
      <c r="Q578">
        <v>1</v>
      </c>
      <c r="X578">
        <v>8.9999999999999993E-3</v>
      </c>
      <c r="Y578">
        <v>0</v>
      </c>
      <c r="Z578">
        <v>83.1</v>
      </c>
      <c r="AA578">
        <v>12.62</v>
      </c>
      <c r="AB578">
        <v>0</v>
      </c>
      <c r="AC578">
        <v>0</v>
      </c>
      <c r="AD578">
        <v>1</v>
      </c>
      <c r="AE578">
        <v>0</v>
      </c>
      <c r="AF578" t="s">
        <v>140</v>
      </c>
      <c r="AG578">
        <v>1.35E-2</v>
      </c>
      <c r="AH578">
        <v>2</v>
      </c>
      <c r="AI578">
        <v>85737652</v>
      </c>
      <c r="AJ578">
        <v>590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">
      <c r="A579">
        <f>ROW(Source!A302)</f>
        <v>302</v>
      </c>
      <c r="B579">
        <v>85737666</v>
      </c>
      <c r="C579">
        <v>85737650</v>
      </c>
      <c r="D579">
        <v>85201445</v>
      </c>
      <c r="E579">
        <v>1</v>
      </c>
      <c r="F579">
        <v>1</v>
      </c>
      <c r="G579">
        <v>1081</v>
      </c>
      <c r="H579">
        <v>3</v>
      </c>
      <c r="I579" t="s">
        <v>772</v>
      </c>
      <c r="J579" t="s">
        <v>773</v>
      </c>
      <c r="K579" t="s">
        <v>774</v>
      </c>
      <c r="L579">
        <v>1346</v>
      </c>
      <c r="N579">
        <v>1009</v>
      </c>
      <c r="O579" t="s">
        <v>723</v>
      </c>
      <c r="P579" t="s">
        <v>723</v>
      </c>
      <c r="Q579">
        <v>1</v>
      </c>
      <c r="X579">
        <v>1.6400000000000001E-2</v>
      </c>
      <c r="Y579">
        <v>53.33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 t="s">
        <v>42</v>
      </c>
      <c r="AG579">
        <v>1.6400000000000001E-2</v>
      </c>
      <c r="AH579">
        <v>2</v>
      </c>
      <c r="AI579">
        <v>85737660</v>
      </c>
      <c r="AJ579">
        <v>596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x14ac:dyDescent="0.2">
      <c r="A580">
        <f>ROW(Source!A302)</f>
        <v>302</v>
      </c>
      <c r="B580">
        <v>85737667</v>
      </c>
      <c r="C580">
        <v>85737650</v>
      </c>
      <c r="D580">
        <v>85199181</v>
      </c>
      <c r="E580">
        <v>1</v>
      </c>
      <c r="F580">
        <v>1</v>
      </c>
      <c r="G580">
        <v>1081</v>
      </c>
      <c r="H580">
        <v>3</v>
      </c>
      <c r="I580" t="s">
        <v>775</v>
      </c>
      <c r="J580" t="s">
        <v>776</v>
      </c>
      <c r="K580" t="s">
        <v>777</v>
      </c>
      <c r="L580">
        <v>1354</v>
      </c>
      <c r="N580">
        <v>1010</v>
      </c>
      <c r="O580" t="s">
        <v>146</v>
      </c>
      <c r="P580" t="s">
        <v>146</v>
      </c>
      <c r="Q580">
        <v>1</v>
      </c>
      <c r="X580">
        <v>30</v>
      </c>
      <c r="Y580">
        <v>0.75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 t="s">
        <v>42</v>
      </c>
      <c r="AG580">
        <v>30</v>
      </c>
      <c r="AH580">
        <v>2</v>
      </c>
      <c r="AI580">
        <v>85737661</v>
      </c>
      <c r="AJ580">
        <v>597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">
      <c r="A581">
        <f>ROW(Source!A302)</f>
        <v>302</v>
      </c>
      <c r="B581">
        <v>85737668</v>
      </c>
      <c r="C581">
        <v>85737650</v>
      </c>
      <c r="D581">
        <v>85199227</v>
      </c>
      <c r="E581">
        <v>1</v>
      </c>
      <c r="F581">
        <v>1</v>
      </c>
      <c r="G581">
        <v>1081</v>
      </c>
      <c r="H581">
        <v>3</v>
      </c>
      <c r="I581" t="s">
        <v>360</v>
      </c>
      <c r="J581" t="s">
        <v>362</v>
      </c>
      <c r="K581" t="s">
        <v>361</v>
      </c>
      <c r="L581">
        <v>1296</v>
      </c>
      <c r="N581">
        <v>1002</v>
      </c>
      <c r="O581" t="s">
        <v>357</v>
      </c>
      <c r="P581" t="s">
        <v>357</v>
      </c>
      <c r="Q581">
        <v>1</v>
      </c>
      <c r="X581">
        <v>0.93</v>
      </c>
      <c r="Y581">
        <v>34.74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 t="s">
        <v>42</v>
      </c>
      <c r="AG581">
        <v>0.93</v>
      </c>
      <c r="AH581">
        <v>2</v>
      </c>
      <c r="AI581">
        <v>85737662</v>
      </c>
      <c r="AJ581">
        <v>598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2">
      <c r="A582">
        <f>ROW(Source!A302)</f>
        <v>302</v>
      </c>
      <c r="B582">
        <v>85737669</v>
      </c>
      <c r="C582">
        <v>85737650</v>
      </c>
      <c r="D582">
        <v>85165025</v>
      </c>
      <c r="E582">
        <v>1081</v>
      </c>
      <c r="F582">
        <v>1</v>
      </c>
      <c r="G582">
        <v>1081</v>
      </c>
      <c r="H582">
        <v>3</v>
      </c>
      <c r="I582" t="s">
        <v>854</v>
      </c>
      <c r="J582" t="s">
        <v>3</v>
      </c>
      <c r="K582" t="s">
        <v>855</v>
      </c>
      <c r="L582">
        <v>1301</v>
      </c>
      <c r="N582">
        <v>1003</v>
      </c>
      <c r="O582" t="s">
        <v>156</v>
      </c>
      <c r="P582" t="s">
        <v>156</v>
      </c>
      <c r="Q582">
        <v>1</v>
      </c>
      <c r="X582">
        <v>15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 t="s">
        <v>42</v>
      </c>
      <c r="AG582">
        <v>15</v>
      </c>
      <c r="AH582">
        <v>3</v>
      </c>
      <c r="AI582">
        <v>-1</v>
      </c>
      <c r="AJ582" t="s">
        <v>3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2">
      <c r="A583">
        <f>ROW(Source!A302)</f>
        <v>302</v>
      </c>
      <c r="B583">
        <v>85737670</v>
      </c>
      <c r="C583">
        <v>85737650</v>
      </c>
      <c r="D583">
        <v>85165053</v>
      </c>
      <c r="E583">
        <v>1081</v>
      </c>
      <c r="F583">
        <v>1</v>
      </c>
      <c r="G583">
        <v>1081</v>
      </c>
      <c r="H583">
        <v>3</v>
      </c>
      <c r="I583" t="s">
        <v>856</v>
      </c>
      <c r="J583" t="s">
        <v>3</v>
      </c>
      <c r="K583" t="s">
        <v>857</v>
      </c>
      <c r="L583">
        <v>1327</v>
      </c>
      <c r="N583">
        <v>1005</v>
      </c>
      <c r="O583" t="s">
        <v>858</v>
      </c>
      <c r="P583" t="s">
        <v>858</v>
      </c>
      <c r="Q583">
        <v>1</v>
      </c>
      <c r="X583">
        <v>0.25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 t="s">
        <v>42</v>
      </c>
      <c r="AG583">
        <v>0.25</v>
      </c>
      <c r="AH583">
        <v>3</v>
      </c>
      <c r="AI583">
        <v>-1</v>
      </c>
      <c r="AJ583" t="s">
        <v>3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">
      <c r="A584">
        <f>ROW(Source!A302)</f>
        <v>302</v>
      </c>
      <c r="B584">
        <v>85737671</v>
      </c>
      <c r="C584">
        <v>85737650</v>
      </c>
      <c r="D584">
        <v>85166513</v>
      </c>
      <c r="E584">
        <v>1081</v>
      </c>
      <c r="F584">
        <v>1</v>
      </c>
      <c r="G584">
        <v>1081</v>
      </c>
      <c r="H584">
        <v>3</v>
      </c>
      <c r="I584" t="s">
        <v>859</v>
      </c>
      <c r="J584" t="s">
        <v>3</v>
      </c>
      <c r="K584" t="s">
        <v>860</v>
      </c>
      <c r="L584">
        <v>1301</v>
      </c>
      <c r="N584">
        <v>1003</v>
      </c>
      <c r="O584" t="s">
        <v>156</v>
      </c>
      <c r="P584" t="s">
        <v>156</v>
      </c>
      <c r="Q584">
        <v>1</v>
      </c>
      <c r="X584">
        <v>10.5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 t="s">
        <v>42</v>
      </c>
      <c r="AG584">
        <v>10.5</v>
      </c>
      <c r="AH584">
        <v>3</v>
      </c>
      <c r="AI584">
        <v>-1</v>
      </c>
      <c r="AJ584" t="s">
        <v>3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">
      <c r="A585">
        <f>ROW(Source!A302)</f>
        <v>302</v>
      </c>
      <c r="B585">
        <v>85737672</v>
      </c>
      <c r="C585">
        <v>85737650</v>
      </c>
      <c r="D585">
        <v>85169601</v>
      </c>
      <c r="E585">
        <v>1081</v>
      </c>
      <c r="F585">
        <v>1</v>
      </c>
      <c r="G585">
        <v>1081</v>
      </c>
      <c r="H585">
        <v>3</v>
      </c>
      <c r="I585" t="s">
        <v>861</v>
      </c>
      <c r="J585" t="s">
        <v>3</v>
      </c>
      <c r="K585" t="s">
        <v>862</v>
      </c>
      <c r="L585">
        <v>1296</v>
      </c>
      <c r="N585">
        <v>1002</v>
      </c>
      <c r="O585" t="s">
        <v>357</v>
      </c>
      <c r="P585" t="s">
        <v>357</v>
      </c>
      <c r="Q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 t="s">
        <v>42</v>
      </c>
      <c r="AG585">
        <v>0</v>
      </c>
      <c r="AH585">
        <v>3</v>
      </c>
      <c r="AI585">
        <v>-1</v>
      </c>
      <c r="AJ585" t="s">
        <v>3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">
      <c r="A586">
        <f>ROW(Source!A303)</f>
        <v>303</v>
      </c>
      <c r="B586">
        <v>85737664</v>
      </c>
      <c r="C586">
        <v>85737650</v>
      </c>
      <c r="D586">
        <v>85164021</v>
      </c>
      <c r="E586">
        <v>1081</v>
      </c>
      <c r="F586">
        <v>1</v>
      </c>
      <c r="G586">
        <v>1081</v>
      </c>
      <c r="H586">
        <v>1</v>
      </c>
      <c r="I586" t="s">
        <v>684</v>
      </c>
      <c r="J586" t="s">
        <v>3</v>
      </c>
      <c r="K586" t="s">
        <v>685</v>
      </c>
      <c r="L586">
        <v>1191</v>
      </c>
      <c r="N586">
        <v>1013</v>
      </c>
      <c r="O586" t="s">
        <v>686</v>
      </c>
      <c r="P586" t="s">
        <v>686</v>
      </c>
      <c r="Q586">
        <v>1</v>
      </c>
      <c r="X586">
        <v>2.2000000000000002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1</v>
      </c>
      <c r="AF586" t="s">
        <v>141</v>
      </c>
      <c r="AG586">
        <v>3.0359999999999996</v>
      </c>
      <c r="AH586">
        <v>2</v>
      </c>
      <c r="AI586">
        <v>85737651</v>
      </c>
      <c r="AJ586">
        <v>600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">
      <c r="A587">
        <f>ROW(Source!A303)</f>
        <v>303</v>
      </c>
      <c r="B587">
        <v>85737665</v>
      </c>
      <c r="C587">
        <v>85737650</v>
      </c>
      <c r="D587">
        <v>85229932</v>
      </c>
      <c r="E587">
        <v>1</v>
      </c>
      <c r="F587">
        <v>1</v>
      </c>
      <c r="G587">
        <v>1081</v>
      </c>
      <c r="H587">
        <v>2</v>
      </c>
      <c r="I587" t="s">
        <v>704</v>
      </c>
      <c r="J587" t="s">
        <v>705</v>
      </c>
      <c r="K587" t="s">
        <v>706</v>
      </c>
      <c r="L587">
        <v>1368</v>
      </c>
      <c r="N587">
        <v>1011</v>
      </c>
      <c r="O587" t="s">
        <v>690</v>
      </c>
      <c r="P587" t="s">
        <v>690</v>
      </c>
      <c r="Q587">
        <v>1</v>
      </c>
      <c r="X587">
        <v>8.9999999999999993E-3</v>
      </c>
      <c r="Y587">
        <v>0</v>
      </c>
      <c r="Z587">
        <v>83.1</v>
      </c>
      <c r="AA587">
        <v>12.62</v>
      </c>
      <c r="AB587">
        <v>0</v>
      </c>
      <c r="AC587">
        <v>0</v>
      </c>
      <c r="AD587">
        <v>1</v>
      </c>
      <c r="AE587">
        <v>0</v>
      </c>
      <c r="AF587" t="s">
        <v>140</v>
      </c>
      <c r="AG587">
        <v>1.35E-2</v>
      </c>
      <c r="AH587">
        <v>2</v>
      </c>
      <c r="AI587">
        <v>85737652</v>
      </c>
      <c r="AJ587">
        <v>601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">
      <c r="A588">
        <f>ROW(Source!A303)</f>
        <v>303</v>
      </c>
      <c r="B588">
        <v>85737666</v>
      </c>
      <c r="C588">
        <v>85737650</v>
      </c>
      <c r="D588">
        <v>85201445</v>
      </c>
      <c r="E588">
        <v>1</v>
      </c>
      <c r="F588">
        <v>1</v>
      </c>
      <c r="G588">
        <v>1081</v>
      </c>
      <c r="H588">
        <v>3</v>
      </c>
      <c r="I588" t="s">
        <v>772</v>
      </c>
      <c r="J588" t="s">
        <v>773</v>
      </c>
      <c r="K588" t="s">
        <v>774</v>
      </c>
      <c r="L588">
        <v>1346</v>
      </c>
      <c r="N588">
        <v>1009</v>
      </c>
      <c r="O588" t="s">
        <v>723</v>
      </c>
      <c r="P588" t="s">
        <v>723</v>
      </c>
      <c r="Q588">
        <v>1</v>
      </c>
      <c r="X588">
        <v>1.6400000000000001E-2</v>
      </c>
      <c r="Y588">
        <v>53.33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0</v>
      </c>
      <c r="AF588" t="s">
        <v>42</v>
      </c>
      <c r="AG588">
        <v>1.6400000000000001E-2</v>
      </c>
      <c r="AH588">
        <v>2</v>
      </c>
      <c r="AI588">
        <v>85737660</v>
      </c>
      <c r="AJ588">
        <v>607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">
      <c r="A589">
        <f>ROW(Source!A303)</f>
        <v>303</v>
      </c>
      <c r="B589">
        <v>85737667</v>
      </c>
      <c r="C589">
        <v>85737650</v>
      </c>
      <c r="D589">
        <v>85199181</v>
      </c>
      <c r="E589">
        <v>1</v>
      </c>
      <c r="F589">
        <v>1</v>
      </c>
      <c r="G589">
        <v>1081</v>
      </c>
      <c r="H589">
        <v>3</v>
      </c>
      <c r="I589" t="s">
        <v>775</v>
      </c>
      <c r="J589" t="s">
        <v>776</v>
      </c>
      <c r="K589" t="s">
        <v>777</v>
      </c>
      <c r="L589">
        <v>1354</v>
      </c>
      <c r="N589">
        <v>1010</v>
      </c>
      <c r="O589" t="s">
        <v>146</v>
      </c>
      <c r="P589" t="s">
        <v>146</v>
      </c>
      <c r="Q589">
        <v>1</v>
      </c>
      <c r="X589">
        <v>30</v>
      </c>
      <c r="Y589">
        <v>0.75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 t="s">
        <v>42</v>
      </c>
      <c r="AG589">
        <v>30</v>
      </c>
      <c r="AH589">
        <v>2</v>
      </c>
      <c r="AI589">
        <v>85737661</v>
      </c>
      <c r="AJ589">
        <v>608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2">
      <c r="A590">
        <f>ROW(Source!A303)</f>
        <v>303</v>
      </c>
      <c r="B590">
        <v>85737668</v>
      </c>
      <c r="C590">
        <v>85737650</v>
      </c>
      <c r="D590">
        <v>85199227</v>
      </c>
      <c r="E590">
        <v>1</v>
      </c>
      <c r="F590">
        <v>1</v>
      </c>
      <c r="G590">
        <v>1081</v>
      </c>
      <c r="H590">
        <v>3</v>
      </c>
      <c r="I590" t="s">
        <v>360</v>
      </c>
      <c r="J590" t="s">
        <v>362</v>
      </c>
      <c r="K590" t="s">
        <v>361</v>
      </c>
      <c r="L590">
        <v>1296</v>
      </c>
      <c r="N590">
        <v>1002</v>
      </c>
      <c r="O590" t="s">
        <v>357</v>
      </c>
      <c r="P590" t="s">
        <v>357</v>
      </c>
      <c r="Q590">
        <v>1</v>
      </c>
      <c r="X590">
        <v>0.93</v>
      </c>
      <c r="Y590">
        <v>34.74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 t="s">
        <v>42</v>
      </c>
      <c r="AG590">
        <v>0.93</v>
      </c>
      <c r="AH590">
        <v>2</v>
      </c>
      <c r="AI590">
        <v>85737662</v>
      </c>
      <c r="AJ590">
        <v>609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">
      <c r="A591">
        <f>ROW(Source!A303)</f>
        <v>303</v>
      </c>
      <c r="B591">
        <v>85737669</v>
      </c>
      <c r="C591">
        <v>85737650</v>
      </c>
      <c r="D591">
        <v>85165025</v>
      </c>
      <c r="E591">
        <v>1081</v>
      </c>
      <c r="F591">
        <v>1</v>
      </c>
      <c r="G591">
        <v>1081</v>
      </c>
      <c r="H591">
        <v>3</v>
      </c>
      <c r="I591" t="s">
        <v>854</v>
      </c>
      <c r="J591" t="s">
        <v>3</v>
      </c>
      <c r="K591" t="s">
        <v>855</v>
      </c>
      <c r="L591">
        <v>1301</v>
      </c>
      <c r="N591">
        <v>1003</v>
      </c>
      <c r="O591" t="s">
        <v>156</v>
      </c>
      <c r="P591" t="s">
        <v>156</v>
      </c>
      <c r="Q591">
        <v>1</v>
      </c>
      <c r="X591">
        <v>15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42</v>
      </c>
      <c r="AG591">
        <v>15</v>
      </c>
      <c r="AH591">
        <v>3</v>
      </c>
      <c r="AI591">
        <v>-1</v>
      </c>
      <c r="AJ591" t="s">
        <v>3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">
      <c r="A592">
        <f>ROW(Source!A303)</f>
        <v>303</v>
      </c>
      <c r="B592">
        <v>85737670</v>
      </c>
      <c r="C592">
        <v>85737650</v>
      </c>
      <c r="D592">
        <v>85165053</v>
      </c>
      <c r="E592">
        <v>1081</v>
      </c>
      <c r="F592">
        <v>1</v>
      </c>
      <c r="G592">
        <v>1081</v>
      </c>
      <c r="H592">
        <v>3</v>
      </c>
      <c r="I592" t="s">
        <v>856</v>
      </c>
      <c r="J592" t="s">
        <v>3</v>
      </c>
      <c r="K592" t="s">
        <v>857</v>
      </c>
      <c r="L592">
        <v>1327</v>
      </c>
      <c r="N592">
        <v>1005</v>
      </c>
      <c r="O592" t="s">
        <v>858</v>
      </c>
      <c r="P592" t="s">
        <v>858</v>
      </c>
      <c r="Q592">
        <v>1</v>
      </c>
      <c r="X592">
        <v>0.25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 t="s">
        <v>42</v>
      </c>
      <c r="AG592">
        <v>0.25</v>
      </c>
      <c r="AH592">
        <v>3</v>
      </c>
      <c r="AI592">
        <v>-1</v>
      </c>
      <c r="AJ592" t="s">
        <v>3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">
      <c r="A593">
        <f>ROW(Source!A303)</f>
        <v>303</v>
      </c>
      <c r="B593">
        <v>85737671</v>
      </c>
      <c r="C593">
        <v>85737650</v>
      </c>
      <c r="D593">
        <v>85166513</v>
      </c>
      <c r="E593">
        <v>1081</v>
      </c>
      <c r="F593">
        <v>1</v>
      </c>
      <c r="G593">
        <v>1081</v>
      </c>
      <c r="H593">
        <v>3</v>
      </c>
      <c r="I593" t="s">
        <v>859</v>
      </c>
      <c r="J593" t="s">
        <v>3</v>
      </c>
      <c r="K593" t="s">
        <v>860</v>
      </c>
      <c r="L593">
        <v>1301</v>
      </c>
      <c r="N593">
        <v>1003</v>
      </c>
      <c r="O593" t="s">
        <v>156</v>
      </c>
      <c r="P593" t="s">
        <v>156</v>
      </c>
      <c r="Q593">
        <v>1</v>
      </c>
      <c r="X593">
        <v>10.5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42</v>
      </c>
      <c r="AG593">
        <v>10.5</v>
      </c>
      <c r="AH593">
        <v>3</v>
      </c>
      <c r="AI593">
        <v>-1</v>
      </c>
      <c r="AJ593" t="s">
        <v>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">
      <c r="A594">
        <f>ROW(Source!A303)</f>
        <v>303</v>
      </c>
      <c r="B594">
        <v>85737672</v>
      </c>
      <c r="C594">
        <v>85737650</v>
      </c>
      <c r="D594">
        <v>85169601</v>
      </c>
      <c r="E594">
        <v>1081</v>
      </c>
      <c r="F594">
        <v>1</v>
      </c>
      <c r="G594">
        <v>1081</v>
      </c>
      <c r="H594">
        <v>3</v>
      </c>
      <c r="I594" t="s">
        <v>861</v>
      </c>
      <c r="J594" t="s">
        <v>3</v>
      </c>
      <c r="K594" t="s">
        <v>862</v>
      </c>
      <c r="L594">
        <v>1296</v>
      </c>
      <c r="N594">
        <v>1002</v>
      </c>
      <c r="O594" t="s">
        <v>357</v>
      </c>
      <c r="P594" t="s">
        <v>357</v>
      </c>
      <c r="Q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42</v>
      </c>
      <c r="AG594">
        <v>0</v>
      </c>
      <c r="AH594">
        <v>3</v>
      </c>
      <c r="AI594">
        <v>-1</v>
      </c>
      <c r="AJ594" t="s">
        <v>3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">
      <c r="A595">
        <f>ROW(Source!A353)</f>
        <v>353</v>
      </c>
      <c r="B595">
        <v>85737756</v>
      </c>
      <c r="C595">
        <v>85737739</v>
      </c>
      <c r="D595">
        <v>85164021</v>
      </c>
      <c r="E595">
        <v>1081</v>
      </c>
      <c r="F595">
        <v>1</v>
      </c>
      <c r="G595">
        <v>1081</v>
      </c>
      <c r="H595">
        <v>1</v>
      </c>
      <c r="I595" t="s">
        <v>684</v>
      </c>
      <c r="J595" t="s">
        <v>3</v>
      </c>
      <c r="K595" t="s">
        <v>685</v>
      </c>
      <c r="L595">
        <v>1191</v>
      </c>
      <c r="N595">
        <v>1013</v>
      </c>
      <c r="O595" t="s">
        <v>686</v>
      </c>
      <c r="P595" t="s">
        <v>686</v>
      </c>
      <c r="Q595">
        <v>1</v>
      </c>
      <c r="X595">
        <v>33.700000000000003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1</v>
      </c>
      <c r="AF595" t="s">
        <v>141</v>
      </c>
      <c r="AG595">
        <v>46.506</v>
      </c>
      <c r="AH595">
        <v>2</v>
      </c>
      <c r="AI595">
        <v>85737740</v>
      </c>
      <c r="AJ595">
        <v>611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">
      <c r="A596">
        <f>ROW(Source!A353)</f>
        <v>353</v>
      </c>
      <c r="B596">
        <v>85737757</v>
      </c>
      <c r="C596">
        <v>85737739</v>
      </c>
      <c r="D596">
        <v>85229630</v>
      </c>
      <c r="E596">
        <v>1</v>
      </c>
      <c r="F596">
        <v>1</v>
      </c>
      <c r="G596">
        <v>1081</v>
      </c>
      <c r="H596">
        <v>2</v>
      </c>
      <c r="I596" t="s">
        <v>724</v>
      </c>
      <c r="J596" t="s">
        <v>725</v>
      </c>
      <c r="K596" t="s">
        <v>726</v>
      </c>
      <c r="L596">
        <v>1368</v>
      </c>
      <c r="N596">
        <v>1011</v>
      </c>
      <c r="O596" t="s">
        <v>690</v>
      </c>
      <c r="P596" t="s">
        <v>690</v>
      </c>
      <c r="Q596">
        <v>1</v>
      </c>
      <c r="X596">
        <v>1.19</v>
      </c>
      <c r="Y596">
        <v>0</v>
      </c>
      <c r="Z596">
        <v>3.18</v>
      </c>
      <c r="AA596">
        <v>0</v>
      </c>
      <c r="AB596">
        <v>0</v>
      </c>
      <c r="AC596">
        <v>0</v>
      </c>
      <c r="AD596">
        <v>1</v>
      </c>
      <c r="AE596">
        <v>0</v>
      </c>
      <c r="AF596" t="s">
        <v>140</v>
      </c>
      <c r="AG596">
        <v>1.7849999999999997</v>
      </c>
      <c r="AH596">
        <v>2</v>
      </c>
      <c r="AI596">
        <v>85737741</v>
      </c>
      <c r="AJ596">
        <v>612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2">
      <c r="A597">
        <f>ROW(Source!A353)</f>
        <v>353</v>
      </c>
      <c r="B597">
        <v>85737758</v>
      </c>
      <c r="C597">
        <v>85737739</v>
      </c>
      <c r="D597">
        <v>85229932</v>
      </c>
      <c r="E597">
        <v>1</v>
      </c>
      <c r="F597">
        <v>1</v>
      </c>
      <c r="G597">
        <v>1081</v>
      </c>
      <c r="H597">
        <v>2</v>
      </c>
      <c r="I597" t="s">
        <v>704</v>
      </c>
      <c r="J597" t="s">
        <v>705</v>
      </c>
      <c r="K597" t="s">
        <v>706</v>
      </c>
      <c r="L597">
        <v>1368</v>
      </c>
      <c r="N597">
        <v>1011</v>
      </c>
      <c r="O597" t="s">
        <v>690</v>
      </c>
      <c r="P597" t="s">
        <v>690</v>
      </c>
      <c r="Q597">
        <v>1</v>
      </c>
      <c r="X597">
        <v>0.4</v>
      </c>
      <c r="Y597">
        <v>0</v>
      </c>
      <c r="Z597">
        <v>83.1</v>
      </c>
      <c r="AA597">
        <v>12.62</v>
      </c>
      <c r="AB597">
        <v>0</v>
      </c>
      <c r="AC597">
        <v>0</v>
      </c>
      <c r="AD597">
        <v>1</v>
      </c>
      <c r="AE597">
        <v>0</v>
      </c>
      <c r="AF597" t="s">
        <v>140</v>
      </c>
      <c r="AG597">
        <v>0.6</v>
      </c>
      <c r="AH597">
        <v>2</v>
      </c>
      <c r="AI597">
        <v>85737742</v>
      </c>
      <c r="AJ597">
        <v>613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">
      <c r="A598">
        <f>ROW(Source!A353)</f>
        <v>353</v>
      </c>
      <c r="B598">
        <v>85737759</v>
      </c>
      <c r="C598">
        <v>85737739</v>
      </c>
      <c r="D598">
        <v>85229166</v>
      </c>
      <c r="E598">
        <v>1</v>
      </c>
      <c r="F598">
        <v>1</v>
      </c>
      <c r="G598">
        <v>1081</v>
      </c>
      <c r="H598">
        <v>2</v>
      </c>
      <c r="I598" t="s">
        <v>727</v>
      </c>
      <c r="J598" t="s">
        <v>728</v>
      </c>
      <c r="K598" t="s">
        <v>729</v>
      </c>
      <c r="L598">
        <v>1368</v>
      </c>
      <c r="N598">
        <v>1011</v>
      </c>
      <c r="O598" t="s">
        <v>690</v>
      </c>
      <c r="P598" t="s">
        <v>690</v>
      </c>
      <c r="Q598">
        <v>1</v>
      </c>
      <c r="X598">
        <v>0.06</v>
      </c>
      <c r="Y598">
        <v>0</v>
      </c>
      <c r="Z598">
        <v>179.17</v>
      </c>
      <c r="AA598">
        <v>16.93</v>
      </c>
      <c r="AB598">
        <v>0</v>
      </c>
      <c r="AC598">
        <v>0</v>
      </c>
      <c r="AD598">
        <v>1</v>
      </c>
      <c r="AE598">
        <v>0</v>
      </c>
      <c r="AF598" t="s">
        <v>140</v>
      </c>
      <c r="AG598">
        <v>0.09</v>
      </c>
      <c r="AH598">
        <v>2</v>
      </c>
      <c r="AI598">
        <v>85737743</v>
      </c>
      <c r="AJ598">
        <v>614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">
      <c r="A599">
        <f>ROW(Source!A353)</f>
        <v>353</v>
      </c>
      <c r="B599">
        <v>85737760</v>
      </c>
      <c r="C599">
        <v>85737739</v>
      </c>
      <c r="D599">
        <v>85198960</v>
      </c>
      <c r="E599">
        <v>1</v>
      </c>
      <c r="F599">
        <v>1</v>
      </c>
      <c r="G599">
        <v>1081</v>
      </c>
      <c r="H599">
        <v>3</v>
      </c>
      <c r="I599" t="s">
        <v>714</v>
      </c>
      <c r="J599" t="s">
        <v>715</v>
      </c>
      <c r="K599" t="s">
        <v>716</v>
      </c>
      <c r="L599">
        <v>1339</v>
      </c>
      <c r="N599">
        <v>1007</v>
      </c>
      <c r="O599" t="s">
        <v>694</v>
      </c>
      <c r="P599" t="s">
        <v>694</v>
      </c>
      <c r="Q599">
        <v>1</v>
      </c>
      <c r="X599">
        <v>3.3000000000000002E-2</v>
      </c>
      <c r="Y599">
        <v>7.07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 t="s">
        <v>42</v>
      </c>
      <c r="AG599">
        <v>3.3000000000000002E-2</v>
      </c>
      <c r="AH599">
        <v>2</v>
      </c>
      <c r="AI599">
        <v>85737744</v>
      </c>
      <c r="AJ599">
        <v>615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">
      <c r="A600">
        <f>ROW(Source!A353)</f>
        <v>353</v>
      </c>
      <c r="B600">
        <v>85737761</v>
      </c>
      <c r="C600">
        <v>85737739</v>
      </c>
      <c r="D600">
        <v>85200671</v>
      </c>
      <c r="E600">
        <v>1</v>
      </c>
      <c r="F600">
        <v>1</v>
      </c>
      <c r="G600">
        <v>1081</v>
      </c>
      <c r="H600">
        <v>3</v>
      </c>
      <c r="I600" t="s">
        <v>730</v>
      </c>
      <c r="J600" t="s">
        <v>731</v>
      </c>
      <c r="K600" t="s">
        <v>732</v>
      </c>
      <c r="L600">
        <v>1346</v>
      </c>
      <c r="N600">
        <v>1009</v>
      </c>
      <c r="O600" t="s">
        <v>723</v>
      </c>
      <c r="P600" t="s">
        <v>723</v>
      </c>
      <c r="Q600">
        <v>1</v>
      </c>
      <c r="X600">
        <v>0.05</v>
      </c>
      <c r="Y600">
        <v>37.979999999999997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 t="s">
        <v>42</v>
      </c>
      <c r="AG600">
        <v>0.05</v>
      </c>
      <c r="AH600">
        <v>2</v>
      </c>
      <c r="AI600">
        <v>85737745</v>
      </c>
      <c r="AJ600">
        <v>616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">
      <c r="A601">
        <f>ROW(Source!A353)</f>
        <v>353</v>
      </c>
      <c r="B601">
        <v>85737762</v>
      </c>
      <c r="C601">
        <v>85737739</v>
      </c>
      <c r="D601">
        <v>85199079</v>
      </c>
      <c r="E601">
        <v>1</v>
      </c>
      <c r="F601">
        <v>1</v>
      </c>
      <c r="G601">
        <v>1081</v>
      </c>
      <c r="H601">
        <v>3</v>
      </c>
      <c r="I601" t="s">
        <v>733</v>
      </c>
      <c r="J601" t="s">
        <v>734</v>
      </c>
      <c r="K601" t="s">
        <v>735</v>
      </c>
      <c r="L601">
        <v>1348</v>
      </c>
      <c r="N601">
        <v>1009</v>
      </c>
      <c r="O601" t="s">
        <v>700</v>
      </c>
      <c r="P601" t="s">
        <v>700</v>
      </c>
      <c r="Q601">
        <v>1000</v>
      </c>
      <c r="X601">
        <v>8.9999999999999996E-7</v>
      </c>
      <c r="Y601">
        <v>3234.81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 t="s">
        <v>42</v>
      </c>
      <c r="AG601">
        <v>8.9999999999999996E-7</v>
      </c>
      <c r="AH601">
        <v>2</v>
      </c>
      <c r="AI601">
        <v>85737746</v>
      </c>
      <c r="AJ601">
        <v>617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">
      <c r="A602">
        <f>ROW(Source!A353)</f>
        <v>353</v>
      </c>
      <c r="B602">
        <v>85737763</v>
      </c>
      <c r="C602">
        <v>85737739</v>
      </c>
      <c r="D602">
        <v>85198892</v>
      </c>
      <c r="E602">
        <v>1</v>
      </c>
      <c r="F602">
        <v>1</v>
      </c>
      <c r="G602">
        <v>1081</v>
      </c>
      <c r="H602">
        <v>3</v>
      </c>
      <c r="I602" t="s">
        <v>691</v>
      </c>
      <c r="J602" t="s">
        <v>692</v>
      </c>
      <c r="K602" t="s">
        <v>693</v>
      </c>
      <c r="L602">
        <v>1339</v>
      </c>
      <c r="N602">
        <v>1007</v>
      </c>
      <c r="O602" t="s">
        <v>694</v>
      </c>
      <c r="P602" t="s">
        <v>694</v>
      </c>
      <c r="Q602">
        <v>1</v>
      </c>
      <c r="X602">
        <v>0.19</v>
      </c>
      <c r="Y602">
        <v>53.42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0</v>
      </c>
      <c r="AF602" t="s">
        <v>42</v>
      </c>
      <c r="AG602">
        <v>0.19</v>
      </c>
      <c r="AH602">
        <v>2</v>
      </c>
      <c r="AI602">
        <v>85737747</v>
      </c>
      <c r="AJ602">
        <v>618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">
      <c r="A603">
        <f>ROW(Source!A353)</f>
        <v>353</v>
      </c>
      <c r="B603">
        <v>85737764</v>
      </c>
      <c r="C603">
        <v>85737739</v>
      </c>
      <c r="D603">
        <v>85199158</v>
      </c>
      <c r="E603">
        <v>1</v>
      </c>
      <c r="F603">
        <v>1</v>
      </c>
      <c r="G603">
        <v>1081</v>
      </c>
      <c r="H603">
        <v>3</v>
      </c>
      <c r="I603" t="s">
        <v>695</v>
      </c>
      <c r="J603" t="s">
        <v>696</v>
      </c>
      <c r="K603" t="s">
        <v>697</v>
      </c>
      <c r="L603">
        <v>1339</v>
      </c>
      <c r="N603">
        <v>1007</v>
      </c>
      <c r="O603" t="s">
        <v>694</v>
      </c>
      <c r="P603" t="s">
        <v>694</v>
      </c>
      <c r="Q603">
        <v>1</v>
      </c>
      <c r="X603">
        <v>0.34200000000000003</v>
      </c>
      <c r="Y603">
        <v>5.82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0</v>
      </c>
      <c r="AF603" t="s">
        <v>42</v>
      </c>
      <c r="AG603">
        <v>0.34200000000000003</v>
      </c>
      <c r="AH603">
        <v>2</v>
      </c>
      <c r="AI603">
        <v>85737748</v>
      </c>
      <c r="AJ603">
        <v>619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">
      <c r="A604">
        <f>ROW(Source!A353)</f>
        <v>353</v>
      </c>
      <c r="B604">
        <v>85737765</v>
      </c>
      <c r="C604">
        <v>85737739</v>
      </c>
      <c r="D604">
        <v>85199230</v>
      </c>
      <c r="E604">
        <v>1</v>
      </c>
      <c r="F604">
        <v>1</v>
      </c>
      <c r="G604">
        <v>1081</v>
      </c>
      <c r="H604">
        <v>3</v>
      </c>
      <c r="I604" t="s">
        <v>736</v>
      </c>
      <c r="J604" t="s">
        <v>737</v>
      </c>
      <c r="K604" t="s">
        <v>738</v>
      </c>
      <c r="L604">
        <v>1348</v>
      </c>
      <c r="N604">
        <v>1009</v>
      </c>
      <c r="O604" t="s">
        <v>700</v>
      </c>
      <c r="P604" t="s">
        <v>700</v>
      </c>
      <c r="Q604">
        <v>1000</v>
      </c>
      <c r="X604">
        <v>8.7000000000000001E-4</v>
      </c>
      <c r="Y604">
        <v>16214.84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0</v>
      </c>
      <c r="AF604" t="s">
        <v>42</v>
      </c>
      <c r="AG604">
        <v>8.7000000000000001E-4</v>
      </c>
      <c r="AH604">
        <v>2</v>
      </c>
      <c r="AI604">
        <v>85737749</v>
      </c>
      <c r="AJ604">
        <v>620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">
      <c r="A605">
        <f>ROW(Source!A353)</f>
        <v>353</v>
      </c>
      <c r="B605">
        <v>85737766</v>
      </c>
      <c r="C605">
        <v>85737739</v>
      </c>
      <c r="D605">
        <v>85199398</v>
      </c>
      <c r="E605">
        <v>1</v>
      </c>
      <c r="F605">
        <v>1</v>
      </c>
      <c r="G605">
        <v>1081</v>
      </c>
      <c r="H605">
        <v>3</v>
      </c>
      <c r="I605" t="s">
        <v>739</v>
      </c>
      <c r="J605" t="s">
        <v>740</v>
      </c>
      <c r="K605" t="s">
        <v>741</v>
      </c>
      <c r="L605">
        <v>1346</v>
      </c>
      <c r="N605">
        <v>1009</v>
      </c>
      <c r="O605" t="s">
        <v>723</v>
      </c>
      <c r="P605" t="s">
        <v>723</v>
      </c>
      <c r="Q605">
        <v>1</v>
      </c>
      <c r="X605">
        <v>0.1</v>
      </c>
      <c r="Y605">
        <v>20.190000000000001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0</v>
      </c>
      <c r="AF605" t="s">
        <v>42</v>
      </c>
      <c r="AG605">
        <v>0.1</v>
      </c>
      <c r="AH605">
        <v>2</v>
      </c>
      <c r="AI605">
        <v>85737750</v>
      </c>
      <c r="AJ605">
        <v>621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">
      <c r="A606">
        <f>ROW(Source!A353)</f>
        <v>353</v>
      </c>
      <c r="B606">
        <v>85737767</v>
      </c>
      <c r="C606">
        <v>85737739</v>
      </c>
      <c r="D606">
        <v>85199540</v>
      </c>
      <c r="E606">
        <v>1</v>
      </c>
      <c r="F606">
        <v>1</v>
      </c>
      <c r="G606">
        <v>1081</v>
      </c>
      <c r="H606">
        <v>3</v>
      </c>
      <c r="I606" t="s">
        <v>742</v>
      </c>
      <c r="J606" t="s">
        <v>743</v>
      </c>
      <c r="K606" t="s">
        <v>744</v>
      </c>
      <c r="L606">
        <v>1348</v>
      </c>
      <c r="N606">
        <v>1009</v>
      </c>
      <c r="O606" t="s">
        <v>700</v>
      </c>
      <c r="P606" t="s">
        <v>700</v>
      </c>
      <c r="Q606">
        <v>1000</v>
      </c>
      <c r="X606">
        <v>4.0000000000000002E-4</v>
      </c>
      <c r="Y606">
        <v>35445.93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 t="s">
        <v>42</v>
      </c>
      <c r="AG606">
        <v>4.0000000000000002E-4</v>
      </c>
      <c r="AH606">
        <v>2</v>
      </c>
      <c r="AI606">
        <v>85737751</v>
      </c>
      <c r="AJ606">
        <v>622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">
      <c r="A607">
        <f>ROW(Source!A353)</f>
        <v>353</v>
      </c>
      <c r="B607">
        <v>85737768</v>
      </c>
      <c r="C607">
        <v>85737739</v>
      </c>
      <c r="D607">
        <v>85160203</v>
      </c>
      <c r="E607">
        <v>1081</v>
      </c>
      <c r="F607">
        <v>1</v>
      </c>
      <c r="G607">
        <v>1081</v>
      </c>
      <c r="H607">
        <v>3</v>
      </c>
      <c r="I607" t="s">
        <v>844</v>
      </c>
      <c r="J607" t="s">
        <v>3</v>
      </c>
      <c r="K607" t="s">
        <v>845</v>
      </c>
      <c r="L607">
        <v>1346</v>
      </c>
      <c r="N607">
        <v>1009</v>
      </c>
      <c r="O607" t="s">
        <v>723</v>
      </c>
      <c r="P607" t="s">
        <v>723</v>
      </c>
      <c r="Q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 t="s">
        <v>42</v>
      </c>
      <c r="AG607">
        <v>0</v>
      </c>
      <c r="AH607">
        <v>3</v>
      </c>
      <c r="AI607">
        <v>-1</v>
      </c>
      <c r="AJ607" t="s">
        <v>3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">
      <c r="A608">
        <f>ROW(Source!A353)</f>
        <v>353</v>
      </c>
      <c r="B608">
        <v>85737769</v>
      </c>
      <c r="C608">
        <v>85737739</v>
      </c>
      <c r="D608">
        <v>85179476</v>
      </c>
      <c r="E608">
        <v>1081</v>
      </c>
      <c r="F608">
        <v>1</v>
      </c>
      <c r="G608">
        <v>1081</v>
      </c>
      <c r="H608">
        <v>3</v>
      </c>
      <c r="I608" t="s">
        <v>840</v>
      </c>
      <c r="J608" t="s">
        <v>3</v>
      </c>
      <c r="K608" t="s">
        <v>841</v>
      </c>
      <c r="L608">
        <v>1354</v>
      </c>
      <c r="N608">
        <v>1010</v>
      </c>
      <c r="O608" t="s">
        <v>146</v>
      </c>
      <c r="P608" t="s">
        <v>146</v>
      </c>
      <c r="Q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 t="s">
        <v>42</v>
      </c>
      <c r="AG608">
        <v>0</v>
      </c>
      <c r="AH608">
        <v>3</v>
      </c>
      <c r="AI608">
        <v>-1</v>
      </c>
      <c r="AJ608" t="s">
        <v>3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">
      <c r="A609">
        <f>ROW(Source!A353)</f>
        <v>353</v>
      </c>
      <c r="B609">
        <v>85737770</v>
      </c>
      <c r="C609">
        <v>85737739</v>
      </c>
      <c r="D609">
        <v>85182368</v>
      </c>
      <c r="E609">
        <v>1081</v>
      </c>
      <c r="F609">
        <v>1</v>
      </c>
      <c r="G609">
        <v>1081</v>
      </c>
      <c r="H609">
        <v>3</v>
      </c>
      <c r="I609" t="s">
        <v>846</v>
      </c>
      <c r="J609" t="s">
        <v>3</v>
      </c>
      <c r="K609" t="s">
        <v>847</v>
      </c>
      <c r="L609">
        <v>1301</v>
      </c>
      <c r="N609">
        <v>1003</v>
      </c>
      <c r="O609" t="s">
        <v>156</v>
      </c>
      <c r="P609" t="s">
        <v>156</v>
      </c>
      <c r="Q609">
        <v>1</v>
      </c>
      <c r="X609">
        <v>100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 t="s">
        <v>42</v>
      </c>
      <c r="AG609">
        <v>100</v>
      </c>
      <c r="AH609">
        <v>3</v>
      </c>
      <c r="AI609">
        <v>-1</v>
      </c>
      <c r="AJ609" t="s">
        <v>3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2">
      <c r="A610">
        <f>ROW(Source!A354)</f>
        <v>354</v>
      </c>
      <c r="B610">
        <v>85737756</v>
      </c>
      <c r="C610">
        <v>85737739</v>
      </c>
      <c r="D610">
        <v>85164021</v>
      </c>
      <c r="E610">
        <v>1081</v>
      </c>
      <c r="F610">
        <v>1</v>
      </c>
      <c r="G610">
        <v>1081</v>
      </c>
      <c r="H610">
        <v>1</v>
      </c>
      <c r="I610" t="s">
        <v>684</v>
      </c>
      <c r="J610" t="s">
        <v>3</v>
      </c>
      <c r="K610" t="s">
        <v>685</v>
      </c>
      <c r="L610">
        <v>1191</v>
      </c>
      <c r="N610">
        <v>1013</v>
      </c>
      <c r="O610" t="s">
        <v>686</v>
      </c>
      <c r="P610" t="s">
        <v>686</v>
      </c>
      <c r="Q610">
        <v>1</v>
      </c>
      <c r="X610">
        <v>33.700000000000003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1</v>
      </c>
      <c r="AF610" t="s">
        <v>141</v>
      </c>
      <c r="AG610">
        <v>46.506</v>
      </c>
      <c r="AH610">
        <v>2</v>
      </c>
      <c r="AI610">
        <v>85737740</v>
      </c>
      <c r="AJ610">
        <v>626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x14ac:dyDescent="0.2">
      <c r="A611">
        <f>ROW(Source!A354)</f>
        <v>354</v>
      </c>
      <c r="B611">
        <v>85737757</v>
      </c>
      <c r="C611">
        <v>85737739</v>
      </c>
      <c r="D611">
        <v>85229630</v>
      </c>
      <c r="E611">
        <v>1</v>
      </c>
      <c r="F611">
        <v>1</v>
      </c>
      <c r="G611">
        <v>1081</v>
      </c>
      <c r="H611">
        <v>2</v>
      </c>
      <c r="I611" t="s">
        <v>724</v>
      </c>
      <c r="J611" t="s">
        <v>725</v>
      </c>
      <c r="K611" t="s">
        <v>726</v>
      </c>
      <c r="L611">
        <v>1368</v>
      </c>
      <c r="N611">
        <v>1011</v>
      </c>
      <c r="O611" t="s">
        <v>690</v>
      </c>
      <c r="P611" t="s">
        <v>690</v>
      </c>
      <c r="Q611">
        <v>1</v>
      </c>
      <c r="X611">
        <v>1.19</v>
      </c>
      <c r="Y611">
        <v>0</v>
      </c>
      <c r="Z611">
        <v>3.18</v>
      </c>
      <c r="AA611">
        <v>0</v>
      </c>
      <c r="AB611">
        <v>0</v>
      </c>
      <c r="AC611">
        <v>0</v>
      </c>
      <c r="AD611">
        <v>1</v>
      </c>
      <c r="AE611">
        <v>0</v>
      </c>
      <c r="AF611" t="s">
        <v>140</v>
      </c>
      <c r="AG611">
        <v>1.7849999999999997</v>
      </c>
      <c r="AH611">
        <v>2</v>
      </c>
      <c r="AI611">
        <v>85737741</v>
      </c>
      <c r="AJ611">
        <v>627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2">
      <c r="A612">
        <f>ROW(Source!A354)</f>
        <v>354</v>
      </c>
      <c r="B612">
        <v>85737758</v>
      </c>
      <c r="C612">
        <v>85737739</v>
      </c>
      <c r="D612">
        <v>85229932</v>
      </c>
      <c r="E612">
        <v>1</v>
      </c>
      <c r="F612">
        <v>1</v>
      </c>
      <c r="G612">
        <v>1081</v>
      </c>
      <c r="H612">
        <v>2</v>
      </c>
      <c r="I612" t="s">
        <v>704</v>
      </c>
      <c r="J612" t="s">
        <v>705</v>
      </c>
      <c r="K612" t="s">
        <v>706</v>
      </c>
      <c r="L612">
        <v>1368</v>
      </c>
      <c r="N612">
        <v>1011</v>
      </c>
      <c r="O612" t="s">
        <v>690</v>
      </c>
      <c r="P612" t="s">
        <v>690</v>
      </c>
      <c r="Q612">
        <v>1</v>
      </c>
      <c r="X612">
        <v>0.4</v>
      </c>
      <c r="Y612">
        <v>0</v>
      </c>
      <c r="Z612">
        <v>83.1</v>
      </c>
      <c r="AA612">
        <v>12.62</v>
      </c>
      <c r="AB612">
        <v>0</v>
      </c>
      <c r="AC612">
        <v>0</v>
      </c>
      <c r="AD612">
        <v>1</v>
      </c>
      <c r="AE612">
        <v>0</v>
      </c>
      <c r="AF612" t="s">
        <v>140</v>
      </c>
      <c r="AG612">
        <v>0.6</v>
      </c>
      <c r="AH612">
        <v>2</v>
      </c>
      <c r="AI612">
        <v>85737742</v>
      </c>
      <c r="AJ612">
        <v>628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">
      <c r="A613">
        <f>ROW(Source!A354)</f>
        <v>354</v>
      </c>
      <c r="B613">
        <v>85737759</v>
      </c>
      <c r="C613">
        <v>85737739</v>
      </c>
      <c r="D613">
        <v>85229166</v>
      </c>
      <c r="E613">
        <v>1</v>
      </c>
      <c r="F613">
        <v>1</v>
      </c>
      <c r="G613">
        <v>1081</v>
      </c>
      <c r="H613">
        <v>2</v>
      </c>
      <c r="I613" t="s">
        <v>727</v>
      </c>
      <c r="J613" t="s">
        <v>728</v>
      </c>
      <c r="K613" t="s">
        <v>729</v>
      </c>
      <c r="L613">
        <v>1368</v>
      </c>
      <c r="N613">
        <v>1011</v>
      </c>
      <c r="O613" t="s">
        <v>690</v>
      </c>
      <c r="P613" t="s">
        <v>690</v>
      </c>
      <c r="Q613">
        <v>1</v>
      </c>
      <c r="X613">
        <v>0.06</v>
      </c>
      <c r="Y613">
        <v>0</v>
      </c>
      <c r="Z613">
        <v>179.17</v>
      </c>
      <c r="AA613">
        <v>16.93</v>
      </c>
      <c r="AB613">
        <v>0</v>
      </c>
      <c r="AC613">
        <v>0</v>
      </c>
      <c r="AD613">
        <v>1</v>
      </c>
      <c r="AE613">
        <v>0</v>
      </c>
      <c r="AF613" t="s">
        <v>140</v>
      </c>
      <c r="AG613">
        <v>0.09</v>
      </c>
      <c r="AH613">
        <v>2</v>
      </c>
      <c r="AI613">
        <v>85737743</v>
      </c>
      <c r="AJ613">
        <v>629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">
      <c r="A614">
        <f>ROW(Source!A354)</f>
        <v>354</v>
      </c>
      <c r="B614">
        <v>85737760</v>
      </c>
      <c r="C614">
        <v>85737739</v>
      </c>
      <c r="D614">
        <v>85198960</v>
      </c>
      <c r="E614">
        <v>1</v>
      </c>
      <c r="F614">
        <v>1</v>
      </c>
      <c r="G614">
        <v>1081</v>
      </c>
      <c r="H614">
        <v>3</v>
      </c>
      <c r="I614" t="s">
        <v>714</v>
      </c>
      <c r="J614" t="s">
        <v>715</v>
      </c>
      <c r="K614" t="s">
        <v>716</v>
      </c>
      <c r="L614">
        <v>1339</v>
      </c>
      <c r="N614">
        <v>1007</v>
      </c>
      <c r="O614" t="s">
        <v>694</v>
      </c>
      <c r="P614" t="s">
        <v>694</v>
      </c>
      <c r="Q614">
        <v>1</v>
      </c>
      <c r="X614">
        <v>3.3000000000000002E-2</v>
      </c>
      <c r="Y614">
        <v>7.07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 t="s">
        <v>42</v>
      </c>
      <c r="AG614">
        <v>3.3000000000000002E-2</v>
      </c>
      <c r="AH614">
        <v>2</v>
      </c>
      <c r="AI614">
        <v>85737744</v>
      </c>
      <c r="AJ614">
        <v>630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">
      <c r="A615">
        <f>ROW(Source!A354)</f>
        <v>354</v>
      </c>
      <c r="B615">
        <v>85737761</v>
      </c>
      <c r="C615">
        <v>85737739</v>
      </c>
      <c r="D615">
        <v>85200671</v>
      </c>
      <c r="E615">
        <v>1</v>
      </c>
      <c r="F615">
        <v>1</v>
      </c>
      <c r="G615">
        <v>1081</v>
      </c>
      <c r="H615">
        <v>3</v>
      </c>
      <c r="I615" t="s">
        <v>730</v>
      </c>
      <c r="J615" t="s">
        <v>731</v>
      </c>
      <c r="K615" t="s">
        <v>732</v>
      </c>
      <c r="L615">
        <v>1346</v>
      </c>
      <c r="N615">
        <v>1009</v>
      </c>
      <c r="O615" t="s">
        <v>723</v>
      </c>
      <c r="P615" t="s">
        <v>723</v>
      </c>
      <c r="Q615">
        <v>1</v>
      </c>
      <c r="X615">
        <v>0.05</v>
      </c>
      <c r="Y615">
        <v>37.979999999999997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0</v>
      </c>
      <c r="AF615" t="s">
        <v>42</v>
      </c>
      <c r="AG615">
        <v>0.05</v>
      </c>
      <c r="AH615">
        <v>2</v>
      </c>
      <c r="AI615">
        <v>85737745</v>
      </c>
      <c r="AJ615">
        <v>631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2">
      <c r="A616">
        <f>ROW(Source!A354)</f>
        <v>354</v>
      </c>
      <c r="B616">
        <v>85737762</v>
      </c>
      <c r="C616">
        <v>85737739</v>
      </c>
      <c r="D616">
        <v>85199079</v>
      </c>
      <c r="E616">
        <v>1</v>
      </c>
      <c r="F616">
        <v>1</v>
      </c>
      <c r="G616">
        <v>1081</v>
      </c>
      <c r="H616">
        <v>3</v>
      </c>
      <c r="I616" t="s">
        <v>733</v>
      </c>
      <c r="J616" t="s">
        <v>734</v>
      </c>
      <c r="K616" t="s">
        <v>735</v>
      </c>
      <c r="L616">
        <v>1348</v>
      </c>
      <c r="N616">
        <v>1009</v>
      </c>
      <c r="O616" t="s">
        <v>700</v>
      </c>
      <c r="P616" t="s">
        <v>700</v>
      </c>
      <c r="Q616">
        <v>1000</v>
      </c>
      <c r="X616">
        <v>8.9999999999999996E-7</v>
      </c>
      <c r="Y616">
        <v>3234.81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 t="s">
        <v>42</v>
      </c>
      <c r="AG616">
        <v>8.9999999999999996E-7</v>
      </c>
      <c r="AH616">
        <v>2</v>
      </c>
      <c r="AI616">
        <v>85737746</v>
      </c>
      <c r="AJ616">
        <v>632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x14ac:dyDescent="0.2">
      <c r="A617">
        <f>ROW(Source!A354)</f>
        <v>354</v>
      </c>
      <c r="B617">
        <v>85737763</v>
      </c>
      <c r="C617">
        <v>85737739</v>
      </c>
      <c r="D617">
        <v>85198892</v>
      </c>
      <c r="E617">
        <v>1</v>
      </c>
      <c r="F617">
        <v>1</v>
      </c>
      <c r="G617">
        <v>1081</v>
      </c>
      <c r="H617">
        <v>3</v>
      </c>
      <c r="I617" t="s">
        <v>691</v>
      </c>
      <c r="J617" t="s">
        <v>692</v>
      </c>
      <c r="K617" t="s">
        <v>693</v>
      </c>
      <c r="L617">
        <v>1339</v>
      </c>
      <c r="N617">
        <v>1007</v>
      </c>
      <c r="O617" t="s">
        <v>694</v>
      </c>
      <c r="P617" t="s">
        <v>694</v>
      </c>
      <c r="Q617">
        <v>1</v>
      </c>
      <c r="X617">
        <v>0.19</v>
      </c>
      <c r="Y617">
        <v>53.42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0</v>
      </c>
      <c r="AF617" t="s">
        <v>42</v>
      </c>
      <c r="AG617">
        <v>0.19</v>
      </c>
      <c r="AH617">
        <v>2</v>
      </c>
      <c r="AI617">
        <v>85737747</v>
      </c>
      <c r="AJ617">
        <v>633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2">
      <c r="A618">
        <f>ROW(Source!A354)</f>
        <v>354</v>
      </c>
      <c r="B618">
        <v>85737764</v>
      </c>
      <c r="C618">
        <v>85737739</v>
      </c>
      <c r="D618">
        <v>85199158</v>
      </c>
      <c r="E618">
        <v>1</v>
      </c>
      <c r="F618">
        <v>1</v>
      </c>
      <c r="G618">
        <v>1081</v>
      </c>
      <c r="H618">
        <v>3</v>
      </c>
      <c r="I618" t="s">
        <v>695</v>
      </c>
      <c r="J618" t="s">
        <v>696</v>
      </c>
      <c r="K618" t="s">
        <v>697</v>
      </c>
      <c r="L618">
        <v>1339</v>
      </c>
      <c r="N618">
        <v>1007</v>
      </c>
      <c r="O618" t="s">
        <v>694</v>
      </c>
      <c r="P618" t="s">
        <v>694</v>
      </c>
      <c r="Q618">
        <v>1</v>
      </c>
      <c r="X618">
        <v>0.34200000000000003</v>
      </c>
      <c r="Y618">
        <v>5.82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 t="s">
        <v>42</v>
      </c>
      <c r="AG618">
        <v>0.34200000000000003</v>
      </c>
      <c r="AH618">
        <v>2</v>
      </c>
      <c r="AI618">
        <v>85737748</v>
      </c>
      <c r="AJ618">
        <v>634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2">
      <c r="A619">
        <f>ROW(Source!A354)</f>
        <v>354</v>
      </c>
      <c r="B619">
        <v>85737765</v>
      </c>
      <c r="C619">
        <v>85737739</v>
      </c>
      <c r="D619">
        <v>85199230</v>
      </c>
      <c r="E619">
        <v>1</v>
      </c>
      <c r="F619">
        <v>1</v>
      </c>
      <c r="G619">
        <v>1081</v>
      </c>
      <c r="H619">
        <v>3</v>
      </c>
      <c r="I619" t="s">
        <v>736</v>
      </c>
      <c r="J619" t="s">
        <v>737</v>
      </c>
      <c r="K619" t="s">
        <v>738</v>
      </c>
      <c r="L619">
        <v>1348</v>
      </c>
      <c r="N619">
        <v>1009</v>
      </c>
      <c r="O619" t="s">
        <v>700</v>
      </c>
      <c r="P619" t="s">
        <v>700</v>
      </c>
      <c r="Q619">
        <v>1000</v>
      </c>
      <c r="X619">
        <v>8.7000000000000001E-4</v>
      </c>
      <c r="Y619">
        <v>16214.84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0</v>
      </c>
      <c r="AF619" t="s">
        <v>42</v>
      </c>
      <c r="AG619">
        <v>8.7000000000000001E-4</v>
      </c>
      <c r="AH619">
        <v>2</v>
      </c>
      <c r="AI619">
        <v>85737749</v>
      </c>
      <c r="AJ619">
        <v>635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">
      <c r="A620">
        <f>ROW(Source!A354)</f>
        <v>354</v>
      </c>
      <c r="B620">
        <v>85737766</v>
      </c>
      <c r="C620">
        <v>85737739</v>
      </c>
      <c r="D620">
        <v>85199398</v>
      </c>
      <c r="E620">
        <v>1</v>
      </c>
      <c r="F620">
        <v>1</v>
      </c>
      <c r="G620">
        <v>1081</v>
      </c>
      <c r="H620">
        <v>3</v>
      </c>
      <c r="I620" t="s">
        <v>739</v>
      </c>
      <c r="J620" t="s">
        <v>740</v>
      </c>
      <c r="K620" t="s">
        <v>741</v>
      </c>
      <c r="L620">
        <v>1346</v>
      </c>
      <c r="N620">
        <v>1009</v>
      </c>
      <c r="O620" t="s">
        <v>723</v>
      </c>
      <c r="P620" t="s">
        <v>723</v>
      </c>
      <c r="Q620">
        <v>1</v>
      </c>
      <c r="X620">
        <v>0.1</v>
      </c>
      <c r="Y620">
        <v>20.190000000000001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0</v>
      </c>
      <c r="AF620" t="s">
        <v>42</v>
      </c>
      <c r="AG620">
        <v>0.1</v>
      </c>
      <c r="AH620">
        <v>2</v>
      </c>
      <c r="AI620">
        <v>85737750</v>
      </c>
      <c r="AJ620">
        <v>636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">
      <c r="A621">
        <f>ROW(Source!A354)</f>
        <v>354</v>
      </c>
      <c r="B621">
        <v>85737767</v>
      </c>
      <c r="C621">
        <v>85737739</v>
      </c>
      <c r="D621">
        <v>85199540</v>
      </c>
      <c r="E621">
        <v>1</v>
      </c>
      <c r="F621">
        <v>1</v>
      </c>
      <c r="G621">
        <v>1081</v>
      </c>
      <c r="H621">
        <v>3</v>
      </c>
      <c r="I621" t="s">
        <v>742</v>
      </c>
      <c r="J621" t="s">
        <v>743</v>
      </c>
      <c r="K621" t="s">
        <v>744</v>
      </c>
      <c r="L621">
        <v>1348</v>
      </c>
      <c r="N621">
        <v>1009</v>
      </c>
      <c r="O621" t="s">
        <v>700</v>
      </c>
      <c r="P621" t="s">
        <v>700</v>
      </c>
      <c r="Q621">
        <v>1000</v>
      </c>
      <c r="X621">
        <v>4.0000000000000002E-4</v>
      </c>
      <c r="Y621">
        <v>35445.93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0</v>
      </c>
      <c r="AF621" t="s">
        <v>42</v>
      </c>
      <c r="AG621">
        <v>4.0000000000000002E-4</v>
      </c>
      <c r="AH621">
        <v>2</v>
      </c>
      <c r="AI621">
        <v>85737751</v>
      </c>
      <c r="AJ621">
        <v>637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">
      <c r="A622">
        <f>ROW(Source!A354)</f>
        <v>354</v>
      </c>
      <c r="B622">
        <v>85737768</v>
      </c>
      <c r="C622">
        <v>85737739</v>
      </c>
      <c r="D622">
        <v>85160203</v>
      </c>
      <c r="E622">
        <v>1081</v>
      </c>
      <c r="F622">
        <v>1</v>
      </c>
      <c r="G622">
        <v>1081</v>
      </c>
      <c r="H622">
        <v>3</v>
      </c>
      <c r="I622" t="s">
        <v>844</v>
      </c>
      <c r="J622" t="s">
        <v>3</v>
      </c>
      <c r="K622" t="s">
        <v>845</v>
      </c>
      <c r="L622">
        <v>1346</v>
      </c>
      <c r="N622">
        <v>1009</v>
      </c>
      <c r="O622" t="s">
        <v>723</v>
      </c>
      <c r="P622" t="s">
        <v>723</v>
      </c>
      <c r="Q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 t="s">
        <v>42</v>
      </c>
      <c r="AG622">
        <v>0</v>
      </c>
      <c r="AH622">
        <v>3</v>
      </c>
      <c r="AI622">
        <v>-1</v>
      </c>
      <c r="AJ622" t="s">
        <v>3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x14ac:dyDescent="0.2">
      <c r="A623">
        <f>ROW(Source!A354)</f>
        <v>354</v>
      </c>
      <c r="B623">
        <v>85737769</v>
      </c>
      <c r="C623">
        <v>85737739</v>
      </c>
      <c r="D623">
        <v>85179476</v>
      </c>
      <c r="E623">
        <v>1081</v>
      </c>
      <c r="F623">
        <v>1</v>
      </c>
      <c r="G623">
        <v>1081</v>
      </c>
      <c r="H623">
        <v>3</v>
      </c>
      <c r="I623" t="s">
        <v>840</v>
      </c>
      <c r="J623" t="s">
        <v>3</v>
      </c>
      <c r="K623" t="s">
        <v>841</v>
      </c>
      <c r="L623">
        <v>1354</v>
      </c>
      <c r="N623">
        <v>1010</v>
      </c>
      <c r="O623" t="s">
        <v>146</v>
      </c>
      <c r="P623" t="s">
        <v>146</v>
      </c>
      <c r="Q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 t="s">
        <v>42</v>
      </c>
      <c r="AG623">
        <v>0</v>
      </c>
      <c r="AH623">
        <v>3</v>
      </c>
      <c r="AI623">
        <v>-1</v>
      </c>
      <c r="AJ623" t="s">
        <v>3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2">
      <c r="A624">
        <f>ROW(Source!A354)</f>
        <v>354</v>
      </c>
      <c r="B624">
        <v>85737770</v>
      </c>
      <c r="C624">
        <v>85737739</v>
      </c>
      <c r="D624">
        <v>85182368</v>
      </c>
      <c r="E624">
        <v>1081</v>
      </c>
      <c r="F624">
        <v>1</v>
      </c>
      <c r="G624">
        <v>1081</v>
      </c>
      <c r="H624">
        <v>3</v>
      </c>
      <c r="I624" t="s">
        <v>846</v>
      </c>
      <c r="J624" t="s">
        <v>3</v>
      </c>
      <c r="K624" t="s">
        <v>847</v>
      </c>
      <c r="L624">
        <v>1301</v>
      </c>
      <c r="N624">
        <v>1003</v>
      </c>
      <c r="O624" t="s">
        <v>156</v>
      </c>
      <c r="P624" t="s">
        <v>156</v>
      </c>
      <c r="Q624">
        <v>1</v>
      </c>
      <c r="X624">
        <v>100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 t="s">
        <v>42</v>
      </c>
      <c r="AG624">
        <v>100</v>
      </c>
      <c r="AH624">
        <v>3</v>
      </c>
      <c r="AI624">
        <v>-1</v>
      </c>
      <c r="AJ624" t="s">
        <v>3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x14ac:dyDescent="0.2">
      <c r="A625">
        <f>ROW(Source!A361)</f>
        <v>361</v>
      </c>
      <c r="B625">
        <v>85737791</v>
      </c>
      <c r="C625">
        <v>85737775</v>
      </c>
      <c r="D625">
        <v>85164021</v>
      </c>
      <c r="E625">
        <v>1081</v>
      </c>
      <c r="F625">
        <v>1</v>
      </c>
      <c r="G625">
        <v>1081</v>
      </c>
      <c r="H625">
        <v>1</v>
      </c>
      <c r="I625" t="s">
        <v>684</v>
      </c>
      <c r="J625" t="s">
        <v>3</v>
      </c>
      <c r="K625" t="s">
        <v>685</v>
      </c>
      <c r="L625">
        <v>1191</v>
      </c>
      <c r="N625">
        <v>1013</v>
      </c>
      <c r="O625" t="s">
        <v>686</v>
      </c>
      <c r="P625" t="s">
        <v>686</v>
      </c>
      <c r="Q625">
        <v>1</v>
      </c>
      <c r="X625">
        <v>33.700000000000003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1</v>
      </c>
      <c r="AF625" t="s">
        <v>141</v>
      </c>
      <c r="AG625">
        <v>46.506</v>
      </c>
      <c r="AH625">
        <v>2</v>
      </c>
      <c r="AI625">
        <v>85737776</v>
      </c>
      <c r="AJ625">
        <v>641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2">
      <c r="A626">
        <f>ROW(Source!A361)</f>
        <v>361</v>
      </c>
      <c r="B626">
        <v>85737792</v>
      </c>
      <c r="C626">
        <v>85737775</v>
      </c>
      <c r="D626">
        <v>85229630</v>
      </c>
      <c r="E626">
        <v>1</v>
      </c>
      <c r="F626">
        <v>1</v>
      </c>
      <c r="G626">
        <v>1081</v>
      </c>
      <c r="H626">
        <v>2</v>
      </c>
      <c r="I626" t="s">
        <v>724</v>
      </c>
      <c r="J626" t="s">
        <v>725</v>
      </c>
      <c r="K626" t="s">
        <v>726</v>
      </c>
      <c r="L626">
        <v>1368</v>
      </c>
      <c r="N626">
        <v>1011</v>
      </c>
      <c r="O626" t="s">
        <v>690</v>
      </c>
      <c r="P626" t="s">
        <v>690</v>
      </c>
      <c r="Q626">
        <v>1</v>
      </c>
      <c r="X626">
        <v>1.19</v>
      </c>
      <c r="Y626">
        <v>0</v>
      </c>
      <c r="Z626">
        <v>3.18</v>
      </c>
      <c r="AA626">
        <v>0</v>
      </c>
      <c r="AB626">
        <v>0</v>
      </c>
      <c r="AC626">
        <v>0</v>
      </c>
      <c r="AD626">
        <v>1</v>
      </c>
      <c r="AE626">
        <v>0</v>
      </c>
      <c r="AF626" t="s">
        <v>140</v>
      </c>
      <c r="AG626">
        <v>1.7849999999999997</v>
      </c>
      <c r="AH626">
        <v>2</v>
      </c>
      <c r="AI626">
        <v>85737777</v>
      </c>
      <c r="AJ626">
        <v>642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x14ac:dyDescent="0.2">
      <c r="A627">
        <f>ROW(Source!A361)</f>
        <v>361</v>
      </c>
      <c r="B627">
        <v>85737793</v>
      </c>
      <c r="C627">
        <v>85737775</v>
      </c>
      <c r="D627">
        <v>85229932</v>
      </c>
      <c r="E627">
        <v>1</v>
      </c>
      <c r="F627">
        <v>1</v>
      </c>
      <c r="G627">
        <v>1081</v>
      </c>
      <c r="H627">
        <v>2</v>
      </c>
      <c r="I627" t="s">
        <v>704</v>
      </c>
      <c r="J627" t="s">
        <v>705</v>
      </c>
      <c r="K627" t="s">
        <v>706</v>
      </c>
      <c r="L627">
        <v>1368</v>
      </c>
      <c r="N627">
        <v>1011</v>
      </c>
      <c r="O627" t="s">
        <v>690</v>
      </c>
      <c r="P627" t="s">
        <v>690</v>
      </c>
      <c r="Q627">
        <v>1</v>
      </c>
      <c r="X627">
        <v>0.4</v>
      </c>
      <c r="Y627">
        <v>0</v>
      </c>
      <c r="Z627">
        <v>83.1</v>
      </c>
      <c r="AA627">
        <v>12.62</v>
      </c>
      <c r="AB627">
        <v>0</v>
      </c>
      <c r="AC627">
        <v>0</v>
      </c>
      <c r="AD627">
        <v>1</v>
      </c>
      <c r="AE627">
        <v>0</v>
      </c>
      <c r="AF627" t="s">
        <v>140</v>
      </c>
      <c r="AG627">
        <v>0.6</v>
      </c>
      <c r="AH627">
        <v>2</v>
      </c>
      <c r="AI627">
        <v>85737778</v>
      </c>
      <c r="AJ627">
        <v>643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x14ac:dyDescent="0.2">
      <c r="A628">
        <f>ROW(Source!A361)</f>
        <v>361</v>
      </c>
      <c r="B628">
        <v>85737794</v>
      </c>
      <c r="C628">
        <v>85737775</v>
      </c>
      <c r="D628">
        <v>85229166</v>
      </c>
      <c r="E628">
        <v>1</v>
      </c>
      <c r="F628">
        <v>1</v>
      </c>
      <c r="G628">
        <v>1081</v>
      </c>
      <c r="H628">
        <v>2</v>
      </c>
      <c r="I628" t="s">
        <v>727</v>
      </c>
      <c r="J628" t="s">
        <v>728</v>
      </c>
      <c r="K628" t="s">
        <v>729</v>
      </c>
      <c r="L628">
        <v>1368</v>
      </c>
      <c r="N628">
        <v>1011</v>
      </c>
      <c r="O628" t="s">
        <v>690</v>
      </c>
      <c r="P628" t="s">
        <v>690</v>
      </c>
      <c r="Q628">
        <v>1</v>
      </c>
      <c r="X628">
        <v>0.06</v>
      </c>
      <c r="Y628">
        <v>0</v>
      </c>
      <c r="Z628">
        <v>179.17</v>
      </c>
      <c r="AA628">
        <v>16.93</v>
      </c>
      <c r="AB628">
        <v>0</v>
      </c>
      <c r="AC628">
        <v>0</v>
      </c>
      <c r="AD628">
        <v>1</v>
      </c>
      <c r="AE628">
        <v>0</v>
      </c>
      <c r="AF628" t="s">
        <v>140</v>
      </c>
      <c r="AG628">
        <v>0.09</v>
      </c>
      <c r="AH628">
        <v>2</v>
      </c>
      <c r="AI628">
        <v>85737779</v>
      </c>
      <c r="AJ628">
        <v>644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2">
      <c r="A629">
        <f>ROW(Source!A361)</f>
        <v>361</v>
      </c>
      <c r="B629">
        <v>85737795</v>
      </c>
      <c r="C629">
        <v>85737775</v>
      </c>
      <c r="D629">
        <v>85198960</v>
      </c>
      <c r="E629">
        <v>1</v>
      </c>
      <c r="F629">
        <v>1</v>
      </c>
      <c r="G629">
        <v>1081</v>
      </c>
      <c r="H629">
        <v>3</v>
      </c>
      <c r="I629" t="s">
        <v>714</v>
      </c>
      <c r="J629" t="s">
        <v>715</v>
      </c>
      <c r="K629" t="s">
        <v>716</v>
      </c>
      <c r="L629">
        <v>1339</v>
      </c>
      <c r="N629">
        <v>1007</v>
      </c>
      <c r="O629" t="s">
        <v>694</v>
      </c>
      <c r="P629" t="s">
        <v>694</v>
      </c>
      <c r="Q629">
        <v>1</v>
      </c>
      <c r="X629">
        <v>5.8659999999999997E-2</v>
      </c>
      <c r="Y629">
        <v>7.07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 t="s">
        <v>42</v>
      </c>
      <c r="AG629">
        <v>5.8659999999999997E-2</v>
      </c>
      <c r="AH629">
        <v>2</v>
      </c>
      <c r="AI629">
        <v>85737780</v>
      </c>
      <c r="AJ629">
        <v>645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2">
      <c r="A630">
        <f>ROW(Source!A361)</f>
        <v>361</v>
      </c>
      <c r="B630">
        <v>85737796</v>
      </c>
      <c r="C630">
        <v>85737775</v>
      </c>
      <c r="D630">
        <v>85200671</v>
      </c>
      <c r="E630">
        <v>1</v>
      </c>
      <c r="F630">
        <v>1</v>
      </c>
      <c r="G630">
        <v>1081</v>
      </c>
      <c r="H630">
        <v>3</v>
      </c>
      <c r="I630" t="s">
        <v>730</v>
      </c>
      <c r="J630" t="s">
        <v>731</v>
      </c>
      <c r="K630" t="s">
        <v>732</v>
      </c>
      <c r="L630">
        <v>1346</v>
      </c>
      <c r="N630">
        <v>1009</v>
      </c>
      <c r="O630" t="s">
        <v>723</v>
      </c>
      <c r="P630" t="s">
        <v>723</v>
      </c>
      <c r="Q630">
        <v>1</v>
      </c>
      <c r="X630">
        <v>0.05</v>
      </c>
      <c r="Y630">
        <v>37.979999999999997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 t="s">
        <v>42</v>
      </c>
      <c r="AG630">
        <v>0.05</v>
      </c>
      <c r="AH630">
        <v>2</v>
      </c>
      <c r="AI630">
        <v>85737781</v>
      </c>
      <c r="AJ630">
        <v>646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2">
      <c r="A631">
        <f>ROW(Source!A361)</f>
        <v>361</v>
      </c>
      <c r="B631">
        <v>85737797</v>
      </c>
      <c r="C631">
        <v>85737775</v>
      </c>
      <c r="D631">
        <v>85199079</v>
      </c>
      <c r="E631">
        <v>1</v>
      </c>
      <c r="F631">
        <v>1</v>
      </c>
      <c r="G631">
        <v>1081</v>
      </c>
      <c r="H631">
        <v>3</v>
      </c>
      <c r="I631" t="s">
        <v>733</v>
      </c>
      <c r="J631" t="s">
        <v>734</v>
      </c>
      <c r="K631" t="s">
        <v>735</v>
      </c>
      <c r="L631">
        <v>1348</v>
      </c>
      <c r="N631">
        <v>1009</v>
      </c>
      <c r="O631" t="s">
        <v>700</v>
      </c>
      <c r="P631" t="s">
        <v>700</v>
      </c>
      <c r="Q631">
        <v>1000</v>
      </c>
      <c r="X631">
        <v>1.5999999999999999E-6</v>
      </c>
      <c r="Y631">
        <v>3234.81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0</v>
      </c>
      <c r="AF631" t="s">
        <v>42</v>
      </c>
      <c r="AG631">
        <v>1.5999999999999999E-6</v>
      </c>
      <c r="AH631">
        <v>2</v>
      </c>
      <c r="AI631">
        <v>85737782</v>
      </c>
      <c r="AJ631">
        <v>647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2">
      <c r="A632">
        <f>ROW(Source!A361)</f>
        <v>361</v>
      </c>
      <c r="B632">
        <v>85737798</v>
      </c>
      <c r="C632">
        <v>85737775</v>
      </c>
      <c r="D632">
        <v>85198892</v>
      </c>
      <c r="E632">
        <v>1</v>
      </c>
      <c r="F632">
        <v>1</v>
      </c>
      <c r="G632">
        <v>1081</v>
      </c>
      <c r="H632">
        <v>3</v>
      </c>
      <c r="I632" t="s">
        <v>691</v>
      </c>
      <c r="J632" t="s">
        <v>692</v>
      </c>
      <c r="K632" t="s">
        <v>693</v>
      </c>
      <c r="L632">
        <v>1339</v>
      </c>
      <c r="N632">
        <v>1007</v>
      </c>
      <c r="O632" t="s">
        <v>694</v>
      </c>
      <c r="P632" t="s">
        <v>694</v>
      </c>
      <c r="Q632">
        <v>1</v>
      </c>
      <c r="X632">
        <v>0.19</v>
      </c>
      <c r="Y632">
        <v>53.42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 t="s">
        <v>42</v>
      </c>
      <c r="AG632">
        <v>0.19</v>
      </c>
      <c r="AH632">
        <v>2</v>
      </c>
      <c r="AI632">
        <v>85737783</v>
      </c>
      <c r="AJ632">
        <v>648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x14ac:dyDescent="0.2">
      <c r="A633">
        <f>ROW(Source!A361)</f>
        <v>361</v>
      </c>
      <c r="B633">
        <v>85737799</v>
      </c>
      <c r="C633">
        <v>85737775</v>
      </c>
      <c r="D633">
        <v>85199158</v>
      </c>
      <c r="E633">
        <v>1</v>
      </c>
      <c r="F633">
        <v>1</v>
      </c>
      <c r="G633">
        <v>1081</v>
      </c>
      <c r="H633">
        <v>3</v>
      </c>
      <c r="I633" t="s">
        <v>695</v>
      </c>
      <c r="J633" t="s">
        <v>696</v>
      </c>
      <c r="K633" t="s">
        <v>697</v>
      </c>
      <c r="L633">
        <v>1339</v>
      </c>
      <c r="N633">
        <v>1007</v>
      </c>
      <c r="O633" t="s">
        <v>694</v>
      </c>
      <c r="P633" t="s">
        <v>694</v>
      </c>
      <c r="Q633">
        <v>1</v>
      </c>
      <c r="X633">
        <v>0.34200000000000003</v>
      </c>
      <c r="Y633">
        <v>5.82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0</v>
      </c>
      <c r="AF633" t="s">
        <v>42</v>
      </c>
      <c r="AG633">
        <v>0.34200000000000003</v>
      </c>
      <c r="AH633">
        <v>2</v>
      </c>
      <c r="AI633">
        <v>85737784</v>
      </c>
      <c r="AJ633">
        <v>649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2">
      <c r="A634">
        <f>ROW(Source!A361)</f>
        <v>361</v>
      </c>
      <c r="B634">
        <v>85737800</v>
      </c>
      <c r="C634">
        <v>85737775</v>
      </c>
      <c r="D634">
        <v>85199230</v>
      </c>
      <c r="E634">
        <v>1</v>
      </c>
      <c r="F634">
        <v>1</v>
      </c>
      <c r="G634">
        <v>1081</v>
      </c>
      <c r="H634">
        <v>3</v>
      </c>
      <c r="I634" t="s">
        <v>736</v>
      </c>
      <c r="J634" t="s">
        <v>737</v>
      </c>
      <c r="K634" t="s">
        <v>738</v>
      </c>
      <c r="L634">
        <v>1348</v>
      </c>
      <c r="N634">
        <v>1009</v>
      </c>
      <c r="O634" t="s">
        <v>700</v>
      </c>
      <c r="P634" t="s">
        <v>700</v>
      </c>
      <c r="Q634">
        <v>1000</v>
      </c>
      <c r="X634">
        <v>8.7000000000000001E-4</v>
      </c>
      <c r="Y634">
        <v>16214.84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 t="s">
        <v>42</v>
      </c>
      <c r="AG634">
        <v>8.7000000000000001E-4</v>
      </c>
      <c r="AH634">
        <v>2</v>
      </c>
      <c r="AI634">
        <v>85737785</v>
      </c>
      <c r="AJ634">
        <v>650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x14ac:dyDescent="0.2">
      <c r="A635">
        <f>ROW(Source!A361)</f>
        <v>361</v>
      </c>
      <c r="B635">
        <v>85737801</v>
      </c>
      <c r="C635">
        <v>85737775</v>
      </c>
      <c r="D635">
        <v>85199398</v>
      </c>
      <c r="E635">
        <v>1</v>
      </c>
      <c r="F635">
        <v>1</v>
      </c>
      <c r="G635">
        <v>1081</v>
      </c>
      <c r="H635">
        <v>3</v>
      </c>
      <c r="I635" t="s">
        <v>739</v>
      </c>
      <c r="J635" t="s">
        <v>740</v>
      </c>
      <c r="K635" t="s">
        <v>741</v>
      </c>
      <c r="L635">
        <v>1346</v>
      </c>
      <c r="N635">
        <v>1009</v>
      </c>
      <c r="O635" t="s">
        <v>723</v>
      </c>
      <c r="P635" t="s">
        <v>723</v>
      </c>
      <c r="Q635">
        <v>1</v>
      </c>
      <c r="X635">
        <v>0.1</v>
      </c>
      <c r="Y635">
        <v>20.190000000000001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 t="s">
        <v>42</v>
      </c>
      <c r="AG635">
        <v>0.1</v>
      </c>
      <c r="AH635">
        <v>2</v>
      </c>
      <c r="AI635">
        <v>85737786</v>
      </c>
      <c r="AJ635">
        <v>651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2">
      <c r="A636">
        <f>ROW(Source!A361)</f>
        <v>361</v>
      </c>
      <c r="B636">
        <v>85737802</v>
      </c>
      <c r="C636">
        <v>85737775</v>
      </c>
      <c r="D636">
        <v>85199540</v>
      </c>
      <c r="E636">
        <v>1</v>
      </c>
      <c r="F636">
        <v>1</v>
      </c>
      <c r="G636">
        <v>1081</v>
      </c>
      <c r="H636">
        <v>3</v>
      </c>
      <c r="I636" t="s">
        <v>742</v>
      </c>
      <c r="J636" t="s">
        <v>743</v>
      </c>
      <c r="K636" t="s">
        <v>744</v>
      </c>
      <c r="L636">
        <v>1348</v>
      </c>
      <c r="N636">
        <v>1009</v>
      </c>
      <c r="O636" t="s">
        <v>700</v>
      </c>
      <c r="P636" t="s">
        <v>700</v>
      </c>
      <c r="Q636">
        <v>1000</v>
      </c>
      <c r="X636">
        <v>4.0000000000000002E-4</v>
      </c>
      <c r="Y636">
        <v>35445.93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 t="s">
        <v>42</v>
      </c>
      <c r="AG636">
        <v>4.0000000000000002E-4</v>
      </c>
      <c r="AH636">
        <v>2</v>
      </c>
      <c r="AI636">
        <v>85737787</v>
      </c>
      <c r="AJ636">
        <v>652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2">
      <c r="A637">
        <f>ROW(Source!A361)</f>
        <v>361</v>
      </c>
      <c r="B637">
        <v>85737803</v>
      </c>
      <c r="C637">
        <v>85737775</v>
      </c>
      <c r="D637">
        <v>85160203</v>
      </c>
      <c r="E637">
        <v>1081</v>
      </c>
      <c r="F637">
        <v>1</v>
      </c>
      <c r="G637">
        <v>1081</v>
      </c>
      <c r="H637">
        <v>3</v>
      </c>
      <c r="I637" t="s">
        <v>844</v>
      </c>
      <c r="J637" t="s">
        <v>3</v>
      </c>
      <c r="K637" t="s">
        <v>845</v>
      </c>
      <c r="L637">
        <v>1346</v>
      </c>
      <c r="N637">
        <v>1009</v>
      </c>
      <c r="O637" t="s">
        <v>723</v>
      </c>
      <c r="P637" t="s">
        <v>723</v>
      </c>
      <c r="Q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 t="s">
        <v>42</v>
      </c>
      <c r="AG637">
        <v>0</v>
      </c>
      <c r="AH637">
        <v>3</v>
      </c>
      <c r="AI637">
        <v>-1</v>
      </c>
      <c r="AJ637" t="s">
        <v>3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">
      <c r="A638">
        <f>ROW(Source!A361)</f>
        <v>361</v>
      </c>
      <c r="B638">
        <v>85737804</v>
      </c>
      <c r="C638">
        <v>85737775</v>
      </c>
      <c r="D638">
        <v>85179476</v>
      </c>
      <c r="E638">
        <v>1081</v>
      </c>
      <c r="F638">
        <v>1</v>
      </c>
      <c r="G638">
        <v>1081</v>
      </c>
      <c r="H638">
        <v>3</v>
      </c>
      <c r="I638" t="s">
        <v>840</v>
      </c>
      <c r="J638" t="s">
        <v>3</v>
      </c>
      <c r="K638" t="s">
        <v>841</v>
      </c>
      <c r="L638">
        <v>1354</v>
      </c>
      <c r="N638">
        <v>1010</v>
      </c>
      <c r="O638" t="s">
        <v>146</v>
      </c>
      <c r="P638" t="s">
        <v>146</v>
      </c>
      <c r="Q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 t="s">
        <v>42</v>
      </c>
      <c r="AG638">
        <v>0</v>
      </c>
      <c r="AH638">
        <v>3</v>
      </c>
      <c r="AI638">
        <v>-1</v>
      </c>
      <c r="AJ638" t="s">
        <v>3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">
      <c r="A639">
        <f>ROW(Source!A361)</f>
        <v>361</v>
      </c>
      <c r="B639">
        <v>85737805</v>
      </c>
      <c r="C639">
        <v>85737775</v>
      </c>
      <c r="D639">
        <v>85182368</v>
      </c>
      <c r="E639">
        <v>1081</v>
      </c>
      <c r="F639">
        <v>1</v>
      </c>
      <c r="G639">
        <v>1081</v>
      </c>
      <c r="H639">
        <v>3</v>
      </c>
      <c r="I639" t="s">
        <v>846</v>
      </c>
      <c r="J639" t="s">
        <v>3</v>
      </c>
      <c r="K639" t="s">
        <v>847</v>
      </c>
      <c r="L639">
        <v>1301</v>
      </c>
      <c r="N639">
        <v>1003</v>
      </c>
      <c r="O639" t="s">
        <v>156</v>
      </c>
      <c r="P639" t="s">
        <v>156</v>
      </c>
      <c r="Q639">
        <v>1</v>
      </c>
      <c r="X639">
        <v>100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 t="s">
        <v>42</v>
      </c>
      <c r="AG639">
        <v>100</v>
      </c>
      <c r="AH639">
        <v>3</v>
      </c>
      <c r="AI639">
        <v>-1</v>
      </c>
      <c r="AJ639" t="s">
        <v>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 x14ac:dyDescent="0.2">
      <c r="A640">
        <f>ROW(Source!A362)</f>
        <v>362</v>
      </c>
      <c r="B640">
        <v>85737791</v>
      </c>
      <c r="C640">
        <v>85737775</v>
      </c>
      <c r="D640">
        <v>85164021</v>
      </c>
      <c r="E640">
        <v>1081</v>
      </c>
      <c r="F640">
        <v>1</v>
      </c>
      <c r="G640">
        <v>1081</v>
      </c>
      <c r="H640">
        <v>1</v>
      </c>
      <c r="I640" t="s">
        <v>684</v>
      </c>
      <c r="J640" t="s">
        <v>3</v>
      </c>
      <c r="K640" t="s">
        <v>685</v>
      </c>
      <c r="L640">
        <v>1191</v>
      </c>
      <c r="N640">
        <v>1013</v>
      </c>
      <c r="O640" t="s">
        <v>686</v>
      </c>
      <c r="P640" t="s">
        <v>686</v>
      </c>
      <c r="Q640">
        <v>1</v>
      </c>
      <c r="X640">
        <v>33.700000000000003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1</v>
      </c>
      <c r="AF640" t="s">
        <v>141</v>
      </c>
      <c r="AG640">
        <v>46.506</v>
      </c>
      <c r="AH640">
        <v>2</v>
      </c>
      <c r="AI640">
        <v>85737776</v>
      </c>
      <c r="AJ640">
        <v>655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">
      <c r="A641">
        <f>ROW(Source!A362)</f>
        <v>362</v>
      </c>
      <c r="B641">
        <v>85737792</v>
      </c>
      <c r="C641">
        <v>85737775</v>
      </c>
      <c r="D641">
        <v>85229630</v>
      </c>
      <c r="E641">
        <v>1</v>
      </c>
      <c r="F641">
        <v>1</v>
      </c>
      <c r="G641">
        <v>1081</v>
      </c>
      <c r="H641">
        <v>2</v>
      </c>
      <c r="I641" t="s">
        <v>724</v>
      </c>
      <c r="J641" t="s">
        <v>725</v>
      </c>
      <c r="K641" t="s">
        <v>726</v>
      </c>
      <c r="L641">
        <v>1368</v>
      </c>
      <c r="N641">
        <v>1011</v>
      </c>
      <c r="O641" t="s">
        <v>690</v>
      </c>
      <c r="P641" t="s">
        <v>690</v>
      </c>
      <c r="Q641">
        <v>1</v>
      </c>
      <c r="X641">
        <v>1.19</v>
      </c>
      <c r="Y641">
        <v>0</v>
      </c>
      <c r="Z641">
        <v>3.18</v>
      </c>
      <c r="AA641">
        <v>0</v>
      </c>
      <c r="AB641">
        <v>0</v>
      </c>
      <c r="AC641">
        <v>0</v>
      </c>
      <c r="AD641">
        <v>1</v>
      </c>
      <c r="AE641">
        <v>0</v>
      </c>
      <c r="AF641" t="s">
        <v>140</v>
      </c>
      <c r="AG641">
        <v>1.7849999999999997</v>
      </c>
      <c r="AH641">
        <v>2</v>
      </c>
      <c r="AI641">
        <v>85737777</v>
      </c>
      <c r="AJ641">
        <v>656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x14ac:dyDescent="0.2">
      <c r="A642">
        <f>ROW(Source!A362)</f>
        <v>362</v>
      </c>
      <c r="B642">
        <v>85737793</v>
      </c>
      <c r="C642">
        <v>85737775</v>
      </c>
      <c r="D642">
        <v>85229932</v>
      </c>
      <c r="E642">
        <v>1</v>
      </c>
      <c r="F642">
        <v>1</v>
      </c>
      <c r="G642">
        <v>1081</v>
      </c>
      <c r="H642">
        <v>2</v>
      </c>
      <c r="I642" t="s">
        <v>704</v>
      </c>
      <c r="J642" t="s">
        <v>705</v>
      </c>
      <c r="K642" t="s">
        <v>706</v>
      </c>
      <c r="L642">
        <v>1368</v>
      </c>
      <c r="N642">
        <v>1011</v>
      </c>
      <c r="O642" t="s">
        <v>690</v>
      </c>
      <c r="P642" t="s">
        <v>690</v>
      </c>
      <c r="Q642">
        <v>1</v>
      </c>
      <c r="X642">
        <v>0.4</v>
      </c>
      <c r="Y642">
        <v>0</v>
      </c>
      <c r="Z642">
        <v>83.1</v>
      </c>
      <c r="AA642">
        <v>12.62</v>
      </c>
      <c r="AB642">
        <v>0</v>
      </c>
      <c r="AC642">
        <v>0</v>
      </c>
      <c r="AD642">
        <v>1</v>
      </c>
      <c r="AE642">
        <v>0</v>
      </c>
      <c r="AF642" t="s">
        <v>140</v>
      </c>
      <c r="AG642">
        <v>0.6</v>
      </c>
      <c r="AH642">
        <v>2</v>
      </c>
      <c r="AI642">
        <v>85737778</v>
      </c>
      <c r="AJ642">
        <v>657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x14ac:dyDescent="0.2">
      <c r="A643">
        <f>ROW(Source!A362)</f>
        <v>362</v>
      </c>
      <c r="B643">
        <v>85737794</v>
      </c>
      <c r="C643">
        <v>85737775</v>
      </c>
      <c r="D643">
        <v>85229166</v>
      </c>
      <c r="E643">
        <v>1</v>
      </c>
      <c r="F643">
        <v>1</v>
      </c>
      <c r="G643">
        <v>1081</v>
      </c>
      <c r="H643">
        <v>2</v>
      </c>
      <c r="I643" t="s">
        <v>727</v>
      </c>
      <c r="J643" t="s">
        <v>728</v>
      </c>
      <c r="K643" t="s">
        <v>729</v>
      </c>
      <c r="L643">
        <v>1368</v>
      </c>
      <c r="N643">
        <v>1011</v>
      </c>
      <c r="O643" t="s">
        <v>690</v>
      </c>
      <c r="P643" t="s">
        <v>690</v>
      </c>
      <c r="Q643">
        <v>1</v>
      </c>
      <c r="X643">
        <v>0.06</v>
      </c>
      <c r="Y643">
        <v>0</v>
      </c>
      <c r="Z643">
        <v>179.17</v>
      </c>
      <c r="AA643">
        <v>16.93</v>
      </c>
      <c r="AB643">
        <v>0</v>
      </c>
      <c r="AC643">
        <v>0</v>
      </c>
      <c r="AD643">
        <v>1</v>
      </c>
      <c r="AE643">
        <v>0</v>
      </c>
      <c r="AF643" t="s">
        <v>140</v>
      </c>
      <c r="AG643">
        <v>0.09</v>
      </c>
      <c r="AH643">
        <v>2</v>
      </c>
      <c r="AI643">
        <v>85737779</v>
      </c>
      <c r="AJ643">
        <v>658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2">
      <c r="A644">
        <f>ROW(Source!A362)</f>
        <v>362</v>
      </c>
      <c r="B644">
        <v>85737795</v>
      </c>
      <c r="C644">
        <v>85737775</v>
      </c>
      <c r="D644">
        <v>85198960</v>
      </c>
      <c r="E644">
        <v>1</v>
      </c>
      <c r="F644">
        <v>1</v>
      </c>
      <c r="G644">
        <v>1081</v>
      </c>
      <c r="H644">
        <v>3</v>
      </c>
      <c r="I644" t="s">
        <v>714</v>
      </c>
      <c r="J644" t="s">
        <v>715</v>
      </c>
      <c r="K644" t="s">
        <v>716</v>
      </c>
      <c r="L644">
        <v>1339</v>
      </c>
      <c r="N644">
        <v>1007</v>
      </c>
      <c r="O644" t="s">
        <v>694</v>
      </c>
      <c r="P644" t="s">
        <v>694</v>
      </c>
      <c r="Q644">
        <v>1</v>
      </c>
      <c r="X644">
        <v>5.8659999999999997E-2</v>
      </c>
      <c r="Y644">
        <v>7.07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 t="s">
        <v>42</v>
      </c>
      <c r="AG644">
        <v>5.8659999999999997E-2</v>
      </c>
      <c r="AH644">
        <v>2</v>
      </c>
      <c r="AI644">
        <v>85737780</v>
      </c>
      <c r="AJ644">
        <v>659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x14ac:dyDescent="0.2">
      <c r="A645">
        <f>ROW(Source!A362)</f>
        <v>362</v>
      </c>
      <c r="B645">
        <v>85737796</v>
      </c>
      <c r="C645">
        <v>85737775</v>
      </c>
      <c r="D645">
        <v>85200671</v>
      </c>
      <c r="E645">
        <v>1</v>
      </c>
      <c r="F645">
        <v>1</v>
      </c>
      <c r="G645">
        <v>1081</v>
      </c>
      <c r="H645">
        <v>3</v>
      </c>
      <c r="I645" t="s">
        <v>730</v>
      </c>
      <c r="J645" t="s">
        <v>731</v>
      </c>
      <c r="K645" t="s">
        <v>732</v>
      </c>
      <c r="L645">
        <v>1346</v>
      </c>
      <c r="N645">
        <v>1009</v>
      </c>
      <c r="O645" t="s">
        <v>723</v>
      </c>
      <c r="P645" t="s">
        <v>723</v>
      </c>
      <c r="Q645">
        <v>1</v>
      </c>
      <c r="X645">
        <v>0.05</v>
      </c>
      <c r="Y645">
        <v>37.979999999999997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0</v>
      </c>
      <c r="AF645" t="s">
        <v>42</v>
      </c>
      <c r="AG645">
        <v>0.05</v>
      </c>
      <c r="AH645">
        <v>2</v>
      </c>
      <c r="AI645">
        <v>85737781</v>
      </c>
      <c r="AJ645">
        <v>660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x14ac:dyDescent="0.2">
      <c r="A646">
        <f>ROW(Source!A362)</f>
        <v>362</v>
      </c>
      <c r="B646">
        <v>85737797</v>
      </c>
      <c r="C646">
        <v>85737775</v>
      </c>
      <c r="D646">
        <v>85199079</v>
      </c>
      <c r="E646">
        <v>1</v>
      </c>
      <c r="F646">
        <v>1</v>
      </c>
      <c r="G646">
        <v>1081</v>
      </c>
      <c r="H646">
        <v>3</v>
      </c>
      <c r="I646" t="s">
        <v>733</v>
      </c>
      <c r="J646" t="s">
        <v>734</v>
      </c>
      <c r="K646" t="s">
        <v>735</v>
      </c>
      <c r="L646">
        <v>1348</v>
      </c>
      <c r="N646">
        <v>1009</v>
      </c>
      <c r="O646" t="s">
        <v>700</v>
      </c>
      <c r="P646" t="s">
        <v>700</v>
      </c>
      <c r="Q646">
        <v>1000</v>
      </c>
      <c r="X646">
        <v>1.5999999999999999E-6</v>
      </c>
      <c r="Y646">
        <v>3234.81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0</v>
      </c>
      <c r="AF646" t="s">
        <v>42</v>
      </c>
      <c r="AG646">
        <v>1.5999999999999999E-6</v>
      </c>
      <c r="AH646">
        <v>2</v>
      </c>
      <c r="AI646">
        <v>85737782</v>
      </c>
      <c r="AJ646">
        <v>661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x14ac:dyDescent="0.2">
      <c r="A647">
        <f>ROW(Source!A362)</f>
        <v>362</v>
      </c>
      <c r="B647">
        <v>85737798</v>
      </c>
      <c r="C647">
        <v>85737775</v>
      </c>
      <c r="D647">
        <v>85198892</v>
      </c>
      <c r="E647">
        <v>1</v>
      </c>
      <c r="F647">
        <v>1</v>
      </c>
      <c r="G647">
        <v>1081</v>
      </c>
      <c r="H647">
        <v>3</v>
      </c>
      <c r="I647" t="s">
        <v>691</v>
      </c>
      <c r="J647" t="s">
        <v>692</v>
      </c>
      <c r="K647" t="s">
        <v>693</v>
      </c>
      <c r="L647">
        <v>1339</v>
      </c>
      <c r="N647">
        <v>1007</v>
      </c>
      <c r="O647" t="s">
        <v>694</v>
      </c>
      <c r="P647" t="s">
        <v>694</v>
      </c>
      <c r="Q647">
        <v>1</v>
      </c>
      <c r="X647">
        <v>0.19</v>
      </c>
      <c r="Y647">
        <v>53.42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 t="s">
        <v>42</v>
      </c>
      <c r="AG647">
        <v>0.19</v>
      </c>
      <c r="AH647">
        <v>2</v>
      </c>
      <c r="AI647">
        <v>85737783</v>
      </c>
      <c r="AJ647">
        <v>662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x14ac:dyDescent="0.2">
      <c r="A648">
        <f>ROW(Source!A362)</f>
        <v>362</v>
      </c>
      <c r="B648">
        <v>85737799</v>
      </c>
      <c r="C648">
        <v>85737775</v>
      </c>
      <c r="D648">
        <v>85199158</v>
      </c>
      <c r="E648">
        <v>1</v>
      </c>
      <c r="F648">
        <v>1</v>
      </c>
      <c r="G648">
        <v>1081</v>
      </c>
      <c r="H648">
        <v>3</v>
      </c>
      <c r="I648" t="s">
        <v>695</v>
      </c>
      <c r="J648" t="s">
        <v>696</v>
      </c>
      <c r="K648" t="s">
        <v>697</v>
      </c>
      <c r="L648">
        <v>1339</v>
      </c>
      <c r="N648">
        <v>1007</v>
      </c>
      <c r="O648" t="s">
        <v>694</v>
      </c>
      <c r="P648" t="s">
        <v>694</v>
      </c>
      <c r="Q648">
        <v>1</v>
      </c>
      <c r="X648">
        <v>0.34200000000000003</v>
      </c>
      <c r="Y648">
        <v>5.82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 t="s">
        <v>42</v>
      </c>
      <c r="AG648">
        <v>0.34200000000000003</v>
      </c>
      <c r="AH648">
        <v>2</v>
      </c>
      <c r="AI648">
        <v>85737784</v>
      </c>
      <c r="AJ648">
        <v>663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2">
      <c r="A649">
        <f>ROW(Source!A362)</f>
        <v>362</v>
      </c>
      <c r="B649">
        <v>85737800</v>
      </c>
      <c r="C649">
        <v>85737775</v>
      </c>
      <c r="D649">
        <v>85199230</v>
      </c>
      <c r="E649">
        <v>1</v>
      </c>
      <c r="F649">
        <v>1</v>
      </c>
      <c r="G649">
        <v>1081</v>
      </c>
      <c r="H649">
        <v>3</v>
      </c>
      <c r="I649" t="s">
        <v>736</v>
      </c>
      <c r="J649" t="s">
        <v>737</v>
      </c>
      <c r="K649" t="s">
        <v>738</v>
      </c>
      <c r="L649">
        <v>1348</v>
      </c>
      <c r="N649">
        <v>1009</v>
      </c>
      <c r="O649" t="s">
        <v>700</v>
      </c>
      <c r="P649" t="s">
        <v>700</v>
      </c>
      <c r="Q649">
        <v>1000</v>
      </c>
      <c r="X649">
        <v>8.7000000000000001E-4</v>
      </c>
      <c r="Y649">
        <v>16214.84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 t="s">
        <v>42</v>
      </c>
      <c r="AG649">
        <v>8.7000000000000001E-4</v>
      </c>
      <c r="AH649">
        <v>2</v>
      </c>
      <c r="AI649">
        <v>85737785</v>
      </c>
      <c r="AJ649">
        <v>664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x14ac:dyDescent="0.2">
      <c r="A650">
        <f>ROW(Source!A362)</f>
        <v>362</v>
      </c>
      <c r="B650">
        <v>85737801</v>
      </c>
      <c r="C650">
        <v>85737775</v>
      </c>
      <c r="D650">
        <v>85199398</v>
      </c>
      <c r="E650">
        <v>1</v>
      </c>
      <c r="F650">
        <v>1</v>
      </c>
      <c r="G650">
        <v>1081</v>
      </c>
      <c r="H650">
        <v>3</v>
      </c>
      <c r="I650" t="s">
        <v>739</v>
      </c>
      <c r="J650" t="s">
        <v>740</v>
      </c>
      <c r="K650" t="s">
        <v>741</v>
      </c>
      <c r="L650">
        <v>1346</v>
      </c>
      <c r="N650">
        <v>1009</v>
      </c>
      <c r="O650" t="s">
        <v>723</v>
      </c>
      <c r="P650" t="s">
        <v>723</v>
      </c>
      <c r="Q650">
        <v>1</v>
      </c>
      <c r="X650">
        <v>0.1</v>
      </c>
      <c r="Y650">
        <v>20.190000000000001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 t="s">
        <v>42</v>
      </c>
      <c r="AG650">
        <v>0.1</v>
      </c>
      <c r="AH650">
        <v>2</v>
      </c>
      <c r="AI650">
        <v>85737786</v>
      </c>
      <c r="AJ650">
        <v>665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x14ac:dyDescent="0.2">
      <c r="A651">
        <f>ROW(Source!A362)</f>
        <v>362</v>
      </c>
      <c r="B651">
        <v>85737802</v>
      </c>
      <c r="C651">
        <v>85737775</v>
      </c>
      <c r="D651">
        <v>85199540</v>
      </c>
      <c r="E651">
        <v>1</v>
      </c>
      <c r="F651">
        <v>1</v>
      </c>
      <c r="G651">
        <v>1081</v>
      </c>
      <c r="H651">
        <v>3</v>
      </c>
      <c r="I651" t="s">
        <v>742</v>
      </c>
      <c r="J651" t="s">
        <v>743</v>
      </c>
      <c r="K651" t="s">
        <v>744</v>
      </c>
      <c r="L651">
        <v>1348</v>
      </c>
      <c r="N651">
        <v>1009</v>
      </c>
      <c r="O651" t="s">
        <v>700</v>
      </c>
      <c r="P651" t="s">
        <v>700</v>
      </c>
      <c r="Q651">
        <v>1000</v>
      </c>
      <c r="X651">
        <v>4.0000000000000002E-4</v>
      </c>
      <c r="Y651">
        <v>35445.93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 t="s">
        <v>42</v>
      </c>
      <c r="AG651">
        <v>4.0000000000000002E-4</v>
      </c>
      <c r="AH651">
        <v>2</v>
      </c>
      <c r="AI651">
        <v>85737787</v>
      </c>
      <c r="AJ651">
        <v>666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x14ac:dyDescent="0.2">
      <c r="A652">
        <f>ROW(Source!A362)</f>
        <v>362</v>
      </c>
      <c r="B652">
        <v>85737803</v>
      </c>
      <c r="C652">
        <v>85737775</v>
      </c>
      <c r="D652">
        <v>85160203</v>
      </c>
      <c r="E652">
        <v>1081</v>
      </c>
      <c r="F652">
        <v>1</v>
      </c>
      <c r="G652">
        <v>1081</v>
      </c>
      <c r="H652">
        <v>3</v>
      </c>
      <c r="I652" t="s">
        <v>844</v>
      </c>
      <c r="J652" t="s">
        <v>3</v>
      </c>
      <c r="K652" t="s">
        <v>845</v>
      </c>
      <c r="L652">
        <v>1346</v>
      </c>
      <c r="N652">
        <v>1009</v>
      </c>
      <c r="O652" t="s">
        <v>723</v>
      </c>
      <c r="P652" t="s">
        <v>723</v>
      </c>
      <c r="Q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 t="s">
        <v>42</v>
      </c>
      <c r="AG652">
        <v>0</v>
      </c>
      <c r="AH652">
        <v>3</v>
      </c>
      <c r="AI652">
        <v>-1</v>
      </c>
      <c r="AJ652" t="s">
        <v>3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x14ac:dyDescent="0.2">
      <c r="A653">
        <f>ROW(Source!A362)</f>
        <v>362</v>
      </c>
      <c r="B653">
        <v>85737804</v>
      </c>
      <c r="C653">
        <v>85737775</v>
      </c>
      <c r="D653">
        <v>85179476</v>
      </c>
      <c r="E653">
        <v>1081</v>
      </c>
      <c r="F653">
        <v>1</v>
      </c>
      <c r="G653">
        <v>1081</v>
      </c>
      <c r="H653">
        <v>3</v>
      </c>
      <c r="I653" t="s">
        <v>840</v>
      </c>
      <c r="J653" t="s">
        <v>3</v>
      </c>
      <c r="K653" t="s">
        <v>841</v>
      </c>
      <c r="L653">
        <v>1354</v>
      </c>
      <c r="N653">
        <v>1010</v>
      </c>
      <c r="O653" t="s">
        <v>146</v>
      </c>
      <c r="P653" t="s">
        <v>146</v>
      </c>
      <c r="Q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 t="s">
        <v>42</v>
      </c>
      <c r="AG653">
        <v>0</v>
      </c>
      <c r="AH653">
        <v>3</v>
      </c>
      <c r="AI653">
        <v>-1</v>
      </c>
      <c r="AJ653" t="s">
        <v>3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x14ac:dyDescent="0.2">
      <c r="A654">
        <f>ROW(Source!A362)</f>
        <v>362</v>
      </c>
      <c r="B654">
        <v>85737805</v>
      </c>
      <c r="C654">
        <v>85737775</v>
      </c>
      <c r="D654">
        <v>85182368</v>
      </c>
      <c r="E654">
        <v>1081</v>
      </c>
      <c r="F654">
        <v>1</v>
      </c>
      <c r="G654">
        <v>1081</v>
      </c>
      <c r="H654">
        <v>3</v>
      </c>
      <c r="I654" t="s">
        <v>846</v>
      </c>
      <c r="J654" t="s">
        <v>3</v>
      </c>
      <c r="K654" t="s">
        <v>847</v>
      </c>
      <c r="L654">
        <v>1301</v>
      </c>
      <c r="N654">
        <v>1003</v>
      </c>
      <c r="O654" t="s">
        <v>156</v>
      </c>
      <c r="P654" t="s">
        <v>156</v>
      </c>
      <c r="Q654">
        <v>1</v>
      </c>
      <c r="X654">
        <v>100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 t="s">
        <v>42</v>
      </c>
      <c r="AG654">
        <v>100</v>
      </c>
      <c r="AH654">
        <v>3</v>
      </c>
      <c r="AI654">
        <v>-1</v>
      </c>
      <c r="AJ654" t="s">
        <v>3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x14ac:dyDescent="0.2">
      <c r="A655">
        <f>ROW(Source!A367)</f>
        <v>367</v>
      </c>
      <c r="B655">
        <v>85737825</v>
      </c>
      <c r="C655">
        <v>85737809</v>
      </c>
      <c r="D655">
        <v>85164021</v>
      </c>
      <c r="E655">
        <v>1081</v>
      </c>
      <c r="F655">
        <v>1</v>
      </c>
      <c r="G655">
        <v>1081</v>
      </c>
      <c r="H655">
        <v>1</v>
      </c>
      <c r="I655" t="s">
        <v>684</v>
      </c>
      <c r="J655" t="s">
        <v>3</v>
      </c>
      <c r="K655" t="s">
        <v>685</v>
      </c>
      <c r="L655">
        <v>1191</v>
      </c>
      <c r="N655">
        <v>1013</v>
      </c>
      <c r="O655" t="s">
        <v>686</v>
      </c>
      <c r="P655" t="s">
        <v>686</v>
      </c>
      <c r="Q655">
        <v>1</v>
      </c>
      <c r="X655">
        <v>33.700000000000003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1</v>
      </c>
      <c r="AF655" t="s">
        <v>141</v>
      </c>
      <c r="AG655">
        <v>46.506</v>
      </c>
      <c r="AH655">
        <v>2</v>
      </c>
      <c r="AI655">
        <v>85737810</v>
      </c>
      <c r="AJ655">
        <v>669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x14ac:dyDescent="0.2">
      <c r="A656">
        <f>ROW(Source!A367)</f>
        <v>367</v>
      </c>
      <c r="B656">
        <v>85737826</v>
      </c>
      <c r="C656">
        <v>85737809</v>
      </c>
      <c r="D656">
        <v>85229630</v>
      </c>
      <c r="E656">
        <v>1</v>
      </c>
      <c r="F656">
        <v>1</v>
      </c>
      <c r="G656">
        <v>1081</v>
      </c>
      <c r="H656">
        <v>2</v>
      </c>
      <c r="I656" t="s">
        <v>724</v>
      </c>
      <c r="J656" t="s">
        <v>725</v>
      </c>
      <c r="K656" t="s">
        <v>726</v>
      </c>
      <c r="L656">
        <v>1368</v>
      </c>
      <c r="N656">
        <v>1011</v>
      </c>
      <c r="O656" t="s">
        <v>690</v>
      </c>
      <c r="P656" t="s">
        <v>690</v>
      </c>
      <c r="Q656">
        <v>1</v>
      </c>
      <c r="X656">
        <v>1.19</v>
      </c>
      <c r="Y656">
        <v>0</v>
      </c>
      <c r="Z656">
        <v>3.18</v>
      </c>
      <c r="AA656">
        <v>0</v>
      </c>
      <c r="AB656">
        <v>0</v>
      </c>
      <c r="AC656">
        <v>0</v>
      </c>
      <c r="AD656">
        <v>1</v>
      </c>
      <c r="AE656">
        <v>0</v>
      </c>
      <c r="AF656" t="s">
        <v>140</v>
      </c>
      <c r="AG656">
        <v>1.7849999999999997</v>
      </c>
      <c r="AH656">
        <v>2</v>
      </c>
      <c r="AI656">
        <v>85737811</v>
      </c>
      <c r="AJ656">
        <v>670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x14ac:dyDescent="0.2">
      <c r="A657">
        <f>ROW(Source!A367)</f>
        <v>367</v>
      </c>
      <c r="B657">
        <v>85737827</v>
      </c>
      <c r="C657">
        <v>85737809</v>
      </c>
      <c r="D657">
        <v>85229932</v>
      </c>
      <c r="E657">
        <v>1</v>
      </c>
      <c r="F657">
        <v>1</v>
      </c>
      <c r="G657">
        <v>1081</v>
      </c>
      <c r="H657">
        <v>2</v>
      </c>
      <c r="I657" t="s">
        <v>704</v>
      </c>
      <c r="J657" t="s">
        <v>705</v>
      </c>
      <c r="K657" t="s">
        <v>706</v>
      </c>
      <c r="L657">
        <v>1368</v>
      </c>
      <c r="N657">
        <v>1011</v>
      </c>
      <c r="O657" t="s">
        <v>690</v>
      </c>
      <c r="P657" t="s">
        <v>690</v>
      </c>
      <c r="Q657">
        <v>1</v>
      </c>
      <c r="X657">
        <v>0.4</v>
      </c>
      <c r="Y657">
        <v>0</v>
      </c>
      <c r="Z657">
        <v>83.1</v>
      </c>
      <c r="AA657">
        <v>12.62</v>
      </c>
      <c r="AB657">
        <v>0</v>
      </c>
      <c r="AC657">
        <v>0</v>
      </c>
      <c r="AD657">
        <v>1</v>
      </c>
      <c r="AE657">
        <v>0</v>
      </c>
      <c r="AF657" t="s">
        <v>140</v>
      </c>
      <c r="AG657">
        <v>0.6</v>
      </c>
      <c r="AH657">
        <v>2</v>
      </c>
      <c r="AI657">
        <v>85737812</v>
      </c>
      <c r="AJ657">
        <v>671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x14ac:dyDescent="0.2">
      <c r="A658">
        <f>ROW(Source!A367)</f>
        <v>367</v>
      </c>
      <c r="B658">
        <v>85737828</v>
      </c>
      <c r="C658">
        <v>85737809</v>
      </c>
      <c r="D658">
        <v>85229166</v>
      </c>
      <c r="E658">
        <v>1</v>
      </c>
      <c r="F658">
        <v>1</v>
      </c>
      <c r="G658">
        <v>1081</v>
      </c>
      <c r="H658">
        <v>2</v>
      </c>
      <c r="I658" t="s">
        <v>727</v>
      </c>
      <c r="J658" t="s">
        <v>728</v>
      </c>
      <c r="K658" t="s">
        <v>729</v>
      </c>
      <c r="L658">
        <v>1368</v>
      </c>
      <c r="N658">
        <v>1011</v>
      </c>
      <c r="O658" t="s">
        <v>690</v>
      </c>
      <c r="P658" t="s">
        <v>690</v>
      </c>
      <c r="Q658">
        <v>1</v>
      </c>
      <c r="X658">
        <v>0.06</v>
      </c>
      <c r="Y658">
        <v>0</v>
      </c>
      <c r="Z658">
        <v>179.17</v>
      </c>
      <c r="AA658">
        <v>16.93</v>
      </c>
      <c r="AB658">
        <v>0</v>
      </c>
      <c r="AC658">
        <v>0</v>
      </c>
      <c r="AD658">
        <v>1</v>
      </c>
      <c r="AE658">
        <v>0</v>
      </c>
      <c r="AF658" t="s">
        <v>140</v>
      </c>
      <c r="AG658">
        <v>0.09</v>
      </c>
      <c r="AH658">
        <v>2</v>
      </c>
      <c r="AI658">
        <v>85737813</v>
      </c>
      <c r="AJ658">
        <v>672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x14ac:dyDescent="0.2">
      <c r="A659">
        <f>ROW(Source!A367)</f>
        <v>367</v>
      </c>
      <c r="B659">
        <v>85737829</v>
      </c>
      <c r="C659">
        <v>85737809</v>
      </c>
      <c r="D659">
        <v>85198960</v>
      </c>
      <c r="E659">
        <v>1</v>
      </c>
      <c r="F659">
        <v>1</v>
      </c>
      <c r="G659">
        <v>1081</v>
      </c>
      <c r="H659">
        <v>3</v>
      </c>
      <c r="I659" t="s">
        <v>714</v>
      </c>
      <c r="J659" t="s">
        <v>715</v>
      </c>
      <c r="K659" t="s">
        <v>716</v>
      </c>
      <c r="L659">
        <v>1339</v>
      </c>
      <c r="N659">
        <v>1007</v>
      </c>
      <c r="O659" t="s">
        <v>694</v>
      </c>
      <c r="P659" t="s">
        <v>694</v>
      </c>
      <c r="Q659">
        <v>1</v>
      </c>
      <c r="X659">
        <v>9.1999999999999998E-2</v>
      </c>
      <c r="Y659">
        <v>7.07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 t="s">
        <v>42</v>
      </c>
      <c r="AG659">
        <v>9.1999999999999998E-2</v>
      </c>
      <c r="AH659">
        <v>2</v>
      </c>
      <c r="AI659">
        <v>85737814</v>
      </c>
      <c r="AJ659">
        <v>673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x14ac:dyDescent="0.2">
      <c r="A660">
        <f>ROW(Source!A367)</f>
        <v>367</v>
      </c>
      <c r="B660">
        <v>85737830</v>
      </c>
      <c r="C660">
        <v>85737809</v>
      </c>
      <c r="D660">
        <v>85200671</v>
      </c>
      <c r="E660">
        <v>1</v>
      </c>
      <c r="F660">
        <v>1</v>
      </c>
      <c r="G660">
        <v>1081</v>
      </c>
      <c r="H660">
        <v>3</v>
      </c>
      <c r="I660" t="s">
        <v>730</v>
      </c>
      <c r="J660" t="s">
        <v>731</v>
      </c>
      <c r="K660" t="s">
        <v>732</v>
      </c>
      <c r="L660">
        <v>1346</v>
      </c>
      <c r="N660">
        <v>1009</v>
      </c>
      <c r="O660" t="s">
        <v>723</v>
      </c>
      <c r="P660" t="s">
        <v>723</v>
      </c>
      <c r="Q660">
        <v>1</v>
      </c>
      <c r="X660">
        <v>0.05</v>
      </c>
      <c r="Y660">
        <v>37.979999999999997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 t="s">
        <v>42</v>
      </c>
      <c r="AG660">
        <v>0.05</v>
      </c>
      <c r="AH660">
        <v>2</v>
      </c>
      <c r="AI660">
        <v>85737815</v>
      </c>
      <c r="AJ660">
        <v>674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2">
      <c r="A661">
        <f>ROW(Source!A367)</f>
        <v>367</v>
      </c>
      <c r="B661">
        <v>85737831</v>
      </c>
      <c r="C661">
        <v>85737809</v>
      </c>
      <c r="D661">
        <v>85199079</v>
      </c>
      <c r="E661">
        <v>1</v>
      </c>
      <c r="F661">
        <v>1</v>
      </c>
      <c r="G661">
        <v>1081</v>
      </c>
      <c r="H661">
        <v>3</v>
      </c>
      <c r="I661" t="s">
        <v>733</v>
      </c>
      <c r="J661" t="s">
        <v>734</v>
      </c>
      <c r="K661" t="s">
        <v>735</v>
      </c>
      <c r="L661">
        <v>1348</v>
      </c>
      <c r="N661">
        <v>1009</v>
      </c>
      <c r="O661" t="s">
        <v>700</v>
      </c>
      <c r="P661" t="s">
        <v>700</v>
      </c>
      <c r="Q661">
        <v>1000</v>
      </c>
      <c r="X661">
        <v>2.5000000000000002E-6</v>
      </c>
      <c r="Y661">
        <v>3234.81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 t="s">
        <v>42</v>
      </c>
      <c r="AG661">
        <v>2.5000000000000002E-6</v>
      </c>
      <c r="AH661">
        <v>2</v>
      </c>
      <c r="AI661">
        <v>85737816</v>
      </c>
      <c r="AJ661">
        <v>675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x14ac:dyDescent="0.2">
      <c r="A662">
        <f>ROW(Source!A367)</f>
        <v>367</v>
      </c>
      <c r="B662">
        <v>85737832</v>
      </c>
      <c r="C662">
        <v>85737809</v>
      </c>
      <c r="D662">
        <v>85198892</v>
      </c>
      <c r="E662">
        <v>1</v>
      </c>
      <c r="F662">
        <v>1</v>
      </c>
      <c r="G662">
        <v>1081</v>
      </c>
      <c r="H662">
        <v>3</v>
      </c>
      <c r="I662" t="s">
        <v>691</v>
      </c>
      <c r="J662" t="s">
        <v>692</v>
      </c>
      <c r="K662" t="s">
        <v>693</v>
      </c>
      <c r="L662">
        <v>1339</v>
      </c>
      <c r="N662">
        <v>1007</v>
      </c>
      <c r="O662" t="s">
        <v>694</v>
      </c>
      <c r="P662" t="s">
        <v>694</v>
      </c>
      <c r="Q662">
        <v>1</v>
      </c>
      <c r="X662">
        <v>0.19</v>
      </c>
      <c r="Y662">
        <v>53.42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 t="s">
        <v>42</v>
      </c>
      <c r="AG662">
        <v>0.19</v>
      </c>
      <c r="AH662">
        <v>2</v>
      </c>
      <c r="AI662">
        <v>85737817</v>
      </c>
      <c r="AJ662">
        <v>676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x14ac:dyDescent="0.2">
      <c r="A663">
        <f>ROW(Source!A367)</f>
        <v>367</v>
      </c>
      <c r="B663">
        <v>85737833</v>
      </c>
      <c r="C663">
        <v>85737809</v>
      </c>
      <c r="D663">
        <v>85199158</v>
      </c>
      <c r="E663">
        <v>1</v>
      </c>
      <c r="F663">
        <v>1</v>
      </c>
      <c r="G663">
        <v>1081</v>
      </c>
      <c r="H663">
        <v>3</v>
      </c>
      <c r="I663" t="s">
        <v>695</v>
      </c>
      <c r="J663" t="s">
        <v>696</v>
      </c>
      <c r="K663" t="s">
        <v>697</v>
      </c>
      <c r="L663">
        <v>1339</v>
      </c>
      <c r="N663">
        <v>1007</v>
      </c>
      <c r="O663" t="s">
        <v>694</v>
      </c>
      <c r="P663" t="s">
        <v>694</v>
      </c>
      <c r="Q663">
        <v>1</v>
      </c>
      <c r="X663">
        <v>0.34200000000000003</v>
      </c>
      <c r="Y663">
        <v>5.82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0</v>
      </c>
      <c r="AF663" t="s">
        <v>42</v>
      </c>
      <c r="AG663">
        <v>0.34200000000000003</v>
      </c>
      <c r="AH663">
        <v>2</v>
      </c>
      <c r="AI663">
        <v>85737818</v>
      </c>
      <c r="AJ663">
        <v>677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x14ac:dyDescent="0.2">
      <c r="A664">
        <f>ROW(Source!A367)</f>
        <v>367</v>
      </c>
      <c r="B664">
        <v>85737834</v>
      </c>
      <c r="C664">
        <v>85737809</v>
      </c>
      <c r="D664">
        <v>85199230</v>
      </c>
      <c r="E664">
        <v>1</v>
      </c>
      <c r="F664">
        <v>1</v>
      </c>
      <c r="G664">
        <v>1081</v>
      </c>
      <c r="H664">
        <v>3</v>
      </c>
      <c r="I664" t="s">
        <v>736</v>
      </c>
      <c r="J664" t="s">
        <v>737</v>
      </c>
      <c r="K664" t="s">
        <v>738</v>
      </c>
      <c r="L664">
        <v>1348</v>
      </c>
      <c r="N664">
        <v>1009</v>
      </c>
      <c r="O664" t="s">
        <v>700</v>
      </c>
      <c r="P664" t="s">
        <v>700</v>
      </c>
      <c r="Q664">
        <v>1000</v>
      </c>
      <c r="X664">
        <v>8.7000000000000001E-4</v>
      </c>
      <c r="Y664">
        <v>16214.84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0</v>
      </c>
      <c r="AF664" t="s">
        <v>42</v>
      </c>
      <c r="AG664">
        <v>8.7000000000000001E-4</v>
      </c>
      <c r="AH664">
        <v>2</v>
      </c>
      <c r="AI664">
        <v>85737819</v>
      </c>
      <c r="AJ664">
        <v>678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 x14ac:dyDescent="0.2">
      <c r="A665">
        <f>ROW(Source!A367)</f>
        <v>367</v>
      </c>
      <c r="B665">
        <v>85737835</v>
      </c>
      <c r="C665">
        <v>85737809</v>
      </c>
      <c r="D665">
        <v>85199398</v>
      </c>
      <c r="E665">
        <v>1</v>
      </c>
      <c r="F665">
        <v>1</v>
      </c>
      <c r="G665">
        <v>1081</v>
      </c>
      <c r="H665">
        <v>3</v>
      </c>
      <c r="I665" t="s">
        <v>739</v>
      </c>
      <c r="J665" t="s">
        <v>740</v>
      </c>
      <c r="K665" t="s">
        <v>741</v>
      </c>
      <c r="L665">
        <v>1346</v>
      </c>
      <c r="N665">
        <v>1009</v>
      </c>
      <c r="O665" t="s">
        <v>723</v>
      </c>
      <c r="P665" t="s">
        <v>723</v>
      </c>
      <c r="Q665">
        <v>1</v>
      </c>
      <c r="X665">
        <v>0.1</v>
      </c>
      <c r="Y665">
        <v>20.190000000000001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 t="s">
        <v>42</v>
      </c>
      <c r="AG665">
        <v>0.1</v>
      </c>
      <c r="AH665">
        <v>2</v>
      </c>
      <c r="AI665">
        <v>85737820</v>
      </c>
      <c r="AJ665">
        <v>679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x14ac:dyDescent="0.2">
      <c r="A666">
        <f>ROW(Source!A367)</f>
        <v>367</v>
      </c>
      <c r="B666">
        <v>85737836</v>
      </c>
      <c r="C666">
        <v>85737809</v>
      </c>
      <c r="D666">
        <v>85199540</v>
      </c>
      <c r="E666">
        <v>1</v>
      </c>
      <c r="F666">
        <v>1</v>
      </c>
      <c r="G666">
        <v>1081</v>
      </c>
      <c r="H666">
        <v>3</v>
      </c>
      <c r="I666" t="s">
        <v>742</v>
      </c>
      <c r="J666" t="s">
        <v>743</v>
      </c>
      <c r="K666" t="s">
        <v>744</v>
      </c>
      <c r="L666">
        <v>1348</v>
      </c>
      <c r="N666">
        <v>1009</v>
      </c>
      <c r="O666" t="s">
        <v>700</v>
      </c>
      <c r="P666" t="s">
        <v>700</v>
      </c>
      <c r="Q666">
        <v>1000</v>
      </c>
      <c r="X666">
        <v>4.0000000000000002E-4</v>
      </c>
      <c r="Y666">
        <v>35445.93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 t="s">
        <v>42</v>
      </c>
      <c r="AG666">
        <v>4.0000000000000002E-4</v>
      </c>
      <c r="AH666">
        <v>2</v>
      </c>
      <c r="AI666">
        <v>85737821</v>
      </c>
      <c r="AJ666">
        <v>680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2">
      <c r="A667">
        <f>ROW(Source!A367)</f>
        <v>367</v>
      </c>
      <c r="B667">
        <v>85737837</v>
      </c>
      <c r="C667">
        <v>85737809</v>
      </c>
      <c r="D667">
        <v>85160203</v>
      </c>
      <c r="E667">
        <v>1081</v>
      </c>
      <c r="F667">
        <v>1</v>
      </c>
      <c r="G667">
        <v>1081</v>
      </c>
      <c r="H667">
        <v>3</v>
      </c>
      <c r="I667" t="s">
        <v>844</v>
      </c>
      <c r="J667" t="s">
        <v>3</v>
      </c>
      <c r="K667" t="s">
        <v>845</v>
      </c>
      <c r="L667">
        <v>1346</v>
      </c>
      <c r="N667">
        <v>1009</v>
      </c>
      <c r="O667" t="s">
        <v>723</v>
      </c>
      <c r="P667" t="s">
        <v>723</v>
      </c>
      <c r="Q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 t="s">
        <v>42</v>
      </c>
      <c r="AG667">
        <v>0</v>
      </c>
      <c r="AH667">
        <v>3</v>
      </c>
      <c r="AI667">
        <v>-1</v>
      </c>
      <c r="AJ667" t="s">
        <v>3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x14ac:dyDescent="0.2">
      <c r="A668">
        <f>ROW(Source!A367)</f>
        <v>367</v>
      </c>
      <c r="B668">
        <v>85737838</v>
      </c>
      <c r="C668">
        <v>85737809</v>
      </c>
      <c r="D668">
        <v>85179476</v>
      </c>
      <c r="E668">
        <v>1081</v>
      </c>
      <c r="F668">
        <v>1</v>
      </c>
      <c r="G668">
        <v>1081</v>
      </c>
      <c r="H668">
        <v>3</v>
      </c>
      <c r="I668" t="s">
        <v>840</v>
      </c>
      <c r="J668" t="s">
        <v>3</v>
      </c>
      <c r="K668" t="s">
        <v>841</v>
      </c>
      <c r="L668">
        <v>1354</v>
      </c>
      <c r="N668">
        <v>1010</v>
      </c>
      <c r="O668" t="s">
        <v>146</v>
      </c>
      <c r="P668" t="s">
        <v>146</v>
      </c>
      <c r="Q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 t="s">
        <v>42</v>
      </c>
      <c r="AG668">
        <v>0</v>
      </c>
      <c r="AH668">
        <v>3</v>
      </c>
      <c r="AI668">
        <v>-1</v>
      </c>
      <c r="AJ668" t="s">
        <v>3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 x14ac:dyDescent="0.2">
      <c r="A669">
        <f>ROW(Source!A367)</f>
        <v>367</v>
      </c>
      <c r="B669">
        <v>85737839</v>
      </c>
      <c r="C669">
        <v>85737809</v>
      </c>
      <c r="D669">
        <v>85182368</v>
      </c>
      <c r="E669">
        <v>1081</v>
      </c>
      <c r="F669">
        <v>1</v>
      </c>
      <c r="G669">
        <v>1081</v>
      </c>
      <c r="H669">
        <v>3</v>
      </c>
      <c r="I669" t="s">
        <v>846</v>
      </c>
      <c r="J669" t="s">
        <v>3</v>
      </c>
      <c r="K669" t="s">
        <v>847</v>
      </c>
      <c r="L669">
        <v>1301</v>
      </c>
      <c r="N669">
        <v>1003</v>
      </c>
      <c r="O669" t="s">
        <v>156</v>
      </c>
      <c r="P669" t="s">
        <v>156</v>
      </c>
      <c r="Q669">
        <v>1</v>
      </c>
      <c r="X669">
        <v>100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42</v>
      </c>
      <c r="AG669">
        <v>100</v>
      </c>
      <c r="AH669">
        <v>3</v>
      </c>
      <c r="AI669">
        <v>-1</v>
      </c>
      <c r="AJ669" t="s">
        <v>3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 x14ac:dyDescent="0.2">
      <c r="A670">
        <f>ROW(Source!A368)</f>
        <v>368</v>
      </c>
      <c r="B670">
        <v>85737825</v>
      </c>
      <c r="C670">
        <v>85737809</v>
      </c>
      <c r="D670">
        <v>85164021</v>
      </c>
      <c r="E670">
        <v>1081</v>
      </c>
      <c r="F670">
        <v>1</v>
      </c>
      <c r="G670">
        <v>1081</v>
      </c>
      <c r="H670">
        <v>1</v>
      </c>
      <c r="I670" t="s">
        <v>684</v>
      </c>
      <c r="J670" t="s">
        <v>3</v>
      </c>
      <c r="K670" t="s">
        <v>685</v>
      </c>
      <c r="L670">
        <v>1191</v>
      </c>
      <c r="N670">
        <v>1013</v>
      </c>
      <c r="O670" t="s">
        <v>686</v>
      </c>
      <c r="P670" t="s">
        <v>686</v>
      </c>
      <c r="Q670">
        <v>1</v>
      </c>
      <c r="X670">
        <v>33.700000000000003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1</v>
      </c>
      <c r="AF670" t="s">
        <v>141</v>
      </c>
      <c r="AG670">
        <v>46.506</v>
      </c>
      <c r="AH670">
        <v>2</v>
      </c>
      <c r="AI670">
        <v>85737810</v>
      </c>
      <c r="AJ670">
        <v>683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x14ac:dyDescent="0.2">
      <c r="A671">
        <f>ROW(Source!A368)</f>
        <v>368</v>
      </c>
      <c r="B671">
        <v>85737826</v>
      </c>
      <c r="C671">
        <v>85737809</v>
      </c>
      <c r="D671">
        <v>85229630</v>
      </c>
      <c r="E671">
        <v>1</v>
      </c>
      <c r="F671">
        <v>1</v>
      </c>
      <c r="G671">
        <v>1081</v>
      </c>
      <c r="H671">
        <v>2</v>
      </c>
      <c r="I671" t="s">
        <v>724</v>
      </c>
      <c r="J671" t="s">
        <v>725</v>
      </c>
      <c r="K671" t="s">
        <v>726</v>
      </c>
      <c r="L671">
        <v>1368</v>
      </c>
      <c r="N671">
        <v>1011</v>
      </c>
      <c r="O671" t="s">
        <v>690</v>
      </c>
      <c r="P671" t="s">
        <v>690</v>
      </c>
      <c r="Q671">
        <v>1</v>
      </c>
      <c r="X671">
        <v>1.19</v>
      </c>
      <c r="Y671">
        <v>0</v>
      </c>
      <c r="Z671">
        <v>3.18</v>
      </c>
      <c r="AA671">
        <v>0</v>
      </c>
      <c r="AB671">
        <v>0</v>
      </c>
      <c r="AC671">
        <v>0</v>
      </c>
      <c r="AD671">
        <v>1</v>
      </c>
      <c r="AE671">
        <v>0</v>
      </c>
      <c r="AF671" t="s">
        <v>140</v>
      </c>
      <c r="AG671">
        <v>1.7849999999999997</v>
      </c>
      <c r="AH671">
        <v>2</v>
      </c>
      <c r="AI671">
        <v>85737811</v>
      </c>
      <c r="AJ671">
        <v>684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x14ac:dyDescent="0.2">
      <c r="A672">
        <f>ROW(Source!A368)</f>
        <v>368</v>
      </c>
      <c r="B672">
        <v>85737827</v>
      </c>
      <c r="C672">
        <v>85737809</v>
      </c>
      <c r="D672">
        <v>85229932</v>
      </c>
      <c r="E672">
        <v>1</v>
      </c>
      <c r="F672">
        <v>1</v>
      </c>
      <c r="G672">
        <v>1081</v>
      </c>
      <c r="H672">
        <v>2</v>
      </c>
      <c r="I672" t="s">
        <v>704</v>
      </c>
      <c r="J672" t="s">
        <v>705</v>
      </c>
      <c r="K672" t="s">
        <v>706</v>
      </c>
      <c r="L672">
        <v>1368</v>
      </c>
      <c r="N672">
        <v>1011</v>
      </c>
      <c r="O672" t="s">
        <v>690</v>
      </c>
      <c r="P672" t="s">
        <v>690</v>
      </c>
      <c r="Q672">
        <v>1</v>
      </c>
      <c r="X672">
        <v>0.4</v>
      </c>
      <c r="Y672">
        <v>0</v>
      </c>
      <c r="Z672">
        <v>83.1</v>
      </c>
      <c r="AA672">
        <v>12.62</v>
      </c>
      <c r="AB672">
        <v>0</v>
      </c>
      <c r="AC672">
        <v>0</v>
      </c>
      <c r="AD672">
        <v>1</v>
      </c>
      <c r="AE672">
        <v>0</v>
      </c>
      <c r="AF672" t="s">
        <v>140</v>
      </c>
      <c r="AG672">
        <v>0.6</v>
      </c>
      <c r="AH672">
        <v>2</v>
      </c>
      <c r="AI672">
        <v>85737812</v>
      </c>
      <c r="AJ672">
        <v>685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x14ac:dyDescent="0.2">
      <c r="A673">
        <f>ROW(Source!A368)</f>
        <v>368</v>
      </c>
      <c r="B673">
        <v>85737828</v>
      </c>
      <c r="C673">
        <v>85737809</v>
      </c>
      <c r="D673">
        <v>85229166</v>
      </c>
      <c r="E673">
        <v>1</v>
      </c>
      <c r="F673">
        <v>1</v>
      </c>
      <c r="G673">
        <v>1081</v>
      </c>
      <c r="H673">
        <v>2</v>
      </c>
      <c r="I673" t="s">
        <v>727</v>
      </c>
      <c r="J673" t="s">
        <v>728</v>
      </c>
      <c r="K673" t="s">
        <v>729</v>
      </c>
      <c r="L673">
        <v>1368</v>
      </c>
      <c r="N673">
        <v>1011</v>
      </c>
      <c r="O673" t="s">
        <v>690</v>
      </c>
      <c r="P673" t="s">
        <v>690</v>
      </c>
      <c r="Q673">
        <v>1</v>
      </c>
      <c r="X673">
        <v>0.06</v>
      </c>
      <c r="Y673">
        <v>0</v>
      </c>
      <c r="Z673">
        <v>179.17</v>
      </c>
      <c r="AA673">
        <v>16.93</v>
      </c>
      <c r="AB673">
        <v>0</v>
      </c>
      <c r="AC673">
        <v>0</v>
      </c>
      <c r="AD673">
        <v>1</v>
      </c>
      <c r="AE673">
        <v>0</v>
      </c>
      <c r="AF673" t="s">
        <v>140</v>
      </c>
      <c r="AG673">
        <v>0.09</v>
      </c>
      <c r="AH673">
        <v>2</v>
      </c>
      <c r="AI673">
        <v>85737813</v>
      </c>
      <c r="AJ673">
        <v>686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x14ac:dyDescent="0.2">
      <c r="A674">
        <f>ROW(Source!A368)</f>
        <v>368</v>
      </c>
      <c r="B674">
        <v>85737829</v>
      </c>
      <c r="C674">
        <v>85737809</v>
      </c>
      <c r="D674">
        <v>85198960</v>
      </c>
      <c r="E674">
        <v>1</v>
      </c>
      <c r="F674">
        <v>1</v>
      </c>
      <c r="G674">
        <v>1081</v>
      </c>
      <c r="H674">
        <v>3</v>
      </c>
      <c r="I674" t="s">
        <v>714</v>
      </c>
      <c r="J674" t="s">
        <v>715</v>
      </c>
      <c r="K674" t="s">
        <v>716</v>
      </c>
      <c r="L674">
        <v>1339</v>
      </c>
      <c r="N674">
        <v>1007</v>
      </c>
      <c r="O674" t="s">
        <v>694</v>
      </c>
      <c r="P674" t="s">
        <v>694</v>
      </c>
      <c r="Q674">
        <v>1</v>
      </c>
      <c r="X674">
        <v>9.1999999999999998E-2</v>
      </c>
      <c r="Y674">
        <v>7.07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 t="s">
        <v>42</v>
      </c>
      <c r="AG674">
        <v>9.1999999999999998E-2</v>
      </c>
      <c r="AH674">
        <v>2</v>
      </c>
      <c r="AI674">
        <v>85737814</v>
      </c>
      <c r="AJ674">
        <v>687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</row>
    <row r="675" spans="1:44" x14ac:dyDescent="0.2">
      <c r="A675">
        <f>ROW(Source!A368)</f>
        <v>368</v>
      </c>
      <c r="B675">
        <v>85737830</v>
      </c>
      <c r="C675">
        <v>85737809</v>
      </c>
      <c r="D675">
        <v>85200671</v>
      </c>
      <c r="E675">
        <v>1</v>
      </c>
      <c r="F675">
        <v>1</v>
      </c>
      <c r="G675">
        <v>1081</v>
      </c>
      <c r="H675">
        <v>3</v>
      </c>
      <c r="I675" t="s">
        <v>730</v>
      </c>
      <c r="J675" t="s">
        <v>731</v>
      </c>
      <c r="K675" t="s">
        <v>732</v>
      </c>
      <c r="L675">
        <v>1346</v>
      </c>
      <c r="N675">
        <v>1009</v>
      </c>
      <c r="O675" t="s">
        <v>723</v>
      </c>
      <c r="P675" t="s">
        <v>723</v>
      </c>
      <c r="Q675">
        <v>1</v>
      </c>
      <c r="X675">
        <v>0.05</v>
      </c>
      <c r="Y675">
        <v>37.979999999999997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 t="s">
        <v>42</v>
      </c>
      <c r="AG675">
        <v>0.05</v>
      </c>
      <c r="AH675">
        <v>2</v>
      </c>
      <c r="AI675">
        <v>85737815</v>
      </c>
      <c r="AJ675">
        <v>688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x14ac:dyDescent="0.2">
      <c r="A676">
        <f>ROW(Source!A368)</f>
        <v>368</v>
      </c>
      <c r="B676">
        <v>85737831</v>
      </c>
      <c r="C676">
        <v>85737809</v>
      </c>
      <c r="D676">
        <v>85199079</v>
      </c>
      <c r="E676">
        <v>1</v>
      </c>
      <c r="F676">
        <v>1</v>
      </c>
      <c r="G676">
        <v>1081</v>
      </c>
      <c r="H676">
        <v>3</v>
      </c>
      <c r="I676" t="s">
        <v>733</v>
      </c>
      <c r="J676" t="s">
        <v>734</v>
      </c>
      <c r="K676" t="s">
        <v>735</v>
      </c>
      <c r="L676">
        <v>1348</v>
      </c>
      <c r="N676">
        <v>1009</v>
      </c>
      <c r="O676" t="s">
        <v>700</v>
      </c>
      <c r="P676" t="s">
        <v>700</v>
      </c>
      <c r="Q676">
        <v>1000</v>
      </c>
      <c r="X676">
        <v>2.5000000000000002E-6</v>
      </c>
      <c r="Y676">
        <v>3234.81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0</v>
      </c>
      <c r="AF676" t="s">
        <v>42</v>
      </c>
      <c r="AG676">
        <v>2.5000000000000002E-6</v>
      </c>
      <c r="AH676">
        <v>2</v>
      </c>
      <c r="AI676">
        <v>85737816</v>
      </c>
      <c r="AJ676">
        <v>689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x14ac:dyDescent="0.2">
      <c r="A677">
        <f>ROW(Source!A368)</f>
        <v>368</v>
      </c>
      <c r="B677">
        <v>85737832</v>
      </c>
      <c r="C677">
        <v>85737809</v>
      </c>
      <c r="D677">
        <v>85198892</v>
      </c>
      <c r="E677">
        <v>1</v>
      </c>
      <c r="F677">
        <v>1</v>
      </c>
      <c r="G677">
        <v>1081</v>
      </c>
      <c r="H677">
        <v>3</v>
      </c>
      <c r="I677" t="s">
        <v>691</v>
      </c>
      <c r="J677" t="s">
        <v>692</v>
      </c>
      <c r="K677" t="s">
        <v>693</v>
      </c>
      <c r="L677">
        <v>1339</v>
      </c>
      <c r="N677">
        <v>1007</v>
      </c>
      <c r="O677" t="s">
        <v>694</v>
      </c>
      <c r="P677" t="s">
        <v>694</v>
      </c>
      <c r="Q677">
        <v>1</v>
      </c>
      <c r="X677">
        <v>0.19</v>
      </c>
      <c r="Y677">
        <v>53.42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 t="s">
        <v>42</v>
      </c>
      <c r="AG677">
        <v>0.19</v>
      </c>
      <c r="AH677">
        <v>2</v>
      </c>
      <c r="AI677">
        <v>85737817</v>
      </c>
      <c r="AJ677">
        <v>690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x14ac:dyDescent="0.2">
      <c r="A678">
        <f>ROW(Source!A368)</f>
        <v>368</v>
      </c>
      <c r="B678">
        <v>85737833</v>
      </c>
      <c r="C678">
        <v>85737809</v>
      </c>
      <c r="D678">
        <v>85199158</v>
      </c>
      <c r="E678">
        <v>1</v>
      </c>
      <c r="F678">
        <v>1</v>
      </c>
      <c r="G678">
        <v>1081</v>
      </c>
      <c r="H678">
        <v>3</v>
      </c>
      <c r="I678" t="s">
        <v>695</v>
      </c>
      <c r="J678" t="s">
        <v>696</v>
      </c>
      <c r="K678" t="s">
        <v>697</v>
      </c>
      <c r="L678">
        <v>1339</v>
      </c>
      <c r="N678">
        <v>1007</v>
      </c>
      <c r="O678" t="s">
        <v>694</v>
      </c>
      <c r="P678" t="s">
        <v>694</v>
      </c>
      <c r="Q678">
        <v>1</v>
      </c>
      <c r="X678">
        <v>0.34200000000000003</v>
      </c>
      <c r="Y678">
        <v>5.82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 t="s">
        <v>42</v>
      </c>
      <c r="AG678">
        <v>0.34200000000000003</v>
      </c>
      <c r="AH678">
        <v>2</v>
      </c>
      <c r="AI678">
        <v>85737818</v>
      </c>
      <c r="AJ678">
        <v>691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x14ac:dyDescent="0.2">
      <c r="A679">
        <f>ROW(Source!A368)</f>
        <v>368</v>
      </c>
      <c r="B679">
        <v>85737834</v>
      </c>
      <c r="C679">
        <v>85737809</v>
      </c>
      <c r="D679">
        <v>85199230</v>
      </c>
      <c r="E679">
        <v>1</v>
      </c>
      <c r="F679">
        <v>1</v>
      </c>
      <c r="G679">
        <v>1081</v>
      </c>
      <c r="H679">
        <v>3</v>
      </c>
      <c r="I679" t="s">
        <v>736</v>
      </c>
      <c r="J679" t="s">
        <v>737</v>
      </c>
      <c r="K679" t="s">
        <v>738</v>
      </c>
      <c r="L679">
        <v>1348</v>
      </c>
      <c r="N679">
        <v>1009</v>
      </c>
      <c r="O679" t="s">
        <v>700</v>
      </c>
      <c r="P679" t="s">
        <v>700</v>
      </c>
      <c r="Q679">
        <v>1000</v>
      </c>
      <c r="X679">
        <v>8.7000000000000001E-4</v>
      </c>
      <c r="Y679">
        <v>16214.84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 t="s">
        <v>42</v>
      </c>
      <c r="AG679">
        <v>8.7000000000000001E-4</v>
      </c>
      <c r="AH679">
        <v>2</v>
      </c>
      <c r="AI679">
        <v>85737819</v>
      </c>
      <c r="AJ679">
        <v>692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x14ac:dyDescent="0.2">
      <c r="A680">
        <f>ROW(Source!A368)</f>
        <v>368</v>
      </c>
      <c r="B680">
        <v>85737835</v>
      </c>
      <c r="C680">
        <v>85737809</v>
      </c>
      <c r="D680">
        <v>85199398</v>
      </c>
      <c r="E680">
        <v>1</v>
      </c>
      <c r="F680">
        <v>1</v>
      </c>
      <c r="G680">
        <v>1081</v>
      </c>
      <c r="H680">
        <v>3</v>
      </c>
      <c r="I680" t="s">
        <v>739</v>
      </c>
      <c r="J680" t="s">
        <v>740</v>
      </c>
      <c r="K680" t="s">
        <v>741</v>
      </c>
      <c r="L680">
        <v>1346</v>
      </c>
      <c r="N680">
        <v>1009</v>
      </c>
      <c r="O680" t="s">
        <v>723</v>
      </c>
      <c r="P680" t="s">
        <v>723</v>
      </c>
      <c r="Q680">
        <v>1</v>
      </c>
      <c r="X680">
        <v>0.1</v>
      </c>
      <c r="Y680">
        <v>20.190000000000001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 t="s">
        <v>42</v>
      </c>
      <c r="AG680">
        <v>0.1</v>
      </c>
      <c r="AH680">
        <v>2</v>
      </c>
      <c r="AI680">
        <v>85737820</v>
      </c>
      <c r="AJ680">
        <v>693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x14ac:dyDescent="0.2">
      <c r="A681">
        <f>ROW(Source!A368)</f>
        <v>368</v>
      </c>
      <c r="B681">
        <v>85737836</v>
      </c>
      <c r="C681">
        <v>85737809</v>
      </c>
      <c r="D681">
        <v>85199540</v>
      </c>
      <c r="E681">
        <v>1</v>
      </c>
      <c r="F681">
        <v>1</v>
      </c>
      <c r="G681">
        <v>1081</v>
      </c>
      <c r="H681">
        <v>3</v>
      </c>
      <c r="I681" t="s">
        <v>742</v>
      </c>
      <c r="J681" t="s">
        <v>743</v>
      </c>
      <c r="K681" t="s">
        <v>744</v>
      </c>
      <c r="L681">
        <v>1348</v>
      </c>
      <c r="N681">
        <v>1009</v>
      </c>
      <c r="O681" t="s">
        <v>700</v>
      </c>
      <c r="P681" t="s">
        <v>700</v>
      </c>
      <c r="Q681">
        <v>1000</v>
      </c>
      <c r="X681">
        <v>4.0000000000000002E-4</v>
      </c>
      <c r="Y681">
        <v>35445.93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0</v>
      </c>
      <c r="AF681" t="s">
        <v>42</v>
      </c>
      <c r="AG681">
        <v>4.0000000000000002E-4</v>
      </c>
      <c r="AH681">
        <v>2</v>
      </c>
      <c r="AI681">
        <v>85737821</v>
      </c>
      <c r="AJ681">
        <v>694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x14ac:dyDescent="0.2">
      <c r="A682">
        <f>ROW(Source!A368)</f>
        <v>368</v>
      </c>
      <c r="B682">
        <v>85737837</v>
      </c>
      <c r="C682">
        <v>85737809</v>
      </c>
      <c r="D682">
        <v>85160203</v>
      </c>
      <c r="E682">
        <v>1081</v>
      </c>
      <c r="F682">
        <v>1</v>
      </c>
      <c r="G682">
        <v>1081</v>
      </c>
      <c r="H682">
        <v>3</v>
      </c>
      <c r="I682" t="s">
        <v>844</v>
      </c>
      <c r="J682" t="s">
        <v>3</v>
      </c>
      <c r="K682" t="s">
        <v>845</v>
      </c>
      <c r="L682">
        <v>1346</v>
      </c>
      <c r="N682">
        <v>1009</v>
      </c>
      <c r="O682" t="s">
        <v>723</v>
      </c>
      <c r="P682" t="s">
        <v>723</v>
      </c>
      <c r="Q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 t="s">
        <v>42</v>
      </c>
      <c r="AG682">
        <v>0</v>
      </c>
      <c r="AH682">
        <v>3</v>
      </c>
      <c r="AI682">
        <v>-1</v>
      </c>
      <c r="AJ682" t="s">
        <v>3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x14ac:dyDescent="0.2">
      <c r="A683">
        <f>ROW(Source!A368)</f>
        <v>368</v>
      </c>
      <c r="B683">
        <v>85737838</v>
      </c>
      <c r="C683">
        <v>85737809</v>
      </c>
      <c r="D683">
        <v>85179476</v>
      </c>
      <c r="E683">
        <v>1081</v>
      </c>
      <c r="F683">
        <v>1</v>
      </c>
      <c r="G683">
        <v>1081</v>
      </c>
      <c r="H683">
        <v>3</v>
      </c>
      <c r="I683" t="s">
        <v>840</v>
      </c>
      <c r="J683" t="s">
        <v>3</v>
      </c>
      <c r="K683" t="s">
        <v>841</v>
      </c>
      <c r="L683">
        <v>1354</v>
      </c>
      <c r="N683">
        <v>1010</v>
      </c>
      <c r="O683" t="s">
        <v>146</v>
      </c>
      <c r="P683" t="s">
        <v>146</v>
      </c>
      <c r="Q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 t="s">
        <v>42</v>
      </c>
      <c r="AG683">
        <v>0</v>
      </c>
      <c r="AH683">
        <v>3</v>
      </c>
      <c r="AI683">
        <v>-1</v>
      </c>
      <c r="AJ683" t="s">
        <v>3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x14ac:dyDescent="0.2">
      <c r="A684">
        <f>ROW(Source!A368)</f>
        <v>368</v>
      </c>
      <c r="B684">
        <v>85737839</v>
      </c>
      <c r="C684">
        <v>85737809</v>
      </c>
      <c r="D684">
        <v>85182368</v>
      </c>
      <c r="E684">
        <v>1081</v>
      </c>
      <c r="F684">
        <v>1</v>
      </c>
      <c r="G684">
        <v>1081</v>
      </c>
      <c r="H684">
        <v>3</v>
      </c>
      <c r="I684" t="s">
        <v>846</v>
      </c>
      <c r="J684" t="s">
        <v>3</v>
      </c>
      <c r="K684" t="s">
        <v>847</v>
      </c>
      <c r="L684">
        <v>1301</v>
      </c>
      <c r="N684">
        <v>1003</v>
      </c>
      <c r="O684" t="s">
        <v>156</v>
      </c>
      <c r="P684" t="s">
        <v>156</v>
      </c>
      <c r="Q684">
        <v>1</v>
      </c>
      <c r="X684">
        <v>100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 t="s">
        <v>42</v>
      </c>
      <c r="AG684">
        <v>100</v>
      </c>
      <c r="AH684">
        <v>3</v>
      </c>
      <c r="AI684">
        <v>-1</v>
      </c>
      <c r="AJ684" t="s">
        <v>3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x14ac:dyDescent="0.2">
      <c r="A685">
        <f>ROW(Source!A373)</f>
        <v>373</v>
      </c>
      <c r="B685">
        <v>85737859</v>
      </c>
      <c r="C685">
        <v>85737843</v>
      </c>
      <c r="D685">
        <v>85164021</v>
      </c>
      <c r="E685">
        <v>1081</v>
      </c>
      <c r="F685">
        <v>1</v>
      </c>
      <c r="G685">
        <v>1081</v>
      </c>
      <c r="H685">
        <v>1</v>
      </c>
      <c r="I685" t="s">
        <v>684</v>
      </c>
      <c r="J685" t="s">
        <v>3</v>
      </c>
      <c r="K685" t="s">
        <v>685</v>
      </c>
      <c r="L685">
        <v>1191</v>
      </c>
      <c r="N685">
        <v>1013</v>
      </c>
      <c r="O685" t="s">
        <v>686</v>
      </c>
      <c r="P685" t="s">
        <v>686</v>
      </c>
      <c r="Q685">
        <v>1</v>
      </c>
      <c r="X685">
        <v>33.700000000000003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1</v>
      </c>
      <c r="AF685" t="s">
        <v>141</v>
      </c>
      <c r="AG685">
        <v>46.506</v>
      </c>
      <c r="AH685">
        <v>2</v>
      </c>
      <c r="AI685">
        <v>85737844</v>
      </c>
      <c r="AJ685">
        <v>697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x14ac:dyDescent="0.2">
      <c r="A686">
        <f>ROW(Source!A373)</f>
        <v>373</v>
      </c>
      <c r="B686">
        <v>85737860</v>
      </c>
      <c r="C686">
        <v>85737843</v>
      </c>
      <c r="D686">
        <v>85229630</v>
      </c>
      <c r="E686">
        <v>1</v>
      </c>
      <c r="F686">
        <v>1</v>
      </c>
      <c r="G686">
        <v>1081</v>
      </c>
      <c r="H686">
        <v>2</v>
      </c>
      <c r="I686" t="s">
        <v>724</v>
      </c>
      <c r="J686" t="s">
        <v>725</v>
      </c>
      <c r="K686" t="s">
        <v>726</v>
      </c>
      <c r="L686">
        <v>1368</v>
      </c>
      <c r="N686">
        <v>1011</v>
      </c>
      <c r="O686" t="s">
        <v>690</v>
      </c>
      <c r="P686" t="s">
        <v>690</v>
      </c>
      <c r="Q686">
        <v>1</v>
      </c>
      <c r="X686">
        <v>1.19</v>
      </c>
      <c r="Y686">
        <v>0</v>
      </c>
      <c r="Z686">
        <v>3.18</v>
      </c>
      <c r="AA686">
        <v>0</v>
      </c>
      <c r="AB686">
        <v>0</v>
      </c>
      <c r="AC686">
        <v>0</v>
      </c>
      <c r="AD686">
        <v>1</v>
      </c>
      <c r="AE686">
        <v>0</v>
      </c>
      <c r="AF686" t="s">
        <v>140</v>
      </c>
      <c r="AG686">
        <v>1.7849999999999997</v>
      </c>
      <c r="AH686">
        <v>2</v>
      </c>
      <c r="AI686">
        <v>85737845</v>
      </c>
      <c r="AJ686">
        <v>698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x14ac:dyDescent="0.2">
      <c r="A687">
        <f>ROW(Source!A373)</f>
        <v>373</v>
      </c>
      <c r="B687">
        <v>85737861</v>
      </c>
      <c r="C687">
        <v>85737843</v>
      </c>
      <c r="D687">
        <v>85229932</v>
      </c>
      <c r="E687">
        <v>1</v>
      </c>
      <c r="F687">
        <v>1</v>
      </c>
      <c r="G687">
        <v>1081</v>
      </c>
      <c r="H687">
        <v>2</v>
      </c>
      <c r="I687" t="s">
        <v>704</v>
      </c>
      <c r="J687" t="s">
        <v>705</v>
      </c>
      <c r="K687" t="s">
        <v>706</v>
      </c>
      <c r="L687">
        <v>1368</v>
      </c>
      <c r="N687">
        <v>1011</v>
      </c>
      <c r="O687" t="s">
        <v>690</v>
      </c>
      <c r="P687" t="s">
        <v>690</v>
      </c>
      <c r="Q687">
        <v>1</v>
      </c>
      <c r="X687">
        <v>0.4</v>
      </c>
      <c r="Y687">
        <v>0</v>
      </c>
      <c r="Z687">
        <v>83.1</v>
      </c>
      <c r="AA687">
        <v>12.62</v>
      </c>
      <c r="AB687">
        <v>0</v>
      </c>
      <c r="AC687">
        <v>0</v>
      </c>
      <c r="AD687">
        <v>1</v>
      </c>
      <c r="AE687">
        <v>0</v>
      </c>
      <c r="AF687" t="s">
        <v>140</v>
      </c>
      <c r="AG687">
        <v>0.6</v>
      </c>
      <c r="AH687">
        <v>2</v>
      </c>
      <c r="AI687">
        <v>85737846</v>
      </c>
      <c r="AJ687">
        <v>699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x14ac:dyDescent="0.2">
      <c r="A688">
        <f>ROW(Source!A373)</f>
        <v>373</v>
      </c>
      <c r="B688">
        <v>85737862</v>
      </c>
      <c r="C688">
        <v>85737843</v>
      </c>
      <c r="D688">
        <v>85229166</v>
      </c>
      <c r="E688">
        <v>1</v>
      </c>
      <c r="F688">
        <v>1</v>
      </c>
      <c r="G688">
        <v>1081</v>
      </c>
      <c r="H688">
        <v>2</v>
      </c>
      <c r="I688" t="s">
        <v>727</v>
      </c>
      <c r="J688" t="s">
        <v>728</v>
      </c>
      <c r="K688" t="s">
        <v>729</v>
      </c>
      <c r="L688">
        <v>1368</v>
      </c>
      <c r="N688">
        <v>1011</v>
      </c>
      <c r="O688" t="s">
        <v>690</v>
      </c>
      <c r="P688" t="s">
        <v>690</v>
      </c>
      <c r="Q688">
        <v>1</v>
      </c>
      <c r="X688">
        <v>0.06</v>
      </c>
      <c r="Y688">
        <v>0</v>
      </c>
      <c r="Z688">
        <v>179.17</v>
      </c>
      <c r="AA688">
        <v>16.93</v>
      </c>
      <c r="AB688">
        <v>0</v>
      </c>
      <c r="AC688">
        <v>0</v>
      </c>
      <c r="AD688">
        <v>1</v>
      </c>
      <c r="AE688">
        <v>0</v>
      </c>
      <c r="AF688" t="s">
        <v>140</v>
      </c>
      <c r="AG688">
        <v>0.09</v>
      </c>
      <c r="AH688">
        <v>2</v>
      </c>
      <c r="AI688">
        <v>85737847</v>
      </c>
      <c r="AJ688">
        <v>700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x14ac:dyDescent="0.2">
      <c r="A689">
        <f>ROW(Source!A373)</f>
        <v>373</v>
      </c>
      <c r="B689">
        <v>85737863</v>
      </c>
      <c r="C689">
        <v>85737843</v>
      </c>
      <c r="D689">
        <v>85198960</v>
      </c>
      <c r="E689">
        <v>1</v>
      </c>
      <c r="F689">
        <v>1</v>
      </c>
      <c r="G689">
        <v>1081</v>
      </c>
      <c r="H689">
        <v>3</v>
      </c>
      <c r="I689" t="s">
        <v>714</v>
      </c>
      <c r="J689" t="s">
        <v>715</v>
      </c>
      <c r="K689" t="s">
        <v>716</v>
      </c>
      <c r="L689">
        <v>1339</v>
      </c>
      <c r="N689">
        <v>1007</v>
      </c>
      <c r="O689" t="s">
        <v>694</v>
      </c>
      <c r="P689" t="s">
        <v>694</v>
      </c>
      <c r="Q689">
        <v>1</v>
      </c>
      <c r="X689">
        <v>0.15067</v>
      </c>
      <c r="Y689">
        <v>7.07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 t="s">
        <v>42</v>
      </c>
      <c r="AG689">
        <v>0.15067</v>
      </c>
      <c r="AH689">
        <v>2</v>
      </c>
      <c r="AI689">
        <v>85737848</v>
      </c>
      <c r="AJ689">
        <v>701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x14ac:dyDescent="0.2">
      <c r="A690">
        <f>ROW(Source!A373)</f>
        <v>373</v>
      </c>
      <c r="B690">
        <v>85737864</v>
      </c>
      <c r="C690">
        <v>85737843</v>
      </c>
      <c r="D690">
        <v>85200671</v>
      </c>
      <c r="E690">
        <v>1</v>
      </c>
      <c r="F690">
        <v>1</v>
      </c>
      <c r="G690">
        <v>1081</v>
      </c>
      <c r="H690">
        <v>3</v>
      </c>
      <c r="I690" t="s">
        <v>730</v>
      </c>
      <c r="J690" t="s">
        <v>731</v>
      </c>
      <c r="K690" t="s">
        <v>732</v>
      </c>
      <c r="L690">
        <v>1346</v>
      </c>
      <c r="N690">
        <v>1009</v>
      </c>
      <c r="O690" t="s">
        <v>723</v>
      </c>
      <c r="P690" t="s">
        <v>723</v>
      </c>
      <c r="Q690">
        <v>1</v>
      </c>
      <c r="X690">
        <v>0.05</v>
      </c>
      <c r="Y690">
        <v>37.979999999999997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 t="s">
        <v>42</v>
      </c>
      <c r="AG690">
        <v>0.05</v>
      </c>
      <c r="AH690">
        <v>2</v>
      </c>
      <c r="AI690">
        <v>85737849</v>
      </c>
      <c r="AJ690">
        <v>702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x14ac:dyDescent="0.2">
      <c r="A691">
        <f>ROW(Source!A373)</f>
        <v>373</v>
      </c>
      <c r="B691">
        <v>85737865</v>
      </c>
      <c r="C691">
        <v>85737843</v>
      </c>
      <c r="D691">
        <v>85199079</v>
      </c>
      <c r="E691">
        <v>1</v>
      </c>
      <c r="F691">
        <v>1</v>
      </c>
      <c r="G691">
        <v>1081</v>
      </c>
      <c r="H691">
        <v>3</v>
      </c>
      <c r="I691" t="s">
        <v>733</v>
      </c>
      <c r="J691" t="s">
        <v>734</v>
      </c>
      <c r="K691" t="s">
        <v>735</v>
      </c>
      <c r="L691">
        <v>1348</v>
      </c>
      <c r="N691">
        <v>1009</v>
      </c>
      <c r="O691" t="s">
        <v>700</v>
      </c>
      <c r="P691" t="s">
        <v>700</v>
      </c>
      <c r="Q691">
        <v>1000</v>
      </c>
      <c r="X691">
        <v>3.9999999999999998E-6</v>
      </c>
      <c r="Y691">
        <v>3234.81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 t="s">
        <v>42</v>
      </c>
      <c r="AG691">
        <v>3.9999999999999998E-6</v>
      </c>
      <c r="AH691">
        <v>2</v>
      </c>
      <c r="AI691">
        <v>85737850</v>
      </c>
      <c r="AJ691">
        <v>703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x14ac:dyDescent="0.2">
      <c r="A692">
        <f>ROW(Source!A373)</f>
        <v>373</v>
      </c>
      <c r="B692">
        <v>85737866</v>
      </c>
      <c r="C692">
        <v>85737843</v>
      </c>
      <c r="D692">
        <v>85198892</v>
      </c>
      <c r="E692">
        <v>1</v>
      </c>
      <c r="F692">
        <v>1</v>
      </c>
      <c r="G692">
        <v>1081</v>
      </c>
      <c r="H692">
        <v>3</v>
      </c>
      <c r="I692" t="s">
        <v>691</v>
      </c>
      <c r="J692" t="s">
        <v>692</v>
      </c>
      <c r="K692" t="s">
        <v>693</v>
      </c>
      <c r="L692">
        <v>1339</v>
      </c>
      <c r="N692">
        <v>1007</v>
      </c>
      <c r="O692" t="s">
        <v>694</v>
      </c>
      <c r="P692" t="s">
        <v>694</v>
      </c>
      <c r="Q692">
        <v>1</v>
      </c>
      <c r="X692">
        <v>0.19</v>
      </c>
      <c r="Y692">
        <v>53.42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 t="s">
        <v>42</v>
      </c>
      <c r="AG692">
        <v>0.19</v>
      </c>
      <c r="AH692">
        <v>2</v>
      </c>
      <c r="AI692">
        <v>85737851</v>
      </c>
      <c r="AJ692">
        <v>704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x14ac:dyDescent="0.2">
      <c r="A693">
        <f>ROW(Source!A373)</f>
        <v>373</v>
      </c>
      <c r="B693">
        <v>85737867</v>
      </c>
      <c r="C693">
        <v>85737843</v>
      </c>
      <c r="D693">
        <v>85199158</v>
      </c>
      <c r="E693">
        <v>1</v>
      </c>
      <c r="F693">
        <v>1</v>
      </c>
      <c r="G693">
        <v>1081</v>
      </c>
      <c r="H693">
        <v>3</v>
      </c>
      <c r="I693" t="s">
        <v>695</v>
      </c>
      <c r="J693" t="s">
        <v>696</v>
      </c>
      <c r="K693" t="s">
        <v>697</v>
      </c>
      <c r="L693">
        <v>1339</v>
      </c>
      <c r="N693">
        <v>1007</v>
      </c>
      <c r="O693" t="s">
        <v>694</v>
      </c>
      <c r="P693" t="s">
        <v>694</v>
      </c>
      <c r="Q693">
        <v>1</v>
      </c>
      <c r="X693">
        <v>0.34200000000000003</v>
      </c>
      <c r="Y693">
        <v>5.82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 t="s">
        <v>42</v>
      </c>
      <c r="AG693">
        <v>0.34200000000000003</v>
      </c>
      <c r="AH693">
        <v>2</v>
      </c>
      <c r="AI693">
        <v>85737852</v>
      </c>
      <c r="AJ693">
        <v>705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x14ac:dyDescent="0.2">
      <c r="A694">
        <f>ROW(Source!A373)</f>
        <v>373</v>
      </c>
      <c r="B694">
        <v>85737868</v>
      </c>
      <c r="C694">
        <v>85737843</v>
      </c>
      <c r="D694">
        <v>85199230</v>
      </c>
      <c r="E694">
        <v>1</v>
      </c>
      <c r="F694">
        <v>1</v>
      </c>
      <c r="G694">
        <v>1081</v>
      </c>
      <c r="H694">
        <v>3</v>
      </c>
      <c r="I694" t="s">
        <v>736</v>
      </c>
      <c r="J694" t="s">
        <v>737</v>
      </c>
      <c r="K694" t="s">
        <v>738</v>
      </c>
      <c r="L694">
        <v>1348</v>
      </c>
      <c r="N694">
        <v>1009</v>
      </c>
      <c r="O694" t="s">
        <v>700</v>
      </c>
      <c r="P694" t="s">
        <v>700</v>
      </c>
      <c r="Q694">
        <v>1000</v>
      </c>
      <c r="X694">
        <v>8.7000000000000001E-4</v>
      </c>
      <c r="Y694">
        <v>16214.84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 t="s">
        <v>42</v>
      </c>
      <c r="AG694">
        <v>8.7000000000000001E-4</v>
      </c>
      <c r="AH694">
        <v>2</v>
      </c>
      <c r="AI694">
        <v>85737853</v>
      </c>
      <c r="AJ694">
        <v>706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x14ac:dyDescent="0.2">
      <c r="A695">
        <f>ROW(Source!A373)</f>
        <v>373</v>
      </c>
      <c r="B695">
        <v>85737869</v>
      </c>
      <c r="C695">
        <v>85737843</v>
      </c>
      <c r="D695">
        <v>85199398</v>
      </c>
      <c r="E695">
        <v>1</v>
      </c>
      <c r="F695">
        <v>1</v>
      </c>
      <c r="G695">
        <v>1081</v>
      </c>
      <c r="H695">
        <v>3</v>
      </c>
      <c r="I695" t="s">
        <v>739</v>
      </c>
      <c r="J695" t="s">
        <v>740</v>
      </c>
      <c r="K695" t="s">
        <v>741</v>
      </c>
      <c r="L695">
        <v>1346</v>
      </c>
      <c r="N695">
        <v>1009</v>
      </c>
      <c r="O695" t="s">
        <v>723</v>
      </c>
      <c r="P695" t="s">
        <v>723</v>
      </c>
      <c r="Q695">
        <v>1</v>
      </c>
      <c r="X695">
        <v>0.1</v>
      </c>
      <c r="Y695">
        <v>20.190000000000001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0</v>
      </c>
      <c r="AF695" t="s">
        <v>42</v>
      </c>
      <c r="AG695">
        <v>0.1</v>
      </c>
      <c r="AH695">
        <v>2</v>
      </c>
      <c r="AI695">
        <v>85737854</v>
      </c>
      <c r="AJ695">
        <v>707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x14ac:dyDescent="0.2">
      <c r="A696">
        <f>ROW(Source!A373)</f>
        <v>373</v>
      </c>
      <c r="B696">
        <v>85737870</v>
      </c>
      <c r="C696">
        <v>85737843</v>
      </c>
      <c r="D696">
        <v>85199540</v>
      </c>
      <c r="E696">
        <v>1</v>
      </c>
      <c r="F696">
        <v>1</v>
      </c>
      <c r="G696">
        <v>1081</v>
      </c>
      <c r="H696">
        <v>3</v>
      </c>
      <c r="I696" t="s">
        <v>742</v>
      </c>
      <c r="J696" t="s">
        <v>743</v>
      </c>
      <c r="K696" t="s">
        <v>744</v>
      </c>
      <c r="L696">
        <v>1348</v>
      </c>
      <c r="N696">
        <v>1009</v>
      </c>
      <c r="O696" t="s">
        <v>700</v>
      </c>
      <c r="P696" t="s">
        <v>700</v>
      </c>
      <c r="Q696">
        <v>1000</v>
      </c>
      <c r="X696">
        <v>4.0000000000000002E-4</v>
      </c>
      <c r="Y696">
        <v>35445.93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 t="s">
        <v>42</v>
      </c>
      <c r="AG696">
        <v>4.0000000000000002E-4</v>
      </c>
      <c r="AH696">
        <v>2</v>
      </c>
      <c r="AI696">
        <v>85737855</v>
      </c>
      <c r="AJ696">
        <v>708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 x14ac:dyDescent="0.2">
      <c r="A697">
        <f>ROW(Source!A373)</f>
        <v>373</v>
      </c>
      <c r="B697">
        <v>85737871</v>
      </c>
      <c r="C697">
        <v>85737843</v>
      </c>
      <c r="D697">
        <v>85160203</v>
      </c>
      <c r="E697">
        <v>1081</v>
      </c>
      <c r="F697">
        <v>1</v>
      </c>
      <c r="G697">
        <v>1081</v>
      </c>
      <c r="H697">
        <v>3</v>
      </c>
      <c r="I697" t="s">
        <v>844</v>
      </c>
      <c r="J697" t="s">
        <v>3</v>
      </c>
      <c r="K697" t="s">
        <v>845</v>
      </c>
      <c r="L697">
        <v>1346</v>
      </c>
      <c r="N697">
        <v>1009</v>
      </c>
      <c r="O697" t="s">
        <v>723</v>
      </c>
      <c r="P697" t="s">
        <v>723</v>
      </c>
      <c r="Q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42</v>
      </c>
      <c r="AG697">
        <v>0</v>
      </c>
      <c r="AH697">
        <v>3</v>
      </c>
      <c r="AI697">
        <v>-1</v>
      </c>
      <c r="AJ697" t="s">
        <v>3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x14ac:dyDescent="0.2">
      <c r="A698">
        <f>ROW(Source!A373)</f>
        <v>373</v>
      </c>
      <c r="B698">
        <v>85737872</v>
      </c>
      <c r="C698">
        <v>85737843</v>
      </c>
      <c r="D698">
        <v>85179476</v>
      </c>
      <c r="E698">
        <v>1081</v>
      </c>
      <c r="F698">
        <v>1</v>
      </c>
      <c r="G698">
        <v>1081</v>
      </c>
      <c r="H698">
        <v>3</v>
      </c>
      <c r="I698" t="s">
        <v>840</v>
      </c>
      <c r="J698" t="s">
        <v>3</v>
      </c>
      <c r="K698" t="s">
        <v>841</v>
      </c>
      <c r="L698">
        <v>1354</v>
      </c>
      <c r="N698">
        <v>1010</v>
      </c>
      <c r="O698" t="s">
        <v>146</v>
      </c>
      <c r="P698" t="s">
        <v>146</v>
      </c>
      <c r="Q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42</v>
      </c>
      <c r="AG698">
        <v>0</v>
      </c>
      <c r="AH698">
        <v>3</v>
      </c>
      <c r="AI698">
        <v>-1</v>
      </c>
      <c r="AJ698" t="s">
        <v>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x14ac:dyDescent="0.2">
      <c r="A699">
        <f>ROW(Source!A373)</f>
        <v>373</v>
      </c>
      <c r="B699">
        <v>85737873</v>
      </c>
      <c r="C699">
        <v>85737843</v>
      </c>
      <c r="D699">
        <v>85182368</v>
      </c>
      <c r="E699">
        <v>1081</v>
      </c>
      <c r="F699">
        <v>1</v>
      </c>
      <c r="G699">
        <v>1081</v>
      </c>
      <c r="H699">
        <v>3</v>
      </c>
      <c r="I699" t="s">
        <v>846</v>
      </c>
      <c r="J699" t="s">
        <v>3</v>
      </c>
      <c r="K699" t="s">
        <v>847</v>
      </c>
      <c r="L699">
        <v>1301</v>
      </c>
      <c r="N699">
        <v>1003</v>
      </c>
      <c r="O699" t="s">
        <v>156</v>
      </c>
      <c r="P699" t="s">
        <v>156</v>
      </c>
      <c r="Q699">
        <v>1</v>
      </c>
      <c r="X699">
        <v>100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42</v>
      </c>
      <c r="AG699">
        <v>100</v>
      </c>
      <c r="AH699">
        <v>3</v>
      </c>
      <c r="AI699">
        <v>-1</v>
      </c>
      <c r="AJ699" t="s">
        <v>3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 x14ac:dyDescent="0.2">
      <c r="A700">
        <f>ROW(Source!A374)</f>
        <v>374</v>
      </c>
      <c r="B700">
        <v>85737859</v>
      </c>
      <c r="C700">
        <v>85737843</v>
      </c>
      <c r="D700">
        <v>85164021</v>
      </c>
      <c r="E700">
        <v>1081</v>
      </c>
      <c r="F700">
        <v>1</v>
      </c>
      <c r="G700">
        <v>1081</v>
      </c>
      <c r="H700">
        <v>1</v>
      </c>
      <c r="I700" t="s">
        <v>684</v>
      </c>
      <c r="J700" t="s">
        <v>3</v>
      </c>
      <c r="K700" t="s">
        <v>685</v>
      </c>
      <c r="L700">
        <v>1191</v>
      </c>
      <c r="N700">
        <v>1013</v>
      </c>
      <c r="O700" t="s">
        <v>686</v>
      </c>
      <c r="P700" t="s">
        <v>686</v>
      </c>
      <c r="Q700">
        <v>1</v>
      </c>
      <c r="X700">
        <v>33.700000000000003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1</v>
      </c>
      <c r="AF700" t="s">
        <v>141</v>
      </c>
      <c r="AG700">
        <v>46.506</v>
      </c>
      <c r="AH700">
        <v>2</v>
      </c>
      <c r="AI700">
        <v>85737844</v>
      </c>
      <c r="AJ700">
        <v>711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x14ac:dyDescent="0.2">
      <c r="A701">
        <f>ROW(Source!A374)</f>
        <v>374</v>
      </c>
      <c r="B701">
        <v>85737860</v>
      </c>
      <c r="C701">
        <v>85737843</v>
      </c>
      <c r="D701">
        <v>85229630</v>
      </c>
      <c r="E701">
        <v>1</v>
      </c>
      <c r="F701">
        <v>1</v>
      </c>
      <c r="G701">
        <v>1081</v>
      </c>
      <c r="H701">
        <v>2</v>
      </c>
      <c r="I701" t="s">
        <v>724</v>
      </c>
      <c r="J701" t="s">
        <v>725</v>
      </c>
      <c r="K701" t="s">
        <v>726</v>
      </c>
      <c r="L701">
        <v>1368</v>
      </c>
      <c r="N701">
        <v>1011</v>
      </c>
      <c r="O701" t="s">
        <v>690</v>
      </c>
      <c r="P701" t="s">
        <v>690</v>
      </c>
      <c r="Q701">
        <v>1</v>
      </c>
      <c r="X701">
        <v>1.19</v>
      </c>
      <c r="Y701">
        <v>0</v>
      </c>
      <c r="Z701">
        <v>3.18</v>
      </c>
      <c r="AA701">
        <v>0</v>
      </c>
      <c r="AB701">
        <v>0</v>
      </c>
      <c r="AC701">
        <v>0</v>
      </c>
      <c r="AD701">
        <v>1</v>
      </c>
      <c r="AE701">
        <v>0</v>
      </c>
      <c r="AF701" t="s">
        <v>140</v>
      </c>
      <c r="AG701">
        <v>1.7849999999999997</v>
      </c>
      <c r="AH701">
        <v>2</v>
      </c>
      <c r="AI701">
        <v>85737845</v>
      </c>
      <c r="AJ701">
        <v>712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 x14ac:dyDescent="0.2">
      <c r="A702">
        <f>ROW(Source!A374)</f>
        <v>374</v>
      </c>
      <c r="B702">
        <v>85737861</v>
      </c>
      <c r="C702">
        <v>85737843</v>
      </c>
      <c r="D702">
        <v>85229932</v>
      </c>
      <c r="E702">
        <v>1</v>
      </c>
      <c r="F702">
        <v>1</v>
      </c>
      <c r="G702">
        <v>1081</v>
      </c>
      <c r="H702">
        <v>2</v>
      </c>
      <c r="I702" t="s">
        <v>704</v>
      </c>
      <c r="J702" t="s">
        <v>705</v>
      </c>
      <c r="K702" t="s">
        <v>706</v>
      </c>
      <c r="L702">
        <v>1368</v>
      </c>
      <c r="N702">
        <v>1011</v>
      </c>
      <c r="O702" t="s">
        <v>690</v>
      </c>
      <c r="P702" t="s">
        <v>690</v>
      </c>
      <c r="Q702">
        <v>1</v>
      </c>
      <c r="X702">
        <v>0.4</v>
      </c>
      <c r="Y702">
        <v>0</v>
      </c>
      <c r="Z702">
        <v>83.1</v>
      </c>
      <c r="AA702">
        <v>12.62</v>
      </c>
      <c r="AB702">
        <v>0</v>
      </c>
      <c r="AC702">
        <v>0</v>
      </c>
      <c r="AD702">
        <v>1</v>
      </c>
      <c r="AE702">
        <v>0</v>
      </c>
      <c r="AF702" t="s">
        <v>140</v>
      </c>
      <c r="AG702">
        <v>0.6</v>
      </c>
      <c r="AH702">
        <v>2</v>
      </c>
      <c r="AI702">
        <v>85737846</v>
      </c>
      <c r="AJ702">
        <v>713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x14ac:dyDescent="0.2">
      <c r="A703">
        <f>ROW(Source!A374)</f>
        <v>374</v>
      </c>
      <c r="B703">
        <v>85737862</v>
      </c>
      <c r="C703">
        <v>85737843</v>
      </c>
      <c r="D703">
        <v>85229166</v>
      </c>
      <c r="E703">
        <v>1</v>
      </c>
      <c r="F703">
        <v>1</v>
      </c>
      <c r="G703">
        <v>1081</v>
      </c>
      <c r="H703">
        <v>2</v>
      </c>
      <c r="I703" t="s">
        <v>727</v>
      </c>
      <c r="J703" t="s">
        <v>728</v>
      </c>
      <c r="K703" t="s">
        <v>729</v>
      </c>
      <c r="L703">
        <v>1368</v>
      </c>
      <c r="N703">
        <v>1011</v>
      </c>
      <c r="O703" t="s">
        <v>690</v>
      </c>
      <c r="P703" t="s">
        <v>690</v>
      </c>
      <c r="Q703">
        <v>1</v>
      </c>
      <c r="X703">
        <v>0.06</v>
      </c>
      <c r="Y703">
        <v>0</v>
      </c>
      <c r="Z703">
        <v>179.17</v>
      </c>
      <c r="AA703">
        <v>16.93</v>
      </c>
      <c r="AB703">
        <v>0</v>
      </c>
      <c r="AC703">
        <v>0</v>
      </c>
      <c r="AD703">
        <v>1</v>
      </c>
      <c r="AE703">
        <v>0</v>
      </c>
      <c r="AF703" t="s">
        <v>140</v>
      </c>
      <c r="AG703">
        <v>0.09</v>
      </c>
      <c r="AH703">
        <v>2</v>
      </c>
      <c r="AI703">
        <v>85737847</v>
      </c>
      <c r="AJ703">
        <v>714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2">
      <c r="A704">
        <f>ROW(Source!A374)</f>
        <v>374</v>
      </c>
      <c r="B704">
        <v>85737863</v>
      </c>
      <c r="C704">
        <v>85737843</v>
      </c>
      <c r="D704">
        <v>85198960</v>
      </c>
      <c r="E704">
        <v>1</v>
      </c>
      <c r="F704">
        <v>1</v>
      </c>
      <c r="G704">
        <v>1081</v>
      </c>
      <c r="H704">
        <v>3</v>
      </c>
      <c r="I704" t="s">
        <v>714</v>
      </c>
      <c r="J704" t="s">
        <v>715</v>
      </c>
      <c r="K704" t="s">
        <v>716</v>
      </c>
      <c r="L704">
        <v>1339</v>
      </c>
      <c r="N704">
        <v>1007</v>
      </c>
      <c r="O704" t="s">
        <v>694</v>
      </c>
      <c r="P704" t="s">
        <v>694</v>
      </c>
      <c r="Q704">
        <v>1</v>
      </c>
      <c r="X704">
        <v>0.15067</v>
      </c>
      <c r="Y704">
        <v>7.07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  <c r="AF704" t="s">
        <v>42</v>
      </c>
      <c r="AG704">
        <v>0.15067</v>
      </c>
      <c r="AH704">
        <v>2</v>
      </c>
      <c r="AI704">
        <v>85737848</v>
      </c>
      <c r="AJ704">
        <v>715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 x14ac:dyDescent="0.2">
      <c r="A705">
        <f>ROW(Source!A374)</f>
        <v>374</v>
      </c>
      <c r="B705">
        <v>85737864</v>
      </c>
      <c r="C705">
        <v>85737843</v>
      </c>
      <c r="D705">
        <v>85200671</v>
      </c>
      <c r="E705">
        <v>1</v>
      </c>
      <c r="F705">
        <v>1</v>
      </c>
      <c r="G705">
        <v>1081</v>
      </c>
      <c r="H705">
        <v>3</v>
      </c>
      <c r="I705" t="s">
        <v>730</v>
      </c>
      <c r="J705" t="s">
        <v>731</v>
      </c>
      <c r="K705" t="s">
        <v>732</v>
      </c>
      <c r="L705">
        <v>1346</v>
      </c>
      <c r="N705">
        <v>1009</v>
      </c>
      <c r="O705" t="s">
        <v>723</v>
      </c>
      <c r="P705" t="s">
        <v>723</v>
      </c>
      <c r="Q705">
        <v>1</v>
      </c>
      <c r="X705">
        <v>0.05</v>
      </c>
      <c r="Y705">
        <v>37.979999999999997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0</v>
      </c>
      <c r="AF705" t="s">
        <v>42</v>
      </c>
      <c r="AG705">
        <v>0.05</v>
      </c>
      <c r="AH705">
        <v>2</v>
      </c>
      <c r="AI705">
        <v>85737849</v>
      </c>
      <c r="AJ705">
        <v>716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2">
      <c r="A706">
        <f>ROW(Source!A374)</f>
        <v>374</v>
      </c>
      <c r="B706">
        <v>85737865</v>
      </c>
      <c r="C706">
        <v>85737843</v>
      </c>
      <c r="D706">
        <v>85199079</v>
      </c>
      <c r="E706">
        <v>1</v>
      </c>
      <c r="F706">
        <v>1</v>
      </c>
      <c r="G706">
        <v>1081</v>
      </c>
      <c r="H706">
        <v>3</v>
      </c>
      <c r="I706" t="s">
        <v>733</v>
      </c>
      <c r="J706" t="s">
        <v>734</v>
      </c>
      <c r="K706" t="s">
        <v>735</v>
      </c>
      <c r="L706">
        <v>1348</v>
      </c>
      <c r="N706">
        <v>1009</v>
      </c>
      <c r="O706" t="s">
        <v>700</v>
      </c>
      <c r="P706" t="s">
        <v>700</v>
      </c>
      <c r="Q706">
        <v>1000</v>
      </c>
      <c r="X706">
        <v>3.9999999999999998E-6</v>
      </c>
      <c r="Y706">
        <v>3234.81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  <c r="AF706" t="s">
        <v>42</v>
      </c>
      <c r="AG706">
        <v>3.9999999999999998E-6</v>
      </c>
      <c r="AH706">
        <v>2</v>
      </c>
      <c r="AI706">
        <v>85737850</v>
      </c>
      <c r="AJ706">
        <v>717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2">
      <c r="A707">
        <f>ROW(Source!A374)</f>
        <v>374</v>
      </c>
      <c r="B707">
        <v>85737866</v>
      </c>
      <c r="C707">
        <v>85737843</v>
      </c>
      <c r="D707">
        <v>85198892</v>
      </c>
      <c r="E707">
        <v>1</v>
      </c>
      <c r="F707">
        <v>1</v>
      </c>
      <c r="G707">
        <v>1081</v>
      </c>
      <c r="H707">
        <v>3</v>
      </c>
      <c r="I707" t="s">
        <v>691</v>
      </c>
      <c r="J707" t="s">
        <v>692</v>
      </c>
      <c r="K707" t="s">
        <v>693</v>
      </c>
      <c r="L707">
        <v>1339</v>
      </c>
      <c r="N707">
        <v>1007</v>
      </c>
      <c r="O707" t="s">
        <v>694</v>
      </c>
      <c r="P707" t="s">
        <v>694</v>
      </c>
      <c r="Q707">
        <v>1</v>
      </c>
      <c r="X707">
        <v>0.19</v>
      </c>
      <c r="Y707">
        <v>53.42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 t="s">
        <v>42</v>
      </c>
      <c r="AG707">
        <v>0.19</v>
      </c>
      <c r="AH707">
        <v>2</v>
      </c>
      <c r="AI707">
        <v>85737851</v>
      </c>
      <c r="AJ707">
        <v>718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x14ac:dyDescent="0.2">
      <c r="A708">
        <f>ROW(Source!A374)</f>
        <v>374</v>
      </c>
      <c r="B708">
        <v>85737867</v>
      </c>
      <c r="C708">
        <v>85737843</v>
      </c>
      <c r="D708">
        <v>85199158</v>
      </c>
      <c r="E708">
        <v>1</v>
      </c>
      <c r="F708">
        <v>1</v>
      </c>
      <c r="G708">
        <v>1081</v>
      </c>
      <c r="H708">
        <v>3</v>
      </c>
      <c r="I708" t="s">
        <v>695</v>
      </c>
      <c r="J708" t="s">
        <v>696</v>
      </c>
      <c r="K708" t="s">
        <v>697</v>
      </c>
      <c r="L708">
        <v>1339</v>
      </c>
      <c r="N708">
        <v>1007</v>
      </c>
      <c r="O708" t="s">
        <v>694</v>
      </c>
      <c r="P708" t="s">
        <v>694</v>
      </c>
      <c r="Q708">
        <v>1</v>
      </c>
      <c r="X708">
        <v>0.34200000000000003</v>
      </c>
      <c r="Y708">
        <v>5.82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 t="s">
        <v>42</v>
      </c>
      <c r="AG708">
        <v>0.34200000000000003</v>
      </c>
      <c r="AH708">
        <v>2</v>
      </c>
      <c r="AI708">
        <v>85737852</v>
      </c>
      <c r="AJ708">
        <v>719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x14ac:dyDescent="0.2">
      <c r="A709">
        <f>ROW(Source!A374)</f>
        <v>374</v>
      </c>
      <c r="B709">
        <v>85737868</v>
      </c>
      <c r="C709">
        <v>85737843</v>
      </c>
      <c r="D709">
        <v>85199230</v>
      </c>
      <c r="E709">
        <v>1</v>
      </c>
      <c r="F709">
        <v>1</v>
      </c>
      <c r="G709">
        <v>1081</v>
      </c>
      <c r="H709">
        <v>3</v>
      </c>
      <c r="I709" t="s">
        <v>736</v>
      </c>
      <c r="J709" t="s">
        <v>737</v>
      </c>
      <c r="K709" t="s">
        <v>738</v>
      </c>
      <c r="L709">
        <v>1348</v>
      </c>
      <c r="N709">
        <v>1009</v>
      </c>
      <c r="O709" t="s">
        <v>700</v>
      </c>
      <c r="P709" t="s">
        <v>700</v>
      </c>
      <c r="Q709">
        <v>1000</v>
      </c>
      <c r="X709">
        <v>8.7000000000000001E-4</v>
      </c>
      <c r="Y709">
        <v>16214.84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 t="s">
        <v>42</v>
      </c>
      <c r="AG709">
        <v>8.7000000000000001E-4</v>
      </c>
      <c r="AH709">
        <v>2</v>
      </c>
      <c r="AI709">
        <v>85737853</v>
      </c>
      <c r="AJ709">
        <v>720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x14ac:dyDescent="0.2">
      <c r="A710">
        <f>ROW(Source!A374)</f>
        <v>374</v>
      </c>
      <c r="B710">
        <v>85737869</v>
      </c>
      <c r="C710">
        <v>85737843</v>
      </c>
      <c r="D710">
        <v>85199398</v>
      </c>
      <c r="E710">
        <v>1</v>
      </c>
      <c r="F710">
        <v>1</v>
      </c>
      <c r="G710">
        <v>1081</v>
      </c>
      <c r="H710">
        <v>3</v>
      </c>
      <c r="I710" t="s">
        <v>739</v>
      </c>
      <c r="J710" t="s">
        <v>740</v>
      </c>
      <c r="K710" t="s">
        <v>741</v>
      </c>
      <c r="L710">
        <v>1346</v>
      </c>
      <c r="N710">
        <v>1009</v>
      </c>
      <c r="O710" t="s">
        <v>723</v>
      </c>
      <c r="P710" t="s">
        <v>723</v>
      </c>
      <c r="Q710">
        <v>1</v>
      </c>
      <c r="X710">
        <v>0.1</v>
      </c>
      <c r="Y710">
        <v>20.190000000000001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 t="s">
        <v>42</v>
      </c>
      <c r="AG710">
        <v>0.1</v>
      </c>
      <c r="AH710">
        <v>2</v>
      </c>
      <c r="AI710">
        <v>85737854</v>
      </c>
      <c r="AJ710">
        <v>721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x14ac:dyDescent="0.2">
      <c r="A711">
        <f>ROW(Source!A374)</f>
        <v>374</v>
      </c>
      <c r="B711">
        <v>85737870</v>
      </c>
      <c r="C711">
        <v>85737843</v>
      </c>
      <c r="D711">
        <v>85199540</v>
      </c>
      <c r="E711">
        <v>1</v>
      </c>
      <c r="F711">
        <v>1</v>
      </c>
      <c r="G711">
        <v>1081</v>
      </c>
      <c r="H711">
        <v>3</v>
      </c>
      <c r="I711" t="s">
        <v>742</v>
      </c>
      <c r="J711" t="s">
        <v>743</v>
      </c>
      <c r="K711" t="s">
        <v>744</v>
      </c>
      <c r="L711">
        <v>1348</v>
      </c>
      <c r="N711">
        <v>1009</v>
      </c>
      <c r="O711" t="s">
        <v>700</v>
      </c>
      <c r="P711" t="s">
        <v>700</v>
      </c>
      <c r="Q711">
        <v>1000</v>
      </c>
      <c r="X711">
        <v>4.0000000000000002E-4</v>
      </c>
      <c r="Y711">
        <v>35445.93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0</v>
      </c>
      <c r="AF711" t="s">
        <v>42</v>
      </c>
      <c r="AG711">
        <v>4.0000000000000002E-4</v>
      </c>
      <c r="AH711">
        <v>2</v>
      </c>
      <c r="AI711">
        <v>85737855</v>
      </c>
      <c r="AJ711">
        <v>722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2">
      <c r="A712">
        <f>ROW(Source!A374)</f>
        <v>374</v>
      </c>
      <c r="B712">
        <v>85737871</v>
      </c>
      <c r="C712">
        <v>85737843</v>
      </c>
      <c r="D712">
        <v>85160203</v>
      </c>
      <c r="E712">
        <v>1081</v>
      </c>
      <c r="F712">
        <v>1</v>
      </c>
      <c r="G712">
        <v>1081</v>
      </c>
      <c r="H712">
        <v>3</v>
      </c>
      <c r="I712" t="s">
        <v>844</v>
      </c>
      <c r="J712" t="s">
        <v>3</v>
      </c>
      <c r="K712" t="s">
        <v>845</v>
      </c>
      <c r="L712">
        <v>1346</v>
      </c>
      <c r="N712">
        <v>1009</v>
      </c>
      <c r="O712" t="s">
        <v>723</v>
      </c>
      <c r="P712" t="s">
        <v>723</v>
      </c>
      <c r="Q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42</v>
      </c>
      <c r="AG712">
        <v>0</v>
      </c>
      <c r="AH712">
        <v>3</v>
      </c>
      <c r="AI712">
        <v>-1</v>
      </c>
      <c r="AJ712" t="s">
        <v>3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x14ac:dyDescent="0.2">
      <c r="A713">
        <f>ROW(Source!A374)</f>
        <v>374</v>
      </c>
      <c r="B713">
        <v>85737872</v>
      </c>
      <c r="C713">
        <v>85737843</v>
      </c>
      <c r="D713">
        <v>85179476</v>
      </c>
      <c r="E713">
        <v>1081</v>
      </c>
      <c r="F713">
        <v>1</v>
      </c>
      <c r="G713">
        <v>1081</v>
      </c>
      <c r="H713">
        <v>3</v>
      </c>
      <c r="I713" t="s">
        <v>840</v>
      </c>
      <c r="J713" t="s">
        <v>3</v>
      </c>
      <c r="K713" t="s">
        <v>841</v>
      </c>
      <c r="L713">
        <v>1354</v>
      </c>
      <c r="N713">
        <v>1010</v>
      </c>
      <c r="O713" t="s">
        <v>146</v>
      </c>
      <c r="P713" t="s">
        <v>146</v>
      </c>
      <c r="Q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 t="s">
        <v>42</v>
      </c>
      <c r="AG713">
        <v>0</v>
      </c>
      <c r="AH713">
        <v>3</v>
      </c>
      <c r="AI713">
        <v>-1</v>
      </c>
      <c r="AJ713" t="s">
        <v>3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x14ac:dyDescent="0.2">
      <c r="A714">
        <f>ROW(Source!A374)</f>
        <v>374</v>
      </c>
      <c r="B714">
        <v>85737873</v>
      </c>
      <c r="C714">
        <v>85737843</v>
      </c>
      <c r="D714">
        <v>85182368</v>
      </c>
      <c r="E714">
        <v>1081</v>
      </c>
      <c r="F714">
        <v>1</v>
      </c>
      <c r="G714">
        <v>1081</v>
      </c>
      <c r="H714">
        <v>3</v>
      </c>
      <c r="I714" t="s">
        <v>846</v>
      </c>
      <c r="J714" t="s">
        <v>3</v>
      </c>
      <c r="K714" t="s">
        <v>847</v>
      </c>
      <c r="L714">
        <v>1301</v>
      </c>
      <c r="N714">
        <v>1003</v>
      </c>
      <c r="O714" t="s">
        <v>156</v>
      </c>
      <c r="P714" t="s">
        <v>156</v>
      </c>
      <c r="Q714">
        <v>1</v>
      </c>
      <c r="X714">
        <v>100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 t="s">
        <v>42</v>
      </c>
      <c r="AG714">
        <v>100</v>
      </c>
      <c r="AH714">
        <v>3</v>
      </c>
      <c r="AI714">
        <v>-1</v>
      </c>
      <c r="AJ714" t="s">
        <v>3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x14ac:dyDescent="0.2">
      <c r="A715">
        <f>ROW(Source!A379)</f>
        <v>379</v>
      </c>
      <c r="B715">
        <v>85737893</v>
      </c>
      <c r="C715">
        <v>85737877</v>
      </c>
      <c r="D715">
        <v>85164021</v>
      </c>
      <c r="E715">
        <v>1081</v>
      </c>
      <c r="F715">
        <v>1</v>
      </c>
      <c r="G715">
        <v>1081</v>
      </c>
      <c r="H715">
        <v>1</v>
      </c>
      <c r="I715" t="s">
        <v>684</v>
      </c>
      <c r="J715" t="s">
        <v>3</v>
      </c>
      <c r="K715" t="s">
        <v>685</v>
      </c>
      <c r="L715">
        <v>1191</v>
      </c>
      <c r="N715">
        <v>1013</v>
      </c>
      <c r="O715" t="s">
        <v>686</v>
      </c>
      <c r="P715" t="s">
        <v>686</v>
      </c>
      <c r="Q715">
        <v>1</v>
      </c>
      <c r="X715">
        <v>33.700000000000003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1</v>
      </c>
      <c r="AF715" t="s">
        <v>141</v>
      </c>
      <c r="AG715">
        <v>46.506</v>
      </c>
      <c r="AH715">
        <v>2</v>
      </c>
      <c r="AI715">
        <v>85737878</v>
      </c>
      <c r="AJ715">
        <v>725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x14ac:dyDescent="0.2">
      <c r="A716">
        <f>ROW(Source!A379)</f>
        <v>379</v>
      </c>
      <c r="B716">
        <v>85737894</v>
      </c>
      <c r="C716">
        <v>85737877</v>
      </c>
      <c r="D716">
        <v>85229630</v>
      </c>
      <c r="E716">
        <v>1</v>
      </c>
      <c r="F716">
        <v>1</v>
      </c>
      <c r="G716">
        <v>1081</v>
      </c>
      <c r="H716">
        <v>2</v>
      </c>
      <c r="I716" t="s">
        <v>724</v>
      </c>
      <c r="J716" t="s">
        <v>725</v>
      </c>
      <c r="K716" t="s">
        <v>726</v>
      </c>
      <c r="L716">
        <v>1368</v>
      </c>
      <c r="N716">
        <v>1011</v>
      </c>
      <c r="O716" t="s">
        <v>690</v>
      </c>
      <c r="P716" t="s">
        <v>690</v>
      </c>
      <c r="Q716">
        <v>1</v>
      </c>
      <c r="X716">
        <v>1.19</v>
      </c>
      <c r="Y716">
        <v>0</v>
      </c>
      <c r="Z716">
        <v>3.18</v>
      </c>
      <c r="AA716">
        <v>0</v>
      </c>
      <c r="AB716">
        <v>0</v>
      </c>
      <c r="AC716">
        <v>0</v>
      </c>
      <c r="AD716">
        <v>1</v>
      </c>
      <c r="AE716">
        <v>0</v>
      </c>
      <c r="AF716" t="s">
        <v>140</v>
      </c>
      <c r="AG716">
        <v>1.7849999999999997</v>
      </c>
      <c r="AH716">
        <v>2</v>
      </c>
      <c r="AI716">
        <v>85737879</v>
      </c>
      <c r="AJ716">
        <v>726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x14ac:dyDescent="0.2">
      <c r="A717">
        <f>ROW(Source!A379)</f>
        <v>379</v>
      </c>
      <c r="B717">
        <v>85737895</v>
      </c>
      <c r="C717">
        <v>85737877</v>
      </c>
      <c r="D717">
        <v>85229932</v>
      </c>
      <c r="E717">
        <v>1</v>
      </c>
      <c r="F717">
        <v>1</v>
      </c>
      <c r="G717">
        <v>1081</v>
      </c>
      <c r="H717">
        <v>2</v>
      </c>
      <c r="I717" t="s">
        <v>704</v>
      </c>
      <c r="J717" t="s">
        <v>705</v>
      </c>
      <c r="K717" t="s">
        <v>706</v>
      </c>
      <c r="L717">
        <v>1368</v>
      </c>
      <c r="N717">
        <v>1011</v>
      </c>
      <c r="O717" t="s">
        <v>690</v>
      </c>
      <c r="P717" t="s">
        <v>690</v>
      </c>
      <c r="Q717">
        <v>1</v>
      </c>
      <c r="X717">
        <v>0.4</v>
      </c>
      <c r="Y717">
        <v>0</v>
      </c>
      <c r="Z717">
        <v>83.1</v>
      </c>
      <c r="AA717">
        <v>12.62</v>
      </c>
      <c r="AB717">
        <v>0</v>
      </c>
      <c r="AC717">
        <v>0</v>
      </c>
      <c r="AD717">
        <v>1</v>
      </c>
      <c r="AE717">
        <v>0</v>
      </c>
      <c r="AF717" t="s">
        <v>140</v>
      </c>
      <c r="AG717">
        <v>0.6</v>
      </c>
      <c r="AH717">
        <v>2</v>
      </c>
      <c r="AI717">
        <v>85737880</v>
      </c>
      <c r="AJ717">
        <v>727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x14ac:dyDescent="0.2">
      <c r="A718">
        <f>ROW(Source!A379)</f>
        <v>379</v>
      </c>
      <c r="B718">
        <v>85737896</v>
      </c>
      <c r="C718">
        <v>85737877</v>
      </c>
      <c r="D718">
        <v>85229166</v>
      </c>
      <c r="E718">
        <v>1</v>
      </c>
      <c r="F718">
        <v>1</v>
      </c>
      <c r="G718">
        <v>1081</v>
      </c>
      <c r="H718">
        <v>2</v>
      </c>
      <c r="I718" t="s">
        <v>727</v>
      </c>
      <c r="J718" t="s">
        <v>728</v>
      </c>
      <c r="K718" t="s">
        <v>729</v>
      </c>
      <c r="L718">
        <v>1368</v>
      </c>
      <c r="N718">
        <v>1011</v>
      </c>
      <c r="O718" t="s">
        <v>690</v>
      </c>
      <c r="P718" t="s">
        <v>690</v>
      </c>
      <c r="Q718">
        <v>1</v>
      </c>
      <c r="X718">
        <v>0.06</v>
      </c>
      <c r="Y718">
        <v>0</v>
      </c>
      <c r="Z718">
        <v>179.17</v>
      </c>
      <c r="AA718">
        <v>16.93</v>
      </c>
      <c r="AB718">
        <v>0</v>
      </c>
      <c r="AC718">
        <v>0</v>
      </c>
      <c r="AD718">
        <v>1</v>
      </c>
      <c r="AE718">
        <v>0</v>
      </c>
      <c r="AF718" t="s">
        <v>140</v>
      </c>
      <c r="AG718">
        <v>0.09</v>
      </c>
      <c r="AH718">
        <v>2</v>
      </c>
      <c r="AI718">
        <v>85737881</v>
      </c>
      <c r="AJ718">
        <v>728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x14ac:dyDescent="0.2">
      <c r="A719">
        <f>ROW(Source!A379)</f>
        <v>379</v>
      </c>
      <c r="B719">
        <v>85737897</v>
      </c>
      <c r="C719">
        <v>85737877</v>
      </c>
      <c r="D719">
        <v>85198960</v>
      </c>
      <c r="E719">
        <v>1</v>
      </c>
      <c r="F719">
        <v>1</v>
      </c>
      <c r="G719">
        <v>1081</v>
      </c>
      <c r="H719">
        <v>3</v>
      </c>
      <c r="I719" t="s">
        <v>714</v>
      </c>
      <c r="J719" t="s">
        <v>715</v>
      </c>
      <c r="K719" t="s">
        <v>716</v>
      </c>
      <c r="L719">
        <v>1339</v>
      </c>
      <c r="N719">
        <v>1007</v>
      </c>
      <c r="O719" t="s">
        <v>694</v>
      </c>
      <c r="P719" t="s">
        <v>694</v>
      </c>
      <c r="Q719">
        <v>1</v>
      </c>
      <c r="X719">
        <v>0.23466999999999999</v>
      </c>
      <c r="Y719">
        <v>7.07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 t="s">
        <v>42</v>
      </c>
      <c r="AG719">
        <v>0.23466999999999999</v>
      </c>
      <c r="AH719">
        <v>2</v>
      </c>
      <c r="AI719">
        <v>85737882</v>
      </c>
      <c r="AJ719">
        <v>729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 x14ac:dyDescent="0.2">
      <c r="A720">
        <f>ROW(Source!A379)</f>
        <v>379</v>
      </c>
      <c r="B720">
        <v>85737898</v>
      </c>
      <c r="C720">
        <v>85737877</v>
      </c>
      <c r="D720">
        <v>85200671</v>
      </c>
      <c r="E720">
        <v>1</v>
      </c>
      <c r="F720">
        <v>1</v>
      </c>
      <c r="G720">
        <v>1081</v>
      </c>
      <c r="H720">
        <v>3</v>
      </c>
      <c r="I720" t="s">
        <v>730</v>
      </c>
      <c r="J720" t="s">
        <v>731</v>
      </c>
      <c r="K720" t="s">
        <v>732</v>
      </c>
      <c r="L720">
        <v>1346</v>
      </c>
      <c r="N720">
        <v>1009</v>
      </c>
      <c r="O720" t="s">
        <v>723</v>
      </c>
      <c r="P720" t="s">
        <v>723</v>
      </c>
      <c r="Q720">
        <v>1</v>
      </c>
      <c r="X720">
        <v>0.05</v>
      </c>
      <c r="Y720">
        <v>37.979999999999997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 t="s">
        <v>42</v>
      </c>
      <c r="AG720">
        <v>0.05</v>
      </c>
      <c r="AH720">
        <v>2</v>
      </c>
      <c r="AI720">
        <v>85737883</v>
      </c>
      <c r="AJ720">
        <v>730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2">
      <c r="A721">
        <f>ROW(Source!A379)</f>
        <v>379</v>
      </c>
      <c r="B721">
        <v>85737899</v>
      </c>
      <c r="C721">
        <v>85737877</v>
      </c>
      <c r="D721">
        <v>85199079</v>
      </c>
      <c r="E721">
        <v>1</v>
      </c>
      <c r="F721">
        <v>1</v>
      </c>
      <c r="G721">
        <v>1081</v>
      </c>
      <c r="H721">
        <v>3</v>
      </c>
      <c r="I721" t="s">
        <v>733</v>
      </c>
      <c r="J721" t="s">
        <v>734</v>
      </c>
      <c r="K721" t="s">
        <v>735</v>
      </c>
      <c r="L721">
        <v>1348</v>
      </c>
      <c r="N721">
        <v>1009</v>
      </c>
      <c r="O721" t="s">
        <v>700</v>
      </c>
      <c r="P721" t="s">
        <v>700</v>
      </c>
      <c r="Q721">
        <v>1000</v>
      </c>
      <c r="X721">
        <v>6.2999999999999998E-6</v>
      </c>
      <c r="Y721">
        <v>3234.81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0</v>
      </c>
      <c r="AF721" t="s">
        <v>42</v>
      </c>
      <c r="AG721">
        <v>6.2999999999999998E-6</v>
      </c>
      <c r="AH721">
        <v>2</v>
      </c>
      <c r="AI721">
        <v>85737884</v>
      </c>
      <c r="AJ721">
        <v>731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 spans="1:44" x14ac:dyDescent="0.2">
      <c r="A722">
        <f>ROW(Source!A379)</f>
        <v>379</v>
      </c>
      <c r="B722">
        <v>85737900</v>
      </c>
      <c r="C722">
        <v>85737877</v>
      </c>
      <c r="D722">
        <v>85198892</v>
      </c>
      <c r="E722">
        <v>1</v>
      </c>
      <c r="F722">
        <v>1</v>
      </c>
      <c r="G722">
        <v>1081</v>
      </c>
      <c r="H722">
        <v>3</v>
      </c>
      <c r="I722" t="s">
        <v>691</v>
      </c>
      <c r="J722" t="s">
        <v>692</v>
      </c>
      <c r="K722" t="s">
        <v>693</v>
      </c>
      <c r="L722">
        <v>1339</v>
      </c>
      <c r="N722">
        <v>1007</v>
      </c>
      <c r="O722" t="s">
        <v>694</v>
      </c>
      <c r="P722" t="s">
        <v>694</v>
      </c>
      <c r="Q722">
        <v>1</v>
      </c>
      <c r="X722">
        <v>0.19</v>
      </c>
      <c r="Y722">
        <v>53.42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 t="s">
        <v>42</v>
      </c>
      <c r="AG722">
        <v>0.19</v>
      </c>
      <c r="AH722">
        <v>2</v>
      </c>
      <c r="AI722">
        <v>85737885</v>
      </c>
      <c r="AJ722">
        <v>732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 x14ac:dyDescent="0.2">
      <c r="A723">
        <f>ROW(Source!A379)</f>
        <v>379</v>
      </c>
      <c r="B723">
        <v>85737901</v>
      </c>
      <c r="C723">
        <v>85737877</v>
      </c>
      <c r="D723">
        <v>85199158</v>
      </c>
      <c r="E723">
        <v>1</v>
      </c>
      <c r="F723">
        <v>1</v>
      </c>
      <c r="G723">
        <v>1081</v>
      </c>
      <c r="H723">
        <v>3</v>
      </c>
      <c r="I723" t="s">
        <v>695</v>
      </c>
      <c r="J723" t="s">
        <v>696</v>
      </c>
      <c r="K723" t="s">
        <v>697</v>
      </c>
      <c r="L723">
        <v>1339</v>
      </c>
      <c r="N723">
        <v>1007</v>
      </c>
      <c r="O723" t="s">
        <v>694</v>
      </c>
      <c r="P723" t="s">
        <v>694</v>
      </c>
      <c r="Q723">
        <v>1</v>
      </c>
      <c r="X723">
        <v>0.34200000000000003</v>
      </c>
      <c r="Y723">
        <v>5.82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 t="s">
        <v>42</v>
      </c>
      <c r="AG723">
        <v>0.34200000000000003</v>
      </c>
      <c r="AH723">
        <v>2</v>
      </c>
      <c r="AI723">
        <v>85737886</v>
      </c>
      <c r="AJ723">
        <v>733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</row>
    <row r="724" spans="1:44" x14ac:dyDescent="0.2">
      <c r="A724">
        <f>ROW(Source!A379)</f>
        <v>379</v>
      </c>
      <c r="B724">
        <v>85737902</v>
      </c>
      <c r="C724">
        <v>85737877</v>
      </c>
      <c r="D724">
        <v>85199230</v>
      </c>
      <c r="E724">
        <v>1</v>
      </c>
      <c r="F724">
        <v>1</v>
      </c>
      <c r="G724">
        <v>1081</v>
      </c>
      <c r="H724">
        <v>3</v>
      </c>
      <c r="I724" t="s">
        <v>736</v>
      </c>
      <c r="J724" t="s">
        <v>737</v>
      </c>
      <c r="K724" t="s">
        <v>738</v>
      </c>
      <c r="L724">
        <v>1348</v>
      </c>
      <c r="N724">
        <v>1009</v>
      </c>
      <c r="O724" t="s">
        <v>700</v>
      </c>
      <c r="P724" t="s">
        <v>700</v>
      </c>
      <c r="Q724">
        <v>1000</v>
      </c>
      <c r="X724">
        <v>8.7000000000000001E-4</v>
      </c>
      <c r="Y724">
        <v>16214.84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 t="s">
        <v>42</v>
      </c>
      <c r="AG724">
        <v>8.7000000000000001E-4</v>
      </c>
      <c r="AH724">
        <v>2</v>
      </c>
      <c r="AI724">
        <v>85737887</v>
      </c>
      <c r="AJ724">
        <v>734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</row>
    <row r="725" spans="1:44" x14ac:dyDescent="0.2">
      <c r="A725">
        <f>ROW(Source!A379)</f>
        <v>379</v>
      </c>
      <c r="B725">
        <v>85737903</v>
      </c>
      <c r="C725">
        <v>85737877</v>
      </c>
      <c r="D725">
        <v>85199398</v>
      </c>
      <c r="E725">
        <v>1</v>
      </c>
      <c r="F725">
        <v>1</v>
      </c>
      <c r="G725">
        <v>1081</v>
      </c>
      <c r="H725">
        <v>3</v>
      </c>
      <c r="I725" t="s">
        <v>739</v>
      </c>
      <c r="J725" t="s">
        <v>740</v>
      </c>
      <c r="K725" t="s">
        <v>741</v>
      </c>
      <c r="L725">
        <v>1346</v>
      </c>
      <c r="N725">
        <v>1009</v>
      </c>
      <c r="O725" t="s">
        <v>723</v>
      </c>
      <c r="P725" t="s">
        <v>723</v>
      </c>
      <c r="Q725">
        <v>1</v>
      </c>
      <c r="X725">
        <v>0.1</v>
      </c>
      <c r="Y725">
        <v>20.190000000000001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0</v>
      </c>
      <c r="AF725" t="s">
        <v>42</v>
      </c>
      <c r="AG725">
        <v>0.1</v>
      </c>
      <c r="AH725">
        <v>2</v>
      </c>
      <c r="AI725">
        <v>85737888</v>
      </c>
      <c r="AJ725">
        <v>735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x14ac:dyDescent="0.2">
      <c r="A726">
        <f>ROW(Source!A379)</f>
        <v>379</v>
      </c>
      <c r="B726">
        <v>85737904</v>
      </c>
      <c r="C726">
        <v>85737877</v>
      </c>
      <c r="D726">
        <v>85199540</v>
      </c>
      <c r="E726">
        <v>1</v>
      </c>
      <c r="F726">
        <v>1</v>
      </c>
      <c r="G726">
        <v>1081</v>
      </c>
      <c r="H726">
        <v>3</v>
      </c>
      <c r="I726" t="s">
        <v>742</v>
      </c>
      <c r="J726" t="s">
        <v>743</v>
      </c>
      <c r="K726" t="s">
        <v>744</v>
      </c>
      <c r="L726">
        <v>1348</v>
      </c>
      <c r="N726">
        <v>1009</v>
      </c>
      <c r="O726" t="s">
        <v>700</v>
      </c>
      <c r="P726" t="s">
        <v>700</v>
      </c>
      <c r="Q726">
        <v>1000</v>
      </c>
      <c r="X726">
        <v>4.0000000000000002E-4</v>
      </c>
      <c r="Y726">
        <v>35445.93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 t="s">
        <v>42</v>
      </c>
      <c r="AG726">
        <v>4.0000000000000002E-4</v>
      </c>
      <c r="AH726">
        <v>2</v>
      </c>
      <c r="AI726">
        <v>85737889</v>
      </c>
      <c r="AJ726">
        <v>736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x14ac:dyDescent="0.2">
      <c r="A727">
        <f>ROW(Source!A379)</f>
        <v>379</v>
      </c>
      <c r="B727">
        <v>85737905</v>
      </c>
      <c r="C727">
        <v>85737877</v>
      </c>
      <c r="D727">
        <v>85160203</v>
      </c>
      <c r="E727">
        <v>1081</v>
      </c>
      <c r="F727">
        <v>1</v>
      </c>
      <c r="G727">
        <v>1081</v>
      </c>
      <c r="H727">
        <v>3</v>
      </c>
      <c r="I727" t="s">
        <v>844</v>
      </c>
      <c r="J727" t="s">
        <v>3</v>
      </c>
      <c r="K727" t="s">
        <v>845</v>
      </c>
      <c r="L727">
        <v>1346</v>
      </c>
      <c r="N727">
        <v>1009</v>
      </c>
      <c r="O727" t="s">
        <v>723</v>
      </c>
      <c r="P727" t="s">
        <v>723</v>
      </c>
      <c r="Q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 t="s">
        <v>42</v>
      </c>
      <c r="AG727">
        <v>0</v>
      </c>
      <c r="AH727">
        <v>3</v>
      </c>
      <c r="AI727">
        <v>-1</v>
      </c>
      <c r="AJ727" t="s">
        <v>3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x14ac:dyDescent="0.2">
      <c r="A728">
        <f>ROW(Source!A379)</f>
        <v>379</v>
      </c>
      <c r="B728">
        <v>85737906</v>
      </c>
      <c r="C728">
        <v>85737877</v>
      </c>
      <c r="D728">
        <v>85179476</v>
      </c>
      <c r="E728">
        <v>1081</v>
      </c>
      <c r="F728">
        <v>1</v>
      </c>
      <c r="G728">
        <v>1081</v>
      </c>
      <c r="H728">
        <v>3</v>
      </c>
      <c r="I728" t="s">
        <v>840</v>
      </c>
      <c r="J728" t="s">
        <v>3</v>
      </c>
      <c r="K728" t="s">
        <v>841</v>
      </c>
      <c r="L728">
        <v>1354</v>
      </c>
      <c r="N728">
        <v>1010</v>
      </c>
      <c r="O728" t="s">
        <v>146</v>
      </c>
      <c r="P728" t="s">
        <v>146</v>
      </c>
      <c r="Q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 t="s">
        <v>42</v>
      </c>
      <c r="AG728">
        <v>0</v>
      </c>
      <c r="AH728">
        <v>3</v>
      </c>
      <c r="AI728">
        <v>-1</v>
      </c>
      <c r="AJ728" t="s">
        <v>3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x14ac:dyDescent="0.2">
      <c r="A729">
        <f>ROW(Source!A379)</f>
        <v>379</v>
      </c>
      <c r="B729">
        <v>85737907</v>
      </c>
      <c r="C729">
        <v>85737877</v>
      </c>
      <c r="D729">
        <v>85182368</v>
      </c>
      <c r="E729">
        <v>1081</v>
      </c>
      <c r="F729">
        <v>1</v>
      </c>
      <c r="G729">
        <v>1081</v>
      </c>
      <c r="H729">
        <v>3</v>
      </c>
      <c r="I729" t="s">
        <v>846</v>
      </c>
      <c r="J729" t="s">
        <v>3</v>
      </c>
      <c r="K729" t="s">
        <v>847</v>
      </c>
      <c r="L729">
        <v>1301</v>
      </c>
      <c r="N729">
        <v>1003</v>
      </c>
      <c r="O729" t="s">
        <v>156</v>
      </c>
      <c r="P729" t="s">
        <v>156</v>
      </c>
      <c r="Q729">
        <v>1</v>
      </c>
      <c r="X729">
        <v>100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42</v>
      </c>
      <c r="AG729">
        <v>100</v>
      </c>
      <c r="AH729">
        <v>3</v>
      </c>
      <c r="AI729">
        <v>-1</v>
      </c>
      <c r="AJ729" t="s">
        <v>3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 x14ac:dyDescent="0.2">
      <c r="A730">
        <f>ROW(Source!A380)</f>
        <v>380</v>
      </c>
      <c r="B730">
        <v>85737893</v>
      </c>
      <c r="C730">
        <v>85737877</v>
      </c>
      <c r="D730">
        <v>85164021</v>
      </c>
      <c r="E730">
        <v>1081</v>
      </c>
      <c r="F730">
        <v>1</v>
      </c>
      <c r="G730">
        <v>1081</v>
      </c>
      <c r="H730">
        <v>1</v>
      </c>
      <c r="I730" t="s">
        <v>684</v>
      </c>
      <c r="J730" t="s">
        <v>3</v>
      </c>
      <c r="K730" t="s">
        <v>685</v>
      </c>
      <c r="L730">
        <v>1191</v>
      </c>
      <c r="N730">
        <v>1013</v>
      </c>
      <c r="O730" t="s">
        <v>686</v>
      </c>
      <c r="P730" t="s">
        <v>686</v>
      </c>
      <c r="Q730">
        <v>1</v>
      </c>
      <c r="X730">
        <v>33.700000000000003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1</v>
      </c>
      <c r="AF730" t="s">
        <v>141</v>
      </c>
      <c r="AG730">
        <v>46.506</v>
      </c>
      <c r="AH730">
        <v>2</v>
      </c>
      <c r="AI730">
        <v>85737878</v>
      </c>
      <c r="AJ730">
        <v>739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x14ac:dyDescent="0.2">
      <c r="A731">
        <f>ROW(Source!A380)</f>
        <v>380</v>
      </c>
      <c r="B731">
        <v>85737894</v>
      </c>
      <c r="C731">
        <v>85737877</v>
      </c>
      <c r="D731">
        <v>85229630</v>
      </c>
      <c r="E731">
        <v>1</v>
      </c>
      <c r="F731">
        <v>1</v>
      </c>
      <c r="G731">
        <v>1081</v>
      </c>
      <c r="H731">
        <v>2</v>
      </c>
      <c r="I731" t="s">
        <v>724</v>
      </c>
      <c r="J731" t="s">
        <v>725</v>
      </c>
      <c r="K731" t="s">
        <v>726</v>
      </c>
      <c r="L731">
        <v>1368</v>
      </c>
      <c r="N731">
        <v>1011</v>
      </c>
      <c r="O731" t="s">
        <v>690</v>
      </c>
      <c r="P731" t="s">
        <v>690</v>
      </c>
      <c r="Q731">
        <v>1</v>
      </c>
      <c r="X731">
        <v>1.19</v>
      </c>
      <c r="Y731">
        <v>0</v>
      </c>
      <c r="Z731">
        <v>3.18</v>
      </c>
      <c r="AA731">
        <v>0</v>
      </c>
      <c r="AB731">
        <v>0</v>
      </c>
      <c r="AC731">
        <v>0</v>
      </c>
      <c r="AD731">
        <v>1</v>
      </c>
      <c r="AE731">
        <v>0</v>
      </c>
      <c r="AF731" t="s">
        <v>140</v>
      </c>
      <c r="AG731">
        <v>1.7849999999999997</v>
      </c>
      <c r="AH731">
        <v>2</v>
      </c>
      <c r="AI731">
        <v>85737879</v>
      </c>
      <c r="AJ731">
        <v>740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</row>
    <row r="732" spans="1:44" x14ac:dyDescent="0.2">
      <c r="A732">
        <f>ROW(Source!A380)</f>
        <v>380</v>
      </c>
      <c r="B732">
        <v>85737895</v>
      </c>
      <c r="C732">
        <v>85737877</v>
      </c>
      <c r="D732">
        <v>85229932</v>
      </c>
      <c r="E732">
        <v>1</v>
      </c>
      <c r="F732">
        <v>1</v>
      </c>
      <c r="G732">
        <v>1081</v>
      </c>
      <c r="H732">
        <v>2</v>
      </c>
      <c r="I732" t="s">
        <v>704</v>
      </c>
      <c r="J732" t="s">
        <v>705</v>
      </c>
      <c r="K732" t="s">
        <v>706</v>
      </c>
      <c r="L732">
        <v>1368</v>
      </c>
      <c r="N732">
        <v>1011</v>
      </c>
      <c r="O732" t="s">
        <v>690</v>
      </c>
      <c r="P732" t="s">
        <v>690</v>
      </c>
      <c r="Q732">
        <v>1</v>
      </c>
      <c r="X732">
        <v>0.4</v>
      </c>
      <c r="Y732">
        <v>0</v>
      </c>
      <c r="Z732">
        <v>83.1</v>
      </c>
      <c r="AA732">
        <v>12.62</v>
      </c>
      <c r="AB732">
        <v>0</v>
      </c>
      <c r="AC732">
        <v>0</v>
      </c>
      <c r="AD732">
        <v>1</v>
      </c>
      <c r="AE732">
        <v>0</v>
      </c>
      <c r="AF732" t="s">
        <v>140</v>
      </c>
      <c r="AG732">
        <v>0.6</v>
      </c>
      <c r="AH732">
        <v>2</v>
      </c>
      <c r="AI732">
        <v>85737880</v>
      </c>
      <c r="AJ732">
        <v>741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x14ac:dyDescent="0.2">
      <c r="A733">
        <f>ROW(Source!A380)</f>
        <v>380</v>
      </c>
      <c r="B733">
        <v>85737896</v>
      </c>
      <c r="C733">
        <v>85737877</v>
      </c>
      <c r="D733">
        <v>85229166</v>
      </c>
      <c r="E733">
        <v>1</v>
      </c>
      <c r="F733">
        <v>1</v>
      </c>
      <c r="G733">
        <v>1081</v>
      </c>
      <c r="H733">
        <v>2</v>
      </c>
      <c r="I733" t="s">
        <v>727</v>
      </c>
      <c r="J733" t="s">
        <v>728</v>
      </c>
      <c r="K733" t="s">
        <v>729</v>
      </c>
      <c r="L733">
        <v>1368</v>
      </c>
      <c r="N733">
        <v>1011</v>
      </c>
      <c r="O733" t="s">
        <v>690</v>
      </c>
      <c r="P733" t="s">
        <v>690</v>
      </c>
      <c r="Q733">
        <v>1</v>
      </c>
      <c r="X733">
        <v>0.06</v>
      </c>
      <c r="Y733">
        <v>0</v>
      </c>
      <c r="Z733">
        <v>179.17</v>
      </c>
      <c r="AA733">
        <v>16.93</v>
      </c>
      <c r="AB733">
        <v>0</v>
      </c>
      <c r="AC733">
        <v>0</v>
      </c>
      <c r="AD733">
        <v>1</v>
      </c>
      <c r="AE733">
        <v>0</v>
      </c>
      <c r="AF733" t="s">
        <v>140</v>
      </c>
      <c r="AG733">
        <v>0.09</v>
      </c>
      <c r="AH733">
        <v>2</v>
      </c>
      <c r="AI733">
        <v>85737881</v>
      </c>
      <c r="AJ733">
        <v>742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x14ac:dyDescent="0.2">
      <c r="A734">
        <f>ROW(Source!A380)</f>
        <v>380</v>
      </c>
      <c r="B734">
        <v>85737897</v>
      </c>
      <c r="C734">
        <v>85737877</v>
      </c>
      <c r="D734">
        <v>85198960</v>
      </c>
      <c r="E734">
        <v>1</v>
      </c>
      <c r="F734">
        <v>1</v>
      </c>
      <c r="G734">
        <v>1081</v>
      </c>
      <c r="H734">
        <v>3</v>
      </c>
      <c r="I734" t="s">
        <v>714</v>
      </c>
      <c r="J734" t="s">
        <v>715</v>
      </c>
      <c r="K734" t="s">
        <v>716</v>
      </c>
      <c r="L734">
        <v>1339</v>
      </c>
      <c r="N734">
        <v>1007</v>
      </c>
      <c r="O734" t="s">
        <v>694</v>
      </c>
      <c r="P734" t="s">
        <v>694</v>
      </c>
      <c r="Q734">
        <v>1</v>
      </c>
      <c r="X734">
        <v>0.23466999999999999</v>
      </c>
      <c r="Y734">
        <v>7.07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 t="s">
        <v>42</v>
      </c>
      <c r="AG734">
        <v>0.23466999999999999</v>
      </c>
      <c r="AH734">
        <v>2</v>
      </c>
      <c r="AI734">
        <v>85737882</v>
      </c>
      <c r="AJ734">
        <v>743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 x14ac:dyDescent="0.2">
      <c r="A735">
        <f>ROW(Source!A380)</f>
        <v>380</v>
      </c>
      <c r="B735">
        <v>85737898</v>
      </c>
      <c r="C735">
        <v>85737877</v>
      </c>
      <c r="D735">
        <v>85200671</v>
      </c>
      <c r="E735">
        <v>1</v>
      </c>
      <c r="F735">
        <v>1</v>
      </c>
      <c r="G735">
        <v>1081</v>
      </c>
      <c r="H735">
        <v>3</v>
      </c>
      <c r="I735" t="s">
        <v>730</v>
      </c>
      <c r="J735" t="s">
        <v>731</v>
      </c>
      <c r="K735" t="s">
        <v>732</v>
      </c>
      <c r="L735">
        <v>1346</v>
      </c>
      <c r="N735">
        <v>1009</v>
      </c>
      <c r="O735" t="s">
        <v>723</v>
      </c>
      <c r="P735" t="s">
        <v>723</v>
      </c>
      <c r="Q735">
        <v>1</v>
      </c>
      <c r="X735">
        <v>0.05</v>
      </c>
      <c r="Y735">
        <v>37.979999999999997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  <c r="AF735" t="s">
        <v>42</v>
      </c>
      <c r="AG735">
        <v>0.05</v>
      </c>
      <c r="AH735">
        <v>2</v>
      </c>
      <c r="AI735">
        <v>85737883</v>
      </c>
      <c r="AJ735">
        <v>744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x14ac:dyDescent="0.2">
      <c r="A736">
        <f>ROW(Source!A380)</f>
        <v>380</v>
      </c>
      <c r="B736">
        <v>85737899</v>
      </c>
      <c r="C736">
        <v>85737877</v>
      </c>
      <c r="D736">
        <v>85199079</v>
      </c>
      <c r="E736">
        <v>1</v>
      </c>
      <c r="F736">
        <v>1</v>
      </c>
      <c r="G736">
        <v>1081</v>
      </c>
      <c r="H736">
        <v>3</v>
      </c>
      <c r="I736" t="s">
        <v>733</v>
      </c>
      <c r="J736" t="s">
        <v>734</v>
      </c>
      <c r="K736" t="s">
        <v>735</v>
      </c>
      <c r="L736">
        <v>1348</v>
      </c>
      <c r="N736">
        <v>1009</v>
      </c>
      <c r="O736" t="s">
        <v>700</v>
      </c>
      <c r="P736" t="s">
        <v>700</v>
      </c>
      <c r="Q736">
        <v>1000</v>
      </c>
      <c r="X736">
        <v>6.2999999999999998E-6</v>
      </c>
      <c r="Y736">
        <v>3234.81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 t="s">
        <v>42</v>
      </c>
      <c r="AG736">
        <v>6.2999999999999998E-6</v>
      </c>
      <c r="AH736">
        <v>2</v>
      </c>
      <c r="AI736">
        <v>85737884</v>
      </c>
      <c r="AJ736">
        <v>745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x14ac:dyDescent="0.2">
      <c r="A737">
        <f>ROW(Source!A380)</f>
        <v>380</v>
      </c>
      <c r="B737">
        <v>85737900</v>
      </c>
      <c r="C737">
        <v>85737877</v>
      </c>
      <c r="D737">
        <v>85198892</v>
      </c>
      <c r="E737">
        <v>1</v>
      </c>
      <c r="F737">
        <v>1</v>
      </c>
      <c r="G737">
        <v>1081</v>
      </c>
      <c r="H737">
        <v>3</v>
      </c>
      <c r="I737" t="s">
        <v>691</v>
      </c>
      <c r="J737" t="s">
        <v>692</v>
      </c>
      <c r="K737" t="s">
        <v>693</v>
      </c>
      <c r="L737">
        <v>1339</v>
      </c>
      <c r="N737">
        <v>1007</v>
      </c>
      <c r="O737" t="s">
        <v>694</v>
      </c>
      <c r="P737" t="s">
        <v>694</v>
      </c>
      <c r="Q737">
        <v>1</v>
      </c>
      <c r="X737">
        <v>0.19</v>
      </c>
      <c r="Y737">
        <v>53.42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 t="s">
        <v>42</v>
      </c>
      <c r="AG737">
        <v>0.19</v>
      </c>
      <c r="AH737">
        <v>2</v>
      </c>
      <c r="AI737">
        <v>85737885</v>
      </c>
      <c r="AJ737">
        <v>746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x14ac:dyDescent="0.2">
      <c r="A738">
        <f>ROW(Source!A380)</f>
        <v>380</v>
      </c>
      <c r="B738">
        <v>85737901</v>
      </c>
      <c r="C738">
        <v>85737877</v>
      </c>
      <c r="D738">
        <v>85199158</v>
      </c>
      <c r="E738">
        <v>1</v>
      </c>
      <c r="F738">
        <v>1</v>
      </c>
      <c r="G738">
        <v>1081</v>
      </c>
      <c r="H738">
        <v>3</v>
      </c>
      <c r="I738" t="s">
        <v>695</v>
      </c>
      <c r="J738" t="s">
        <v>696</v>
      </c>
      <c r="K738" t="s">
        <v>697</v>
      </c>
      <c r="L738">
        <v>1339</v>
      </c>
      <c r="N738">
        <v>1007</v>
      </c>
      <c r="O738" t="s">
        <v>694</v>
      </c>
      <c r="P738" t="s">
        <v>694</v>
      </c>
      <c r="Q738">
        <v>1</v>
      </c>
      <c r="X738">
        <v>0.34200000000000003</v>
      </c>
      <c r="Y738">
        <v>5.82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 t="s">
        <v>42</v>
      </c>
      <c r="AG738">
        <v>0.34200000000000003</v>
      </c>
      <c r="AH738">
        <v>2</v>
      </c>
      <c r="AI738">
        <v>85737886</v>
      </c>
      <c r="AJ738">
        <v>747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x14ac:dyDescent="0.2">
      <c r="A739">
        <f>ROW(Source!A380)</f>
        <v>380</v>
      </c>
      <c r="B739">
        <v>85737902</v>
      </c>
      <c r="C739">
        <v>85737877</v>
      </c>
      <c r="D739">
        <v>85199230</v>
      </c>
      <c r="E739">
        <v>1</v>
      </c>
      <c r="F739">
        <v>1</v>
      </c>
      <c r="G739">
        <v>1081</v>
      </c>
      <c r="H739">
        <v>3</v>
      </c>
      <c r="I739" t="s">
        <v>736</v>
      </c>
      <c r="J739" t="s">
        <v>737</v>
      </c>
      <c r="K739" t="s">
        <v>738</v>
      </c>
      <c r="L739">
        <v>1348</v>
      </c>
      <c r="N739">
        <v>1009</v>
      </c>
      <c r="O739" t="s">
        <v>700</v>
      </c>
      <c r="P739" t="s">
        <v>700</v>
      </c>
      <c r="Q739">
        <v>1000</v>
      </c>
      <c r="X739">
        <v>8.7000000000000001E-4</v>
      </c>
      <c r="Y739">
        <v>16214.84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 t="s">
        <v>42</v>
      </c>
      <c r="AG739">
        <v>8.7000000000000001E-4</v>
      </c>
      <c r="AH739">
        <v>2</v>
      </c>
      <c r="AI739">
        <v>85737887</v>
      </c>
      <c r="AJ739">
        <v>748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x14ac:dyDescent="0.2">
      <c r="A740">
        <f>ROW(Source!A380)</f>
        <v>380</v>
      </c>
      <c r="B740">
        <v>85737903</v>
      </c>
      <c r="C740">
        <v>85737877</v>
      </c>
      <c r="D740">
        <v>85199398</v>
      </c>
      <c r="E740">
        <v>1</v>
      </c>
      <c r="F740">
        <v>1</v>
      </c>
      <c r="G740">
        <v>1081</v>
      </c>
      <c r="H740">
        <v>3</v>
      </c>
      <c r="I740" t="s">
        <v>739</v>
      </c>
      <c r="J740" t="s">
        <v>740</v>
      </c>
      <c r="K740" t="s">
        <v>741</v>
      </c>
      <c r="L740">
        <v>1346</v>
      </c>
      <c r="N740">
        <v>1009</v>
      </c>
      <c r="O740" t="s">
        <v>723</v>
      </c>
      <c r="P740" t="s">
        <v>723</v>
      </c>
      <c r="Q740">
        <v>1</v>
      </c>
      <c r="X740">
        <v>0.1</v>
      </c>
      <c r="Y740">
        <v>20.190000000000001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 t="s">
        <v>42</v>
      </c>
      <c r="AG740">
        <v>0.1</v>
      </c>
      <c r="AH740">
        <v>2</v>
      </c>
      <c r="AI740">
        <v>85737888</v>
      </c>
      <c r="AJ740">
        <v>749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x14ac:dyDescent="0.2">
      <c r="A741">
        <f>ROW(Source!A380)</f>
        <v>380</v>
      </c>
      <c r="B741">
        <v>85737904</v>
      </c>
      <c r="C741">
        <v>85737877</v>
      </c>
      <c r="D741">
        <v>85199540</v>
      </c>
      <c r="E741">
        <v>1</v>
      </c>
      <c r="F741">
        <v>1</v>
      </c>
      <c r="G741">
        <v>1081</v>
      </c>
      <c r="H741">
        <v>3</v>
      </c>
      <c r="I741" t="s">
        <v>742</v>
      </c>
      <c r="J741" t="s">
        <v>743</v>
      </c>
      <c r="K741" t="s">
        <v>744</v>
      </c>
      <c r="L741">
        <v>1348</v>
      </c>
      <c r="N741">
        <v>1009</v>
      </c>
      <c r="O741" t="s">
        <v>700</v>
      </c>
      <c r="P741" t="s">
        <v>700</v>
      </c>
      <c r="Q741">
        <v>1000</v>
      </c>
      <c r="X741">
        <v>4.0000000000000002E-4</v>
      </c>
      <c r="Y741">
        <v>35445.93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 t="s">
        <v>42</v>
      </c>
      <c r="AG741">
        <v>4.0000000000000002E-4</v>
      </c>
      <c r="AH741">
        <v>2</v>
      </c>
      <c r="AI741">
        <v>85737889</v>
      </c>
      <c r="AJ741">
        <v>750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 x14ac:dyDescent="0.2">
      <c r="A742">
        <f>ROW(Source!A380)</f>
        <v>380</v>
      </c>
      <c r="B742">
        <v>85737905</v>
      </c>
      <c r="C742">
        <v>85737877</v>
      </c>
      <c r="D742">
        <v>85160203</v>
      </c>
      <c r="E742">
        <v>1081</v>
      </c>
      <c r="F742">
        <v>1</v>
      </c>
      <c r="G742">
        <v>1081</v>
      </c>
      <c r="H742">
        <v>3</v>
      </c>
      <c r="I742" t="s">
        <v>844</v>
      </c>
      <c r="J742" t="s">
        <v>3</v>
      </c>
      <c r="K742" t="s">
        <v>845</v>
      </c>
      <c r="L742">
        <v>1346</v>
      </c>
      <c r="N742">
        <v>1009</v>
      </c>
      <c r="O742" t="s">
        <v>723</v>
      </c>
      <c r="P742" t="s">
        <v>723</v>
      </c>
      <c r="Q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 t="s">
        <v>42</v>
      </c>
      <c r="AG742">
        <v>0</v>
      </c>
      <c r="AH742">
        <v>3</v>
      </c>
      <c r="AI742">
        <v>-1</v>
      </c>
      <c r="AJ742" t="s">
        <v>3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x14ac:dyDescent="0.2">
      <c r="A743">
        <f>ROW(Source!A380)</f>
        <v>380</v>
      </c>
      <c r="B743">
        <v>85737906</v>
      </c>
      <c r="C743">
        <v>85737877</v>
      </c>
      <c r="D743">
        <v>85179476</v>
      </c>
      <c r="E743">
        <v>1081</v>
      </c>
      <c r="F743">
        <v>1</v>
      </c>
      <c r="G743">
        <v>1081</v>
      </c>
      <c r="H743">
        <v>3</v>
      </c>
      <c r="I743" t="s">
        <v>840</v>
      </c>
      <c r="J743" t="s">
        <v>3</v>
      </c>
      <c r="K743" t="s">
        <v>841</v>
      </c>
      <c r="L743">
        <v>1354</v>
      </c>
      <c r="N743">
        <v>1010</v>
      </c>
      <c r="O743" t="s">
        <v>146</v>
      </c>
      <c r="P743" t="s">
        <v>146</v>
      </c>
      <c r="Q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42</v>
      </c>
      <c r="AG743">
        <v>0</v>
      </c>
      <c r="AH743">
        <v>3</v>
      </c>
      <c r="AI743">
        <v>-1</v>
      </c>
      <c r="AJ743" t="s">
        <v>3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 x14ac:dyDescent="0.2">
      <c r="A744">
        <f>ROW(Source!A380)</f>
        <v>380</v>
      </c>
      <c r="B744">
        <v>85737907</v>
      </c>
      <c r="C744">
        <v>85737877</v>
      </c>
      <c r="D744">
        <v>85182368</v>
      </c>
      <c r="E744">
        <v>1081</v>
      </c>
      <c r="F744">
        <v>1</v>
      </c>
      <c r="G744">
        <v>1081</v>
      </c>
      <c r="H744">
        <v>3</v>
      </c>
      <c r="I744" t="s">
        <v>846</v>
      </c>
      <c r="J744" t="s">
        <v>3</v>
      </c>
      <c r="K744" t="s">
        <v>847</v>
      </c>
      <c r="L744">
        <v>1301</v>
      </c>
      <c r="N744">
        <v>1003</v>
      </c>
      <c r="O744" t="s">
        <v>156</v>
      </c>
      <c r="P744" t="s">
        <v>156</v>
      </c>
      <c r="Q744">
        <v>1</v>
      </c>
      <c r="X744">
        <v>100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42</v>
      </c>
      <c r="AG744">
        <v>100</v>
      </c>
      <c r="AH744">
        <v>3</v>
      </c>
      <c r="AI744">
        <v>-1</v>
      </c>
      <c r="AJ744" t="s">
        <v>3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x14ac:dyDescent="0.2">
      <c r="A745">
        <f>ROW(Source!A385)</f>
        <v>385</v>
      </c>
      <c r="B745">
        <v>85737926</v>
      </c>
      <c r="C745">
        <v>85737911</v>
      </c>
      <c r="D745">
        <v>85164021</v>
      </c>
      <c r="E745">
        <v>1081</v>
      </c>
      <c r="F745">
        <v>1</v>
      </c>
      <c r="G745">
        <v>1081</v>
      </c>
      <c r="H745">
        <v>1</v>
      </c>
      <c r="I745" t="s">
        <v>684</v>
      </c>
      <c r="J745" t="s">
        <v>3</v>
      </c>
      <c r="K745" t="s">
        <v>685</v>
      </c>
      <c r="L745">
        <v>1191</v>
      </c>
      <c r="N745">
        <v>1013</v>
      </c>
      <c r="O745" t="s">
        <v>686</v>
      </c>
      <c r="P745" t="s">
        <v>686</v>
      </c>
      <c r="Q745">
        <v>1</v>
      </c>
      <c r="X745">
        <v>23.23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1</v>
      </c>
      <c r="AF745" t="s">
        <v>141</v>
      </c>
      <c r="AG745">
        <v>32.057399999999994</v>
      </c>
      <c r="AH745">
        <v>2</v>
      </c>
      <c r="AI745">
        <v>85737912</v>
      </c>
      <c r="AJ745">
        <v>753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x14ac:dyDescent="0.2">
      <c r="A746">
        <f>ROW(Source!A385)</f>
        <v>385</v>
      </c>
      <c r="B746">
        <v>85737927</v>
      </c>
      <c r="C746">
        <v>85737911</v>
      </c>
      <c r="D746">
        <v>85229932</v>
      </c>
      <c r="E746">
        <v>1</v>
      </c>
      <c r="F746">
        <v>1</v>
      </c>
      <c r="G746">
        <v>1081</v>
      </c>
      <c r="H746">
        <v>2</v>
      </c>
      <c r="I746" t="s">
        <v>704</v>
      </c>
      <c r="J746" t="s">
        <v>705</v>
      </c>
      <c r="K746" t="s">
        <v>706</v>
      </c>
      <c r="L746">
        <v>1368</v>
      </c>
      <c r="N746">
        <v>1011</v>
      </c>
      <c r="O746" t="s">
        <v>690</v>
      </c>
      <c r="P746" t="s">
        <v>690</v>
      </c>
      <c r="Q746">
        <v>1</v>
      </c>
      <c r="X746">
        <v>0.03</v>
      </c>
      <c r="Y746">
        <v>0</v>
      </c>
      <c r="Z746">
        <v>83.1</v>
      </c>
      <c r="AA746">
        <v>12.62</v>
      </c>
      <c r="AB746">
        <v>0</v>
      </c>
      <c r="AC746">
        <v>0</v>
      </c>
      <c r="AD746">
        <v>1</v>
      </c>
      <c r="AE746">
        <v>0</v>
      </c>
      <c r="AF746" t="s">
        <v>140</v>
      </c>
      <c r="AG746">
        <v>4.4999999999999998E-2</v>
      </c>
      <c r="AH746">
        <v>2</v>
      </c>
      <c r="AI746">
        <v>85737913</v>
      </c>
      <c r="AJ746">
        <v>754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x14ac:dyDescent="0.2">
      <c r="A747">
        <f>ROW(Source!A385)</f>
        <v>385</v>
      </c>
      <c r="B747">
        <v>85737929</v>
      </c>
      <c r="C747">
        <v>85737911</v>
      </c>
      <c r="D747">
        <v>85230053</v>
      </c>
      <c r="E747">
        <v>1</v>
      </c>
      <c r="F747">
        <v>1</v>
      </c>
      <c r="G747">
        <v>1081</v>
      </c>
      <c r="H747">
        <v>2</v>
      </c>
      <c r="I747" t="s">
        <v>745</v>
      </c>
      <c r="J747" t="s">
        <v>746</v>
      </c>
      <c r="K747" t="s">
        <v>747</v>
      </c>
      <c r="L747">
        <v>1368</v>
      </c>
      <c r="N747">
        <v>1011</v>
      </c>
      <c r="O747" t="s">
        <v>690</v>
      </c>
      <c r="P747" t="s">
        <v>690</v>
      </c>
      <c r="Q747">
        <v>1</v>
      </c>
      <c r="X747">
        <v>0.86</v>
      </c>
      <c r="Y747">
        <v>0</v>
      </c>
      <c r="Z747">
        <v>0.8</v>
      </c>
      <c r="AA747">
        <v>0</v>
      </c>
      <c r="AB747">
        <v>0</v>
      </c>
      <c r="AC747">
        <v>0</v>
      </c>
      <c r="AD747">
        <v>1</v>
      </c>
      <c r="AE747">
        <v>0</v>
      </c>
      <c r="AF747" t="s">
        <v>140</v>
      </c>
      <c r="AG747">
        <v>1.2899999999999998</v>
      </c>
      <c r="AH747">
        <v>2</v>
      </c>
      <c r="AI747">
        <v>85737915</v>
      </c>
      <c r="AJ747">
        <v>755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x14ac:dyDescent="0.2">
      <c r="A748">
        <f>ROW(Source!A385)</f>
        <v>385</v>
      </c>
      <c r="B748">
        <v>85737930</v>
      </c>
      <c r="C748">
        <v>85737911</v>
      </c>
      <c r="D748">
        <v>85230055</v>
      </c>
      <c r="E748">
        <v>1</v>
      </c>
      <c r="F748">
        <v>1</v>
      </c>
      <c r="G748">
        <v>1081</v>
      </c>
      <c r="H748">
        <v>2</v>
      </c>
      <c r="I748" t="s">
        <v>748</v>
      </c>
      <c r="J748" t="s">
        <v>749</v>
      </c>
      <c r="K748" t="s">
        <v>750</v>
      </c>
      <c r="L748">
        <v>1368</v>
      </c>
      <c r="N748">
        <v>1011</v>
      </c>
      <c r="O748" t="s">
        <v>690</v>
      </c>
      <c r="P748" t="s">
        <v>690</v>
      </c>
      <c r="Q748">
        <v>1</v>
      </c>
      <c r="X748">
        <v>0.6</v>
      </c>
      <c r="Y748">
        <v>0</v>
      </c>
      <c r="Z748">
        <v>1.49</v>
      </c>
      <c r="AA748">
        <v>0</v>
      </c>
      <c r="AB748">
        <v>0</v>
      </c>
      <c r="AC748">
        <v>0</v>
      </c>
      <c r="AD748">
        <v>1</v>
      </c>
      <c r="AE748">
        <v>0</v>
      </c>
      <c r="AF748" t="s">
        <v>140</v>
      </c>
      <c r="AG748">
        <v>0.89999999999999991</v>
      </c>
      <c r="AH748">
        <v>2</v>
      </c>
      <c r="AI748">
        <v>85737916</v>
      </c>
      <c r="AJ748">
        <v>756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x14ac:dyDescent="0.2">
      <c r="A749">
        <f>ROW(Source!A385)</f>
        <v>385</v>
      </c>
      <c r="B749">
        <v>85737928</v>
      </c>
      <c r="C749">
        <v>85737911</v>
      </c>
      <c r="D749">
        <v>85229166</v>
      </c>
      <c r="E749">
        <v>1</v>
      </c>
      <c r="F749">
        <v>1</v>
      </c>
      <c r="G749">
        <v>1081</v>
      </c>
      <c r="H749">
        <v>2</v>
      </c>
      <c r="I749" t="s">
        <v>727</v>
      </c>
      <c r="J749" t="s">
        <v>728</v>
      </c>
      <c r="K749" t="s">
        <v>729</v>
      </c>
      <c r="L749">
        <v>1368</v>
      </c>
      <c r="N749">
        <v>1011</v>
      </c>
      <c r="O749" t="s">
        <v>690</v>
      </c>
      <c r="P749" t="s">
        <v>690</v>
      </c>
      <c r="Q749">
        <v>1</v>
      </c>
      <c r="X749">
        <v>0.03</v>
      </c>
      <c r="Y749">
        <v>0</v>
      </c>
      <c r="Z749">
        <v>179.17</v>
      </c>
      <c r="AA749">
        <v>16.93</v>
      </c>
      <c r="AB749">
        <v>0</v>
      </c>
      <c r="AC749">
        <v>0</v>
      </c>
      <c r="AD749">
        <v>1</v>
      </c>
      <c r="AE749">
        <v>0</v>
      </c>
      <c r="AF749" t="s">
        <v>140</v>
      </c>
      <c r="AG749">
        <v>4.4999999999999998E-2</v>
      </c>
      <c r="AH749">
        <v>2</v>
      </c>
      <c r="AI749">
        <v>85737914</v>
      </c>
      <c r="AJ749">
        <v>757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x14ac:dyDescent="0.2">
      <c r="A750">
        <f>ROW(Source!A385)</f>
        <v>385</v>
      </c>
      <c r="B750">
        <v>85737931</v>
      </c>
      <c r="C750">
        <v>85737911</v>
      </c>
      <c r="D750">
        <v>85198957</v>
      </c>
      <c r="E750">
        <v>1</v>
      </c>
      <c r="F750">
        <v>1</v>
      </c>
      <c r="G750">
        <v>1081</v>
      </c>
      <c r="H750">
        <v>3</v>
      </c>
      <c r="I750" t="s">
        <v>751</v>
      </c>
      <c r="J750" t="s">
        <v>752</v>
      </c>
      <c r="K750" t="s">
        <v>753</v>
      </c>
      <c r="L750">
        <v>1346</v>
      </c>
      <c r="N750">
        <v>1009</v>
      </c>
      <c r="O750" t="s">
        <v>723</v>
      </c>
      <c r="P750" t="s">
        <v>723</v>
      </c>
      <c r="Q750">
        <v>1</v>
      </c>
      <c r="X750">
        <v>0.5</v>
      </c>
      <c r="Y750">
        <v>1.61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 t="s">
        <v>42</v>
      </c>
      <c r="AG750">
        <v>0.5</v>
      </c>
      <c r="AH750">
        <v>2</v>
      </c>
      <c r="AI750">
        <v>85737917</v>
      </c>
      <c r="AJ750">
        <v>758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x14ac:dyDescent="0.2">
      <c r="A751">
        <f>ROW(Source!A385)</f>
        <v>385</v>
      </c>
      <c r="B751">
        <v>85737932</v>
      </c>
      <c r="C751">
        <v>85737911</v>
      </c>
      <c r="D751">
        <v>85198989</v>
      </c>
      <c r="E751">
        <v>1</v>
      </c>
      <c r="F751">
        <v>1</v>
      </c>
      <c r="G751">
        <v>1081</v>
      </c>
      <c r="H751">
        <v>3</v>
      </c>
      <c r="I751" t="s">
        <v>754</v>
      </c>
      <c r="J751" t="s">
        <v>755</v>
      </c>
      <c r="K751" t="s">
        <v>756</v>
      </c>
      <c r="L751">
        <v>1346</v>
      </c>
      <c r="N751">
        <v>1009</v>
      </c>
      <c r="O751" t="s">
        <v>723</v>
      </c>
      <c r="P751" t="s">
        <v>723</v>
      </c>
      <c r="Q751">
        <v>1</v>
      </c>
      <c r="X751">
        <v>0.17199999999999999</v>
      </c>
      <c r="Y751">
        <v>36.78</v>
      </c>
      <c r="Z751">
        <v>0</v>
      </c>
      <c r="AA751">
        <v>0</v>
      </c>
      <c r="AB751">
        <v>0</v>
      </c>
      <c r="AC751">
        <v>0</v>
      </c>
      <c r="AD751">
        <v>1</v>
      </c>
      <c r="AE751">
        <v>0</v>
      </c>
      <c r="AF751" t="s">
        <v>42</v>
      </c>
      <c r="AG751">
        <v>0.17199999999999999</v>
      </c>
      <c r="AH751">
        <v>2</v>
      </c>
      <c r="AI751">
        <v>85737918</v>
      </c>
      <c r="AJ751">
        <v>759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x14ac:dyDescent="0.2">
      <c r="A752">
        <f>ROW(Source!A385)</f>
        <v>385</v>
      </c>
      <c r="B752">
        <v>85737933</v>
      </c>
      <c r="C752">
        <v>85737911</v>
      </c>
      <c r="D752">
        <v>85199063</v>
      </c>
      <c r="E752">
        <v>1</v>
      </c>
      <c r="F752">
        <v>1</v>
      </c>
      <c r="G752">
        <v>1081</v>
      </c>
      <c r="H752">
        <v>3</v>
      </c>
      <c r="I752" t="s">
        <v>757</v>
      </c>
      <c r="J752" t="s">
        <v>758</v>
      </c>
      <c r="K752" t="s">
        <v>759</v>
      </c>
      <c r="L752">
        <v>1354</v>
      </c>
      <c r="N752">
        <v>1010</v>
      </c>
      <c r="O752" t="s">
        <v>146</v>
      </c>
      <c r="P752" t="s">
        <v>146</v>
      </c>
      <c r="Q752">
        <v>1</v>
      </c>
      <c r="X752">
        <v>20</v>
      </c>
      <c r="Y752">
        <v>0.89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 t="s">
        <v>42</v>
      </c>
      <c r="AG752">
        <v>20</v>
      </c>
      <c r="AH752">
        <v>2</v>
      </c>
      <c r="AI752">
        <v>85737919</v>
      </c>
      <c r="AJ752">
        <v>760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x14ac:dyDescent="0.2">
      <c r="A753">
        <f>ROW(Source!A385)</f>
        <v>385</v>
      </c>
      <c r="B753">
        <v>85737934</v>
      </c>
      <c r="C753">
        <v>85737911</v>
      </c>
      <c r="D753">
        <v>85156884</v>
      </c>
      <c r="E753">
        <v>1081</v>
      </c>
      <c r="F753">
        <v>1</v>
      </c>
      <c r="G753">
        <v>1081</v>
      </c>
      <c r="H753">
        <v>3</v>
      </c>
      <c r="I753" t="s">
        <v>848</v>
      </c>
      <c r="J753" t="s">
        <v>3</v>
      </c>
      <c r="K753" t="s">
        <v>849</v>
      </c>
      <c r="L753">
        <v>1301</v>
      </c>
      <c r="N753">
        <v>1003</v>
      </c>
      <c r="O753" t="s">
        <v>156</v>
      </c>
      <c r="P753" t="s">
        <v>156</v>
      </c>
      <c r="Q753">
        <v>1</v>
      </c>
      <c r="X753">
        <v>100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42</v>
      </c>
      <c r="AG753">
        <v>100</v>
      </c>
      <c r="AH753">
        <v>3</v>
      </c>
      <c r="AI753">
        <v>-1</v>
      </c>
      <c r="AJ753" t="s">
        <v>3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x14ac:dyDescent="0.2">
      <c r="A754">
        <f>ROW(Source!A385)</f>
        <v>385</v>
      </c>
      <c r="B754">
        <v>85737935</v>
      </c>
      <c r="C754">
        <v>85737911</v>
      </c>
      <c r="D754">
        <v>85159555</v>
      </c>
      <c r="E754">
        <v>1081</v>
      </c>
      <c r="F754">
        <v>1</v>
      </c>
      <c r="G754">
        <v>1081</v>
      </c>
      <c r="H754">
        <v>3</v>
      </c>
      <c r="I754" t="s">
        <v>850</v>
      </c>
      <c r="J754" t="s">
        <v>3</v>
      </c>
      <c r="K754" t="s">
        <v>851</v>
      </c>
      <c r="L754">
        <v>1354</v>
      </c>
      <c r="N754">
        <v>1010</v>
      </c>
      <c r="O754" t="s">
        <v>146</v>
      </c>
      <c r="P754" t="s">
        <v>146</v>
      </c>
      <c r="Q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 t="s">
        <v>42</v>
      </c>
      <c r="AG754">
        <v>0</v>
      </c>
      <c r="AH754">
        <v>3</v>
      </c>
      <c r="AI754">
        <v>-1</v>
      </c>
      <c r="AJ754" t="s">
        <v>3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  <row r="755" spans="1:44" x14ac:dyDescent="0.2">
      <c r="A755">
        <f>ROW(Source!A385)</f>
        <v>385</v>
      </c>
      <c r="B755">
        <v>85737936</v>
      </c>
      <c r="C755">
        <v>85737911</v>
      </c>
      <c r="D755">
        <v>85160203</v>
      </c>
      <c r="E755">
        <v>1081</v>
      </c>
      <c r="F755">
        <v>1</v>
      </c>
      <c r="G755">
        <v>1081</v>
      </c>
      <c r="H755">
        <v>3</v>
      </c>
      <c r="I755" t="s">
        <v>844</v>
      </c>
      <c r="J755" t="s">
        <v>3</v>
      </c>
      <c r="K755" t="s">
        <v>845</v>
      </c>
      <c r="L755">
        <v>1346</v>
      </c>
      <c r="N755">
        <v>1009</v>
      </c>
      <c r="O755" t="s">
        <v>723</v>
      </c>
      <c r="P755" t="s">
        <v>723</v>
      </c>
      <c r="Q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42</v>
      </c>
      <c r="AG755">
        <v>0</v>
      </c>
      <c r="AH755">
        <v>3</v>
      </c>
      <c r="AI755">
        <v>-1</v>
      </c>
      <c r="AJ755" t="s">
        <v>3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 x14ac:dyDescent="0.2">
      <c r="A756">
        <f>ROW(Source!A386)</f>
        <v>386</v>
      </c>
      <c r="B756">
        <v>85737926</v>
      </c>
      <c r="C756">
        <v>85737911</v>
      </c>
      <c r="D756">
        <v>85164021</v>
      </c>
      <c r="E756">
        <v>1081</v>
      </c>
      <c r="F756">
        <v>1</v>
      </c>
      <c r="G756">
        <v>1081</v>
      </c>
      <c r="H756">
        <v>1</v>
      </c>
      <c r="I756" t="s">
        <v>684</v>
      </c>
      <c r="J756" t="s">
        <v>3</v>
      </c>
      <c r="K756" t="s">
        <v>685</v>
      </c>
      <c r="L756">
        <v>1191</v>
      </c>
      <c r="N756">
        <v>1013</v>
      </c>
      <c r="O756" t="s">
        <v>686</v>
      </c>
      <c r="P756" t="s">
        <v>686</v>
      </c>
      <c r="Q756">
        <v>1</v>
      </c>
      <c r="X756">
        <v>23.23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1</v>
      </c>
      <c r="AF756" t="s">
        <v>141</v>
      </c>
      <c r="AG756">
        <v>32.057399999999994</v>
      </c>
      <c r="AH756">
        <v>2</v>
      </c>
      <c r="AI756">
        <v>85737912</v>
      </c>
      <c r="AJ756">
        <v>766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</row>
    <row r="757" spans="1:44" x14ac:dyDescent="0.2">
      <c r="A757">
        <f>ROW(Source!A386)</f>
        <v>386</v>
      </c>
      <c r="B757">
        <v>85737927</v>
      </c>
      <c r="C757">
        <v>85737911</v>
      </c>
      <c r="D757">
        <v>85229932</v>
      </c>
      <c r="E757">
        <v>1</v>
      </c>
      <c r="F757">
        <v>1</v>
      </c>
      <c r="G757">
        <v>1081</v>
      </c>
      <c r="H757">
        <v>2</v>
      </c>
      <c r="I757" t="s">
        <v>704</v>
      </c>
      <c r="J757" t="s">
        <v>705</v>
      </c>
      <c r="K757" t="s">
        <v>706</v>
      </c>
      <c r="L757">
        <v>1368</v>
      </c>
      <c r="N757">
        <v>1011</v>
      </c>
      <c r="O757" t="s">
        <v>690</v>
      </c>
      <c r="P757" t="s">
        <v>690</v>
      </c>
      <c r="Q757">
        <v>1</v>
      </c>
      <c r="X757">
        <v>0.03</v>
      </c>
      <c r="Y757">
        <v>0</v>
      </c>
      <c r="Z757">
        <v>83.1</v>
      </c>
      <c r="AA757">
        <v>12.62</v>
      </c>
      <c r="AB757">
        <v>0</v>
      </c>
      <c r="AC757">
        <v>0</v>
      </c>
      <c r="AD757">
        <v>1</v>
      </c>
      <c r="AE757">
        <v>0</v>
      </c>
      <c r="AF757" t="s">
        <v>140</v>
      </c>
      <c r="AG757">
        <v>4.4999999999999998E-2</v>
      </c>
      <c r="AH757">
        <v>2</v>
      </c>
      <c r="AI757">
        <v>85737913</v>
      </c>
      <c r="AJ757">
        <v>767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x14ac:dyDescent="0.2">
      <c r="A758">
        <f>ROW(Source!A386)</f>
        <v>386</v>
      </c>
      <c r="B758">
        <v>85737929</v>
      </c>
      <c r="C758">
        <v>85737911</v>
      </c>
      <c r="D758">
        <v>85230053</v>
      </c>
      <c r="E758">
        <v>1</v>
      </c>
      <c r="F758">
        <v>1</v>
      </c>
      <c r="G758">
        <v>1081</v>
      </c>
      <c r="H758">
        <v>2</v>
      </c>
      <c r="I758" t="s">
        <v>745</v>
      </c>
      <c r="J758" t="s">
        <v>746</v>
      </c>
      <c r="K758" t="s">
        <v>747</v>
      </c>
      <c r="L758">
        <v>1368</v>
      </c>
      <c r="N758">
        <v>1011</v>
      </c>
      <c r="O758" t="s">
        <v>690</v>
      </c>
      <c r="P758" t="s">
        <v>690</v>
      </c>
      <c r="Q758">
        <v>1</v>
      </c>
      <c r="X758">
        <v>0.86</v>
      </c>
      <c r="Y758">
        <v>0</v>
      </c>
      <c r="Z758">
        <v>0.8</v>
      </c>
      <c r="AA758">
        <v>0</v>
      </c>
      <c r="AB758">
        <v>0</v>
      </c>
      <c r="AC758">
        <v>0</v>
      </c>
      <c r="AD758">
        <v>1</v>
      </c>
      <c r="AE758">
        <v>0</v>
      </c>
      <c r="AF758" t="s">
        <v>140</v>
      </c>
      <c r="AG758">
        <v>1.2899999999999998</v>
      </c>
      <c r="AH758">
        <v>2</v>
      </c>
      <c r="AI758">
        <v>85737915</v>
      </c>
      <c r="AJ758">
        <v>768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x14ac:dyDescent="0.2">
      <c r="A759">
        <f>ROW(Source!A386)</f>
        <v>386</v>
      </c>
      <c r="B759">
        <v>85737930</v>
      </c>
      <c r="C759">
        <v>85737911</v>
      </c>
      <c r="D759">
        <v>85230055</v>
      </c>
      <c r="E759">
        <v>1</v>
      </c>
      <c r="F759">
        <v>1</v>
      </c>
      <c r="G759">
        <v>1081</v>
      </c>
      <c r="H759">
        <v>2</v>
      </c>
      <c r="I759" t="s">
        <v>748</v>
      </c>
      <c r="J759" t="s">
        <v>749</v>
      </c>
      <c r="K759" t="s">
        <v>750</v>
      </c>
      <c r="L759">
        <v>1368</v>
      </c>
      <c r="N759">
        <v>1011</v>
      </c>
      <c r="O759" t="s">
        <v>690</v>
      </c>
      <c r="P759" t="s">
        <v>690</v>
      </c>
      <c r="Q759">
        <v>1</v>
      </c>
      <c r="X759">
        <v>0.6</v>
      </c>
      <c r="Y759">
        <v>0</v>
      </c>
      <c r="Z759">
        <v>1.49</v>
      </c>
      <c r="AA759">
        <v>0</v>
      </c>
      <c r="AB759">
        <v>0</v>
      </c>
      <c r="AC759">
        <v>0</v>
      </c>
      <c r="AD759">
        <v>1</v>
      </c>
      <c r="AE759">
        <v>0</v>
      </c>
      <c r="AF759" t="s">
        <v>140</v>
      </c>
      <c r="AG759">
        <v>0.89999999999999991</v>
      </c>
      <c r="AH759">
        <v>2</v>
      </c>
      <c r="AI759">
        <v>85737916</v>
      </c>
      <c r="AJ759">
        <v>769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x14ac:dyDescent="0.2">
      <c r="A760">
        <f>ROW(Source!A386)</f>
        <v>386</v>
      </c>
      <c r="B760">
        <v>85737928</v>
      </c>
      <c r="C760">
        <v>85737911</v>
      </c>
      <c r="D760">
        <v>85229166</v>
      </c>
      <c r="E760">
        <v>1</v>
      </c>
      <c r="F760">
        <v>1</v>
      </c>
      <c r="G760">
        <v>1081</v>
      </c>
      <c r="H760">
        <v>2</v>
      </c>
      <c r="I760" t="s">
        <v>727</v>
      </c>
      <c r="J760" t="s">
        <v>728</v>
      </c>
      <c r="K760" t="s">
        <v>729</v>
      </c>
      <c r="L760">
        <v>1368</v>
      </c>
      <c r="N760">
        <v>1011</v>
      </c>
      <c r="O760" t="s">
        <v>690</v>
      </c>
      <c r="P760" t="s">
        <v>690</v>
      </c>
      <c r="Q760">
        <v>1</v>
      </c>
      <c r="X760">
        <v>0.03</v>
      </c>
      <c r="Y760">
        <v>0</v>
      </c>
      <c r="Z760">
        <v>179.17</v>
      </c>
      <c r="AA760">
        <v>16.93</v>
      </c>
      <c r="AB760">
        <v>0</v>
      </c>
      <c r="AC760">
        <v>0</v>
      </c>
      <c r="AD760">
        <v>1</v>
      </c>
      <c r="AE760">
        <v>0</v>
      </c>
      <c r="AF760" t="s">
        <v>140</v>
      </c>
      <c r="AG760">
        <v>4.4999999999999998E-2</v>
      </c>
      <c r="AH760">
        <v>2</v>
      </c>
      <c r="AI760">
        <v>85737914</v>
      </c>
      <c r="AJ760">
        <v>770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x14ac:dyDescent="0.2">
      <c r="A761">
        <f>ROW(Source!A386)</f>
        <v>386</v>
      </c>
      <c r="B761">
        <v>85737931</v>
      </c>
      <c r="C761">
        <v>85737911</v>
      </c>
      <c r="D761">
        <v>85198957</v>
      </c>
      <c r="E761">
        <v>1</v>
      </c>
      <c r="F761">
        <v>1</v>
      </c>
      <c r="G761">
        <v>1081</v>
      </c>
      <c r="H761">
        <v>3</v>
      </c>
      <c r="I761" t="s">
        <v>751</v>
      </c>
      <c r="J761" t="s">
        <v>752</v>
      </c>
      <c r="K761" t="s">
        <v>753</v>
      </c>
      <c r="L761">
        <v>1346</v>
      </c>
      <c r="N761">
        <v>1009</v>
      </c>
      <c r="O761" t="s">
        <v>723</v>
      </c>
      <c r="P761" t="s">
        <v>723</v>
      </c>
      <c r="Q761">
        <v>1</v>
      </c>
      <c r="X761">
        <v>0.5</v>
      </c>
      <c r="Y761">
        <v>1.61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0</v>
      </c>
      <c r="AF761" t="s">
        <v>42</v>
      </c>
      <c r="AG761">
        <v>0.5</v>
      </c>
      <c r="AH761">
        <v>2</v>
      </c>
      <c r="AI761">
        <v>85737917</v>
      </c>
      <c r="AJ761">
        <v>771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2">
      <c r="A762">
        <f>ROW(Source!A386)</f>
        <v>386</v>
      </c>
      <c r="B762">
        <v>85737932</v>
      </c>
      <c r="C762">
        <v>85737911</v>
      </c>
      <c r="D762">
        <v>85198989</v>
      </c>
      <c r="E762">
        <v>1</v>
      </c>
      <c r="F762">
        <v>1</v>
      </c>
      <c r="G762">
        <v>1081</v>
      </c>
      <c r="H762">
        <v>3</v>
      </c>
      <c r="I762" t="s">
        <v>754</v>
      </c>
      <c r="J762" t="s">
        <v>755</v>
      </c>
      <c r="K762" t="s">
        <v>756</v>
      </c>
      <c r="L762">
        <v>1346</v>
      </c>
      <c r="N762">
        <v>1009</v>
      </c>
      <c r="O762" t="s">
        <v>723</v>
      </c>
      <c r="P762" t="s">
        <v>723</v>
      </c>
      <c r="Q762">
        <v>1</v>
      </c>
      <c r="X762">
        <v>0.17199999999999999</v>
      </c>
      <c r="Y762">
        <v>36.78</v>
      </c>
      <c r="Z762">
        <v>0</v>
      </c>
      <c r="AA762">
        <v>0</v>
      </c>
      <c r="AB762">
        <v>0</v>
      </c>
      <c r="AC762">
        <v>0</v>
      </c>
      <c r="AD762">
        <v>1</v>
      </c>
      <c r="AE762">
        <v>0</v>
      </c>
      <c r="AF762" t="s">
        <v>42</v>
      </c>
      <c r="AG762">
        <v>0.17199999999999999</v>
      </c>
      <c r="AH762">
        <v>2</v>
      </c>
      <c r="AI762">
        <v>85737918</v>
      </c>
      <c r="AJ762">
        <v>772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x14ac:dyDescent="0.2">
      <c r="A763">
        <f>ROW(Source!A386)</f>
        <v>386</v>
      </c>
      <c r="B763">
        <v>85737933</v>
      </c>
      <c r="C763">
        <v>85737911</v>
      </c>
      <c r="D763">
        <v>85199063</v>
      </c>
      <c r="E763">
        <v>1</v>
      </c>
      <c r="F763">
        <v>1</v>
      </c>
      <c r="G763">
        <v>1081</v>
      </c>
      <c r="H763">
        <v>3</v>
      </c>
      <c r="I763" t="s">
        <v>757</v>
      </c>
      <c r="J763" t="s">
        <v>758</v>
      </c>
      <c r="K763" t="s">
        <v>759</v>
      </c>
      <c r="L763">
        <v>1354</v>
      </c>
      <c r="N763">
        <v>1010</v>
      </c>
      <c r="O763" t="s">
        <v>146</v>
      </c>
      <c r="P763" t="s">
        <v>146</v>
      </c>
      <c r="Q763">
        <v>1</v>
      </c>
      <c r="X763">
        <v>20</v>
      </c>
      <c r="Y763">
        <v>0.89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 t="s">
        <v>42</v>
      </c>
      <c r="AG763">
        <v>20</v>
      </c>
      <c r="AH763">
        <v>2</v>
      </c>
      <c r="AI763">
        <v>85737919</v>
      </c>
      <c r="AJ763">
        <v>773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2">
      <c r="A764">
        <f>ROW(Source!A386)</f>
        <v>386</v>
      </c>
      <c r="B764">
        <v>85737934</v>
      </c>
      <c r="C764">
        <v>85737911</v>
      </c>
      <c r="D764">
        <v>85156884</v>
      </c>
      <c r="E764">
        <v>1081</v>
      </c>
      <c r="F764">
        <v>1</v>
      </c>
      <c r="G764">
        <v>1081</v>
      </c>
      <c r="H764">
        <v>3</v>
      </c>
      <c r="I764" t="s">
        <v>848</v>
      </c>
      <c r="J764" t="s">
        <v>3</v>
      </c>
      <c r="K764" t="s">
        <v>849</v>
      </c>
      <c r="L764">
        <v>1301</v>
      </c>
      <c r="N764">
        <v>1003</v>
      </c>
      <c r="O764" t="s">
        <v>156</v>
      </c>
      <c r="P764" t="s">
        <v>156</v>
      </c>
      <c r="Q764">
        <v>1</v>
      </c>
      <c r="X764">
        <v>100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 t="s">
        <v>42</v>
      </c>
      <c r="AG764">
        <v>100</v>
      </c>
      <c r="AH764">
        <v>3</v>
      </c>
      <c r="AI764">
        <v>-1</v>
      </c>
      <c r="AJ764" t="s">
        <v>3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x14ac:dyDescent="0.2">
      <c r="A765">
        <f>ROW(Source!A386)</f>
        <v>386</v>
      </c>
      <c r="B765">
        <v>85737935</v>
      </c>
      <c r="C765">
        <v>85737911</v>
      </c>
      <c r="D765">
        <v>85159555</v>
      </c>
      <c r="E765">
        <v>1081</v>
      </c>
      <c r="F765">
        <v>1</v>
      </c>
      <c r="G765">
        <v>1081</v>
      </c>
      <c r="H765">
        <v>3</v>
      </c>
      <c r="I765" t="s">
        <v>850</v>
      </c>
      <c r="J765" t="s">
        <v>3</v>
      </c>
      <c r="K765" t="s">
        <v>851</v>
      </c>
      <c r="L765">
        <v>1354</v>
      </c>
      <c r="N765">
        <v>1010</v>
      </c>
      <c r="O765" t="s">
        <v>146</v>
      </c>
      <c r="P765" t="s">
        <v>146</v>
      </c>
      <c r="Q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 t="s">
        <v>42</v>
      </c>
      <c r="AG765">
        <v>0</v>
      </c>
      <c r="AH765">
        <v>3</v>
      </c>
      <c r="AI765">
        <v>-1</v>
      </c>
      <c r="AJ765" t="s">
        <v>3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4" x14ac:dyDescent="0.2">
      <c r="A766">
        <f>ROW(Source!A386)</f>
        <v>386</v>
      </c>
      <c r="B766">
        <v>85737936</v>
      </c>
      <c r="C766">
        <v>85737911</v>
      </c>
      <c r="D766">
        <v>85160203</v>
      </c>
      <c r="E766">
        <v>1081</v>
      </c>
      <c r="F766">
        <v>1</v>
      </c>
      <c r="G766">
        <v>1081</v>
      </c>
      <c r="H766">
        <v>3</v>
      </c>
      <c r="I766" t="s">
        <v>844</v>
      </c>
      <c r="J766" t="s">
        <v>3</v>
      </c>
      <c r="K766" t="s">
        <v>845</v>
      </c>
      <c r="L766">
        <v>1346</v>
      </c>
      <c r="N766">
        <v>1009</v>
      </c>
      <c r="O766" t="s">
        <v>723</v>
      </c>
      <c r="P766" t="s">
        <v>723</v>
      </c>
      <c r="Q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 t="s">
        <v>42</v>
      </c>
      <c r="AG766">
        <v>0</v>
      </c>
      <c r="AH766">
        <v>3</v>
      </c>
      <c r="AI766">
        <v>-1</v>
      </c>
      <c r="AJ766" t="s">
        <v>3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 x14ac:dyDescent="0.2">
      <c r="A767">
        <f>ROW(Source!A397)</f>
        <v>397</v>
      </c>
      <c r="B767">
        <v>85737973</v>
      </c>
      <c r="C767">
        <v>85737571</v>
      </c>
      <c r="D767">
        <v>85164021</v>
      </c>
      <c r="E767">
        <v>1081</v>
      </c>
      <c r="F767">
        <v>1</v>
      </c>
      <c r="G767">
        <v>1081</v>
      </c>
      <c r="H767">
        <v>1</v>
      </c>
      <c r="I767" t="s">
        <v>684</v>
      </c>
      <c r="J767" t="s">
        <v>3</v>
      </c>
      <c r="K767" t="s">
        <v>685</v>
      </c>
      <c r="L767">
        <v>1191</v>
      </c>
      <c r="N767">
        <v>1013</v>
      </c>
      <c r="O767" t="s">
        <v>686</v>
      </c>
      <c r="P767" t="s">
        <v>686</v>
      </c>
      <c r="Q767">
        <v>1</v>
      </c>
      <c r="X767">
        <v>5.01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1</v>
      </c>
      <c r="AF767" t="s">
        <v>141</v>
      </c>
      <c r="AG767">
        <v>6.9137999999999984</v>
      </c>
      <c r="AH767">
        <v>2</v>
      </c>
      <c r="AI767">
        <v>85737973</v>
      </c>
      <c r="AJ767">
        <v>779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 x14ac:dyDescent="0.2">
      <c r="A768">
        <f>ROW(Source!A397)</f>
        <v>397</v>
      </c>
      <c r="B768">
        <v>85737974</v>
      </c>
      <c r="C768">
        <v>85737571</v>
      </c>
      <c r="D768">
        <v>85198960</v>
      </c>
      <c r="E768">
        <v>1</v>
      </c>
      <c r="F768">
        <v>1</v>
      </c>
      <c r="G768">
        <v>1081</v>
      </c>
      <c r="H768">
        <v>3</v>
      </c>
      <c r="I768" t="s">
        <v>714</v>
      </c>
      <c r="J768" t="s">
        <v>715</v>
      </c>
      <c r="K768" t="s">
        <v>716</v>
      </c>
      <c r="L768">
        <v>1339</v>
      </c>
      <c r="N768">
        <v>1007</v>
      </c>
      <c r="O768" t="s">
        <v>694</v>
      </c>
      <c r="P768" t="s">
        <v>694</v>
      </c>
      <c r="Q768">
        <v>1</v>
      </c>
      <c r="X768">
        <v>1</v>
      </c>
      <c r="Y768">
        <v>7.07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 t="s">
        <v>42</v>
      </c>
      <c r="AG768">
        <v>1</v>
      </c>
      <c r="AH768">
        <v>2</v>
      </c>
      <c r="AI768">
        <v>85737974</v>
      </c>
      <c r="AJ768">
        <v>780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4" x14ac:dyDescent="0.2">
      <c r="A769">
        <f>ROW(Source!A397)</f>
        <v>397</v>
      </c>
      <c r="B769">
        <v>85737975</v>
      </c>
      <c r="C769">
        <v>85737571</v>
      </c>
      <c r="D769">
        <v>85200671</v>
      </c>
      <c r="E769">
        <v>1</v>
      </c>
      <c r="F769">
        <v>1</v>
      </c>
      <c r="G769">
        <v>1081</v>
      </c>
      <c r="H769">
        <v>3</v>
      </c>
      <c r="I769" t="s">
        <v>730</v>
      </c>
      <c r="J769" t="s">
        <v>731</v>
      </c>
      <c r="K769" t="s">
        <v>732</v>
      </c>
      <c r="L769">
        <v>1346</v>
      </c>
      <c r="N769">
        <v>1009</v>
      </c>
      <c r="O769" t="s">
        <v>723</v>
      </c>
      <c r="P769" t="s">
        <v>723</v>
      </c>
      <c r="Q769">
        <v>1</v>
      </c>
      <c r="X769">
        <v>0.02</v>
      </c>
      <c r="Y769">
        <v>37.979999999999997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 t="s">
        <v>42</v>
      </c>
      <c r="AG769">
        <v>0.02</v>
      </c>
      <c r="AH769">
        <v>2</v>
      </c>
      <c r="AI769">
        <v>85737975</v>
      </c>
      <c r="AJ769">
        <v>781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 x14ac:dyDescent="0.2">
      <c r="A770">
        <f>ROW(Source!A397)</f>
        <v>397</v>
      </c>
      <c r="B770">
        <v>85737976</v>
      </c>
      <c r="C770">
        <v>85737571</v>
      </c>
      <c r="D770">
        <v>85199230</v>
      </c>
      <c r="E770">
        <v>1</v>
      </c>
      <c r="F770">
        <v>1</v>
      </c>
      <c r="G770">
        <v>1081</v>
      </c>
      <c r="H770">
        <v>3</v>
      </c>
      <c r="I770" t="s">
        <v>736</v>
      </c>
      <c r="J770" t="s">
        <v>737</v>
      </c>
      <c r="K770" t="s">
        <v>738</v>
      </c>
      <c r="L770">
        <v>1348</v>
      </c>
      <c r="N770">
        <v>1009</v>
      </c>
      <c r="O770" t="s">
        <v>700</v>
      </c>
      <c r="P770" t="s">
        <v>700</v>
      </c>
      <c r="Q770">
        <v>1000</v>
      </c>
      <c r="X770">
        <v>5.0000000000000002E-5</v>
      </c>
      <c r="Y770">
        <v>16214.84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 t="s">
        <v>42</v>
      </c>
      <c r="AG770">
        <v>5.0000000000000002E-5</v>
      </c>
      <c r="AH770">
        <v>2</v>
      </c>
      <c r="AI770">
        <v>85737976</v>
      </c>
      <c r="AJ770">
        <v>782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4" x14ac:dyDescent="0.2">
      <c r="A771">
        <f>ROW(Source!A397)</f>
        <v>397</v>
      </c>
      <c r="B771">
        <v>85737977</v>
      </c>
      <c r="C771">
        <v>85737571</v>
      </c>
      <c r="D771">
        <v>85199398</v>
      </c>
      <c r="E771">
        <v>1</v>
      </c>
      <c r="F771">
        <v>1</v>
      </c>
      <c r="G771">
        <v>1081</v>
      </c>
      <c r="H771">
        <v>3</v>
      </c>
      <c r="I771" t="s">
        <v>739</v>
      </c>
      <c r="J771" t="s">
        <v>740</v>
      </c>
      <c r="K771" t="s">
        <v>741</v>
      </c>
      <c r="L771">
        <v>1346</v>
      </c>
      <c r="N771">
        <v>1009</v>
      </c>
      <c r="O771" t="s">
        <v>723</v>
      </c>
      <c r="P771" t="s">
        <v>723</v>
      </c>
      <c r="Q771">
        <v>1</v>
      </c>
      <c r="X771">
        <v>0.02</v>
      </c>
      <c r="Y771">
        <v>20.190000000000001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 t="s">
        <v>42</v>
      </c>
      <c r="AG771">
        <v>0.02</v>
      </c>
      <c r="AH771">
        <v>2</v>
      </c>
      <c r="AI771">
        <v>85737977</v>
      </c>
      <c r="AJ771">
        <v>783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</row>
    <row r="772" spans="1:44" x14ac:dyDescent="0.2">
      <c r="A772">
        <f>ROW(Source!A398)</f>
        <v>398</v>
      </c>
      <c r="B772">
        <v>85737973</v>
      </c>
      <c r="C772">
        <v>85737571</v>
      </c>
      <c r="D772">
        <v>85164021</v>
      </c>
      <c r="E772">
        <v>1081</v>
      </c>
      <c r="F772">
        <v>1</v>
      </c>
      <c r="G772">
        <v>1081</v>
      </c>
      <c r="H772">
        <v>1</v>
      </c>
      <c r="I772" t="s">
        <v>684</v>
      </c>
      <c r="J772" t="s">
        <v>3</v>
      </c>
      <c r="K772" t="s">
        <v>685</v>
      </c>
      <c r="L772">
        <v>1191</v>
      </c>
      <c r="N772">
        <v>1013</v>
      </c>
      <c r="O772" t="s">
        <v>686</v>
      </c>
      <c r="P772" t="s">
        <v>686</v>
      </c>
      <c r="Q772">
        <v>1</v>
      </c>
      <c r="X772">
        <v>5.01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1</v>
      </c>
      <c r="AF772" t="s">
        <v>141</v>
      </c>
      <c r="AG772">
        <v>6.9137999999999984</v>
      </c>
      <c r="AH772">
        <v>2</v>
      </c>
      <c r="AI772">
        <v>85737973</v>
      </c>
      <c r="AJ772">
        <v>784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</row>
    <row r="773" spans="1:44" x14ac:dyDescent="0.2">
      <c r="A773">
        <f>ROW(Source!A398)</f>
        <v>398</v>
      </c>
      <c r="B773">
        <v>85737974</v>
      </c>
      <c r="C773">
        <v>85737571</v>
      </c>
      <c r="D773">
        <v>85198960</v>
      </c>
      <c r="E773">
        <v>1</v>
      </c>
      <c r="F773">
        <v>1</v>
      </c>
      <c r="G773">
        <v>1081</v>
      </c>
      <c r="H773">
        <v>3</v>
      </c>
      <c r="I773" t="s">
        <v>714</v>
      </c>
      <c r="J773" t="s">
        <v>715</v>
      </c>
      <c r="K773" t="s">
        <v>716</v>
      </c>
      <c r="L773">
        <v>1339</v>
      </c>
      <c r="N773">
        <v>1007</v>
      </c>
      <c r="O773" t="s">
        <v>694</v>
      </c>
      <c r="P773" t="s">
        <v>694</v>
      </c>
      <c r="Q773">
        <v>1</v>
      </c>
      <c r="X773">
        <v>1</v>
      </c>
      <c r="Y773">
        <v>7.07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  <c r="AF773" t="s">
        <v>42</v>
      </c>
      <c r="AG773">
        <v>1</v>
      </c>
      <c r="AH773">
        <v>2</v>
      </c>
      <c r="AI773">
        <v>85737974</v>
      </c>
      <c r="AJ773">
        <v>785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</row>
    <row r="774" spans="1:44" x14ac:dyDescent="0.2">
      <c r="A774">
        <f>ROW(Source!A398)</f>
        <v>398</v>
      </c>
      <c r="B774">
        <v>85737975</v>
      </c>
      <c r="C774">
        <v>85737571</v>
      </c>
      <c r="D774">
        <v>85200671</v>
      </c>
      <c r="E774">
        <v>1</v>
      </c>
      <c r="F774">
        <v>1</v>
      </c>
      <c r="G774">
        <v>1081</v>
      </c>
      <c r="H774">
        <v>3</v>
      </c>
      <c r="I774" t="s">
        <v>730</v>
      </c>
      <c r="J774" t="s">
        <v>731</v>
      </c>
      <c r="K774" t="s">
        <v>732</v>
      </c>
      <c r="L774">
        <v>1346</v>
      </c>
      <c r="N774">
        <v>1009</v>
      </c>
      <c r="O774" t="s">
        <v>723</v>
      </c>
      <c r="P774" t="s">
        <v>723</v>
      </c>
      <c r="Q774">
        <v>1</v>
      </c>
      <c r="X774">
        <v>0.02</v>
      </c>
      <c r="Y774">
        <v>37.979999999999997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0</v>
      </c>
      <c r="AF774" t="s">
        <v>42</v>
      </c>
      <c r="AG774">
        <v>0.02</v>
      </c>
      <c r="AH774">
        <v>2</v>
      </c>
      <c r="AI774">
        <v>85737975</v>
      </c>
      <c r="AJ774">
        <v>786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</row>
    <row r="775" spans="1:44" x14ac:dyDescent="0.2">
      <c r="A775">
        <f>ROW(Source!A398)</f>
        <v>398</v>
      </c>
      <c r="B775">
        <v>85737976</v>
      </c>
      <c r="C775">
        <v>85737571</v>
      </c>
      <c r="D775">
        <v>85199230</v>
      </c>
      <c r="E775">
        <v>1</v>
      </c>
      <c r="F775">
        <v>1</v>
      </c>
      <c r="G775">
        <v>1081</v>
      </c>
      <c r="H775">
        <v>3</v>
      </c>
      <c r="I775" t="s">
        <v>736</v>
      </c>
      <c r="J775" t="s">
        <v>737</v>
      </c>
      <c r="K775" t="s">
        <v>738</v>
      </c>
      <c r="L775">
        <v>1348</v>
      </c>
      <c r="N775">
        <v>1009</v>
      </c>
      <c r="O775" t="s">
        <v>700</v>
      </c>
      <c r="P775" t="s">
        <v>700</v>
      </c>
      <c r="Q775">
        <v>1000</v>
      </c>
      <c r="X775">
        <v>5.0000000000000002E-5</v>
      </c>
      <c r="Y775">
        <v>16214.84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0</v>
      </c>
      <c r="AF775" t="s">
        <v>42</v>
      </c>
      <c r="AG775">
        <v>5.0000000000000002E-5</v>
      </c>
      <c r="AH775">
        <v>2</v>
      </c>
      <c r="AI775">
        <v>85737976</v>
      </c>
      <c r="AJ775">
        <v>787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</row>
    <row r="776" spans="1:44" x14ac:dyDescent="0.2">
      <c r="A776">
        <f>ROW(Source!A398)</f>
        <v>398</v>
      </c>
      <c r="B776">
        <v>85737977</v>
      </c>
      <c r="C776">
        <v>85737571</v>
      </c>
      <c r="D776">
        <v>85199398</v>
      </c>
      <c r="E776">
        <v>1</v>
      </c>
      <c r="F776">
        <v>1</v>
      </c>
      <c r="G776">
        <v>1081</v>
      </c>
      <c r="H776">
        <v>3</v>
      </c>
      <c r="I776" t="s">
        <v>739</v>
      </c>
      <c r="J776" t="s">
        <v>740</v>
      </c>
      <c r="K776" t="s">
        <v>741</v>
      </c>
      <c r="L776">
        <v>1346</v>
      </c>
      <c r="N776">
        <v>1009</v>
      </c>
      <c r="O776" t="s">
        <v>723</v>
      </c>
      <c r="P776" t="s">
        <v>723</v>
      </c>
      <c r="Q776">
        <v>1</v>
      </c>
      <c r="X776">
        <v>0.02</v>
      </c>
      <c r="Y776">
        <v>20.190000000000001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0</v>
      </c>
      <c r="AF776" t="s">
        <v>42</v>
      </c>
      <c r="AG776">
        <v>0.02</v>
      </c>
      <c r="AH776">
        <v>2</v>
      </c>
      <c r="AI776">
        <v>85737977</v>
      </c>
      <c r="AJ776">
        <v>788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</row>
    <row r="777" spans="1:44" x14ac:dyDescent="0.2">
      <c r="A777">
        <f>ROW(Source!A399)</f>
        <v>399</v>
      </c>
      <c r="B777">
        <v>85738035</v>
      </c>
      <c r="C777">
        <v>85738011</v>
      </c>
      <c r="D777">
        <v>85164021</v>
      </c>
      <c r="E777">
        <v>1081</v>
      </c>
      <c r="F777">
        <v>1</v>
      </c>
      <c r="G777">
        <v>1081</v>
      </c>
      <c r="H777">
        <v>1</v>
      </c>
      <c r="I777" t="s">
        <v>684</v>
      </c>
      <c r="J777" t="s">
        <v>3</v>
      </c>
      <c r="K777" t="s">
        <v>685</v>
      </c>
      <c r="L777">
        <v>1191</v>
      </c>
      <c r="N777">
        <v>1013</v>
      </c>
      <c r="O777" t="s">
        <v>686</v>
      </c>
      <c r="P777" t="s">
        <v>686</v>
      </c>
      <c r="Q777">
        <v>1</v>
      </c>
      <c r="X777">
        <v>94.2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1</v>
      </c>
      <c r="AF777" t="s">
        <v>141</v>
      </c>
      <c r="AG777">
        <v>129.99599999999998</v>
      </c>
      <c r="AH777">
        <v>2</v>
      </c>
      <c r="AI777">
        <v>85738035</v>
      </c>
      <c r="AJ777">
        <v>789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</row>
    <row r="778" spans="1:44" x14ac:dyDescent="0.2">
      <c r="A778">
        <f>ROW(Source!A399)</f>
        <v>399</v>
      </c>
      <c r="B778">
        <v>85738036</v>
      </c>
      <c r="C778">
        <v>85738011</v>
      </c>
      <c r="D778">
        <v>85229932</v>
      </c>
      <c r="E778">
        <v>1</v>
      </c>
      <c r="F778">
        <v>1</v>
      </c>
      <c r="G778">
        <v>1081</v>
      </c>
      <c r="H778">
        <v>2</v>
      </c>
      <c r="I778" t="s">
        <v>704</v>
      </c>
      <c r="J778" t="s">
        <v>705</v>
      </c>
      <c r="K778" t="s">
        <v>706</v>
      </c>
      <c r="L778">
        <v>1368</v>
      </c>
      <c r="N778">
        <v>1011</v>
      </c>
      <c r="O778" t="s">
        <v>690</v>
      </c>
      <c r="P778" t="s">
        <v>690</v>
      </c>
      <c r="Q778">
        <v>1</v>
      </c>
      <c r="X778">
        <v>0.38</v>
      </c>
      <c r="Y778">
        <v>0</v>
      </c>
      <c r="Z778">
        <v>83.1</v>
      </c>
      <c r="AA778">
        <v>12.62</v>
      </c>
      <c r="AB778">
        <v>0</v>
      </c>
      <c r="AC778">
        <v>0</v>
      </c>
      <c r="AD778">
        <v>1</v>
      </c>
      <c r="AE778">
        <v>0</v>
      </c>
      <c r="AF778" t="s">
        <v>140</v>
      </c>
      <c r="AG778">
        <v>0.56999999999999995</v>
      </c>
      <c r="AH778">
        <v>2</v>
      </c>
      <c r="AI778">
        <v>85738036</v>
      </c>
      <c r="AJ778">
        <v>790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</row>
    <row r="779" spans="1:44" x14ac:dyDescent="0.2">
      <c r="A779">
        <f>ROW(Source!A399)</f>
        <v>399</v>
      </c>
      <c r="B779">
        <v>85738037</v>
      </c>
      <c r="C779">
        <v>85738011</v>
      </c>
      <c r="D779">
        <v>85230030</v>
      </c>
      <c r="E779">
        <v>1</v>
      </c>
      <c r="F779">
        <v>1</v>
      </c>
      <c r="G779">
        <v>1081</v>
      </c>
      <c r="H779">
        <v>2</v>
      </c>
      <c r="I779" t="s">
        <v>784</v>
      </c>
      <c r="J779" t="s">
        <v>785</v>
      </c>
      <c r="K779" t="s">
        <v>786</v>
      </c>
      <c r="L779">
        <v>1368</v>
      </c>
      <c r="N779">
        <v>1011</v>
      </c>
      <c r="O779" t="s">
        <v>690</v>
      </c>
      <c r="P779" t="s">
        <v>690</v>
      </c>
      <c r="Q779">
        <v>1</v>
      </c>
      <c r="X779">
        <v>0.73</v>
      </c>
      <c r="Y779">
        <v>0</v>
      </c>
      <c r="Z779">
        <v>11.57</v>
      </c>
      <c r="AA779">
        <v>11.18</v>
      </c>
      <c r="AB779">
        <v>0</v>
      </c>
      <c r="AC779">
        <v>0</v>
      </c>
      <c r="AD779">
        <v>1</v>
      </c>
      <c r="AE779">
        <v>0</v>
      </c>
      <c r="AF779" t="s">
        <v>140</v>
      </c>
      <c r="AG779">
        <v>1.095</v>
      </c>
      <c r="AH779">
        <v>2</v>
      </c>
      <c r="AI779">
        <v>85738037</v>
      </c>
      <c r="AJ779">
        <v>791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</row>
    <row r="780" spans="1:44" x14ac:dyDescent="0.2">
      <c r="A780">
        <f>ROW(Source!A399)</f>
        <v>399</v>
      </c>
      <c r="B780">
        <v>85738038</v>
      </c>
      <c r="C780">
        <v>85738011</v>
      </c>
      <c r="D780">
        <v>85199625</v>
      </c>
      <c r="E780">
        <v>1</v>
      </c>
      <c r="F780">
        <v>1</v>
      </c>
      <c r="G780">
        <v>1081</v>
      </c>
      <c r="H780">
        <v>3</v>
      </c>
      <c r="I780" t="s">
        <v>787</v>
      </c>
      <c r="J780" t="s">
        <v>788</v>
      </c>
      <c r="K780" t="s">
        <v>789</v>
      </c>
      <c r="L780">
        <v>1348</v>
      </c>
      <c r="N780">
        <v>1009</v>
      </c>
      <c r="O780" t="s">
        <v>700</v>
      </c>
      <c r="P780" t="s">
        <v>700</v>
      </c>
      <c r="Q780">
        <v>1000</v>
      </c>
      <c r="X780">
        <v>4.6000000000000001E-4</v>
      </c>
      <c r="Y780">
        <v>11782.95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 t="s">
        <v>42</v>
      </c>
      <c r="AG780">
        <v>4.6000000000000001E-4</v>
      </c>
      <c r="AH780">
        <v>2</v>
      </c>
      <c r="AI780">
        <v>85738038</v>
      </c>
      <c r="AJ780">
        <v>792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</row>
    <row r="781" spans="1:44" x14ac:dyDescent="0.2">
      <c r="A781">
        <f>ROW(Source!A399)</f>
        <v>399</v>
      </c>
      <c r="B781">
        <v>85738039</v>
      </c>
      <c r="C781">
        <v>85738011</v>
      </c>
      <c r="D781">
        <v>85198870</v>
      </c>
      <c r="E781">
        <v>1</v>
      </c>
      <c r="F781">
        <v>1</v>
      </c>
      <c r="G781">
        <v>1081</v>
      </c>
      <c r="H781">
        <v>3</v>
      </c>
      <c r="I781" t="s">
        <v>790</v>
      </c>
      <c r="J781" t="s">
        <v>791</v>
      </c>
      <c r="K781" t="s">
        <v>792</v>
      </c>
      <c r="L781">
        <v>1346</v>
      </c>
      <c r="N781">
        <v>1009</v>
      </c>
      <c r="O781" t="s">
        <v>723</v>
      </c>
      <c r="P781" t="s">
        <v>723</v>
      </c>
      <c r="Q781">
        <v>1</v>
      </c>
      <c r="X781">
        <v>0.18</v>
      </c>
      <c r="Y781">
        <v>47.65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 t="s">
        <v>42</v>
      </c>
      <c r="AG781">
        <v>0.18</v>
      </c>
      <c r="AH781">
        <v>2</v>
      </c>
      <c r="AI781">
        <v>85738039</v>
      </c>
      <c r="AJ781">
        <v>794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</row>
    <row r="782" spans="1:44" x14ac:dyDescent="0.2">
      <c r="A782">
        <f>ROW(Source!A399)</f>
        <v>399</v>
      </c>
      <c r="B782">
        <v>85738040</v>
      </c>
      <c r="C782">
        <v>85738011</v>
      </c>
      <c r="D782">
        <v>85200797</v>
      </c>
      <c r="E782">
        <v>1</v>
      </c>
      <c r="F782">
        <v>1</v>
      </c>
      <c r="G782">
        <v>1081</v>
      </c>
      <c r="H782">
        <v>3</v>
      </c>
      <c r="I782" t="s">
        <v>793</v>
      </c>
      <c r="J782" t="s">
        <v>794</v>
      </c>
      <c r="K782" t="s">
        <v>795</v>
      </c>
      <c r="L782">
        <v>1346</v>
      </c>
      <c r="N782">
        <v>1009</v>
      </c>
      <c r="O782" t="s">
        <v>723</v>
      </c>
      <c r="P782" t="s">
        <v>723</v>
      </c>
      <c r="Q782">
        <v>1</v>
      </c>
      <c r="X782">
        <v>0.05</v>
      </c>
      <c r="Y782">
        <v>27.62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  <c r="AF782" t="s">
        <v>42</v>
      </c>
      <c r="AG782">
        <v>0.05</v>
      </c>
      <c r="AH782">
        <v>2</v>
      </c>
      <c r="AI782">
        <v>85738040</v>
      </c>
      <c r="AJ782">
        <v>795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</row>
    <row r="783" spans="1:44" x14ac:dyDescent="0.2">
      <c r="A783">
        <f>ROW(Source!A399)</f>
        <v>399</v>
      </c>
      <c r="B783">
        <v>85738041</v>
      </c>
      <c r="C783">
        <v>85738011</v>
      </c>
      <c r="D783">
        <v>85199538</v>
      </c>
      <c r="E783">
        <v>1</v>
      </c>
      <c r="F783">
        <v>1</v>
      </c>
      <c r="G783">
        <v>1081</v>
      </c>
      <c r="H783">
        <v>3</v>
      </c>
      <c r="I783" t="s">
        <v>796</v>
      </c>
      <c r="J783" t="s">
        <v>797</v>
      </c>
      <c r="K783" t="s">
        <v>798</v>
      </c>
      <c r="L783">
        <v>1348</v>
      </c>
      <c r="N783">
        <v>1009</v>
      </c>
      <c r="O783" t="s">
        <v>700</v>
      </c>
      <c r="P783" t="s">
        <v>700</v>
      </c>
      <c r="Q783">
        <v>1000</v>
      </c>
      <c r="X783">
        <v>6.1399999999999996E-3</v>
      </c>
      <c r="Y783">
        <v>7973.67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 t="s">
        <v>42</v>
      </c>
      <c r="AG783">
        <v>6.1399999999999996E-3</v>
      </c>
      <c r="AH783">
        <v>2</v>
      </c>
      <c r="AI783">
        <v>85738041</v>
      </c>
      <c r="AJ783">
        <v>796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4" x14ac:dyDescent="0.2">
      <c r="A784">
        <f>ROW(Source!A399)</f>
        <v>399</v>
      </c>
      <c r="B784">
        <v>85738042</v>
      </c>
      <c r="C784">
        <v>85738011</v>
      </c>
      <c r="D784">
        <v>85206120</v>
      </c>
      <c r="E784">
        <v>1</v>
      </c>
      <c r="F784">
        <v>1</v>
      </c>
      <c r="G784">
        <v>1081</v>
      </c>
      <c r="H784">
        <v>3</v>
      </c>
      <c r="I784" t="s">
        <v>799</v>
      </c>
      <c r="J784" t="s">
        <v>800</v>
      </c>
      <c r="K784" t="s">
        <v>801</v>
      </c>
      <c r="L784">
        <v>1346</v>
      </c>
      <c r="N784">
        <v>1009</v>
      </c>
      <c r="O784" t="s">
        <v>723</v>
      </c>
      <c r="P784" t="s">
        <v>723</v>
      </c>
      <c r="Q784">
        <v>1</v>
      </c>
      <c r="X784">
        <v>6.4000000000000001E-2</v>
      </c>
      <c r="Y784">
        <v>409.72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 t="s">
        <v>42</v>
      </c>
      <c r="AG784">
        <v>6.4000000000000001E-2</v>
      </c>
      <c r="AH784">
        <v>2</v>
      </c>
      <c r="AI784">
        <v>85738042</v>
      </c>
      <c r="AJ784">
        <v>797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</row>
    <row r="785" spans="1:44" x14ac:dyDescent="0.2">
      <c r="A785">
        <f>ROW(Source!A399)</f>
        <v>399</v>
      </c>
      <c r="B785">
        <v>85738043</v>
      </c>
      <c r="C785">
        <v>85738011</v>
      </c>
      <c r="D785">
        <v>85195213</v>
      </c>
      <c r="E785">
        <v>1081</v>
      </c>
      <c r="F785">
        <v>1</v>
      </c>
      <c r="G785">
        <v>1081</v>
      </c>
      <c r="H785">
        <v>3</v>
      </c>
      <c r="I785" t="s">
        <v>865</v>
      </c>
      <c r="J785" t="s">
        <v>3</v>
      </c>
      <c r="K785" t="s">
        <v>866</v>
      </c>
      <c r="L785">
        <v>1330</v>
      </c>
      <c r="N785">
        <v>1005</v>
      </c>
      <c r="O785" t="s">
        <v>504</v>
      </c>
      <c r="P785" t="s">
        <v>504</v>
      </c>
      <c r="Q785">
        <v>10</v>
      </c>
      <c r="X785">
        <v>36.799999999999997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42</v>
      </c>
      <c r="AG785">
        <v>36.799999999999997</v>
      </c>
      <c r="AH785">
        <v>3</v>
      </c>
      <c r="AI785">
        <v>-1</v>
      </c>
      <c r="AJ785" t="s">
        <v>3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</row>
    <row r="786" spans="1:44" x14ac:dyDescent="0.2">
      <c r="A786">
        <f>ROW(Source!A400)</f>
        <v>400</v>
      </c>
      <c r="B786">
        <v>85738035</v>
      </c>
      <c r="C786">
        <v>85738011</v>
      </c>
      <c r="D786">
        <v>85164021</v>
      </c>
      <c r="E786">
        <v>1081</v>
      </c>
      <c r="F786">
        <v>1</v>
      </c>
      <c r="G786">
        <v>1081</v>
      </c>
      <c r="H786">
        <v>1</v>
      </c>
      <c r="I786" t="s">
        <v>684</v>
      </c>
      <c r="J786" t="s">
        <v>3</v>
      </c>
      <c r="K786" t="s">
        <v>685</v>
      </c>
      <c r="L786">
        <v>1191</v>
      </c>
      <c r="N786">
        <v>1013</v>
      </c>
      <c r="O786" t="s">
        <v>686</v>
      </c>
      <c r="P786" t="s">
        <v>686</v>
      </c>
      <c r="Q786">
        <v>1</v>
      </c>
      <c r="X786">
        <v>94.2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1</v>
      </c>
      <c r="AF786" t="s">
        <v>141</v>
      </c>
      <c r="AG786">
        <v>129.99599999999998</v>
      </c>
      <c r="AH786">
        <v>2</v>
      </c>
      <c r="AI786">
        <v>85738035</v>
      </c>
      <c r="AJ786">
        <v>798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</row>
    <row r="787" spans="1:44" x14ac:dyDescent="0.2">
      <c r="A787">
        <f>ROW(Source!A400)</f>
        <v>400</v>
      </c>
      <c r="B787">
        <v>85738036</v>
      </c>
      <c r="C787">
        <v>85738011</v>
      </c>
      <c r="D787">
        <v>85229932</v>
      </c>
      <c r="E787">
        <v>1</v>
      </c>
      <c r="F787">
        <v>1</v>
      </c>
      <c r="G787">
        <v>1081</v>
      </c>
      <c r="H787">
        <v>2</v>
      </c>
      <c r="I787" t="s">
        <v>704</v>
      </c>
      <c r="J787" t="s">
        <v>705</v>
      </c>
      <c r="K787" t="s">
        <v>706</v>
      </c>
      <c r="L787">
        <v>1368</v>
      </c>
      <c r="N787">
        <v>1011</v>
      </c>
      <c r="O787" t="s">
        <v>690</v>
      </c>
      <c r="P787" t="s">
        <v>690</v>
      </c>
      <c r="Q787">
        <v>1</v>
      </c>
      <c r="X787">
        <v>0.38</v>
      </c>
      <c r="Y787">
        <v>0</v>
      </c>
      <c r="Z787">
        <v>83.1</v>
      </c>
      <c r="AA787">
        <v>12.62</v>
      </c>
      <c r="AB787">
        <v>0</v>
      </c>
      <c r="AC787">
        <v>0</v>
      </c>
      <c r="AD787">
        <v>1</v>
      </c>
      <c r="AE787">
        <v>0</v>
      </c>
      <c r="AF787" t="s">
        <v>140</v>
      </c>
      <c r="AG787">
        <v>0.56999999999999995</v>
      </c>
      <c r="AH787">
        <v>2</v>
      </c>
      <c r="AI787">
        <v>85738036</v>
      </c>
      <c r="AJ787">
        <v>799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</row>
    <row r="788" spans="1:44" x14ac:dyDescent="0.2">
      <c r="A788">
        <f>ROW(Source!A400)</f>
        <v>400</v>
      </c>
      <c r="B788">
        <v>85738037</v>
      </c>
      <c r="C788">
        <v>85738011</v>
      </c>
      <c r="D788">
        <v>85230030</v>
      </c>
      <c r="E788">
        <v>1</v>
      </c>
      <c r="F788">
        <v>1</v>
      </c>
      <c r="G788">
        <v>1081</v>
      </c>
      <c r="H788">
        <v>2</v>
      </c>
      <c r="I788" t="s">
        <v>784</v>
      </c>
      <c r="J788" t="s">
        <v>785</v>
      </c>
      <c r="K788" t="s">
        <v>786</v>
      </c>
      <c r="L788">
        <v>1368</v>
      </c>
      <c r="N788">
        <v>1011</v>
      </c>
      <c r="O788" t="s">
        <v>690</v>
      </c>
      <c r="P788" t="s">
        <v>690</v>
      </c>
      <c r="Q788">
        <v>1</v>
      </c>
      <c r="X788">
        <v>0.73</v>
      </c>
      <c r="Y788">
        <v>0</v>
      </c>
      <c r="Z788">
        <v>11.57</v>
      </c>
      <c r="AA788">
        <v>11.18</v>
      </c>
      <c r="AB788">
        <v>0</v>
      </c>
      <c r="AC788">
        <v>0</v>
      </c>
      <c r="AD788">
        <v>1</v>
      </c>
      <c r="AE788">
        <v>0</v>
      </c>
      <c r="AF788" t="s">
        <v>140</v>
      </c>
      <c r="AG788">
        <v>1.095</v>
      </c>
      <c r="AH788">
        <v>2</v>
      </c>
      <c r="AI788">
        <v>85738037</v>
      </c>
      <c r="AJ788">
        <v>800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</row>
    <row r="789" spans="1:44" x14ac:dyDescent="0.2">
      <c r="A789">
        <f>ROW(Source!A400)</f>
        <v>400</v>
      </c>
      <c r="B789">
        <v>85738038</v>
      </c>
      <c r="C789">
        <v>85738011</v>
      </c>
      <c r="D789">
        <v>85199625</v>
      </c>
      <c r="E789">
        <v>1</v>
      </c>
      <c r="F789">
        <v>1</v>
      </c>
      <c r="G789">
        <v>1081</v>
      </c>
      <c r="H789">
        <v>3</v>
      </c>
      <c r="I789" t="s">
        <v>787</v>
      </c>
      <c r="J789" t="s">
        <v>788</v>
      </c>
      <c r="K789" t="s">
        <v>789</v>
      </c>
      <c r="L789">
        <v>1348</v>
      </c>
      <c r="N789">
        <v>1009</v>
      </c>
      <c r="O789" t="s">
        <v>700</v>
      </c>
      <c r="P789" t="s">
        <v>700</v>
      </c>
      <c r="Q789">
        <v>1000</v>
      </c>
      <c r="X789">
        <v>4.6000000000000001E-4</v>
      </c>
      <c r="Y789">
        <v>11782.95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0</v>
      </c>
      <c r="AF789" t="s">
        <v>42</v>
      </c>
      <c r="AG789">
        <v>4.6000000000000001E-4</v>
      </c>
      <c r="AH789">
        <v>2</v>
      </c>
      <c r="AI789">
        <v>85738038</v>
      </c>
      <c r="AJ789">
        <v>801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</row>
    <row r="790" spans="1:44" x14ac:dyDescent="0.2">
      <c r="A790">
        <f>ROW(Source!A400)</f>
        <v>400</v>
      </c>
      <c r="B790">
        <v>85738039</v>
      </c>
      <c r="C790">
        <v>85738011</v>
      </c>
      <c r="D790">
        <v>85198870</v>
      </c>
      <c r="E790">
        <v>1</v>
      </c>
      <c r="F790">
        <v>1</v>
      </c>
      <c r="G790">
        <v>1081</v>
      </c>
      <c r="H790">
        <v>3</v>
      </c>
      <c r="I790" t="s">
        <v>790</v>
      </c>
      <c r="J790" t="s">
        <v>791</v>
      </c>
      <c r="K790" t="s">
        <v>792</v>
      </c>
      <c r="L790">
        <v>1346</v>
      </c>
      <c r="N790">
        <v>1009</v>
      </c>
      <c r="O790" t="s">
        <v>723</v>
      </c>
      <c r="P790" t="s">
        <v>723</v>
      </c>
      <c r="Q790">
        <v>1</v>
      </c>
      <c r="X790">
        <v>0.18</v>
      </c>
      <c r="Y790">
        <v>47.65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0</v>
      </c>
      <c r="AF790" t="s">
        <v>42</v>
      </c>
      <c r="AG790">
        <v>0.18</v>
      </c>
      <c r="AH790">
        <v>2</v>
      </c>
      <c r="AI790">
        <v>85738039</v>
      </c>
      <c r="AJ790">
        <v>803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</row>
    <row r="791" spans="1:44" x14ac:dyDescent="0.2">
      <c r="A791">
        <f>ROW(Source!A400)</f>
        <v>400</v>
      </c>
      <c r="B791">
        <v>85738040</v>
      </c>
      <c r="C791">
        <v>85738011</v>
      </c>
      <c r="D791">
        <v>85200797</v>
      </c>
      <c r="E791">
        <v>1</v>
      </c>
      <c r="F791">
        <v>1</v>
      </c>
      <c r="G791">
        <v>1081</v>
      </c>
      <c r="H791">
        <v>3</v>
      </c>
      <c r="I791" t="s">
        <v>793</v>
      </c>
      <c r="J791" t="s">
        <v>794</v>
      </c>
      <c r="K791" t="s">
        <v>795</v>
      </c>
      <c r="L791">
        <v>1346</v>
      </c>
      <c r="N791">
        <v>1009</v>
      </c>
      <c r="O791" t="s">
        <v>723</v>
      </c>
      <c r="P791" t="s">
        <v>723</v>
      </c>
      <c r="Q791">
        <v>1</v>
      </c>
      <c r="X791">
        <v>0.05</v>
      </c>
      <c r="Y791">
        <v>27.62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0</v>
      </c>
      <c r="AF791" t="s">
        <v>42</v>
      </c>
      <c r="AG791">
        <v>0.05</v>
      </c>
      <c r="AH791">
        <v>2</v>
      </c>
      <c r="AI791">
        <v>85738040</v>
      </c>
      <c r="AJ791">
        <v>804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</row>
    <row r="792" spans="1:44" x14ac:dyDescent="0.2">
      <c r="A792">
        <f>ROW(Source!A400)</f>
        <v>400</v>
      </c>
      <c r="B792">
        <v>85738041</v>
      </c>
      <c r="C792">
        <v>85738011</v>
      </c>
      <c r="D792">
        <v>85199538</v>
      </c>
      <c r="E792">
        <v>1</v>
      </c>
      <c r="F792">
        <v>1</v>
      </c>
      <c r="G792">
        <v>1081</v>
      </c>
      <c r="H792">
        <v>3</v>
      </c>
      <c r="I792" t="s">
        <v>796</v>
      </c>
      <c r="J792" t="s">
        <v>797</v>
      </c>
      <c r="K792" t="s">
        <v>798</v>
      </c>
      <c r="L792">
        <v>1348</v>
      </c>
      <c r="N792">
        <v>1009</v>
      </c>
      <c r="O792" t="s">
        <v>700</v>
      </c>
      <c r="P792" t="s">
        <v>700</v>
      </c>
      <c r="Q792">
        <v>1000</v>
      </c>
      <c r="X792">
        <v>6.1399999999999996E-3</v>
      </c>
      <c r="Y792">
        <v>7973.67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 t="s">
        <v>42</v>
      </c>
      <c r="AG792">
        <v>6.1399999999999996E-3</v>
      </c>
      <c r="AH792">
        <v>2</v>
      </c>
      <c r="AI792">
        <v>85738041</v>
      </c>
      <c r="AJ792">
        <v>805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 x14ac:dyDescent="0.2">
      <c r="A793">
        <f>ROW(Source!A400)</f>
        <v>400</v>
      </c>
      <c r="B793">
        <v>85738042</v>
      </c>
      <c r="C793">
        <v>85738011</v>
      </c>
      <c r="D793">
        <v>85206120</v>
      </c>
      <c r="E793">
        <v>1</v>
      </c>
      <c r="F793">
        <v>1</v>
      </c>
      <c r="G793">
        <v>1081</v>
      </c>
      <c r="H793">
        <v>3</v>
      </c>
      <c r="I793" t="s">
        <v>799</v>
      </c>
      <c r="J793" t="s">
        <v>800</v>
      </c>
      <c r="K793" t="s">
        <v>801</v>
      </c>
      <c r="L793">
        <v>1346</v>
      </c>
      <c r="N793">
        <v>1009</v>
      </c>
      <c r="O793" t="s">
        <v>723</v>
      </c>
      <c r="P793" t="s">
        <v>723</v>
      </c>
      <c r="Q793">
        <v>1</v>
      </c>
      <c r="X793">
        <v>6.4000000000000001E-2</v>
      </c>
      <c r="Y793">
        <v>409.72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 t="s">
        <v>42</v>
      </c>
      <c r="AG793">
        <v>6.4000000000000001E-2</v>
      </c>
      <c r="AH793">
        <v>2</v>
      </c>
      <c r="AI793">
        <v>85738042</v>
      </c>
      <c r="AJ793">
        <v>806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44" x14ac:dyDescent="0.2">
      <c r="A794">
        <f>ROW(Source!A400)</f>
        <v>400</v>
      </c>
      <c r="B794">
        <v>85738043</v>
      </c>
      <c r="C794">
        <v>85738011</v>
      </c>
      <c r="D794">
        <v>85195213</v>
      </c>
      <c r="E794">
        <v>1081</v>
      </c>
      <c r="F794">
        <v>1</v>
      </c>
      <c r="G794">
        <v>1081</v>
      </c>
      <c r="H794">
        <v>3</v>
      </c>
      <c r="I794" t="s">
        <v>865</v>
      </c>
      <c r="J794" t="s">
        <v>3</v>
      </c>
      <c r="K794" t="s">
        <v>866</v>
      </c>
      <c r="L794">
        <v>1330</v>
      </c>
      <c r="N794">
        <v>1005</v>
      </c>
      <c r="O794" t="s">
        <v>504</v>
      </c>
      <c r="P794" t="s">
        <v>504</v>
      </c>
      <c r="Q794">
        <v>10</v>
      </c>
      <c r="X794">
        <v>36.799999999999997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 t="s">
        <v>42</v>
      </c>
      <c r="AG794">
        <v>36.799999999999997</v>
      </c>
      <c r="AH794">
        <v>3</v>
      </c>
      <c r="AI794">
        <v>-1</v>
      </c>
      <c r="AJ794" t="s">
        <v>3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</row>
    <row r="795" spans="1:44" x14ac:dyDescent="0.2">
      <c r="A795">
        <f>ROW(Source!A438)</f>
        <v>438</v>
      </c>
      <c r="B795">
        <v>85738356</v>
      </c>
      <c r="C795">
        <v>85738339</v>
      </c>
      <c r="D795">
        <v>85164021</v>
      </c>
      <c r="E795">
        <v>1081</v>
      </c>
      <c r="F795">
        <v>1</v>
      </c>
      <c r="G795">
        <v>1081</v>
      </c>
      <c r="H795">
        <v>1</v>
      </c>
      <c r="I795" t="s">
        <v>684</v>
      </c>
      <c r="J795" t="s">
        <v>3</v>
      </c>
      <c r="K795" t="s">
        <v>685</v>
      </c>
      <c r="L795">
        <v>1191</v>
      </c>
      <c r="N795">
        <v>1013</v>
      </c>
      <c r="O795" t="s">
        <v>686</v>
      </c>
      <c r="P795" t="s">
        <v>686</v>
      </c>
      <c r="Q795">
        <v>1</v>
      </c>
      <c r="X795">
        <v>33.700000000000003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1</v>
      </c>
      <c r="AF795" t="s">
        <v>141</v>
      </c>
      <c r="AG795">
        <v>46.506</v>
      </c>
      <c r="AH795">
        <v>2</v>
      </c>
      <c r="AI795">
        <v>85738340</v>
      </c>
      <c r="AJ795">
        <v>807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</row>
    <row r="796" spans="1:44" x14ac:dyDescent="0.2">
      <c r="A796">
        <f>ROW(Source!A438)</f>
        <v>438</v>
      </c>
      <c r="B796">
        <v>85738357</v>
      </c>
      <c r="C796">
        <v>85738339</v>
      </c>
      <c r="D796">
        <v>85229630</v>
      </c>
      <c r="E796">
        <v>1</v>
      </c>
      <c r="F796">
        <v>1</v>
      </c>
      <c r="G796">
        <v>1081</v>
      </c>
      <c r="H796">
        <v>2</v>
      </c>
      <c r="I796" t="s">
        <v>724</v>
      </c>
      <c r="J796" t="s">
        <v>725</v>
      </c>
      <c r="K796" t="s">
        <v>726</v>
      </c>
      <c r="L796">
        <v>1368</v>
      </c>
      <c r="N796">
        <v>1011</v>
      </c>
      <c r="O796" t="s">
        <v>690</v>
      </c>
      <c r="P796" t="s">
        <v>690</v>
      </c>
      <c r="Q796">
        <v>1</v>
      </c>
      <c r="X796">
        <v>1.19</v>
      </c>
      <c r="Y796">
        <v>0</v>
      </c>
      <c r="Z796">
        <v>3.18</v>
      </c>
      <c r="AA796">
        <v>0</v>
      </c>
      <c r="AB796">
        <v>0</v>
      </c>
      <c r="AC796">
        <v>0</v>
      </c>
      <c r="AD796">
        <v>1</v>
      </c>
      <c r="AE796">
        <v>0</v>
      </c>
      <c r="AF796" t="s">
        <v>140</v>
      </c>
      <c r="AG796">
        <v>1.7849999999999997</v>
      </c>
      <c r="AH796">
        <v>2</v>
      </c>
      <c r="AI796">
        <v>85738341</v>
      </c>
      <c r="AJ796">
        <v>808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</row>
    <row r="797" spans="1:44" x14ac:dyDescent="0.2">
      <c r="A797">
        <f>ROW(Source!A438)</f>
        <v>438</v>
      </c>
      <c r="B797">
        <v>85738358</v>
      </c>
      <c r="C797">
        <v>85738339</v>
      </c>
      <c r="D797">
        <v>85229932</v>
      </c>
      <c r="E797">
        <v>1</v>
      </c>
      <c r="F797">
        <v>1</v>
      </c>
      <c r="G797">
        <v>1081</v>
      </c>
      <c r="H797">
        <v>2</v>
      </c>
      <c r="I797" t="s">
        <v>704</v>
      </c>
      <c r="J797" t="s">
        <v>705</v>
      </c>
      <c r="K797" t="s">
        <v>706</v>
      </c>
      <c r="L797">
        <v>1368</v>
      </c>
      <c r="N797">
        <v>1011</v>
      </c>
      <c r="O797" t="s">
        <v>690</v>
      </c>
      <c r="P797" t="s">
        <v>690</v>
      </c>
      <c r="Q797">
        <v>1</v>
      </c>
      <c r="X797">
        <v>0.4</v>
      </c>
      <c r="Y797">
        <v>0</v>
      </c>
      <c r="Z797">
        <v>83.1</v>
      </c>
      <c r="AA797">
        <v>12.62</v>
      </c>
      <c r="AB797">
        <v>0</v>
      </c>
      <c r="AC797">
        <v>0</v>
      </c>
      <c r="AD797">
        <v>1</v>
      </c>
      <c r="AE797">
        <v>0</v>
      </c>
      <c r="AF797" t="s">
        <v>140</v>
      </c>
      <c r="AG797">
        <v>0.6</v>
      </c>
      <c r="AH797">
        <v>2</v>
      </c>
      <c r="AI797">
        <v>85738342</v>
      </c>
      <c r="AJ797">
        <v>809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</row>
    <row r="798" spans="1:44" x14ac:dyDescent="0.2">
      <c r="A798">
        <f>ROW(Source!A438)</f>
        <v>438</v>
      </c>
      <c r="B798">
        <v>85738359</v>
      </c>
      <c r="C798">
        <v>85738339</v>
      </c>
      <c r="D798">
        <v>85229166</v>
      </c>
      <c r="E798">
        <v>1</v>
      </c>
      <c r="F798">
        <v>1</v>
      </c>
      <c r="G798">
        <v>1081</v>
      </c>
      <c r="H798">
        <v>2</v>
      </c>
      <c r="I798" t="s">
        <v>727</v>
      </c>
      <c r="J798" t="s">
        <v>728</v>
      </c>
      <c r="K798" t="s">
        <v>729</v>
      </c>
      <c r="L798">
        <v>1368</v>
      </c>
      <c r="N798">
        <v>1011</v>
      </c>
      <c r="O798" t="s">
        <v>690</v>
      </c>
      <c r="P798" t="s">
        <v>690</v>
      </c>
      <c r="Q798">
        <v>1</v>
      </c>
      <c r="X798">
        <v>0.06</v>
      </c>
      <c r="Y798">
        <v>0</v>
      </c>
      <c r="Z798">
        <v>179.17</v>
      </c>
      <c r="AA798">
        <v>16.93</v>
      </c>
      <c r="AB798">
        <v>0</v>
      </c>
      <c r="AC798">
        <v>0</v>
      </c>
      <c r="AD798">
        <v>1</v>
      </c>
      <c r="AE798">
        <v>0</v>
      </c>
      <c r="AF798" t="s">
        <v>140</v>
      </c>
      <c r="AG798">
        <v>0.09</v>
      </c>
      <c r="AH798">
        <v>2</v>
      </c>
      <c r="AI798">
        <v>85738343</v>
      </c>
      <c r="AJ798">
        <v>810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</row>
    <row r="799" spans="1:44" x14ac:dyDescent="0.2">
      <c r="A799">
        <f>ROW(Source!A438)</f>
        <v>438</v>
      </c>
      <c r="B799">
        <v>85738360</v>
      </c>
      <c r="C799">
        <v>85738339</v>
      </c>
      <c r="D799">
        <v>85198960</v>
      </c>
      <c r="E799">
        <v>1</v>
      </c>
      <c r="F799">
        <v>1</v>
      </c>
      <c r="G799">
        <v>1081</v>
      </c>
      <c r="H799">
        <v>3</v>
      </c>
      <c r="I799" t="s">
        <v>714</v>
      </c>
      <c r="J799" t="s">
        <v>715</v>
      </c>
      <c r="K799" t="s">
        <v>716</v>
      </c>
      <c r="L799">
        <v>1339</v>
      </c>
      <c r="N799">
        <v>1007</v>
      </c>
      <c r="O799" t="s">
        <v>694</v>
      </c>
      <c r="P799" t="s">
        <v>694</v>
      </c>
      <c r="Q799">
        <v>1</v>
      </c>
      <c r="X799">
        <v>3.3000000000000002E-2</v>
      </c>
      <c r="Y799">
        <v>7.07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0</v>
      </c>
      <c r="AF799" t="s">
        <v>42</v>
      </c>
      <c r="AG799">
        <v>3.3000000000000002E-2</v>
      </c>
      <c r="AH799">
        <v>2</v>
      </c>
      <c r="AI799">
        <v>85738344</v>
      </c>
      <c r="AJ799">
        <v>811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</row>
    <row r="800" spans="1:44" x14ac:dyDescent="0.2">
      <c r="A800">
        <f>ROW(Source!A438)</f>
        <v>438</v>
      </c>
      <c r="B800">
        <v>85738361</v>
      </c>
      <c r="C800">
        <v>85738339</v>
      </c>
      <c r="D800">
        <v>85200671</v>
      </c>
      <c r="E800">
        <v>1</v>
      </c>
      <c r="F800">
        <v>1</v>
      </c>
      <c r="G800">
        <v>1081</v>
      </c>
      <c r="H800">
        <v>3</v>
      </c>
      <c r="I800" t="s">
        <v>730</v>
      </c>
      <c r="J800" t="s">
        <v>731</v>
      </c>
      <c r="K800" t="s">
        <v>732</v>
      </c>
      <c r="L800">
        <v>1346</v>
      </c>
      <c r="N800">
        <v>1009</v>
      </c>
      <c r="O800" t="s">
        <v>723</v>
      </c>
      <c r="P800" t="s">
        <v>723</v>
      </c>
      <c r="Q800">
        <v>1</v>
      </c>
      <c r="X800">
        <v>0.05</v>
      </c>
      <c r="Y800">
        <v>37.979999999999997</v>
      </c>
      <c r="Z800">
        <v>0</v>
      </c>
      <c r="AA800">
        <v>0</v>
      </c>
      <c r="AB800">
        <v>0</v>
      </c>
      <c r="AC800">
        <v>0</v>
      </c>
      <c r="AD800">
        <v>1</v>
      </c>
      <c r="AE800">
        <v>0</v>
      </c>
      <c r="AF800" t="s">
        <v>42</v>
      </c>
      <c r="AG800">
        <v>0.05</v>
      </c>
      <c r="AH800">
        <v>2</v>
      </c>
      <c r="AI800">
        <v>85738345</v>
      </c>
      <c r="AJ800">
        <v>812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</row>
    <row r="801" spans="1:44" x14ac:dyDescent="0.2">
      <c r="A801">
        <f>ROW(Source!A438)</f>
        <v>438</v>
      </c>
      <c r="B801">
        <v>85738362</v>
      </c>
      <c r="C801">
        <v>85738339</v>
      </c>
      <c r="D801">
        <v>85199079</v>
      </c>
      <c r="E801">
        <v>1</v>
      </c>
      <c r="F801">
        <v>1</v>
      </c>
      <c r="G801">
        <v>1081</v>
      </c>
      <c r="H801">
        <v>3</v>
      </c>
      <c r="I801" t="s">
        <v>733</v>
      </c>
      <c r="J801" t="s">
        <v>734</v>
      </c>
      <c r="K801" t="s">
        <v>735</v>
      </c>
      <c r="L801">
        <v>1348</v>
      </c>
      <c r="N801">
        <v>1009</v>
      </c>
      <c r="O801" t="s">
        <v>700</v>
      </c>
      <c r="P801" t="s">
        <v>700</v>
      </c>
      <c r="Q801">
        <v>1000</v>
      </c>
      <c r="X801">
        <v>8.9999999999999996E-7</v>
      </c>
      <c r="Y801">
        <v>3234.81</v>
      </c>
      <c r="Z801">
        <v>0</v>
      </c>
      <c r="AA801">
        <v>0</v>
      </c>
      <c r="AB801">
        <v>0</v>
      </c>
      <c r="AC801">
        <v>0</v>
      </c>
      <c r="AD801">
        <v>1</v>
      </c>
      <c r="AE801">
        <v>0</v>
      </c>
      <c r="AF801" t="s">
        <v>42</v>
      </c>
      <c r="AG801">
        <v>8.9999999999999996E-7</v>
      </c>
      <c r="AH801">
        <v>2</v>
      </c>
      <c r="AI801">
        <v>85738346</v>
      </c>
      <c r="AJ801">
        <v>813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</row>
    <row r="802" spans="1:44" x14ac:dyDescent="0.2">
      <c r="A802">
        <f>ROW(Source!A438)</f>
        <v>438</v>
      </c>
      <c r="B802">
        <v>85738363</v>
      </c>
      <c r="C802">
        <v>85738339</v>
      </c>
      <c r="D802">
        <v>85198892</v>
      </c>
      <c r="E802">
        <v>1</v>
      </c>
      <c r="F802">
        <v>1</v>
      </c>
      <c r="G802">
        <v>1081</v>
      </c>
      <c r="H802">
        <v>3</v>
      </c>
      <c r="I802" t="s">
        <v>691</v>
      </c>
      <c r="J802" t="s">
        <v>692</v>
      </c>
      <c r="K802" t="s">
        <v>693</v>
      </c>
      <c r="L802">
        <v>1339</v>
      </c>
      <c r="N802">
        <v>1007</v>
      </c>
      <c r="O802" t="s">
        <v>694</v>
      </c>
      <c r="P802" t="s">
        <v>694</v>
      </c>
      <c r="Q802">
        <v>1</v>
      </c>
      <c r="X802">
        <v>0.19</v>
      </c>
      <c r="Y802">
        <v>53.42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0</v>
      </c>
      <c r="AF802" t="s">
        <v>42</v>
      </c>
      <c r="AG802">
        <v>0.19</v>
      </c>
      <c r="AH802">
        <v>2</v>
      </c>
      <c r="AI802">
        <v>85738347</v>
      </c>
      <c r="AJ802">
        <v>814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</row>
    <row r="803" spans="1:44" x14ac:dyDescent="0.2">
      <c r="A803">
        <f>ROW(Source!A438)</f>
        <v>438</v>
      </c>
      <c r="B803">
        <v>85738364</v>
      </c>
      <c r="C803">
        <v>85738339</v>
      </c>
      <c r="D803">
        <v>85199158</v>
      </c>
      <c r="E803">
        <v>1</v>
      </c>
      <c r="F803">
        <v>1</v>
      </c>
      <c r="G803">
        <v>1081</v>
      </c>
      <c r="H803">
        <v>3</v>
      </c>
      <c r="I803" t="s">
        <v>695</v>
      </c>
      <c r="J803" t="s">
        <v>696</v>
      </c>
      <c r="K803" t="s">
        <v>697</v>
      </c>
      <c r="L803">
        <v>1339</v>
      </c>
      <c r="N803">
        <v>1007</v>
      </c>
      <c r="O803" t="s">
        <v>694</v>
      </c>
      <c r="P803" t="s">
        <v>694</v>
      </c>
      <c r="Q803">
        <v>1</v>
      </c>
      <c r="X803">
        <v>0.34200000000000003</v>
      </c>
      <c r="Y803">
        <v>5.82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0</v>
      </c>
      <c r="AF803" t="s">
        <v>42</v>
      </c>
      <c r="AG803">
        <v>0.34200000000000003</v>
      </c>
      <c r="AH803">
        <v>2</v>
      </c>
      <c r="AI803">
        <v>85738348</v>
      </c>
      <c r="AJ803">
        <v>815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</row>
    <row r="804" spans="1:44" x14ac:dyDescent="0.2">
      <c r="A804">
        <f>ROW(Source!A438)</f>
        <v>438</v>
      </c>
      <c r="B804">
        <v>85738365</v>
      </c>
      <c r="C804">
        <v>85738339</v>
      </c>
      <c r="D804">
        <v>85199230</v>
      </c>
      <c r="E804">
        <v>1</v>
      </c>
      <c r="F804">
        <v>1</v>
      </c>
      <c r="G804">
        <v>1081</v>
      </c>
      <c r="H804">
        <v>3</v>
      </c>
      <c r="I804" t="s">
        <v>736</v>
      </c>
      <c r="J804" t="s">
        <v>737</v>
      </c>
      <c r="K804" t="s">
        <v>738</v>
      </c>
      <c r="L804">
        <v>1348</v>
      </c>
      <c r="N804">
        <v>1009</v>
      </c>
      <c r="O804" t="s">
        <v>700</v>
      </c>
      <c r="P804" t="s">
        <v>700</v>
      </c>
      <c r="Q804">
        <v>1000</v>
      </c>
      <c r="X804">
        <v>8.7000000000000001E-4</v>
      </c>
      <c r="Y804">
        <v>16214.84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  <c r="AF804" t="s">
        <v>42</v>
      </c>
      <c r="AG804">
        <v>8.7000000000000001E-4</v>
      </c>
      <c r="AH804">
        <v>2</v>
      </c>
      <c r="AI804">
        <v>85738349</v>
      </c>
      <c r="AJ804">
        <v>816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</row>
    <row r="805" spans="1:44" x14ac:dyDescent="0.2">
      <c r="A805">
        <f>ROW(Source!A438)</f>
        <v>438</v>
      </c>
      <c r="B805">
        <v>85738366</v>
      </c>
      <c r="C805">
        <v>85738339</v>
      </c>
      <c r="D805">
        <v>85199398</v>
      </c>
      <c r="E805">
        <v>1</v>
      </c>
      <c r="F805">
        <v>1</v>
      </c>
      <c r="G805">
        <v>1081</v>
      </c>
      <c r="H805">
        <v>3</v>
      </c>
      <c r="I805" t="s">
        <v>739</v>
      </c>
      <c r="J805" t="s">
        <v>740</v>
      </c>
      <c r="K805" t="s">
        <v>741</v>
      </c>
      <c r="L805">
        <v>1346</v>
      </c>
      <c r="N805">
        <v>1009</v>
      </c>
      <c r="O805" t="s">
        <v>723</v>
      </c>
      <c r="P805" t="s">
        <v>723</v>
      </c>
      <c r="Q805">
        <v>1</v>
      </c>
      <c r="X805">
        <v>0.1</v>
      </c>
      <c r="Y805">
        <v>20.190000000000001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 t="s">
        <v>42</v>
      </c>
      <c r="AG805">
        <v>0.1</v>
      </c>
      <c r="AH805">
        <v>2</v>
      </c>
      <c r="AI805">
        <v>85738350</v>
      </c>
      <c r="AJ805">
        <v>817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</row>
    <row r="806" spans="1:44" x14ac:dyDescent="0.2">
      <c r="A806">
        <f>ROW(Source!A438)</f>
        <v>438</v>
      </c>
      <c r="B806">
        <v>85738367</v>
      </c>
      <c r="C806">
        <v>85738339</v>
      </c>
      <c r="D806">
        <v>85199540</v>
      </c>
      <c r="E806">
        <v>1</v>
      </c>
      <c r="F806">
        <v>1</v>
      </c>
      <c r="G806">
        <v>1081</v>
      </c>
      <c r="H806">
        <v>3</v>
      </c>
      <c r="I806" t="s">
        <v>742</v>
      </c>
      <c r="J806" t="s">
        <v>743</v>
      </c>
      <c r="K806" t="s">
        <v>744</v>
      </c>
      <c r="L806">
        <v>1348</v>
      </c>
      <c r="N806">
        <v>1009</v>
      </c>
      <c r="O806" t="s">
        <v>700</v>
      </c>
      <c r="P806" t="s">
        <v>700</v>
      </c>
      <c r="Q806">
        <v>1000</v>
      </c>
      <c r="X806">
        <v>4.0000000000000002E-4</v>
      </c>
      <c r="Y806">
        <v>35445.93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 t="s">
        <v>42</v>
      </c>
      <c r="AG806">
        <v>4.0000000000000002E-4</v>
      </c>
      <c r="AH806">
        <v>2</v>
      </c>
      <c r="AI806">
        <v>85738351</v>
      </c>
      <c r="AJ806">
        <v>818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</row>
    <row r="807" spans="1:44" x14ac:dyDescent="0.2">
      <c r="A807">
        <f>ROW(Source!A438)</f>
        <v>438</v>
      </c>
      <c r="B807">
        <v>85738368</v>
      </c>
      <c r="C807">
        <v>85738339</v>
      </c>
      <c r="D807">
        <v>85160203</v>
      </c>
      <c r="E807">
        <v>1081</v>
      </c>
      <c r="F807">
        <v>1</v>
      </c>
      <c r="G807">
        <v>1081</v>
      </c>
      <c r="H807">
        <v>3</v>
      </c>
      <c r="I807" t="s">
        <v>844</v>
      </c>
      <c r="J807" t="s">
        <v>3</v>
      </c>
      <c r="K807" t="s">
        <v>845</v>
      </c>
      <c r="L807">
        <v>1346</v>
      </c>
      <c r="N807">
        <v>1009</v>
      </c>
      <c r="O807" t="s">
        <v>723</v>
      </c>
      <c r="P807" t="s">
        <v>723</v>
      </c>
      <c r="Q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42</v>
      </c>
      <c r="AG807">
        <v>0</v>
      </c>
      <c r="AH807">
        <v>3</v>
      </c>
      <c r="AI807">
        <v>-1</v>
      </c>
      <c r="AJ807" t="s">
        <v>3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</row>
    <row r="808" spans="1:44" x14ac:dyDescent="0.2">
      <c r="A808">
        <f>ROW(Source!A438)</f>
        <v>438</v>
      </c>
      <c r="B808">
        <v>85738369</v>
      </c>
      <c r="C808">
        <v>85738339</v>
      </c>
      <c r="D808">
        <v>85179476</v>
      </c>
      <c r="E808">
        <v>1081</v>
      </c>
      <c r="F808">
        <v>1</v>
      </c>
      <c r="G808">
        <v>1081</v>
      </c>
      <c r="H808">
        <v>3</v>
      </c>
      <c r="I808" t="s">
        <v>840</v>
      </c>
      <c r="J808" t="s">
        <v>3</v>
      </c>
      <c r="K808" t="s">
        <v>841</v>
      </c>
      <c r="L808">
        <v>1354</v>
      </c>
      <c r="N808">
        <v>1010</v>
      </c>
      <c r="O808" t="s">
        <v>146</v>
      </c>
      <c r="P808" t="s">
        <v>146</v>
      </c>
      <c r="Q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 t="s">
        <v>42</v>
      </c>
      <c r="AG808">
        <v>0</v>
      </c>
      <c r="AH808">
        <v>3</v>
      </c>
      <c r="AI808">
        <v>-1</v>
      </c>
      <c r="AJ808" t="s">
        <v>3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</row>
    <row r="809" spans="1:44" x14ac:dyDescent="0.2">
      <c r="A809">
        <f>ROW(Source!A438)</f>
        <v>438</v>
      </c>
      <c r="B809">
        <v>85738370</v>
      </c>
      <c r="C809">
        <v>85738339</v>
      </c>
      <c r="D809">
        <v>85182368</v>
      </c>
      <c r="E809">
        <v>1081</v>
      </c>
      <c r="F809">
        <v>1</v>
      </c>
      <c r="G809">
        <v>1081</v>
      </c>
      <c r="H809">
        <v>3</v>
      </c>
      <c r="I809" t="s">
        <v>846</v>
      </c>
      <c r="J809" t="s">
        <v>3</v>
      </c>
      <c r="K809" t="s">
        <v>847</v>
      </c>
      <c r="L809">
        <v>1301</v>
      </c>
      <c r="N809">
        <v>1003</v>
      </c>
      <c r="O809" t="s">
        <v>156</v>
      </c>
      <c r="P809" t="s">
        <v>156</v>
      </c>
      <c r="Q809">
        <v>1</v>
      </c>
      <c r="X809">
        <v>100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42</v>
      </c>
      <c r="AG809">
        <v>100</v>
      </c>
      <c r="AH809">
        <v>3</v>
      </c>
      <c r="AI809">
        <v>-1</v>
      </c>
      <c r="AJ809" t="s">
        <v>3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</row>
    <row r="810" spans="1:44" x14ac:dyDescent="0.2">
      <c r="A810">
        <f>ROW(Source!A439)</f>
        <v>439</v>
      </c>
      <c r="B810">
        <v>85738356</v>
      </c>
      <c r="C810">
        <v>85738339</v>
      </c>
      <c r="D810">
        <v>85164021</v>
      </c>
      <c r="E810">
        <v>1081</v>
      </c>
      <c r="F810">
        <v>1</v>
      </c>
      <c r="G810">
        <v>1081</v>
      </c>
      <c r="H810">
        <v>1</v>
      </c>
      <c r="I810" t="s">
        <v>684</v>
      </c>
      <c r="J810" t="s">
        <v>3</v>
      </c>
      <c r="K810" t="s">
        <v>685</v>
      </c>
      <c r="L810">
        <v>1191</v>
      </c>
      <c r="N810">
        <v>1013</v>
      </c>
      <c r="O810" t="s">
        <v>686</v>
      </c>
      <c r="P810" t="s">
        <v>686</v>
      </c>
      <c r="Q810">
        <v>1</v>
      </c>
      <c r="X810">
        <v>33.700000000000003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1</v>
      </c>
      <c r="AF810" t="s">
        <v>141</v>
      </c>
      <c r="AG810">
        <v>46.506</v>
      </c>
      <c r="AH810">
        <v>2</v>
      </c>
      <c r="AI810">
        <v>85738340</v>
      </c>
      <c r="AJ810">
        <v>822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</row>
    <row r="811" spans="1:44" x14ac:dyDescent="0.2">
      <c r="A811">
        <f>ROW(Source!A439)</f>
        <v>439</v>
      </c>
      <c r="B811">
        <v>85738357</v>
      </c>
      <c r="C811">
        <v>85738339</v>
      </c>
      <c r="D811">
        <v>85229630</v>
      </c>
      <c r="E811">
        <v>1</v>
      </c>
      <c r="F811">
        <v>1</v>
      </c>
      <c r="G811">
        <v>1081</v>
      </c>
      <c r="H811">
        <v>2</v>
      </c>
      <c r="I811" t="s">
        <v>724</v>
      </c>
      <c r="J811" t="s">
        <v>725</v>
      </c>
      <c r="K811" t="s">
        <v>726</v>
      </c>
      <c r="L811">
        <v>1368</v>
      </c>
      <c r="N811">
        <v>1011</v>
      </c>
      <c r="O811" t="s">
        <v>690</v>
      </c>
      <c r="P811" t="s">
        <v>690</v>
      </c>
      <c r="Q811">
        <v>1</v>
      </c>
      <c r="X811">
        <v>1.19</v>
      </c>
      <c r="Y811">
        <v>0</v>
      </c>
      <c r="Z811">
        <v>3.18</v>
      </c>
      <c r="AA811">
        <v>0</v>
      </c>
      <c r="AB811">
        <v>0</v>
      </c>
      <c r="AC811">
        <v>0</v>
      </c>
      <c r="AD811">
        <v>1</v>
      </c>
      <c r="AE811">
        <v>0</v>
      </c>
      <c r="AF811" t="s">
        <v>140</v>
      </c>
      <c r="AG811">
        <v>1.7849999999999997</v>
      </c>
      <c r="AH811">
        <v>2</v>
      </c>
      <c r="AI811">
        <v>85738341</v>
      </c>
      <c r="AJ811">
        <v>823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</row>
    <row r="812" spans="1:44" x14ac:dyDescent="0.2">
      <c r="A812">
        <f>ROW(Source!A439)</f>
        <v>439</v>
      </c>
      <c r="B812">
        <v>85738358</v>
      </c>
      <c r="C812">
        <v>85738339</v>
      </c>
      <c r="D812">
        <v>85229932</v>
      </c>
      <c r="E812">
        <v>1</v>
      </c>
      <c r="F812">
        <v>1</v>
      </c>
      <c r="G812">
        <v>1081</v>
      </c>
      <c r="H812">
        <v>2</v>
      </c>
      <c r="I812" t="s">
        <v>704</v>
      </c>
      <c r="J812" t="s">
        <v>705</v>
      </c>
      <c r="K812" t="s">
        <v>706</v>
      </c>
      <c r="L812">
        <v>1368</v>
      </c>
      <c r="N812">
        <v>1011</v>
      </c>
      <c r="O812" t="s">
        <v>690</v>
      </c>
      <c r="P812" t="s">
        <v>690</v>
      </c>
      <c r="Q812">
        <v>1</v>
      </c>
      <c r="X812">
        <v>0.4</v>
      </c>
      <c r="Y812">
        <v>0</v>
      </c>
      <c r="Z812">
        <v>83.1</v>
      </c>
      <c r="AA812">
        <v>12.62</v>
      </c>
      <c r="AB812">
        <v>0</v>
      </c>
      <c r="AC812">
        <v>0</v>
      </c>
      <c r="AD812">
        <v>1</v>
      </c>
      <c r="AE812">
        <v>0</v>
      </c>
      <c r="AF812" t="s">
        <v>140</v>
      </c>
      <c r="AG812">
        <v>0.6</v>
      </c>
      <c r="AH812">
        <v>2</v>
      </c>
      <c r="AI812">
        <v>85738342</v>
      </c>
      <c r="AJ812">
        <v>824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</row>
    <row r="813" spans="1:44" x14ac:dyDescent="0.2">
      <c r="A813">
        <f>ROW(Source!A439)</f>
        <v>439</v>
      </c>
      <c r="B813">
        <v>85738359</v>
      </c>
      <c r="C813">
        <v>85738339</v>
      </c>
      <c r="D813">
        <v>85229166</v>
      </c>
      <c r="E813">
        <v>1</v>
      </c>
      <c r="F813">
        <v>1</v>
      </c>
      <c r="G813">
        <v>1081</v>
      </c>
      <c r="H813">
        <v>2</v>
      </c>
      <c r="I813" t="s">
        <v>727</v>
      </c>
      <c r="J813" t="s">
        <v>728</v>
      </c>
      <c r="K813" t="s">
        <v>729</v>
      </c>
      <c r="L813">
        <v>1368</v>
      </c>
      <c r="N813">
        <v>1011</v>
      </c>
      <c r="O813" t="s">
        <v>690</v>
      </c>
      <c r="P813" t="s">
        <v>690</v>
      </c>
      <c r="Q813">
        <v>1</v>
      </c>
      <c r="X813">
        <v>0.06</v>
      </c>
      <c r="Y813">
        <v>0</v>
      </c>
      <c r="Z813">
        <v>179.17</v>
      </c>
      <c r="AA813">
        <v>16.93</v>
      </c>
      <c r="AB813">
        <v>0</v>
      </c>
      <c r="AC813">
        <v>0</v>
      </c>
      <c r="AD813">
        <v>1</v>
      </c>
      <c r="AE813">
        <v>0</v>
      </c>
      <c r="AF813" t="s">
        <v>140</v>
      </c>
      <c r="AG813">
        <v>0.09</v>
      </c>
      <c r="AH813">
        <v>2</v>
      </c>
      <c r="AI813">
        <v>85738343</v>
      </c>
      <c r="AJ813">
        <v>825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44" x14ac:dyDescent="0.2">
      <c r="A814">
        <f>ROW(Source!A439)</f>
        <v>439</v>
      </c>
      <c r="B814">
        <v>85738360</v>
      </c>
      <c r="C814">
        <v>85738339</v>
      </c>
      <c r="D814">
        <v>85198960</v>
      </c>
      <c r="E814">
        <v>1</v>
      </c>
      <c r="F814">
        <v>1</v>
      </c>
      <c r="G814">
        <v>1081</v>
      </c>
      <c r="H814">
        <v>3</v>
      </c>
      <c r="I814" t="s">
        <v>714</v>
      </c>
      <c r="J814" t="s">
        <v>715</v>
      </c>
      <c r="K814" t="s">
        <v>716</v>
      </c>
      <c r="L814">
        <v>1339</v>
      </c>
      <c r="N814">
        <v>1007</v>
      </c>
      <c r="O814" t="s">
        <v>694</v>
      </c>
      <c r="P814" t="s">
        <v>694</v>
      </c>
      <c r="Q814">
        <v>1</v>
      </c>
      <c r="X814">
        <v>3.3000000000000002E-2</v>
      </c>
      <c r="Y814">
        <v>7.07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 t="s">
        <v>42</v>
      </c>
      <c r="AG814">
        <v>3.3000000000000002E-2</v>
      </c>
      <c r="AH814">
        <v>2</v>
      </c>
      <c r="AI814">
        <v>85738344</v>
      </c>
      <c r="AJ814">
        <v>826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</row>
    <row r="815" spans="1:44" x14ac:dyDescent="0.2">
      <c r="A815">
        <f>ROW(Source!A439)</f>
        <v>439</v>
      </c>
      <c r="B815">
        <v>85738361</v>
      </c>
      <c r="C815">
        <v>85738339</v>
      </c>
      <c r="D815">
        <v>85200671</v>
      </c>
      <c r="E815">
        <v>1</v>
      </c>
      <c r="F815">
        <v>1</v>
      </c>
      <c r="G815">
        <v>1081</v>
      </c>
      <c r="H815">
        <v>3</v>
      </c>
      <c r="I815" t="s">
        <v>730</v>
      </c>
      <c r="J815" t="s">
        <v>731</v>
      </c>
      <c r="K815" t="s">
        <v>732</v>
      </c>
      <c r="L815">
        <v>1346</v>
      </c>
      <c r="N815">
        <v>1009</v>
      </c>
      <c r="O815" t="s">
        <v>723</v>
      </c>
      <c r="P815" t="s">
        <v>723</v>
      </c>
      <c r="Q815">
        <v>1</v>
      </c>
      <c r="X815">
        <v>0.05</v>
      </c>
      <c r="Y815">
        <v>37.979999999999997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0</v>
      </c>
      <c r="AF815" t="s">
        <v>42</v>
      </c>
      <c r="AG815">
        <v>0.05</v>
      </c>
      <c r="AH815">
        <v>2</v>
      </c>
      <c r="AI815">
        <v>85738345</v>
      </c>
      <c r="AJ815">
        <v>827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</row>
    <row r="816" spans="1:44" x14ac:dyDescent="0.2">
      <c r="A816">
        <f>ROW(Source!A439)</f>
        <v>439</v>
      </c>
      <c r="B816">
        <v>85738362</v>
      </c>
      <c r="C816">
        <v>85738339</v>
      </c>
      <c r="D816">
        <v>85199079</v>
      </c>
      <c r="E816">
        <v>1</v>
      </c>
      <c r="F816">
        <v>1</v>
      </c>
      <c r="G816">
        <v>1081</v>
      </c>
      <c r="H816">
        <v>3</v>
      </c>
      <c r="I816" t="s">
        <v>733</v>
      </c>
      <c r="J816" t="s">
        <v>734</v>
      </c>
      <c r="K816" t="s">
        <v>735</v>
      </c>
      <c r="L816">
        <v>1348</v>
      </c>
      <c r="N816">
        <v>1009</v>
      </c>
      <c r="O816" t="s">
        <v>700</v>
      </c>
      <c r="P816" t="s">
        <v>700</v>
      </c>
      <c r="Q816">
        <v>1000</v>
      </c>
      <c r="X816">
        <v>8.9999999999999996E-7</v>
      </c>
      <c r="Y816">
        <v>3234.81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 t="s">
        <v>42</v>
      </c>
      <c r="AG816">
        <v>8.9999999999999996E-7</v>
      </c>
      <c r="AH816">
        <v>2</v>
      </c>
      <c r="AI816">
        <v>85738346</v>
      </c>
      <c r="AJ816">
        <v>828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</row>
    <row r="817" spans="1:44" x14ac:dyDescent="0.2">
      <c r="A817">
        <f>ROW(Source!A439)</f>
        <v>439</v>
      </c>
      <c r="B817">
        <v>85738363</v>
      </c>
      <c r="C817">
        <v>85738339</v>
      </c>
      <c r="D817">
        <v>85198892</v>
      </c>
      <c r="E817">
        <v>1</v>
      </c>
      <c r="F817">
        <v>1</v>
      </c>
      <c r="G817">
        <v>1081</v>
      </c>
      <c r="H817">
        <v>3</v>
      </c>
      <c r="I817" t="s">
        <v>691</v>
      </c>
      <c r="J817" t="s">
        <v>692</v>
      </c>
      <c r="K817" t="s">
        <v>693</v>
      </c>
      <c r="L817">
        <v>1339</v>
      </c>
      <c r="N817">
        <v>1007</v>
      </c>
      <c r="O817" t="s">
        <v>694</v>
      </c>
      <c r="P817" t="s">
        <v>694</v>
      </c>
      <c r="Q817">
        <v>1</v>
      </c>
      <c r="X817">
        <v>0.19</v>
      </c>
      <c r="Y817">
        <v>53.42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0</v>
      </c>
      <c r="AF817" t="s">
        <v>42</v>
      </c>
      <c r="AG817">
        <v>0.19</v>
      </c>
      <c r="AH817">
        <v>2</v>
      </c>
      <c r="AI817">
        <v>85738347</v>
      </c>
      <c r="AJ817">
        <v>829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</row>
    <row r="818" spans="1:44" x14ac:dyDescent="0.2">
      <c r="A818">
        <f>ROW(Source!A439)</f>
        <v>439</v>
      </c>
      <c r="B818">
        <v>85738364</v>
      </c>
      <c r="C818">
        <v>85738339</v>
      </c>
      <c r="D818">
        <v>85199158</v>
      </c>
      <c r="E818">
        <v>1</v>
      </c>
      <c r="F818">
        <v>1</v>
      </c>
      <c r="G818">
        <v>1081</v>
      </c>
      <c r="H818">
        <v>3</v>
      </c>
      <c r="I818" t="s">
        <v>695</v>
      </c>
      <c r="J818" t="s">
        <v>696</v>
      </c>
      <c r="K818" t="s">
        <v>697</v>
      </c>
      <c r="L818">
        <v>1339</v>
      </c>
      <c r="N818">
        <v>1007</v>
      </c>
      <c r="O818" t="s">
        <v>694</v>
      </c>
      <c r="P818" t="s">
        <v>694</v>
      </c>
      <c r="Q818">
        <v>1</v>
      </c>
      <c r="X818">
        <v>0.34200000000000003</v>
      </c>
      <c r="Y818">
        <v>5.82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0</v>
      </c>
      <c r="AF818" t="s">
        <v>42</v>
      </c>
      <c r="AG818">
        <v>0.34200000000000003</v>
      </c>
      <c r="AH818">
        <v>2</v>
      </c>
      <c r="AI818">
        <v>85738348</v>
      </c>
      <c r="AJ818">
        <v>830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</row>
    <row r="819" spans="1:44" x14ac:dyDescent="0.2">
      <c r="A819">
        <f>ROW(Source!A439)</f>
        <v>439</v>
      </c>
      <c r="B819">
        <v>85738365</v>
      </c>
      <c r="C819">
        <v>85738339</v>
      </c>
      <c r="D819">
        <v>85199230</v>
      </c>
      <c r="E819">
        <v>1</v>
      </c>
      <c r="F819">
        <v>1</v>
      </c>
      <c r="G819">
        <v>1081</v>
      </c>
      <c r="H819">
        <v>3</v>
      </c>
      <c r="I819" t="s">
        <v>736</v>
      </c>
      <c r="J819" t="s">
        <v>737</v>
      </c>
      <c r="K819" t="s">
        <v>738</v>
      </c>
      <c r="L819">
        <v>1348</v>
      </c>
      <c r="N819">
        <v>1009</v>
      </c>
      <c r="O819" t="s">
        <v>700</v>
      </c>
      <c r="P819" t="s">
        <v>700</v>
      </c>
      <c r="Q819">
        <v>1000</v>
      </c>
      <c r="X819">
        <v>8.7000000000000001E-4</v>
      </c>
      <c r="Y819">
        <v>16214.84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0</v>
      </c>
      <c r="AF819" t="s">
        <v>42</v>
      </c>
      <c r="AG819">
        <v>8.7000000000000001E-4</v>
      </c>
      <c r="AH819">
        <v>2</v>
      </c>
      <c r="AI819">
        <v>85738349</v>
      </c>
      <c r="AJ819">
        <v>831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</row>
    <row r="820" spans="1:44" x14ac:dyDescent="0.2">
      <c r="A820">
        <f>ROW(Source!A439)</f>
        <v>439</v>
      </c>
      <c r="B820">
        <v>85738366</v>
      </c>
      <c r="C820">
        <v>85738339</v>
      </c>
      <c r="D820">
        <v>85199398</v>
      </c>
      <c r="E820">
        <v>1</v>
      </c>
      <c r="F820">
        <v>1</v>
      </c>
      <c r="G820">
        <v>1081</v>
      </c>
      <c r="H820">
        <v>3</v>
      </c>
      <c r="I820" t="s">
        <v>739</v>
      </c>
      <c r="J820" t="s">
        <v>740</v>
      </c>
      <c r="K820" t="s">
        <v>741</v>
      </c>
      <c r="L820">
        <v>1346</v>
      </c>
      <c r="N820">
        <v>1009</v>
      </c>
      <c r="O820" t="s">
        <v>723</v>
      </c>
      <c r="P820" t="s">
        <v>723</v>
      </c>
      <c r="Q820">
        <v>1</v>
      </c>
      <c r="X820">
        <v>0.1</v>
      </c>
      <c r="Y820">
        <v>20.190000000000001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0</v>
      </c>
      <c r="AF820" t="s">
        <v>42</v>
      </c>
      <c r="AG820">
        <v>0.1</v>
      </c>
      <c r="AH820">
        <v>2</v>
      </c>
      <c r="AI820">
        <v>85738350</v>
      </c>
      <c r="AJ820">
        <v>832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</row>
    <row r="821" spans="1:44" x14ac:dyDescent="0.2">
      <c r="A821">
        <f>ROW(Source!A439)</f>
        <v>439</v>
      </c>
      <c r="B821">
        <v>85738367</v>
      </c>
      <c r="C821">
        <v>85738339</v>
      </c>
      <c r="D821">
        <v>85199540</v>
      </c>
      <c r="E821">
        <v>1</v>
      </c>
      <c r="F821">
        <v>1</v>
      </c>
      <c r="G821">
        <v>1081</v>
      </c>
      <c r="H821">
        <v>3</v>
      </c>
      <c r="I821" t="s">
        <v>742</v>
      </c>
      <c r="J821" t="s">
        <v>743</v>
      </c>
      <c r="K821" t="s">
        <v>744</v>
      </c>
      <c r="L821">
        <v>1348</v>
      </c>
      <c r="N821">
        <v>1009</v>
      </c>
      <c r="O821" t="s">
        <v>700</v>
      </c>
      <c r="P821" t="s">
        <v>700</v>
      </c>
      <c r="Q821">
        <v>1000</v>
      </c>
      <c r="X821">
        <v>4.0000000000000002E-4</v>
      </c>
      <c r="Y821">
        <v>35445.93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 t="s">
        <v>42</v>
      </c>
      <c r="AG821">
        <v>4.0000000000000002E-4</v>
      </c>
      <c r="AH821">
        <v>2</v>
      </c>
      <c r="AI821">
        <v>85738351</v>
      </c>
      <c r="AJ821">
        <v>833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</row>
    <row r="822" spans="1:44" x14ac:dyDescent="0.2">
      <c r="A822">
        <f>ROW(Source!A439)</f>
        <v>439</v>
      </c>
      <c r="B822">
        <v>85738368</v>
      </c>
      <c r="C822">
        <v>85738339</v>
      </c>
      <c r="D822">
        <v>85160203</v>
      </c>
      <c r="E822">
        <v>1081</v>
      </c>
      <c r="F822">
        <v>1</v>
      </c>
      <c r="G822">
        <v>1081</v>
      </c>
      <c r="H822">
        <v>3</v>
      </c>
      <c r="I822" t="s">
        <v>844</v>
      </c>
      <c r="J822" t="s">
        <v>3</v>
      </c>
      <c r="K822" t="s">
        <v>845</v>
      </c>
      <c r="L822">
        <v>1346</v>
      </c>
      <c r="N822">
        <v>1009</v>
      </c>
      <c r="O822" t="s">
        <v>723</v>
      </c>
      <c r="P822" t="s">
        <v>723</v>
      </c>
      <c r="Q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 t="s">
        <v>42</v>
      </c>
      <c r="AG822">
        <v>0</v>
      </c>
      <c r="AH822">
        <v>3</v>
      </c>
      <c r="AI822">
        <v>-1</v>
      </c>
      <c r="AJ822" t="s">
        <v>3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</row>
    <row r="823" spans="1:44" x14ac:dyDescent="0.2">
      <c r="A823">
        <f>ROW(Source!A439)</f>
        <v>439</v>
      </c>
      <c r="B823">
        <v>85738369</v>
      </c>
      <c r="C823">
        <v>85738339</v>
      </c>
      <c r="D823">
        <v>85179476</v>
      </c>
      <c r="E823">
        <v>1081</v>
      </c>
      <c r="F823">
        <v>1</v>
      </c>
      <c r="G823">
        <v>1081</v>
      </c>
      <c r="H823">
        <v>3</v>
      </c>
      <c r="I823" t="s">
        <v>840</v>
      </c>
      <c r="J823" t="s">
        <v>3</v>
      </c>
      <c r="K823" t="s">
        <v>841</v>
      </c>
      <c r="L823">
        <v>1354</v>
      </c>
      <c r="N823">
        <v>1010</v>
      </c>
      <c r="O823" t="s">
        <v>146</v>
      </c>
      <c r="P823" t="s">
        <v>146</v>
      </c>
      <c r="Q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 t="s">
        <v>42</v>
      </c>
      <c r="AG823">
        <v>0</v>
      </c>
      <c r="AH823">
        <v>3</v>
      </c>
      <c r="AI823">
        <v>-1</v>
      </c>
      <c r="AJ823" t="s">
        <v>3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</row>
    <row r="824" spans="1:44" x14ac:dyDescent="0.2">
      <c r="A824">
        <f>ROW(Source!A439)</f>
        <v>439</v>
      </c>
      <c r="B824">
        <v>85738370</v>
      </c>
      <c r="C824">
        <v>85738339</v>
      </c>
      <c r="D824">
        <v>85182368</v>
      </c>
      <c r="E824">
        <v>1081</v>
      </c>
      <c r="F824">
        <v>1</v>
      </c>
      <c r="G824">
        <v>1081</v>
      </c>
      <c r="H824">
        <v>3</v>
      </c>
      <c r="I824" t="s">
        <v>846</v>
      </c>
      <c r="J824" t="s">
        <v>3</v>
      </c>
      <c r="K824" t="s">
        <v>847</v>
      </c>
      <c r="L824">
        <v>1301</v>
      </c>
      <c r="N824">
        <v>1003</v>
      </c>
      <c r="O824" t="s">
        <v>156</v>
      </c>
      <c r="P824" t="s">
        <v>156</v>
      </c>
      <c r="Q824">
        <v>1</v>
      </c>
      <c r="X824">
        <v>100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 t="s">
        <v>42</v>
      </c>
      <c r="AG824">
        <v>100</v>
      </c>
      <c r="AH824">
        <v>3</v>
      </c>
      <c r="AI824">
        <v>-1</v>
      </c>
      <c r="AJ824" t="s">
        <v>3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</row>
    <row r="825" spans="1:44" x14ac:dyDescent="0.2">
      <c r="A825">
        <f>ROW(Source!A446)</f>
        <v>446</v>
      </c>
      <c r="B825">
        <v>85738121</v>
      </c>
      <c r="C825">
        <v>85738105</v>
      </c>
      <c r="D825">
        <v>85164021</v>
      </c>
      <c r="E825">
        <v>1081</v>
      </c>
      <c r="F825">
        <v>1</v>
      </c>
      <c r="G825">
        <v>1081</v>
      </c>
      <c r="H825">
        <v>1</v>
      </c>
      <c r="I825" t="s">
        <v>684</v>
      </c>
      <c r="J825" t="s">
        <v>3</v>
      </c>
      <c r="K825" t="s">
        <v>685</v>
      </c>
      <c r="L825">
        <v>1191</v>
      </c>
      <c r="N825">
        <v>1013</v>
      </c>
      <c r="O825" t="s">
        <v>686</v>
      </c>
      <c r="P825" t="s">
        <v>686</v>
      </c>
      <c r="Q825">
        <v>1</v>
      </c>
      <c r="X825">
        <v>33.700000000000003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1</v>
      </c>
      <c r="AF825" t="s">
        <v>141</v>
      </c>
      <c r="AG825">
        <v>46.506</v>
      </c>
      <c r="AH825">
        <v>2</v>
      </c>
      <c r="AI825">
        <v>85738106</v>
      </c>
      <c r="AJ825">
        <v>837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</row>
    <row r="826" spans="1:44" x14ac:dyDescent="0.2">
      <c r="A826">
        <f>ROW(Source!A446)</f>
        <v>446</v>
      </c>
      <c r="B826">
        <v>85738122</v>
      </c>
      <c r="C826">
        <v>85738105</v>
      </c>
      <c r="D826">
        <v>85229630</v>
      </c>
      <c r="E826">
        <v>1</v>
      </c>
      <c r="F826">
        <v>1</v>
      </c>
      <c r="G826">
        <v>1081</v>
      </c>
      <c r="H826">
        <v>2</v>
      </c>
      <c r="I826" t="s">
        <v>724</v>
      </c>
      <c r="J826" t="s">
        <v>725</v>
      </c>
      <c r="K826" t="s">
        <v>726</v>
      </c>
      <c r="L826">
        <v>1368</v>
      </c>
      <c r="N826">
        <v>1011</v>
      </c>
      <c r="O826" t="s">
        <v>690</v>
      </c>
      <c r="P826" t="s">
        <v>690</v>
      </c>
      <c r="Q826">
        <v>1</v>
      </c>
      <c r="X826">
        <v>1.19</v>
      </c>
      <c r="Y826">
        <v>0</v>
      </c>
      <c r="Z826">
        <v>3.18</v>
      </c>
      <c r="AA826">
        <v>0</v>
      </c>
      <c r="AB826">
        <v>0</v>
      </c>
      <c r="AC826">
        <v>0</v>
      </c>
      <c r="AD826">
        <v>1</v>
      </c>
      <c r="AE826">
        <v>0</v>
      </c>
      <c r="AF826" t="s">
        <v>140</v>
      </c>
      <c r="AG826">
        <v>1.7849999999999997</v>
      </c>
      <c r="AH826">
        <v>2</v>
      </c>
      <c r="AI826">
        <v>85738107</v>
      </c>
      <c r="AJ826">
        <v>838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</row>
    <row r="827" spans="1:44" x14ac:dyDescent="0.2">
      <c r="A827">
        <f>ROW(Source!A446)</f>
        <v>446</v>
      </c>
      <c r="B827">
        <v>85738123</v>
      </c>
      <c r="C827">
        <v>85738105</v>
      </c>
      <c r="D827">
        <v>85229932</v>
      </c>
      <c r="E827">
        <v>1</v>
      </c>
      <c r="F827">
        <v>1</v>
      </c>
      <c r="G827">
        <v>1081</v>
      </c>
      <c r="H827">
        <v>2</v>
      </c>
      <c r="I827" t="s">
        <v>704</v>
      </c>
      <c r="J827" t="s">
        <v>705</v>
      </c>
      <c r="K827" t="s">
        <v>706</v>
      </c>
      <c r="L827">
        <v>1368</v>
      </c>
      <c r="N827">
        <v>1011</v>
      </c>
      <c r="O827" t="s">
        <v>690</v>
      </c>
      <c r="P827" t="s">
        <v>690</v>
      </c>
      <c r="Q827">
        <v>1</v>
      </c>
      <c r="X827">
        <v>0.4</v>
      </c>
      <c r="Y827">
        <v>0</v>
      </c>
      <c r="Z827">
        <v>83.1</v>
      </c>
      <c r="AA827">
        <v>12.62</v>
      </c>
      <c r="AB827">
        <v>0</v>
      </c>
      <c r="AC827">
        <v>0</v>
      </c>
      <c r="AD827">
        <v>1</v>
      </c>
      <c r="AE827">
        <v>0</v>
      </c>
      <c r="AF827" t="s">
        <v>140</v>
      </c>
      <c r="AG827">
        <v>0.6</v>
      </c>
      <c r="AH827">
        <v>2</v>
      </c>
      <c r="AI827">
        <v>85738108</v>
      </c>
      <c r="AJ827">
        <v>839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</row>
    <row r="828" spans="1:44" x14ac:dyDescent="0.2">
      <c r="A828">
        <f>ROW(Source!A446)</f>
        <v>446</v>
      </c>
      <c r="B828">
        <v>85738124</v>
      </c>
      <c r="C828">
        <v>85738105</v>
      </c>
      <c r="D828">
        <v>85229166</v>
      </c>
      <c r="E828">
        <v>1</v>
      </c>
      <c r="F828">
        <v>1</v>
      </c>
      <c r="G828">
        <v>1081</v>
      </c>
      <c r="H828">
        <v>2</v>
      </c>
      <c r="I828" t="s">
        <v>727</v>
      </c>
      <c r="J828" t="s">
        <v>728</v>
      </c>
      <c r="K828" t="s">
        <v>729</v>
      </c>
      <c r="L828">
        <v>1368</v>
      </c>
      <c r="N828">
        <v>1011</v>
      </c>
      <c r="O828" t="s">
        <v>690</v>
      </c>
      <c r="P828" t="s">
        <v>690</v>
      </c>
      <c r="Q828">
        <v>1</v>
      </c>
      <c r="X828">
        <v>0.06</v>
      </c>
      <c r="Y828">
        <v>0</v>
      </c>
      <c r="Z828">
        <v>179.17</v>
      </c>
      <c r="AA828">
        <v>16.93</v>
      </c>
      <c r="AB828">
        <v>0</v>
      </c>
      <c r="AC828">
        <v>0</v>
      </c>
      <c r="AD828">
        <v>1</v>
      </c>
      <c r="AE828">
        <v>0</v>
      </c>
      <c r="AF828" t="s">
        <v>140</v>
      </c>
      <c r="AG828">
        <v>0.09</v>
      </c>
      <c r="AH828">
        <v>2</v>
      </c>
      <c r="AI828">
        <v>85738109</v>
      </c>
      <c r="AJ828">
        <v>840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</row>
    <row r="829" spans="1:44" x14ac:dyDescent="0.2">
      <c r="A829">
        <f>ROW(Source!A446)</f>
        <v>446</v>
      </c>
      <c r="B829">
        <v>85738125</v>
      </c>
      <c r="C829">
        <v>85738105</v>
      </c>
      <c r="D829">
        <v>85198960</v>
      </c>
      <c r="E829">
        <v>1</v>
      </c>
      <c r="F829">
        <v>1</v>
      </c>
      <c r="G829">
        <v>1081</v>
      </c>
      <c r="H829">
        <v>3</v>
      </c>
      <c r="I829" t="s">
        <v>714</v>
      </c>
      <c r="J829" t="s">
        <v>715</v>
      </c>
      <c r="K829" t="s">
        <v>716</v>
      </c>
      <c r="L829">
        <v>1339</v>
      </c>
      <c r="N829">
        <v>1007</v>
      </c>
      <c r="O829" t="s">
        <v>694</v>
      </c>
      <c r="P829" t="s">
        <v>694</v>
      </c>
      <c r="Q829">
        <v>1</v>
      </c>
      <c r="X829">
        <v>5.8659999999999997E-2</v>
      </c>
      <c r="Y829">
        <v>7.07</v>
      </c>
      <c r="Z829">
        <v>0</v>
      </c>
      <c r="AA829">
        <v>0</v>
      </c>
      <c r="AB829">
        <v>0</v>
      </c>
      <c r="AC829">
        <v>0</v>
      </c>
      <c r="AD829">
        <v>1</v>
      </c>
      <c r="AE829">
        <v>0</v>
      </c>
      <c r="AF829" t="s">
        <v>42</v>
      </c>
      <c r="AG829">
        <v>5.8659999999999997E-2</v>
      </c>
      <c r="AH829">
        <v>2</v>
      </c>
      <c r="AI829">
        <v>85738110</v>
      </c>
      <c r="AJ829">
        <v>841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</row>
    <row r="830" spans="1:44" x14ac:dyDescent="0.2">
      <c r="A830">
        <f>ROW(Source!A446)</f>
        <v>446</v>
      </c>
      <c r="B830">
        <v>85738126</v>
      </c>
      <c r="C830">
        <v>85738105</v>
      </c>
      <c r="D830">
        <v>85200671</v>
      </c>
      <c r="E830">
        <v>1</v>
      </c>
      <c r="F830">
        <v>1</v>
      </c>
      <c r="G830">
        <v>1081</v>
      </c>
      <c r="H830">
        <v>3</v>
      </c>
      <c r="I830" t="s">
        <v>730</v>
      </c>
      <c r="J830" t="s">
        <v>731</v>
      </c>
      <c r="K830" t="s">
        <v>732</v>
      </c>
      <c r="L830">
        <v>1346</v>
      </c>
      <c r="N830">
        <v>1009</v>
      </c>
      <c r="O830" t="s">
        <v>723</v>
      </c>
      <c r="P830" t="s">
        <v>723</v>
      </c>
      <c r="Q830">
        <v>1</v>
      </c>
      <c r="X830">
        <v>0.05</v>
      </c>
      <c r="Y830">
        <v>37.979999999999997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 t="s">
        <v>42</v>
      </c>
      <c r="AG830">
        <v>0.05</v>
      </c>
      <c r="AH830">
        <v>2</v>
      </c>
      <c r="AI830">
        <v>85738111</v>
      </c>
      <c r="AJ830">
        <v>842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</row>
    <row r="831" spans="1:44" x14ac:dyDescent="0.2">
      <c r="A831">
        <f>ROW(Source!A446)</f>
        <v>446</v>
      </c>
      <c r="B831">
        <v>85738127</v>
      </c>
      <c r="C831">
        <v>85738105</v>
      </c>
      <c r="D831">
        <v>85199079</v>
      </c>
      <c r="E831">
        <v>1</v>
      </c>
      <c r="F831">
        <v>1</v>
      </c>
      <c r="G831">
        <v>1081</v>
      </c>
      <c r="H831">
        <v>3</v>
      </c>
      <c r="I831" t="s">
        <v>733</v>
      </c>
      <c r="J831" t="s">
        <v>734</v>
      </c>
      <c r="K831" t="s">
        <v>735</v>
      </c>
      <c r="L831">
        <v>1348</v>
      </c>
      <c r="N831">
        <v>1009</v>
      </c>
      <c r="O831" t="s">
        <v>700</v>
      </c>
      <c r="P831" t="s">
        <v>700</v>
      </c>
      <c r="Q831">
        <v>1000</v>
      </c>
      <c r="X831">
        <v>1.5999999999999999E-6</v>
      </c>
      <c r="Y831">
        <v>3234.81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  <c r="AF831" t="s">
        <v>42</v>
      </c>
      <c r="AG831">
        <v>1.5999999999999999E-6</v>
      </c>
      <c r="AH831">
        <v>2</v>
      </c>
      <c r="AI831">
        <v>85738112</v>
      </c>
      <c r="AJ831">
        <v>843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</row>
    <row r="832" spans="1:44" x14ac:dyDescent="0.2">
      <c r="A832">
        <f>ROW(Source!A446)</f>
        <v>446</v>
      </c>
      <c r="B832">
        <v>85738128</v>
      </c>
      <c r="C832">
        <v>85738105</v>
      </c>
      <c r="D832">
        <v>85198892</v>
      </c>
      <c r="E832">
        <v>1</v>
      </c>
      <c r="F832">
        <v>1</v>
      </c>
      <c r="G832">
        <v>1081</v>
      </c>
      <c r="H832">
        <v>3</v>
      </c>
      <c r="I832" t="s">
        <v>691</v>
      </c>
      <c r="J832" t="s">
        <v>692</v>
      </c>
      <c r="K832" t="s">
        <v>693</v>
      </c>
      <c r="L832">
        <v>1339</v>
      </c>
      <c r="N832">
        <v>1007</v>
      </c>
      <c r="O832" t="s">
        <v>694</v>
      </c>
      <c r="P832" t="s">
        <v>694</v>
      </c>
      <c r="Q832">
        <v>1</v>
      </c>
      <c r="X832">
        <v>0.19</v>
      </c>
      <c r="Y832">
        <v>53.42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  <c r="AF832" t="s">
        <v>42</v>
      </c>
      <c r="AG832">
        <v>0.19</v>
      </c>
      <c r="AH832">
        <v>2</v>
      </c>
      <c r="AI832">
        <v>85738113</v>
      </c>
      <c r="AJ832">
        <v>844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</row>
    <row r="833" spans="1:44" x14ac:dyDescent="0.2">
      <c r="A833">
        <f>ROW(Source!A446)</f>
        <v>446</v>
      </c>
      <c r="B833">
        <v>85738129</v>
      </c>
      <c r="C833">
        <v>85738105</v>
      </c>
      <c r="D833">
        <v>85199158</v>
      </c>
      <c r="E833">
        <v>1</v>
      </c>
      <c r="F833">
        <v>1</v>
      </c>
      <c r="G833">
        <v>1081</v>
      </c>
      <c r="H833">
        <v>3</v>
      </c>
      <c r="I833" t="s">
        <v>695</v>
      </c>
      <c r="J833" t="s">
        <v>696</v>
      </c>
      <c r="K833" t="s">
        <v>697</v>
      </c>
      <c r="L833">
        <v>1339</v>
      </c>
      <c r="N833">
        <v>1007</v>
      </c>
      <c r="O833" t="s">
        <v>694</v>
      </c>
      <c r="P833" t="s">
        <v>694</v>
      </c>
      <c r="Q833">
        <v>1</v>
      </c>
      <c r="X833">
        <v>0.34200000000000003</v>
      </c>
      <c r="Y833">
        <v>5.82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0</v>
      </c>
      <c r="AF833" t="s">
        <v>42</v>
      </c>
      <c r="AG833">
        <v>0.34200000000000003</v>
      </c>
      <c r="AH833">
        <v>2</v>
      </c>
      <c r="AI833">
        <v>85738114</v>
      </c>
      <c r="AJ833">
        <v>845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</row>
    <row r="834" spans="1:44" x14ac:dyDescent="0.2">
      <c r="A834">
        <f>ROW(Source!A446)</f>
        <v>446</v>
      </c>
      <c r="B834">
        <v>85738130</v>
      </c>
      <c r="C834">
        <v>85738105</v>
      </c>
      <c r="D834">
        <v>85199230</v>
      </c>
      <c r="E834">
        <v>1</v>
      </c>
      <c r="F834">
        <v>1</v>
      </c>
      <c r="G834">
        <v>1081</v>
      </c>
      <c r="H834">
        <v>3</v>
      </c>
      <c r="I834" t="s">
        <v>736</v>
      </c>
      <c r="J834" t="s">
        <v>737</v>
      </c>
      <c r="K834" t="s">
        <v>738</v>
      </c>
      <c r="L834">
        <v>1348</v>
      </c>
      <c r="N834">
        <v>1009</v>
      </c>
      <c r="O834" t="s">
        <v>700</v>
      </c>
      <c r="P834" t="s">
        <v>700</v>
      </c>
      <c r="Q834">
        <v>1000</v>
      </c>
      <c r="X834">
        <v>8.7000000000000001E-4</v>
      </c>
      <c r="Y834">
        <v>16214.84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0</v>
      </c>
      <c r="AF834" t="s">
        <v>42</v>
      </c>
      <c r="AG834">
        <v>8.7000000000000001E-4</v>
      </c>
      <c r="AH834">
        <v>2</v>
      </c>
      <c r="AI834">
        <v>85738115</v>
      </c>
      <c r="AJ834">
        <v>846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</row>
    <row r="835" spans="1:44" x14ac:dyDescent="0.2">
      <c r="A835">
        <f>ROW(Source!A446)</f>
        <v>446</v>
      </c>
      <c r="B835">
        <v>85738131</v>
      </c>
      <c r="C835">
        <v>85738105</v>
      </c>
      <c r="D835">
        <v>85199398</v>
      </c>
      <c r="E835">
        <v>1</v>
      </c>
      <c r="F835">
        <v>1</v>
      </c>
      <c r="G835">
        <v>1081</v>
      </c>
      <c r="H835">
        <v>3</v>
      </c>
      <c r="I835" t="s">
        <v>739</v>
      </c>
      <c r="J835" t="s">
        <v>740</v>
      </c>
      <c r="K835" t="s">
        <v>741</v>
      </c>
      <c r="L835">
        <v>1346</v>
      </c>
      <c r="N835">
        <v>1009</v>
      </c>
      <c r="O835" t="s">
        <v>723</v>
      </c>
      <c r="P835" t="s">
        <v>723</v>
      </c>
      <c r="Q835">
        <v>1</v>
      </c>
      <c r="X835">
        <v>0.1</v>
      </c>
      <c r="Y835">
        <v>20.190000000000001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 t="s">
        <v>42</v>
      </c>
      <c r="AG835">
        <v>0.1</v>
      </c>
      <c r="AH835">
        <v>2</v>
      </c>
      <c r="AI835">
        <v>85738116</v>
      </c>
      <c r="AJ835">
        <v>847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</row>
    <row r="836" spans="1:44" x14ac:dyDescent="0.2">
      <c r="A836">
        <f>ROW(Source!A446)</f>
        <v>446</v>
      </c>
      <c r="B836">
        <v>85738132</v>
      </c>
      <c r="C836">
        <v>85738105</v>
      </c>
      <c r="D836">
        <v>85199540</v>
      </c>
      <c r="E836">
        <v>1</v>
      </c>
      <c r="F836">
        <v>1</v>
      </c>
      <c r="G836">
        <v>1081</v>
      </c>
      <c r="H836">
        <v>3</v>
      </c>
      <c r="I836" t="s">
        <v>742</v>
      </c>
      <c r="J836" t="s">
        <v>743</v>
      </c>
      <c r="K836" t="s">
        <v>744</v>
      </c>
      <c r="L836">
        <v>1348</v>
      </c>
      <c r="N836">
        <v>1009</v>
      </c>
      <c r="O836" t="s">
        <v>700</v>
      </c>
      <c r="P836" t="s">
        <v>700</v>
      </c>
      <c r="Q836">
        <v>1000</v>
      </c>
      <c r="X836">
        <v>4.0000000000000002E-4</v>
      </c>
      <c r="Y836">
        <v>35445.93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 t="s">
        <v>42</v>
      </c>
      <c r="AG836">
        <v>4.0000000000000002E-4</v>
      </c>
      <c r="AH836">
        <v>2</v>
      </c>
      <c r="AI836">
        <v>85738117</v>
      </c>
      <c r="AJ836">
        <v>848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</row>
    <row r="837" spans="1:44" x14ac:dyDescent="0.2">
      <c r="A837">
        <f>ROW(Source!A446)</f>
        <v>446</v>
      </c>
      <c r="B837">
        <v>85738133</v>
      </c>
      <c r="C837">
        <v>85738105</v>
      </c>
      <c r="D837">
        <v>85160203</v>
      </c>
      <c r="E837">
        <v>1081</v>
      </c>
      <c r="F837">
        <v>1</v>
      </c>
      <c r="G837">
        <v>1081</v>
      </c>
      <c r="H837">
        <v>3</v>
      </c>
      <c r="I837" t="s">
        <v>844</v>
      </c>
      <c r="J837" t="s">
        <v>3</v>
      </c>
      <c r="K837" t="s">
        <v>845</v>
      </c>
      <c r="L837">
        <v>1346</v>
      </c>
      <c r="N837">
        <v>1009</v>
      </c>
      <c r="O837" t="s">
        <v>723</v>
      </c>
      <c r="P837" t="s">
        <v>723</v>
      </c>
      <c r="Q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 t="s">
        <v>42</v>
      </c>
      <c r="AG837">
        <v>0</v>
      </c>
      <c r="AH837">
        <v>3</v>
      </c>
      <c r="AI837">
        <v>-1</v>
      </c>
      <c r="AJ837" t="s">
        <v>3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</row>
    <row r="838" spans="1:44" x14ac:dyDescent="0.2">
      <c r="A838">
        <f>ROW(Source!A446)</f>
        <v>446</v>
      </c>
      <c r="B838">
        <v>85738134</v>
      </c>
      <c r="C838">
        <v>85738105</v>
      </c>
      <c r="D838">
        <v>85179476</v>
      </c>
      <c r="E838">
        <v>1081</v>
      </c>
      <c r="F838">
        <v>1</v>
      </c>
      <c r="G838">
        <v>1081</v>
      </c>
      <c r="H838">
        <v>3</v>
      </c>
      <c r="I838" t="s">
        <v>840</v>
      </c>
      <c r="J838" t="s">
        <v>3</v>
      </c>
      <c r="K838" t="s">
        <v>841</v>
      </c>
      <c r="L838">
        <v>1354</v>
      </c>
      <c r="N838">
        <v>1010</v>
      </c>
      <c r="O838" t="s">
        <v>146</v>
      </c>
      <c r="P838" t="s">
        <v>146</v>
      </c>
      <c r="Q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42</v>
      </c>
      <c r="AG838">
        <v>0</v>
      </c>
      <c r="AH838">
        <v>3</v>
      </c>
      <c r="AI838">
        <v>-1</v>
      </c>
      <c r="AJ838" t="s">
        <v>3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</row>
    <row r="839" spans="1:44" x14ac:dyDescent="0.2">
      <c r="A839">
        <f>ROW(Source!A446)</f>
        <v>446</v>
      </c>
      <c r="B839">
        <v>85738135</v>
      </c>
      <c r="C839">
        <v>85738105</v>
      </c>
      <c r="D839">
        <v>85182368</v>
      </c>
      <c r="E839">
        <v>1081</v>
      </c>
      <c r="F839">
        <v>1</v>
      </c>
      <c r="G839">
        <v>1081</v>
      </c>
      <c r="H839">
        <v>3</v>
      </c>
      <c r="I839" t="s">
        <v>846</v>
      </c>
      <c r="J839" t="s">
        <v>3</v>
      </c>
      <c r="K839" t="s">
        <v>847</v>
      </c>
      <c r="L839">
        <v>1301</v>
      </c>
      <c r="N839">
        <v>1003</v>
      </c>
      <c r="O839" t="s">
        <v>156</v>
      </c>
      <c r="P839" t="s">
        <v>156</v>
      </c>
      <c r="Q839">
        <v>1</v>
      </c>
      <c r="X839">
        <v>100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42</v>
      </c>
      <c r="AG839">
        <v>100</v>
      </c>
      <c r="AH839">
        <v>3</v>
      </c>
      <c r="AI839">
        <v>-1</v>
      </c>
      <c r="AJ839" t="s">
        <v>3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</row>
    <row r="840" spans="1:44" x14ac:dyDescent="0.2">
      <c r="A840">
        <f>ROW(Source!A447)</f>
        <v>447</v>
      </c>
      <c r="B840">
        <v>85738121</v>
      </c>
      <c r="C840">
        <v>85738105</v>
      </c>
      <c r="D840">
        <v>85164021</v>
      </c>
      <c r="E840">
        <v>1081</v>
      </c>
      <c r="F840">
        <v>1</v>
      </c>
      <c r="G840">
        <v>1081</v>
      </c>
      <c r="H840">
        <v>1</v>
      </c>
      <c r="I840" t="s">
        <v>684</v>
      </c>
      <c r="J840" t="s">
        <v>3</v>
      </c>
      <c r="K840" t="s">
        <v>685</v>
      </c>
      <c r="L840">
        <v>1191</v>
      </c>
      <c r="N840">
        <v>1013</v>
      </c>
      <c r="O840" t="s">
        <v>686</v>
      </c>
      <c r="P840" t="s">
        <v>686</v>
      </c>
      <c r="Q840">
        <v>1</v>
      </c>
      <c r="X840">
        <v>33.700000000000003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1</v>
      </c>
      <c r="AF840" t="s">
        <v>141</v>
      </c>
      <c r="AG840">
        <v>46.506</v>
      </c>
      <c r="AH840">
        <v>2</v>
      </c>
      <c r="AI840">
        <v>85738106</v>
      </c>
      <c r="AJ840">
        <v>852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</row>
    <row r="841" spans="1:44" x14ac:dyDescent="0.2">
      <c r="A841">
        <f>ROW(Source!A447)</f>
        <v>447</v>
      </c>
      <c r="B841">
        <v>85738122</v>
      </c>
      <c r="C841">
        <v>85738105</v>
      </c>
      <c r="D841">
        <v>85229630</v>
      </c>
      <c r="E841">
        <v>1</v>
      </c>
      <c r="F841">
        <v>1</v>
      </c>
      <c r="G841">
        <v>1081</v>
      </c>
      <c r="H841">
        <v>2</v>
      </c>
      <c r="I841" t="s">
        <v>724</v>
      </c>
      <c r="J841" t="s">
        <v>725</v>
      </c>
      <c r="K841" t="s">
        <v>726</v>
      </c>
      <c r="L841">
        <v>1368</v>
      </c>
      <c r="N841">
        <v>1011</v>
      </c>
      <c r="O841" t="s">
        <v>690</v>
      </c>
      <c r="P841" t="s">
        <v>690</v>
      </c>
      <c r="Q841">
        <v>1</v>
      </c>
      <c r="X841">
        <v>1.19</v>
      </c>
      <c r="Y841">
        <v>0</v>
      </c>
      <c r="Z841">
        <v>3.18</v>
      </c>
      <c r="AA841">
        <v>0</v>
      </c>
      <c r="AB841">
        <v>0</v>
      </c>
      <c r="AC841">
        <v>0</v>
      </c>
      <c r="AD841">
        <v>1</v>
      </c>
      <c r="AE841">
        <v>0</v>
      </c>
      <c r="AF841" t="s">
        <v>140</v>
      </c>
      <c r="AG841">
        <v>1.7849999999999997</v>
      </c>
      <c r="AH841">
        <v>2</v>
      </c>
      <c r="AI841">
        <v>85738107</v>
      </c>
      <c r="AJ841">
        <v>853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</row>
    <row r="842" spans="1:44" x14ac:dyDescent="0.2">
      <c r="A842">
        <f>ROW(Source!A447)</f>
        <v>447</v>
      </c>
      <c r="B842">
        <v>85738123</v>
      </c>
      <c r="C842">
        <v>85738105</v>
      </c>
      <c r="D842">
        <v>85229932</v>
      </c>
      <c r="E842">
        <v>1</v>
      </c>
      <c r="F842">
        <v>1</v>
      </c>
      <c r="G842">
        <v>1081</v>
      </c>
      <c r="H842">
        <v>2</v>
      </c>
      <c r="I842" t="s">
        <v>704</v>
      </c>
      <c r="J842" t="s">
        <v>705</v>
      </c>
      <c r="K842" t="s">
        <v>706</v>
      </c>
      <c r="L842">
        <v>1368</v>
      </c>
      <c r="N842">
        <v>1011</v>
      </c>
      <c r="O842" t="s">
        <v>690</v>
      </c>
      <c r="P842" t="s">
        <v>690</v>
      </c>
      <c r="Q842">
        <v>1</v>
      </c>
      <c r="X842">
        <v>0.4</v>
      </c>
      <c r="Y842">
        <v>0</v>
      </c>
      <c r="Z842">
        <v>83.1</v>
      </c>
      <c r="AA842">
        <v>12.62</v>
      </c>
      <c r="AB842">
        <v>0</v>
      </c>
      <c r="AC842">
        <v>0</v>
      </c>
      <c r="AD842">
        <v>1</v>
      </c>
      <c r="AE842">
        <v>0</v>
      </c>
      <c r="AF842" t="s">
        <v>140</v>
      </c>
      <c r="AG842">
        <v>0.6</v>
      </c>
      <c r="AH842">
        <v>2</v>
      </c>
      <c r="AI842">
        <v>85738108</v>
      </c>
      <c r="AJ842">
        <v>854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</row>
    <row r="843" spans="1:44" x14ac:dyDescent="0.2">
      <c r="A843">
        <f>ROW(Source!A447)</f>
        <v>447</v>
      </c>
      <c r="B843">
        <v>85738124</v>
      </c>
      <c r="C843">
        <v>85738105</v>
      </c>
      <c r="D843">
        <v>85229166</v>
      </c>
      <c r="E843">
        <v>1</v>
      </c>
      <c r="F843">
        <v>1</v>
      </c>
      <c r="G843">
        <v>1081</v>
      </c>
      <c r="H843">
        <v>2</v>
      </c>
      <c r="I843" t="s">
        <v>727</v>
      </c>
      <c r="J843" t="s">
        <v>728</v>
      </c>
      <c r="K843" t="s">
        <v>729</v>
      </c>
      <c r="L843">
        <v>1368</v>
      </c>
      <c r="N843">
        <v>1011</v>
      </c>
      <c r="O843" t="s">
        <v>690</v>
      </c>
      <c r="P843" t="s">
        <v>690</v>
      </c>
      <c r="Q843">
        <v>1</v>
      </c>
      <c r="X843">
        <v>0.06</v>
      </c>
      <c r="Y843">
        <v>0</v>
      </c>
      <c r="Z843">
        <v>179.17</v>
      </c>
      <c r="AA843">
        <v>16.93</v>
      </c>
      <c r="AB843">
        <v>0</v>
      </c>
      <c r="AC843">
        <v>0</v>
      </c>
      <c r="AD843">
        <v>1</v>
      </c>
      <c r="AE843">
        <v>0</v>
      </c>
      <c r="AF843" t="s">
        <v>140</v>
      </c>
      <c r="AG843">
        <v>0.09</v>
      </c>
      <c r="AH843">
        <v>2</v>
      </c>
      <c r="AI843">
        <v>85738109</v>
      </c>
      <c r="AJ843">
        <v>855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</row>
    <row r="844" spans="1:44" x14ac:dyDescent="0.2">
      <c r="A844">
        <f>ROW(Source!A447)</f>
        <v>447</v>
      </c>
      <c r="B844">
        <v>85738125</v>
      </c>
      <c r="C844">
        <v>85738105</v>
      </c>
      <c r="D844">
        <v>85198960</v>
      </c>
      <c r="E844">
        <v>1</v>
      </c>
      <c r="F844">
        <v>1</v>
      </c>
      <c r="G844">
        <v>1081</v>
      </c>
      <c r="H844">
        <v>3</v>
      </c>
      <c r="I844" t="s">
        <v>714</v>
      </c>
      <c r="J844" t="s">
        <v>715</v>
      </c>
      <c r="K844" t="s">
        <v>716</v>
      </c>
      <c r="L844">
        <v>1339</v>
      </c>
      <c r="N844">
        <v>1007</v>
      </c>
      <c r="O844" t="s">
        <v>694</v>
      </c>
      <c r="P844" t="s">
        <v>694</v>
      </c>
      <c r="Q844">
        <v>1</v>
      </c>
      <c r="X844">
        <v>5.8659999999999997E-2</v>
      </c>
      <c r="Y844">
        <v>7.07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0</v>
      </c>
      <c r="AF844" t="s">
        <v>42</v>
      </c>
      <c r="AG844">
        <v>5.8659999999999997E-2</v>
      </c>
      <c r="AH844">
        <v>2</v>
      </c>
      <c r="AI844">
        <v>85738110</v>
      </c>
      <c r="AJ844">
        <v>856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</row>
    <row r="845" spans="1:44" x14ac:dyDescent="0.2">
      <c r="A845">
        <f>ROW(Source!A447)</f>
        <v>447</v>
      </c>
      <c r="B845">
        <v>85738126</v>
      </c>
      <c r="C845">
        <v>85738105</v>
      </c>
      <c r="D845">
        <v>85200671</v>
      </c>
      <c r="E845">
        <v>1</v>
      </c>
      <c r="F845">
        <v>1</v>
      </c>
      <c r="G845">
        <v>1081</v>
      </c>
      <c r="H845">
        <v>3</v>
      </c>
      <c r="I845" t="s">
        <v>730</v>
      </c>
      <c r="J845" t="s">
        <v>731</v>
      </c>
      <c r="K845" t="s">
        <v>732</v>
      </c>
      <c r="L845">
        <v>1346</v>
      </c>
      <c r="N845">
        <v>1009</v>
      </c>
      <c r="O845" t="s">
        <v>723</v>
      </c>
      <c r="P845" t="s">
        <v>723</v>
      </c>
      <c r="Q845">
        <v>1</v>
      </c>
      <c r="X845">
        <v>0.05</v>
      </c>
      <c r="Y845">
        <v>37.979999999999997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  <c r="AF845" t="s">
        <v>42</v>
      </c>
      <c r="AG845">
        <v>0.05</v>
      </c>
      <c r="AH845">
        <v>2</v>
      </c>
      <c r="AI845">
        <v>85738111</v>
      </c>
      <c r="AJ845">
        <v>857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</row>
    <row r="846" spans="1:44" x14ac:dyDescent="0.2">
      <c r="A846">
        <f>ROW(Source!A447)</f>
        <v>447</v>
      </c>
      <c r="B846">
        <v>85738127</v>
      </c>
      <c r="C846">
        <v>85738105</v>
      </c>
      <c r="D846">
        <v>85199079</v>
      </c>
      <c r="E846">
        <v>1</v>
      </c>
      <c r="F846">
        <v>1</v>
      </c>
      <c r="G846">
        <v>1081</v>
      </c>
      <c r="H846">
        <v>3</v>
      </c>
      <c r="I846" t="s">
        <v>733</v>
      </c>
      <c r="J846" t="s">
        <v>734</v>
      </c>
      <c r="K846" t="s">
        <v>735</v>
      </c>
      <c r="L846">
        <v>1348</v>
      </c>
      <c r="N846">
        <v>1009</v>
      </c>
      <c r="O846" t="s">
        <v>700</v>
      </c>
      <c r="P846" t="s">
        <v>700</v>
      </c>
      <c r="Q846">
        <v>1000</v>
      </c>
      <c r="X846">
        <v>1.5999999999999999E-6</v>
      </c>
      <c r="Y846">
        <v>3234.81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 t="s">
        <v>42</v>
      </c>
      <c r="AG846">
        <v>1.5999999999999999E-6</v>
      </c>
      <c r="AH846">
        <v>2</v>
      </c>
      <c r="AI846">
        <v>85738112</v>
      </c>
      <c r="AJ846">
        <v>858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</row>
    <row r="847" spans="1:44" x14ac:dyDescent="0.2">
      <c r="A847">
        <f>ROW(Source!A447)</f>
        <v>447</v>
      </c>
      <c r="B847">
        <v>85738128</v>
      </c>
      <c r="C847">
        <v>85738105</v>
      </c>
      <c r="D847">
        <v>85198892</v>
      </c>
      <c r="E847">
        <v>1</v>
      </c>
      <c r="F847">
        <v>1</v>
      </c>
      <c r="G847">
        <v>1081</v>
      </c>
      <c r="H847">
        <v>3</v>
      </c>
      <c r="I847" t="s">
        <v>691</v>
      </c>
      <c r="J847" t="s">
        <v>692</v>
      </c>
      <c r="K847" t="s">
        <v>693</v>
      </c>
      <c r="L847">
        <v>1339</v>
      </c>
      <c r="N847">
        <v>1007</v>
      </c>
      <c r="O847" t="s">
        <v>694</v>
      </c>
      <c r="P847" t="s">
        <v>694</v>
      </c>
      <c r="Q847">
        <v>1</v>
      </c>
      <c r="X847">
        <v>0.19</v>
      </c>
      <c r="Y847">
        <v>53.42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 t="s">
        <v>42</v>
      </c>
      <c r="AG847">
        <v>0.19</v>
      </c>
      <c r="AH847">
        <v>2</v>
      </c>
      <c r="AI847">
        <v>85738113</v>
      </c>
      <c r="AJ847">
        <v>859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</row>
    <row r="848" spans="1:44" x14ac:dyDescent="0.2">
      <c r="A848">
        <f>ROW(Source!A447)</f>
        <v>447</v>
      </c>
      <c r="B848">
        <v>85738129</v>
      </c>
      <c r="C848">
        <v>85738105</v>
      </c>
      <c r="D848">
        <v>85199158</v>
      </c>
      <c r="E848">
        <v>1</v>
      </c>
      <c r="F848">
        <v>1</v>
      </c>
      <c r="G848">
        <v>1081</v>
      </c>
      <c r="H848">
        <v>3</v>
      </c>
      <c r="I848" t="s">
        <v>695</v>
      </c>
      <c r="J848" t="s">
        <v>696</v>
      </c>
      <c r="K848" t="s">
        <v>697</v>
      </c>
      <c r="L848">
        <v>1339</v>
      </c>
      <c r="N848">
        <v>1007</v>
      </c>
      <c r="O848" t="s">
        <v>694</v>
      </c>
      <c r="P848" t="s">
        <v>694</v>
      </c>
      <c r="Q848">
        <v>1</v>
      </c>
      <c r="X848">
        <v>0.34200000000000003</v>
      </c>
      <c r="Y848">
        <v>5.82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0</v>
      </c>
      <c r="AF848" t="s">
        <v>42</v>
      </c>
      <c r="AG848">
        <v>0.34200000000000003</v>
      </c>
      <c r="AH848">
        <v>2</v>
      </c>
      <c r="AI848">
        <v>85738114</v>
      </c>
      <c r="AJ848">
        <v>860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</row>
    <row r="849" spans="1:44" x14ac:dyDescent="0.2">
      <c r="A849">
        <f>ROW(Source!A447)</f>
        <v>447</v>
      </c>
      <c r="B849">
        <v>85738130</v>
      </c>
      <c r="C849">
        <v>85738105</v>
      </c>
      <c r="D849">
        <v>85199230</v>
      </c>
      <c r="E849">
        <v>1</v>
      </c>
      <c r="F849">
        <v>1</v>
      </c>
      <c r="G849">
        <v>1081</v>
      </c>
      <c r="H849">
        <v>3</v>
      </c>
      <c r="I849" t="s">
        <v>736</v>
      </c>
      <c r="J849" t="s">
        <v>737</v>
      </c>
      <c r="K849" t="s">
        <v>738</v>
      </c>
      <c r="L849">
        <v>1348</v>
      </c>
      <c r="N849">
        <v>1009</v>
      </c>
      <c r="O849" t="s">
        <v>700</v>
      </c>
      <c r="P849" t="s">
        <v>700</v>
      </c>
      <c r="Q849">
        <v>1000</v>
      </c>
      <c r="X849">
        <v>8.7000000000000001E-4</v>
      </c>
      <c r="Y849">
        <v>16214.84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0</v>
      </c>
      <c r="AF849" t="s">
        <v>42</v>
      </c>
      <c r="AG849">
        <v>8.7000000000000001E-4</v>
      </c>
      <c r="AH849">
        <v>2</v>
      </c>
      <c r="AI849">
        <v>85738115</v>
      </c>
      <c r="AJ849">
        <v>861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</row>
    <row r="850" spans="1:44" x14ac:dyDescent="0.2">
      <c r="A850">
        <f>ROW(Source!A447)</f>
        <v>447</v>
      </c>
      <c r="B850">
        <v>85738131</v>
      </c>
      <c r="C850">
        <v>85738105</v>
      </c>
      <c r="D850">
        <v>85199398</v>
      </c>
      <c r="E850">
        <v>1</v>
      </c>
      <c r="F850">
        <v>1</v>
      </c>
      <c r="G850">
        <v>1081</v>
      </c>
      <c r="H850">
        <v>3</v>
      </c>
      <c r="I850" t="s">
        <v>739</v>
      </c>
      <c r="J850" t="s">
        <v>740</v>
      </c>
      <c r="K850" t="s">
        <v>741</v>
      </c>
      <c r="L850">
        <v>1346</v>
      </c>
      <c r="N850">
        <v>1009</v>
      </c>
      <c r="O850" t="s">
        <v>723</v>
      </c>
      <c r="P850" t="s">
        <v>723</v>
      </c>
      <c r="Q850">
        <v>1</v>
      </c>
      <c r="X850">
        <v>0.1</v>
      </c>
      <c r="Y850">
        <v>20.190000000000001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 t="s">
        <v>42</v>
      </c>
      <c r="AG850">
        <v>0.1</v>
      </c>
      <c r="AH850">
        <v>2</v>
      </c>
      <c r="AI850">
        <v>85738116</v>
      </c>
      <c r="AJ850">
        <v>862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</row>
    <row r="851" spans="1:44" x14ac:dyDescent="0.2">
      <c r="A851">
        <f>ROW(Source!A447)</f>
        <v>447</v>
      </c>
      <c r="B851">
        <v>85738132</v>
      </c>
      <c r="C851">
        <v>85738105</v>
      </c>
      <c r="D851">
        <v>85199540</v>
      </c>
      <c r="E851">
        <v>1</v>
      </c>
      <c r="F851">
        <v>1</v>
      </c>
      <c r="G851">
        <v>1081</v>
      </c>
      <c r="H851">
        <v>3</v>
      </c>
      <c r="I851" t="s">
        <v>742</v>
      </c>
      <c r="J851" t="s">
        <v>743</v>
      </c>
      <c r="K851" t="s">
        <v>744</v>
      </c>
      <c r="L851">
        <v>1348</v>
      </c>
      <c r="N851">
        <v>1009</v>
      </c>
      <c r="O851" t="s">
        <v>700</v>
      </c>
      <c r="P851" t="s">
        <v>700</v>
      </c>
      <c r="Q851">
        <v>1000</v>
      </c>
      <c r="X851">
        <v>4.0000000000000002E-4</v>
      </c>
      <c r="Y851">
        <v>35445.93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 t="s">
        <v>42</v>
      </c>
      <c r="AG851">
        <v>4.0000000000000002E-4</v>
      </c>
      <c r="AH851">
        <v>2</v>
      </c>
      <c r="AI851">
        <v>85738117</v>
      </c>
      <c r="AJ851">
        <v>863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</row>
    <row r="852" spans="1:44" x14ac:dyDescent="0.2">
      <c r="A852">
        <f>ROW(Source!A447)</f>
        <v>447</v>
      </c>
      <c r="B852">
        <v>85738133</v>
      </c>
      <c r="C852">
        <v>85738105</v>
      </c>
      <c r="D852">
        <v>85160203</v>
      </c>
      <c r="E852">
        <v>1081</v>
      </c>
      <c r="F852">
        <v>1</v>
      </c>
      <c r="G852">
        <v>1081</v>
      </c>
      <c r="H852">
        <v>3</v>
      </c>
      <c r="I852" t="s">
        <v>844</v>
      </c>
      <c r="J852" t="s">
        <v>3</v>
      </c>
      <c r="K852" t="s">
        <v>845</v>
      </c>
      <c r="L852">
        <v>1346</v>
      </c>
      <c r="N852">
        <v>1009</v>
      </c>
      <c r="O852" t="s">
        <v>723</v>
      </c>
      <c r="P852" t="s">
        <v>723</v>
      </c>
      <c r="Q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 t="s">
        <v>42</v>
      </c>
      <c r="AG852">
        <v>0</v>
      </c>
      <c r="AH852">
        <v>3</v>
      </c>
      <c r="AI852">
        <v>-1</v>
      </c>
      <c r="AJ852" t="s">
        <v>3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</row>
    <row r="853" spans="1:44" x14ac:dyDescent="0.2">
      <c r="A853">
        <f>ROW(Source!A447)</f>
        <v>447</v>
      </c>
      <c r="B853">
        <v>85738134</v>
      </c>
      <c r="C853">
        <v>85738105</v>
      </c>
      <c r="D853">
        <v>85179476</v>
      </c>
      <c r="E853">
        <v>1081</v>
      </c>
      <c r="F853">
        <v>1</v>
      </c>
      <c r="G853">
        <v>1081</v>
      </c>
      <c r="H853">
        <v>3</v>
      </c>
      <c r="I853" t="s">
        <v>840</v>
      </c>
      <c r="J853" t="s">
        <v>3</v>
      </c>
      <c r="K853" t="s">
        <v>841</v>
      </c>
      <c r="L853">
        <v>1354</v>
      </c>
      <c r="N853">
        <v>1010</v>
      </c>
      <c r="O853" t="s">
        <v>146</v>
      </c>
      <c r="P853" t="s">
        <v>146</v>
      </c>
      <c r="Q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 t="s">
        <v>42</v>
      </c>
      <c r="AG853">
        <v>0</v>
      </c>
      <c r="AH853">
        <v>3</v>
      </c>
      <c r="AI853">
        <v>-1</v>
      </c>
      <c r="AJ853" t="s">
        <v>3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</row>
    <row r="854" spans="1:44" x14ac:dyDescent="0.2">
      <c r="A854">
        <f>ROW(Source!A447)</f>
        <v>447</v>
      </c>
      <c r="B854">
        <v>85738135</v>
      </c>
      <c r="C854">
        <v>85738105</v>
      </c>
      <c r="D854">
        <v>85182368</v>
      </c>
      <c r="E854">
        <v>1081</v>
      </c>
      <c r="F854">
        <v>1</v>
      </c>
      <c r="G854">
        <v>1081</v>
      </c>
      <c r="H854">
        <v>3</v>
      </c>
      <c r="I854" t="s">
        <v>846</v>
      </c>
      <c r="J854" t="s">
        <v>3</v>
      </c>
      <c r="K854" t="s">
        <v>847</v>
      </c>
      <c r="L854">
        <v>1301</v>
      </c>
      <c r="N854">
        <v>1003</v>
      </c>
      <c r="O854" t="s">
        <v>156</v>
      </c>
      <c r="P854" t="s">
        <v>156</v>
      </c>
      <c r="Q854">
        <v>1</v>
      </c>
      <c r="X854">
        <v>100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 t="s">
        <v>42</v>
      </c>
      <c r="AG854">
        <v>100</v>
      </c>
      <c r="AH854">
        <v>3</v>
      </c>
      <c r="AI854">
        <v>-1</v>
      </c>
      <c r="AJ854" t="s">
        <v>3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</row>
    <row r="855" spans="1:44" x14ac:dyDescent="0.2">
      <c r="A855">
        <f>ROW(Source!A454)</f>
        <v>454</v>
      </c>
      <c r="B855">
        <v>85738155</v>
      </c>
      <c r="C855">
        <v>85738139</v>
      </c>
      <c r="D855">
        <v>85164021</v>
      </c>
      <c r="E855">
        <v>1081</v>
      </c>
      <c r="F855">
        <v>1</v>
      </c>
      <c r="G855">
        <v>1081</v>
      </c>
      <c r="H855">
        <v>1</v>
      </c>
      <c r="I855" t="s">
        <v>684</v>
      </c>
      <c r="J855" t="s">
        <v>3</v>
      </c>
      <c r="K855" t="s">
        <v>685</v>
      </c>
      <c r="L855">
        <v>1191</v>
      </c>
      <c r="N855">
        <v>1013</v>
      </c>
      <c r="O855" t="s">
        <v>686</v>
      </c>
      <c r="P855" t="s">
        <v>686</v>
      </c>
      <c r="Q855">
        <v>1</v>
      </c>
      <c r="X855">
        <v>33.700000000000003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1</v>
      </c>
      <c r="AF855" t="s">
        <v>141</v>
      </c>
      <c r="AG855">
        <v>46.506</v>
      </c>
      <c r="AH855">
        <v>2</v>
      </c>
      <c r="AI855">
        <v>85738140</v>
      </c>
      <c r="AJ855">
        <v>867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</row>
    <row r="856" spans="1:44" x14ac:dyDescent="0.2">
      <c r="A856">
        <f>ROW(Source!A454)</f>
        <v>454</v>
      </c>
      <c r="B856">
        <v>85738156</v>
      </c>
      <c r="C856">
        <v>85738139</v>
      </c>
      <c r="D856">
        <v>85229630</v>
      </c>
      <c r="E856">
        <v>1</v>
      </c>
      <c r="F856">
        <v>1</v>
      </c>
      <c r="G856">
        <v>1081</v>
      </c>
      <c r="H856">
        <v>2</v>
      </c>
      <c r="I856" t="s">
        <v>724</v>
      </c>
      <c r="J856" t="s">
        <v>725</v>
      </c>
      <c r="K856" t="s">
        <v>726</v>
      </c>
      <c r="L856">
        <v>1368</v>
      </c>
      <c r="N856">
        <v>1011</v>
      </c>
      <c r="O856" t="s">
        <v>690</v>
      </c>
      <c r="P856" t="s">
        <v>690</v>
      </c>
      <c r="Q856">
        <v>1</v>
      </c>
      <c r="X856">
        <v>1.19</v>
      </c>
      <c r="Y856">
        <v>0</v>
      </c>
      <c r="Z856">
        <v>3.18</v>
      </c>
      <c r="AA856">
        <v>0</v>
      </c>
      <c r="AB856">
        <v>0</v>
      </c>
      <c r="AC856">
        <v>0</v>
      </c>
      <c r="AD856">
        <v>1</v>
      </c>
      <c r="AE856">
        <v>0</v>
      </c>
      <c r="AF856" t="s">
        <v>140</v>
      </c>
      <c r="AG856">
        <v>1.7849999999999997</v>
      </c>
      <c r="AH856">
        <v>2</v>
      </c>
      <c r="AI856">
        <v>85738141</v>
      </c>
      <c r="AJ856">
        <v>868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</row>
    <row r="857" spans="1:44" x14ac:dyDescent="0.2">
      <c r="A857">
        <f>ROW(Source!A454)</f>
        <v>454</v>
      </c>
      <c r="B857">
        <v>85738157</v>
      </c>
      <c r="C857">
        <v>85738139</v>
      </c>
      <c r="D857">
        <v>85229932</v>
      </c>
      <c r="E857">
        <v>1</v>
      </c>
      <c r="F857">
        <v>1</v>
      </c>
      <c r="G857">
        <v>1081</v>
      </c>
      <c r="H857">
        <v>2</v>
      </c>
      <c r="I857" t="s">
        <v>704</v>
      </c>
      <c r="J857" t="s">
        <v>705</v>
      </c>
      <c r="K857" t="s">
        <v>706</v>
      </c>
      <c r="L857">
        <v>1368</v>
      </c>
      <c r="N857">
        <v>1011</v>
      </c>
      <c r="O857" t="s">
        <v>690</v>
      </c>
      <c r="P857" t="s">
        <v>690</v>
      </c>
      <c r="Q857">
        <v>1</v>
      </c>
      <c r="X857">
        <v>0.4</v>
      </c>
      <c r="Y857">
        <v>0</v>
      </c>
      <c r="Z857">
        <v>83.1</v>
      </c>
      <c r="AA857">
        <v>12.62</v>
      </c>
      <c r="AB857">
        <v>0</v>
      </c>
      <c r="AC857">
        <v>0</v>
      </c>
      <c r="AD857">
        <v>1</v>
      </c>
      <c r="AE857">
        <v>0</v>
      </c>
      <c r="AF857" t="s">
        <v>140</v>
      </c>
      <c r="AG857">
        <v>0.6</v>
      </c>
      <c r="AH857">
        <v>2</v>
      </c>
      <c r="AI857">
        <v>85738142</v>
      </c>
      <c r="AJ857">
        <v>869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</row>
    <row r="858" spans="1:44" x14ac:dyDescent="0.2">
      <c r="A858">
        <f>ROW(Source!A454)</f>
        <v>454</v>
      </c>
      <c r="B858">
        <v>85738158</v>
      </c>
      <c r="C858">
        <v>85738139</v>
      </c>
      <c r="D858">
        <v>85229166</v>
      </c>
      <c r="E858">
        <v>1</v>
      </c>
      <c r="F858">
        <v>1</v>
      </c>
      <c r="G858">
        <v>1081</v>
      </c>
      <c r="H858">
        <v>2</v>
      </c>
      <c r="I858" t="s">
        <v>727</v>
      </c>
      <c r="J858" t="s">
        <v>728</v>
      </c>
      <c r="K858" t="s">
        <v>729</v>
      </c>
      <c r="L858">
        <v>1368</v>
      </c>
      <c r="N858">
        <v>1011</v>
      </c>
      <c r="O858" t="s">
        <v>690</v>
      </c>
      <c r="P858" t="s">
        <v>690</v>
      </c>
      <c r="Q858">
        <v>1</v>
      </c>
      <c r="X858">
        <v>0.06</v>
      </c>
      <c r="Y858">
        <v>0</v>
      </c>
      <c r="Z858">
        <v>179.17</v>
      </c>
      <c r="AA858">
        <v>16.93</v>
      </c>
      <c r="AB858">
        <v>0</v>
      </c>
      <c r="AC858">
        <v>0</v>
      </c>
      <c r="AD858">
        <v>1</v>
      </c>
      <c r="AE858">
        <v>0</v>
      </c>
      <c r="AF858" t="s">
        <v>140</v>
      </c>
      <c r="AG858">
        <v>0.09</v>
      </c>
      <c r="AH858">
        <v>2</v>
      </c>
      <c r="AI858">
        <v>85738143</v>
      </c>
      <c r="AJ858">
        <v>870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</row>
    <row r="859" spans="1:44" x14ac:dyDescent="0.2">
      <c r="A859">
        <f>ROW(Source!A454)</f>
        <v>454</v>
      </c>
      <c r="B859">
        <v>85738159</v>
      </c>
      <c r="C859">
        <v>85738139</v>
      </c>
      <c r="D859">
        <v>85198960</v>
      </c>
      <c r="E859">
        <v>1</v>
      </c>
      <c r="F859">
        <v>1</v>
      </c>
      <c r="G859">
        <v>1081</v>
      </c>
      <c r="H859">
        <v>3</v>
      </c>
      <c r="I859" t="s">
        <v>714</v>
      </c>
      <c r="J859" t="s">
        <v>715</v>
      </c>
      <c r="K859" t="s">
        <v>716</v>
      </c>
      <c r="L859">
        <v>1339</v>
      </c>
      <c r="N859">
        <v>1007</v>
      </c>
      <c r="O859" t="s">
        <v>694</v>
      </c>
      <c r="P859" t="s">
        <v>694</v>
      </c>
      <c r="Q859">
        <v>1</v>
      </c>
      <c r="X859">
        <v>9.1999999999999998E-2</v>
      </c>
      <c r="Y859">
        <v>7.07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 t="s">
        <v>42</v>
      </c>
      <c r="AG859">
        <v>9.1999999999999998E-2</v>
      </c>
      <c r="AH859">
        <v>2</v>
      </c>
      <c r="AI859">
        <v>85738144</v>
      </c>
      <c r="AJ859">
        <v>871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</row>
    <row r="860" spans="1:44" x14ac:dyDescent="0.2">
      <c r="A860">
        <f>ROW(Source!A454)</f>
        <v>454</v>
      </c>
      <c r="B860">
        <v>85738160</v>
      </c>
      <c r="C860">
        <v>85738139</v>
      </c>
      <c r="D860">
        <v>85200671</v>
      </c>
      <c r="E860">
        <v>1</v>
      </c>
      <c r="F860">
        <v>1</v>
      </c>
      <c r="G860">
        <v>1081</v>
      </c>
      <c r="H860">
        <v>3</v>
      </c>
      <c r="I860" t="s">
        <v>730</v>
      </c>
      <c r="J860" t="s">
        <v>731</v>
      </c>
      <c r="K860" t="s">
        <v>732</v>
      </c>
      <c r="L860">
        <v>1346</v>
      </c>
      <c r="N860">
        <v>1009</v>
      </c>
      <c r="O860" t="s">
        <v>723</v>
      </c>
      <c r="P860" t="s">
        <v>723</v>
      </c>
      <c r="Q860">
        <v>1</v>
      </c>
      <c r="X860">
        <v>0.05</v>
      </c>
      <c r="Y860">
        <v>37.979999999999997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0</v>
      </c>
      <c r="AF860" t="s">
        <v>42</v>
      </c>
      <c r="AG860">
        <v>0.05</v>
      </c>
      <c r="AH860">
        <v>2</v>
      </c>
      <c r="AI860">
        <v>85738145</v>
      </c>
      <c r="AJ860">
        <v>872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</row>
    <row r="861" spans="1:44" x14ac:dyDescent="0.2">
      <c r="A861">
        <f>ROW(Source!A454)</f>
        <v>454</v>
      </c>
      <c r="B861">
        <v>85738161</v>
      </c>
      <c r="C861">
        <v>85738139</v>
      </c>
      <c r="D861">
        <v>85199079</v>
      </c>
      <c r="E861">
        <v>1</v>
      </c>
      <c r="F861">
        <v>1</v>
      </c>
      <c r="G861">
        <v>1081</v>
      </c>
      <c r="H861">
        <v>3</v>
      </c>
      <c r="I861" t="s">
        <v>733</v>
      </c>
      <c r="J861" t="s">
        <v>734</v>
      </c>
      <c r="K861" t="s">
        <v>735</v>
      </c>
      <c r="L861">
        <v>1348</v>
      </c>
      <c r="N861">
        <v>1009</v>
      </c>
      <c r="O861" t="s">
        <v>700</v>
      </c>
      <c r="P861" t="s">
        <v>700</v>
      </c>
      <c r="Q861">
        <v>1000</v>
      </c>
      <c r="X861">
        <v>2.5000000000000002E-6</v>
      </c>
      <c r="Y861">
        <v>3234.81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 t="s">
        <v>42</v>
      </c>
      <c r="AG861">
        <v>2.5000000000000002E-6</v>
      </c>
      <c r="AH861">
        <v>2</v>
      </c>
      <c r="AI861">
        <v>85738146</v>
      </c>
      <c r="AJ861">
        <v>873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</row>
    <row r="862" spans="1:44" x14ac:dyDescent="0.2">
      <c r="A862">
        <f>ROW(Source!A454)</f>
        <v>454</v>
      </c>
      <c r="B862">
        <v>85738162</v>
      </c>
      <c r="C862">
        <v>85738139</v>
      </c>
      <c r="D862">
        <v>85198892</v>
      </c>
      <c r="E862">
        <v>1</v>
      </c>
      <c r="F862">
        <v>1</v>
      </c>
      <c r="G862">
        <v>1081</v>
      </c>
      <c r="H862">
        <v>3</v>
      </c>
      <c r="I862" t="s">
        <v>691</v>
      </c>
      <c r="J862" t="s">
        <v>692</v>
      </c>
      <c r="K862" t="s">
        <v>693</v>
      </c>
      <c r="L862">
        <v>1339</v>
      </c>
      <c r="N862">
        <v>1007</v>
      </c>
      <c r="O862" t="s">
        <v>694</v>
      </c>
      <c r="P862" t="s">
        <v>694</v>
      </c>
      <c r="Q862">
        <v>1</v>
      </c>
      <c r="X862">
        <v>0.19</v>
      </c>
      <c r="Y862">
        <v>53.42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 t="s">
        <v>42</v>
      </c>
      <c r="AG862">
        <v>0.19</v>
      </c>
      <c r="AH862">
        <v>2</v>
      </c>
      <c r="AI862">
        <v>85738147</v>
      </c>
      <c r="AJ862">
        <v>874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</row>
    <row r="863" spans="1:44" x14ac:dyDescent="0.2">
      <c r="A863">
        <f>ROW(Source!A454)</f>
        <v>454</v>
      </c>
      <c r="B863">
        <v>85738163</v>
      </c>
      <c r="C863">
        <v>85738139</v>
      </c>
      <c r="D863">
        <v>85199158</v>
      </c>
      <c r="E863">
        <v>1</v>
      </c>
      <c r="F863">
        <v>1</v>
      </c>
      <c r="G863">
        <v>1081</v>
      </c>
      <c r="H863">
        <v>3</v>
      </c>
      <c r="I863" t="s">
        <v>695</v>
      </c>
      <c r="J863" t="s">
        <v>696</v>
      </c>
      <c r="K863" t="s">
        <v>697</v>
      </c>
      <c r="L863">
        <v>1339</v>
      </c>
      <c r="N863">
        <v>1007</v>
      </c>
      <c r="O863" t="s">
        <v>694</v>
      </c>
      <c r="P863" t="s">
        <v>694</v>
      </c>
      <c r="Q863">
        <v>1</v>
      </c>
      <c r="X863">
        <v>0.34200000000000003</v>
      </c>
      <c r="Y863">
        <v>5.82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 t="s">
        <v>42</v>
      </c>
      <c r="AG863">
        <v>0.34200000000000003</v>
      </c>
      <c r="AH863">
        <v>2</v>
      </c>
      <c r="AI863">
        <v>85738148</v>
      </c>
      <c r="AJ863">
        <v>875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</row>
    <row r="864" spans="1:44" x14ac:dyDescent="0.2">
      <c r="A864">
        <f>ROW(Source!A454)</f>
        <v>454</v>
      </c>
      <c r="B864">
        <v>85738164</v>
      </c>
      <c r="C864">
        <v>85738139</v>
      </c>
      <c r="D864">
        <v>85199230</v>
      </c>
      <c r="E864">
        <v>1</v>
      </c>
      <c r="F864">
        <v>1</v>
      </c>
      <c r="G864">
        <v>1081</v>
      </c>
      <c r="H864">
        <v>3</v>
      </c>
      <c r="I864" t="s">
        <v>736</v>
      </c>
      <c r="J864" t="s">
        <v>737</v>
      </c>
      <c r="K864" t="s">
        <v>738</v>
      </c>
      <c r="L864">
        <v>1348</v>
      </c>
      <c r="N864">
        <v>1009</v>
      </c>
      <c r="O864" t="s">
        <v>700</v>
      </c>
      <c r="P864" t="s">
        <v>700</v>
      </c>
      <c r="Q864">
        <v>1000</v>
      </c>
      <c r="X864">
        <v>8.7000000000000001E-4</v>
      </c>
      <c r="Y864">
        <v>16214.84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 t="s">
        <v>42</v>
      </c>
      <c r="AG864">
        <v>8.7000000000000001E-4</v>
      </c>
      <c r="AH864">
        <v>2</v>
      </c>
      <c r="AI864">
        <v>85738149</v>
      </c>
      <c r="AJ864">
        <v>876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</row>
    <row r="865" spans="1:44" x14ac:dyDescent="0.2">
      <c r="A865">
        <f>ROW(Source!A454)</f>
        <v>454</v>
      </c>
      <c r="B865">
        <v>85738165</v>
      </c>
      <c r="C865">
        <v>85738139</v>
      </c>
      <c r="D865">
        <v>85199398</v>
      </c>
      <c r="E865">
        <v>1</v>
      </c>
      <c r="F865">
        <v>1</v>
      </c>
      <c r="G865">
        <v>1081</v>
      </c>
      <c r="H865">
        <v>3</v>
      </c>
      <c r="I865" t="s">
        <v>739</v>
      </c>
      <c r="J865" t="s">
        <v>740</v>
      </c>
      <c r="K865" t="s">
        <v>741</v>
      </c>
      <c r="L865">
        <v>1346</v>
      </c>
      <c r="N865">
        <v>1009</v>
      </c>
      <c r="O865" t="s">
        <v>723</v>
      </c>
      <c r="P865" t="s">
        <v>723</v>
      </c>
      <c r="Q865">
        <v>1</v>
      </c>
      <c r="X865">
        <v>0.1</v>
      </c>
      <c r="Y865">
        <v>20.190000000000001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 t="s">
        <v>42</v>
      </c>
      <c r="AG865">
        <v>0.1</v>
      </c>
      <c r="AH865">
        <v>2</v>
      </c>
      <c r="AI865">
        <v>85738150</v>
      </c>
      <c r="AJ865">
        <v>877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</row>
    <row r="866" spans="1:44" x14ac:dyDescent="0.2">
      <c r="A866">
        <f>ROW(Source!A454)</f>
        <v>454</v>
      </c>
      <c r="B866">
        <v>85738166</v>
      </c>
      <c r="C866">
        <v>85738139</v>
      </c>
      <c r="D866">
        <v>85199540</v>
      </c>
      <c r="E866">
        <v>1</v>
      </c>
      <c r="F866">
        <v>1</v>
      </c>
      <c r="G866">
        <v>1081</v>
      </c>
      <c r="H866">
        <v>3</v>
      </c>
      <c r="I866" t="s">
        <v>742</v>
      </c>
      <c r="J866" t="s">
        <v>743</v>
      </c>
      <c r="K866" t="s">
        <v>744</v>
      </c>
      <c r="L866">
        <v>1348</v>
      </c>
      <c r="N866">
        <v>1009</v>
      </c>
      <c r="O866" t="s">
        <v>700</v>
      </c>
      <c r="P866" t="s">
        <v>700</v>
      </c>
      <c r="Q866">
        <v>1000</v>
      </c>
      <c r="X866">
        <v>4.0000000000000002E-4</v>
      </c>
      <c r="Y866">
        <v>35445.93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0</v>
      </c>
      <c r="AF866" t="s">
        <v>42</v>
      </c>
      <c r="AG866">
        <v>4.0000000000000002E-4</v>
      </c>
      <c r="AH866">
        <v>2</v>
      </c>
      <c r="AI866">
        <v>85738151</v>
      </c>
      <c r="AJ866">
        <v>878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</row>
    <row r="867" spans="1:44" x14ac:dyDescent="0.2">
      <c r="A867">
        <f>ROW(Source!A454)</f>
        <v>454</v>
      </c>
      <c r="B867">
        <v>85738167</v>
      </c>
      <c r="C867">
        <v>85738139</v>
      </c>
      <c r="D867">
        <v>85160203</v>
      </c>
      <c r="E867">
        <v>1081</v>
      </c>
      <c r="F867">
        <v>1</v>
      </c>
      <c r="G867">
        <v>1081</v>
      </c>
      <c r="H867">
        <v>3</v>
      </c>
      <c r="I867" t="s">
        <v>844</v>
      </c>
      <c r="J867" t="s">
        <v>3</v>
      </c>
      <c r="K867" t="s">
        <v>845</v>
      </c>
      <c r="L867">
        <v>1346</v>
      </c>
      <c r="N867">
        <v>1009</v>
      </c>
      <c r="O867" t="s">
        <v>723</v>
      </c>
      <c r="P867" t="s">
        <v>723</v>
      </c>
      <c r="Q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 t="s">
        <v>42</v>
      </c>
      <c r="AG867">
        <v>0</v>
      </c>
      <c r="AH867">
        <v>3</v>
      </c>
      <c r="AI867">
        <v>-1</v>
      </c>
      <c r="AJ867" t="s">
        <v>3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</row>
    <row r="868" spans="1:44" x14ac:dyDescent="0.2">
      <c r="A868">
        <f>ROW(Source!A454)</f>
        <v>454</v>
      </c>
      <c r="B868">
        <v>85738168</v>
      </c>
      <c r="C868">
        <v>85738139</v>
      </c>
      <c r="D868">
        <v>85179476</v>
      </c>
      <c r="E868">
        <v>1081</v>
      </c>
      <c r="F868">
        <v>1</v>
      </c>
      <c r="G868">
        <v>1081</v>
      </c>
      <c r="H868">
        <v>3</v>
      </c>
      <c r="I868" t="s">
        <v>840</v>
      </c>
      <c r="J868" t="s">
        <v>3</v>
      </c>
      <c r="K868" t="s">
        <v>841</v>
      </c>
      <c r="L868">
        <v>1354</v>
      </c>
      <c r="N868">
        <v>1010</v>
      </c>
      <c r="O868" t="s">
        <v>146</v>
      </c>
      <c r="P868" t="s">
        <v>146</v>
      </c>
      <c r="Q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 t="s">
        <v>42</v>
      </c>
      <c r="AG868">
        <v>0</v>
      </c>
      <c r="AH868">
        <v>3</v>
      </c>
      <c r="AI868">
        <v>-1</v>
      </c>
      <c r="AJ868" t="s">
        <v>3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</row>
    <row r="869" spans="1:44" x14ac:dyDescent="0.2">
      <c r="A869">
        <f>ROW(Source!A454)</f>
        <v>454</v>
      </c>
      <c r="B869">
        <v>85738169</v>
      </c>
      <c r="C869">
        <v>85738139</v>
      </c>
      <c r="D869">
        <v>85182368</v>
      </c>
      <c r="E869">
        <v>1081</v>
      </c>
      <c r="F869">
        <v>1</v>
      </c>
      <c r="G869">
        <v>1081</v>
      </c>
      <c r="H869">
        <v>3</v>
      </c>
      <c r="I869" t="s">
        <v>846</v>
      </c>
      <c r="J869" t="s">
        <v>3</v>
      </c>
      <c r="K869" t="s">
        <v>847</v>
      </c>
      <c r="L869">
        <v>1301</v>
      </c>
      <c r="N869">
        <v>1003</v>
      </c>
      <c r="O869" t="s">
        <v>156</v>
      </c>
      <c r="P869" t="s">
        <v>156</v>
      </c>
      <c r="Q869">
        <v>1</v>
      </c>
      <c r="X869">
        <v>100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 t="s">
        <v>42</v>
      </c>
      <c r="AG869">
        <v>100</v>
      </c>
      <c r="AH869">
        <v>3</v>
      </c>
      <c r="AI869">
        <v>-1</v>
      </c>
      <c r="AJ869" t="s">
        <v>3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</row>
    <row r="870" spans="1:44" x14ac:dyDescent="0.2">
      <c r="A870">
        <f>ROW(Source!A455)</f>
        <v>455</v>
      </c>
      <c r="B870">
        <v>85738155</v>
      </c>
      <c r="C870">
        <v>85738139</v>
      </c>
      <c r="D870">
        <v>85164021</v>
      </c>
      <c r="E870">
        <v>1081</v>
      </c>
      <c r="F870">
        <v>1</v>
      </c>
      <c r="G870">
        <v>1081</v>
      </c>
      <c r="H870">
        <v>1</v>
      </c>
      <c r="I870" t="s">
        <v>684</v>
      </c>
      <c r="J870" t="s">
        <v>3</v>
      </c>
      <c r="K870" t="s">
        <v>685</v>
      </c>
      <c r="L870">
        <v>1191</v>
      </c>
      <c r="N870">
        <v>1013</v>
      </c>
      <c r="O870" t="s">
        <v>686</v>
      </c>
      <c r="P870" t="s">
        <v>686</v>
      </c>
      <c r="Q870">
        <v>1</v>
      </c>
      <c r="X870">
        <v>33.700000000000003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1</v>
      </c>
      <c r="AF870" t="s">
        <v>141</v>
      </c>
      <c r="AG870">
        <v>46.506</v>
      </c>
      <c r="AH870">
        <v>2</v>
      </c>
      <c r="AI870">
        <v>85738140</v>
      </c>
      <c r="AJ870">
        <v>881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</row>
    <row r="871" spans="1:44" x14ac:dyDescent="0.2">
      <c r="A871">
        <f>ROW(Source!A455)</f>
        <v>455</v>
      </c>
      <c r="B871">
        <v>85738156</v>
      </c>
      <c r="C871">
        <v>85738139</v>
      </c>
      <c r="D871">
        <v>85229630</v>
      </c>
      <c r="E871">
        <v>1</v>
      </c>
      <c r="F871">
        <v>1</v>
      </c>
      <c r="G871">
        <v>1081</v>
      </c>
      <c r="H871">
        <v>2</v>
      </c>
      <c r="I871" t="s">
        <v>724</v>
      </c>
      <c r="J871" t="s">
        <v>725</v>
      </c>
      <c r="K871" t="s">
        <v>726</v>
      </c>
      <c r="L871">
        <v>1368</v>
      </c>
      <c r="N871">
        <v>1011</v>
      </c>
      <c r="O871" t="s">
        <v>690</v>
      </c>
      <c r="P871" t="s">
        <v>690</v>
      </c>
      <c r="Q871">
        <v>1</v>
      </c>
      <c r="X871">
        <v>1.19</v>
      </c>
      <c r="Y871">
        <v>0</v>
      </c>
      <c r="Z871">
        <v>3.18</v>
      </c>
      <c r="AA871">
        <v>0</v>
      </c>
      <c r="AB871">
        <v>0</v>
      </c>
      <c r="AC871">
        <v>0</v>
      </c>
      <c r="AD871">
        <v>1</v>
      </c>
      <c r="AE871">
        <v>0</v>
      </c>
      <c r="AF871" t="s">
        <v>140</v>
      </c>
      <c r="AG871">
        <v>1.7849999999999997</v>
      </c>
      <c r="AH871">
        <v>2</v>
      </c>
      <c r="AI871">
        <v>85738141</v>
      </c>
      <c r="AJ871">
        <v>882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</row>
    <row r="872" spans="1:44" x14ac:dyDescent="0.2">
      <c r="A872">
        <f>ROW(Source!A455)</f>
        <v>455</v>
      </c>
      <c r="B872">
        <v>85738157</v>
      </c>
      <c r="C872">
        <v>85738139</v>
      </c>
      <c r="D872">
        <v>85229932</v>
      </c>
      <c r="E872">
        <v>1</v>
      </c>
      <c r="F872">
        <v>1</v>
      </c>
      <c r="G872">
        <v>1081</v>
      </c>
      <c r="H872">
        <v>2</v>
      </c>
      <c r="I872" t="s">
        <v>704</v>
      </c>
      <c r="J872" t="s">
        <v>705</v>
      </c>
      <c r="K872" t="s">
        <v>706</v>
      </c>
      <c r="L872">
        <v>1368</v>
      </c>
      <c r="N872">
        <v>1011</v>
      </c>
      <c r="O872" t="s">
        <v>690</v>
      </c>
      <c r="P872" t="s">
        <v>690</v>
      </c>
      <c r="Q872">
        <v>1</v>
      </c>
      <c r="X872">
        <v>0.4</v>
      </c>
      <c r="Y872">
        <v>0</v>
      </c>
      <c r="Z872">
        <v>83.1</v>
      </c>
      <c r="AA872">
        <v>12.62</v>
      </c>
      <c r="AB872">
        <v>0</v>
      </c>
      <c r="AC872">
        <v>0</v>
      </c>
      <c r="AD872">
        <v>1</v>
      </c>
      <c r="AE872">
        <v>0</v>
      </c>
      <c r="AF872" t="s">
        <v>140</v>
      </c>
      <c r="AG872">
        <v>0.6</v>
      </c>
      <c r="AH872">
        <v>2</v>
      </c>
      <c r="AI872">
        <v>85738142</v>
      </c>
      <c r="AJ872">
        <v>883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</row>
    <row r="873" spans="1:44" x14ac:dyDescent="0.2">
      <c r="A873">
        <f>ROW(Source!A455)</f>
        <v>455</v>
      </c>
      <c r="B873">
        <v>85738158</v>
      </c>
      <c r="C873">
        <v>85738139</v>
      </c>
      <c r="D873">
        <v>85229166</v>
      </c>
      <c r="E873">
        <v>1</v>
      </c>
      <c r="F873">
        <v>1</v>
      </c>
      <c r="G873">
        <v>1081</v>
      </c>
      <c r="H873">
        <v>2</v>
      </c>
      <c r="I873" t="s">
        <v>727</v>
      </c>
      <c r="J873" t="s">
        <v>728</v>
      </c>
      <c r="K873" t="s">
        <v>729</v>
      </c>
      <c r="L873">
        <v>1368</v>
      </c>
      <c r="N873">
        <v>1011</v>
      </c>
      <c r="O873" t="s">
        <v>690</v>
      </c>
      <c r="P873" t="s">
        <v>690</v>
      </c>
      <c r="Q873">
        <v>1</v>
      </c>
      <c r="X873">
        <v>0.06</v>
      </c>
      <c r="Y873">
        <v>0</v>
      </c>
      <c r="Z873">
        <v>179.17</v>
      </c>
      <c r="AA873">
        <v>16.93</v>
      </c>
      <c r="AB873">
        <v>0</v>
      </c>
      <c r="AC873">
        <v>0</v>
      </c>
      <c r="AD873">
        <v>1</v>
      </c>
      <c r="AE873">
        <v>0</v>
      </c>
      <c r="AF873" t="s">
        <v>140</v>
      </c>
      <c r="AG873">
        <v>0.09</v>
      </c>
      <c r="AH873">
        <v>2</v>
      </c>
      <c r="AI873">
        <v>85738143</v>
      </c>
      <c r="AJ873">
        <v>884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</row>
    <row r="874" spans="1:44" x14ac:dyDescent="0.2">
      <c r="A874">
        <f>ROW(Source!A455)</f>
        <v>455</v>
      </c>
      <c r="B874">
        <v>85738159</v>
      </c>
      <c r="C874">
        <v>85738139</v>
      </c>
      <c r="D874">
        <v>85198960</v>
      </c>
      <c r="E874">
        <v>1</v>
      </c>
      <c r="F874">
        <v>1</v>
      </c>
      <c r="G874">
        <v>1081</v>
      </c>
      <c r="H874">
        <v>3</v>
      </c>
      <c r="I874" t="s">
        <v>714</v>
      </c>
      <c r="J874" t="s">
        <v>715</v>
      </c>
      <c r="K874" t="s">
        <v>716</v>
      </c>
      <c r="L874">
        <v>1339</v>
      </c>
      <c r="N874">
        <v>1007</v>
      </c>
      <c r="O874" t="s">
        <v>694</v>
      </c>
      <c r="P874" t="s">
        <v>694</v>
      </c>
      <c r="Q874">
        <v>1</v>
      </c>
      <c r="X874">
        <v>9.1999999999999998E-2</v>
      </c>
      <c r="Y874">
        <v>7.07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0</v>
      </c>
      <c r="AF874" t="s">
        <v>42</v>
      </c>
      <c r="AG874">
        <v>9.1999999999999998E-2</v>
      </c>
      <c r="AH874">
        <v>2</v>
      </c>
      <c r="AI874">
        <v>85738144</v>
      </c>
      <c r="AJ874">
        <v>885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</row>
    <row r="875" spans="1:44" x14ac:dyDescent="0.2">
      <c r="A875">
        <f>ROW(Source!A455)</f>
        <v>455</v>
      </c>
      <c r="B875">
        <v>85738160</v>
      </c>
      <c r="C875">
        <v>85738139</v>
      </c>
      <c r="D875">
        <v>85200671</v>
      </c>
      <c r="E875">
        <v>1</v>
      </c>
      <c r="F875">
        <v>1</v>
      </c>
      <c r="G875">
        <v>1081</v>
      </c>
      <c r="H875">
        <v>3</v>
      </c>
      <c r="I875" t="s">
        <v>730</v>
      </c>
      <c r="J875" t="s">
        <v>731</v>
      </c>
      <c r="K875" t="s">
        <v>732</v>
      </c>
      <c r="L875">
        <v>1346</v>
      </c>
      <c r="N875">
        <v>1009</v>
      </c>
      <c r="O875" t="s">
        <v>723</v>
      </c>
      <c r="P875" t="s">
        <v>723</v>
      </c>
      <c r="Q875">
        <v>1</v>
      </c>
      <c r="X875">
        <v>0.05</v>
      </c>
      <c r="Y875">
        <v>37.979999999999997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0</v>
      </c>
      <c r="AF875" t="s">
        <v>42</v>
      </c>
      <c r="AG875">
        <v>0.05</v>
      </c>
      <c r="AH875">
        <v>2</v>
      </c>
      <c r="AI875">
        <v>85738145</v>
      </c>
      <c r="AJ875">
        <v>886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</row>
    <row r="876" spans="1:44" x14ac:dyDescent="0.2">
      <c r="A876">
        <f>ROW(Source!A455)</f>
        <v>455</v>
      </c>
      <c r="B876">
        <v>85738161</v>
      </c>
      <c r="C876">
        <v>85738139</v>
      </c>
      <c r="D876">
        <v>85199079</v>
      </c>
      <c r="E876">
        <v>1</v>
      </c>
      <c r="F876">
        <v>1</v>
      </c>
      <c r="G876">
        <v>1081</v>
      </c>
      <c r="H876">
        <v>3</v>
      </c>
      <c r="I876" t="s">
        <v>733</v>
      </c>
      <c r="J876" t="s">
        <v>734</v>
      </c>
      <c r="K876" t="s">
        <v>735</v>
      </c>
      <c r="L876">
        <v>1348</v>
      </c>
      <c r="N876">
        <v>1009</v>
      </c>
      <c r="O876" t="s">
        <v>700</v>
      </c>
      <c r="P876" t="s">
        <v>700</v>
      </c>
      <c r="Q876">
        <v>1000</v>
      </c>
      <c r="X876">
        <v>2.5000000000000002E-6</v>
      </c>
      <c r="Y876">
        <v>3234.81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0</v>
      </c>
      <c r="AF876" t="s">
        <v>42</v>
      </c>
      <c r="AG876">
        <v>2.5000000000000002E-6</v>
      </c>
      <c r="AH876">
        <v>2</v>
      </c>
      <c r="AI876">
        <v>85738146</v>
      </c>
      <c r="AJ876">
        <v>887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</row>
    <row r="877" spans="1:44" x14ac:dyDescent="0.2">
      <c r="A877">
        <f>ROW(Source!A455)</f>
        <v>455</v>
      </c>
      <c r="B877">
        <v>85738162</v>
      </c>
      <c r="C877">
        <v>85738139</v>
      </c>
      <c r="D877">
        <v>85198892</v>
      </c>
      <c r="E877">
        <v>1</v>
      </c>
      <c r="F877">
        <v>1</v>
      </c>
      <c r="G877">
        <v>1081</v>
      </c>
      <c r="H877">
        <v>3</v>
      </c>
      <c r="I877" t="s">
        <v>691</v>
      </c>
      <c r="J877" t="s">
        <v>692</v>
      </c>
      <c r="K877" t="s">
        <v>693</v>
      </c>
      <c r="L877">
        <v>1339</v>
      </c>
      <c r="N877">
        <v>1007</v>
      </c>
      <c r="O877" t="s">
        <v>694</v>
      </c>
      <c r="P877" t="s">
        <v>694</v>
      </c>
      <c r="Q877">
        <v>1</v>
      </c>
      <c r="X877">
        <v>0.19</v>
      </c>
      <c r="Y877">
        <v>53.42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0</v>
      </c>
      <c r="AF877" t="s">
        <v>42</v>
      </c>
      <c r="AG877">
        <v>0.19</v>
      </c>
      <c r="AH877">
        <v>2</v>
      </c>
      <c r="AI877">
        <v>85738147</v>
      </c>
      <c r="AJ877">
        <v>888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</row>
    <row r="878" spans="1:44" x14ac:dyDescent="0.2">
      <c r="A878">
        <f>ROW(Source!A455)</f>
        <v>455</v>
      </c>
      <c r="B878">
        <v>85738163</v>
      </c>
      <c r="C878">
        <v>85738139</v>
      </c>
      <c r="D878">
        <v>85199158</v>
      </c>
      <c r="E878">
        <v>1</v>
      </c>
      <c r="F878">
        <v>1</v>
      </c>
      <c r="G878">
        <v>1081</v>
      </c>
      <c r="H878">
        <v>3</v>
      </c>
      <c r="I878" t="s">
        <v>695</v>
      </c>
      <c r="J878" t="s">
        <v>696</v>
      </c>
      <c r="K878" t="s">
        <v>697</v>
      </c>
      <c r="L878">
        <v>1339</v>
      </c>
      <c r="N878">
        <v>1007</v>
      </c>
      <c r="O878" t="s">
        <v>694</v>
      </c>
      <c r="P878" t="s">
        <v>694</v>
      </c>
      <c r="Q878">
        <v>1</v>
      </c>
      <c r="X878">
        <v>0.34200000000000003</v>
      </c>
      <c r="Y878">
        <v>5.82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 t="s">
        <v>42</v>
      </c>
      <c r="AG878">
        <v>0.34200000000000003</v>
      </c>
      <c r="AH878">
        <v>2</v>
      </c>
      <c r="AI878">
        <v>85738148</v>
      </c>
      <c r="AJ878">
        <v>889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</row>
    <row r="879" spans="1:44" x14ac:dyDescent="0.2">
      <c r="A879">
        <f>ROW(Source!A455)</f>
        <v>455</v>
      </c>
      <c r="B879">
        <v>85738164</v>
      </c>
      <c r="C879">
        <v>85738139</v>
      </c>
      <c r="D879">
        <v>85199230</v>
      </c>
      <c r="E879">
        <v>1</v>
      </c>
      <c r="F879">
        <v>1</v>
      </c>
      <c r="G879">
        <v>1081</v>
      </c>
      <c r="H879">
        <v>3</v>
      </c>
      <c r="I879" t="s">
        <v>736</v>
      </c>
      <c r="J879" t="s">
        <v>737</v>
      </c>
      <c r="K879" t="s">
        <v>738</v>
      </c>
      <c r="L879">
        <v>1348</v>
      </c>
      <c r="N879">
        <v>1009</v>
      </c>
      <c r="O879" t="s">
        <v>700</v>
      </c>
      <c r="P879" t="s">
        <v>700</v>
      </c>
      <c r="Q879">
        <v>1000</v>
      </c>
      <c r="X879">
        <v>8.7000000000000001E-4</v>
      </c>
      <c r="Y879">
        <v>16214.84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0</v>
      </c>
      <c r="AF879" t="s">
        <v>42</v>
      </c>
      <c r="AG879">
        <v>8.7000000000000001E-4</v>
      </c>
      <c r="AH879">
        <v>2</v>
      </c>
      <c r="AI879">
        <v>85738149</v>
      </c>
      <c r="AJ879">
        <v>890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</row>
    <row r="880" spans="1:44" x14ac:dyDescent="0.2">
      <c r="A880">
        <f>ROW(Source!A455)</f>
        <v>455</v>
      </c>
      <c r="B880">
        <v>85738165</v>
      </c>
      <c r="C880">
        <v>85738139</v>
      </c>
      <c r="D880">
        <v>85199398</v>
      </c>
      <c r="E880">
        <v>1</v>
      </c>
      <c r="F880">
        <v>1</v>
      </c>
      <c r="G880">
        <v>1081</v>
      </c>
      <c r="H880">
        <v>3</v>
      </c>
      <c r="I880" t="s">
        <v>739</v>
      </c>
      <c r="J880" t="s">
        <v>740</v>
      </c>
      <c r="K880" t="s">
        <v>741</v>
      </c>
      <c r="L880">
        <v>1346</v>
      </c>
      <c r="N880">
        <v>1009</v>
      </c>
      <c r="O880" t="s">
        <v>723</v>
      </c>
      <c r="P880" t="s">
        <v>723</v>
      </c>
      <c r="Q880">
        <v>1</v>
      </c>
      <c r="X880">
        <v>0.1</v>
      </c>
      <c r="Y880">
        <v>20.190000000000001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0</v>
      </c>
      <c r="AF880" t="s">
        <v>42</v>
      </c>
      <c r="AG880">
        <v>0.1</v>
      </c>
      <c r="AH880">
        <v>2</v>
      </c>
      <c r="AI880">
        <v>85738150</v>
      </c>
      <c r="AJ880">
        <v>891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</row>
    <row r="881" spans="1:44" x14ac:dyDescent="0.2">
      <c r="A881">
        <f>ROW(Source!A455)</f>
        <v>455</v>
      </c>
      <c r="B881">
        <v>85738166</v>
      </c>
      <c r="C881">
        <v>85738139</v>
      </c>
      <c r="D881">
        <v>85199540</v>
      </c>
      <c r="E881">
        <v>1</v>
      </c>
      <c r="F881">
        <v>1</v>
      </c>
      <c r="G881">
        <v>1081</v>
      </c>
      <c r="H881">
        <v>3</v>
      </c>
      <c r="I881" t="s">
        <v>742</v>
      </c>
      <c r="J881" t="s">
        <v>743</v>
      </c>
      <c r="K881" t="s">
        <v>744</v>
      </c>
      <c r="L881">
        <v>1348</v>
      </c>
      <c r="N881">
        <v>1009</v>
      </c>
      <c r="O881" t="s">
        <v>700</v>
      </c>
      <c r="P881" t="s">
        <v>700</v>
      </c>
      <c r="Q881">
        <v>1000</v>
      </c>
      <c r="X881">
        <v>4.0000000000000002E-4</v>
      </c>
      <c r="Y881">
        <v>35445.93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  <c r="AF881" t="s">
        <v>42</v>
      </c>
      <c r="AG881">
        <v>4.0000000000000002E-4</v>
      </c>
      <c r="AH881">
        <v>2</v>
      </c>
      <c r="AI881">
        <v>85738151</v>
      </c>
      <c r="AJ881">
        <v>892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</row>
    <row r="882" spans="1:44" x14ac:dyDescent="0.2">
      <c r="A882">
        <f>ROW(Source!A455)</f>
        <v>455</v>
      </c>
      <c r="B882">
        <v>85738167</v>
      </c>
      <c r="C882">
        <v>85738139</v>
      </c>
      <c r="D882">
        <v>85160203</v>
      </c>
      <c r="E882">
        <v>1081</v>
      </c>
      <c r="F882">
        <v>1</v>
      </c>
      <c r="G882">
        <v>1081</v>
      </c>
      <c r="H882">
        <v>3</v>
      </c>
      <c r="I882" t="s">
        <v>844</v>
      </c>
      <c r="J882" t="s">
        <v>3</v>
      </c>
      <c r="K882" t="s">
        <v>845</v>
      </c>
      <c r="L882">
        <v>1346</v>
      </c>
      <c r="N882">
        <v>1009</v>
      </c>
      <c r="O882" t="s">
        <v>723</v>
      </c>
      <c r="P882" t="s">
        <v>723</v>
      </c>
      <c r="Q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 t="s">
        <v>42</v>
      </c>
      <c r="AG882">
        <v>0</v>
      </c>
      <c r="AH882">
        <v>3</v>
      </c>
      <c r="AI882">
        <v>-1</v>
      </c>
      <c r="AJ882" t="s">
        <v>3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</row>
    <row r="883" spans="1:44" x14ac:dyDescent="0.2">
      <c r="A883">
        <f>ROW(Source!A455)</f>
        <v>455</v>
      </c>
      <c r="B883">
        <v>85738168</v>
      </c>
      <c r="C883">
        <v>85738139</v>
      </c>
      <c r="D883">
        <v>85179476</v>
      </c>
      <c r="E883">
        <v>1081</v>
      </c>
      <c r="F883">
        <v>1</v>
      </c>
      <c r="G883">
        <v>1081</v>
      </c>
      <c r="H883">
        <v>3</v>
      </c>
      <c r="I883" t="s">
        <v>840</v>
      </c>
      <c r="J883" t="s">
        <v>3</v>
      </c>
      <c r="K883" t="s">
        <v>841</v>
      </c>
      <c r="L883">
        <v>1354</v>
      </c>
      <c r="N883">
        <v>1010</v>
      </c>
      <c r="O883" t="s">
        <v>146</v>
      </c>
      <c r="P883" t="s">
        <v>146</v>
      </c>
      <c r="Q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 t="s">
        <v>42</v>
      </c>
      <c r="AG883">
        <v>0</v>
      </c>
      <c r="AH883">
        <v>3</v>
      </c>
      <c r="AI883">
        <v>-1</v>
      </c>
      <c r="AJ883" t="s">
        <v>3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</row>
    <row r="884" spans="1:44" x14ac:dyDescent="0.2">
      <c r="A884">
        <f>ROW(Source!A455)</f>
        <v>455</v>
      </c>
      <c r="B884">
        <v>85738169</v>
      </c>
      <c r="C884">
        <v>85738139</v>
      </c>
      <c r="D884">
        <v>85182368</v>
      </c>
      <c r="E884">
        <v>1081</v>
      </c>
      <c r="F884">
        <v>1</v>
      </c>
      <c r="G884">
        <v>1081</v>
      </c>
      <c r="H884">
        <v>3</v>
      </c>
      <c r="I884" t="s">
        <v>846</v>
      </c>
      <c r="J884" t="s">
        <v>3</v>
      </c>
      <c r="K884" t="s">
        <v>847</v>
      </c>
      <c r="L884">
        <v>1301</v>
      </c>
      <c r="N884">
        <v>1003</v>
      </c>
      <c r="O884" t="s">
        <v>156</v>
      </c>
      <c r="P884" t="s">
        <v>156</v>
      </c>
      <c r="Q884">
        <v>1</v>
      </c>
      <c r="X884">
        <v>100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42</v>
      </c>
      <c r="AG884">
        <v>100</v>
      </c>
      <c r="AH884">
        <v>3</v>
      </c>
      <c r="AI884">
        <v>-1</v>
      </c>
      <c r="AJ884" t="s">
        <v>3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</row>
    <row r="885" spans="1:44" x14ac:dyDescent="0.2">
      <c r="A885">
        <f>ROW(Source!A460)</f>
        <v>460</v>
      </c>
      <c r="B885">
        <v>85738189</v>
      </c>
      <c r="C885">
        <v>85738173</v>
      </c>
      <c r="D885">
        <v>85164021</v>
      </c>
      <c r="E885">
        <v>1081</v>
      </c>
      <c r="F885">
        <v>1</v>
      </c>
      <c r="G885">
        <v>1081</v>
      </c>
      <c r="H885">
        <v>1</v>
      </c>
      <c r="I885" t="s">
        <v>684</v>
      </c>
      <c r="J885" t="s">
        <v>3</v>
      </c>
      <c r="K885" t="s">
        <v>685</v>
      </c>
      <c r="L885">
        <v>1191</v>
      </c>
      <c r="N885">
        <v>1013</v>
      </c>
      <c r="O885" t="s">
        <v>686</v>
      </c>
      <c r="P885" t="s">
        <v>686</v>
      </c>
      <c r="Q885">
        <v>1</v>
      </c>
      <c r="X885">
        <v>33.700000000000003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1</v>
      </c>
      <c r="AF885" t="s">
        <v>141</v>
      </c>
      <c r="AG885">
        <v>46.506</v>
      </c>
      <c r="AH885">
        <v>2</v>
      </c>
      <c r="AI885">
        <v>85738174</v>
      </c>
      <c r="AJ885">
        <v>895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</row>
    <row r="886" spans="1:44" x14ac:dyDescent="0.2">
      <c r="A886">
        <f>ROW(Source!A460)</f>
        <v>460</v>
      </c>
      <c r="B886">
        <v>85738190</v>
      </c>
      <c r="C886">
        <v>85738173</v>
      </c>
      <c r="D886">
        <v>85229630</v>
      </c>
      <c r="E886">
        <v>1</v>
      </c>
      <c r="F886">
        <v>1</v>
      </c>
      <c r="G886">
        <v>1081</v>
      </c>
      <c r="H886">
        <v>2</v>
      </c>
      <c r="I886" t="s">
        <v>724</v>
      </c>
      <c r="J886" t="s">
        <v>725</v>
      </c>
      <c r="K886" t="s">
        <v>726</v>
      </c>
      <c r="L886">
        <v>1368</v>
      </c>
      <c r="N886">
        <v>1011</v>
      </c>
      <c r="O886" t="s">
        <v>690</v>
      </c>
      <c r="P886" t="s">
        <v>690</v>
      </c>
      <c r="Q886">
        <v>1</v>
      </c>
      <c r="X886">
        <v>1.19</v>
      </c>
      <c r="Y886">
        <v>0</v>
      </c>
      <c r="Z886">
        <v>3.18</v>
      </c>
      <c r="AA886">
        <v>0</v>
      </c>
      <c r="AB886">
        <v>0</v>
      </c>
      <c r="AC886">
        <v>0</v>
      </c>
      <c r="AD886">
        <v>1</v>
      </c>
      <c r="AE886">
        <v>0</v>
      </c>
      <c r="AF886" t="s">
        <v>140</v>
      </c>
      <c r="AG886">
        <v>1.7849999999999997</v>
      </c>
      <c r="AH886">
        <v>2</v>
      </c>
      <c r="AI886">
        <v>85738175</v>
      </c>
      <c r="AJ886">
        <v>896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</row>
    <row r="887" spans="1:44" x14ac:dyDescent="0.2">
      <c r="A887">
        <f>ROW(Source!A460)</f>
        <v>460</v>
      </c>
      <c r="B887">
        <v>85738191</v>
      </c>
      <c r="C887">
        <v>85738173</v>
      </c>
      <c r="D887">
        <v>85229932</v>
      </c>
      <c r="E887">
        <v>1</v>
      </c>
      <c r="F887">
        <v>1</v>
      </c>
      <c r="G887">
        <v>1081</v>
      </c>
      <c r="H887">
        <v>2</v>
      </c>
      <c r="I887" t="s">
        <v>704</v>
      </c>
      <c r="J887" t="s">
        <v>705</v>
      </c>
      <c r="K887" t="s">
        <v>706</v>
      </c>
      <c r="L887">
        <v>1368</v>
      </c>
      <c r="N887">
        <v>1011</v>
      </c>
      <c r="O887" t="s">
        <v>690</v>
      </c>
      <c r="P887" t="s">
        <v>690</v>
      </c>
      <c r="Q887">
        <v>1</v>
      </c>
      <c r="X887">
        <v>0.4</v>
      </c>
      <c r="Y887">
        <v>0</v>
      </c>
      <c r="Z887">
        <v>83.1</v>
      </c>
      <c r="AA887">
        <v>12.62</v>
      </c>
      <c r="AB887">
        <v>0</v>
      </c>
      <c r="AC887">
        <v>0</v>
      </c>
      <c r="AD887">
        <v>1</v>
      </c>
      <c r="AE887">
        <v>0</v>
      </c>
      <c r="AF887" t="s">
        <v>140</v>
      </c>
      <c r="AG887">
        <v>0.6</v>
      </c>
      <c r="AH887">
        <v>2</v>
      </c>
      <c r="AI887">
        <v>85738176</v>
      </c>
      <c r="AJ887">
        <v>897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</row>
    <row r="888" spans="1:44" x14ac:dyDescent="0.2">
      <c r="A888">
        <f>ROW(Source!A460)</f>
        <v>460</v>
      </c>
      <c r="B888">
        <v>85738192</v>
      </c>
      <c r="C888">
        <v>85738173</v>
      </c>
      <c r="D888">
        <v>85229166</v>
      </c>
      <c r="E888">
        <v>1</v>
      </c>
      <c r="F888">
        <v>1</v>
      </c>
      <c r="G888">
        <v>1081</v>
      </c>
      <c r="H888">
        <v>2</v>
      </c>
      <c r="I888" t="s">
        <v>727</v>
      </c>
      <c r="J888" t="s">
        <v>728</v>
      </c>
      <c r="K888" t="s">
        <v>729</v>
      </c>
      <c r="L888">
        <v>1368</v>
      </c>
      <c r="N888">
        <v>1011</v>
      </c>
      <c r="O888" t="s">
        <v>690</v>
      </c>
      <c r="P888" t="s">
        <v>690</v>
      </c>
      <c r="Q888">
        <v>1</v>
      </c>
      <c r="X888">
        <v>0.06</v>
      </c>
      <c r="Y888">
        <v>0</v>
      </c>
      <c r="Z888">
        <v>179.17</v>
      </c>
      <c r="AA888">
        <v>16.93</v>
      </c>
      <c r="AB888">
        <v>0</v>
      </c>
      <c r="AC888">
        <v>0</v>
      </c>
      <c r="AD888">
        <v>1</v>
      </c>
      <c r="AE888">
        <v>0</v>
      </c>
      <c r="AF888" t="s">
        <v>140</v>
      </c>
      <c r="AG888">
        <v>0.09</v>
      </c>
      <c r="AH888">
        <v>2</v>
      </c>
      <c r="AI888">
        <v>85738177</v>
      </c>
      <c r="AJ888">
        <v>898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</row>
    <row r="889" spans="1:44" x14ac:dyDescent="0.2">
      <c r="A889">
        <f>ROW(Source!A460)</f>
        <v>460</v>
      </c>
      <c r="B889">
        <v>85738193</v>
      </c>
      <c r="C889">
        <v>85738173</v>
      </c>
      <c r="D889">
        <v>85198960</v>
      </c>
      <c r="E889">
        <v>1</v>
      </c>
      <c r="F889">
        <v>1</v>
      </c>
      <c r="G889">
        <v>1081</v>
      </c>
      <c r="H889">
        <v>3</v>
      </c>
      <c r="I889" t="s">
        <v>714</v>
      </c>
      <c r="J889" t="s">
        <v>715</v>
      </c>
      <c r="K889" t="s">
        <v>716</v>
      </c>
      <c r="L889">
        <v>1339</v>
      </c>
      <c r="N889">
        <v>1007</v>
      </c>
      <c r="O889" t="s">
        <v>694</v>
      </c>
      <c r="P889" t="s">
        <v>694</v>
      </c>
      <c r="Q889">
        <v>1</v>
      </c>
      <c r="X889">
        <v>0.15067</v>
      </c>
      <c r="Y889">
        <v>7.07</v>
      </c>
      <c r="Z889">
        <v>0</v>
      </c>
      <c r="AA889">
        <v>0</v>
      </c>
      <c r="AB889">
        <v>0</v>
      </c>
      <c r="AC889">
        <v>0</v>
      </c>
      <c r="AD889">
        <v>1</v>
      </c>
      <c r="AE889">
        <v>0</v>
      </c>
      <c r="AF889" t="s">
        <v>42</v>
      </c>
      <c r="AG889">
        <v>0.15067</v>
      </c>
      <c r="AH889">
        <v>2</v>
      </c>
      <c r="AI889">
        <v>85738178</v>
      </c>
      <c r="AJ889">
        <v>899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</row>
    <row r="890" spans="1:44" x14ac:dyDescent="0.2">
      <c r="A890">
        <f>ROW(Source!A460)</f>
        <v>460</v>
      </c>
      <c r="B890">
        <v>85738194</v>
      </c>
      <c r="C890">
        <v>85738173</v>
      </c>
      <c r="D890">
        <v>85200671</v>
      </c>
      <c r="E890">
        <v>1</v>
      </c>
      <c r="F890">
        <v>1</v>
      </c>
      <c r="G890">
        <v>1081</v>
      </c>
      <c r="H890">
        <v>3</v>
      </c>
      <c r="I890" t="s">
        <v>730</v>
      </c>
      <c r="J890" t="s">
        <v>731</v>
      </c>
      <c r="K890" t="s">
        <v>732</v>
      </c>
      <c r="L890">
        <v>1346</v>
      </c>
      <c r="N890">
        <v>1009</v>
      </c>
      <c r="O890" t="s">
        <v>723</v>
      </c>
      <c r="P890" t="s">
        <v>723</v>
      </c>
      <c r="Q890">
        <v>1</v>
      </c>
      <c r="X890">
        <v>0.05</v>
      </c>
      <c r="Y890">
        <v>37.979999999999997</v>
      </c>
      <c r="Z890">
        <v>0</v>
      </c>
      <c r="AA890">
        <v>0</v>
      </c>
      <c r="AB890">
        <v>0</v>
      </c>
      <c r="AC890">
        <v>0</v>
      </c>
      <c r="AD890">
        <v>1</v>
      </c>
      <c r="AE890">
        <v>0</v>
      </c>
      <c r="AF890" t="s">
        <v>42</v>
      </c>
      <c r="AG890">
        <v>0.05</v>
      </c>
      <c r="AH890">
        <v>2</v>
      </c>
      <c r="AI890">
        <v>85738179</v>
      </c>
      <c r="AJ890">
        <v>900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</row>
    <row r="891" spans="1:44" x14ac:dyDescent="0.2">
      <c r="A891">
        <f>ROW(Source!A460)</f>
        <v>460</v>
      </c>
      <c r="B891">
        <v>85738195</v>
      </c>
      <c r="C891">
        <v>85738173</v>
      </c>
      <c r="D891">
        <v>85199079</v>
      </c>
      <c r="E891">
        <v>1</v>
      </c>
      <c r="F891">
        <v>1</v>
      </c>
      <c r="G891">
        <v>1081</v>
      </c>
      <c r="H891">
        <v>3</v>
      </c>
      <c r="I891" t="s">
        <v>733</v>
      </c>
      <c r="J891" t="s">
        <v>734</v>
      </c>
      <c r="K891" t="s">
        <v>735</v>
      </c>
      <c r="L891">
        <v>1348</v>
      </c>
      <c r="N891">
        <v>1009</v>
      </c>
      <c r="O891" t="s">
        <v>700</v>
      </c>
      <c r="P891" t="s">
        <v>700</v>
      </c>
      <c r="Q891">
        <v>1000</v>
      </c>
      <c r="X891">
        <v>3.9999999999999998E-6</v>
      </c>
      <c r="Y891">
        <v>3234.81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0</v>
      </c>
      <c r="AF891" t="s">
        <v>42</v>
      </c>
      <c r="AG891">
        <v>3.9999999999999998E-6</v>
      </c>
      <c r="AH891">
        <v>2</v>
      </c>
      <c r="AI891">
        <v>85738180</v>
      </c>
      <c r="AJ891">
        <v>901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</row>
    <row r="892" spans="1:44" x14ac:dyDescent="0.2">
      <c r="A892">
        <f>ROW(Source!A460)</f>
        <v>460</v>
      </c>
      <c r="B892">
        <v>85738196</v>
      </c>
      <c r="C892">
        <v>85738173</v>
      </c>
      <c r="D892">
        <v>85198892</v>
      </c>
      <c r="E892">
        <v>1</v>
      </c>
      <c r="F892">
        <v>1</v>
      </c>
      <c r="G892">
        <v>1081</v>
      </c>
      <c r="H892">
        <v>3</v>
      </c>
      <c r="I892" t="s">
        <v>691</v>
      </c>
      <c r="J892" t="s">
        <v>692</v>
      </c>
      <c r="K892" t="s">
        <v>693</v>
      </c>
      <c r="L892">
        <v>1339</v>
      </c>
      <c r="N892">
        <v>1007</v>
      </c>
      <c r="O892" t="s">
        <v>694</v>
      </c>
      <c r="P892" t="s">
        <v>694</v>
      </c>
      <c r="Q892">
        <v>1</v>
      </c>
      <c r="X892">
        <v>0.19</v>
      </c>
      <c r="Y892">
        <v>53.42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0</v>
      </c>
      <c r="AF892" t="s">
        <v>42</v>
      </c>
      <c r="AG892">
        <v>0.19</v>
      </c>
      <c r="AH892">
        <v>2</v>
      </c>
      <c r="AI892">
        <v>85738181</v>
      </c>
      <c r="AJ892">
        <v>902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</row>
    <row r="893" spans="1:44" x14ac:dyDescent="0.2">
      <c r="A893">
        <f>ROW(Source!A460)</f>
        <v>460</v>
      </c>
      <c r="B893">
        <v>85738197</v>
      </c>
      <c r="C893">
        <v>85738173</v>
      </c>
      <c r="D893">
        <v>85199158</v>
      </c>
      <c r="E893">
        <v>1</v>
      </c>
      <c r="F893">
        <v>1</v>
      </c>
      <c r="G893">
        <v>1081</v>
      </c>
      <c r="H893">
        <v>3</v>
      </c>
      <c r="I893" t="s">
        <v>695</v>
      </c>
      <c r="J893" t="s">
        <v>696</v>
      </c>
      <c r="K893" t="s">
        <v>697</v>
      </c>
      <c r="L893">
        <v>1339</v>
      </c>
      <c r="N893">
        <v>1007</v>
      </c>
      <c r="O893" t="s">
        <v>694</v>
      </c>
      <c r="P893" t="s">
        <v>694</v>
      </c>
      <c r="Q893">
        <v>1</v>
      </c>
      <c r="X893">
        <v>0.34200000000000003</v>
      </c>
      <c r="Y893">
        <v>5.82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0</v>
      </c>
      <c r="AF893" t="s">
        <v>42</v>
      </c>
      <c r="AG893">
        <v>0.34200000000000003</v>
      </c>
      <c r="AH893">
        <v>2</v>
      </c>
      <c r="AI893">
        <v>85738182</v>
      </c>
      <c r="AJ893">
        <v>903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</row>
    <row r="894" spans="1:44" x14ac:dyDescent="0.2">
      <c r="A894">
        <f>ROW(Source!A460)</f>
        <v>460</v>
      </c>
      <c r="B894">
        <v>85738198</v>
      </c>
      <c r="C894">
        <v>85738173</v>
      </c>
      <c r="D894">
        <v>85199230</v>
      </c>
      <c r="E894">
        <v>1</v>
      </c>
      <c r="F894">
        <v>1</v>
      </c>
      <c r="G894">
        <v>1081</v>
      </c>
      <c r="H894">
        <v>3</v>
      </c>
      <c r="I894" t="s">
        <v>736</v>
      </c>
      <c r="J894" t="s">
        <v>737</v>
      </c>
      <c r="K894" t="s">
        <v>738</v>
      </c>
      <c r="L894">
        <v>1348</v>
      </c>
      <c r="N894">
        <v>1009</v>
      </c>
      <c r="O894" t="s">
        <v>700</v>
      </c>
      <c r="P894" t="s">
        <v>700</v>
      </c>
      <c r="Q894">
        <v>1000</v>
      </c>
      <c r="X894">
        <v>8.7000000000000001E-4</v>
      </c>
      <c r="Y894">
        <v>16214.84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 t="s">
        <v>42</v>
      </c>
      <c r="AG894">
        <v>8.7000000000000001E-4</v>
      </c>
      <c r="AH894">
        <v>2</v>
      </c>
      <c r="AI894">
        <v>85738183</v>
      </c>
      <c r="AJ894">
        <v>904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</row>
    <row r="895" spans="1:44" x14ac:dyDescent="0.2">
      <c r="A895">
        <f>ROW(Source!A460)</f>
        <v>460</v>
      </c>
      <c r="B895">
        <v>85738199</v>
      </c>
      <c r="C895">
        <v>85738173</v>
      </c>
      <c r="D895">
        <v>85199398</v>
      </c>
      <c r="E895">
        <v>1</v>
      </c>
      <c r="F895">
        <v>1</v>
      </c>
      <c r="G895">
        <v>1081</v>
      </c>
      <c r="H895">
        <v>3</v>
      </c>
      <c r="I895" t="s">
        <v>739</v>
      </c>
      <c r="J895" t="s">
        <v>740</v>
      </c>
      <c r="K895" t="s">
        <v>741</v>
      </c>
      <c r="L895">
        <v>1346</v>
      </c>
      <c r="N895">
        <v>1009</v>
      </c>
      <c r="O895" t="s">
        <v>723</v>
      </c>
      <c r="P895" t="s">
        <v>723</v>
      </c>
      <c r="Q895">
        <v>1</v>
      </c>
      <c r="X895">
        <v>0.1</v>
      </c>
      <c r="Y895">
        <v>20.190000000000001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0</v>
      </c>
      <c r="AF895" t="s">
        <v>42</v>
      </c>
      <c r="AG895">
        <v>0.1</v>
      </c>
      <c r="AH895">
        <v>2</v>
      </c>
      <c r="AI895">
        <v>85738184</v>
      </c>
      <c r="AJ895">
        <v>905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</row>
    <row r="896" spans="1:44" x14ac:dyDescent="0.2">
      <c r="A896">
        <f>ROW(Source!A460)</f>
        <v>460</v>
      </c>
      <c r="B896">
        <v>85738200</v>
      </c>
      <c r="C896">
        <v>85738173</v>
      </c>
      <c r="D896">
        <v>85199540</v>
      </c>
      <c r="E896">
        <v>1</v>
      </c>
      <c r="F896">
        <v>1</v>
      </c>
      <c r="G896">
        <v>1081</v>
      </c>
      <c r="H896">
        <v>3</v>
      </c>
      <c r="I896" t="s">
        <v>742</v>
      </c>
      <c r="J896" t="s">
        <v>743</v>
      </c>
      <c r="K896" t="s">
        <v>744</v>
      </c>
      <c r="L896">
        <v>1348</v>
      </c>
      <c r="N896">
        <v>1009</v>
      </c>
      <c r="O896" t="s">
        <v>700</v>
      </c>
      <c r="P896" t="s">
        <v>700</v>
      </c>
      <c r="Q896">
        <v>1000</v>
      </c>
      <c r="X896">
        <v>4.0000000000000002E-4</v>
      </c>
      <c r="Y896">
        <v>35445.93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 t="s">
        <v>42</v>
      </c>
      <c r="AG896">
        <v>4.0000000000000002E-4</v>
      </c>
      <c r="AH896">
        <v>2</v>
      </c>
      <c r="AI896">
        <v>85738185</v>
      </c>
      <c r="AJ896">
        <v>906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</row>
    <row r="897" spans="1:44" x14ac:dyDescent="0.2">
      <c r="A897">
        <f>ROW(Source!A460)</f>
        <v>460</v>
      </c>
      <c r="B897">
        <v>85738201</v>
      </c>
      <c r="C897">
        <v>85738173</v>
      </c>
      <c r="D897">
        <v>85160203</v>
      </c>
      <c r="E897">
        <v>1081</v>
      </c>
      <c r="F897">
        <v>1</v>
      </c>
      <c r="G897">
        <v>1081</v>
      </c>
      <c r="H897">
        <v>3</v>
      </c>
      <c r="I897" t="s">
        <v>844</v>
      </c>
      <c r="J897" t="s">
        <v>3</v>
      </c>
      <c r="K897" t="s">
        <v>845</v>
      </c>
      <c r="L897">
        <v>1346</v>
      </c>
      <c r="N897">
        <v>1009</v>
      </c>
      <c r="O897" t="s">
        <v>723</v>
      </c>
      <c r="P897" t="s">
        <v>723</v>
      </c>
      <c r="Q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 t="s">
        <v>42</v>
      </c>
      <c r="AG897">
        <v>0</v>
      </c>
      <c r="AH897">
        <v>3</v>
      </c>
      <c r="AI897">
        <v>-1</v>
      </c>
      <c r="AJ897" t="s">
        <v>3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</row>
    <row r="898" spans="1:44" x14ac:dyDescent="0.2">
      <c r="A898">
        <f>ROW(Source!A460)</f>
        <v>460</v>
      </c>
      <c r="B898">
        <v>85738202</v>
      </c>
      <c r="C898">
        <v>85738173</v>
      </c>
      <c r="D898">
        <v>85179476</v>
      </c>
      <c r="E898">
        <v>1081</v>
      </c>
      <c r="F898">
        <v>1</v>
      </c>
      <c r="G898">
        <v>1081</v>
      </c>
      <c r="H898">
        <v>3</v>
      </c>
      <c r="I898" t="s">
        <v>840</v>
      </c>
      <c r="J898" t="s">
        <v>3</v>
      </c>
      <c r="K898" t="s">
        <v>841</v>
      </c>
      <c r="L898">
        <v>1354</v>
      </c>
      <c r="N898">
        <v>1010</v>
      </c>
      <c r="O898" t="s">
        <v>146</v>
      </c>
      <c r="P898" t="s">
        <v>146</v>
      </c>
      <c r="Q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 t="s">
        <v>42</v>
      </c>
      <c r="AG898">
        <v>0</v>
      </c>
      <c r="AH898">
        <v>3</v>
      </c>
      <c r="AI898">
        <v>-1</v>
      </c>
      <c r="AJ898" t="s">
        <v>3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</row>
    <row r="899" spans="1:44" x14ac:dyDescent="0.2">
      <c r="A899">
        <f>ROW(Source!A460)</f>
        <v>460</v>
      </c>
      <c r="B899">
        <v>85738203</v>
      </c>
      <c r="C899">
        <v>85738173</v>
      </c>
      <c r="D899">
        <v>85182368</v>
      </c>
      <c r="E899">
        <v>1081</v>
      </c>
      <c r="F899">
        <v>1</v>
      </c>
      <c r="G899">
        <v>1081</v>
      </c>
      <c r="H899">
        <v>3</v>
      </c>
      <c r="I899" t="s">
        <v>846</v>
      </c>
      <c r="J899" t="s">
        <v>3</v>
      </c>
      <c r="K899" t="s">
        <v>847</v>
      </c>
      <c r="L899">
        <v>1301</v>
      </c>
      <c r="N899">
        <v>1003</v>
      </c>
      <c r="O899" t="s">
        <v>156</v>
      </c>
      <c r="P899" t="s">
        <v>156</v>
      </c>
      <c r="Q899">
        <v>1</v>
      </c>
      <c r="X899">
        <v>100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 t="s">
        <v>42</v>
      </c>
      <c r="AG899">
        <v>100</v>
      </c>
      <c r="AH899">
        <v>3</v>
      </c>
      <c r="AI899">
        <v>-1</v>
      </c>
      <c r="AJ899" t="s">
        <v>3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</row>
    <row r="900" spans="1:44" x14ac:dyDescent="0.2">
      <c r="A900">
        <f>ROW(Source!A461)</f>
        <v>461</v>
      </c>
      <c r="B900">
        <v>85738189</v>
      </c>
      <c r="C900">
        <v>85738173</v>
      </c>
      <c r="D900">
        <v>85164021</v>
      </c>
      <c r="E900">
        <v>1081</v>
      </c>
      <c r="F900">
        <v>1</v>
      </c>
      <c r="G900">
        <v>1081</v>
      </c>
      <c r="H900">
        <v>1</v>
      </c>
      <c r="I900" t="s">
        <v>684</v>
      </c>
      <c r="J900" t="s">
        <v>3</v>
      </c>
      <c r="K900" t="s">
        <v>685</v>
      </c>
      <c r="L900">
        <v>1191</v>
      </c>
      <c r="N900">
        <v>1013</v>
      </c>
      <c r="O900" t="s">
        <v>686</v>
      </c>
      <c r="P900" t="s">
        <v>686</v>
      </c>
      <c r="Q900">
        <v>1</v>
      </c>
      <c r="X900">
        <v>33.700000000000003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1</v>
      </c>
      <c r="AF900" t="s">
        <v>141</v>
      </c>
      <c r="AG900">
        <v>46.506</v>
      </c>
      <c r="AH900">
        <v>2</v>
      </c>
      <c r="AI900">
        <v>85738174</v>
      </c>
      <c r="AJ900">
        <v>909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</row>
    <row r="901" spans="1:44" x14ac:dyDescent="0.2">
      <c r="A901">
        <f>ROW(Source!A461)</f>
        <v>461</v>
      </c>
      <c r="B901">
        <v>85738190</v>
      </c>
      <c r="C901">
        <v>85738173</v>
      </c>
      <c r="D901">
        <v>85229630</v>
      </c>
      <c r="E901">
        <v>1</v>
      </c>
      <c r="F901">
        <v>1</v>
      </c>
      <c r="G901">
        <v>1081</v>
      </c>
      <c r="H901">
        <v>2</v>
      </c>
      <c r="I901" t="s">
        <v>724</v>
      </c>
      <c r="J901" t="s">
        <v>725</v>
      </c>
      <c r="K901" t="s">
        <v>726</v>
      </c>
      <c r="L901">
        <v>1368</v>
      </c>
      <c r="N901">
        <v>1011</v>
      </c>
      <c r="O901" t="s">
        <v>690</v>
      </c>
      <c r="P901" t="s">
        <v>690</v>
      </c>
      <c r="Q901">
        <v>1</v>
      </c>
      <c r="X901">
        <v>1.19</v>
      </c>
      <c r="Y901">
        <v>0</v>
      </c>
      <c r="Z901">
        <v>3.18</v>
      </c>
      <c r="AA901">
        <v>0</v>
      </c>
      <c r="AB901">
        <v>0</v>
      </c>
      <c r="AC901">
        <v>0</v>
      </c>
      <c r="AD901">
        <v>1</v>
      </c>
      <c r="AE901">
        <v>0</v>
      </c>
      <c r="AF901" t="s">
        <v>140</v>
      </c>
      <c r="AG901">
        <v>1.7849999999999997</v>
      </c>
      <c r="AH901">
        <v>2</v>
      </c>
      <c r="AI901">
        <v>85738175</v>
      </c>
      <c r="AJ901">
        <v>910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</row>
    <row r="902" spans="1:44" x14ac:dyDescent="0.2">
      <c r="A902">
        <f>ROW(Source!A461)</f>
        <v>461</v>
      </c>
      <c r="B902">
        <v>85738191</v>
      </c>
      <c r="C902">
        <v>85738173</v>
      </c>
      <c r="D902">
        <v>85229932</v>
      </c>
      <c r="E902">
        <v>1</v>
      </c>
      <c r="F902">
        <v>1</v>
      </c>
      <c r="G902">
        <v>1081</v>
      </c>
      <c r="H902">
        <v>2</v>
      </c>
      <c r="I902" t="s">
        <v>704</v>
      </c>
      <c r="J902" t="s">
        <v>705</v>
      </c>
      <c r="K902" t="s">
        <v>706</v>
      </c>
      <c r="L902">
        <v>1368</v>
      </c>
      <c r="N902">
        <v>1011</v>
      </c>
      <c r="O902" t="s">
        <v>690</v>
      </c>
      <c r="P902" t="s">
        <v>690</v>
      </c>
      <c r="Q902">
        <v>1</v>
      </c>
      <c r="X902">
        <v>0.4</v>
      </c>
      <c r="Y902">
        <v>0</v>
      </c>
      <c r="Z902">
        <v>83.1</v>
      </c>
      <c r="AA902">
        <v>12.62</v>
      </c>
      <c r="AB902">
        <v>0</v>
      </c>
      <c r="AC902">
        <v>0</v>
      </c>
      <c r="AD902">
        <v>1</v>
      </c>
      <c r="AE902">
        <v>0</v>
      </c>
      <c r="AF902" t="s">
        <v>140</v>
      </c>
      <c r="AG902">
        <v>0.6</v>
      </c>
      <c r="AH902">
        <v>2</v>
      </c>
      <c r="AI902">
        <v>85738176</v>
      </c>
      <c r="AJ902">
        <v>911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</row>
    <row r="903" spans="1:44" x14ac:dyDescent="0.2">
      <c r="A903">
        <f>ROW(Source!A461)</f>
        <v>461</v>
      </c>
      <c r="B903">
        <v>85738192</v>
      </c>
      <c r="C903">
        <v>85738173</v>
      </c>
      <c r="D903">
        <v>85229166</v>
      </c>
      <c r="E903">
        <v>1</v>
      </c>
      <c r="F903">
        <v>1</v>
      </c>
      <c r="G903">
        <v>1081</v>
      </c>
      <c r="H903">
        <v>2</v>
      </c>
      <c r="I903" t="s">
        <v>727</v>
      </c>
      <c r="J903" t="s">
        <v>728</v>
      </c>
      <c r="K903" t="s">
        <v>729</v>
      </c>
      <c r="L903">
        <v>1368</v>
      </c>
      <c r="N903">
        <v>1011</v>
      </c>
      <c r="O903" t="s">
        <v>690</v>
      </c>
      <c r="P903" t="s">
        <v>690</v>
      </c>
      <c r="Q903">
        <v>1</v>
      </c>
      <c r="X903">
        <v>0.06</v>
      </c>
      <c r="Y903">
        <v>0</v>
      </c>
      <c r="Z903">
        <v>179.17</v>
      </c>
      <c r="AA903">
        <v>16.93</v>
      </c>
      <c r="AB903">
        <v>0</v>
      </c>
      <c r="AC903">
        <v>0</v>
      </c>
      <c r="AD903">
        <v>1</v>
      </c>
      <c r="AE903">
        <v>0</v>
      </c>
      <c r="AF903" t="s">
        <v>140</v>
      </c>
      <c r="AG903">
        <v>0.09</v>
      </c>
      <c r="AH903">
        <v>2</v>
      </c>
      <c r="AI903">
        <v>85738177</v>
      </c>
      <c r="AJ903">
        <v>912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</row>
    <row r="904" spans="1:44" x14ac:dyDescent="0.2">
      <c r="A904">
        <f>ROW(Source!A461)</f>
        <v>461</v>
      </c>
      <c r="B904">
        <v>85738193</v>
      </c>
      <c r="C904">
        <v>85738173</v>
      </c>
      <c r="D904">
        <v>85198960</v>
      </c>
      <c r="E904">
        <v>1</v>
      </c>
      <c r="F904">
        <v>1</v>
      </c>
      <c r="G904">
        <v>1081</v>
      </c>
      <c r="H904">
        <v>3</v>
      </c>
      <c r="I904" t="s">
        <v>714</v>
      </c>
      <c r="J904" t="s">
        <v>715</v>
      </c>
      <c r="K904" t="s">
        <v>716</v>
      </c>
      <c r="L904">
        <v>1339</v>
      </c>
      <c r="N904">
        <v>1007</v>
      </c>
      <c r="O904" t="s">
        <v>694</v>
      </c>
      <c r="P904" t="s">
        <v>694</v>
      </c>
      <c r="Q904">
        <v>1</v>
      </c>
      <c r="X904">
        <v>0.15067</v>
      </c>
      <c r="Y904">
        <v>7.07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  <c r="AF904" t="s">
        <v>42</v>
      </c>
      <c r="AG904">
        <v>0.15067</v>
      </c>
      <c r="AH904">
        <v>2</v>
      </c>
      <c r="AI904">
        <v>85738178</v>
      </c>
      <c r="AJ904">
        <v>913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</row>
    <row r="905" spans="1:44" x14ac:dyDescent="0.2">
      <c r="A905">
        <f>ROW(Source!A461)</f>
        <v>461</v>
      </c>
      <c r="B905">
        <v>85738194</v>
      </c>
      <c r="C905">
        <v>85738173</v>
      </c>
      <c r="D905">
        <v>85200671</v>
      </c>
      <c r="E905">
        <v>1</v>
      </c>
      <c r="F905">
        <v>1</v>
      </c>
      <c r="G905">
        <v>1081</v>
      </c>
      <c r="H905">
        <v>3</v>
      </c>
      <c r="I905" t="s">
        <v>730</v>
      </c>
      <c r="J905" t="s">
        <v>731</v>
      </c>
      <c r="K905" t="s">
        <v>732</v>
      </c>
      <c r="L905">
        <v>1346</v>
      </c>
      <c r="N905">
        <v>1009</v>
      </c>
      <c r="O905" t="s">
        <v>723</v>
      </c>
      <c r="P905" t="s">
        <v>723</v>
      </c>
      <c r="Q905">
        <v>1</v>
      </c>
      <c r="X905">
        <v>0.05</v>
      </c>
      <c r="Y905">
        <v>37.979999999999997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0</v>
      </c>
      <c r="AF905" t="s">
        <v>42</v>
      </c>
      <c r="AG905">
        <v>0.05</v>
      </c>
      <c r="AH905">
        <v>2</v>
      </c>
      <c r="AI905">
        <v>85738179</v>
      </c>
      <c r="AJ905">
        <v>914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</row>
    <row r="906" spans="1:44" x14ac:dyDescent="0.2">
      <c r="A906">
        <f>ROW(Source!A461)</f>
        <v>461</v>
      </c>
      <c r="B906">
        <v>85738195</v>
      </c>
      <c r="C906">
        <v>85738173</v>
      </c>
      <c r="D906">
        <v>85199079</v>
      </c>
      <c r="E906">
        <v>1</v>
      </c>
      <c r="F906">
        <v>1</v>
      </c>
      <c r="G906">
        <v>1081</v>
      </c>
      <c r="H906">
        <v>3</v>
      </c>
      <c r="I906" t="s">
        <v>733</v>
      </c>
      <c r="J906" t="s">
        <v>734</v>
      </c>
      <c r="K906" t="s">
        <v>735</v>
      </c>
      <c r="L906">
        <v>1348</v>
      </c>
      <c r="N906">
        <v>1009</v>
      </c>
      <c r="O906" t="s">
        <v>700</v>
      </c>
      <c r="P906" t="s">
        <v>700</v>
      </c>
      <c r="Q906">
        <v>1000</v>
      </c>
      <c r="X906">
        <v>3.9999999999999998E-6</v>
      </c>
      <c r="Y906">
        <v>3234.81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0</v>
      </c>
      <c r="AF906" t="s">
        <v>42</v>
      </c>
      <c r="AG906">
        <v>3.9999999999999998E-6</v>
      </c>
      <c r="AH906">
        <v>2</v>
      </c>
      <c r="AI906">
        <v>85738180</v>
      </c>
      <c r="AJ906">
        <v>915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</row>
    <row r="907" spans="1:44" x14ac:dyDescent="0.2">
      <c r="A907">
        <f>ROW(Source!A461)</f>
        <v>461</v>
      </c>
      <c r="B907">
        <v>85738196</v>
      </c>
      <c r="C907">
        <v>85738173</v>
      </c>
      <c r="D907">
        <v>85198892</v>
      </c>
      <c r="E907">
        <v>1</v>
      </c>
      <c r="F907">
        <v>1</v>
      </c>
      <c r="G907">
        <v>1081</v>
      </c>
      <c r="H907">
        <v>3</v>
      </c>
      <c r="I907" t="s">
        <v>691</v>
      </c>
      <c r="J907" t="s">
        <v>692</v>
      </c>
      <c r="K907" t="s">
        <v>693</v>
      </c>
      <c r="L907">
        <v>1339</v>
      </c>
      <c r="N907">
        <v>1007</v>
      </c>
      <c r="O907" t="s">
        <v>694</v>
      </c>
      <c r="P907" t="s">
        <v>694</v>
      </c>
      <c r="Q907">
        <v>1</v>
      </c>
      <c r="X907">
        <v>0.19</v>
      </c>
      <c r="Y907">
        <v>53.42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 t="s">
        <v>42</v>
      </c>
      <c r="AG907">
        <v>0.19</v>
      </c>
      <c r="AH907">
        <v>2</v>
      </c>
      <c r="AI907">
        <v>85738181</v>
      </c>
      <c r="AJ907">
        <v>916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</row>
    <row r="908" spans="1:44" x14ac:dyDescent="0.2">
      <c r="A908">
        <f>ROW(Source!A461)</f>
        <v>461</v>
      </c>
      <c r="B908">
        <v>85738197</v>
      </c>
      <c r="C908">
        <v>85738173</v>
      </c>
      <c r="D908">
        <v>85199158</v>
      </c>
      <c r="E908">
        <v>1</v>
      </c>
      <c r="F908">
        <v>1</v>
      </c>
      <c r="G908">
        <v>1081</v>
      </c>
      <c r="H908">
        <v>3</v>
      </c>
      <c r="I908" t="s">
        <v>695</v>
      </c>
      <c r="J908" t="s">
        <v>696</v>
      </c>
      <c r="K908" t="s">
        <v>697</v>
      </c>
      <c r="L908">
        <v>1339</v>
      </c>
      <c r="N908">
        <v>1007</v>
      </c>
      <c r="O908" t="s">
        <v>694</v>
      </c>
      <c r="P908" t="s">
        <v>694</v>
      </c>
      <c r="Q908">
        <v>1</v>
      </c>
      <c r="X908">
        <v>0.34200000000000003</v>
      </c>
      <c r="Y908">
        <v>5.82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0</v>
      </c>
      <c r="AF908" t="s">
        <v>42</v>
      </c>
      <c r="AG908">
        <v>0.34200000000000003</v>
      </c>
      <c r="AH908">
        <v>2</v>
      </c>
      <c r="AI908">
        <v>85738182</v>
      </c>
      <c r="AJ908">
        <v>917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</row>
    <row r="909" spans="1:44" x14ac:dyDescent="0.2">
      <c r="A909">
        <f>ROW(Source!A461)</f>
        <v>461</v>
      </c>
      <c r="B909">
        <v>85738198</v>
      </c>
      <c r="C909">
        <v>85738173</v>
      </c>
      <c r="D909">
        <v>85199230</v>
      </c>
      <c r="E909">
        <v>1</v>
      </c>
      <c r="F909">
        <v>1</v>
      </c>
      <c r="G909">
        <v>1081</v>
      </c>
      <c r="H909">
        <v>3</v>
      </c>
      <c r="I909" t="s">
        <v>736</v>
      </c>
      <c r="J909" t="s">
        <v>737</v>
      </c>
      <c r="K909" t="s">
        <v>738</v>
      </c>
      <c r="L909">
        <v>1348</v>
      </c>
      <c r="N909">
        <v>1009</v>
      </c>
      <c r="O909" t="s">
        <v>700</v>
      </c>
      <c r="P909" t="s">
        <v>700</v>
      </c>
      <c r="Q909">
        <v>1000</v>
      </c>
      <c r="X909">
        <v>8.7000000000000001E-4</v>
      </c>
      <c r="Y909">
        <v>16214.84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0</v>
      </c>
      <c r="AF909" t="s">
        <v>42</v>
      </c>
      <c r="AG909">
        <v>8.7000000000000001E-4</v>
      </c>
      <c r="AH909">
        <v>2</v>
      </c>
      <c r="AI909">
        <v>85738183</v>
      </c>
      <c r="AJ909">
        <v>918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</row>
    <row r="910" spans="1:44" x14ac:dyDescent="0.2">
      <c r="A910">
        <f>ROW(Source!A461)</f>
        <v>461</v>
      </c>
      <c r="B910">
        <v>85738199</v>
      </c>
      <c r="C910">
        <v>85738173</v>
      </c>
      <c r="D910">
        <v>85199398</v>
      </c>
      <c r="E910">
        <v>1</v>
      </c>
      <c r="F910">
        <v>1</v>
      </c>
      <c r="G910">
        <v>1081</v>
      </c>
      <c r="H910">
        <v>3</v>
      </c>
      <c r="I910" t="s">
        <v>739</v>
      </c>
      <c r="J910" t="s">
        <v>740</v>
      </c>
      <c r="K910" t="s">
        <v>741</v>
      </c>
      <c r="L910">
        <v>1346</v>
      </c>
      <c r="N910">
        <v>1009</v>
      </c>
      <c r="O910" t="s">
        <v>723</v>
      </c>
      <c r="P910" t="s">
        <v>723</v>
      </c>
      <c r="Q910">
        <v>1</v>
      </c>
      <c r="X910">
        <v>0.1</v>
      </c>
      <c r="Y910">
        <v>20.190000000000001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 t="s">
        <v>42</v>
      </c>
      <c r="AG910">
        <v>0.1</v>
      </c>
      <c r="AH910">
        <v>2</v>
      </c>
      <c r="AI910">
        <v>85738184</v>
      </c>
      <c r="AJ910">
        <v>919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</row>
    <row r="911" spans="1:44" x14ac:dyDescent="0.2">
      <c r="A911">
        <f>ROW(Source!A461)</f>
        <v>461</v>
      </c>
      <c r="B911">
        <v>85738200</v>
      </c>
      <c r="C911">
        <v>85738173</v>
      </c>
      <c r="D911">
        <v>85199540</v>
      </c>
      <c r="E911">
        <v>1</v>
      </c>
      <c r="F911">
        <v>1</v>
      </c>
      <c r="G911">
        <v>1081</v>
      </c>
      <c r="H911">
        <v>3</v>
      </c>
      <c r="I911" t="s">
        <v>742</v>
      </c>
      <c r="J911" t="s">
        <v>743</v>
      </c>
      <c r="K911" t="s">
        <v>744</v>
      </c>
      <c r="L911">
        <v>1348</v>
      </c>
      <c r="N911">
        <v>1009</v>
      </c>
      <c r="O911" t="s">
        <v>700</v>
      </c>
      <c r="P911" t="s">
        <v>700</v>
      </c>
      <c r="Q911">
        <v>1000</v>
      </c>
      <c r="X911">
        <v>4.0000000000000002E-4</v>
      </c>
      <c r="Y911">
        <v>35445.93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v>0</v>
      </c>
      <c r="AF911" t="s">
        <v>42</v>
      </c>
      <c r="AG911">
        <v>4.0000000000000002E-4</v>
      </c>
      <c r="AH911">
        <v>2</v>
      </c>
      <c r="AI911">
        <v>85738185</v>
      </c>
      <c r="AJ911">
        <v>920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</row>
    <row r="912" spans="1:44" x14ac:dyDescent="0.2">
      <c r="A912">
        <f>ROW(Source!A461)</f>
        <v>461</v>
      </c>
      <c r="B912">
        <v>85738201</v>
      </c>
      <c r="C912">
        <v>85738173</v>
      </c>
      <c r="D912">
        <v>85160203</v>
      </c>
      <c r="E912">
        <v>1081</v>
      </c>
      <c r="F912">
        <v>1</v>
      </c>
      <c r="G912">
        <v>1081</v>
      </c>
      <c r="H912">
        <v>3</v>
      </c>
      <c r="I912" t="s">
        <v>844</v>
      </c>
      <c r="J912" t="s">
        <v>3</v>
      </c>
      <c r="K912" t="s">
        <v>845</v>
      </c>
      <c r="L912">
        <v>1346</v>
      </c>
      <c r="N912">
        <v>1009</v>
      </c>
      <c r="O912" t="s">
        <v>723</v>
      </c>
      <c r="P912" t="s">
        <v>723</v>
      </c>
      <c r="Q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 t="s">
        <v>42</v>
      </c>
      <c r="AG912">
        <v>0</v>
      </c>
      <c r="AH912">
        <v>3</v>
      </c>
      <c r="AI912">
        <v>-1</v>
      </c>
      <c r="AJ912" t="s">
        <v>3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</row>
    <row r="913" spans="1:44" x14ac:dyDescent="0.2">
      <c r="A913">
        <f>ROW(Source!A461)</f>
        <v>461</v>
      </c>
      <c r="B913">
        <v>85738202</v>
      </c>
      <c r="C913">
        <v>85738173</v>
      </c>
      <c r="D913">
        <v>85179476</v>
      </c>
      <c r="E913">
        <v>1081</v>
      </c>
      <c r="F913">
        <v>1</v>
      </c>
      <c r="G913">
        <v>1081</v>
      </c>
      <c r="H913">
        <v>3</v>
      </c>
      <c r="I913" t="s">
        <v>840</v>
      </c>
      <c r="J913" t="s">
        <v>3</v>
      </c>
      <c r="K913" t="s">
        <v>841</v>
      </c>
      <c r="L913">
        <v>1354</v>
      </c>
      <c r="N913">
        <v>1010</v>
      </c>
      <c r="O913" t="s">
        <v>146</v>
      </c>
      <c r="P913" t="s">
        <v>146</v>
      </c>
      <c r="Q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 t="s">
        <v>42</v>
      </c>
      <c r="AG913">
        <v>0</v>
      </c>
      <c r="AH913">
        <v>3</v>
      </c>
      <c r="AI913">
        <v>-1</v>
      </c>
      <c r="AJ913" t="s">
        <v>3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</row>
    <row r="914" spans="1:44" x14ac:dyDescent="0.2">
      <c r="A914">
        <f>ROW(Source!A461)</f>
        <v>461</v>
      </c>
      <c r="B914">
        <v>85738203</v>
      </c>
      <c r="C914">
        <v>85738173</v>
      </c>
      <c r="D914">
        <v>85182368</v>
      </c>
      <c r="E914">
        <v>1081</v>
      </c>
      <c r="F914">
        <v>1</v>
      </c>
      <c r="G914">
        <v>1081</v>
      </c>
      <c r="H914">
        <v>3</v>
      </c>
      <c r="I914" t="s">
        <v>846</v>
      </c>
      <c r="J914" t="s">
        <v>3</v>
      </c>
      <c r="K914" t="s">
        <v>847</v>
      </c>
      <c r="L914">
        <v>1301</v>
      </c>
      <c r="N914">
        <v>1003</v>
      </c>
      <c r="O914" t="s">
        <v>156</v>
      </c>
      <c r="P914" t="s">
        <v>156</v>
      </c>
      <c r="Q914">
        <v>1</v>
      </c>
      <c r="X914">
        <v>100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 t="s">
        <v>42</v>
      </c>
      <c r="AG914">
        <v>100</v>
      </c>
      <c r="AH914">
        <v>3</v>
      </c>
      <c r="AI914">
        <v>-1</v>
      </c>
      <c r="AJ914" t="s">
        <v>3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</row>
    <row r="915" spans="1:44" x14ac:dyDescent="0.2">
      <c r="A915">
        <f>ROW(Source!A466)</f>
        <v>466</v>
      </c>
      <c r="B915">
        <v>85738213</v>
      </c>
      <c r="C915">
        <v>85738207</v>
      </c>
      <c r="D915">
        <v>85164021</v>
      </c>
      <c r="E915">
        <v>1081</v>
      </c>
      <c r="F915">
        <v>1</v>
      </c>
      <c r="G915">
        <v>1081</v>
      </c>
      <c r="H915">
        <v>1</v>
      </c>
      <c r="I915" t="s">
        <v>684</v>
      </c>
      <c r="J915" t="s">
        <v>3</v>
      </c>
      <c r="K915" t="s">
        <v>685</v>
      </c>
      <c r="L915">
        <v>1191</v>
      </c>
      <c r="N915">
        <v>1013</v>
      </c>
      <c r="O915" t="s">
        <v>686</v>
      </c>
      <c r="P915" t="s">
        <v>686</v>
      </c>
      <c r="Q915">
        <v>1</v>
      </c>
      <c r="X915">
        <v>5.01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1</v>
      </c>
      <c r="AF915" t="s">
        <v>141</v>
      </c>
      <c r="AG915">
        <v>6.9137999999999984</v>
      </c>
      <c r="AH915">
        <v>2</v>
      </c>
      <c r="AI915">
        <v>85738208</v>
      </c>
      <c r="AJ915">
        <v>923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</row>
    <row r="916" spans="1:44" x14ac:dyDescent="0.2">
      <c r="A916">
        <f>ROW(Source!A466)</f>
        <v>466</v>
      </c>
      <c r="B916">
        <v>85738214</v>
      </c>
      <c r="C916">
        <v>85738207</v>
      </c>
      <c r="D916">
        <v>85198960</v>
      </c>
      <c r="E916">
        <v>1</v>
      </c>
      <c r="F916">
        <v>1</v>
      </c>
      <c r="G916">
        <v>1081</v>
      </c>
      <c r="H916">
        <v>3</v>
      </c>
      <c r="I916" t="s">
        <v>714</v>
      </c>
      <c r="J916" t="s">
        <v>715</v>
      </c>
      <c r="K916" t="s">
        <v>716</v>
      </c>
      <c r="L916">
        <v>1339</v>
      </c>
      <c r="N916">
        <v>1007</v>
      </c>
      <c r="O916" t="s">
        <v>694</v>
      </c>
      <c r="P916" t="s">
        <v>694</v>
      </c>
      <c r="Q916">
        <v>1</v>
      </c>
      <c r="X916">
        <v>1</v>
      </c>
      <c r="Y916">
        <v>7.07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0</v>
      </c>
      <c r="AF916" t="s">
        <v>42</v>
      </c>
      <c r="AG916">
        <v>1</v>
      </c>
      <c r="AH916">
        <v>2</v>
      </c>
      <c r="AI916">
        <v>85738209</v>
      </c>
      <c r="AJ916">
        <v>924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</row>
    <row r="917" spans="1:44" x14ac:dyDescent="0.2">
      <c r="A917">
        <f>ROW(Source!A466)</f>
        <v>466</v>
      </c>
      <c r="B917">
        <v>85738215</v>
      </c>
      <c r="C917">
        <v>85738207</v>
      </c>
      <c r="D917">
        <v>85200671</v>
      </c>
      <c r="E917">
        <v>1</v>
      </c>
      <c r="F917">
        <v>1</v>
      </c>
      <c r="G917">
        <v>1081</v>
      </c>
      <c r="H917">
        <v>3</v>
      </c>
      <c r="I917" t="s">
        <v>730</v>
      </c>
      <c r="J917" t="s">
        <v>731</v>
      </c>
      <c r="K917" t="s">
        <v>732</v>
      </c>
      <c r="L917">
        <v>1346</v>
      </c>
      <c r="N917">
        <v>1009</v>
      </c>
      <c r="O917" t="s">
        <v>723</v>
      </c>
      <c r="P917" t="s">
        <v>723</v>
      </c>
      <c r="Q917">
        <v>1</v>
      </c>
      <c r="X917">
        <v>0.02</v>
      </c>
      <c r="Y917">
        <v>37.979999999999997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0</v>
      </c>
      <c r="AF917" t="s">
        <v>42</v>
      </c>
      <c r="AG917">
        <v>0.02</v>
      </c>
      <c r="AH917">
        <v>2</v>
      </c>
      <c r="AI917">
        <v>85738210</v>
      </c>
      <c r="AJ917">
        <v>925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</row>
    <row r="918" spans="1:44" x14ac:dyDescent="0.2">
      <c r="A918">
        <f>ROW(Source!A466)</f>
        <v>466</v>
      </c>
      <c r="B918">
        <v>85738216</v>
      </c>
      <c r="C918">
        <v>85738207</v>
      </c>
      <c r="D918">
        <v>85199230</v>
      </c>
      <c r="E918">
        <v>1</v>
      </c>
      <c r="F918">
        <v>1</v>
      </c>
      <c r="G918">
        <v>1081</v>
      </c>
      <c r="H918">
        <v>3</v>
      </c>
      <c r="I918" t="s">
        <v>736</v>
      </c>
      <c r="J918" t="s">
        <v>737</v>
      </c>
      <c r="K918" t="s">
        <v>738</v>
      </c>
      <c r="L918">
        <v>1348</v>
      </c>
      <c r="N918">
        <v>1009</v>
      </c>
      <c r="O918" t="s">
        <v>700</v>
      </c>
      <c r="P918" t="s">
        <v>700</v>
      </c>
      <c r="Q918">
        <v>1000</v>
      </c>
      <c r="X918">
        <v>5.0000000000000002E-5</v>
      </c>
      <c r="Y918">
        <v>16214.84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 t="s">
        <v>42</v>
      </c>
      <c r="AG918">
        <v>5.0000000000000002E-5</v>
      </c>
      <c r="AH918">
        <v>2</v>
      </c>
      <c r="AI918">
        <v>85738211</v>
      </c>
      <c r="AJ918">
        <v>926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</row>
    <row r="919" spans="1:44" x14ac:dyDescent="0.2">
      <c r="A919">
        <f>ROW(Source!A466)</f>
        <v>466</v>
      </c>
      <c r="B919">
        <v>85738217</v>
      </c>
      <c r="C919">
        <v>85738207</v>
      </c>
      <c r="D919">
        <v>85199398</v>
      </c>
      <c r="E919">
        <v>1</v>
      </c>
      <c r="F919">
        <v>1</v>
      </c>
      <c r="G919">
        <v>1081</v>
      </c>
      <c r="H919">
        <v>3</v>
      </c>
      <c r="I919" t="s">
        <v>739</v>
      </c>
      <c r="J919" t="s">
        <v>740</v>
      </c>
      <c r="K919" t="s">
        <v>741</v>
      </c>
      <c r="L919">
        <v>1346</v>
      </c>
      <c r="N919">
        <v>1009</v>
      </c>
      <c r="O919" t="s">
        <v>723</v>
      </c>
      <c r="P919" t="s">
        <v>723</v>
      </c>
      <c r="Q919">
        <v>1</v>
      </c>
      <c r="X919">
        <v>0.02</v>
      </c>
      <c r="Y919">
        <v>20.190000000000001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 t="s">
        <v>42</v>
      </c>
      <c r="AG919">
        <v>0.02</v>
      </c>
      <c r="AH919">
        <v>2</v>
      </c>
      <c r="AI919">
        <v>85738212</v>
      </c>
      <c r="AJ919">
        <v>927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</row>
    <row r="920" spans="1:44" x14ac:dyDescent="0.2">
      <c r="A920">
        <f>ROW(Source!A467)</f>
        <v>467</v>
      </c>
      <c r="B920">
        <v>85738213</v>
      </c>
      <c r="C920">
        <v>85738207</v>
      </c>
      <c r="D920">
        <v>85164021</v>
      </c>
      <c r="E920">
        <v>1081</v>
      </c>
      <c r="F920">
        <v>1</v>
      </c>
      <c r="G920">
        <v>1081</v>
      </c>
      <c r="H920">
        <v>1</v>
      </c>
      <c r="I920" t="s">
        <v>684</v>
      </c>
      <c r="J920" t="s">
        <v>3</v>
      </c>
      <c r="K920" t="s">
        <v>685</v>
      </c>
      <c r="L920">
        <v>1191</v>
      </c>
      <c r="N920">
        <v>1013</v>
      </c>
      <c r="O920" t="s">
        <v>686</v>
      </c>
      <c r="P920" t="s">
        <v>686</v>
      </c>
      <c r="Q920">
        <v>1</v>
      </c>
      <c r="X920">
        <v>5.01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1</v>
      </c>
      <c r="AF920" t="s">
        <v>141</v>
      </c>
      <c r="AG920">
        <v>6.9137999999999984</v>
      </c>
      <c r="AH920">
        <v>2</v>
      </c>
      <c r="AI920">
        <v>85738208</v>
      </c>
      <c r="AJ920">
        <v>928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</row>
    <row r="921" spans="1:44" x14ac:dyDescent="0.2">
      <c r="A921">
        <f>ROW(Source!A467)</f>
        <v>467</v>
      </c>
      <c r="B921">
        <v>85738214</v>
      </c>
      <c r="C921">
        <v>85738207</v>
      </c>
      <c r="D921">
        <v>85198960</v>
      </c>
      <c r="E921">
        <v>1</v>
      </c>
      <c r="F921">
        <v>1</v>
      </c>
      <c r="G921">
        <v>1081</v>
      </c>
      <c r="H921">
        <v>3</v>
      </c>
      <c r="I921" t="s">
        <v>714</v>
      </c>
      <c r="J921" t="s">
        <v>715</v>
      </c>
      <c r="K921" t="s">
        <v>716</v>
      </c>
      <c r="L921">
        <v>1339</v>
      </c>
      <c r="N921">
        <v>1007</v>
      </c>
      <c r="O921" t="s">
        <v>694</v>
      </c>
      <c r="P921" t="s">
        <v>694</v>
      </c>
      <c r="Q921">
        <v>1</v>
      </c>
      <c r="X921">
        <v>1</v>
      </c>
      <c r="Y921">
        <v>7.07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 t="s">
        <v>42</v>
      </c>
      <c r="AG921">
        <v>1</v>
      </c>
      <c r="AH921">
        <v>2</v>
      </c>
      <c r="AI921">
        <v>85738209</v>
      </c>
      <c r="AJ921">
        <v>929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</row>
    <row r="922" spans="1:44" x14ac:dyDescent="0.2">
      <c r="A922">
        <f>ROW(Source!A467)</f>
        <v>467</v>
      </c>
      <c r="B922">
        <v>85738215</v>
      </c>
      <c r="C922">
        <v>85738207</v>
      </c>
      <c r="D922">
        <v>85200671</v>
      </c>
      <c r="E922">
        <v>1</v>
      </c>
      <c r="F922">
        <v>1</v>
      </c>
      <c r="G922">
        <v>1081</v>
      </c>
      <c r="H922">
        <v>3</v>
      </c>
      <c r="I922" t="s">
        <v>730</v>
      </c>
      <c r="J922" t="s">
        <v>731</v>
      </c>
      <c r="K922" t="s">
        <v>732</v>
      </c>
      <c r="L922">
        <v>1346</v>
      </c>
      <c r="N922">
        <v>1009</v>
      </c>
      <c r="O922" t="s">
        <v>723</v>
      </c>
      <c r="P922" t="s">
        <v>723</v>
      </c>
      <c r="Q922">
        <v>1</v>
      </c>
      <c r="X922">
        <v>0.02</v>
      </c>
      <c r="Y922">
        <v>37.979999999999997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0</v>
      </c>
      <c r="AF922" t="s">
        <v>42</v>
      </c>
      <c r="AG922">
        <v>0.02</v>
      </c>
      <c r="AH922">
        <v>2</v>
      </c>
      <c r="AI922">
        <v>85738210</v>
      </c>
      <c r="AJ922">
        <v>930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</row>
    <row r="923" spans="1:44" x14ac:dyDescent="0.2">
      <c r="A923">
        <f>ROW(Source!A467)</f>
        <v>467</v>
      </c>
      <c r="B923">
        <v>85738216</v>
      </c>
      <c r="C923">
        <v>85738207</v>
      </c>
      <c r="D923">
        <v>85199230</v>
      </c>
      <c r="E923">
        <v>1</v>
      </c>
      <c r="F923">
        <v>1</v>
      </c>
      <c r="G923">
        <v>1081</v>
      </c>
      <c r="H923">
        <v>3</v>
      </c>
      <c r="I923" t="s">
        <v>736</v>
      </c>
      <c r="J923" t="s">
        <v>737</v>
      </c>
      <c r="K923" t="s">
        <v>738</v>
      </c>
      <c r="L923">
        <v>1348</v>
      </c>
      <c r="N923">
        <v>1009</v>
      </c>
      <c r="O923" t="s">
        <v>700</v>
      </c>
      <c r="P923" t="s">
        <v>700</v>
      </c>
      <c r="Q923">
        <v>1000</v>
      </c>
      <c r="X923">
        <v>5.0000000000000002E-5</v>
      </c>
      <c r="Y923">
        <v>16214.84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0</v>
      </c>
      <c r="AF923" t="s">
        <v>42</v>
      </c>
      <c r="AG923">
        <v>5.0000000000000002E-5</v>
      </c>
      <c r="AH923">
        <v>2</v>
      </c>
      <c r="AI923">
        <v>85738211</v>
      </c>
      <c r="AJ923">
        <v>931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</row>
    <row r="924" spans="1:44" x14ac:dyDescent="0.2">
      <c r="A924">
        <f>ROW(Source!A467)</f>
        <v>467</v>
      </c>
      <c r="B924">
        <v>85738217</v>
      </c>
      <c r="C924">
        <v>85738207</v>
      </c>
      <c r="D924">
        <v>85199398</v>
      </c>
      <c r="E924">
        <v>1</v>
      </c>
      <c r="F924">
        <v>1</v>
      </c>
      <c r="G924">
        <v>1081</v>
      </c>
      <c r="H924">
        <v>3</v>
      </c>
      <c r="I924" t="s">
        <v>739</v>
      </c>
      <c r="J924" t="s">
        <v>740</v>
      </c>
      <c r="K924" t="s">
        <v>741</v>
      </c>
      <c r="L924">
        <v>1346</v>
      </c>
      <c r="N924">
        <v>1009</v>
      </c>
      <c r="O924" t="s">
        <v>723</v>
      </c>
      <c r="P924" t="s">
        <v>723</v>
      </c>
      <c r="Q924">
        <v>1</v>
      </c>
      <c r="X924">
        <v>0.02</v>
      </c>
      <c r="Y924">
        <v>20.190000000000001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0</v>
      </c>
      <c r="AF924" t="s">
        <v>42</v>
      </c>
      <c r="AG924">
        <v>0.02</v>
      </c>
      <c r="AH924">
        <v>2</v>
      </c>
      <c r="AI924">
        <v>85738212</v>
      </c>
      <c r="AJ924">
        <v>932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</row>
    <row r="925" spans="1:44" x14ac:dyDescent="0.2">
      <c r="A925">
        <f>ROW(Source!A468)</f>
        <v>468</v>
      </c>
      <c r="B925">
        <v>85738232</v>
      </c>
      <c r="C925">
        <v>85738218</v>
      </c>
      <c r="D925">
        <v>85164021</v>
      </c>
      <c r="E925">
        <v>1081</v>
      </c>
      <c r="F925">
        <v>1</v>
      </c>
      <c r="G925">
        <v>1081</v>
      </c>
      <c r="H925">
        <v>1</v>
      </c>
      <c r="I925" t="s">
        <v>684</v>
      </c>
      <c r="J925" t="s">
        <v>3</v>
      </c>
      <c r="K925" t="s">
        <v>685</v>
      </c>
      <c r="L925">
        <v>1191</v>
      </c>
      <c r="N925">
        <v>1013</v>
      </c>
      <c r="O925" t="s">
        <v>686</v>
      </c>
      <c r="P925" t="s">
        <v>686</v>
      </c>
      <c r="Q925">
        <v>1</v>
      </c>
      <c r="X925">
        <v>2.2000000000000002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1</v>
      </c>
      <c r="AF925" t="s">
        <v>141</v>
      </c>
      <c r="AG925">
        <v>3.0359999999999996</v>
      </c>
      <c r="AH925">
        <v>2</v>
      </c>
      <c r="AI925">
        <v>85738219</v>
      </c>
      <c r="AJ925">
        <v>933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</row>
    <row r="926" spans="1:44" x14ac:dyDescent="0.2">
      <c r="A926">
        <f>ROW(Source!A468)</f>
        <v>468</v>
      </c>
      <c r="B926">
        <v>85738233</v>
      </c>
      <c r="C926">
        <v>85738218</v>
      </c>
      <c r="D926">
        <v>85229932</v>
      </c>
      <c r="E926">
        <v>1</v>
      </c>
      <c r="F926">
        <v>1</v>
      </c>
      <c r="G926">
        <v>1081</v>
      </c>
      <c r="H926">
        <v>2</v>
      </c>
      <c r="I926" t="s">
        <v>704</v>
      </c>
      <c r="J926" t="s">
        <v>705</v>
      </c>
      <c r="K926" t="s">
        <v>706</v>
      </c>
      <c r="L926">
        <v>1368</v>
      </c>
      <c r="N926">
        <v>1011</v>
      </c>
      <c r="O926" t="s">
        <v>690</v>
      </c>
      <c r="P926" t="s">
        <v>690</v>
      </c>
      <c r="Q926">
        <v>1</v>
      </c>
      <c r="X926">
        <v>8.9999999999999993E-3</v>
      </c>
      <c r="Y926">
        <v>0</v>
      </c>
      <c r="Z926">
        <v>83.1</v>
      </c>
      <c r="AA926">
        <v>12.62</v>
      </c>
      <c r="AB926">
        <v>0</v>
      </c>
      <c r="AC926">
        <v>0</v>
      </c>
      <c r="AD926">
        <v>1</v>
      </c>
      <c r="AE926">
        <v>0</v>
      </c>
      <c r="AF926" t="s">
        <v>140</v>
      </c>
      <c r="AG926">
        <v>1.35E-2</v>
      </c>
      <c r="AH926">
        <v>2</v>
      </c>
      <c r="AI926">
        <v>85738220</v>
      </c>
      <c r="AJ926">
        <v>934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</row>
    <row r="927" spans="1:44" x14ac:dyDescent="0.2">
      <c r="A927">
        <f>ROW(Source!A468)</f>
        <v>468</v>
      </c>
      <c r="B927">
        <v>85738234</v>
      </c>
      <c r="C927">
        <v>85738218</v>
      </c>
      <c r="D927">
        <v>85201445</v>
      </c>
      <c r="E927">
        <v>1</v>
      </c>
      <c r="F927">
        <v>1</v>
      </c>
      <c r="G927">
        <v>1081</v>
      </c>
      <c r="H927">
        <v>3</v>
      </c>
      <c r="I927" t="s">
        <v>772</v>
      </c>
      <c r="J927" t="s">
        <v>773</v>
      </c>
      <c r="K927" t="s">
        <v>774</v>
      </c>
      <c r="L927">
        <v>1346</v>
      </c>
      <c r="N927">
        <v>1009</v>
      </c>
      <c r="O927" t="s">
        <v>723</v>
      </c>
      <c r="P927" t="s">
        <v>723</v>
      </c>
      <c r="Q927">
        <v>1</v>
      </c>
      <c r="X927">
        <v>1.6400000000000001E-2</v>
      </c>
      <c r="Y927">
        <v>53.33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0</v>
      </c>
      <c r="AF927" t="s">
        <v>42</v>
      </c>
      <c r="AG927">
        <v>1.6400000000000001E-2</v>
      </c>
      <c r="AH927">
        <v>2</v>
      </c>
      <c r="AI927">
        <v>85738228</v>
      </c>
      <c r="AJ927">
        <v>939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</row>
    <row r="928" spans="1:44" x14ac:dyDescent="0.2">
      <c r="A928">
        <f>ROW(Source!A468)</f>
        <v>468</v>
      </c>
      <c r="B928">
        <v>85738235</v>
      </c>
      <c r="C928">
        <v>85738218</v>
      </c>
      <c r="D928">
        <v>85199181</v>
      </c>
      <c r="E928">
        <v>1</v>
      </c>
      <c r="F928">
        <v>1</v>
      </c>
      <c r="G928">
        <v>1081</v>
      </c>
      <c r="H928">
        <v>3</v>
      </c>
      <c r="I928" t="s">
        <v>775</v>
      </c>
      <c r="J928" t="s">
        <v>776</v>
      </c>
      <c r="K928" t="s">
        <v>777</v>
      </c>
      <c r="L928">
        <v>1354</v>
      </c>
      <c r="N928">
        <v>1010</v>
      </c>
      <c r="O928" t="s">
        <v>146</v>
      </c>
      <c r="P928" t="s">
        <v>146</v>
      </c>
      <c r="Q928">
        <v>1</v>
      </c>
      <c r="X928">
        <v>30</v>
      </c>
      <c r="Y928">
        <v>0.75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0</v>
      </c>
      <c r="AF928" t="s">
        <v>42</v>
      </c>
      <c r="AG928">
        <v>30</v>
      </c>
      <c r="AH928">
        <v>2</v>
      </c>
      <c r="AI928">
        <v>85738229</v>
      </c>
      <c r="AJ928">
        <v>940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</row>
    <row r="929" spans="1:44" x14ac:dyDescent="0.2">
      <c r="A929">
        <f>ROW(Source!A468)</f>
        <v>468</v>
      </c>
      <c r="B929">
        <v>85738236</v>
      </c>
      <c r="C929">
        <v>85738218</v>
      </c>
      <c r="D929">
        <v>85199227</v>
      </c>
      <c r="E929">
        <v>1</v>
      </c>
      <c r="F929">
        <v>1</v>
      </c>
      <c r="G929">
        <v>1081</v>
      </c>
      <c r="H929">
        <v>3</v>
      </c>
      <c r="I929" t="s">
        <v>360</v>
      </c>
      <c r="J929" t="s">
        <v>362</v>
      </c>
      <c r="K929" t="s">
        <v>361</v>
      </c>
      <c r="L929">
        <v>1296</v>
      </c>
      <c r="N929">
        <v>1002</v>
      </c>
      <c r="O929" t="s">
        <v>357</v>
      </c>
      <c r="P929" t="s">
        <v>357</v>
      </c>
      <c r="Q929">
        <v>1</v>
      </c>
      <c r="X929">
        <v>0.93</v>
      </c>
      <c r="Y929">
        <v>34.74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0</v>
      </c>
      <c r="AF929" t="s">
        <v>42</v>
      </c>
      <c r="AG929">
        <v>0.93</v>
      </c>
      <c r="AH929">
        <v>2</v>
      </c>
      <c r="AI929">
        <v>85738230</v>
      </c>
      <c r="AJ929">
        <v>941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</row>
    <row r="930" spans="1:44" x14ac:dyDescent="0.2">
      <c r="A930">
        <f>ROW(Source!A468)</f>
        <v>468</v>
      </c>
      <c r="B930">
        <v>85738237</v>
      </c>
      <c r="C930">
        <v>85738218</v>
      </c>
      <c r="D930">
        <v>85165025</v>
      </c>
      <c r="E930">
        <v>1081</v>
      </c>
      <c r="F930">
        <v>1</v>
      </c>
      <c r="G930">
        <v>1081</v>
      </c>
      <c r="H930">
        <v>3</v>
      </c>
      <c r="I930" t="s">
        <v>854</v>
      </c>
      <c r="J930" t="s">
        <v>3</v>
      </c>
      <c r="K930" t="s">
        <v>855</v>
      </c>
      <c r="L930">
        <v>1301</v>
      </c>
      <c r="N930">
        <v>1003</v>
      </c>
      <c r="O930" t="s">
        <v>156</v>
      </c>
      <c r="P930" t="s">
        <v>156</v>
      </c>
      <c r="Q930">
        <v>1</v>
      </c>
      <c r="X930">
        <v>15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 t="s">
        <v>42</v>
      </c>
      <c r="AG930">
        <v>15</v>
      </c>
      <c r="AH930">
        <v>3</v>
      </c>
      <c r="AI930">
        <v>-1</v>
      </c>
      <c r="AJ930" t="s">
        <v>3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</row>
    <row r="931" spans="1:44" x14ac:dyDescent="0.2">
      <c r="A931">
        <f>ROW(Source!A468)</f>
        <v>468</v>
      </c>
      <c r="B931">
        <v>85738238</v>
      </c>
      <c r="C931">
        <v>85738218</v>
      </c>
      <c r="D931">
        <v>85165053</v>
      </c>
      <c r="E931">
        <v>1081</v>
      </c>
      <c r="F931">
        <v>1</v>
      </c>
      <c r="G931">
        <v>1081</v>
      </c>
      <c r="H931">
        <v>3</v>
      </c>
      <c r="I931" t="s">
        <v>856</v>
      </c>
      <c r="J931" t="s">
        <v>3</v>
      </c>
      <c r="K931" t="s">
        <v>857</v>
      </c>
      <c r="L931">
        <v>1327</v>
      </c>
      <c r="N931">
        <v>1005</v>
      </c>
      <c r="O931" t="s">
        <v>858</v>
      </c>
      <c r="P931" t="s">
        <v>858</v>
      </c>
      <c r="Q931">
        <v>1</v>
      </c>
      <c r="X931">
        <v>0.25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 t="s">
        <v>42</v>
      </c>
      <c r="AG931">
        <v>0.25</v>
      </c>
      <c r="AH931">
        <v>3</v>
      </c>
      <c r="AI931">
        <v>-1</v>
      </c>
      <c r="AJ931" t="s">
        <v>3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</row>
    <row r="932" spans="1:44" x14ac:dyDescent="0.2">
      <c r="A932">
        <f>ROW(Source!A468)</f>
        <v>468</v>
      </c>
      <c r="B932">
        <v>85738239</v>
      </c>
      <c r="C932">
        <v>85738218</v>
      </c>
      <c r="D932">
        <v>85166513</v>
      </c>
      <c r="E932">
        <v>1081</v>
      </c>
      <c r="F932">
        <v>1</v>
      </c>
      <c r="G932">
        <v>1081</v>
      </c>
      <c r="H932">
        <v>3</v>
      </c>
      <c r="I932" t="s">
        <v>859</v>
      </c>
      <c r="J932" t="s">
        <v>3</v>
      </c>
      <c r="K932" t="s">
        <v>860</v>
      </c>
      <c r="L932">
        <v>1301</v>
      </c>
      <c r="N932">
        <v>1003</v>
      </c>
      <c r="O932" t="s">
        <v>156</v>
      </c>
      <c r="P932" t="s">
        <v>156</v>
      </c>
      <c r="Q932">
        <v>1</v>
      </c>
      <c r="X932">
        <v>10.5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 t="s">
        <v>42</v>
      </c>
      <c r="AG932">
        <v>10.5</v>
      </c>
      <c r="AH932">
        <v>3</v>
      </c>
      <c r="AI932">
        <v>-1</v>
      </c>
      <c r="AJ932" t="s">
        <v>3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</row>
    <row r="933" spans="1:44" x14ac:dyDescent="0.2">
      <c r="A933">
        <f>ROW(Source!A468)</f>
        <v>468</v>
      </c>
      <c r="B933">
        <v>85738240</v>
      </c>
      <c r="C933">
        <v>85738218</v>
      </c>
      <c r="D933">
        <v>85169601</v>
      </c>
      <c r="E933">
        <v>1081</v>
      </c>
      <c r="F933">
        <v>1</v>
      </c>
      <c r="G933">
        <v>1081</v>
      </c>
      <c r="H933">
        <v>3</v>
      </c>
      <c r="I933" t="s">
        <v>861</v>
      </c>
      <c r="J933" t="s">
        <v>3</v>
      </c>
      <c r="K933" t="s">
        <v>862</v>
      </c>
      <c r="L933">
        <v>1296</v>
      </c>
      <c r="N933">
        <v>1002</v>
      </c>
      <c r="O933" t="s">
        <v>357</v>
      </c>
      <c r="P933" t="s">
        <v>357</v>
      </c>
      <c r="Q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 t="s">
        <v>42</v>
      </c>
      <c r="AG933">
        <v>0</v>
      </c>
      <c r="AH933">
        <v>3</v>
      </c>
      <c r="AI933">
        <v>-1</v>
      </c>
      <c r="AJ933" t="s">
        <v>3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</row>
    <row r="934" spans="1:44" x14ac:dyDescent="0.2">
      <c r="A934">
        <f>ROW(Source!A469)</f>
        <v>469</v>
      </c>
      <c r="B934">
        <v>85738232</v>
      </c>
      <c r="C934">
        <v>85738218</v>
      </c>
      <c r="D934">
        <v>85164021</v>
      </c>
      <c r="E934">
        <v>1081</v>
      </c>
      <c r="F934">
        <v>1</v>
      </c>
      <c r="G934">
        <v>1081</v>
      </c>
      <c r="H934">
        <v>1</v>
      </c>
      <c r="I934" t="s">
        <v>684</v>
      </c>
      <c r="J934" t="s">
        <v>3</v>
      </c>
      <c r="K934" t="s">
        <v>685</v>
      </c>
      <c r="L934">
        <v>1191</v>
      </c>
      <c r="N934">
        <v>1013</v>
      </c>
      <c r="O934" t="s">
        <v>686</v>
      </c>
      <c r="P934" t="s">
        <v>686</v>
      </c>
      <c r="Q934">
        <v>1</v>
      </c>
      <c r="X934">
        <v>2.2000000000000002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1</v>
      </c>
      <c r="AF934" t="s">
        <v>141</v>
      </c>
      <c r="AG934">
        <v>3.0359999999999996</v>
      </c>
      <c r="AH934">
        <v>2</v>
      </c>
      <c r="AI934">
        <v>85738219</v>
      </c>
      <c r="AJ934">
        <v>943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</row>
    <row r="935" spans="1:44" x14ac:dyDescent="0.2">
      <c r="A935">
        <f>ROW(Source!A469)</f>
        <v>469</v>
      </c>
      <c r="B935">
        <v>85738233</v>
      </c>
      <c r="C935">
        <v>85738218</v>
      </c>
      <c r="D935">
        <v>85229932</v>
      </c>
      <c r="E935">
        <v>1</v>
      </c>
      <c r="F935">
        <v>1</v>
      </c>
      <c r="G935">
        <v>1081</v>
      </c>
      <c r="H935">
        <v>2</v>
      </c>
      <c r="I935" t="s">
        <v>704</v>
      </c>
      <c r="J935" t="s">
        <v>705</v>
      </c>
      <c r="K935" t="s">
        <v>706</v>
      </c>
      <c r="L935">
        <v>1368</v>
      </c>
      <c r="N935">
        <v>1011</v>
      </c>
      <c r="O935" t="s">
        <v>690</v>
      </c>
      <c r="P935" t="s">
        <v>690</v>
      </c>
      <c r="Q935">
        <v>1</v>
      </c>
      <c r="X935">
        <v>8.9999999999999993E-3</v>
      </c>
      <c r="Y935">
        <v>0</v>
      </c>
      <c r="Z935">
        <v>83.1</v>
      </c>
      <c r="AA935">
        <v>12.62</v>
      </c>
      <c r="AB935">
        <v>0</v>
      </c>
      <c r="AC935">
        <v>0</v>
      </c>
      <c r="AD935">
        <v>1</v>
      </c>
      <c r="AE935">
        <v>0</v>
      </c>
      <c r="AF935" t="s">
        <v>140</v>
      </c>
      <c r="AG935">
        <v>1.35E-2</v>
      </c>
      <c r="AH935">
        <v>2</v>
      </c>
      <c r="AI935">
        <v>85738220</v>
      </c>
      <c r="AJ935">
        <v>944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</row>
    <row r="936" spans="1:44" x14ac:dyDescent="0.2">
      <c r="A936">
        <f>ROW(Source!A469)</f>
        <v>469</v>
      </c>
      <c r="B936">
        <v>85738234</v>
      </c>
      <c r="C936">
        <v>85738218</v>
      </c>
      <c r="D936">
        <v>85201445</v>
      </c>
      <c r="E936">
        <v>1</v>
      </c>
      <c r="F936">
        <v>1</v>
      </c>
      <c r="G936">
        <v>1081</v>
      </c>
      <c r="H936">
        <v>3</v>
      </c>
      <c r="I936" t="s">
        <v>772</v>
      </c>
      <c r="J936" t="s">
        <v>773</v>
      </c>
      <c r="K936" t="s">
        <v>774</v>
      </c>
      <c r="L936">
        <v>1346</v>
      </c>
      <c r="N936">
        <v>1009</v>
      </c>
      <c r="O936" t="s">
        <v>723</v>
      </c>
      <c r="P936" t="s">
        <v>723</v>
      </c>
      <c r="Q936">
        <v>1</v>
      </c>
      <c r="X936">
        <v>1.6400000000000001E-2</v>
      </c>
      <c r="Y936">
        <v>53.33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0</v>
      </c>
      <c r="AF936" t="s">
        <v>42</v>
      </c>
      <c r="AG936">
        <v>1.6400000000000001E-2</v>
      </c>
      <c r="AH936">
        <v>2</v>
      </c>
      <c r="AI936">
        <v>85738228</v>
      </c>
      <c r="AJ936">
        <v>949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</row>
    <row r="937" spans="1:44" x14ac:dyDescent="0.2">
      <c r="A937">
        <f>ROW(Source!A469)</f>
        <v>469</v>
      </c>
      <c r="B937">
        <v>85738235</v>
      </c>
      <c r="C937">
        <v>85738218</v>
      </c>
      <c r="D937">
        <v>85199181</v>
      </c>
      <c r="E937">
        <v>1</v>
      </c>
      <c r="F937">
        <v>1</v>
      </c>
      <c r="G937">
        <v>1081</v>
      </c>
      <c r="H937">
        <v>3</v>
      </c>
      <c r="I937" t="s">
        <v>775</v>
      </c>
      <c r="J937" t="s">
        <v>776</v>
      </c>
      <c r="K937" t="s">
        <v>777</v>
      </c>
      <c r="L937">
        <v>1354</v>
      </c>
      <c r="N937">
        <v>1010</v>
      </c>
      <c r="O937" t="s">
        <v>146</v>
      </c>
      <c r="P937" t="s">
        <v>146</v>
      </c>
      <c r="Q937">
        <v>1</v>
      </c>
      <c r="X937">
        <v>30</v>
      </c>
      <c r="Y937">
        <v>0.75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 t="s">
        <v>42</v>
      </c>
      <c r="AG937">
        <v>30</v>
      </c>
      <c r="AH937">
        <v>2</v>
      </c>
      <c r="AI937">
        <v>85738229</v>
      </c>
      <c r="AJ937">
        <v>950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</row>
    <row r="938" spans="1:44" x14ac:dyDescent="0.2">
      <c r="A938">
        <f>ROW(Source!A469)</f>
        <v>469</v>
      </c>
      <c r="B938">
        <v>85738236</v>
      </c>
      <c r="C938">
        <v>85738218</v>
      </c>
      <c r="D938">
        <v>85199227</v>
      </c>
      <c r="E938">
        <v>1</v>
      </c>
      <c r="F938">
        <v>1</v>
      </c>
      <c r="G938">
        <v>1081</v>
      </c>
      <c r="H938">
        <v>3</v>
      </c>
      <c r="I938" t="s">
        <v>360</v>
      </c>
      <c r="J938" t="s">
        <v>362</v>
      </c>
      <c r="K938" t="s">
        <v>361</v>
      </c>
      <c r="L938">
        <v>1296</v>
      </c>
      <c r="N938">
        <v>1002</v>
      </c>
      <c r="O938" t="s">
        <v>357</v>
      </c>
      <c r="P938" t="s">
        <v>357</v>
      </c>
      <c r="Q938">
        <v>1</v>
      </c>
      <c r="X938">
        <v>0.93</v>
      </c>
      <c r="Y938">
        <v>34.74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0</v>
      </c>
      <c r="AF938" t="s">
        <v>42</v>
      </c>
      <c r="AG938">
        <v>0.93</v>
      </c>
      <c r="AH938">
        <v>2</v>
      </c>
      <c r="AI938">
        <v>85738230</v>
      </c>
      <c r="AJ938">
        <v>951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</row>
    <row r="939" spans="1:44" x14ac:dyDescent="0.2">
      <c r="A939">
        <f>ROW(Source!A469)</f>
        <v>469</v>
      </c>
      <c r="B939">
        <v>85738237</v>
      </c>
      <c r="C939">
        <v>85738218</v>
      </c>
      <c r="D939">
        <v>85165025</v>
      </c>
      <c r="E939">
        <v>1081</v>
      </c>
      <c r="F939">
        <v>1</v>
      </c>
      <c r="G939">
        <v>1081</v>
      </c>
      <c r="H939">
        <v>3</v>
      </c>
      <c r="I939" t="s">
        <v>854</v>
      </c>
      <c r="J939" t="s">
        <v>3</v>
      </c>
      <c r="K939" t="s">
        <v>855</v>
      </c>
      <c r="L939">
        <v>1301</v>
      </c>
      <c r="N939">
        <v>1003</v>
      </c>
      <c r="O939" t="s">
        <v>156</v>
      </c>
      <c r="P939" t="s">
        <v>156</v>
      </c>
      <c r="Q939">
        <v>1</v>
      </c>
      <c r="X939">
        <v>15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42</v>
      </c>
      <c r="AG939">
        <v>15</v>
      </c>
      <c r="AH939">
        <v>3</v>
      </c>
      <c r="AI939">
        <v>-1</v>
      </c>
      <c r="AJ939" t="s">
        <v>3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</row>
    <row r="940" spans="1:44" x14ac:dyDescent="0.2">
      <c r="A940">
        <f>ROW(Source!A469)</f>
        <v>469</v>
      </c>
      <c r="B940">
        <v>85738238</v>
      </c>
      <c r="C940">
        <v>85738218</v>
      </c>
      <c r="D940">
        <v>85165053</v>
      </c>
      <c r="E940">
        <v>1081</v>
      </c>
      <c r="F940">
        <v>1</v>
      </c>
      <c r="G940">
        <v>1081</v>
      </c>
      <c r="H940">
        <v>3</v>
      </c>
      <c r="I940" t="s">
        <v>856</v>
      </c>
      <c r="J940" t="s">
        <v>3</v>
      </c>
      <c r="K940" t="s">
        <v>857</v>
      </c>
      <c r="L940">
        <v>1327</v>
      </c>
      <c r="N940">
        <v>1005</v>
      </c>
      <c r="O940" t="s">
        <v>858</v>
      </c>
      <c r="P940" t="s">
        <v>858</v>
      </c>
      <c r="Q940">
        <v>1</v>
      </c>
      <c r="X940">
        <v>0.25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42</v>
      </c>
      <c r="AG940">
        <v>0.25</v>
      </c>
      <c r="AH940">
        <v>3</v>
      </c>
      <c r="AI940">
        <v>-1</v>
      </c>
      <c r="AJ940" t="s">
        <v>3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</row>
    <row r="941" spans="1:44" x14ac:dyDescent="0.2">
      <c r="A941">
        <f>ROW(Source!A469)</f>
        <v>469</v>
      </c>
      <c r="B941">
        <v>85738239</v>
      </c>
      <c r="C941">
        <v>85738218</v>
      </c>
      <c r="D941">
        <v>85166513</v>
      </c>
      <c r="E941">
        <v>1081</v>
      </c>
      <c r="F941">
        <v>1</v>
      </c>
      <c r="G941">
        <v>1081</v>
      </c>
      <c r="H941">
        <v>3</v>
      </c>
      <c r="I941" t="s">
        <v>859</v>
      </c>
      <c r="J941" t="s">
        <v>3</v>
      </c>
      <c r="K941" t="s">
        <v>860</v>
      </c>
      <c r="L941">
        <v>1301</v>
      </c>
      <c r="N941">
        <v>1003</v>
      </c>
      <c r="O941" t="s">
        <v>156</v>
      </c>
      <c r="P941" t="s">
        <v>156</v>
      </c>
      <c r="Q941">
        <v>1</v>
      </c>
      <c r="X941">
        <v>10.5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 t="s">
        <v>42</v>
      </c>
      <c r="AG941">
        <v>10.5</v>
      </c>
      <c r="AH941">
        <v>3</v>
      </c>
      <c r="AI941">
        <v>-1</v>
      </c>
      <c r="AJ941" t="s">
        <v>3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</row>
    <row r="942" spans="1:44" x14ac:dyDescent="0.2">
      <c r="A942">
        <f>ROW(Source!A469)</f>
        <v>469</v>
      </c>
      <c r="B942">
        <v>85738240</v>
      </c>
      <c r="C942">
        <v>85738218</v>
      </c>
      <c r="D942">
        <v>85169601</v>
      </c>
      <c r="E942">
        <v>1081</v>
      </c>
      <c r="F942">
        <v>1</v>
      </c>
      <c r="G942">
        <v>1081</v>
      </c>
      <c r="H942">
        <v>3</v>
      </c>
      <c r="I942" t="s">
        <v>861</v>
      </c>
      <c r="J942" t="s">
        <v>3</v>
      </c>
      <c r="K942" t="s">
        <v>862</v>
      </c>
      <c r="L942">
        <v>1296</v>
      </c>
      <c r="N942">
        <v>1002</v>
      </c>
      <c r="O942" t="s">
        <v>357</v>
      </c>
      <c r="P942" t="s">
        <v>357</v>
      </c>
      <c r="Q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 t="s">
        <v>42</v>
      </c>
      <c r="AG942">
        <v>0</v>
      </c>
      <c r="AH942">
        <v>3</v>
      </c>
      <c r="AI942">
        <v>-1</v>
      </c>
      <c r="AJ942" t="s">
        <v>3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</row>
    <row r="943" spans="1:44" x14ac:dyDescent="0.2">
      <c r="A943">
        <f>ROW(Source!A482)</f>
        <v>482</v>
      </c>
      <c r="B943">
        <v>85738252</v>
      </c>
      <c r="C943">
        <v>85738249</v>
      </c>
      <c r="D943">
        <v>85164021</v>
      </c>
      <c r="E943">
        <v>1081</v>
      </c>
      <c r="F943">
        <v>1</v>
      </c>
      <c r="G943">
        <v>1081</v>
      </c>
      <c r="H943">
        <v>1</v>
      </c>
      <c r="I943" t="s">
        <v>684</v>
      </c>
      <c r="J943" t="s">
        <v>3</v>
      </c>
      <c r="K943" t="s">
        <v>685</v>
      </c>
      <c r="L943">
        <v>1191</v>
      </c>
      <c r="N943">
        <v>1013</v>
      </c>
      <c r="O943" t="s">
        <v>686</v>
      </c>
      <c r="P943" t="s">
        <v>686</v>
      </c>
      <c r="Q943">
        <v>1</v>
      </c>
      <c r="X943">
        <v>1.56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1</v>
      </c>
      <c r="AF943" t="s">
        <v>141</v>
      </c>
      <c r="AG943">
        <v>2.1527999999999996</v>
      </c>
      <c r="AH943">
        <v>2</v>
      </c>
      <c r="AI943">
        <v>85738250</v>
      </c>
      <c r="AJ943">
        <v>953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</row>
    <row r="944" spans="1:44" x14ac:dyDescent="0.2">
      <c r="A944">
        <f>ROW(Source!A482)</f>
        <v>482</v>
      </c>
      <c r="B944">
        <v>85738253</v>
      </c>
      <c r="C944">
        <v>85738249</v>
      </c>
      <c r="D944">
        <v>85229650</v>
      </c>
      <c r="E944">
        <v>1</v>
      </c>
      <c r="F944">
        <v>1</v>
      </c>
      <c r="G944">
        <v>1081</v>
      </c>
      <c r="H944">
        <v>2</v>
      </c>
      <c r="I944" t="s">
        <v>781</v>
      </c>
      <c r="J944" t="s">
        <v>782</v>
      </c>
      <c r="K944" t="s">
        <v>783</v>
      </c>
      <c r="L944">
        <v>1368</v>
      </c>
      <c r="N944">
        <v>1011</v>
      </c>
      <c r="O944" t="s">
        <v>690</v>
      </c>
      <c r="P944" t="s">
        <v>690</v>
      </c>
      <c r="Q944">
        <v>1</v>
      </c>
      <c r="X944">
        <v>0.7</v>
      </c>
      <c r="Y944">
        <v>0</v>
      </c>
      <c r="Z944">
        <v>1.57</v>
      </c>
      <c r="AA944">
        <v>0</v>
      </c>
      <c r="AB944">
        <v>0</v>
      </c>
      <c r="AC944">
        <v>0</v>
      </c>
      <c r="AD944">
        <v>1</v>
      </c>
      <c r="AE944">
        <v>0</v>
      </c>
      <c r="AF944" t="s">
        <v>140</v>
      </c>
      <c r="AG944">
        <v>1.05</v>
      </c>
      <c r="AH944">
        <v>2</v>
      </c>
      <c r="AI944">
        <v>85738251</v>
      </c>
      <c r="AJ944">
        <v>954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</row>
    <row r="945" spans="1:44" x14ac:dyDescent="0.2">
      <c r="A945">
        <f>ROW(Source!A483)</f>
        <v>483</v>
      </c>
      <c r="B945">
        <v>85738252</v>
      </c>
      <c r="C945">
        <v>85738249</v>
      </c>
      <c r="D945">
        <v>85164021</v>
      </c>
      <c r="E945">
        <v>1081</v>
      </c>
      <c r="F945">
        <v>1</v>
      </c>
      <c r="G945">
        <v>1081</v>
      </c>
      <c r="H945">
        <v>1</v>
      </c>
      <c r="I945" t="s">
        <v>684</v>
      </c>
      <c r="J945" t="s">
        <v>3</v>
      </c>
      <c r="K945" t="s">
        <v>685</v>
      </c>
      <c r="L945">
        <v>1191</v>
      </c>
      <c r="N945">
        <v>1013</v>
      </c>
      <c r="O945" t="s">
        <v>686</v>
      </c>
      <c r="P945" t="s">
        <v>686</v>
      </c>
      <c r="Q945">
        <v>1</v>
      </c>
      <c r="X945">
        <v>1.56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1</v>
      </c>
      <c r="AF945" t="s">
        <v>141</v>
      </c>
      <c r="AG945">
        <v>2.1527999999999996</v>
      </c>
      <c r="AH945">
        <v>2</v>
      </c>
      <c r="AI945">
        <v>85738250</v>
      </c>
      <c r="AJ945">
        <v>955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</row>
    <row r="946" spans="1:44" x14ac:dyDescent="0.2">
      <c r="A946">
        <f>ROW(Source!A483)</f>
        <v>483</v>
      </c>
      <c r="B946">
        <v>85738253</v>
      </c>
      <c r="C946">
        <v>85738249</v>
      </c>
      <c r="D946">
        <v>85229650</v>
      </c>
      <c r="E946">
        <v>1</v>
      </c>
      <c r="F946">
        <v>1</v>
      </c>
      <c r="G946">
        <v>1081</v>
      </c>
      <c r="H946">
        <v>2</v>
      </c>
      <c r="I946" t="s">
        <v>781</v>
      </c>
      <c r="J946" t="s">
        <v>782</v>
      </c>
      <c r="K946" t="s">
        <v>783</v>
      </c>
      <c r="L946">
        <v>1368</v>
      </c>
      <c r="N946">
        <v>1011</v>
      </c>
      <c r="O946" t="s">
        <v>690</v>
      </c>
      <c r="P946" t="s">
        <v>690</v>
      </c>
      <c r="Q946">
        <v>1</v>
      </c>
      <c r="X946">
        <v>0.7</v>
      </c>
      <c r="Y946">
        <v>0</v>
      </c>
      <c r="Z946">
        <v>1.57</v>
      </c>
      <c r="AA946">
        <v>0</v>
      </c>
      <c r="AB946">
        <v>0</v>
      </c>
      <c r="AC946">
        <v>0</v>
      </c>
      <c r="AD946">
        <v>1</v>
      </c>
      <c r="AE946">
        <v>0</v>
      </c>
      <c r="AF946" t="s">
        <v>140</v>
      </c>
      <c r="AG946">
        <v>1.05</v>
      </c>
      <c r="AH946">
        <v>2</v>
      </c>
      <c r="AI946">
        <v>85738251</v>
      </c>
      <c r="AJ946">
        <v>956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</row>
    <row r="947" spans="1:44" x14ac:dyDescent="0.2">
      <c r="A947">
        <f>ROW(Source!A484)</f>
        <v>484</v>
      </c>
      <c r="B947">
        <v>85738272</v>
      </c>
      <c r="C947">
        <v>85738254</v>
      </c>
      <c r="D947">
        <v>85164021</v>
      </c>
      <c r="E947">
        <v>1081</v>
      </c>
      <c r="F947">
        <v>1</v>
      </c>
      <c r="G947">
        <v>1081</v>
      </c>
      <c r="H947">
        <v>1</v>
      </c>
      <c r="I947" t="s">
        <v>684</v>
      </c>
      <c r="J947" t="s">
        <v>3</v>
      </c>
      <c r="K947" t="s">
        <v>685</v>
      </c>
      <c r="L947">
        <v>1191</v>
      </c>
      <c r="N947">
        <v>1013</v>
      </c>
      <c r="O947" t="s">
        <v>686</v>
      </c>
      <c r="P947" t="s">
        <v>686</v>
      </c>
      <c r="Q947">
        <v>1</v>
      </c>
      <c r="X947">
        <v>14.56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  <c r="AE947">
        <v>1</v>
      </c>
      <c r="AF947" t="s">
        <v>141</v>
      </c>
      <c r="AG947">
        <v>20.0928</v>
      </c>
      <c r="AH947">
        <v>2</v>
      </c>
      <c r="AI947">
        <v>85738255</v>
      </c>
      <c r="AJ947">
        <v>957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</row>
    <row r="948" spans="1:44" x14ac:dyDescent="0.2">
      <c r="A948">
        <f>ROW(Source!A484)</f>
        <v>484</v>
      </c>
      <c r="B948">
        <v>85738273</v>
      </c>
      <c r="C948">
        <v>85738254</v>
      </c>
      <c r="D948">
        <v>85229587</v>
      </c>
      <c r="E948">
        <v>1</v>
      </c>
      <c r="F948">
        <v>1</v>
      </c>
      <c r="G948">
        <v>1081</v>
      </c>
      <c r="H948">
        <v>2</v>
      </c>
      <c r="I948" t="s">
        <v>701</v>
      </c>
      <c r="J948" t="s">
        <v>702</v>
      </c>
      <c r="K948" t="s">
        <v>703</v>
      </c>
      <c r="L948">
        <v>1368</v>
      </c>
      <c r="N948">
        <v>1011</v>
      </c>
      <c r="O948" t="s">
        <v>690</v>
      </c>
      <c r="P948" t="s">
        <v>690</v>
      </c>
      <c r="Q948">
        <v>1</v>
      </c>
      <c r="X948">
        <v>2.0499999999999998</v>
      </c>
      <c r="Y948">
        <v>0</v>
      </c>
      <c r="Z948">
        <v>5.78</v>
      </c>
      <c r="AA948">
        <v>0</v>
      </c>
      <c r="AB948">
        <v>0</v>
      </c>
      <c r="AC948">
        <v>0</v>
      </c>
      <c r="AD948">
        <v>1</v>
      </c>
      <c r="AE948">
        <v>0</v>
      </c>
      <c r="AF948" t="s">
        <v>140</v>
      </c>
      <c r="AG948">
        <v>3.0749999999999997</v>
      </c>
      <c r="AH948">
        <v>2</v>
      </c>
      <c r="AI948">
        <v>85738256</v>
      </c>
      <c r="AJ948">
        <v>958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</row>
    <row r="949" spans="1:44" x14ac:dyDescent="0.2">
      <c r="A949">
        <f>ROW(Source!A484)</f>
        <v>484</v>
      </c>
      <c r="B949">
        <v>85738274</v>
      </c>
      <c r="C949">
        <v>85738254</v>
      </c>
      <c r="D949">
        <v>85229932</v>
      </c>
      <c r="E949">
        <v>1</v>
      </c>
      <c r="F949">
        <v>1</v>
      </c>
      <c r="G949">
        <v>1081</v>
      </c>
      <c r="H949">
        <v>2</v>
      </c>
      <c r="I949" t="s">
        <v>704</v>
      </c>
      <c r="J949" t="s">
        <v>705</v>
      </c>
      <c r="K949" t="s">
        <v>706</v>
      </c>
      <c r="L949">
        <v>1368</v>
      </c>
      <c r="N949">
        <v>1011</v>
      </c>
      <c r="O949" t="s">
        <v>690</v>
      </c>
      <c r="P949" t="s">
        <v>690</v>
      </c>
      <c r="Q949">
        <v>1</v>
      </c>
      <c r="X949">
        <v>0.04</v>
      </c>
      <c r="Y949">
        <v>0</v>
      </c>
      <c r="Z949">
        <v>83.1</v>
      </c>
      <c r="AA949">
        <v>12.62</v>
      </c>
      <c r="AB949">
        <v>0</v>
      </c>
      <c r="AC949">
        <v>0</v>
      </c>
      <c r="AD949">
        <v>1</v>
      </c>
      <c r="AE949">
        <v>0</v>
      </c>
      <c r="AF949" t="s">
        <v>140</v>
      </c>
      <c r="AG949">
        <v>0.06</v>
      </c>
      <c r="AH949">
        <v>2</v>
      </c>
      <c r="AI949">
        <v>85738257</v>
      </c>
      <c r="AJ949">
        <v>959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</row>
    <row r="950" spans="1:44" x14ac:dyDescent="0.2">
      <c r="A950">
        <f>ROW(Source!A484)</f>
        <v>484</v>
      </c>
      <c r="B950">
        <v>85738275</v>
      </c>
      <c r="C950">
        <v>85738254</v>
      </c>
      <c r="D950">
        <v>85229986</v>
      </c>
      <c r="E950">
        <v>1</v>
      </c>
      <c r="F950">
        <v>1</v>
      </c>
      <c r="G950">
        <v>1081</v>
      </c>
      <c r="H950">
        <v>2</v>
      </c>
      <c r="I950" t="s">
        <v>708</v>
      </c>
      <c r="J950" t="s">
        <v>709</v>
      </c>
      <c r="K950" t="s">
        <v>710</v>
      </c>
      <c r="L950">
        <v>1368</v>
      </c>
      <c r="N950">
        <v>1011</v>
      </c>
      <c r="O950" t="s">
        <v>690</v>
      </c>
      <c r="P950" t="s">
        <v>690</v>
      </c>
      <c r="Q950">
        <v>1</v>
      </c>
      <c r="X950">
        <v>2.81</v>
      </c>
      <c r="Y950">
        <v>0</v>
      </c>
      <c r="Z950">
        <v>0.77</v>
      </c>
      <c r="AA950">
        <v>0</v>
      </c>
      <c r="AB950">
        <v>0</v>
      </c>
      <c r="AC950">
        <v>0</v>
      </c>
      <c r="AD950">
        <v>1</v>
      </c>
      <c r="AE950">
        <v>0</v>
      </c>
      <c r="AF950" t="s">
        <v>140</v>
      </c>
      <c r="AG950">
        <v>4.2149999999999999</v>
      </c>
      <c r="AH950">
        <v>2</v>
      </c>
      <c r="AI950">
        <v>85738258</v>
      </c>
      <c r="AJ950">
        <v>960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</row>
    <row r="951" spans="1:44" x14ac:dyDescent="0.2">
      <c r="A951">
        <f>ROW(Source!A484)</f>
        <v>484</v>
      </c>
      <c r="B951">
        <v>85738276</v>
      </c>
      <c r="C951">
        <v>85738254</v>
      </c>
      <c r="D951">
        <v>85230019</v>
      </c>
      <c r="E951">
        <v>1</v>
      </c>
      <c r="F951">
        <v>1</v>
      </c>
      <c r="G951">
        <v>1081</v>
      </c>
      <c r="H951">
        <v>2</v>
      </c>
      <c r="I951" t="s">
        <v>711</v>
      </c>
      <c r="J951" t="s">
        <v>712</v>
      </c>
      <c r="K951" t="s">
        <v>713</v>
      </c>
      <c r="L951">
        <v>1368</v>
      </c>
      <c r="N951">
        <v>1011</v>
      </c>
      <c r="O951" t="s">
        <v>690</v>
      </c>
      <c r="P951" t="s">
        <v>690</v>
      </c>
      <c r="Q951">
        <v>1</v>
      </c>
      <c r="X951">
        <v>2.21</v>
      </c>
      <c r="Y951">
        <v>0</v>
      </c>
      <c r="Z951">
        <v>0.47</v>
      </c>
      <c r="AA951">
        <v>0</v>
      </c>
      <c r="AB951">
        <v>0</v>
      </c>
      <c r="AC951">
        <v>0</v>
      </c>
      <c r="AD951">
        <v>1</v>
      </c>
      <c r="AE951">
        <v>0</v>
      </c>
      <c r="AF951" t="s">
        <v>140</v>
      </c>
      <c r="AG951">
        <v>3.3149999999999999</v>
      </c>
      <c r="AH951">
        <v>2</v>
      </c>
      <c r="AI951">
        <v>85738259</v>
      </c>
      <c r="AJ951">
        <v>961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</row>
    <row r="952" spans="1:44" x14ac:dyDescent="0.2">
      <c r="A952">
        <f>ROW(Source!A484)</f>
        <v>484</v>
      </c>
      <c r="B952">
        <v>85738277</v>
      </c>
      <c r="C952">
        <v>85738254</v>
      </c>
      <c r="D952">
        <v>85198960</v>
      </c>
      <c r="E952">
        <v>1</v>
      </c>
      <c r="F952">
        <v>1</v>
      </c>
      <c r="G952">
        <v>1081</v>
      </c>
      <c r="H952">
        <v>3</v>
      </c>
      <c r="I952" t="s">
        <v>714</v>
      </c>
      <c r="J952" t="s">
        <v>715</v>
      </c>
      <c r="K952" t="s">
        <v>716</v>
      </c>
      <c r="L952">
        <v>1339</v>
      </c>
      <c r="N952">
        <v>1007</v>
      </c>
      <c r="O952" t="s">
        <v>694</v>
      </c>
      <c r="P952" t="s">
        <v>694</v>
      </c>
      <c r="Q952">
        <v>1</v>
      </c>
      <c r="X952">
        <v>0.7208</v>
      </c>
      <c r="Y952">
        <v>7.07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0</v>
      </c>
      <c r="AF952" t="s">
        <v>42</v>
      </c>
      <c r="AG952">
        <v>0.7208</v>
      </c>
      <c r="AH952">
        <v>2</v>
      </c>
      <c r="AI952">
        <v>85738260</v>
      </c>
      <c r="AJ952">
        <v>962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</row>
    <row r="953" spans="1:44" x14ac:dyDescent="0.2">
      <c r="A953">
        <f>ROW(Source!A484)</f>
        <v>484</v>
      </c>
      <c r="B953">
        <v>85738278</v>
      </c>
      <c r="C953">
        <v>85738254</v>
      </c>
      <c r="D953">
        <v>85201473</v>
      </c>
      <c r="E953">
        <v>1</v>
      </c>
      <c r="F953">
        <v>1</v>
      </c>
      <c r="G953">
        <v>1081</v>
      </c>
      <c r="H953">
        <v>3</v>
      </c>
      <c r="I953" t="s">
        <v>717</v>
      </c>
      <c r="J953" t="s">
        <v>718</v>
      </c>
      <c r="K953" t="s">
        <v>719</v>
      </c>
      <c r="L953">
        <v>1355</v>
      </c>
      <c r="N953">
        <v>1010</v>
      </c>
      <c r="O953" t="s">
        <v>70</v>
      </c>
      <c r="P953" t="s">
        <v>70</v>
      </c>
      <c r="Q953">
        <v>100</v>
      </c>
      <c r="X953">
        <v>1.67</v>
      </c>
      <c r="Y953">
        <v>15.04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0</v>
      </c>
      <c r="AF953" t="s">
        <v>42</v>
      </c>
      <c r="AG953">
        <v>1.67</v>
      </c>
      <c r="AH953">
        <v>2</v>
      </c>
      <c r="AI953">
        <v>85738261</v>
      </c>
      <c r="AJ953">
        <v>963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</row>
    <row r="954" spans="1:44" x14ac:dyDescent="0.2">
      <c r="A954">
        <f>ROW(Source!A484)</f>
        <v>484</v>
      </c>
      <c r="B954">
        <v>85738279</v>
      </c>
      <c r="C954">
        <v>85738254</v>
      </c>
      <c r="D954">
        <v>85201707</v>
      </c>
      <c r="E954">
        <v>1</v>
      </c>
      <c r="F954">
        <v>1</v>
      </c>
      <c r="G954">
        <v>1081</v>
      </c>
      <c r="H954">
        <v>3</v>
      </c>
      <c r="I954" t="s">
        <v>720</v>
      </c>
      <c r="J954" t="s">
        <v>721</v>
      </c>
      <c r="K954" t="s">
        <v>722</v>
      </c>
      <c r="L954">
        <v>1346</v>
      </c>
      <c r="N954">
        <v>1009</v>
      </c>
      <c r="O954" t="s">
        <v>723</v>
      </c>
      <c r="P954" t="s">
        <v>723</v>
      </c>
      <c r="Q954">
        <v>1</v>
      </c>
      <c r="X954">
        <v>3.173</v>
      </c>
      <c r="Y954">
        <v>38.729999999999997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0</v>
      </c>
      <c r="AF954" t="s">
        <v>42</v>
      </c>
      <c r="AG954">
        <v>3.173</v>
      </c>
      <c r="AH954">
        <v>2</v>
      </c>
      <c r="AI954">
        <v>85738262</v>
      </c>
      <c r="AJ954">
        <v>964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</row>
    <row r="955" spans="1:44" x14ac:dyDescent="0.2">
      <c r="A955">
        <f>ROW(Source!A484)</f>
        <v>484</v>
      </c>
      <c r="B955">
        <v>85738280</v>
      </c>
      <c r="C955">
        <v>85738254</v>
      </c>
      <c r="D955">
        <v>85160115</v>
      </c>
      <c r="E955">
        <v>1081</v>
      </c>
      <c r="F955">
        <v>1</v>
      </c>
      <c r="G955">
        <v>1081</v>
      </c>
      <c r="H955">
        <v>3</v>
      </c>
      <c r="I955" t="s">
        <v>835</v>
      </c>
      <c r="J955" t="s">
        <v>3</v>
      </c>
      <c r="K955" t="s">
        <v>836</v>
      </c>
      <c r="L955">
        <v>1354</v>
      </c>
      <c r="N955">
        <v>1010</v>
      </c>
      <c r="O955" t="s">
        <v>146</v>
      </c>
      <c r="P955" t="s">
        <v>146</v>
      </c>
      <c r="Q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 t="s">
        <v>42</v>
      </c>
      <c r="AG955">
        <v>0</v>
      </c>
      <c r="AH955">
        <v>3</v>
      </c>
      <c r="AI955">
        <v>-1</v>
      </c>
      <c r="AJ955" t="s">
        <v>3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</row>
    <row r="956" spans="1:44" x14ac:dyDescent="0.2">
      <c r="A956">
        <f>ROW(Source!A484)</f>
        <v>484</v>
      </c>
      <c r="B956">
        <v>85738281</v>
      </c>
      <c r="C956">
        <v>85738254</v>
      </c>
      <c r="D956">
        <v>85167120</v>
      </c>
      <c r="E956">
        <v>1081</v>
      </c>
      <c r="F956">
        <v>1</v>
      </c>
      <c r="G956">
        <v>1081</v>
      </c>
      <c r="H956">
        <v>3</v>
      </c>
      <c r="I956" t="s">
        <v>837</v>
      </c>
      <c r="J956" t="s">
        <v>3</v>
      </c>
      <c r="K956" t="s">
        <v>838</v>
      </c>
      <c r="L956">
        <v>1301</v>
      </c>
      <c r="N956">
        <v>1003</v>
      </c>
      <c r="O956" t="s">
        <v>156</v>
      </c>
      <c r="P956" t="s">
        <v>156</v>
      </c>
      <c r="Q956">
        <v>1</v>
      </c>
      <c r="X956">
        <v>102.5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 t="s">
        <v>42</v>
      </c>
      <c r="AG956">
        <v>102.5</v>
      </c>
      <c r="AH956">
        <v>3</v>
      </c>
      <c r="AI956">
        <v>-1</v>
      </c>
      <c r="AJ956" t="s">
        <v>3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</row>
    <row r="957" spans="1:44" x14ac:dyDescent="0.2">
      <c r="A957">
        <f>ROW(Source!A484)</f>
        <v>484</v>
      </c>
      <c r="B957">
        <v>85738282</v>
      </c>
      <c r="C957">
        <v>85738254</v>
      </c>
      <c r="D957">
        <v>85167120</v>
      </c>
      <c r="E957">
        <v>1081</v>
      </c>
      <c r="F957">
        <v>1</v>
      </c>
      <c r="G957">
        <v>1081</v>
      </c>
      <c r="H957">
        <v>3</v>
      </c>
      <c r="I957" t="s">
        <v>837</v>
      </c>
      <c r="J957" t="s">
        <v>3</v>
      </c>
      <c r="K957" t="s">
        <v>839</v>
      </c>
      <c r="L957">
        <v>1354</v>
      </c>
      <c r="N957">
        <v>1010</v>
      </c>
      <c r="O957" t="s">
        <v>146</v>
      </c>
      <c r="P957" t="s">
        <v>146</v>
      </c>
      <c r="Q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 t="s">
        <v>42</v>
      </c>
      <c r="AG957">
        <v>0</v>
      </c>
      <c r="AH957">
        <v>3</v>
      </c>
      <c r="AI957">
        <v>-1</v>
      </c>
      <c r="AJ957" t="s">
        <v>3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</row>
    <row r="958" spans="1:44" x14ac:dyDescent="0.2">
      <c r="A958">
        <f>ROW(Source!A484)</f>
        <v>484</v>
      </c>
      <c r="B958">
        <v>85738283</v>
      </c>
      <c r="C958">
        <v>85738254</v>
      </c>
      <c r="D958">
        <v>85179476</v>
      </c>
      <c r="E958">
        <v>1081</v>
      </c>
      <c r="F958">
        <v>1</v>
      </c>
      <c r="G958">
        <v>1081</v>
      </c>
      <c r="H958">
        <v>3</v>
      </c>
      <c r="I958" t="s">
        <v>840</v>
      </c>
      <c r="J958" t="s">
        <v>3</v>
      </c>
      <c r="K958" t="s">
        <v>841</v>
      </c>
      <c r="L958">
        <v>1354</v>
      </c>
      <c r="N958">
        <v>1010</v>
      </c>
      <c r="O958" t="s">
        <v>146</v>
      </c>
      <c r="P958" t="s">
        <v>146</v>
      </c>
      <c r="Q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 t="s">
        <v>42</v>
      </c>
      <c r="AG958">
        <v>0</v>
      </c>
      <c r="AH958">
        <v>3</v>
      </c>
      <c r="AI958">
        <v>-1</v>
      </c>
      <c r="AJ958" t="s">
        <v>3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</row>
    <row r="959" spans="1:44" x14ac:dyDescent="0.2">
      <c r="A959">
        <f>ROW(Source!A484)</f>
        <v>484</v>
      </c>
      <c r="B959">
        <v>85738284</v>
      </c>
      <c r="C959">
        <v>85738254</v>
      </c>
      <c r="D959">
        <v>85180357</v>
      </c>
      <c r="E959">
        <v>1081</v>
      </c>
      <c r="F959">
        <v>1</v>
      </c>
      <c r="G959">
        <v>1081</v>
      </c>
      <c r="H959">
        <v>3</v>
      </c>
      <c r="I959" t="s">
        <v>842</v>
      </c>
      <c r="J959" t="s">
        <v>3</v>
      </c>
      <c r="K959" t="s">
        <v>843</v>
      </c>
      <c r="L959">
        <v>1354</v>
      </c>
      <c r="N959">
        <v>1010</v>
      </c>
      <c r="O959" t="s">
        <v>146</v>
      </c>
      <c r="P959" t="s">
        <v>146</v>
      </c>
      <c r="Q959">
        <v>1</v>
      </c>
      <c r="X959">
        <v>1.05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 t="s">
        <v>42</v>
      </c>
      <c r="AG959">
        <v>1.05</v>
      </c>
      <c r="AH959">
        <v>3</v>
      </c>
      <c r="AI959">
        <v>-1</v>
      </c>
      <c r="AJ959" t="s">
        <v>3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</row>
    <row r="960" spans="1:44" x14ac:dyDescent="0.2">
      <c r="A960">
        <f>ROW(Source!A485)</f>
        <v>485</v>
      </c>
      <c r="B960">
        <v>85738272</v>
      </c>
      <c r="C960">
        <v>85738254</v>
      </c>
      <c r="D960">
        <v>85164021</v>
      </c>
      <c r="E960">
        <v>1081</v>
      </c>
      <c r="F960">
        <v>1</v>
      </c>
      <c r="G960">
        <v>1081</v>
      </c>
      <c r="H960">
        <v>1</v>
      </c>
      <c r="I960" t="s">
        <v>684</v>
      </c>
      <c r="J960" t="s">
        <v>3</v>
      </c>
      <c r="K960" t="s">
        <v>685</v>
      </c>
      <c r="L960">
        <v>1191</v>
      </c>
      <c r="N960">
        <v>1013</v>
      </c>
      <c r="O960" t="s">
        <v>686</v>
      </c>
      <c r="P960" t="s">
        <v>686</v>
      </c>
      <c r="Q960">
        <v>1</v>
      </c>
      <c r="X960">
        <v>14.56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1</v>
      </c>
      <c r="AF960" t="s">
        <v>141</v>
      </c>
      <c r="AG960">
        <v>20.0928</v>
      </c>
      <c r="AH960">
        <v>2</v>
      </c>
      <c r="AI960">
        <v>85738255</v>
      </c>
      <c r="AJ960">
        <v>972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</row>
    <row r="961" spans="1:44" x14ac:dyDescent="0.2">
      <c r="A961">
        <f>ROW(Source!A485)</f>
        <v>485</v>
      </c>
      <c r="B961">
        <v>85738273</v>
      </c>
      <c r="C961">
        <v>85738254</v>
      </c>
      <c r="D961">
        <v>85229587</v>
      </c>
      <c r="E961">
        <v>1</v>
      </c>
      <c r="F961">
        <v>1</v>
      </c>
      <c r="G961">
        <v>1081</v>
      </c>
      <c r="H961">
        <v>2</v>
      </c>
      <c r="I961" t="s">
        <v>701</v>
      </c>
      <c r="J961" t="s">
        <v>702</v>
      </c>
      <c r="K961" t="s">
        <v>703</v>
      </c>
      <c r="L961">
        <v>1368</v>
      </c>
      <c r="N961">
        <v>1011</v>
      </c>
      <c r="O961" t="s">
        <v>690</v>
      </c>
      <c r="P961" t="s">
        <v>690</v>
      </c>
      <c r="Q961">
        <v>1</v>
      </c>
      <c r="X961">
        <v>2.0499999999999998</v>
      </c>
      <c r="Y961">
        <v>0</v>
      </c>
      <c r="Z961">
        <v>5.78</v>
      </c>
      <c r="AA961">
        <v>0</v>
      </c>
      <c r="AB961">
        <v>0</v>
      </c>
      <c r="AC961">
        <v>0</v>
      </c>
      <c r="AD961">
        <v>1</v>
      </c>
      <c r="AE961">
        <v>0</v>
      </c>
      <c r="AF961" t="s">
        <v>140</v>
      </c>
      <c r="AG961">
        <v>3.0749999999999997</v>
      </c>
      <c r="AH961">
        <v>2</v>
      </c>
      <c r="AI961">
        <v>85738256</v>
      </c>
      <c r="AJ961">
        <v>973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</row>
    <row r="962" spans="1:44" x14ac:dyDescent="0.2">
      <c r="A962">
        <f>ROW(Source!A485)</f>
        <v>485</v>
      </c>
      <c r="B962">
        <v>85738274</v>
      </c>
      <c r="C962">
        <v>85738254</v>
      </c>
      <c r="D962">
        <v>85229932</v>
      </c>
      <c r="E962">
        <v>1</v>
      </c>
      <c r="F962">
        <v>1</v>
      </c>
      <c r="G962">
        <v>1081</v>
      </c>
      <c r="H962">
        <v>2</v>
      </c>
      <c r="I962" t="s">
        <v>704</v>
      </c>
      <c r="J962" t="s">
        <v>705</v>
      </c>
      <c r="K962" t="s">
        <v>706</v>
      </c>
      <c r="L962">
        <v>1368</v>
      </c>
      <c r="N962">
        <v>1011</v>
      </c>
      <c r="O962" t="s">
        <v>690</v>
      </c>
      <c r="P962" t="s">
        <v>690</v>
      </c>
      <c r="Q962">
        <v>1</v>
      </c>
      <c r="X962">
        <v>0.04</v>
      </c>
      <c r="Y962">
        <v>0</v>
      </c>
      <c r="Z962">
        <v>83.1</v>
      </c>
      <c r="AA962">
        <v>12.62</v>
      </c>
      <c r="AB962">
        <v>0</v>
      </c>
      <c r="AC962">
        <v>0</v>
      </c>
      <c r="AD962">
        <v>1</v>
      </c>
      <c r="AE962">
        <v>0</v>
      </c>
      <c r="AF962" t="s">
        <v>140</v>
      </c>
      <c r="AG962">
        <v>0.06</v>
      </c>
      <c r="AH962">
        <v>2</v>
      </c>
      <c r="AI962">
        <v>85738257</v>
      </c>
      <c r="AJ962">
        <v>974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</row>
    <row r="963" spans="1:44" x14ac:dyDescent="0.2">
      <c r="A963">
        <f>ROW(Source!A485)</f>
        <v>485</v>
      </c>
      <c r="B963">
        <v>85738275</v>
      </c>
      <c r="C963">
        <v>85738254</v>
      </c>
      <c r="D963">
        <v>85229986</v>
      </c>
      <c r="E963">
        <v>1</v>
      </c>
      <c r="F963">
        <v>1</v>
      </c>
      <c r="G963">
        <v>1081</v>
      </c>
      <c r="H963">
        <v>2</v>
      </c>
      <c r="I963" t="s">
        <v>708</v>
      </c>
      <c r="J963" t="s">
        <v>709</v>
      </c>
      <c r="K963" t="s">
        <v>710</v>
      </c>
      <c r="L963">
        <v>1368</v>
      </c>
      <c r="N963">
        <v>1011</v>
      </c>
      <c r="O963" t="s">
        <v>690</v>
      </c>
      <c r="P963" t="s">
        <v>690</v>
      </c>
      <c r="Q963">
        <v>1</v>
      </c>
      <c r="X963">
        <v>2.81</v>
      </c>
      <c r="Y963">
        <v>0</v>
      </c>
      <c r="Z963">
        <v>0.77</v>
      </c>
      <c r="AA963">
        <v>0</v>
      </c>
      <c r="AB963">
        <v>0</v>
      </c>
      <c r="AC963">
        <v>0</v>
      </c>
      <c r="AD963">
        <v>1</v>
      </c>
      <c r="AE963">
        <v>0</v>
      </c>
      <c r="AF963" t="s">
        <v>140</v>
      </c>
      <c r="AG963">
        <v>4.2149999999999999</v>
      </c>
      <c r="AH963">
        <v>2</v>
      </c>
      <c r="AI963">
        <v>85738258</v>
      </c>
      <c r="AJ963">
        <v>975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</row>
    <row r="964" spans="1:44" x14ac:dyDescent="0.2">
      <c r="A964">
        <f>ROW(Source!A485)</f>
        <v>485</v>
      </c>
      <c r="B964">
        <v>85738276</v>
      </c>
      <c r="C964">
        <v>85738254</v>
      </c>
      <c r="D964">
        <v>85230019</v>
      </c>
      <c r="E964">
        <v>1</v>
      </c>
      <c r="F964">
        <v>1</v>
      </c>
      <c r="G964">
        <v>1081</v>
      </c>
      <c r="H964">
        <v>2</v>
      </c>
      <c r="I964" t="s">
        <v>711</v>
      </c>
      <c r="J964" t="s">
        <v>712</v>
      </c>
      <c r="K964" t="s">
        <v>713</v>
      </c>
      <c r="L964">
        <v>1368</v>
      </c>
      <c r="N964">
        <v>1011</v>
      </c>
      <c r="O964" t="s">
        <v>690</v>
      </c>
      <c r="P964" t="s">
        <v>690</v>
      </c>
      <c r="Q964">
        <v>1</v>
      </c>
      <c r="X964">
        <v>2.21</v>
      </c>
      <c r="Y964">
        <v>0</v>
      </c>
      <c r="Z964">
        <v>0.47</v>
      </c>
      <c r="AA964">
        <v>0</v>
      </c>
      <c r="AB964">
        <v>0</v>
      </c>
      <c r="AC964">
        <v>0</v>
      </c>
      <c r="AD964">
        <v>1</v>
      </c>
      <c r="AE964">
        <v>0</v>
      </c>
      <c r="AF964" t="s">
        <v>140</v>
      </c>
      <c r="AG964">
        <v>3.3149999999999999</v>
      </c>
      <c r="AH964">
        <v>2</v>
      </c>
      <c r="AI964">
        <v>85738259</v>
      </c>
      <c r="AJ964">
        <v>976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</row>
    <row r="965" spans="1:44" x14ac:dyDescent="0.2">
      <c r="A965">
        <f>ROW(Source!A485)</f>
        <v>485</v>
      </c>
      <c r="B965">
        <v>85738277</v>
      </c>
      <c r="C965">
        <v>85738254</v>
      </c>
      <c r="D965">
        <v>85198960</v>
      </c>
      <c r="E965">
        <v>1</v>
      </c>
      <c r="F965">
        <v>1</v>
      </c>
      <c r="G965">
        <v>1081</v>
      </c>
      <c r="H965">
        <v>3</v>
      </c>
      <c r="I965" t="s">
        <v>714</v>
      </c>
      <c r="J965" t="s">
        <v>715</v>
      </c>
      <c r="K965" t="s">
        <v>716</v>
      </c>
      <c r="L965">
        <v>1339</v>
      </c>
      <c r="N965">
        <v>1007</v>
      </c>
      <c r="O965" t="s">
        <v>694</v>
      </c>
      <c r="P965" t="s">
        <v>694</v>
      </c>
      <c r="Q965">
        <v>1</v>
      </c>
      <c r="X965">
        <v>0.7208</v>
      </c>
      <c r="Y965">
        <v>7.07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0</v>
      </c>
      <c r="AF965" t="s">
        <v>42</v>
      </c>
      <c r="AG965">
        <v>0.7208</v>
      </c>
      <c r="AH965">
        <v>2</v>
      </c>
      <c r="AI965">
        <v>85738260</v>
      </c>
      <c r="AJ965">
        <v>977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</row>
    <row r="966" spans="1:44" x14ac:dyDescent="0.2">
      <c r="A966">
        <f>ROW(Source!A485)</f>
        <v>485</v>
      </c>
      <c r="B966">
        <v>85738278</v>
      </c>
      <c r="C966">
        <v>85738254</v>
      </c>
      <c r="D966">
        <v>85201473</v>
      </c>
      <c r="E966">
        <v>1</v>
      </c>
      <c r="F966">
        <v>1</v>
      </c>
      <c r="G966">
        <v>1081</v>
      </c>
      <c r="H966">
        <v>3</v>
      </c>
      <c r="I966" t="s">
        <v>717</v>
      </c>
      <c r="J966" t="s">
        <v>718</v>
      </c>
      <c r="K966" t="s">
        <v>719</v>
      </c>
      <c r="L966">
        <v>1355</v>
      </c>
      <c r="N966">
        <v>1010</v>
      </c>
      <c r="O966" t="s">
        <v>70</v>
      </c>
      <c r="P966" t="s">
        <v>70</v>
      </c>
      <c r="Q966">
        <v>100</v>
      </c>
      <c r="X966">
        <v>1.67</v>
      </c>
      <c r="Y966">
        <v>15.04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 t="s">
        <v>42</v>
      </c>
      <c r="AG966">
        <v>1.67</v>
      </c>
      <c r="AH966">
        <v>2</v>
      </c>
      <c r="AI966">
        <v>85738261</v>
      </c>
      <c r="AJ966">
        <v>978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</row>
    <row r="967" spans="1:44" x14ac:dyDescent="0.2">
      <c r="A967">
        <f>ROW(Source!A485)</f>
        <v>485</v>
      </c>
      <c r="B967">
        <v>85738279</v>
      </c>
      <c r="C967">
        <v>85738254</v>
      </c>
      <c r="D967">
        <v>85201707</v>
      </c>
      <c r="E967">
        <v>1</v>
      </c>
      <c r="F967">
        <v>1</v>
      </c>
      <c r="G967">
        <v>1081</v>
      </c>
      <c r="H967">
        <v>3</v>
      </c>
      <c r="I967" t="s">
        <v>720</v>
      </c>
      <c r="J967" t="s">
        <v>721</v>
      </c>
      <c r="K967" t="s">
        <v>722</v>
      </c>
      <c r="L967">
        <v>1346</v>
      </c>
      <c r="N967">
        <v>1009</v>
      </c>
      <c r="O967" t="s">
        <v>723</v>
      </c>
      <c r="P967" t="s">
        <v>723</v>
      </c>
      <c r="Q967">
        <v>1</v>
      </c>
      <c r="X967">
        <v>3.173</v>
      </c>
      <c r="Y967">
        <v>38.729999999999997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0</v>
      </c>
      <c r="AF967" t="s">
        <v>42</v>
      </c>
      <c r="AG967">
        <v>3.173</v>
      </c>
      <c r="AH967">
        <v>2</v>
      </c>
      <c r="AI967">
        <v>85738262</v>
      </c>
      <c r="AJ967">
        <v>979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</row>
    <row r="968" spans="1:44" x14ac:dyDescent="0.2">
      <c r="A968">
        <f>ROW(Source!A485)</f>
        <v>485</v>
      </c>
      <c r="B968">
        <v>85738280</v>
      </c>
      <c r="C968">
        <v>85738254</v>
      </c>
      <c r="D968">
        <v>85160115</v>
      </c>
      <c r="E968">
        <v>1081</v>
      </c>
      <c r="F968">
        <v>1</v>
      </c>
      <c r="G968">
        <v>1081</v>
      </c>
      <c r="H968">
        <v>3</v>
      </c>
      <c r="I968" t="s">
        <v>835</v>
      </c>
      <c r="J968" t="s">
        <v>3</v>
      </c>
      <c r="K968" t="s">
        <v>836</v>
      </c>
      <c r="L968">
        <v>1354</v>
      </c>
      <c r="N968">
        <v>1010</v>
      </c>
      <c r="O968" t="s">
        <v>146</v>
      </c>
      <c r="P968" t="s">
        <v>146</v>
      </c>
      <c r="Q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 t="s">
        <v>42</v>
      </c>
      <c r="AG968">
        <v>0</v>
      </c>
      <c r="AH968">
        <v>3</v>
      </c>
      <c r="AI968">
        <v>-1</v>
      </c>
      <c r="AJ968" t="s">
        <v>3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</row>
    <row r="969" spans="1:44" x14ac:dyDescent="0.2">
      <c r="A969">
        <f>ROW(Source!A485)</f>
        <v>485</v>
      </c>
      <c r="B969">
        <v>85738281</v>
      </c>
      <c r="C969">
        <v>85738254</v>
      </c>
      <c r="D969">
        <v>85167120</v>
      </c>
      <c r="E969">
        <v>1081</v>
      </c>
      <c r="F969">
        <v>1</v>
      </c>
      <c r="G969">
        <v>1081</v>
      </c>
      <c r="H969">
        <v>3</v>
      </c>
      <c r="I969" t="s">
        <v>837</v>
      </c>
      <c r="J969" t="s">
        <v>3</v>
      </c>
      <c r="K969" t="s">
        <v>838</v>
      </c>
      <c r="L969">
        <v>1301</v>
      </c>
      <c r="N969">
        <v>1003</v>
      </c>
      <c r="O969" t="s">
        <v>156</v>
      </c>
      <c r="P969" t="s">
        <v>156</v>
      </c>
      <c r="Q969">
        <v>1</v>
      </c>
      <c r="X969">
        <v>102.5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 t="s">
        <v>42</v>
      </c>
      <c r="AG969">
        <v>102.5</v>
      </c>
      <c r="AH969">
        <v>3</v>
      </c>
      <c r="AI969">
        <v>-1</v>
      </c>
      <c r="AJ969" t="s">
        <v>3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</row>
    <row r="970" spans="1:44" x14ac:dyDescent="0.2">
      <c r="A970">
        <f>ROW(Source!A485)</f>
        <v>485</v>
      </c>
      <c r="B970">
        <v>85738282</v>
      </c>
      <c r="C970">
        <v>85738254</v>
      </c>
      <c r="D970">
        <v>85167120</v>
      </c>
      <c r="E970">
        <v>1081</v>
      </c>
      <c r="F970">
        <v>1</v>
      </c>
      <c r="G970">
        <v>1081</v>
      </c>
      <c r="H970">
        <v>3</v>
      </c>
      <c r="I970" t="s">
        <v>837</v>
      </c>
      <c r="J970" t="s">
        <v>3</v>
      </c>
      <c r="K970" t="s">
        <v>839</v>
      </c>
      <c r="L970">
        <v>1354</v>
      </c>
      <c r="N970">
        <v>1010</v>
      </c>
      <c r="O970" t="s">
        <v>146</v>
      </c>
      <c r="P970" t="s">
        <v>146</v>
      </c>
      <c r="Q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 t="s">
        <v>42</v>
      </c>
      <c r="AG970">
        <v>0</v>
      </c>
      <c r="AH970">
        <v>3</v>
      </c>
      <c r="AI970">
        <v>-1</v>
      </c>
      <c r="AJ970" t="s">
        <v>3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</row>
    <row r="971" spans="1:44" x14ac:dyDescent="0.2">
      <c r="A971">
        <f>ROW(Source!A485)</f>
        <v>485</v>
      </c>
      <c r="B971">
        <v>85738283</v>
      </c>
      <c r="C971">
        <v>85738254</v>
      </c>
      <c r="D971">
        <v>85179476</v>
      </c>
      <c r="E971">
        <v>1081</v>
      </c>
      <c r="F971">
        <v>1</v>
      </c>
      <c r="G971">
        <v>1081</v>
      </c>
      <c r="H971">
        <v>3</v>
      </c>
      <c r="I971" t="s">
        <v>840</v>
      </c>
      <c r="J971" t="s">
        <v>3</v>
      </c>
      <c r="K971" t="s">
        <v>841</v>
      </c>
      <c r="L971">
        <v>1354</v>
      </c>
      <c r="N971">
        <v>1010</v>
      </c>
      <c r="O971" t="s">
        <v>146</v>
      </c>
      <c r="P971" t="s">
        <v>146</v>
      </c>
      <c r="Q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 t="s">
        <v>42</v>
      </c>
      <c r="AG971">
        <v>0</v>
      </c>
      <c r="AH971">
        <v>3</v>
      </c>
      <c r="AI971">
        <v>-1</v>
      </c>
      <c r="AJ971" t="s">
        <v>3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</row>
    <row r="972" spans="1:44" x14ac:dyDescent="0.2">
      <c r="A972">
        <f>ROW(Source!A485)</f>
        <v>485</v>
      </c>
      <c r="B972">
        <v>85738284</v>
      </c>
      <c r="C972">
        <v>85738254</v>
      </c>
      <c r="D972">
        <v>85180357</v>
      </c>
      <c r="E972">
        <v>1081</v>
      </c>
      <c r="F972">
        <v>1</v>
      </c>
      <c r="G972">
        <v>1081</v>
      </c>
      <c r="H972">
        <v>3</v>
      </c>
      <c r="I972" t="s">
        <v>842</v>
      </c>
      <c r="J972" t="s">
        <v>3</v>
      </c>
      <c r="K972" t="s">
        <v>843</v>
      </c>
      <c r="L972">
        <v>1354</v>
      </c>
      <c r="N972">
        <v>1010</v>
      </c>
      <c r="O972" t="s">
        <v>146</v>
      </c>
      <c r="P972" t="s">
        <v>146</v>
      </c>
      <c r="Q972">
        <v>1</v>
      </c>
      <c r="X972">
        <v>1.05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 t="s">
        <v>42</v>
      </c>
      <c r="AG972">
        <v>1.05</v>
      </c>
      <c r="AH972">
        <v>3</v>
      </c>
      <c r="AI972">
        <v>-1</v>
      </c>
      <c r="AJ972" t="s">
        <v>3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</row>
    <row r="973" spans="1:44" x14ac:dyDescent="0.2">
      <c r="A973">
        <f>ROW(Source!A500)</f>
        <v>500</v>
      </c>
      <c r="B973">
        <v>85738297</v>
      </c>
      <c r="C973">
        <v>85738294</v>
      </c>
      <c r="D973">
        <v>85164021</v>
      </c>
      <c r="E973">
        <v>1081</v>
      </c>
      <c r="F973">
        <v>1</v>
      </c>
      <c r="G973">
        <v>1081</v>
      </c>
      <c r="H973">
        <v>1</v>
      </c>
      <c r="I973" t="s">
        <v>684</v>
      </c>
      <c r="J973" t="s">
        <v>3</v>
      </c>
      <c r="K973" t="s">
        <v>685</v>
      </c>
      <c r="L973">
        <v>1191</v>
      </c>
      <c r="N973">
        <v>1013</v>
      </c>
      <c r="O973" t="s">
        <v>686</v>
      </c>
      <c r="P973" t="s">
        <v>686</v>
      </c>
      <c r="Q973">
        <v>1</v>
      </c>
      <c r="X973">
        <v>2.34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v>1</v>
      </c>
      <c r="AF973" t="s">
        <v>141</v>
      </c>
      <c r="AG973">
        <v>3.2291999999999996</v>
      </c>
      <c r="AH973">
        <v>2</v>
      </c>
      <c r="AI973">
        <v>85738295</v>
      </c>
      <c r="AJ973">
        <v>987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</row>
    <row r="974" spans="1:44" x14ac:dyDescent="0.2">
      <c r="A974">
        <f>ROW(Source!A500)</f>
        <v>500</v>
      </c>
      <c r="B974">
        <v>85738298</v>
      </c>
      <c r="C974">
        <v>85738294</v>
      </c>
      <c r="D974">
        <v>85229650</v>
      </c>
      <c r="E974">
        <v>1</v>
      </c>
      <c r="F974">
        <v>1</v>
      </c>
      <c r="G974">
        <v>1081</v>
      </c>
      <c r="H974">
        <v>2</v>
      </c>
      <c r="I974" t="s">
        <v>781</v>
      </c>
      <c r="J974" t="s">
        <v>782</v>
      </c>
      <c r="K974" t="s">
        <v>783</v>
      </c>
      <c r="L974">
        <v>1368</v>
      </c>
      <c r="N974">
        <v>1011</v>
      </c>
      <c r="O974" t="s">
        <v>690</v>
      </c>
      <c r="P974" t="s">
        <v>690</v>
      </c>
      <c r="Q974">
        <v>1</v>
      </c>
      <c r="X974">
        <v>1</v>
      </c>
      <c r="Y974">
        <v>0</v>
      </c>
      <c r="Z974">
        <v>1.57</v>
      </c>
      <c r="AA974">
        <v>0</v>
      </c>
      <c r="AB974">
        <v>0</v>
      </c>
      <c r="AC974">
        <v>0</v>
      </c>
      <c r="AD974">
        <v>1</v>
      </c>
      <c r="AE974">
        <v>0</v>
      </c>
      <c r="AF974" t="s">
        <v>140</v>
      </c>
      <c r="AG974">
        <v>1.5</v>
      </c>
      <c r="AH974">
        <v>2</v>
      </c>
      <c r="AI974">
        <v>85738296</v>
      </c>
      <c r="AJ974">
        <v>988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</row>
    <row r="975" spans="1:44" x14ac:dyDescent="0.2">
      <c r="A975">
        <f>ROW(Source!A501)</f>
        <v>501</v>
      </c>
      <c r="B975">
        <v>85738297</v>
      </c>
      <c r="C975">
        <v>85738294</v>
      </c>
      <c r="D975">
        <v>85164021</v>
      </c>
      <c r="E975">
        <v>1081</v>
      </c>
      <c r="F975">
        <v>1</v>
      </c>
      <c r="G975">
        <v>1081</v>
      </c>
      <c r="H975">
        <v>1</v>
      </c>
      <c r="I975" t="s">
        <v>684</v>
      </c>
      <c r="J975" t="s">
        <v>3</v>
      </c>
      <c r="K975" t="s">
        <v>685</v>
      </c>
      <c r="L975">
        <v>1191</v>
      </c>
      <c r="N975">
        <v>1013</v>
      </c>
      <c r="O975" t="s">
        <v>686</v>
      </c>
      <c r="P975" t="s">
        <v>686</v>
      </c>
      <c r="Q975">
        <v>1</v>
      </c>
      <c r="X975">
        <v>2.34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1</v>
      </c>
      <c r="AF975" t="s">
        <v>141</v>
      </c>
      <c r="AG975">
        <v>3.2291999999999996</v>
      </c>
      <c r="AH975">
        <v>2</v>
      </c>
      <c r="AI975">
        <v>85738295</v>
      </c>
      <c r="AJ975">
        <v>989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</row>
    <row r="976" spans="1:44" x14ac:dyDescent="0.2">
      <c r="A976">
        <f>ROW(Source!A501)</f>
        <v>501</v>
      </c>
      <c r="B976">
        <v>85738298</v>
      </c>
      <c r="C976">
        <v>85738294</v>
      </c>
      <c r="D976">
        <v>85229650</v>
      </c>
      <c r="E976">
        <v>1</v>
      </c>
      <c r="F976">
        <v>1</v>
      </c>
      <c r="G976">
        <v>1081</v>
      </c>
      <c r="H976">
        <v>2</v>
      </c>
      <c r="I976" t="s">
        <v>781</v>
      </c>
      <c r="J976" t="s">
        <v>782</v>
      </c>
      <c r="K976" t="s">
        <v>783</v>
      </c>
      <c r="L976">
        <v>1368</v>
      </c>
      <c r="N976">
        <v>1011</v>
      </c>
      <c r="O976" t="s">
        <v>690</v>
      </c>
      <c r="P976" t="s">
        <v>690</v>
      </c>
      <c r="Q976">
        <v>1</v>
      </c>
      <c r="X976">
        <v>1</v>
      </c>
      <c r="Y976">
        <v>0</v>
      </c>
      <c r="Z976">
        <v>1.57</v>
      </c>
      <c r="AA976">
        <v>0</v>
      </c>
      <c r="AB976">
        <v>0</v>
      </c>
      <c r="AC976">
        <v>0</v>
      </c>
      <c r="AD976">
        <v>1</v>
      </c>
      <c r="AE976">
        <v>0</v>
      </c>
      <c r="AF976" t="s">
        <v>140</v>
      </c>
      <c r="AG976">
        <v>1.5</v>
      </c>
      <c r="AH976">
        <v>2</v>
      </c>
      <c r="AI976">
        <v>85738296</v>
      </c>
      <c r="AJ976">
        <v>990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</row>
    <row r="977" spans="1:44" x14ac:dyDescent="0.2">
      <c r="A977">
        <f>ROW(Source!A502)</f>
        <v>502</v>
      </c>
      <c r="B977">
        <v>85738317</v>
      </c>
      <c r="C977">
        <v>85738299</v>
      </c>
      <c r="D977">
        <v>85164021</v>
      </c>
      <c r="E977">
        <v>1081</v>
      </c>
      <c r="F977">
        <v>1</v>
      </c>
      <c r="G977">
        <v>1081</v>
      </c>
      <c r="H977">
        <v>1</v>
      </c>
      <c r="I977" t="s">
        <v>684</v>
      </c>
      <c r="J977" t="s">
        <v>3</v>
      </c>
      <c r="K977" t="s">
        <v>685</v>
      </c>
      <c r="L977">
        <v>1191</v>
      </c>
      <c r="N977">
        <v>1013</v>
      </c>
      <c r="O977" t="s">
        <v>686</v>
      </c>
      <c r="P977" t="s">
        <v>686</v>
      </c>
      <c r="Q977">
        <v>1</v>
      </c>
      <c r="X977">
        <v>14.08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  <c r="AE977">
        <v>1</v>
      </c>
      <c r="AF977" t="s">
        <v>141</v>
      </c>
      <c r="AG977">
        <v>19.430399999999999</v>
      </c>
      <c r="AH977">
        <v>2</v>
      </c>
      <c r="AI977">
        <v>85738300</v>
      </c>
      <c r="AJ977">
        <v>991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</row>
    <row r="978" spans="1:44" x14ac:dyDescent="0.2">
      <c r="A978">
        <f>ROW(Source!A502)</f>
        <v>502</v>
      </c>
      <c r="B978">
        <v>85738318</v>
      </c>
      <c r="C978">
        <v>85738299</v>
      </c>
      <c r="D978">
        <v>85229587</v>
      </c>
      <c r="E978">
        <v>1</v>
      </c>
      <c r="F978">
        <v>1</v>
      </c>
      <c r="G978">
        <v>1081</v>
      </c>
      <c r="H978">
        <v>2</v>
      </c>
      <c r="I978" t="s">
        <v>701</v>
      </c>
      <c r="J978" t="s">
        <v>702</v>
      </c>
      <c r="K978" t="s">
        <v>703</v>
      </c>
      <c r="L978">
        <v>1368</v>
      </c>
      <c r="N978">
        <v>1011</v>
      </c>
      <c r="O978" t="s">
        <v>690</v>
      </c>
      <c r="P978" t="s">
        <v>690</v>
      </c>
      <c r="Q978">
        <v>1</v>
      </c>
      <c r="X978">
        <v>2.0499999999999998</v>
      </c>
      <c r="Y978">
        <v>0</v>
      </c>
      <c r="Z978">
        <v>5.78</v>
      </c>
      <c r="AA978">
        <v>0</v>
      </c>
      <c r="AB978">
        <v>0</v>
      </c>
      <c r="AC978">
        <v>0</v>
      </c>
      <c r="AD978">
        <v>1</v>
      </c>
      <c r="AE978">
        <v>0</v>
      </c>
      <c r="AF978" t="s">
        <v>140</v>
      </c>
      <c r="AG978">
        <v>3.0749999999999997</v>
      </c>
      <c r="AH978">
        <v>2</v>
      </c>
      <c r="AI978">
        <v>85738301</v>
      </c>
      <c r="AJ978">
        <v>992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</row>
    <row r="979" spans="1:44" x14ac:dyDescent="0.2">
      <c r="A979">
        <f>ROW(Source!A502)</f>
        <v>502</v>
      </c>
      <c r="B979">
        <v>85738319</v>
      </c>
      <c r="C979">
        <v>85738299</v>
      </c>
      <c r="D979">
        <v>85229932</v>
      </c>
      <c r="E979">
        <v>1</v>
      </c>
      <c r="F979">
        <v>1</v>
      </c>
      <c r="G979">
        <v>1081</v>
      </c>
      <c r="H979">
        <v>2</v>
      </c>
      <c r="I979" t="s">
        <v>704</v>
      </c>
      <c r="J979" t="s">
        <v>705</v>
      </c>
      <c r="K979" t="s">
        <v>706</v>
      </c>
      <c r="L979">
        <v>1368</v>
      </c>
      <c r="N979">
        <v>1011</v>
      </c>
      <c r="O979" t="s">
        <v>690</v>
      </c>
      <c r="P979" t="s">
        <v>690</v>
      </c>
      <c r="Q979">
        <v>1</v>
      </c>
      <c r="X979">
        <v>0.06</v>
      </c>
      <c r="Y979">
        <v>0</v>
      </c>
      <c r="Z979">
        <v>83.1</v>
      </c>
      <c r="AA979">
        <v>12.62</v>
      </c>
      <c r="AB979">
        <v>0</v>
      </c>
      <c r="AC979">
        <v>0</v>
      </c>
      <c r="AD979">
        <v>1</v>
      </c>
      <c r="AE979">
        <v>0</v>
      </c>
      <c r="AF979" t="s">
        <v>140</v>
      </c>
      <c r="AG979">
        <v>0.09</v>
      </c>
      <c r="AH979">
        <v>2</v>
      </c>
      <c r="AI979">
        <v>85738302</v>
      </c>
      <c r="AJ979">
        <v>993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</row>
    <row r="980" spans="1:44" x14ac:dyDescent="0.2">
      <c r="A980">
        <f>ROW(Source!A502)</f>
        <v>502</v>
      </c>
      <c r="B980">
        <v>85738320</v>
      </c>
      <c r="C980">
        <v>85738299</v>
      </c>
      <c r="D980">
        <v>85229986</v>
      </c>
      <c r="E980">
        <v>1</v>
      </c>
      <c r="F980">
        <v>1</v>
      </c>
      <c r="G980">
        <v>1081</v>
      </c>
      <c r="H980">
        <v>2</v>
      </c>
      <c r="I980" t="s">
        <v>708</v>
      </c>
      <c r="J980" t="s">
        <v>709</v>
      </c>
      <c r="K980" t="s">
        <v>710</v>
      </c>
      <c r="L980">
        <v>1368</v>
      </c>
      <c r="N980">
        <v>1011</v>
      </c>
      <c r="O980" t="s">
        <v>690</v>
      </c>
      <c r="P980" t="s">
        <v>690</v>
      </c>
      <c r="Q980">
        <v>1</v>
      </c>
      <c r="X980">
        <v>2.4</v>
      </c>
      <c r="Y980">
        <v>0</v>
      </c>
      <c r="Z980">
        <v>0.77</v>
      </c>
      <c r="AA980">
        <v>0</v>
      </c>
      <c r="AB980">
        <v>0</v>
      </c>
      <c r="AC980">
        <v>0</v>
      </c>
      <c r="AD980">
        <v>1</v>
      </c>
      <c r="AE980">
        <v>0</v>
      </c>
      <c r="AF980" t="s">
        <v>140</v>
      </c>
      <c r="AG980">
        <v>3.5999999999999996</v>
      </c>
      <c r="AH980">
        <v>2</v>
      </c>
      <c r="AI980">
        <v>85738303</v>
      </c>
      <c r="AJ980">
        <v>994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</row>
    <row r="981" spans="1:44" x14ac:dyDescent="0.2">
      <c r="A981">
        <f>ROW(Source!A502)</f>
        <v>502</v>
      </c>
      <c r="B981">
        <v>85738321</v>
      </c>
      <c r="C981">
        <v>85738299</v>
      </c>
      <c r="D981">
        <v>85230019</v>
      </c>
      <c r="E981">
        <v>1</v>
      </c>
      <c r="F981">
        <v>1</v>
      </c>
      <c r="G981">
        <v>1081</v>
      </c>
      <c r="H981">
        <v>2</v>
      </c>
      <c r="I981" t="s">
        <v>711</v>
      </c>
      <c r="J981" t="s">
        <v>712</v>
      </c>
      <c r="K981" t="s">
        <v>713</v>
      </c>
      <c r="L981">
        <v>1368</v>
      </c>
      <c r="N981">
        <v>1011</v>
      </c>
      <c r="O981" t="s">
        <v>690</v>
      </c>
      <c r="P981" t="s">
        <v>690</v>
      </c>
      <c r="Q981">
        <v>1</v>
      </c>
      <c r="X981">
        <v>2.1</v>
      </c>
      <c r="Y981">
        <v>0</v>
      </c>
      <c r="Z981">
        <v>0.47</v>
      </c>
      <c r="AA981">
        <v>0</v>
      </c>
      <c r="AB981">
        <v>0</v>
      </c>
      <c r="AC981">
        <v>0</v>
      </c>
      <c r="AD981">
        <v>1</v>
      </c>
      <c r="AE981">
        <v>0</v>
      </c>
      <c r="AF981" t="s">
        <v>140</v>
      </c>
      <c r="AG981">
        <v>3.15</v>
      </c>
      <c r="AH981">
        <v>2</v>
      </c>
      <c r="AI981">
        <v>85738304</v>
      </c>
      <c r="AJ981">
        <v>995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</row>
    <row r="982" spans="1:44" x14ac:dyDescent="0.2">
      <c r="A982">
        <f>ROW(Source!A502)</f>
        <v>502</v>
      </c>
      <c r="B982">
        <v>85738322</v>
      </c>
      <c r="C982">
        <v>85738299</v>
      </c>
      <c r="D982">
        <v>85198960</v>
      </c>
      <c r="E982">
        <v>1</v>
      </c>
      <c r="F982">
        <v>1</v>
      </c>
      <c r="G982">
        <v>1081</v>
      </c>
      <c r="H982">
        <v>3</v>
      </c>
      <c r="I982" t="s">
        <v>714</v>
      </c>
      <c r="J982" t="s">
        <v>715</v>
      </c>
      <c r="K982" t="s">
        <v>716</v>
      </c>
      <c r="L982">
        <v>1339</v>
      </c>
      <c r="N982">
        <v>1007</v>
      </c>
      <c r="O982" t="s">
        <v>694</v>
      </c>
      <c r="P982" t="s">
        <v>694</v>
      </c>
      <c r="Q982">
        <v>1</v>
      </c>
      <c r="X982">
        <v>1.1262000000000001</v>
      </c>
      <c r="Y982">
        <v>7.07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0</v>
      </c>
      <c r="AF982" t="s">
        <v>42</v>
      </c>
      <c r="AG982">
        <v>1.1262000000000001</v>
      </c>
      <c r="AH982">
        <v>2</v>
      </c>
      <c r="AI982">
        <v>85738305</v>
      </c>
      <c r="AJ982">
        <v>996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</row>
    <row r="983" spans="1:44" x14ac:dyDescent="0.2">
      <c r="A983">
        <f>ROW(Source!A502)</f>
        <v>502</v>
      </c>
      <c r="B983">
        <v>85738323</v>
      </c>
      <c r="C983">
        <v>85738299</v>
      </c>
      <c r="D983">
        <v>85201473</v>
      </c>
      <c r="E983">
        <v>1</v>
      </c>
      <c r="F983">
        <v>1</v>
      </c>
      <c r="G983">
        <v>1081</v>
      </c>
      <c r="H983">
        <v>3</v>
      </c>
      <c r="I983" t="s">
        <v>717</v>
      </c>
      <c r="J983" t="s">
        <v>718</v>
      </c>
      <c r="K983" t="s">
        <v>719</v>
      </c>
      <c r="L983">
        <v>1355</v>
      </c>
      <c r="N983">
        <v>1010</v>
      </c>
      <c r="O983" t="s">
        <v>70</v>
      </c>
      <c r="P983" t="s">
        <v>70</v>
      </c>
      <c r="Q983">
        <v>100</v>
      </c>
      <c r="X983">
        <v>1.43</v>
      </c>
      <c r="Y983">
        <v>15.04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0</v>
      </c>
      <c r="AF983" t="s">
        <v>42</v>
      </c>
      <c r="AG983">
        <v>1.43</v>
      </c>
      <c r="AH983">
        <v>2</v>
      </c>
      <c r="AI983">
        <v>85738306</v>
      </c>
      <c r="AJ983">
        <v>997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</row>
    <row r="984" spans="1:44" x14ac:dyDescent="0.2">
      <c r="A984">
        <f>ROW(Source!A502)</f>
        <v>502</v>
      </c>
      <c r="B984">
        <v>85738324</v>
      </c>
      <c r="C984">
        <v>85738299</v>
      </c>
      <c r="D984">
        <v>85201707</v>
      </c>
      <c r="E984">
        <v>1</v>
      </c>
      <c r="F984">
        <v>1</v>
      </c>
      <c r="G984">
        <v>1081</v>
      </c>
      <c r="H984">
        <v>3</v>
      </c>
      <c r="I984" t="s">
        <v>720</v>
      </c>
      <c r="J984" t="s">
        <v>721</v>
      </c>
      <c r="K984" t="s">
        <v>722</v>
      </c>
      <c r="L984">
        <v>1346</v>
      </c>
      <c r="N984">
        <v>1009</v>
      </c>
      <c r="O984" t="s">
        <v>723</v>
      </c>
      <c r="P984" t="s">
        <v>723</v>
      </c>
      <c r="Q984">
        <v>1</v>
      </c>
      <c r="X984">
        <v>2.7170000000000001</v>
      </c>
      <c r="Y984">
        <v>38.729999999999997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0</v>
      </c>
      <c r="AF984" t="s">
        <v>42</v>
      </c>
      <c r="AG984">
        <v>2.7170000000000001</v>
      </c>
      <c r="AH984">
        <v>2</v>
      </c>
      <c r="AI984">
        <v>85738307</v>
      </c>
      <c r="AJ984">
        <v>998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</row>
    <row r="985" spans="1:44" x14ac:dyDescent="0.2">
      <c r="A985">
        <f>ROW(Source!A502)</f>
        <v>502</v>
      </c>
      <c r="B985">
        <v>85738325</v>
      </c>
      <c r="C985">
        <v>85738299</v>
      </c>
      <c r="D985">
        <v>85160115</v>
      </c>
      <c r="E985">
        <v>1081</v>
      </c>
      <c r="F985">
        <v>1</v>
      </c>
      <c r="G985">
        <v>1081</v>
      </c>
      <c r="H985">
        <v>3</v>
      </c>
      <c r="I985" t="s">
        <v>835</v>
      </c>
      <c r="J985" t="s">
        <v>3</v>
      </c>
      <c r="K985" t="s">
        <v>836</v>
      </c>
      <c r="L985">
        <v>1354</v>
      </c>
      <c r="N985">
        <v>1010</v>
      </c>
      <c r="O985" t="s">
        <v>146</v>
      </c>
      <c r="P985" t="s">
        <v>146</v>
      </c>
      <c r="Q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 t="s">
        <v>42</v>
      </c>
      <c r="AG985">
        <v>0</v>
      </c>
      <c r="AH985">
        <v>3</v>
      </c>
      <c r="AI985">
        <v>-1</v>
      </c>
      <c r="AJ985" t="s">
        <v>3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</row>
    <row r="986" spans="1:44" x14ac:dyDescent="0.2">
      <c r="A986">
        <f>ROW(Source!A502)</f>
        <v>502</v>
      </c>
      <c r="B986">
        <v>85738326</v>
      </c>
      <c r="C986">
        <v>85738299</v>
      </c>
      <c r="D986">
        <v>85167120</v>
      </c>
      <c r="E986">
        <v>1081</v>
      </c>
      <c r="F986">
        <v>1</v>
      </c>
      <c r="G986">
        <v>1081</v>
      </c>
      <c r="H986">
        <v>3</v>
      </c>
      <c r="I986" t="s">
        <v>837</v>
      </c>
      <c r="J986" t="s">
        <v>3</v>
      </c>
      <c r="K986" t="s">
        <v>838</v>
      </c>
      <c r="L986">
        <v>1301</v>
      </c>
      <c r="N986">
        <v>1003</v>
      </c>
      <c r="O986" t="s">
        <v>156</v>
      </c>
      <c r="P986" t="s">
        <v>156</v>
      </c>
      <c r="Q986">
        <v>1</v>
      </c>
      <c r="X986">
        <v>102.5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 t="s">
        <v>42</v>
      </c>
      <c r="AG986">
        <v>102.5</v>
      </c>
      <c r="AH986">
        <v>3</v>
      </c>
      <c r="AI986">
        <v>-1</v>
      </c>
      <c r="AJ986" t="s">
        <v>3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</row>
    <row r="987" spans="1:44" x14ac:dyDescent="0.2">
      <c r="A987">
        <f>ROW(Source!A502)</f>
        <v>502</v>
      </c>
      <c r="B987">
        <v>85738327</v>
      </c>
      <c r="C987">
        <v>85738299</v>
      </c>
      <c r="D987">
        <v>85167120</v>
      </c>
      <c r="E987">
        <v>1081</v>
      </c>
      <c r="F987">
        <v>1</v>
      </c>
      <c r="G987">
        <v>1081</v>
      </c>
      <c r="H987">
        <v>3</v>
      </c>
      <c r="I987" t="s">
        <v>837</v>
      </c>
      <c r="J987" t="s">
        <v>3</v>
      </c>
      <c r="K987" t="s">
        <v>839</v>
      </c>
      <c r="L987">
        <v>1354</v>
      </c>
      <c r="N987">
        <v>1010</v>
      </c>
      <c r="O987" t="s">
        <v>146</v>
      </c>
      <c r="P987" t="s">
        <v>146</v>
      </c>
      <c r="Q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 t="s">
        <v>42</v>
      </c>
      <c r="AG987">
        <v>0</v>
      </c>
      <c r="AH987">
        <v>3</v>
      </c>
      <c r="AI987">
        <v>-1</v>
      </c>
      <c r="AJ987" t="s">
        <v>3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</row>
    <row r="988" spans="1:44" x14ac:dyDescent="0.2">
      <c r="A988">
        <f>ROW(Source!A502)</f>
        <v>502</v>
      </c>
      <c r="B988">
        <v>85738328</v>
      </c>
      <c r="C988">
        <v>85738299</v>
      </c>
      <c r="D988">
        <v>85179476</v>
      </c>
      <c r="E988">
        <v>1081</v>
      </c>
      <c r="F988">
        <v>1</v>
      </c>
      <c r="G988">
        <v>1081</v>
      </c>
      <c r="H988">
        <v>3</v>
      </c>
      <c r="I988" t="s">
        <v>840</v>
      </c>
      <c r="J988" t="s">
        <v>3</v>
      </c>
      <c r="K988" t="s">
        <v>841</v>
      </c>
      <c r="L988">
        <v>1354</v>
      </c>
      <c r="N988">
        <v>1010</v>
      </c>
      <c r="O988" t="s">
        <v>146</v>
      </c>
      <c r="P988" t="s">
        <v>146</v>
      </c>
      <c r="Q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 t="s">
        <v>42</v>
      </c>
      <c r="AG988">
        <v>0</v>
      </c>
      <c r="AH988">
        <v>3</v>
      </c>
      <c r="AI988">
        <v>-1</v>
      </c>
      <c r="AJ988" t="s">
        <v>3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</row>
    <row r="989" spans="1:44" x14ac:dyDescent="0.2">
      <c r="A989">
        <f>ROW(Source!A502)</f>
        <v>502</v>
      </c>
      <c r="B989">
        <v>85738329</v>
      </c>
      <c r="C989">
        <v>85738299</v>
      </c>
      <c r="D989">
        <v>85180357</v>
      </c>
      <c r="E989">
        <v>1081</v>
      </c>
      <c r="F989">
        <v>1</v>
      </c>
      <c r="G989">
        <v>1081</v>
      </c>
      <c r="H989">
        <v>3</v>
      </c>
      <c r="I989" t="s">
        <v>842</v>
      </c>
      <c r="J989" t="s">
        <v>3</v>
      </c>
      <c r="K989" t="s">
        <v>843</v>
      </c>
      <c r="L989">
        <v>1354</v>
      </c>
      <c r="N989">
        <v>1010</v>
      </c>
      <c r="O989" t="s">
        <v>146</v>
      </c>
      <c r="P989" t="s">
        <v>146</v>
      </c>
      <c r="Q989">
        <v>1</v>
      </c>
      <c r="X989">
        <v>0.9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 t="s">
        <v>42</v>
      </c>
      <c r="AG989">
        <v>0.9</v>
      </c>
      <c r="AH989">
        <v>3</v>
      </c>
      <c r="AI989">
        <v>-1</v>
      </c>
      <c r="AJ989" t="s">
        <v>3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</row>
    <row r="990" spans="1:44" x14ac:dyDescent="0.2">
      <c r="A990">
        <f>ROW(Source!A503)</f>
        <v>503</v>
      </c>
      <c r="B990">
        <v>85738317</v>
      </c>
      <c r="C990">
        <v>85738299</v>
      </c>
      <c r="D990">
        <v>85164021</v>
      </c>
      <c r="E990">
        <v>1081</v>
      </c>
      <c r="F990">
        <v>1</v>
      </c>
      <c r="G990">
        <v>1081</v>
      </c>
      <c r="H990">
        <v>1</v>
      </c>
      <c r="I990" t="s">
        <v>684</v>
      </c>
      <c r="J990" t="s">
        <v>3</v>
      </c>
      <c r="K990" t="s">
        <v>685</v>
      </c>
      <c r="L990">
        <v>1191</v>
      </c>
      <c r="N990">
        <v>1013</v>
      </c>
      <c r="O990" t="s">
        <v>686</v>
      </c>
      <c r="P990" t="s">
        <v>686</v>
      </c>
      <c r="Q990">
        <v>1</v>
      </c>
      <c r="X990">
        <v>14.08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1</v>
      </c>
      <c r="AF990" t="s">
        <v>141</v>
      </c>
      <c r="AG990">
        <v>19.430399999999999</v>
      </c>
      <c r="AH990">
        <v>2</v>
      </c>
      <c r="AI990">
        <v>85738300</v>
      </c>
      <c r="AJ990">
        <v>1007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</row>
    <row r="991" spans="1:44" x14ac:dyDescent="0.2">
      <c r="A991">
        <f>ROW(Source!A503)</f>
        <v>503</v>
      </c>
      <c r="B991">
        <v>85738318</v>
      </c>
      <c r="C991">
        <v>85738299</v>
      </c>
      <c r="D991">
        <v>85229587</v>
      </c>
      <c r="E991">
        <v>1</v>
      </c>
      <c r="F991">
        <v>1</v>
      </c>
      <c r="G991">
        <v>1081</v>
      </c>
      <c r="H991">
        <v>2</v>
      </c>
      <c r="I991" t="s">
        <v>701</v>
      </c>
      <c r="J991" t="s">
        <v>702</v>
      </c>
      <c r="K991" t="s">
        <v>703</v>
      </c>
      <c r="L991">
        <v>1368</v>
      </c>
      <c r="N991">
        <v>1011</v>
      </c>
      <c r="O991" t="s">
        <v>690</v>
      </c>
      <c r="P991" t="s">
        <v>690</v>
      </c>
      <c r="Q991">
        <v>1</v>
      </c>
      <c r="X991">
        <v>2.0499999999999998</v>
      </c>
      <c r="Y991">
        <v>0</v>
      </c>
      <c r="Z991">
        <v>5.78</v>
      </c>
      <c r="AA991">
        <v>0</v>
      </c>
      <c r="AB991">
        <v>0</v>
      </c>
      <c r="AC991">
        <v>0</v>
      </c>
      <c r="AD991">
        <v>1</v>
      </c>
      <c r="AE991">
        <v>0</v>
      </c>
      <c r="AF991" t="s">
        <v>140</v>
      </c>
      <c r="AG991">
        <v>3.0749999999999997</v>
      </c>
      <c r="AH991">
        <v>2</v>
      </c>
      <c r="AI991">
        <v>85738301</v>
      </c>
      <c r="AJ991">
        <v>1008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</row>
    <row r="992" spans="1:44" x14ac:dyDescent="0.2">
      <c r="A992">
        <f>ROW(Source!A503)</f>
        <v>503</v>
      </c>
      <c r="B992">
        <v>85738319</v>
      </c>
      <c r="C992">
        <v>85738299</v>
      </c>
      <c r="D992">
        <v>85229932</v>
      </c>
      <c r="E992">
        <v>1</v>
      </c>
      <c r="F992">
        <v>1</v>
      </c>
      <c r="G992">
        <v>1081</v>
      </c>
      <c r="H992">
        <v>2</v>
      </c>
      <c r="I992" t="s">
        <v>704</v>
      </c>
      <c r="J992" t="s">
        <v>705</v>
      </c>
      <c r="K992" t="s">
        <v>706</v>
      </c>
      <c r="L992">
        <v>1368</v>
      </c>
      <c r="N992">
        <v>1011</v>
      </c>
      <c r="O992" t="s">
        <v>690</v>
      </c>
      <c r="P992" t="s">
        <v>690</v>
      </c>
      <c r="Q992">
        <v>1</v>
      </c>
      <c r="X992">
        <v>0.06</v>
      </c>
      <c r="Y992">
        <v>0</v>
      </c>
      <c r="Z992">
        <v>83.1</v>
      </c>
      <c r="AA992">
        <v>12.62</v>
      </c>
      <c r="AB992">
        <v>0</v>
      </c>
      <c r="AC992">
        <v>0</v>
      </c>
      <c r="AD992">
        <v>1</v>
      </c>
      <c r="AE992">
        <v>0</v>
      </c>
      <c r="AF992" t="s">
        <v>140</v>
      </c>
      <c r="AG992">
        <v>0.09</v>
      </c>
      <c r="AH992">
        <v>2</v>
      </c>
      <c r="AI992">
        <v>85738302</v>
      </c>
      <c r="AJ992">
        <v>1009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</row>
    <row r="993" spans="1:44" x14ac:dyDescent="0.2">
      <c r="A993">
        <f>ROW(Source!A503)</f>
        <v>503</v>
      </c>
      <c r="B993">
        <v>85738320</v>
      </c>
      <c r="C993">
        <v>85738299</v>
      </c>
      <c r="D993">
        <v>85229986</v>
      </c>
      <c r="E993">
        <v>1</v>
      </c>
      <c r="F993">
        <v>1</v>
      </c>
      <c r="G993">
        <v>1081</v>
      </c>
      <c r="H993">
        <v>2</v>
      </c>
      <c r="I993" t="s">
        <v>708</v>
      </c>
      <c r="J993" t="s">
        <v>709</v>
      </c>
      <c r="K993" t="s">
        <v>710</v>
      </c>
      <c r="L993">
        <v>1368</v>
      </c>
      <c r="N993">
        <v>1011</v>
      </c>
      <c r="O993" t="s">
        <v>690</v>
      </c>
      <c r="P993" t="s">
        <v>690</v>
      </c>
      <c r="Q993">
        <v>1</v>
      </c>
      <c r="X993">
        <v>2.4</v>
      </c>
      <c r="Y993">
        <v>0</v>
      </c>
      <c r="Z993">
        <v>0.77</v>
      </c>
      <c r="AA993">
        <v>0</v>
      </c>
      <c r="AB993">
        <v>0</v>
      </c>
      <c r="AC993">
        <v>0</v>
      </c>
      <c r="AD993">
        <v>1</v>
      </c>
      <c r="AE993">
        <v>0</v>
      </c>
      <c r="AF993" t="s">
        <v>140</v>
      </c>
      <c r="AG993">
        <v>3.5999999999999996</v>
      </c>
      <c r="AH993">
        <v>2</v>
      </c>
      <c r="AI993">
        <v>85738303</v>
      </c>
      <c r="AJ993">
        <v>1010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</row>
    <row r="994" spans="1:44" x14ac:dyDescent="0.2">
      <c r="A994">
        <f>ROW(Source!A503)</f>
        <v>503</v>
      </c>
      <c r="B994">
        <v>85738321</v>
      </c>
      <c r="C994">
        <v>85738299</v>
      </c>
      <c r="D994">
        <v>85230019</v>
      </c>
      <c r="E994">
        <v>1</v>
      </c>
      <c r="F994">
        <v>1</v>
      </c>
      <c r="G994">
        <v>1081</v>
      </c>
      <c r="H994">
        <v>2</v>
      </c>
      <c r="I994" t="s">
        <v>711</v>
      </c>
      <c r="J994" t="s">
        <v>712</v>
      </c>
      <c r="K994" t="s">
        <v>713</v>
      </c>
      <c r="L994">
        <v>1368</v>
      </c>
      <c r="N994">
        <v>1011</v>
      </c>
      <c r="O994" t="s">
        <v>690</v>
      </c>
      <c r="P994" t="s">
        <v>690</v>
      </c>
      <c r="Q994">
        <v>1</v>
      </c>
      <c r="X994">
        <v>2.1</v>
      </c>
      <c r="Y994">
        <v>0</v>
      </c>
      <c r="Z994">
        <v>0.47</v>
      </c>
      <c r="AA994">
        <v>0</v>
      </c>
      <c r="AB994">
        <v>0</v>
      </c>
      <c r="AC994">
        <v>0</v>
      </c>
      <c r="AD994">
        <v>1</v>
      </c>
      <c r="AE994">
        <v>0</v>
      </c>
      <c r="AF994" t="s">
        <v>140</v>
      </c>
      <c r="AG994">
        <v>3.15</v>
      </c>
      <c r="AH994">
        <v>2</v>
      </c>
      <c r="AI994">
        <v>85738304</v>
      </c>
      <c r="AJ994">
        <v>1011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</row>
    <row r="995" spans="1:44" x14ac:dyDescent="0.2">
      <c r="A995">
        <f>ROW(Source!A503)</f>
        <v>503</v>
      </c>
      <c r="B995">
        <v>85738322</v>
      </c>
      <c r="C995">
        <v>85738299</v>
      </c>
      <c r="D995">
        <v>85198960</v>
      </c>
      <c r="E995">
        <v>1</v>
      </c>
      <c r="F995">
        <v>1</v>
      </c>
      <c r="G995">
        <v>1081</v>
      </c>
      <c r="H995">
        <v>3</v>
      </c>
      <c r="I995" t="s">
        <v>714</v>
      </c>
      <c r="J995" t="s">
        <v>715</v>
      </c>
      <c r="K995" t="s">
        <v>716</v>
      </c>
      <c r="L995">
        <v>1339</v>
      </c>
      <c r="N995">
        <v>1007</v>
      </c>
      <c r="O995" t="s">
        <v>694</v>
      </c>
      <c r="P995" t="s">
        <v>694</v>
      </c>
      <c r="Q995">
        <v>1</v>
      </c>
      <c r="X995">
        <v>1.1262000000000001</v>
      </c>
      <c r="Y995">
        <v>7.07</v>
      </c>
      <c r="Z995">
        <v>0</v>
      </c>
      <c r="AA995">
        <v>0</v>
      </c>
      <c r="AB995">
        <v>0</v>
      </c>
      <c r="AC995">
        <v>0</v>
      </c>
      <c r="AD995">
        <v>1</v>
      </c>
      <c r="AE995">
        <v>0</v>
      </c>
      <c r="AF995" t="s">
        <v>42</v>
      </c>
      <c r="AG995">
        <v>1.1262000000000001</v>
      </c>
      <c r="AH995">
        <v>2</v>
      </c>
      <c r="AI995">
        <v>85738305</v>
      </c>
      <c r="AJ995">
        <v>1012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</row>
    <row r="996" spans="1:44" x14ac:dyDescent="0.2">
      <c r="A996">
        <f>ROW(Source!A503)</f>
        <v>503</v>
      </c>
      <c r="B996">
        <v>85738323</v>
      </c>
      <c r="C996">
        <v>85738299</v>
      </c>
      <c r="D996">
        <v>85201473</v>
      </c>
      <c r="E996">
        <v>1</v>
      </c>
      <c r="F996">
        <v>1</v>
      </c>
      <c r="G996">
        <v>1081</v>
      </c>
      <c r="H996">
        <v>3</v>
      </c>
      <c r="I996" t="s">
        <v>717</v>
      </c>
      <c r="J996" t="s">
        <v>718</v>
      </c>
      <c r="K996" t="s">
        <v>719</v>
      </c>
      <c r="L996">
        <v>1355</v>
      </c>
      <c r="N996">
        <v>1010</v>
      </c>
      <c r="O996" t="s">
        <v>70</v>
      </c>
      <c r="P996" t="s">
        <v>70</v>
      </c>
      <c r="Q996">
        <v>100</v>
      </c>
      <c r="X996">
        <v>1.43</v>
      </c>
      <c r="Y996">
        <v>15.04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0</v>
      </c>
      <c r="AF996" t="s">
        <v>42</v>
      </c>
      <c r="AG996">
        <v>1.43</v>
      </c>
      <c r="AH996">
        <v>2</v>
      </c>
      <c r="AI996">
        <v>85738306</v>
      </c>
      <c r="AJ996">
        <v>1013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</row>
    <row r="997" spans="1:44" x14ac:dyDescent="0.2">
      <c r="A997">
        <f>ROW(Source!A503)</f>
        <v>503</v>
      </c>
      <c r="B997">
        <v>85738324</v>
      </c>
      <c r="C997">
        <v>85738299</v>
      </c>
      <c r="D997">
        <v>85201707</v>
      </c>
      <c r="E997">
        <v>1</v>
      </c>
      <c r="F997">
        <v>1</v>
      </c>
      <c r="G997">
        <v>1081</v>
      </c>
      <c r="H997">
        <v>3</v>
      </c>
      <c r="I997" t="s">
        <v>720</v>
      </c>
      <c r="J997" t="s">
        <v>721</v>
      </c>
      <c r="K997" t="s">
        <v>722</v>
      </c>
      <c r="L997">
        <v>1346</v>
      </c>
      <c r="N997">
        <v>1009</v>
      </c>
      <c r="O997" t="s">
        <v>723</v>
      </c>
      <c r="P997" t="s">
        <v>723</v>
      </c>
      <c r="Q997">
        <v>1</v>
      </c>
      <c r="X997">
        <v>2.7170000000000001</v>
      </c>
      <c r="Y997">
        <v>38.729999999999997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 t="s">
        <v>42</v>
      </c>
      <c r="AG997">
        <v>2.7170000000000001</v>
      </c>
      <c r="AH997">
        <v>2</v>
      </c>
      <c r="AI997">
        <v>85738307</v>
      </c>
      <c r="AJ997">
        <v>1014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</row>
    <row r="998" spans="1:44" x14ac:dyDescent="0.2">
      <c r="A998">
        <f>ROW(Source!A503)</f>
        <v>503</v>
      </c>
      <c r="B998">
        <v>85738325</v>
      </c>
      <c r="C998">
        <v>85738299</v>
      </c>
      <c r="D998">
        <v>85160115</v>
      </c>
      <c r="E998">
        <v>1081</v>
      </c>
      <c r="F998">
        <v>1</v>
      </c>
      <c r="G998">
        <v>1081</v>
      </c>
      <c r="H998">
        <v>3</v>
      </c>
      <c r="I998" t="s">
        <v>835</v>
      </c>
      <c r="J998" t="s">
        <v>3</v>
      </c>
      <c r="K998" t="s">
        <v>836</v>
      </c>
      <c r="L998">
        <v>1354</v>
      </c>
      <c r="N998">
        <v>1010</v>
      </c>
      <c r="O998" t="s">
        <v>146</v>
      </c>
      <c r="P998" t="s">
        <v>146</v>
      </c>
      <c r="Q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 t="s">
        <v>42</v>
      </c>
      <c r="AG998">
        <v>0</v>
      </c>
      <c r="AH998">
        <v>3</v>
      </c>
      <c r="AI998">
        <v>-1</v>
      </c>
      <c r="AJ998" t="s">
        <v>3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</row>
    <row r="999" spans="1:44" x14ac:dyDescent="0.2">
      <c r="A999">
        <f>ROW(Source!A503)</f>
        <v>503</v>
      </c>
      <c r="B999">
        <v>85738326</v>
      </c>
      <c r="C999">
        <v>85738299</v>
      </c>
      <c r="D999">
        <v>85167120</v>
      </c>
      <c r="E999">
        <v>1081</v>
      </c>
      <c r="F999">
        <v>1</v>
      </c>
      <c r="G999">
        <v>1081</v>
      </c>
      <c r="H999">
        <v>3</v>
      </c>
      <c r="I999" t="s">
        <v>837</v>
      </c>
      <c r="J999" t="s">
        <v>3</v>
      </c>
      <c r="K999" t="s">
        <v>838</v>
      </c>
      <c r="L999">
        <v>1301</v>
      </c>
      <c r="N999">
        <v>1003</v>
      </c>
      <c r="O999" t="s">
        <v>156</v>
      </c>
      <c r="P999" t="s">
        <v>156</v>
      </c>
      <c r="Q999">
        <v>1</v>
      </c>
      <c r="X999">
        <v>102.5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 t="s">
        <v>42</v>
      </c>
      <c r="AG999">
        <v>102.5</v>
      </c>
      <c r="AH999">
        <v>3</v>
      </c>
      <c r="AI999">
        <v>-1</v>
      </c>
      <c r="AJ999" t="s">
        <v>3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</row>
    <row r="1000" spans="1:44" x14ac:dyDescent="0.2">
      <c r="A1000">
        <f>ROW(Source!A503)</f>
        <v>503</v>
      </c>
      <c r="B1000">
        <v>85738327</v>
      </c>
      <c r="C1000">
        <v>85738299</v>
      </c>
      <c r="D1000">
        <v>85167120</v>
      </c>
      <c r="E1000">
        <v>1081</v>
      </c>
      <c r="F1000">
        <v>1</v>
      </c>
      <c r="G1000">
        <v>1081</v>
      </c>
      <c r="H1000">
        <v>3</v>
      </c>
      <c r="I1000" t="s">
        <v>837</v>
      </c>
      <c r="J1000" t="s">
        <v>3</v>
      </c>
      <c r="K1000" t="s">
        <v>839</v>
      </c>
      <c r="L1000">
        <v>1354</v>
      </c>
      <c r="N1000">
        <v>1010</v>
      </c>
      <c r="O1000" t="s">
        <v>146</v>
      </c>
      <c r="P1000" t="s">
        <v>146</v>
      </c>
      <c r="Q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 t="s">
        <v>42</v>
      </c>
      <c r="AG1000">
        <v>0</v>
      </c>
      <c r="AH1000">
        <v>3</v>
      </c>
      <c r="AI1000">
        <v>-1</v>
      </c>
      <c r="AJ1000" t="s">
        <v>3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</row>
    <row r="1001" spans="1:44" x14ac:dyDescent="0.2">
      <c r="A1001">
        <f>ROW(Source!A503)</f>
        <v>503</v>
      </c>
      <c r="B1001">
        <v>85738328</v>
      </c>
      <c r="C1001">
        <v>85738299</v>
      </c>
      <c r="D1001">
        <v>85179476</v>
      </c>
      <c r="E1001">
        <v>1081</v>
      </c>
      <c r="F1001">
        <v>1</v>
      </c>
      <c r="G1001">
        <v>1081</v>
      </c>
      <c r="H1001">
        <v>3</v>
      </c>
      <c r="I1001" t="s">
        <v>840</v>
      </c>
      <c r="J1001" t="s">
        <v>3</v>
      </c>
      <c r="K1001" t="s">
        <v>841</v>
      </c>
      <c r="L1001">
        <v>1354</v>
      </c>
      <c r="N1001">
        <v>1010</v>
      </c>
      <c r="O1001" t="s">
        <v>146</v>
      </c>
      <c r="P1001" t="s">
        <v>146</v>
      </c>
      <c r="Q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 t="s">
        <v>42</v>
      </c>
      <c r="AG1001">
        <v>0</v>
      </c>
      <c r="AH1001">
        <v>3</v>
      </c>
      <c r="AI1001">
        <v>-1</v>
      </c>
      <c r="AJ1001" t="s">
        <v>3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</row>
    <row r="1002" spans="1:44" x14ac:dyDescent="0.2">
      <c r="A1002">
        <f>ROW(Source!A503)</f>
        <v>503</v>
      </c>
      <c r="B1002">
        <v>85738329</v>
      </c>
      <c r="C1002">
        <v>85738299</v>
      </c>
      <c r="D1002">
        <v>85180357</v>
      </c>
      <c r="E1002">
        <v>1081</v>
      </c>
      <c r="F1002">
        <v>1</v>
      </c>
      <c r="G1002">
        <v>1081</v>
      </c>
      <c r="H1002">
        <v>3</v>
      </c>
      <c r="I1002" t="s">
        <v>842</v>
      </c>
      <c r="J1002" t="s">
        <v>3</v>
      </c>
      <c r="K1002" t="s">
        <v>843</v>
      </c>
      <c r="L1002">
        <v>1354</v>
      </c>
      <c r="N1002">
        <v>1010</v>
      </c>
      <c r="O1002" t="s">
        <v>146</v>
      </c>
      <c r="P1002" t="s">
        <v>146</v>
      </c>
      <c r="Q1002">
        <v>1</v>
      </c>
      <c r="X1002">
        <v>0.9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 t="s">
        <v>42</v>
      </c>
      <c r="AG1002">
        <v>0.9</v>
      </c>
      <c r="AH1002">
        <v>3</v>
      </c>
      <c r="AI1002">
        <v>-1</v>
      </c>
      <c r="AJ1002" t="s">
        <v>3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</row>
    <row r="1003" spans="1:44" x14ac:dyDescent="0.2">
      <c r="A1003">
        <f>ROW(Source!A520)</f>
        <v>520</v>
      </c>
      <c r="B1003">
        <v>85738379</v>
      </c>
      <c r="C1003">
        <v>85738377</v>
      </c>
      <c r="D1003">
        <v>85164021</v>
      </c>
      <c r="E1003">
        <v>1081</v>
      </c>
      <c r="F1003">
        <v>1</v>
      </c>
      <c r="G1003">
        <v>1081</v>
      </c>
      <c r="H1003">
        <v>1</v>
      </c>
      <c r="I1003" t="s">
        <v>684</v>
      </c>
      <c r="J1003" t="s">
        <v>3</v>
      </c>
      <c r="K1003" t="s">
        <v>685</v>
      </c>
      <c r="L1003">
        <v>1191</v>
      </c>
      <c r="N1003">
        <v>1013</v>
      </c>
      <c r="O1003" t="s">
        <v>686</v>
      </c>
      <c r="P1003" t="s">
        <v>686</v>
      </c>
      <c r="Q1003">
        <v>1</v>
      </c>
      <c r="X1003">
        <v>1.59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v>1</v>
      </c>
      <c r="AF1003" t="s">
        <v>141</v>
      </c>
      <c r="AG1003">
        <v>2.1941999999999999</v>
      </c>
      <c r="AH1003">
        <v>2</v>
      </c>
      <c r="AI1003">
        <v>85738379</v>
      </c>
      <c r="AJ1003">
        <v>1023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</row>
    <row r="1004" spans="1:44" x14ac:dyDescent="0.2">
      <c r="A1004">
        <f>ROW(Source!A520)</f>
        <v>520</v>
      </c>
      <c r="B1004">
        <v>85738380</v>
      </c>
      <c r="C1004">
        <v>85738377</v>
      </c>
      <c r="D1004">
        <v>85229932</v>
      </c>
      <c r="E1004">
        <v>1</v>
      </c>
      <c r="F1004">
        <v>1</v>
      </c>
      <c r="G1004">
        <v>1081</v>
      </c>
      <c r="H1004">
        <v>2</v>
      </c>
      <c r="I1004" t="s">
        <v>704</v>
      </c>
      <c r="J1004" t="s">
        <v>705</v>
      </c>
      <c r="K1004" t="s">
        <v>706</v>
      </c>
      <c r="L1004">
        <v>1368</v>
      </c>
      <c r="N1004">
        <v>1011</v>
      </c>
      <c r="O1004" t="s">
        <v>690</v>
      </c>
      <c r="P1004" t="s">
        <v>690</v>
      </c>
      <c r="Q1004">
        <v>1</v>
      </c>
      <c r="X1004">
        <v>0.06</v>
      </c>
      <c r="Y1004">
        <v>0</v>
      </c>
      <c r="Z1004">
        <v>83.1</v>
      </c>
      <c r="AA1004">
        <v>12.62</v>
      </c>
      <c r="AB1004">
        <v>0</v>
      </c>
      <c r="AC1004">
        <v>0</v>
      </c>
      <c r="AD1004">
        <v>1</v>
      </c>
      <c r="AE1004">
        <v>0</v>
      </c>
      <c r="AF1004" t="s">
        <v>140</v>
      </c>
      <c r="AG1004">
        <v>0.09</v>
      </c>
      <c r="AH1004">
        <v>2</v>
      </c>
      <c r="AI1004">
        <v>85738380</v>
      </c>
      <c r="AJ1004">
        <v>1024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</row>
    <row r="1005" spans="1:44" x14ac:dyDescent="0.2">
      <c r="A1005">
        <f>ROW(Source!A520)</f>
        <v>520</v>
      </c>
      <c r="B1005">
        <v>85738381</v>
      </c>
      <c r="C1005">
        <v>85738377</v>
      </c>
      <c r="D1005">
        <v>85229166</v>
      </c>
      <c r="E1005">
        <v>1</v>
      </c>
      <c r="F1005">
        <v>1</v>
      </c>
      <c r="G1005">
        <v>1081</v>
      </c>
      <c r="H1005">
        <v>2</v>
      </c>
      <c r="I1005" t="s">
        <v>727</v>
      </c>
      <c r="J1005" t="s">
        <v>728</v>
      </c>
      <c r="K1005" t="s">
        <v>729</v>
      </c>
      <c r="L1005">
        <v>1368</v>
      </c>
      <c r="N1005">
        <v>1011</v>
      </c>
      <c r="O1005" t="s">
        <v>690</v>
      </c>
      <c r="P1005" t="s">
        <v>690</v>
      </c>
      <c r="Q1005">
        <v>1</v>
      </c>
      <c r="X1005">
        <v>0.02</v>
      </c>
      <c r="Y1005">
        <v>0</v>
      </c>
      <c r="Z1005">
        <v>179.17</v>
      </c>
      <c r="AA1005">
        <v>16.93</v>
      </c>
      <c r="AB1005">
        <v>0</v>
      </c>
      <c r="AC1005">
        <v>0</v>
      </c>
      <c r="AD1005">
        <v>1</v>
      </c>
      <c r="AE1005">
        <v>0</v>
      </c>
      <c r="AF1005" t="s">
        <v>140</v>
      </c>
      <c r="AG1005">
        <v>0.03</v>
      </c>
      <c r="AH1005">
        <v>2</v>
      </c>
      <c r="AI1005">
        <v>85738381</v>
      </c>
      <c r="AJ1005">
        <v>1025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</row>
    <row r="1006" spans="1:44" x14ac:dyDescent="0.2">
      <c r="A1006">
        <f>ROW(Source!A520)</f>
        <v>520</v>
      </c>
      <c r="B1006">
        <v>85738382</v>
      </c>
      <c r="C1006">
        <v>85738377</v>
      </c>
      <c r="D1006">
        <v>85200671</v>
      </c>
      <c r="E1006">
        <v>1</v>
      </c>
      <c r="F1006">
        <v>1</v>
      </c>
      <c r="G1006">
        <v>1081</v>
      </c>
      <c r="H1006">
        <v>3</v>
      </c>
      <c r="I1006" t="s">
        <v>730</v>
      </c>
      <c r="J1006" t="s">
        <v>731</v>
      </c>
      <c r="K1006" t="s">
        <v>732</v>
      </c>
      <c r="L1006">
        <v>1346</v>
      </c>
      <c r="N1006">
        <v>1009</v>
      </c>
      <c r="O1006" t="s">
        <v>723</v>
      </c>
      <c r="P1006" t="s">
        <v>723</v>
      </c>
      <c r="Q1006">
        <v>1</v>
      </c>
      <c r="X1006">
        <v>0.04</v>
      </c>
      <c r="Y1006">
        <v>37.979999999999997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 t="s">
        <v>42</v>
      </c>
      <c r="AG1006">
        <v>0.04</v>
      </c>
      <c r="AH1006">
        <v>2</v>
      </c>
      <c r="AI1006">
        <v>85738382</v>
      </c>
      <c r="AJ1006">
        <v>1026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</row>
    <row r="1007" spans="1:44" x14ac:dyDescent="0.2">
      <c r="A1007">
        <f>ROW(Source!A520)</f>
        <v>520</v>
      </c>
      <c r="B1007">
        <v>85738383</v>
      </c>
      <c r="C1007">
        <v>85738377</v>
      </c>
      <c r="D1007">
        <v>85199230</v>
      </c>
      <c r="E1007">
        <v>1</v>
      </c>
      <c r="F1007">
        <v>1</v>
      </c>
      <c r="G1007">
        <v>1081</v>
      </c>
      <c r="H1007">
        <v>3</v>
      </c>
      <c r="I1007" t="s">
        <v>736</v>
      </c>
      <c r="J1007" t="s">
        <v>737</v>
      </c>
      <c r="K1007" t="s">
        <v>738</v>
      </c>
      <c r="L1007">
        <v>1348</v>
      </c>
      <c r="N1007">
        <v>1009</v>
      </c>
      <c r="O1007" t="s">
        <v>700</v>
      </c>
      <c r="P1007" t="s">
        <v>700</v>
      </c>
      <c r="Q1007">
        <v>1000</v>
      </c>
      <c r="X1007">
        <v>1E-4</v>
      </c>
      <c r="Y1007">
        <v>16214.84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 t="s">
        <v>42</v>
      </c>
      <c r="AG1007">
        <v>1E-4</v>
      </c>
      <c r="AH1007">
        <v>2</v>
      </c>
      <c r="AI1007">
        <v>85738383</v>
      </c>
      <c r="AJ1007">
        <v>1027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</row>
    <row r="1008" spans="1:44" x14ac:dyDescent="0.2">
      <c r="A1008">
        <f>ROW(Source!A520)</f>
        <v>520</v>
      </c>
      <c r="B1008">
        <v>85738384</v>
      </c>
      <c r="C1008">
        <v>85738377</v>
      </c>
      <c r="D1008">
        <v>85199398</v>
      </c>
      <c r="E1008">
        <v>1</v>
      </c>
      <c r="F1008">
        <v>1</v>
      </c>
      <c r="G1008">
        <v>1081</v>
      </c>
      <c r="H1008">
        <v>3</v>
      </c>
      <c r="I1008" t="s">
        <v>739</v>
      </c>
      <c r="J1008" t="s">
        <v>740</v>
      </c>
      <c r="K1008" t="s">
        <v>741</v>
      </c>
      <c r="L1008">
        <v>1346</v>
      </c>
      <c r="N1008">
        <v>1009</v>
      </c>
      <c r="O1008" t="s">
        <v>723</v>
      </c>
      <c r="P1008" t="s">
        <v>723</v>
      </c>
      <c r="Q1008">
        <v>1</v>
      </c>
      <c r="X1008">
        <v>0.01</v>
      </c>
      <c r="Y1008">
        <v>20.190000000000001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0</v>
      </c>
      <c r="AF1008" t="s">
        <v>42</v>
      </c>
      <c r="AG1008">
        <v>0.01</v>
      </c>
      <c r="AH1008">
        <v>2</v>
      </c>
      <c r="AI1008">
        <v>85738384</v>
      </c>
      <c r="AJ1008">
        <v>1028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</row>
    <row r="1009" spans="1:44" x14ac:dyDescent="0.2">
      <c r="A1009">
        <f>ROW(Source!A520)</f>
        <v>520</v>
      </c>
      <c r="B1009">
        <v>85738385</v>
      </c>
      <c r="C1009">
        <v>85738377</v>
      </c>
      <c r="D1009">
        <v>85219690</v>
      </c>
      <c r="E1009">
        <v>1</v>
      </c>
      <c r="F1009">
        <v>1</v>
      </c>
      <c r="G1009">
        <v>1081</v>
      </c>
      <c r="H1009">
        <v>3</v>
      </c>
      <c r="I1009" t="s">
        <v>769</v>
      </c>
      <c r="J1009" t="s">
        <v>770</v>
      </c>
      <c r="K1009" t="s">
        <v>771</v>
      </c>
      <c r="L1009">
        <v>1346</v>
      </c>
      <c r="N1009">
        <v>1009</v>
      </c>
      <c r="O1009" t="s">
        <v>723</v>
      </c>
      <c r="P1009" t="s">
        <v>723</v>
      </c>
      <c r="Q1009">
        <v>1</v>
      </c>
      <c r="X1009">
        <v>1.374E-2</v>
      </c>
      <c r="Y1009">
        <v>19.28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v>0</v>
      </c>
      <c r="AF1009" t="s">
        <v>42</v>
      </c>
      <c r="AG1009">
        <v>1.374E-2</v>
      </c>
      <c r="AH1009">
        <v>2</v>
      </c>
      <c r="AI1009">
        <v>85738385</v>
      </c>
      <c r="AJ1009">
        <v>1030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</row>
    <row r="1010" spans="1:44" x14ac:dyDescent="0.2">
      <c r="A1010">
        <f>ROW(Source!A520)</f>
        <v>520</v>
      </c>
      <c r="B1010">
        <v>85738386</v>
      </c>
      <c r="C1010">
        <v>85738377</v>
      </c>
      <c r="D1010">
        <v>85159707</v>
      </c>
      <c r="E1010">
        <v>1081</v>
      </c>
      <c r="F1010">
        <v>1</v>
      </c>
      <c r="G1010">
        <v>1081</v>
      </c>
      <c r="H1010">
        <v>3</v>
      </c>
      <c r="I1010" t="s">
        <v>852</v>
      </c>
      <c r="J1010" t="s">
        <v>3</v>
      </c>
      <c r="K1010" t="s">
        <v>867</v>
      </c>
      <c r="L1010">
        <v>1354</v>
      </c>
      <c r="N1010">
        <v>1010</v>
      </c>
      <c r="O1010" t="s">
        <v>146</v>
      </c>
      <c r="P1010" t="s">
        <v>146</v>
      </c>
      <c r="Q1010">
        <v>1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 t="s">
        <v>42</v>
      </c>
      <c r="AG1010">
        <v>1</v>
      </c>
      <c r="AH1010">
        <v>3</v>
      </c>
      <c r="AI1010">
        <v>-1</v>
      </c>
      <c r="AJ1010" t="s">
        <v>3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</row>
    <row r="1011" spans="1:44" x14ac:dyDescent="0.2">
      <c r="A1011">
        <f>ROW(Source!A520)</f>
        <v>520</v>
      </c>
      <c r="B1011">
        <v>85738387</v>
      </c>
      <c r="C1011">
        <v>85738377</v>
      </c>
      <c r="D1011">
        <v>85182708</v>
      </c>
      <c r="E1011">
        <v>1081</v>
      </c>
      <c r="F1011">
        <v>1</v>
      </c>
      <c r="G1011">
        <v>1081</v>
      </c>
      <c r="H1011">
        <v>3</v>
      </c>
      <c r="I1011" t="s">
        <v>868</v>
      </c>
      <c r="J1011" t="s">
        <v>3</v>
      </c>
      <c r="K1011" t="s">
        <v>869</v>
      </c>
      <c r="L1011">
        <v>1354</v>
      </c>
      <c r="N1011">
        <v>1010</v>
      </c>
      <c r="O1011" t="s">
        <v>146</v>
      </c>
      <c r="P1011" t="s">
        <v>146</v>
      </c>
      <c r="Q1011">
        <v>1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 t="s">
        <v>42</v>
      </c>
      <c r="AG1011">
        <v>1</v>
      </c>
      <c r="AH1011">
        <v>3</v>
      </c>
      <c r="AI1011">
        <v>-1</v>
      </c>
      <c r="AJ1011" t="s">
        <v>3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</row>
    <row r="1012" spans="1:44" x14ac:dyDescent="0.2">
      <c r="A1012">
        <f>ROW(Source!A521)</f>
        <v>521</v>
      </c>
      <c r="B1012">
        <v>85738379</v>
      </c>
      <c r="C1012">
        <v>85738377</v>
      </c>
      <c r="D1012">
        <v>85164021</v>
      </c>
      <c r="E1012">
        <v>1081</v>
      </c>
      <c r="F1012">
        <v>1</v>
      </c>
      <c r="G1012">
        <v>1081</v>
      </c>
      <c r="H1012">
        <v>1</v>
      </c>
      <c r="I1012" t="s">
        <v>684</v>
      </c>
      <c r="J1012" t="s">
        <v>3</v>
      </c>
      <c r="K1012" t="s">
        <v>685</v>
      </c>
      <c r="L1012">
        <v>1191</v>
      </c>
      <c r="N1012">
        <v>1013</v>
      </c>
      <c r="O1012" t="s">
        <v>686</v>
      </c>
      <c r="P1012" t="s">
        <v>686</v>
      </c>
      <c r="Q1012">
        <v>1</v>
      </c>
      <c r="X1012">
        <v>1.59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1</v>
      </c>
      <c r="AF1012" t="s">
        <v>141</v>
      </c>
      <c r="AG1012">
        <v>2.1941999999999999</v>
      </c>
      <c r="AH1012">
        <v>2</v>
      </c>
      <c r="AI1012">
        <v>85738379</v>
      </c>
      <c r="AJ1012">
        <v>1031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</row>
    <row r="1013" spans="1:44" x14ac:dyDescent="0.2">
      <c r="A1013">
        <f>ROW(Source!A521)</f>
        <v>521</v>
      </c>
      <c r="B1013">
        <v>85738380</v>
      </c>
      <c r="C1013">
        <v>85738377</v>
      </c>
      <c r="D1013">
        <v>85229932</v>
      </c>
      <c r="E1013">
        <v>1</v>
      </c>
      <c r="F1013">
        <v>1</v>
      </c>
      <c r="G1013">
        <v>1081</v>
      </c>
      <c r="H1013">
        <v>2</v>
      </c>
      <c r="I1013" t="s">
        <v>704</v>
      </c>
      <c r="J1013" t="s">
        <v>705</v>
      </c>
      <c r="K1013" t="s">
        <v>706</v>
      </c>
      <c r="L1013">
        <v>1368</v>
      </c>
      <c r="N1013">
        <v>1011</v>
      </c>
      <c r="O1013" t="s">
        <v>690</v>
      </c>
      <c r="P1013" t="s">
        <v>690</v>
      </c>
      <c r="Q1013">
        <v>1</v>
      </c>
      <c r="X1013">
        <v>0.06</v>
      </c>
      <c r="Y1013">
        <v>0</v>
      </c>
      <c r="Z1013">
        <v>83.1</v>
      </c>
      <c r="AA1013">
        <v>12.62</v>
      </c>
      <c r="AB1013">
        <v>0</v>
      </c>
      <c r="AC1013">
        <v>0</v>
      </c>
      <c r="AD1013">
        <v>1</v>
      </c>
      <c r="AE1013">
        <v>0</v>
      </c>
      <c r="AF1013" t="s">
        <v>140</v>
      </c>
      <c r="AG1013">
        <v>0.09</v>
      </c>
      <c r="AH1013">
        <v>2</v>
      </c>
      <c r="AI1013">
        <v>85738380</v>
      </c>
      <c r="AJ1013">
        <v>1032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</row>
    <row r="1014" spans="1:44" x14ac:dyDescent="0.2">
      <c r="A1014">
        <f>ROW(Source!A521)</f>
        <v>521</v>
      </c>
      <c r="B1014">
        <v>85738381</v>
      </c>
      <c r="C1014">
        <v>85738377</v>
      </c>
      <c r="D1014">
        <v>85229166</v>
      </c>
      <c r="E1014">
        <v>1</v>
      </c>
      <c r="F1014">
        <v>1</v>
      </c>
      <c r="G1014">
        <v>1081</v>
      </c>
      <c r="H1014">
        <v>2</v>
      </c>
      <c r="I1014" t="s">
        <v>727</v>
      </c>
      <c r="J1014" t="s">
        <v>728</v>
      </c>
      <c r="K1014" t="s">
        <v>729</v>
      </c>
      <c r="L1014">
        <v>1368</v>
      </c>
      <c r="N1014">
        <v>1011</v>
      </c>
      <c r="O1014" t="s">
        <v>690</v>
      </c>
      <c r="P1014" t="s">
        <v>690</v>
      </c>
      <c r="Q1014">
        <v>1</v>
      </c>
      <c r="X1014">
        <v>0.02</v>
      </c>
      <c r="Y1014">
        <v>0</v>
      </c>
      <c r="Z1014">
        <v>179.17</v>
      </c>
      <c r="AA1014">
        <v>16.93</v>
      </c>
      <c r="AB1014">
        <v>0</v>
      </c>
      <c r="AC1014">
        <v>0</v>
      </c>
      <c r="AD1014">
        <v>1</v>
      </c>
      <c r="AE1014">
        <v>0</v>
      </c>
      <c r="AF1014" t="s">
        <v>140</v>
      </c>
      <c r="AG1014">
        <v>0.03</v>
      </c>
      <c r="AH1014">
        <v>2</v>
      </c>
      <c r="AI1014">
        <v>85738381</v>
      </c>
      <c r="AJ1014">
        <v>1033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</row>
    <row r="1015" spans="1:44" x14ac:dyDescent="0.2">
      <c r="A1015">
        <f>ROW(Source!A521)</f>
        <v>521</v>
      </c>
      <c r="B1015">
        <v>85738382</v>
      </c>
      <c r="C1015">
        <v>85738377</v>
      </c>
      <c r="D1015">
        <v>85200671</v>
      </c>
      <c r="E1015">
        <v>1</v>
      </c>
      <c r="F1015">
        <v>1</v>
      </c>
      <c r="G1015">
        <v>1081</v>
      </c>
      <c r="H1015">
        <v>3</v>
      </c>
      <c r="I1015" t="s">
        <v>730</v>
      </c>
      <c r="J1015" t="s">
        <v>731</v>
      </c>
      <c r="K1015" t="s">
        <v>732</v>
      </c>
      <c r="L1015">
        <v>1346</v>
      </c>
      <c r="N1015">
        <v>1009</v>
      </c>
      <c r="O1015" t="s">
        <v>723</v>
      </c>
      <c r="P1015" t="s">
        <v>723</v>
      </c>
      <c r="Q1015">
        <v>1</v>
      </c>
      <c r="X1015">
        <v>0.04</v>
      </c>
      <c r="Y1015">
        <v>37.979999999999997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 t="s">
        <v>42</v>
      </c>
      <c r="AG1015">
        <v>0.04</v>
      </c>
      <c r="AH1015">
        <v>2</v>
      </c>
      <c r="AI1015">
        <v>85738382</v>
      </c>
      <c r="AJ1015">
        <v>1034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</row>
    <row r="1016" spans="1:44" x14ac:dyDescent="0.2">
      <c r="A1016">
        <f>ROW(Source!A521)</f>
        <v>521</v>
      </c>
      <c r="B1016">
        <v>85738383</v>
      </c>
      <c r="C1016">
        <v>85738377</v>
      </c>
      <c r="D1016">
        <v>85199230</v>
      </c>
      <c r="E1016">
        <v>1</v>
      </c>
      <c r="F1016">
        <v>1</v>
      </c>
      <c r="G1016">
        <v>1081</v>
      </c>
      <c r="H1016">
        <v>3</v>
      </c>
      <c r="I1016" t="s">
        <v>736</v>
      </c>
      <c r="J1016" t="s">
        <v>737</v>
      </c>
      <c r="K1016" t="s">
        <v>738</v>
      </c>
      <c r="L1016">
        <v>1348</v>
      </c>
      <c r="N1016">
        <v>1009</v>
      </c>
      <c r="O1016" t="s">
        <v>700</v>
      </c>
      <c r="P1016" t="s">
        <v>700</v>
      </c>
      <c r="Q1016">
        <v>1000</v>
      </c>
      <c r="X1016">
        <v>1E-4</v>
      </c>
      <c r="Y1016">
        <v>16214.84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0</v>
      </c>
      <c r="AF1016" t="s">
        <v>42</v>
      </c>
      <c r="AG1016">
        <v>1E-4</v>
      </c>
      <c r="AH1016">
        <v>2</v>
      </c>
      <c r="AI1016">
        <v>85738383</v>
      </c>
      <c r="AJ1016">
        <v>1035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</row>
    <row r="1017" spans="1:44" x14ac:dyDescent="0.2">
      <c r="A1017">
        <f>ROW(Source!A521)</f>
        <v>521</v>
      </c>
      <c r="B1017">
        <v>85738384</v>
      </c>
      <c r="C1017">
        <v>85738377</v>
      </c>
      <c r="D1017">
        <v>85199398</v>
      </c>
      <c r="E1017">
        <v>1</v>
      </c>
      <c r="F1017">
        <v>1</v>
      </c>
      <c r="G1017">
        <v>1081</v>
      </c>
      <c r="H1017">
        <v>3</v>
      </c>
      <c r="I1017" t="s">
        <v>739</v>
      </c>
      <c r="J1017" t="s">
        <v>740</v>
      </c>
      <c r="K1017" t="s">
        <v>741</v>
      </c>
      <c r="L1017">
        <v>1346</v>
      </c>
      <c r="N1017">
        <v>1009</v>
      </c>
      <c r="O1017" t="s">
        <v>723</v>
      </c>
      <c r="P1017" t="s">
        <v>723</v>
      </c>
      <c r="Q1017">
        <v>1</v>
      </c>
      <c r="X1017">
        <v>0.01</v>
      </c>
      <c r="Y1017">
        <v>20.190000000000001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 t="s">
        <v>42</v>
      </c>
      <c r="AG1017">
        <v>0.01</v>
      </c>
      <c r="AH1017">
        <v>2</v>
      </c>
      <c r="AI1017">
        <v>85738384</v>
      </c>
      <c r="AJ1017">
        <v>1036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</row>
    <row r="1018" spans="1:44" x14ac:dyDescent="0.2">
      <c r="A1018">
        <f>ROW(Source!A521)</f>
        <v>521</v>
      </c>
      <c r="B1018">
        <v>85738385</v>
      </c>
      <c r="C1018">
        <v>85738377</v>
      </c>
      <c r="D1018">
        <v>85219690</v>
      </c>
      <c r="E1018">
        <v>1</v>
      </c>
      <c r="F1018">
        <v>1</v>
      </c>
      <c r="G1018">
        <v>1081</v>
      </c>
      <c r="H1018">
        <v>3</v>
      </c>
      <c r="I1018" t="s">
        <v>769</v>
      </c>
      <c r="J1018" t="s">
        <v>770</v>
      </c>
      <c r="K1018" t="s">
        <v>771</v>
      </c>
      <c r="L1018">
        <v>1346</v>
      </c>
      <c r="N1018">
        <v>1009</v>
      </c>
      <c r="O1018" t="s">
        <v>723</v>
      </c>
      <c r="P1018" t="s">
        <v>723</v>
      </c>
      <c r="Q1018">
        <v>1</v>
      </c>
      <c r="X1018">
        <v>1.374E-2</v>
      </c>
      <c r="Y1018">
        <v>19.28</v>
      </c>
      <c r="Z1018">
        <v>0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 t="s">
        <v>42</v>
      </c>
      <c r="AG1018">
        <v>1.374E-2</v>
      </c>
      <c r="AH1018">
        <v>2</v>
      </c>
      <c r="AI1018">
        <v>85738385</v>
      </c>
      <c r="AJ1018">
        <v>1038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</row>
    <row r="1019" spans="1:44" x14ac:dyDescent="0.2">
      <c r="A1019">
        <f>ROW(Source!A521)</f>
        <v>521</v>
      </c>
      <c r="B1019">
        <v>85738386</v>
      </c>
      <c r="C1019">
        <v>85738377</v>
      </c>
      <c r="D1019">
        <v>85159707</v>
      </c>
      <c r="E1019">
        <v>1081</v>
      </c>
      <c r="F1019">
        <v>1</v>
      </c>
      <c r="G1019">
        <v>1081</v>
      </c>
      <c r="H1019">
        <v>3</v>
      </c>
      <c r="I1019" t="s">
        <v>852</v>
      </c>
      <c r="J1019" t="s">
        <v>3</v>
      </c>
      <c r="K1019" t="s">
        <v>867</v>
      </c>
      <c r="L1019">
        <v>1354</v>
      </c>
      <c r="N1019">
        <v>1010</v>
      </c>
      <c r="O1019" t="s">
        <v>146</v>
      </c>
      <c r="P1019" t="s">
        <v>146</v>
      </c>
      <c r="Q1019">
        <v>1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 t="s">
        <v>42</v>
      </c>
      <c r="AG1019">
        <v>1</v>
      </c>
      <c r="AH1019">
        <v>3</v>
      </c>
      <c r="AI1019">
        <v>-1</v>
      </c>
      <c r="AJ1019" t="s">
        <v>3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</row>
    <row r="1020" spans="1:44" x14ac:dyDescent="0.2">
      <c r="A1020">
        <f>ROW(Source!A521)</f>
        <v>521</v>
      </c>
      <c r="B1020">
        <v>85738387</v>
      </c>
      <c r="C1020">
        <v>85738377</v>
      </c>
      <c r="D1020">
        <v>85182708</v>
      </c>
      <c r="E1020">
        <v>1081</v>
      </c>
      <c r="F1020">
        <v>1</v>
      </c>
      <c r="G1020">
        <v>1081</v>
      </c>
      <c r="H1020">
        <v>3</v>
      </c>
      <c r="I1020" t="s">
        <v>868</v>
      </c>
      <c r="J1020" t="s">
        <v>3</v>
      </c>
      <c r="K1020" t="s">
        <v>869</v>
      </c>
      <c r="L1020">
        <v>1354</v>
      </c>
      <c r="N1020">
        <v>1010</v>
      </c>
      <c r="O1020" t="s">
        <v>146</v>
      </c>
      <c r="P1020" t="s">
        <v>146</v>
      </c>
      <c r="Q1020">
        <v>1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 t="s">
        <v>42</v>
      </c>
      <c r="AG1020">
        <v>1</v>
      </c>
      <c r="AH1020">
        <v>3</v>
      </c>
      <c r="AI1020">
        <v>-1</v>
      </c>
      <c r="AJ1020" t="s">
        <v>3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</row>
    <row r="1021" spans="1:44" x14ac:dyDescent="0.2">
      <c r="A1021">
        <f>ROW(Source!A524)</f>
        <v>524</v>
      </c>
      <c r="B1021">
        <v>85738401</v>
      </c>
      <c r="C1021">
        <v>85738399</v>
      </c>
      <c r="D1021">
        <v>85164021</v>
      </c>
      <c r="E1021">
        <v>1081</v>
      </c>
      <c r="F1021">
        <v>1</v>
      </c>
      <c r="G1021">
        <v>1081</v>
      </c>
      <c r="H1021">
        <v>1</v>
      </c>
      <c r="I1021" t="s">
        <v>684</v>
      </c>
      <c r="J1021" t="s">
        <v>3</v>
      </c>
      <c r="K1021" t="s">
        <v>685</v>
      </c>
      <c r="L1021">
        <v>1191</v>
      </c>
      <c r="N1021">
        <v>1013</v>
      </c>
      <c r="O1021" t="s">
        <v>686</v>
      </c>
      <c r="P1021" t="s">
        <v>686</v>
      </c>
      <c r="Q1021">
        <v>1</v>
      </c>
      <c r="X1021">
        <v>0.93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1</v>
      </c>
      <c r="AF1021" t="s">
        <v>141</v>
      </c>
      <c r="AG1021">
        <v>1.2833999999999999</v>
      </c>
      <c r="AH1021">
        <v>2</v>
      </c>
      <c r="AI1021">
        <v>85738401</v>
      </c>
      <c r="AJ1021">
        <v>1039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</row>
    <row r="1022" spans="1:44" x14ac:dyDescent="0.2">
      <c r="A1022">
        <f>ROW(Source!A524)</f>
        <v>524</v>
      </c>
      <c r="B1022">
        <v>85738402</v>
      </c>
      <c r="C1022">
        <v>85738399</v>
      </c>
      <c r="D1022">
        <v>85229633</v>
      </c>
      <c r="E1022">
        <v>1</v>
      </c>
      <c r="F1022">
        <v>1</v>
      </c>
      <c r="G1022">
        <v>1081</v>
      </c>
      <c r="H1022">
        <v>2</v>
      </c>
      <c r="I1022" t="s">
        <v>760</v>
      </c>
      <c r="J1022" t="s">
        <v>761</v>
      </c>
      <c r="K1022" t="s">
        <v>762</v>
      </c>
      <c r="L1022">
        <v>1368</v>
      </c>
      <c r="N1022">
        <v>1011</v>
      </c>
      <c r="O1022" t="s">
        <v>690</v>
      </c>
      <c r="P1022" t="s">
        <v>690</v>
      </c>
      <c r="Q1022">
        <v>1</v>
      </c>
      <c r="X1022">
        <v>0.26</v>
      </c>
      <c r="Y1022">
        <v>0</v>
      </c>
      <c r="Z1022">
        <v>7.11</v>
      </c>
      <c r="AA1022">
        <v>0</v>
      </c>
      <c r="AB1022">
        <v>0</v>
      </c>
      <c r="AC1022">
        <v>0</v>
      </c>
      <c r="AD1022">
        <v>1</v>
      </c>
      <c r="AE1022">
        <v>0</v>
      </c>
      <c r="AF1022" t="s">
        <v>140</v>
      </c>
      <c r="AG1022">
        <v>0.39</v>
      </c>
      <c r="AH1022">
        <v>2</v>
      </c>
      <c r="AI1022">
        <v>85738402</v>
      </c>
      <c r="AJ1022">
        <v>1040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</row>
    <row r="1023" spans="1:44" x14ac:dyDescent="0.2">
      <c r="A1023">
        <f>ROW(Source!A524)</f>
        <v>524</v>
      </c>
      <c r="B1023">
        <v>85738403</v>
      </c>
      <c r="C1023">
        <v>85738399</v>
      </c>
      <c r="D1023">
        <v>85229932</v>
      </c>
      <c r="E1023">
        <v>1</v>
      </c>
      <c r="F1023">
        <v>1</v>
      </c>
      <c r="G1023">
        <v>1081</v>
      </c>
      <c r="H1023">
        <v>2</v>
      </c>
      <c r="I1023" t="s">
        <v>704</v>
      </c>
      <c r="J1023" t="s">
        <v>705</v>
      </c>
      <c r="K1023" t="s">
        <v>706</v>
      </c>
      <c r="L1023">
        <v>1368</v>
      </c>
      <c r="N1023">
        <v>1011</v>
      </c>
      <c r="O1023" t="s">
        <v>690</v>
      </c>
      <c r="P1023" t="s">
        <v>690</v>
      </c>
      <c r="Q1023">
        <v>1</v>
      </c>
      <c r="X1023">
        <v>0.01</v>
      </c>
      <c r="Y1023">
        <v>0</v>
      </c>
      <c r="Z1023">
        <v>83.1</v>
      </c>
      <c r="AA1023">
        <v>12.62</v>
      </c>
      <c r="AB1023">
        <v>0</v>
      </c>
      <c r="AC1023">
        <v>0</v>
      </c>
      <c r="AD1023">
        <v>1</v>
      </c>
      <c r="AE1023">
        <v>0</v>
      </c>
      <c r="AF1023" t="s">
        <v>140</v>
      </c>
      <c r="AG1023">
        <v>1.4999999999999999E-2</v>
      </c>
      <c r="AH1023">
        <v>2</v>
      </c>
      <c r="AI1023">
        <v>85738403</v>
      </c>
      <c r="AJ1023">
        <v>1041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</row>
    <row r="1024" spans="1:44" x14ac:dyDescent="0.2">
      <c r="A1024">
        <f>ROW(Source!A524)</f>
        <v>524</v>
      </c>
      <c r="B1024">
        <v>85738404</v>
      </c>
      <c r="C1024">
        <v>85738399</v>
      </c>
      <c r="D1024">
        <v>85200102</v>
      </c>
      <c r="E1024">
        <v>1</v>
      </c>
      <c r="F1024">
        <v>1</v>
      </c>
      <c r="G1024">
        <v>1081</v>
      </c>
      <c r="H1024">
        <v>3</v>
      </c>
      <c r="I1024" t="s">
        <v>763</v>
      </c>
      <c r="J1024" t="s">
        <v>764</v>
      </c>
      <c r="K1024" t="s">
        <v>765</v>
      </c>
      <c r="L1024">
        <v>1348</v>
      </c>
      <c r="N1024">
        <v>1009</v>
      </c>
      <c r="O1024" t="s">
        <v>700</v>
      </c>
      <c r="P1024" t="s">
        <v>700</v>
      </c>
      <c r="Q1024">
        <v>1000</v>
      </c>
      <c r="X1024">
        <v>1.2E-4</v>
      </c>
      <c r="Y1024">
        <v>9879.51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 t="s">
        <v>42</v>
      </c>
      <c r="AG1024">
        <v>1.2E-4</v>
      </c>
      <c r="AH1024">
        <v>2</v>
      </c>
      <c r="AI1024">
        <v>85738404</v>
      </c>
      <c r="AJ1024">
        <v>1042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</row>
    <row r="1025" spans="1:44" x14ac:dyDescent="0.2">
      <c r="A1025">
        <f>ROW(Source!A524)</f>
        <v>524</v>
      </c>
      <c r="B1025">
        <v>85738405</v>
      </c>
      <c r="C1025">
        <v>85738399</v>
      </c>
      <c r="D1025">
        <v>85198911</v>
      </c>
      <c r="E1025">
        <v>1</v>
      </c>
      <c r="F1025">
        <v>1</v>
      </c>
      <c r="G1025">
        <v>1081</v>
      </c>
      <c r="H1025">
        <v>3</v>
      </c>
      <c r="I1025" t="s">
        <v>766</v>
      </c>
      <c r="J1025" t="s">
        <v>767</v>
      </c>
      <c r="K1025" t="s">
        <v>768</v>
      </c>
      <c r="L1025">
        <v>1348</v>
      </c>
      <c r="N1025">
        <v>1009</v>
      </c>
      <c r="O1025" t="s">
        <v>700</v>
      </c>
      <c r="P1025" t="s">
        <v>700</v>
      </c>
      <c r="Q1025">
        <v>1000</v>
      </c>
      <c r="X1025">
        <v>5.9999999999999995E-4</v>
      </c>
      <c r="Y1025">
        <v>17868.28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 t="s">
        <v>42</v>
      </c>
      <c r="AG1025">
        <v>5.9999999999999995E-4</v>
      </c>
      <c r="AH1025">
        <v>2</v>
      </c>
      <c r="AI1025">
        <v>85738405</v>
      </c>
      <c r="AJ1025">
        <v>1043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</row>
    <row r="1026" spans="1:44" x14ac:dyDescent="0.2">
      <c r="A1026">
        <f>ROW(Source!A524)</f>
        <v>524</v>
      </c>
      <c r="B1026">
        <v>85738406</v>
      </c>
      <c r="C1026">
        <v>85738399</v>
      </c>
      <c r="D1026">
        <v>85219690</v>
      </c>
      <c r="E1026">
        <v>1</v>
      </c>
      <c r="F1026">
        <v>1</v>
      </c>
      <c r="G1026">
        <v>1081</v>
      </c>
      <c r="H1026">
        <v>3</v>
      </c>
      <c r="I1026" t="s">
        <v>769</v>
      </c>
      <c r="J1026" t="s">
        <v>770</v>
      </c>
      <c r="K1026" t="s">
        <v>771</v>
      </c>
      <c r="L1026">
        <v>1346</v>
      </c>
      <c r="N1026">
        <v>1009</v>
      </c>
      <c r="O1026" t="s">
        <v>723</v>
      </c>
      <c r="P1026" t="s">
        <v>723</v>
      </c>
      <c r="Q1026">
        <v>1</v>
      </c>
      <c r="X1026">
        <v>0.02</v>
      </c>
      <c r="Y1026">
        <v>19.28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 t="s">
        <v>42</v>
      </c>
      <c r="AG1026">
        <v>0.02</v>
      </c>
      <c r="AH1026">
        <v>2</v>
      </c>
      <c r="AI1026">
        <v>85738406</v>
      </c>
      <c r="AJ1026">
        <v>1046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</row>
    <row r="1027" spans="1:44" x14ac:dyDescent="0.2">
      <c r="A1027">
        <f>ROW(Source!A524)</f>
        <v>524</v>
      </c>
      <c r="B1027">
        <v>85738407</v>
      </c>
      <c r="C1027">
        <v>85738399</v>
      </c>
      <c r="D1027">
        <v>85159711</v>
      </c>
      <c r="E1027">
        <v>1081</v>
      </c>
      <c r="F1027">
        <v>1</v>
      </c>
      <c r="G1027">
        <v>1081</v>
      </c>
      <c r="H1027">
        <v>3</v>
      </c>
      <c r="I1027" t="s">
        <v>852</v>
      </c>
      <c r="J1027" t="s">
        <v>3</v>
      </c>
      <c r="K1027" t="s">
        <v>870</v>
      </c>
      <c r="L1027">
        <v>1354</v>
      </c>
      <c r="N1027">
        <v>1010</v>
      </c>
      <c r="O1027" t="s">
        <v>146</v>
      </c>
      <c r="P1027" t="s">
        <v>146</v>
      </c>
      <c r="Q1027">
        <v>1</v>
      </c>
      <c r="X1027">
        <v>2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 t="s">
        <v>42</v>
      </c>
      <c r="AG1027">
        <v>2</v>
      </c>
      <c r="AH1027">
        <v>3</v>
      </c>
      <c r="AI1027">
        <v>-1</v>
      </c>
      <c r="AJ1027" t="s">
        <v>3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</row>
    <row r="1028" spans="1:44" x14ac:dyDescent="0.2">
      <c r="A1028">
        <f>ROW(Source!A524)</f>
        <v>524</v>
      </c>
      <c r="B1028">
        <v>85738408</v>
      </c>
      <c r="C1028">
        <v>85738399</v>
      </c>
      <c r="D1028">
        <v>85179477</v>
      </c>
      <c r="E1028">
        <v>1081</v>
      </c>
      <c r="F1028">
        <v>1</v>
      </c>
      <c r="G1028">
        <v>1081</v>
      </c>
      <c r="H1028">
        <v>3</v>
      </c>
      <c r="I1028" t="s">
        <v>840</v>
      </c>
      <c r="J1028" t="s">
        <v>3</v>
      </c>
      <c r="K1028" t="s">
        <v>841</v>
      </c>
      <c r="L1028">
        <v>1354</v>
      </c>
      <c r="N1028">
        <v>1010</v>
      </c>
      <c r="O1028" t="s">
        <v>146</v>
      </c>
      <c r="P1028" t="s">
        <v>146</v>
      </c>
      <c r="Q1028">
        <v>1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 t="s">
        <v>42</v>
      </c>
      <c r="AG1028">
        <v>1</v>
      </c>
      <c r="AH1028">
        <v>3</v>
      </c>
      <c r="AI1028">
        <v>-1</v>
      </c>
      <c r="AJ1028" t="s">
        <v>3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</row>
    <row r="1029" spans="1:44" x14ac:dyDescent="0.2">
      <c r="A1029">
        <f>ROW(Source!A525)</f>
        <v>525</v>
      </c>
      <c r="B1029">
        <v>85738401</v>
      </c>
      <c r="C1029">
        <v>85738399</v>
      </c>
      <c r="D1029">
        <v>85164021</v>
      </c>
      <c r="E1029">
        <v>1081</v>
      </c>
      <c r="F1029">
        <v>1</v>
      </c>
      <c r="G1029">
        <v>1081</v>
      </c>
      <c r="H1029">
        <v>1</v>
      </c>
      <c r="I1029" t="s">
        <v>684</v>
      </c>
      <c r="J1029" t="s">
        <v>3</v>
      </c>
      <c r="K1029" t="s">
        <v>685</v>
      </c>
      <c r="L1029">
        <v>1191</v>
      </c>
      <c r="N1029">
        <v>1013</v>
      </c>
      <c r="O1029" t="s">
        <v>686</v>
      </c>
      <c r="P1029" t="s">
        <v>686</v>
      </c>
      <c r="Q1029">
        <v>1</v>
      </c>
      <c r="X1029">
        <v>0.93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1</v>
      </c>
      <c r="AF1029" t="s">
        <v>141</v>
      </c>
      <c r="AG1029">
        <v>1.2833999999999999</v>
      </c>
      <c r="AH1029">
        <v>2</v>
      </c>
      <c r="AI1029">
        <v>85738401</v>
      </c>
      <c r="AJ1029">
        <v>1047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</row>
    <row r="1030" spans="1:44" x14ac:dyDescent="0.2">
      <c r="A1030">
        <f>ROW(Source!A525)</f>
        <v>525</v>
      </c>
      <c r="B1030">
        <v>85738402</v>
      </c>
      <c r="C1030">
        <v>85738399</v>
      </c>
      <c r="D1030">
        <v>85229633</v>
      </c>
      <c r="E1030">
        <v>1</v>
      </c>
      <c r="F1030">
        <v>1</v>
      </c>
      <c r="G1030">
        <v>1081</v>
      </c>
      <c r="H1030">
        <v>2</v>
      </c>
      <c r="I1030" t="s">
        <v>760</v>
      </c>
      <c r="J1030" t="s">
        <v>761</v>
      </c>
      <c r="K1030" t="s">
        <v>762</v>
      </c>
      <c r="L1030">
        <v>1368</v>
      </c>
      <c r="N1030">
        <v>1011</v>
      </c>
      <c r="O1030" t="s">
        <v>690</v>
      </c>
      <c r="P1030" t="s">
        <v>690</v>
      </c>
      <c r="Q1030">
        <v>1</v>
      </c>
      <c r="X1030">
        <v>0.26</v>
      </c>
      <c r="Y1030">
        <v>0</v>
      </c>
      <c r="Z1030">
        <v>7.11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 t="s">
        <v>140</v>
      </c>
      <c r="AG1030">
        <v>0.39</v>
      </c>
      <c r="AH1030">
        <v>2</v>
      </c>
      <c r="AI1030">
        <v>85738402</v>
      </c>
      <c r="AJ1030">
        <v>1048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</row>
    <row r="1031" spans="1:44" x14ac:dyDescent="0.2">
      <c r="A1031">
        <f>ROW(Source!A525)</f>
        <v>525</v>
      </c>
      <c r="B1031">
        <v>85738403</v>
      </c>
      <c r="C1031">
        <v>85738399</v>
      </c>
      <c r="D1031">
        <v>85229932</v>
      </c>
      <c r="E1031">
        <v>1</v>
      </c>
      <c r="F1031">
        <v>1</v>
      </c>
      <c r="G1031">
        <v>1081</v>
      </c>
      <c r="H1031">
        <v>2</v>
      </c>
      <c r="I1031" t="s">
        <v>704</v>
      </c>
      <c r="J1031" t="s">
        <v>705</v>
      </c>
      <c r="K1031" t="s">
        <v>706</v>
      </c>
      <c r="L1031">
        <v>1368</v>
      </c>
      <c r="N1031">
        <v>1011</v>
      </c>
      <c r="O1031" t="s">
        <v>690</v>
      </c>
      <c r="P1031" t="s">
        <v>690</v>
      </c>
      <c r="Q1031">
        <v>1</v>
      </c>
      <c r="X1031">
        <v>0.01</v>
      </c>
      <c r="Y1031">
        <v>0</v>
      </c>
      <c r="Z1031">
        <v>83.1</v>
      </c>
      <c r="AA1031">
        <v>12.62</v>
      </c>
      <c r="AB1031">
        <v>0</v>
      </c>
      <c r="AC1031">
        <v>0</v>
      </c>
      <c r="AD1031">
        <v>1</v>
      </c>
      <c r="AE1031">
        <v>0</v>
      </c>
      <c r="AF1031" t="s">
        <v>140</v>
      </c>
      <c r="AG1031">
        <v>1.4999999999999999E-2</v>
      </c>
      <c r="AH1031">
        <v>2</v>
      </c>
      <c r="AI1031">
        <v>85738403</v>
      </c>
      <c r="AJ1031">
        <v>1049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</row>
    <row r="1032" spans="1:44" x14ac:dyDescent="0.2">
      <c r="A1032">
        <f>ROW(Source!A525)</f>
        <v>525</v>
      </c>
      <c r="B1032">
        <v>85738404</v>
      </c>
      <c r="C1032">
        <v>85738399</v>
      </c>
      <c r="D1032">
        <v>85200102</v>
      </c>
      <c r="E1032">
        <v>1</v>
      </c>
      <c r="F1032">
        <v>1</v>
      </c>
      <c r="G1032">
        <v>1081</v>
      </c>
      <c r="H1032">
        <v>3</v>
      </c>
      <c r="I1032" t="s">
        <v>763</v>
      </c>
      <c r="J1032" t="s">
        <v>764</v>
      </c>
      <c r="K1032" t="s">
        <v>765</v>
      </c>
      <c r="L1032">
        <v>1348</v>
      </c>
      <c r="N1032">
        <v>1009</v>
      </c>
      <c r="O1032" t="s">
        <v>700</v>
      </c>
      <c r="P1032" t="s">
        <v>700</v>
      </c>
      <c r="Q1032">
        <v>1000</v>
      </c>
      <c r="X1032">
        <v>1.2E-4</v>
      </c>
      <c r="Y1032">
        <v>9879.51</v>
      </c>
      <c r="Z1032">
        <v>0</v>
      </c>
      <c r="AA1032">
        <v>0</v>
      </c>
      <c r="AB1032">
        <v>0</v>
      </c>
      <c r="AC1032">
        <v>0</v>
      </c>
      <c r="AD1032">
        <v>1</v>
      </c>
      <c r="AE1032">
        <v>0</v>
      </c>
      <c r="AF1032" t="s">
        <v>42</v>
      </c>
      <c r="AG1032">
        <v>1.2E-4</v>
      </c>
      <c r="AH1032">
        <v>2</v>
      </c>
      <c r="AI1032">
        <v>85738404</v>
      </c>
      <c r="AJ1032">
        <v>1050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</row>
    <row r="1033" spans="1:44" x14ac:dyDescent="0.2">
      <c r="A1033">
        <f>ROW(Source!A525)</f>
        <v>525</v>
      </c>
      <c r="B1033">
        <v>85738405</v>
      </c>
      <c r="C1033">
        <v>85738399</v>
      </c>
      <c r="D1033">
        <v>85198911</v>
      </c>
      <c r="E1033">
        <v>1</v>
      </c>
      <c r="F1033">
        <v>1</v>
      </c>
      <c r="G1033">
        <v>1081</v>
      </c>
      <c r="H1033">
        <v>3</v>
      </c>
      <c r="I1033" t="s">
        <v>766</v>
      </c>
      <c r="J1033" t="s">
        <v>767</v>
      </c>
      <c r="K1033" t="s">
        <v>768</v>
      </c>
      <c r="L1033">
        <v>1348</v>
      </c>
      <c r="N1033">
        <v>1009</v>
      </c>
      <c r="O1033" t="s">
        <v>700</v>
      </c>
      <c r="P1033" t="s">
        <v>700</v>
      </c>
      <c r="Q1033">
        <v>1000</v>
      </c>
      <c r="X1033">
        <v>5.9999999999999995E-4</v>
      </c>
      <c r="Y1033">
        <v>17868.28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 t="s">
        <v>42</v>
      </c>
      <c r="AG1033">
        <v>5.9999999999999995E-4</v>
      </c>
      <c r="AH1033">
        <v>2</v>
      </c>
      <c r="AI1033">
        <v>85738405</v>
      </c>
      <c r="AJ1033">
        <v>1051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</row>
    <row r="1034" spans="1:44" x14ac:dyDescent="0.2">
      <c r="A1034">
        <f>ROW(Source!A525)</f>
        <v>525</v>
      </c>
      <c r="B1034">
        <v>85738406</v>
      </c>
      <c r="C1034">
        <v>85738399</v>
      </c>
      <c r="D1034">
        <v>85219690</v>
      </c>
      <c r="E1034">
        <v>1</v>
      </c>
      <c r="F1034">
        <v>1</v>
      </c>
      <c r="G1034">
        <v>1081</v>
      </c>
      <c r="H1034">
        <v>3</v>
      </c>
      <c r="I1034" t="s">
        <v>769</v>
      </c>
      <c r="J1034" t="s">
        <v>770</v>
      </c>
      <c r="K1034" t="s">
        <v>771</v>
      </c>
      <c r="L1034">
        <v>1346</v>
      </c>
      <c r="N1034">
        <v>1009</v>
      </c>
      <c r="O1034" t="s">
        <v>723</v>
      </c>
      <c r="P1034" t="s">
        <v>723</v>
      </c>
      <c r="Q1034">
        <v>1</v>
      </c>
      <c r="X1034">
        <v>0.02</v>
      </c>
      <c r="Y1034">
        <v>19.28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 t="s">
        <v>42</v>
      </c>
      <c r="AG1034">
        <v>0.02</v>
      </c>
      <c r="AH1034">
        <v>2</v>
      </c>
      <c r="AI1034">
        <v>85738406</v>
      </c>
      <c r="AJ1034">
        <v>1054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</row>
    <row r="1035" spans="1:44" x14ac:dyDescent="0.2">
      <c r="A1035">
        <f>ROW(Source!A525)</f>
        <v>525</v>
      </c>
      <c r="B1035">
        <v>85738407</v>
      </c>
      <c r="C1035">
        <v>85738399</v>
      </c>
      <c r="D1035">
        <v>85159711</v>
      </c>
      <c r="E1035">
        <v>1081</v>
      </c>
      <c r="F1035">
        <v>1</v>
      </c>
      <c r="G1035">
        <v>1081</v>
      </c>
      <c r="H1035">
        <v>3</v>
      </c>
      <c r="I1035" t="s">
        <v>852</v>
      </c>
      <c r="J1035" t="s">
        <v>3</v>
      </c>
      <c r="K1035" t="s">
        <v>870</v>
      </c>
      <c r="L1035">
        <v>1354</v>
      </c>
      <c r="N1035">
        <v>1010</v>
      </c>
      <c r="O1035" t="s">
        <v>146</v>
      </c>
      <c r="P1035" t="s">
        <v>146</v>
      </c>
      <c r="Q1035">
        <v>1</v>
      </c>
      <c r="X1035">
        <v>2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 t="s">
        <v>42</v>
      </c>
      <c r="AG1035">
        <v>2</v>
      </c>
      <c r="AH1035">
        <v>3</v>
      </c>
      <c r="AI1035">
        <v>-1</v>
      </c>
      <c r="AJ1035" t="s">
        <v>3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</row>
    <row r="1036" spans="1:44" x14ac:dyDescent="0.2">
      <c r="A1036">
        <f>ROW(Source!A525)</f>
        <v>525</v>
      </c>
      <c r="B1036">
        <v>85738408</v>
      </c>
      <c r="C1036">
        <v>85738399</v>
      </c>
      <c r="D1036">
        <v>85179477</v>
      </c>
      <c r="E1036">
        <v>1081</v>
      </c>
      <c r="F1036">
        <v>1</v>
      </c>
      <c r="G1036">
        <v>1081</v>
      </c>
      <c r="H1036">
        <v>3</v>
      </c>
      <c r="I1036" t="s">
        <v>840</v>
      </c>
      <c r="J1036" t="s">
        <v>3</v>
      </c>
      <c r="K1036" t="s">
        <v>841</v>
      </c>
      <c r="L1036">
        <v>1354</v>
      </c>
      <c r="N1036">
        <v>1010</v>
      </c>
      <c r="O1036" t="s">
        <v>146</v>
      </c>
      <c r="P1036" t="s">
        <v>146</v>
      </c>
      <c r="Q1036">
        <v>1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 t="s">
        <v>42</v>
      </c>
      <c r="AG1036">
        <v>1</v>
      </c>
      <c r="AH1036">
        <v>3</v>
      </c>
      <c r="AI1036">
        <v>-1</v>
      </c>
      <c r="AJ1036" t="s">
        <v>3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</row>
    <row r="1037" spans="1:44" x14ac:dyDescent="0.2">
      <c r="A1037">
        <f>ROW(Source!A565)</f>
        <v>565</v>
      </c>
      <c r="B1037">
        <v>85738478</v>
      </c>
      <c r="C1037">
        <v>85738472</v>
      </c>
      <c r="D1037">
        <v>85164021</v>
      </c>
      <c r="E1037">
        <v>1081</v>
      </c>
      <c r="F1037">
        <v>1</v>
      </c>
      <c r="G1037">
        <v>1081</v>
      </c>
      <c r="H1037">
        <v>1</v>
      </c>
      <c r="I1037" t="s">
        <v>684</v>
      </c>
      <c r="J1037" t="s">
        <v>3</v>
      </c>
      <c r="K1037" t="s">
        <v>685</v>
      </c>
      <c r="L1037">
        <v>1191</v>
      </c>
      <c r="N1037">
        <v>1013</v>
      </c>
      <c r="O1037" t="s">
        <v>686</v>
      </c>
      <c r="P1037" t="s">
        <v>686</v>
      </c>
      <c r="Q1037">
        <v>1</v>
      </c>
      <c r="X1037">
        <v>15.11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1</v>
      </c>
      <c r="AF1037" t="s">
        <v>141</v>
      </c>
      <c r="AG1037">
        <v>20.851799999999994</v>
      </c>
      <c r="AH1037">
        <v>2</v>
      </c>
      <c r="AI1037">
        <v>85738478</v>
      </c>
      <c r="AJ1037">
        <v>1055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</row>
    <row r="1038" spans="1:44" x14ac:dyDescent="0.2">
      <c r="A1038">
        <f>ROW(Source!A565)</f>
        <v>565</v>
      </c>
      <c r="B1038">
        <v>85738479</v>
      </c>
      <c r="C1038">
        <v>85738472</v>
      </c>
      <c r="D1038">
        <v>85229932</v>
      </c>
      <c r="E1038">
        <v>1</v>
      </c>
      <c r="F1038">
        <v>1</v>
      </c>
      <c r="G1038">
        <v>1081</v>
      </c>
      <c r="H1038">
        <v>2</v>
      </c>
      <c r="I1038" t="s">
        <v>704</v>
      </c>
      <c r="J1038" t="s">
        <v>705</v>
      </c>
      <c r="K1038" t="s">
        <v>706</v>
      </c>
      <c r="L1038">
        <v>1368</v>
      </c>
      <c r="N1038">
        <v>1011</v>
      </c>
      <c r="O1038" t="s">
        <v>690</v>
      </c>
      <c r="P1038" t="s">
        <v>690</v>
      </c>
      <c r="Q1038">
        <v>1</v>
      </c>
      <c r="X1038">
        <v>0.16</v>
      </c>
      <c r="Y1038">
        <v>0</v>
      </c>
      <c r="Z1038">
        <v>83.1</v>
      </c>
      <c r="AA1038">
        <v>12.62</v>
      </c>
      <c r="AB1038">
        <v>0</v>
      </c>
      <c r="AC1038">
        <v>0</v>
      </c>
      <c r="AD1038">
        <v>1</v>
      </c>
      <c r="AE1038">
        <v>0</v>
      </c>
      <c r="AF1038" t="s">
        <v>140</v>
      </c>
      <c r="AG1038">
        <v>0.24</v>
      </c>
      <c r="AH1038">
        <v>2</v>
      </c>
      <c r="AI1038">
        <v>85738479</v>
      </c>
      <c r="AJ1038">
        <v>1056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</row>
    <row r="1039" spans="1:44" x14ac:dyDescent="0.2">
      <c r="A1039">
        <f>ROW(Source!A565)</f>
        <v>565</v>
      </c>
      <c r="B1039">
        <v>85738480</v>
      </c>
      <c r="C1039">
        <v>85738472</v>
      </c>
      <c r="D1039">
        <v>85200671</v>
      </c>
      <c r="E1039">
        <v>1</v>
      </c>
      <c r="F1039">
        <v>1</v>
      </c>
      <c r="G1039">
        <v>1081</v>
      </c>
      <c r="H1039">
        <v>3</v>
      </c>
      <c r="I1039" t="s">
        <v>730</v>
      </c>
      <c r="J1039" t="s">
        <v>731</v>
      </c>
      <c r="K1039" t="s">
        <v>732</v>
      </c>
      <c r="L1039">
        <v>1346</v>
      </c>
      <c r="N1039">
        <v>1009</v>
      </c>
      <c r="O1039" t="s">
        <v>723</v>
      </c>
      <c r="P1039" t="s">
        <v>723</v>
      </c>
      <c r="Q1039">
        <v>1</v>
      </c>
      <c r="X1039">
        <v>0.42</v>
      </c>
      <c r="Y1039">
        <v>37.979999999999997</v>
      </c>
      <c r="Z1039">
        <v>0</v>
      </c>
      <c r="AA1039">
        <v>0</v>
      </c>
      <c r="AB1039">
        <v>0</v>
      </c>
      <c r="AC1039">
        <v>0</v>
      </c>
      <c r="AD1039">
        <v>1</v>
      </c>
      <c r="AE1039">
        <v>0</v>
      </c>
      <c r="AF1039" t="s">
        <v>42</v>
      </c>
      <c r="AG1039">
        <v>0.42</v>
      </c>
      <c r="AH1039">
        <v>2</v>
      </c>
      <c r="AI1039">
        <v>85738480</v>
      </c>
      <c r="AJ1039">
        <v>1057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</row>
    <row r="1040" spans="1:44" x14ac:dyDescent="0.2">
      <c r="A1040">
        <f>ROW(Source!A565)</f>
        <v>565</v>
      </c>
      <c r="B1040">
        <v>85738481</v>
      </c>
      <c r="C1040">
        <v>85738472</v>
      </c>
      <c r="D1040">
        <v>85205750</v>
      </c>
      <c r="E1040">
        <v>1</v>
      </c>
      <c r="F1040">
        <v>1</v>
      </c>
      <c r="G1040">
        <v>1081</v>
      </c>
      <c r="H1040">
        <v>3</v>
      </c>
      <c r="I1040" t="s">
        <v>802</v>
      </c>
      <c r="J1040" t="s">
        <v>803</v>
      </c>
      <c r="K1040" t="s">
        <v>804</v>
      </c>
      <c r="L1040">
        <v>1346</v>
      </c>
      <c r="N1040">
        <v>1009</v>
      </c>
      <c r="O1040" t="s">
        <v>723</v>
      </c>
      <c r="P1040" t="s">
        <v>723</v>
      </c>
      <c r="Q1040">
        <v>1</v>
      </c>
      <c r="X1040">
        <v>1.302</v>
      </c>
      <c r="Y1040">
        <v>78.569999999999993</v>
      </c>
      <c r="Z1040">
        <v>0</v>
      </c>
      <c r="AA1040">
        <v>0</v>
      </c>
      <c r="AB1040">
        <v>0</v>
      </c>
      <c r="AC1040">
        <v>0</v>
      </c>
      <c r="AD1040">
        <v>1</v>
      </c>
      <c r="AE1040">
        <v>0</v>
      </c>
      <c r="AF1040" t="s">
        <v>42</v>
      </c>
      <c r="AG1040">
        <v>1.302</v>
      </c>
      <c r="AH1040">
        <v>2</v>
      </c>
      <c r="AI1040">
        <v>85738481</v>
      </c>
      <c r="AJ1040">
        <v>1058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</row>
    <row r="1041" spans="1:44" x14ac:dyDescent="0.2">
      <c r="A1041">
        <f>ROW(Source!A565)</f>
        <v>565</v>
      </c>
      <c r="B1041">
        <v>85738482</v>
      </c>
      <c r="C1041">
        <v>85738472</v>
      </c>
      <c r="D1041">
        <v>85184113</v>
      </c>
      <c r="E1041">
        <v>1081</v>
      </c>
      <c r="F1041">
        <v>1</v>
      </c>
      <c r="G1041">
        <v>1081</v>
      </c>
      <c r="H1041">
        <v>3</v>
      </c>
      <c r="I1041" t="s">
        <v>871</v>
      </c>
      <c r="J1041" t="s">
        <v>3</v>
      </c>
      <c r="K1041" t="s">
        <v>872</v>
      </c>
      <c r="L1041">
        <v>1354</v>
      </c>
      <c r="N1041">
        <v>1010</v>
      </c>
      <c r="O1041" t="s">
        <v>146</v>
      </c>
      <c r="P1041" t="s">
        <v>146</v>
      </c>
      <c r="Q1041">
        <v>1</v>
      </c>
      <c r="X1041">
        <v>100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 t="s">
        <v>42</v>
      </c>
      <c r="AG1041">
        <v>100</v>
      </c>
      <c r="AH1041">
        <v>3</v>
      </c>
      <c r="AI1041">
        <v>-1</v>
      </c>
      <c r="AJ1041" t="s">
        <v>3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</row>
    <row r="1042" spans="1:44" x14ac:dyDescent="0.2">
      <c r="A1042">
        <f>ROW(Source!A566)</f>
        <v>566</v>
      </c>
      <c r="B1042">
        <v>85738478</v>
      </c>
      <c r="C1042">
        <v>85738472</v>
      </c>
      <c r="D1042">
        <v>85164021</v>
      </c>
      <c r="E1042">
        <v>1081</v>
      </c>
      <c r="F1042">
        <v>1</v>
      </c>
      <c r="G1042">
        <v>1081</v>
      </c>
      <c r="H1042">
        <v>1</v>
      </c>
      <c r="I1042" t="s">
        <v>684</v>
      </c>
      <c r="J1042" t="s">
        <v>3</v>
      </c>
      <c r="K1042" t="s">
        <v>685</v>
      </c>
      <c r="L1042">
        <v>1191</v>
      </c>
      <c r="N1042">
        <v>1013</v>
      </c>
      <c r="O1042" t="s">
        <v>686</v>
      </c>
      <c r="P1042" t="s">
        <v>686</v>
      </c>
      <c r="Q1042">
        <v>1</v>
      </c>
      <c r="X1042">
        <v>15.11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1</v>
      </c>
      <c r="AF1042" t="s">
        <v>141</v>
      </c>
      <c r="AG1042">
        <v>20.851799999999994</v>
      </c>
      <c r="AH1042">
        <v>2</v>
      </c>
      <c r="AI1042">
        <v>85738478</v>
      </c>
      <c r="AJ1042">
        <v>1062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</row>
    <row r="1043" spans="1:44" x14ac:dyDescent="0.2">
      <c r="A1043">
        <f>ROW(Source!A566)</f>
        <v>566</v>
      </c>
      <c r="B1043">
        <v>85738479</v>
      </c>
      <c r="C1043">
        <v>85738472</v>
      </c>
      <c r="D1043">
        <v>85229932</v>
      </c>
      <c r="E1043">
        <v>1</v>
      </c>
      <c r="F1043">
        <v>1</v>
      </c>
      <c r="G1043">
        <v>1081</v>
      </c>
      <c r="H1043">
        <v>2</v>
      </c>
      <c r="I1043" t="s">
        <v>704</v>
      </c>
      <c r="J1043" t="s">
        <v>705</v>
      </c>
      <c r="K1043" t="s">
        <v>706</v>
      </c>
      <c r="L1043">
        <v>1368</v>
      </c>
      <c r="N1043">
        <v>1011</v>
      </c>
      <c r="O1043" t="s">
        <v>690</v>
      </c>
      <c r="P1043" t="s">
        <v>690</v>
      </c>
      <c r="Q1043">
        <v>1</v>
      </c>
      <c r="X1043">
        <v>0.16</v>
      </c>
      <c r="Y1043">
        <v>0</v>
      </c>
      <c r="Z1043">
        <v>83.1</v>
      </c>
      <c r="AA1043">
        <v>12.62</v>
      </c>
      <c r="AB1043">
        <v>0</v>
      </c>
      <c r="AC1043">
        <v>0</v>
      </c>
      <c r="AD1043">
        <v>1</v>
      </c>
      <c r="AE1043">
        <v>0</v>
      </c>
      <c r="AF1043" t="s">
        <v>140</v>
      </c>
      <c r="AG1043">
        <v>0.24</v>
      </c>
      <c r="AH1043">
        <v>2</v>
      </c>
      <c r="AI1043">
        <v>85738479</v>
      </c>
      <c r="AJ1043">
        <v>1063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</row>
    <row r="1044" spans="1:44" x14ac:dyDescent="0.2">
      <c r="A1044">
        <f>ROW(Source!A566)</f>
        <v>566</v>
      </c>
      <c r="B1044">
        <v>85738480</v>
      </c>
      <c r="C1044">
        <v>85738472</v>
      </c>
      <c r="D1044">
        <v>85200671</v>
      </c>
      <c r="E1044">
        <v>1</v>
      </c>
      <c r="F1044">
        <v>1</v>
      </c>
      <c r="G1044">
        <v>1081</v>
      </c>
      <c r="H1044">
        <v>3</v>
      </c>
      <c r="I1044" t="s">
        <v>730</v>
      </c>
      <c r="J1044" t="s">
        <v>731</v>
      </c>
      <c r="K1044" t="s">
        <v>732</v>
      </c>
      <c r="L1044">
        <v>1346</v>
      </c>
      <c r="N1044">
        <v>1009</v>
      </c>
      <c r="O1044" t="s">
        <v>723</v>
      </c>
      <c r="P1044" t="s">
        <v>723</v>
      </c>
      <c r="Q1044">
        <v>1</v>
      </c>
      <c r="X1044">
        <v>0.42</v>
      </c>
      <c r="Y1044">
        <v>37.979999999999997</v>
      </c>
      <c r="Z1044">
        <v>0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 t="s">
        <v>42</v>
      </c>
      <c r="AG1044">
        <v>0.42</v>
      </c>
      <c r="AH1044">
        <v>2</v>
      </c>
      <c r="AI1044">
        <v>85738480</v>
      </c>
      <c r="AJ1044">
        <v>1064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</row>
    <row r="1045" spans="1:44" x14ac:dyDescent="0.2">
      <c r="A1045">
        <f>ROW(Source!A566)</f>
        <v>566</v>
      </c>
      <c r="B1045">
        <v>85738481</v>
      </c>
      <c r="C1045">
        <v>85738472</v>
      </c>
      <c r="D1045">
        <v>85205750</v>
      </c>
      <c r="E1045">
        <v>1</v>
      </c>
      <c r="F1045">
        <v>1</v>
      </c>
      <c r="G1045">
        <v>1081</v>
      </c>
      <c r="H1045">
        <v>3</v>
      </c>
      <c r="I1045" t="s">
        <v>802</v>
      </c>
      <c r="J1045" t="s">
        <v>803</v>
      </c>
      <c r="K1045" t="s">
        <v>804</v>
      </c>
      <c r="L1045">
        <v>1346</v>
      </c>
      <c r="N1045">
        <v>1009</v>
      </c>
      <c r="O1045" t="s">
        <v>723</v>
      </c>
      <c r="P1045" t="s">
        <v>723</v>
      </c>
      <c r="Q1045">
        <v>1</v>
      </c>
      <c r="X1045">
        <v>1.302</v>
      </c>
      <c r="Y1045">
        <v>78.569999999999993</v>
      </c>
      <c r="Z1045">
        <v>0</v>
      </c>
      <c r="AA1045">
        <v>0</v>
      </c>
      <c r="AB1045">
        <v>0</v>
      </c>
      <c r="AC1045">
        <v>0</v>
      </c>
      <c r="AD1045">
        <v>1</v>
      </c>
      <c r="AE1045">
        <v>0</v>
      </c>
      <c r="AF1045" t="s">
        <v>42</v>
      </c>
      <c r="AG1045">
        <v>1.302</v>
      </c>
      <c r="AH1045">
        <v>2</v>
      </c>
      <c r="AI1045">
        <v>85738481</v>
      </c>
      <c r="AJ1045">
        <v>1065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</row>
    <row r="1046" spans="1:44" x14ac:dyDescent="0.2">
      <c r="A1046">
        <f>ROW(Source!A566)</f>
        <v>566</v>
      </c>
      <c r="B1046">
        <v>85738482</v>
      </c>
      <c r="C1046">
        <v>85738472</v>
      </c>
      <c r="D1046">
        <v>85184113</v>
      </c>
      <c r="E1046">
        <v>1081</v>
      </c>
      <c r="F1046">
        <v>1</v>
      </c>
      <c r="G1046">
        <v>1081</v>
      </c>
      <c r="H1046">
        <v>3</v>
      </c>
      <c r="I1046" t="s">
        <v>871</v>
      </c>
      <c r="J1046" t="s">
        <v>3</v>
      </c>
      <c r="K1046" t="s">
        <v>872</v>
      </c>
      <c r="L1046">
        <v>1354</v>
      </c>
      <c r="N1046">
        <v>1010</v>
      </c>
      <c r="O1046" t="s">
        <v>146</v>
      </c>
      <c r="P1046" t="s">
        <v>146</v>
      </c>
      <c r="Q1046">
        <v>1</v>
      </c>
      <c r="X1046">
        <v>100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 t="s">
        <v>42</v>
      </c>
      <c r="AG1046">
        <v>100</v>
      </c>
      <c r="AH1046">
        <v>3</v>
      </c>
      <c r="AI1046">
        <v>-1</v>
      </c>
      <c r="AJ1046" t="s">
        <v>3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</row>
    <row r="1047" spans="1:44" x14ac:dyDescent="0.2">
      <c r="A1047">
        <f>ROW(Source!A573)</f>
        <v>573</v>
      </c>
      <c r="B1047">
        <v>85738488</v>
      </c>
      <c r="C1047">
        <v>85738473</v>
      </c>
      <c r="D1047">
        <v>85164021</v>
      </c>
      <c r="E1047">
        <v>1081</v>
      </c>
      <c r="F1047">
        <v>1</v>
      </c>
      <c r="G1047">
        <v>1081</v>
      </c>
      <c r="H1047">
        <v>1</v>
      </c>
      <c r="I1047" t="s">
        <v>684</v>
      </c>
      <c r="J1047" t="s">
        <v>3</v>
      </c>
      <c r="K1047" t="s">
        <v>685</v>
      </c>
      <c r="L1047">
        <v>1191</v>
      </c>
      <c r="N1047">
        <v>1013</v>
      </c>
      <c r="O1047" t="s">
        <v>686</v>
      </c>
      <c r="P1047" t="s">
        <v>686</v>
      </c>
      <c r="Q1047">
        <v>1</v>
      </c>
      <c r="X1047">
        <v>15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1</v>
      </c>
      <c r="AF1047" t="s">
        <v>141</v>
      </c>
      <c r="AG1047">
        <v>20.7</v>
      </c>
      <c r="AH1047">
        <v>2</v>
      </c>
      <c r="AI1047">
        <v>85738488</v>
      </c>
      <c r="AJ1047">
        <v>1069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</row>
    <row r="1048" spans="1:44" x14ac:dyDescent="0.2">
      <c r="A1048">
        <f>ROW(Source!A573)</f>
        <v>573</v>
      </c>
      <c r="B1048">
        <v>85738489</v>
      </c>
      <c r="C1048">
        <v>85738473</v>
      </c>
      <c r="D1048">
        <v>85229932</v>
      </c>
      <c r="E1048">
        <v>1</v>
      </c>
      <c r="F1048">
        <v>1</v>
      </c>
      <c r="G1048">
        <v>1081</v>
      </c>
      <c r="H1048">
        <v>2</v>
      </c>
      <c r="I1048" t="s">
        <v>704</v>
      </c>
      <c r="J1048" t="s">
        <v>705</v>
      </c>
      <c r="K1048" t="s">
        <v>706</v>
      </c>
      <c r="L1048">
        <v>1368</v>
      </c>
      <c r="N1048">
        <v>1011</v>
      </c>
      <c r="O1048" t="s">
        <v>690</v>
      </c>
      <c r="P1048" t="s">
        <v>690</v>
      </c>
      <c r="Q1048">
        <v>1</v>
      </c>
      <c r="X1048">
        <v>0.15</v>
      </c>
      <c r="Y1048">
        <v>0</v>
      </c>
      <c r="Z1048">
        <v>83.1</v>
      </c>
      <c r="AA1048">
        <v>12.62</v>
      </c>
      <c r="AB1048">
        <v>0</v>
      </c>
      <c r="AC1048">
        <v>0</v>
      </c>
      <c r="AD1048">
        <v>1</v>
      </c>
      <c r="AE1048">
        <v>0</v>
      </c>
      <c r="AF1048" t="s">
        <v>140</v>
      </c>
      <c r="AG1048">
        <v>0.22499999999999998</v>
      </c>
      <c r="AH1048">
        <v>2</v>
      </c>
      <c r="AI1048">
        <v>85738489</v>
      </c>
      <c r="AJ1048">
        <v>1070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</row>
    <row r="1049" spans="1:44" x14ac:dyDescent="0.2">
      <c r="A1049">
        <f>ROW(Source!A573)</f>
        <v>573</v>
      </c>
      <c r="B1049">
        <v>85738490</v>
      </c>
      <c r="C1049">
        <v>85738473</v>
      </c>
      <c r="D1049">
        <v>85184111</v>
      </c>
      <c r="E1049">
        <v>1081</v>
      </c>
      <c r="F1049">
        <v>1</v>
      </c>
      <c r="G1049">
        <v>1081</v>
      </c>
      <c r="H1049">
        <v>3</v>
      </c>
      <c r="I1049" t="s">
        <v>871</v>
      </c>
      <c r="J1049" t="s">
        <v>3</v>
      </c>
      <c r="K1049" t="s">
        <v>873</v>
      </c>
      <c r="L1049">
        <v>1354</v>
      </c>
      <c r="N1049">
        <v>1010</v>
      </c>
      <c r="O1049" t="s">
        <v>146</v>
      </c>
      <c r="P1049" t="s">
        <v>146</v>
      </c>
      <c r="Q1049">
        <v>1</v>
      </c>
      <c r="X1049">
        <v>100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 t="s">
        <v>42</v>
      </c>
      <c r="AG1049">
        <v>100</v>
      </c>
      <c r="AH1049">
        <v>3</v>
      </c>
      <c r="AI1049">
        <v>-1</v>
      </c>
      <c r="AJ1049" t="s">
        <v>3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</row>
    <row r="1050" spans="1:44" x14ac:dyDescent="0.2">
      <c r="A1050">
        <f>ROW(Source!A574)</f>
        <v>574</v>
      </c>
      <c r="B1050">
        <v>85738488</v>
      </c>
      <c r="C1050">
        <v>85738473</v>
      </c>
      <c r="D1050">
        <v>85164021</v>
      </c>
      <c r="E1050">
        <v>1081</v>
      </c>
      <c r="F1050">
        <v>1</v>
      </c>
      <c r="G1050">
        <v>1081</v>
      </c>
      <c r="H1050">
        <v>1</v>
      </c>
      <c r="I1050" t="s">
        <v>684</v>
      </c>
      <c r="J1050" t="s">
        <v>3</v>
      </c>
      <c r="K1050" t="s">
        <v>685</v>
      </c>
      <c r="L1050">
        <v>1191</v>
      </c>
      <c r="N1050">
        <v>1013</v>
      </c>
      <c r="O1050" t="s">
        <v>686</v>
      </c>
      <c r="P1050" t="s">
        <v>686</v>
      </c>
      <c r="Q1050">
        <v>1</v>
      </c>
      <c r="X1050">
        <v>15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1</v>
      </c>
      <c r="AF1050" t="s">
        <v>141</v>
      </c>
      <c r="AG1050">
        <v>20.7</v>
      </c>
      <c r="AH1050">
        <v>2</v>
      </c>
      <c r="AI1050">
        <v>85738488</v>
      </c>
      <c r="AJ1050">
        <v>1074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</row>
    <row r="1051" spans="1:44" x14ac:dyDescent="0.2">
      <c r="A1051">
        <f>ROW(Source!A574)</f>
        <v>574</v>
      </c>
      <c r="B1051">
        <v>85738489</v>
      </c>
      <c r="C1051">
        <v>85738473</v>
      </c>
      <c r="D1051">
        <v>85229932</v>
      </c>
      <c r="E1051">
        <v>1</v>
      </c>
      <c r="F1051">
        <v>1</v>
      </c>
      <c r="G1051">
        <v>1081</v>
      </c>
      <c r="H1051">
        <v>2</v>
      </c>
      <c r="I1051" t="s">
        <v>704</v>
      </c>
      <c r="J1051" t="s">
        <v>705</v>
      </c>
      <c r="K1051" t="s">
        <v>706</v>
      </c>
      <c r="L1051">
        <v>1368</v>
      </c>
      <c r="N1051">
        <v>1011</v>
      </c>
      <c r="O1051" t="s">
        <v>690</v>
      </c>
      <c r="P1051" t="s">
        <v>690</v>
      </c>
      <c r="Q1051">
        <v>1</v>
      </c>
      <c r="X1051">
        <v>0.15</v>
      </c>
      <c r="Y1051">
        <v>0</v>
      </c>
      <c r="Z1051">
        <v>83.1</v>
      </c>
      <c r="AA1051">
        <v>12.62</v>
      </c>
      <c r="AB1051">
        <v>0</v>
      </c>
      <c r="AC1051">
        <v>0</v>
      </c>
      <c r="AD1051">
        <v>1</v>
      </c>
      <c r="AE1051">
        <v>0</v>
      </c>
      <c r="AF1051" t="s">
        <v>140</v>
      </c>
      <c r="AG1051">
        <v>0.22499999999999998</v>
      </c>
      <c r="AH1051">
        <v>2</v>
      </c>
      <c r="AI1051">
        <v>85738489</v>
      </c>
      <c r="AJ1051">
        <v>1075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</row>
    <row r="1052" spans="1:44" x14ac:dyDescent="0.2">
      <c r="A1052">
        <f>ROW(Source!A574)</f>
        <v>574</v>
      </c>
      <c r="B1052">
        <v>85738490</v>
      </c>
      <c r="C1052">
        <v>85738473</v>
      </c>
      <c r="D1052">
        <v>85184111</v>
      </c>
      <c r="E1052">
        <v>1081</v>
      </c>
      <c r="F1052">
        <v>1</v>
      </c>
      <c r="G1052">
        <v>1081</v>
      </c>
      <c r="H1052">
        <v>3</v>
      </c>
      <c r="I1052" t="s">
        <v>871</v>
      </c>
      <c r="J1052" t="s">
        <v>3</v>
      </c>
      <c r="K1052" t="s">
        <v>873</v>
      </c>
      <c r="L1052">
        <v>1354</v>
      </c>
      <c r="N1052">
        <v>1010</v>
      </c>
      <c r="O1052" t="s">
        <v>146</v>
      </c>
      <c r="P1052" t="s">
        <v>146</v>
      </c>
      <c r="Q1052">
        <v>1</v>
      </c>
      <c r="X1052">
        <v>100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 t="s">
        <v>42</v>
      </c>
      <c r="AG1052">
        <v>100</v>
      </c>
      <c r="AH1052">
        <v>3</v>
      </c>
      <c r="AI1052">
        <v>-1</v>
      </c>
      <c r="AJ1052" t="s">
        <v>3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</row>
    <row r="1053" spans="1:44" x14ac:dyDescent="0.2">
      <c r="A1053">
        <f>ROW(Source!A581)</f>
        <v>581</v>
      </c>
      <c r="B1053">
        <v>85738492</v>
      </c>
      <c r="C1053">
        <v>85738474</v>
      </c>
      <c r="D1053">
        <v>85164021</v>
      </c>
      <c r="E1053">
        <v>1081</v>
      </c>
      <c r="F1053">
        <v>1</v>
      </c>
      <c r="G1053">
        <v>1081</v>
      </c>
      <c r="H1053">
        <v>1</v>
      </c>
      <c r="I1053" t="s">
        <v>684</v>
      </c>
      <c r="J1053" t="s">
        <v>3</v>
      </c>
      <c r="K1053" t="s">
        <v>685</v>
      </c>
      <c r="L1053">
        <v>1191</v>
      </c>
      <c r="N1053">
        <v>1013</v>
      </c>
      <c r="O1053" t="s">
        <v>686</v>
      </c>
      <c r="P1053" t="s">
        <v>686</v>
      </c>
      <c r="Q1053">
        <v>1</v>
      </c>
      <c r="X1053">
        <v>16.59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v>1</v>
      </c>
      <c r="AF1053" t="s">
        <v>141</v>
      </c>
      <c r="AG1053">
        <v>22.894199999999998</v>
      </c>
      <c r="AH1053">
        <v>2</v>
      </c>
      <c r="AI1053">
        <v>85738492</v>
      </c>
      <c r="AJ1053">
        <v>1079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</row>
    <row r="1054" spans="1:44" x14ac:dyDescent="0.2">
      <c r="A1054">
        <f>ROW(Source!A581)</f>
        <v>581</v>
      </c>
      <c r="B1054">
        <v>85738493</v>
      </c>
      <c r="C1054">
        <v>85738474</v>
      </c>
      <c r="D1054">
        <v>85229932</v>
      </c>
      <c r="E1054">
        <v>1</v>
      </c>
      <c r="F1054">
        <v>1</v>
      </c>
      <c r="G1054">
        <v>1081</v>
      </c>
      <c r="H1054">
        <v>2</v>
      </c>
      <c r="I1054" t="s">
        <v>704</v>
      </c>
      <c r="J1054" t="s">
        <v>705</v>
      </c>
      <c r="K1054" t="s">
        <v>706</v>
      </c>
      <c r="L1054">
        <v>1368</v>
      </c>
      <c r="N1054">
        <v>1011</v>
      </c>
      <c r="O1054" t="s">
        <v>690</v>
      </c>
      <c r="P1054" t="s">
        <v>690</v>
      </c>
      <c r="Q1054">
        <v>1</v>
      </c>
      <c r="X1054">
        <v>0.22</v>
      </c>
      <c r="Y1054">
        <v>0</v>
      </c>
      <c r="Z1054">
        <v>83.1</v>
      </c>
      <c r="AA1054">
        <v>12.62</v>
      </c>
      <c r="AB1054">
        <v>0</v>
      </c>
      <c r="AC1054">
        <v>0</v>
      </c>
      <c r="AD1054">
        <v>1</v>
      </c>
      <c r="AE1054">
        <v>0</v>
      </c>
      <c r="AF1054" t="s">
        <v>140</v>
      </c>
      <c r="AG1054">
        <v>0.33</v>
      </c>
      <c r="AH1054">
        <v>2</v>
      </c>
      <c r="AI1054">
        <v>85738493</v>
      </c>
      <c r="AJ1054">
        <v>1080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</row>
    <row r="1055" spans="1:44" x14ac:dyDescent="0.2">
      <c r="A1055">
        <f>ROW(Source!A581)</f>
        <v>581</v>
      </c>
      <c r="B1055">
        <v>85738494</v>
      </c>
      <c r="C1055">
        <v>85738474</v>
      </c>
      <c r="D1055">
        <v>85184112</v>
      </c>
      <c r="E1055">
        <v>1081</v>
      </c>
      <c r="F1055">
        <v>1</v>
      </c>
      <c r="G1055">
        <v>1081</v>
      </c>
      <c r="H1055">
        <v>3</v>
      </c>
      <c r="I1055" t="s">
        <v>871</v>
      </c>
      <c r="J1055" t="s">
        <v>3</v>
      </c>
      <c r="K1055" t="s">
        <v>874</v>
      </c>
      <c r="L1055">
        <v>1354</v>
      </c>
      <c r="N1055">
        <v>1010</v>
      </c>
      <c r="O1055" t="s">
        <v>146</v>
      </c>
      <c r="P1055" t="s">
        <v>146</v>
      </c>
      <c r="Q1055">
        <v>1</v>
      </c>
      <c r="X1055">
        <v>100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 t="s">
        <v>42</v>
      </c>
      <c r="AG1055">
        <v>100</v>
      </c>
      <c r="AH1055">
        <v>3</v>
      </c>
      <c r="AI1055">
        <v>-1</v>
      </c>
      <c r="AJ1055" t="s">
        <v>3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</row>
    <row r="1056" spans="1:44" x14ac:dyDescent="0.2">
      <c r="A1056">
        <f>ROW(Source!A582)</f>
        <v>582</v>
      </c>
      <c r="B1056">
        <v>85738492</v>
      </c>
      <c r="C1056">
        <v>85738474</v>
      </c>
      <c r="D1056">
        <v>85164021</v>
      </c>
      <c r="E1056">
        <v>1081</v>
      </c>
      <c r="F1056">
        <v>1</v>
      </c>
      <c r="G1056">
        <v>1081</v>
      </c>
      <c r="H1056">
        <v>1</v>
      </c>
      <c r="I1056" t="s">
        <v>684</v>
      </c>
      <c r="J1056" t="s">
        <v>3</v>
      </c>
      <c r="K1056" t="s">
        <v>685</v>
      </c>
      <c r="L1056">
        <v>1191</v>
      </c>
      <c r="N1056">
        <v>1013</v>
      </c>
      <c r="O1056" t="s">
        <v>686</v>
      </c>
      <c r="P1056" t="s">
        <v>686</v>
      </c>
      <c r="Q1056">
        <v>1</v>
      </c>
      <c r="X1056">
        <v>16.59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  <c r="AE1056">
        <v>1</v>
      </c>
      <c r="AF1056" t="s">
        <v>141</v>
      </c>
      <c r="AG1056">
        <v>22.894199999999998</v>
      </c>
      <c r="AH1056">
        <v>2</v>
      </c>
      <c r="AI1056">
        <v>85738492</v>
      </c>
      <c r="AJ1056">
        <v>1082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</row>
    <row r="1057" spans="1:44" x14ac:dyDescent="0.2">
      <c r="A1057">
        <f>ROW(Source!A582)</f>
        <v>582</v>
      </c>
      <c r="B1057">
        <v>85738493</v>
      </c>
      <c r="C1057">
        <v>85738474</v>
      </c>
      <c r="D1057">
        <v>85229932</v>
      </c>
      <c r="E1057">
        <v>1</v>
      </c>
      <c r="F1057">
        <v>1</v>
      </c>
      <c r="G1057">
        <v>1081</v>
      </c>
      <c r="H1057">
        <v>2</v>
      </c>
      <c r="I1057" t="s">
        <v>704</v>
      </c>
      <c r="J1057" t="s">
        <v>705</v>
      </c>
      <c r="K1057" t="s">
        <v>706</v>
      </c>
      <c r="L1057">
        <v>1368</v>
      </c>
      <c r="N1057">
        <v>1011</v>
      </c>
      <c r="O1057" t="s">
        <v>690</v>
      </c>
      <c r="P1057" t="s">
        <v>690</v>
      </c>
      <c r="Q1057">
        <v>1</v>
      </c>
      <c r="X1057">
        <v>0.22</v>
      </c>
      <c r="Y1057">
        <v>0</v>
      </c>
      <c r="Z1057">
        <v>83.1</v>
      </c>
      <c r="AA1057">
        <v>12.62</v>
      </c>
      <c r="AB1057">
        <v>0</v>
      </c>
      <c r="AC1057">
        <v>0</v>
      </c>
      <c r="AD1057">
        <v>1</v>
      </c>
      <c r="AE1057">
        <v>0</v>
      </c>
      <c r="AF1057" t="s">
        <v>140</v>
      </c>
      <c r="AG1057">
        <v>0.33</v>
      </c>
      <c r="AH1057">
        <v>2</v>
      </c>
      <c r="AI1057">
        <v>85738493</v>
      </c>
      <c r="AJ1057">
        <v>1083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</row>
    <row r="1058" spans="1:44" x14ac:dyDescent="0.2">
      <c r="A1058">
        <f>ROW(Source!A582)</f>
        <v>582</v>
      </c>
      <c r="B1058">
        <v>85738494</v>
      </c>
      <c r="C1058">
        <v>85738474</v>
      </c>
      <c r="D1058">
        <v>85184112</v>
      </c>
      <c r="E1058">
        <v>1081</v>
      </c>
      <c r="F1058">
        <v>1</v>
      </c>
      <c r="G1058">
        <v>1081</v>
      </c>
      <c r="H1058">
        <v>3</v>
      </c>
      <c r="I1058" t="s">
        <v>871</v>
      </c>
      <c r="J1058" t="s">
        <v>3</v>
      </c>
      <c r="K1058" t="s">
        <v>874</v>
      </c>
      <c r="L1058">
        <v>1354</v>
      </c>
      <c r="N1058">
        <v>1010</v>
      </c>
      <c r="O1058" t="s">
        <v>146</v>
      </c>
      <c r="P1058" t="s">
        <v>146</v>
      </c>
      <c r="Q1058">
        <v>1</v>
      </c>
      <c r="X1058">
        <v>100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 t="s">
        <v>42</v>
      </c>
      <c r="AG1058">
        <v>100</v>
      </c>
      <c r="AH1058">
        <v>3</v>
      </c>
      <c r="AI1058">
        <v>-1</v>
      </c>
      <c r="AJ1058" t="s">
        <v>3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</row>
    <row r="1059" spans="1:44" x14ac:dyDescent="0.2">
      <c r="A1059">
        <f>ROW(Source!A585)</f>
        <v>585</v>
      </c>
      <c r="B1059">
        <v>85738501</v>
      </c>
      <c r="C1059">
        <v>85738500</v>
      </c>
      <c r="D1059">
        <v>85164021</v>
      </c>
      <c r="E1059">
        <v>1081</v>
      </c>
      <c r="F1059">
        <v>1</v>
      </c>
      <c r="G1059">
        <v>1081</v>
      </c>
      <c r="H1059">
        <v>1</v>
      </c>
      <c r="I1059" t="s">
        <v>684</v>
      </c>
      <c r="J1059" t="s">
        <v>3</v>
      </c>
      <c r="K1059" t="s">
        <v>685</v>
      </c>
      <c r="L1059">
        <v>1191</v>
      </c>
      <c r="N1059">
        <v>1013</v>
      </c>
      <c r="O1059" t="s">
        <v>686</v>
      </c>
      <c r="P1059" t="s">
        <v>686</v>
      </c>
      <c r="Q1059">
        <v>1</v>
      </c>
      <c r="X1059">
        <v>3.28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  <c r="AE1059">
        <v>1</v>
      </c>
      <c r="AF1059" t="s">
        <v>141</v>
      </c>
      <c r="AG1059">
        <v>4.5263999999999989</v>
      </c>
      <c r="AH1059">
        <v>2</v>
      </c>
      <c r="AI1059">
        <v>85738501</v>
      </c>
      <c r="AJ1059">
        <v>1085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</row>
    <row r="1060" spans="1:44" x14ac:dyDescent="0.2">
      <c r="A1060">
        <f>ROW(Source!A585)</f>
        <v>585</v>
      </c>
      <c r="B1060">
        <v>85738502</v>
      </c>
      <c r="C1060">
        <v>85738500</v>
      </c>
      <c r="D1060">
        <v>85229932</v>
      </c>
      <c r="E1060">
        <v>1</v>
      </c>
      <c r="F1060">
        <v>1</v>
      </c>
      <c r="G1060">
        <v>1081</v>
      </c>
      <c r="H1060">
        <v>2</v>
      </c>
      <c r="I1060" t="s">
        <v>704</v>
      </c>
      <c r="J1060" t="s">
        <v>705</v>
      </c>
      <c r="K1060" t="s">
        <v>706</v>
      </c>
      <c r="L1060">
        <v>1368</v>
      </c>
      <c r="N1060">
        <v>1011</v>
      </c>
      <c r="O1060" t="s">
        <v>690</v>
      </c>
      <c r="P1060" t="s">
        <v>690</v>
      </c>
      <c r="Q1060">
        <v>1</v>
      </c>
      <c r="X1060">
        <v>0.02</v>
      </c>
      <c r="Y1060">
        <v>0</v>
      </c>
      <c r="Z1060">
        <v>83.1</v>
      </c>
      <c r="AA1060">
        <v>12.62</v>
      </c>
      <c r="AB1060">
        <v>0</v>
      </c>
      <c r="AC1060">
        <v>0</v>
      </c>
      <c r="AD1060">
        <v>1</v>
      </c>
      <c r="AE1060">
        <v>0</v>
      </c>
      <c r="AF1060" t="s">
        <v>140</v>
      </c>
      <c r="AG1060">
        <v>0.03</v>
      </c>
      <c r="AH1060">
        <v>2</v>
      </c>
      <c r="AI1060">
        <v>85738502</v>
      </c>
      <c r="AJ1060">
        <v>1086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</row>
    <row r="1061" spans="1:44" x14ac:dyDescent="0.2">
      <c r="A1061">
        <f>ROW(Source!A585)</f>
        <v>585</v>
      </c>
      <c r="B1061">
        <v>85738503</v>
      </c>
      <c r="C1061">
        <v>85738500</v>
      </c>
      <c r="D1061">
        <v>85200671</v>
      </c>
      <c r="E1061">
        <v>1</v>
      </c>
      <c r="F1061">
        <v>1</v>
      </c>
      <c r="G1061">
        <v>1081</v>
      </c>
      <c r="H1061">
        <v>3</v>
      </c>
      <c r="I1061" t="s">
        <v>730</v>
      </c>
      <c r="J1061" t="s">
        <v>731</v>
      </c>
      <c r="K1061" t="s">
        <v>732</v>
      </c>
      <c r="L1061">
        <v>1346</v>
      </c>
      <c r="N1061">
        <v>1009</v>
      </c>
      <c r="O1061" t="s">
        <v>723</v>
      </c>
      <c r="P1061" t="s">
        <v>723</v>
      </c>
      <c r="Q1061">
        <v>1</v>
      </c>
      <c r="X1061">
        <v>0.21</v>
      </c>
      <c r="Y1061">
        <v>37.979999999999997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0</v>
      </c>
      <c r="AF1061" t="s">
        <v>42</v>
      </c>
      <c r="AG1061">
        <v>0.21</v>
      </c>
      <c r="AH1061">
        <v>2</v>
      </c>
      <c r="AI1061">
        <v>85738503</v>
      </c>
      <c r="AJ1061">
        <v>1087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</row>
    <row r="1062" spans="1:44" x14ac:dyDescent="0.2">
      <c r="A1062">
        <f>ROW(Source!A585)</f>
        <v>585</v>
      </c>
      <c r="B1062">
        <v>85738504</v>
      </c>
      <c r="C1062">
        <v>85738500</v>
      </c>
      <c r="D1062">
        <v>85205750</v>
      </c>
      <c r="E1062">
        <v>1</v>
      </c>
      <c r="F1062">
        <v>1</v>
      </c>
      <c r="G1062">
        <v>1081</v>
      </c>
      <c r="H1062">
        <v>3</v>
      </c>
      <c r="I1062" t="s">
        <v>802</v>
      </c>
      <c r="J1062" t="s">
        <v>803</v>
      </c>
      <c r="K1062" t="s">
        <v>804</v>
      </c>
      <c r="L1062">
        <v>1346</v>
      </c>
      <c r="N1062">
        <v>1009</v>
      </c>
      <c r="O1062" t="s">
        <v>723</v>
      </c>
      <c r="P1062" t="s">
        <v>723</v>
      </c>
      <c r="Q1062">
        <v>1</v>
      </c>
      <c r="X1062">
        <v>0.65100000000000002</v>
      </c>
      <c r="Y1062">
        <v>78.569999999999993</v>
      </c>
      <c r="Z1062">
        <v>0</v>
      </c>
      <c r="AA1062">
        <v>0</v>
      </c>
      <c r="AB1062">
        <v>0</v>
      </c>
      <c r="AC1062">
        <v>0</v>
      </c>
      <c r="AD1062">
        <v>1</v>
      </c>
      <c r="AE1062">
        <v>0</v>
      </c>
      <c r="AF1062" t="s">
        <v>42</v>
      </c>
      <c r="AG1062">
        <v>0.65100000000000002</v>
      </c>
      <c r="AH1062">
        <v>2</v>
      </c>
      <c r="AI1062">
        <v>85738504</v>
      </c>
      <c r="AJ1062">
        <v>1088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</row>
    <row r="1063" spans="1:44" x14ac:dyDescent="0.2">
      <c r="A1063">
        <f>ROW(Source!A585)</f>
        <v>585</v>
      </c>
      <c r="B1063">
        <v>85738505</v>
      </c>
      <c r="C1063">
        <v>85738500</v>
      </c>
      <c r="D1063">
        <v>85184138</v>
      </c>
      <c r="E1063">
        <v>1081</v>
      </c>
      <c r="F1063">
        <v>1</v>
      </c>
      <c r="G1063">
        <v>1081</v>
      </c>
      <c r="H1063">
        <v>3</v>
      </c>
      <c r="I1063" t="s">
        <v>875</v>
      </c>
      <c r="J1063" t="s">
        <v>3</v>
      </c>
      <c r="K1063" t="s">
        <v>876</v>
      </c>
      <c r="L1063">
        <v>1354</v>
      </c>
      <c r="N1063">
        <v>1010</v>
      </c>
      <c r="O1063" t="s">
        <v>146</v>
      </c>
      <c r="P1063" t="s">
        <v>146</v>
      </c>
      <c r="Q1063">
        <v>1</v>
      </c>
      <c r="X1063">
        <v>100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 t="s">
        <v>42</v>
      </c>
      <c r="AG1063">
        <v>100</v>
      </c>
      <c r="AH1063">
        <v>3</v>
      </c>
      <c r="AI1063">
        <v>-1</v>
      </c>
      <c r="AJ1063" t="s">
        <v>3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</row>
    <row r="1064" spans="1:44" x14ac:dyDescent="0.2">
      <c r="A1064">
        <f>ROW(Source!A586)</f>
        <v>586</v>
      </c>
      <c r="B1064">
        <v>85738501</v>
      </c>
      <c r="C1064">
        <v>85738500</v>
      </c>
      <c r="D1064">
        <v>85164021</v>
      </c>
      <c r="E1064">
        <v>1081</v>
      </c>
      <c r="F1064">
        <v>1</v>
      </c>
      <c r="G1064">
        <v>1081</v>
      </c>
      <c r="H1064">
        <v>1</v>
      </c>
      <c r="I1064" t="s">
        <v>684</v>
      </c>
      <c r="J1064" t="s">
        <v>3</v>
      </c>
      <c r="K1064" t="s">
        <v>685</v>
      </c>
      <c r="L1064">
        <v>1191</v>
      </c>
      <c r="N1064">
        <v>1013</v>
      </c>
      <c r="O1064" t="s">
        <v>686</v>
      </c>
      <c r="P1064" t="s">
        <v>686</v>
      </c>
      <c r="Q1064">
        <v>1</v>
      </c>
      <c r="X1064">
        <v>3.28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  <c r="AE1064">
        <v>1</v>
      </c>
      <c r="AF1064" t="s">
        <v>141</v>
      </c>
      <c r="AG1064">
        <v>4.5263999999999989</v>
      </c>
      <c r="AH1064">
        <v>2</v>
      </c>
      <c r="AI1064">
        <v>85738501</v>
      </c>
      <c r="AJ1064">
        <v>1090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</row>
    <row r="1065" spans="1:44" x14ac:dyDescent="0.2">
      <c r="A1065">
        <f>ROW(Source!A586)</f>
        <v>586</v>
      </c>
      <c r="B1065">
        <v>85738502</v>
      </c>
      <c r="C1065">
        <v>85738500</v>
      </c>
      <c r="D1065">
        <v>85229932</v>
      </c>
      <c r="E1065">
        <v>1</v>
      </c>
      <c r="F1065">
        <v>1</v>
      </c>
      <c r="G1065">
        <v>1081</v>
      </c>
      <c r="H1065">
        <v>2</v>
      </c>
      <c r="I1065" t="s">
        <v>704</v>
      </c>
      <c r="J1065" t="s">
        <v>705</v>
      </c>
      <c r="K1065" t="s">
        <v>706</v>
      </c>
      <c r="L1065">
        <v>1368</v>
      </c>
      <c r="N1065">
        <v>1011</v>
      </c>
      <c r="O1065" t="s">
        <v>690</v>
      </c>
      <c r="P1065" t="s">
        <v>690</v>
      </c>
      <c r="Q1065">
        <v>1</v>
      </c>
      <c r="X1065">
        <v>0.02</v>
      </c>
      <c r="Y1065">
        <v>0</v>
      </c>
      <c r="Z1065">
        <v>83.1</v>
      </c>
      <c r="AA1065">
        <v>12.62</v>
      </c>
      <c r="AB1065">
        <v>0</v>
      </c>
      <c r="AC1065">
        <v>0</v>
      </c>
      <c r="AD1065">
        <v>1</v>
      </c>
      <c r="AE1065">
        <v>0</v>
      </c>
      <c r="AF1065" t="s">
        <v>140</v>
      </c>
      <c r="AG1065">
        <v>0.03</v>
      </c>
      <c r="AH1065">
        <v>2</v>
      </c>
      <c r="AI1065">
        <v>85738502</v>
      </c>
      <c r="AJ1065">
        <v>1091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</row>
    <row r="1066" spans="1:44" x14ac:dyDescent="0.2">
      <c r="A1066">
        <f>ROW(Source!A586)</f>
        <v>586</v>
      </c>
      <c r="B1066">
        <v>85738503</v>
      </c>
      <c r="C1066">
        <v>85738500</v>
      </c>
      <c r="D1066">
        <v>85200671</v>
      </c>
      <c r="E1066">
        <v>1</v>
      </c>
      <c r="F1066">
        <v>1</v>
      </c>
      <c r="G1066">
        <v>1081</v>
      </c>
      <c r="H1066">
        <v>3</v>
      </c>
      <c r="I1066" t="s">
        <v>730</v>
      </c>
      <c r="J1066" t="s">
        <v>731</v>
      </c>
      <c r="K1066" t="s">
        <v>732</v>
      </c>
      <c r="L1066">
        <v>1346</v>
      </c>
      <c r="N1066">
        <v>1009</v>
      </c>
      <c r="O1066" t="s">
        <v>723</v>
      </c>
      <c r="P1066" t="s">
        <v>723</v>
      </c>
      <c r="Q1066">
        <v>1</v>
      </c>
      <c r="X1066">
        <v>0.21</v>
      </c>
      <c r="Y1066">
        <v>37.979999999999997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 t="s">
        <v>42</v>
      </c>
      <c r="AG1066">
        <v>0.21</v>
      </c>
      <c r="AH1066">
        <v>2</v>
      </c>
      <c r="AI1066">
        <v>85738503</v>
      </c>
      <c r="AJ1066">
        <v>1092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</row>
    <row r="1067" spans="1:44" x14ac:dyDescent="0.2">
      <c r="A1067">
        <f>ROW(Source!A586)</f>
        <v>586</v>
      </c>
      <c r="B1067">
        <v>85738504</v>
      </c>
      <c r="C1067">
        <v>85738500</v>
      </c>
      <c r="D1067">
        <v>85205750</v>
      </c>
      <c r="E1067">
        <v>1</v>
      </c>
      <c r="F1067">
        <v>1</v>
      </c>
      <c r="G1067">
        <v>1081</v>
      </c>
      <c r="H1067">
        <v>3</v>
      </c>
      <c r="I1067" t="s">
        <v>802</v>
      </c>
      <c r="J1067" t="s">
        <v>803</v>
      </c>
      <c r="K1067" t="s">
        <v>804</v>
      </c>
      <c r="L1067">
        <v>1346</v>
      </c>
      <c r="N1067">
        <v>1009</v>
      </c>
      <c r="O1067" t="s">
        <v>723</v>
      </c>
      <c r="P1067" t="s">
        <v>723</v>
      </c>
      <c r="Q1067">
        <v>1</v>
      </c>
      <c r="X1067">
        <v>0.65100000000000002</v>
      </c>
      <c r="Y1067">
        <v>78.569999999999993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0</v>
      </c>
      <c r="AF1067" t="s">
        <v>42</v>
      </c>
      <c r="AG1067">
        <v>0.65100000000000002</v>
      </c>
      <c r="AH1067">
        <v>2</v>
      </c>
      <c r="AI1067">
        <v>85738504</v>
      </c>
      <c r="AJ1067">
        <v>1093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</row>
    <row r="1068" spans="1:44" x14ac:dyDescent="0.2">
      <c r="A1068">
        <f>ROW(Source!A586)</f>
        <v>586</v>
      </c>
      <c r="B1068">
        <v>85738505</v>
      </c>
      <c r="C1068">
        <v>85738500</v>
      </c>
      <c r="D1068">
        <v>85184138</v>
      </c>
      <c r="E1068">
        <v>1081</v>
      </c>
      <c r="F1068">
        <v>1</v>
      </c>
      <c r="G1068">
        <v>1081</v>
      </c>
      <c r="H1068">
        <v>3</v>
      </c>
      <c r="I1068" t="s">
        <v>875</v>
      </c>
      <c r="J1068" t="s">
        <v>3</v>
      </c>
      <c r="K1068" t="s">
        <v>876</v>
      </c>
      <c r="L1068">
        <v>1354</v>
      </c>
      <c r="N1068">
        <v>1010</v>
      </c>
      <c r="O1068" t="s">
        <v>146</v>
      </c>
      <c r="P1068" t="s">
        <v>146</v>
      </c>
      <c r="Q1068">
        <v>1</v>
      </c>
      <c r="X1068">
        <v>100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42</v>
      </c>
      <c r="AG1068">
        <v>100</v>
      </c>
      <c r="AH1068">
        <v>3</v>
      </c>
      <c r="AI1068">
        <v>-1</v>
      </c>
      <c r="AJ1068" t="s">
        <v>3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</row>
    <row r="1069" spans="1:44" x14ac:dyDescent="0.2">
      <c r="A1069">
        <f>ROW(Source!A589)</f>
        <v>589</v>
      </c>
      <c r="B1069">
        <v>85738519</v>
      </c>
      <c r="C1069">
        <v>85738517</v>
      </c>
      <c r="D1069">
        <v>85164021</v>
      </c>
      <c r="E1069">
        <v>1081</v>
      </c>
      <c r="F1069">
        <v>1</v>
      </c>
      <c r="G1069">
        <v>1081</v>
      </c>
      <c r="H1069">
        <v>1</v>
      </c>
      <c r="I1069" t="s">
        <v>684</v>
      </c>
      <c r="J1069" t="s">
        <v>3</v>
      </c>
      <c r="K1069" t="s">
        <v>685</v>
      </c>
      <c r="L1069">
        <v>1191</v>
      </c>
      <c r="N1069">
        <v>1013</v>
      </c>
      <c r="O1069" t="s">
        <v>686</v>
      </c>
      <c r="P1069" t="s">
        <v>686</v>
      </c>
      <c r="Q1069">
        <v>1</v>
      </c>
      <c r="X1069">
        <v>33.700000000000003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  <c r="AE1069">
        <v>1</v>
      </c>
      <c r="AF1069" t="s">
        <v>141</v>
      </c>
      <c r="AG1069">
        <v>46.506</v>
      </c>
      <c r="AH1069">
        <v>2</v>
      </c>
      <c r="AI1069">
        <v>85738519</v>
      </c>
      <c r="AJ1069">
        <v>1095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</row>
    <row r="1070" spans="1:44" x14ac:dyDescent="0.2">
      <c r="A1070">
        <f>ROW(Source!A589)</f>
        <v>589</v>
      </c>
      <c r="B1070">
        <v>85738520</v>
      </c>
      <c r="C1070">
        <v>85738517</v>
      </c>
      <c r="D1070">
        <v>85184435</v>
      </c>
      <c r="E1070">
        <v>1081</v>
      </c>
      <c r="F1070">
        <v>1</v>
      </c>
      <c r="G1070">
        <v>1081</v>
      </c>
      <c r="H1070">
        <v>3</v>
      </c>
      <c r="I1070" t="s">
        <v>877</v>
      </c>
      <c r="J1070" t="s">
        <v>3</v>
      </c>
      <c r="K1070" t="s">
        <v>878</v>
      </c>
      <c r="L1070">
        <v>1301</v>
      </c>
      <c r="N1070">
        <v>1003</v>
      </c>
      <c r="O1070" t="s">
        <v>156</v>
      </c>
      <c r="P1070" t="s">
        <v>156</v>
      </c>
      <c r="Q1070">
        <v>1</v>
      </c>
      <c r="X1070">
        <v>100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 t="s">
        <v>42</v>
      </c>
      <c r="AG1070">
        <v>100</v>
      </c>
      <c r="AH1070">
        <v>3</v>
      </c>
      <c r="AI1070">
        <v>-1</v>
      </c>
      <c r="AJ1070" t="s">
        <v>3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</row>
    <row r="1071" spans="1:44" x14ac:dyDescent="0.2">
      <c r="A1071">
        <f>ROW(Source!A590)</f>
        <v>590</v>
      </c>
      <c r="B1071">
        <v>85738519</v>
      </c>
      <c r="C1071">
        <v>85738517</v>
      </c>
      <c r="D1071">
        <v>85164021</v>
      </c>
      <c r="E1071">
        <v>1081</v>
      </c>
      <c r="F1071">
        <v>1</v>
      </c>
      <c r="G1071">
        <v>1081</v>
      </c>
      <c r="H1071">
        <v>1</v>
      </c>
      <c r="I1071" t="s">
        <v>684</v>
      </c>
      <c r="J1071" t="s">
        <v>3</v>
      </c>
      <c r="K1071" t="s">
        <v>685</v>
      </c>
      <c r="L1071">
        <v>1191</v>
      </c>
      <c r="N1071">
        <v>1013</v>
      </c>
      <c r="O1071" t="s">
        <v>686</v>
      </c>
      <c r="P1071" t="s">
        <v>686</v>
      </c>
      <c r="Q1071">
        <v>1</v>
      </c>
      <c r="X1071">
        <v>33.700000000000003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  <c r="AE1071">
        <v>1</v>
      </c>
      <c r="AF1071" t="s">
        <v>141</v>
      </c>
      <c r="AG1071">
        <v>46.506</v>
      </c>
      <c r="AH1071">
        <v>2</v>
      </c>
      <c r="AI1071">
        <v>85738519</v>
      </c>
      <c r="AJ1071">
        <v>1097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</row>
    <row r="1072" spans="1:44" x14ac:dyDescent="0.2">
      <c r="A1072">
        <f>ROW(Source!A590)</f>
        <v>590</v>
      </c>
      <c r="B1072">
        <v>85738520</v>
      </c>
      <c r="C1072">
        <v>85738517</v>
      </c>
      <c r="D1072">
        <v>85184435</v>
      </c>
      <c r="E1072">
        <v>1081</v>
      </c>
      <c r="F1072">
        <v>1</v>
      </c>
      <c r="G1072">
        <v>1081</v>
      </c>
      <c r="H1072">
        <v>3</v>
      </c>
      <c r="I1072" t="s">
        <v>877</v>
      </c>
      <c r="J1072" t="s">
        <v>3</v>
      </c>
      <c r="K1072" t="s">
        <v>878</v>
      </c>
      <c r="L1072">
        <v>1301</v>
      </c>
      <c r="N1072">
        <v>1003</v>
      </c>
      <c r="O1072" t="s">
        <v>156</v>
      </c>
      <c r="P1072" t="s">
        <v>156</v>
      </c>
      <c r="Q1072">
        <v>1</v>
      </c>
      <c r="X1072">
        <v>100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 t="s">
        <v>42</v>
      </c>
      <c r="AG1072">
        <v>100</v>
      </c>
      <c r="AH1072">
        <v>3</v>
      </c>
      <c r="AI1072">
        <v>-1</v>
      </c>
      <c r="AJ1072" t="s">
        <v>3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</row>
    <row r="1073" spans="1:44" x14ac:dyDescent="0.2">
      <c r="A1073">
        <f>ROW(Source!A628)</f>
        <v>628</v>
      </c>
      <c r="B1073">
        <v>85739162</v>
      </c>
      <c r="C1073">
        <v>85739143</v>
      </c>
      <c r="D1073">
        <v>85164021</v>
      </c>
      <c r="E1073">
        <v>1081</v>
      </c>
      <c r="F1073">
        <v>1</v>
      </c>
      <c r="G1073">
        <v>1081</v>
      </c>
      <c r="H1073">
        <v>1</v>
      </c>
      <c r="I1073" t="s">
        <v>684</v>
      </c>
      <c r="J1073" t="s">
        <v>3</v>
      </c>
      <c r="K1073" t="s">
        <v>685</v>
      </c>
      <c r="L1073">
        <v>1191</v>
      </c>
      <c r="N1073">
        <v>1013</v>
      </c>
      <c r="O1073" t="s">
        <v>686</v>
      </c>
      <c r="P1073" t="s">
        <v>686</v>
      </c>
      <c r="Q1073">
        <v>1</v>
      </c>
      <c r="X1073">
        <v>13.4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  <c r="AE1073">
        <v>1</v>
      </c>
      <c r="AF1073" t="s">
        <v>141</v>
      </c>
      <c r="AG1073">
        <v>18.491999999999997</v>
      </c>
      <c r="AH1073">
        <v>2</v>
      </c>
      <c r="AI1073">
        <v>85739144</v>
      </c>
      <c r="AJ1073">
        <v>1099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</row>
    <row r="1074" spans="1:44" x14ac:dyDescent="0.2">
      <c r="A1074">
        <f>ROW(Source!A628)</f>
        <v>628</v>
      </c>
      <c r="B1074">
        <v>85739163</v>
      </c>
      <c r="C1074">
        <v>85739143</v>
      </c>
      <c r="D1074">
        <v>85229587</v>
      </c>
      <c r="E1074">
        <v>1</v>
      </c>
      <c r="F1074">
        <v>1</v>
      </c>
      <c r="G1074">
        <v>1081</v>
      </c>
      <c r="H1074">
        <v>2</v>
      </c>
      <c r="I1074" t="s">
        <v>701</v>
      </c>
      <c r="J1074" t="s">
        <v>702</v>
      </c>
      <c r="K1074" t="s">
        <v>703</v>
      </c>
      <c r="L1074">
        <v>1368</v>
      </c>
      <c r="N1074">
        <v>1011</v>
      </c>
      <c r="O1074" t="s">
        <v>690</v>
      </c>
      <c r="P1074" t="s">
        <v>690</v>
      </c>
      <c r="Q1074">
        <v>1</v>
      </c>
      <c r="X1074">
        <v>0.4</v>
      </c>
      <c r="Y1074">
        <v>0</v>
      </c>
      <c r="Z1074">
        <v>5.78</v>
      </c>
      <c r="AA1074">
        <v>0</v>
      </c>
      <c r="AB1074">
        <v>0</v>
      </c>
      <c r="AC1074">
        <v>0</v>
      </c>
      <c r="AD1074">
        <v>1</v>
      </c>
      <c r="AE1074">
        <v>0</v>
      </c>
      <c r="AF1074" t="s">
        <v>140</v>
      </c>
      <c r="AG1074">
        <v>0.6</v>
      </c>
      <c r="AH1074">
        <v>2</v>
      </c>
      <c r="AI1074">
        <v>85739145</v>
      </c>
      <c r="AJ1074">
        <v>1100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</row>
    <row r="1075" spans="1:44" x14ac:dyDescent="0.2">
      <c r="A1075">
        <f>ROW(Source!A628)</f>
        <v>628</v>
      </c>
      <c r="B1075">
        <v>85739164</v>
      </c>
      <c r="C1075">
        <v>85739143</v>
      </c>
      <c r="D1075">
        <v>85229633</v>
      </c>
      <c r="E1075">
        <v>1</v>
      </c>
      <c r="F1075">
        <v>1</v>
      </c>
      <c r="G1075">
        <v>1081</v>
      </c>
      <c r="H1075">
        <v>2</v>
      </c>
      <c r="I1075" t="s">
        <v>760</v>
      </c>
      <c r="J1075" t="s">
        <v>761</v>
      </c>
      <c r="K1075" t="s">
        <v>762</v>
      </c>
      <c r="L1075">
        <v>1368</v>
      </c>
      <c r="N1075">
        <v>1011</v>
      </c>
      <c r="O1075" t="s">
        <v>690</v>
      </c>
      <c r="P1075" t="s">
        <v>690</v>
      </c>
      <c r="Q1075">
        <v>1</v>
      </c>
      <c r="X1075">
        <v>1.04</v>
      </c>
      <c r="Y1075">
        <v>0</v>
      </c>
      <c r="Z1075">
        <v>7.11</v>
      </c>
      <c r="AA1075">
        <v>0</v>
      </c>
      <c r="AB1075">
        <v>0</v>
      </c>
      <c r="AC1075">
        <v>0</v>
      </c>
      <c r="AD1075">
        <v>1</v>
      </c>
      <c r="AE1075">
        <v>0</v>
      </c>
      <c r="AF1075" t="s">
        <v>140</v>
      </c>
      <c r="AG1075">
        <v>1.56</v>
      </c>
      <c r="AH1075">
        <v>2</v>
      </c>
      <c r="AI1075">
        <v>85739146</v>
      </c>
      <c r="AJ1075">
        <v>1101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</row>
    <row r="1076" spans="1:44" x14ac:dyDescent="0.2">
      <c r="A1076">
        <f>ROW(Source!A628)</f>
        <v>628</v>
      </c>
      <c r="B1076">
        <v>85739165</v>
      </c>
      <c r="C1076">
        <v>85739143</v>
      </c>
      <c r="D1076">
        <v>85229932</v>
      </c>
      <c r="E1076">
        <v>1</v>
      </c>
      <c r="F1076">
        <v>1</v>
      </c>
      <c r="G1076">
        <v>1081</v>
      </c>
      <c r="H1076">
        <v>2</v>
      </c>
      <c r="I1076" t="s">
        <v>704</v>
      </c>
      <c r="J1076" t="s">
        <v>705</v>
      </c>
      <c r="K1076" t="s">
        <v>706</v>
      </c>
      <c r="L1076">
        <v>1368</v>
      </c>
      <c r="N1076">
        <v>1011</v>
      </c>
      <c r="O1076" t="s">
        <v>690</v>
      </c>
      <c r="P1076" t="s">
        <v>690</v>
      </c>
      <c r="Q1076">
        <v>1</v>
      </c>
      <c r="X1076">
        <v>0.13</v>
      </c>
      <c r="Y1076">
        <v>0</v>
      </c>
      <c r="Z1076">
        <v>83.1</v>
      </c>
      <c r="AA1076">
        <v>12.62</v>
      </c>
      <c r="AB1076">
        <v>0</v>
      </c>
      <c r="AC1076">
        <v>0</v>
      </c>
      <c r="AD1076">
        <v>1</v>
      </c>
      <c r="AE1076">
        <v>0</v>
      </c>
      <c r="AF1076" t="s">
        <v>140</v>
      </c>
      <c r="AG1076">
        <v>0.19500000000000001</v>
      </c>
      <c r="AH1076">
        <v>2</v>
      </c>
      <c r="AI1076">
        <v>85739147</v>
      </c>
      <c r="AJ1076">
        <v>1102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</row>
    <row r="1077" spans="1:44" x14ac:dyDescent="0.2">
      <c r="A1077">
        <f>ROW(Source!A628)</f>
        <v>628</v>
      </c>
      <c r="B1077">
        <v>85739166</v>
      </c>
      <c r="C1077">
        <v>85739143</v>
      </c>
      <c r="D1077">
        <v>85229166</v>
      </c>
      <c r="E1077">
        <v>1</v>
      </c>
      <c r="F1077">
        <v>1</v>
      </c>
      <c r="G1077">
        <v>1081</v>
      </c>
      <c r="H1077">
        <v>2</v>
      </c>
      <c r="I1077" t="s">
        <v>727</v>
      </c>
      <c r="J1077" t="s">
        <v>728</v>
      </c>
      <c r="K1077" t="s">
        <v>729</v>
      </c>
      <c r="L1077">
        <v>1368</v>
      </c>
      <c r="N1077">
        <v>1011</v>
      </c>
      <c r="O1077" t="s">
        <v>690</v>
      </c>
      <c r="P1077" t="s">
        <v>690</v>
      </c>
      <c r="Q1077">
        <v>1</v>
      </c>
      <c r="X1077">
        <v>0.1</v>
      </c>
      <c r="Y1077">
        <v>0</v>
      </c>
      <c r="Z1077">
        <v>179.17</v>
      </c>
      <c r="AA1077">
        <v>16.93</v>
      </c>
      <c r="AB1077">
        <v>0</v>
      </c>
      <c r="AC1077">
        <v>0</v>
      </c>
      <c r="AD1077">
        <v>1</v>
      </c>
      <c r="AE1077">
        <v>0</v>
      </c>
      <c r="AF1077" t="s">
        <v>140</v>
      </c>
      <c r="AG1077">
        <v>0.15</v>
      </c>
      <c r="AH1077">
        <v>2</v>
      </c>
      <c r="AI1077">
        <v>85739148</v>
      </c>
      <c r="AJ1077">
        <v>1103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</row>
    <row r="1078" spans="1:44" x14ac:dyDescent="0.2">
      <c r="A1078">
        <f>ROW(Source!A628)</f>
        <v>628</v>
      </c>
      <c r="B1078">
        <v>85739167</v>
      </c>
      <c r="C1078">
        <v>85739143</v>
      </c>
      <c r="D1078">
        <v>85199562</v>
      </c>
      <c r="E1078">
        <v>1</v>
      </c>
      <c r="F1078">
        <v>1</v>
      </c>
      <c r="G1078">
        <v>1081</v>
      </c>
      <c r="H1078">
        <v>3</v>
      </c>
      <c r="I1078" t="s">
        <v>805</v>
      </c>
      <c r="J1078" t="s">
        <v>806</v>
      </c>
      <c r="K1078" t="s">
        <v>807</v>
      </c>
      <c r="L1078">
        <v>1348</v>
      </c>
      <c r="N1078">
        <v>1009</v>
      </c>
      <c r="O1078" t="s">
        <v>700</v>
      </c>
      <c r="P1078" t="s">
        <v>700</v>
      </c>
      <c r="Q1078">
        <v>1000</v>
      </c>
      <c r="X1078">
        <v>5.0000000000000002E-5</v>
      </c>
      <c r="Y1078">
        <v>23114.43</v>
      </c>
      <c r="Z1078">
        <v>0</v>
      </c>
      <c r="AA1078">
        <v>0</v>
      </c>
      <c r="AB1078">
        <v>0</v>
      </c>
      <c r="AC1078">
        <v>0</v>
      </c>
      <c r="AD1078">
        <v>1</v>
      </c>
      <c r="AE1078">
        <v>0</v>
      </c>
      <c r="AF1078" t="s">
        <v>42</v>
      </c>
      <c r="AG1078">
        <v>5.0000000000000002E-5</v>
      </c>
      <c r="AH1078">
        <v>2</v>
      </c>
      <c r="AI1078">
        <v>85739151</v>
      </c>
      <c r="AJ1078">
        <v>1104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</row>
    <row r="1079" spans="1:44" x14ac:dyDescent="0.2">
      <c r="A1079">
        <f>ROW(Source!A628)</f>
        <v>628</v>
      </c>
      <c r="B1079">
        <v>85739168</v>
      </c>
      <c r="C1079">
        <v>85739143</v>
      </c>
      <c r="D1079">
        <v>85198960</v>
      </c>
      <c r="E1079">
        <v>1</v>
      </c>
      <c r="F1079">
        <v>1</v>
      </c>
      <c r="G1079">
        <v>1081</v>
      </c>
      <c r="H1079">
        <v>3</v>
      </c>
      <c r="I1079" t="s">
        <v>714</v>
      </c>
      <c r="J1079" t="s">
        <v>715</v>
      </c>
      <c r="K1079" t="s">
        <v>716</v>
      </c>
      <c r="L1079">
        <v>1339</v>
      </c>
      <c r="N1079">
        <v>1007</v>
      </c>
      <c r="O1079" t="s">
        <v>694</v>
      </c>
      <c r="P1079" t="s">
        <v>694</v>
      </c>
      <c r="Q1079">
        <v>1</v>
      </c>
      <c r="X1079">
        <v>0.9</v>
      </c>
      <c r="Y1079">
        <v>7.07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0</v>
      </c>
      <c r="AF1079" t="s">
        <v>42</v>
      </c>
      <c r="AG1079">
        <v>0.9</v>
      </c>
      <c r="AH1079">
        <v>2</v>
      </c>
      <c r="AI1079">
        <v>85739152</v>
      </c>
      <c r="AJ1079">
        <v>1105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</row>
    <row r="1080" spans="1:44" x14ac:dyDescent="0.2">
      <c r="A1080">
        <f>ROW(Source!A628)</f>
        <v>628</v>
      </c>
      <c r="B1080">
        <v>85739169</v>
      </c>
      <c r="C1080">
        <v>85739143</v>
      </c>
      <c r="D1080">
        <v>85200103</v>
      </c>
      <c r="E1080">
        <v>1</v>
      </c>
      <c r="F1080">
        <v>1</v>
      </c>
      <c r="G1080">
        <v>1081</v>
      </c>
      <c r="H1080">
        <v>3</v>
      </c>
      <c r="I1080" t="s">
        <v>808</v>
      </c>
      <c r="J1080" t="s">
        <v>809</v>
      </c>
      <c r="K1080" t="s">
        <v>810</v>
      </c>
      <c r="L1080">
        <v>1348</v>
      </c>
      <c r="N1080">
        <v>1009</v>
      </c>
      <c r="O1080" t="s">
        <v>700</v>
      </c>
      <c r="P1080" t="s">
        <v>700</v>
      </c>
      <c r="Q1080">
        <v>1000</v>
      </c>
      <c r="X1080">
        <v>6.4999999999999997E-4</v>
      </c>
      <c r="Y1080">
        <v>8590.86</v>
      </c>
      <c r="Z1080">
        <v>0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 t="s">
        <v>42</v>
      </c>
      <c r="AG1080">
        <v>6.4999999999999997E-4</v>
      </c>
      <c r="AH1080">
        <v>2</v>
      </c>
      <c r="AI1080">
        <v>85739153</v>
      </c>
      <c r="AJ1080">
        <v>1106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</row>
    <row r="1081" spans="1:44" x14ac:dyDescent="0.2">
      <c r="A1081">
        <f>ROW(Source!A628)</f>
        <v>628</v>
      </c>
      <c r="B1081">
        <v>85739170</v>
      </c>
      <c r="C1081">
        <v>85739143</v>
      </c>
      <c r="D1081">
        <v>85200671</v>
      </c>
      <c r="E1081">
        <v>1</v>
      </c>
      <c r="F1081">
        <v>1</v>
      </c>
      <c r="G1081">
        <v>1081</v>
      </c>
      <c r="H1081">
        <v>3</v>
      </c>
      <c r="I1081" t="s">
        <v>730</v>
      </c>
      <c r="J1081" t="s">
        <v>731</v>
      </c>
      <c r="K1081" t="s">
        <v>732</v>
      </c>
      <c r="L1081">
        <v>1346</v>
      </c>
      <c r="N1081">
        <v>1009</v>
      </c>
      <c r="O1081" t="s">
        <v>723</v>
      </c>
      <c r="P1081" t="s">
        <v>723</v>
      </c>
      <c r="Q1081">
        <v>1</v>
      </c>
      <c r="X1081">
        <v>0.03</v>
      </c>
      <c r="Y1081">
        <v>37.979999999999997</v>
      </c>
      <c r="Z1081">
        <v>0</v>
      </c>
      <c r="AA1081">
        <v>0</v>
      </c>
      <c r="AB1081">
        <v>0</v>
      </c>
      <c r="AC1081">
        <v>0</v>
      </c>
      <c r="AD1081">
        <v>1</v>
      </c>
      <c r="AE1081">
        <v>0</v>
      </c>
      <c r="AF1081" t="s">
        <v>42</v>
      </c>
      <c r="AG1081">
        <v>0.03</v>
      </c>
      <c r="AH1081">
        <v>2</v>
      </c>
      <c r="AI1081">
        <v>85739154</v>
      </c>
      <c r="AJ1081">
        <v>1107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</row>
    <row r="1082" spans="1:44" x14ac:dyDescent="0.2">
      <c r="A1082">
        <f>ROW(Source!A628)</f>
        <v>628</v>
      </c>
      <c r="B1082">
        <v>85739171</v>
      </c>
      <c r="C1082">
        <v>85739143</v>
      </c>
      <c r="D1082">
        <v>85201014</v>
      </c>
      <c r="E1082">
        <v>1</v>
      </c>
      <c r="F1082">
        <v>1</v>
      </c>
      <c r="G1082">
        <v>1081</v>
      </c>
      <c r="H1082">
        <v>3</v>
      </c>
      <c r="I1082" t="s">
        <v>811</v>
      </c>
      <c r="J1082" t="s">
        <v>812</v>
      </c>
      <c r="K1082" t="s">
        <v>813</v>
      </c>
      <c r="L1082">
        <v>1296</v>
      </c>
      <c r="N1082">
        <v>1002</v>
      </c>
      <c r="O1082" t="s">
        <v>357</v>
      </c>
      <c r="P1082" t="s">
        <v>357</v>
      </c>
      <c r="Q1082">
        <v>1</v>
      </c>
      <c r="X1082">
        <v>0.112</v>
      </c>
      <c r="Y1082">
        <v>11.73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0</v>
      </c>
      <c r="AF1082" t="s">
        <v>42</v>
      </c>
      <c r="AG1082">
        <v>0.112</v>
      </c>
      <c r="AH1082">
        <v>2</v>
      </c>
      <c r="AI1082">
        <v>85739155</v>
      </c>
      <c r="AJ1082">
        <v>1108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</row>
    <row r="1083" spans="1:44" x14ac:dyDescent="0.2">
      <c r="A1083">
        <f>ROW(Source!A628)</f>
        <v>628</v>
      </c>
      <c r="B1083">
        <v>85739172</v>
      </c>
      <c r="C1083">
        <v>85739143</v>
      </c>
      <c r="D1083">
        <v>85199124</v>
      </c>
      <c r="E1083">
        <v>1</v>
      </c>
      <c r="F1083">
        <v>1</v>
      </c>
      <c r="G1083">
        <v>1081</v>
      </c>
      <c r="H1083">
        <v>3</v>
      </c>
      <c r="I1083" t="s">
        <v>814</v>
      </c>
      <c r="J1083" t="s">
        <v>815</v>
      </c>
      <c r="K1083" t="s">
        <v>816</v>
      </c>
      <c r="L1083">
        <v>1348</v>
      </c>
      <c r="N1083">
        <v>1009</v>
      </c>
      <c r="O1083" t="s">
        <v>700</v>
      </c>
      <c r="P1083" t="s">
        <v>700</v>
      </c>
      <c r="Q1083">
        <v>1000</v>
      </c>
      <c r="X1083">
        <v>4.6800000000000001E-3</v>
      </c>
      <c r="Y1083">
        <v>4823.58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0</v>
      </c>
      <c r="AF1083" t="s">
        <v>42</v>
      </c>
      <c r="AG1083">
        <v>4.6800000000000001E-3</v>
      </c>
      <c r="AH1083">
        <v>2</v>
      </c>
      <c r="AI1083">
        <v>85739156</v>
      </c>
      <c r="AJ1083">
        <v>1109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</row>
    <row r="1084" spans="1:44" x14ac:dyDescent="0.2">
      <c r="A1084">
        <f>ROW(Source!A628)</f>
        <v>628</v>
      </c>
      <c r="B1084">
        <v>85739173</v>
      </c>
      <c r="C1084">
        <v>85739143</v>
      </c>
      <c r="D1084">
        <v>85199230</v>
      </c>
      <c r="E1084">
        <v>1</v>
      </c>
      <c r="F1084">
        <v>1</v>
      </c>
      <c r="G1084">
        <v>1081</v>
      </c>
      <c r="H1084">
        <v>3</v>
      </c>
      <c r="I1084" t="s">
        <v>736</v>
      </c>
      <c r="J1084" t="s">
        <v>737</v>
      </c>
      <c r="K1084" t="s">
        <v>738</v>
      </c>
      <c r="L1084">
        <v>1348</v>
      </c>
      <c r="N1084">
        <v>1009</v>
      </c>
      <c r="O1084" t="s">
        <v>700</v>
      </c>
      <c r="P1084" t="s">
        <v>700</v>
      </c>
      <c r="Q1084">
        <v>1000</v>
      </c>
      <c r="X1084">
        <v>6.0000000000000002E-5</v>
      </c>
      <c r="Y1084">
        <v>16214.84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 t="s">
        <v>42</v>
      </c>
      <c r="AG1084">
        <v>6.0000000000000002E-5</v>
      </c>
      <c r="AH1084">
        <v>2</v>
      </c>
      <c r="AI1084">
        <v>85739157</v>
      </c>
      <c r="AJ1084">
        <v>1110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</row>
    <row r="1085" spans="1:44" x14ac:dyDescent="0.2">
      <c r="A1085">
        <f>ROW(Source!A628)</f>
        <v>628</v>
      </c>
      <c r="B1085">
        <v>85739174</v>
      </c>
      <c r="C1085">
        <v>85739143</v>
      </c>
      <c r="D1085">
        <v>85199398</v>
      </c>
      <c r="E1085">
        <v>1</v>
      </c>
      <c r="F1085">
        <v>1</v>
      </c>
      <c r="G1085">
        <v>1081</v>
      </c>
      <c r="H1085">
        <v>3</v>
      </c>
      <c r="I1085" t="s">
        <v>739</v>
      </c>
      <c r="J1085" t="s">
        <v>740</v>
      </c>
      <c r="K1085" t="s">
        <v>741</v>
      </c>
      <c r="L1085">
        <v>1346</v>
      </c>
      <c r="N1085">
        <v>1009</v>
      </c>
      <c r="O1085" t="s">
        <v>723</v>
      </c>
      <c r="P1085" t="s">
        <v>723</v>
      </c>
      <c r="Q1085">
        <v>1</v>
      </c>
      <c r="X1085">
        <v>0.03</v>
      </c>
      <c r="Y1085">
        <v>20.190000000000001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 t="s">
        <v>42</v>
      </c>
      <c r="AG1085">
        <v>0.03</v>
      </c>
      <c r="AH1085">
        <v>2</v>
      </c>
      <c r="AI1085">
        <v>85739158</v>
      </c>
      <c r="AJ1085">
        <v>1111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</row>
    <row r="1086" spans="1:44" x14ac:dyDescent="0.2">
      <c r="A1086">
        <f>ROW(Source!A628)</f>
        <v>628</v>
      </c>
      <c r="B1086">
        <v>85739175</v>
      </c>
      <c r="C1086">
        <v>85739143</v>
      </c>
      <c r="D1086">
        <v>85215173</v>
      </c>
      <c r="E1086">
        <v>1</v>
      </c>
      <c r="F1086">
        <v>1</v>
      </c>
      <c r="G1086">
        <v>1081</v>
      </c>
      <c r="H1086">
        <v>3</v>
      </c>
      <c r="I1086" t="s">
        <v>817</v>
      </c>
      <c r="J1086" t="s">
        <v>818</v>
      </c>
      <c r="K1086" t="s">
        <v>819</v>
      </c>
      <c r="L1086">
        <v>1354</v>
      </c>
      <c r="N1086">
        <v>1010</v>
      </c>
      <c r="O1086" t="s">
        <v>146</v>
      </c>
      <c r="P1086" t="s">
        <v>146</v>
      </c>
      <c r="Q1086">
        <v>1</v>
      </c>
      <c r="X1086">
        <v>3</v>
      </c>
      <c r="Y1086">
        <v>45.93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0</v>
      </c>
      <c r="AF1086" t="s">
        <v>42</v>
      </c>
      <c r="AG1086">
        <v>3</v>
      </c>
      <c r="AH1086">
        <v>2</v>
      </c>
      <c r="AI1086">
        <v>85739159</v>
      </c>
      <c r="AJ1086">
        <v>1112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</row>
    <row r="1087" spans="1:44" x14ac:dyDescent="0.2">
      <c r="A1087">
        <f>ROW(Source!A628)</f>
        <v>628</v>
      </c>
      <c r="B1087">
        <v>85739176</v>
      </c>
      <c r="C1087">
        <v>85739143</v>
      </c>
      <c r="D1087">
        <v>85215174</v>
      </c>
      <c r="E1087">
        <v>1</v>
      </c>
      <c r="F1087">
        <v>1</v>
      </c>
      <c r="G1087">
        <v>1081</v>
      </c>
      <c r="H1087">
        <v>3</v>
      </c>
      <c r="I1087" t="s">
        <v>820</v>
      </c>
      <c r="J1087" t="s">
        <v>821</v>
      </c>
      <c r="K1087" t="s">
        <v>822</v>
      </c>
      <c r="L1087">
        <v>1354</v>
      </c>
      <c r="N1087">
        <v>1010</v>
      </c>
      <c r="O1087" t="s">
        <v>146</v>
      </c>
      <c r="P1087" t="s">
        <v>146</v>
      </c>
      <c r="Q1087">
        <v>1</v>
      </c>
      <c r="X1087">
        <v>2</v>
      </c>
      <c r="Y1087">
        <v>55.07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0</v>
      </c>
      <c r="AF1087" t="s">
        <v>42</v>
      </c>
      <c r="AG1087">
        <v>2</v>
      </c>
      <c r="AH1087">
        <v>2</v>
      </c>
      <c r="AI1087">
        <v>85739160</v>
      </c>
      <c r="AJ1087">
        <v>1113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</row>
    <row r="1088" spans="1:44" x14ac:dyDescent="0.2">
      <c r="A1088">
        <f>ROW(Source!A628)</f>
        <v>628</v>
      </c>
      <c r="B1088">
        <v>85739177</v>
      </c>
      <c r="C1088">
        <v>85739143</v>
      </c>
      <c r="D1088">
        <v>85219690</v>
      </c>
      <c r="E1088">
        <v>1</v>
      </c>
      <c r="F1088">
        <v>1</v>
      </c>
      <c r="G1088">
        <v>1081</v>
      </c>
      <c r="H1088">
        <v>3</v>
      </c>
      <c r="I1088" t="s">
        <v>769</v>
      </c>
      <c r="J1088" t="s">
        <v>770</v>
      </c>
      <c r="K1088" t="s">
        <v>771</v>
      </c>
      <c r="L1088">
        <v>1346</v>
      </c>
      <c r="N1088">
        <v>1009</v>
      </c>
      <c r="O1088" t="s">
        <v>723</v>
      </c>
      <c r="P1088" t="s">
        <v>723</v>
      </c>
      <c r="Q1088">
        <v>1</v>
      </c>
      <c r="X1088">
        <v>0.14399999999999999</v>
      </c>
      <c r="Y1088">
        <v>19.28</v>
      </c>
      <c r="Z1088">
        <v>0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 t="s">
        <v>42</v>
      </c>
      <c r="AG1088">
        <v>0.14399999999999999</v>
      </c>
      <c r="AH1088">
        <v>2</v>
      </c>
      <c r="AI1088">
        <v>85739161</v>
      </c>
      <c r="AJ1088">
        <v>1114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</row>
    <row r="1089" spans="1:44" x14ac:dyDescent="0.2">
      <c r="A1089">
        <f>ROW(Source!A628)</f>
        <v>628</v>
      </c>
      <c r="B1089">
        <v>85739178</v>
      </c>
      <c r="C1089">
        <v>85739143</v>
      </c>
      <c r="D1089">
        <v>85156699</v>
      </c>
      <c r="E1089">
        <v>1081</v>
      </c>
      <c r="F1089">
        <v>1</v>
      </c>
      <c r="G1089">
        <v>1081</v>
      </c>
      <c r="H1089">
        <v>3</v>
      </c>
      <c r="I1089" t="s">
        <v>879</v>
      </c>
      <c r="J1089" t="s">
        <v>3</v>
      </c>
      <c r="K1089" t="s">
        <v>880</v>
      </c>
      <c r="L1089">
        <v>1348</v>
      </c>
      <c r="N1089">
        <v>1009</v>
      </c>
      <c r="O1089" t="s">
        <v>700</v>
      </c>
      <c r="P1089" t="s">
        <v>700</v>
      </c>
      <c r="Q1089">
        <v>1000</v>
      </c>
      <c r="X1089">
        <v>3.16E-3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 t="s">
        <v>42</v>
      </c>
      <c r="AG1089">
        <v>3.16E-3</v>
      </c>
      <c r="AH1089">
        <v>3</v>
      </c>
      <c r="AI1089">
        <v>-1</v>
      </c>
      <c r="AJ1089" t="s">
        <v>3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</row>
    <row r="1090" spans="1:44" x14ac:dyDescent="0.2">
      <c r="A1090">
        <f>ROW(Source!A628)</f>
        <v>628</v>
      </c>
      <c r="B1090">
        <v>85739179</v>
      </c>
      <c r="C1090">
        <v>85739143</v>
      </c>
      <c r="D1090">
        <v>85182737</v>
      </c>
      <c r="E1090">
        <v>1081</v>
      </c>
      <c r="F1090">
        <v>1</v>
      </c>
      <c r="G1090">
        <v>1081</v>
      </c>
      <c r="H1090">
        <v>3</v>
      </c>
      <c r="I1090" t="s">
        <v>881</v>
      </c>
      <c r="J1090" t="s">
        <v>3</v>
      </c>
      <c r="K1090" t="s">
        <v>882</v>
      </c>
      <c r="L1090">
        <v>1354</v>
      </c>
      <c r="N1090">
        <v>1010</v>
      </c>
      <c r="O1090" t="s">
        <v>146</v>
      </c>
      <c r="P1090" t="s">
        <v>146</v>
      </c>
      <c r="Q1090">
        <v>1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 t="s">
        <v>42</v>
      </c>
      <c r="AG1090">
        <v>1</v>
      </c>
      <c r="AH1090">
        <v>3</v>
      </c>
      <c r="AI1090">
        <v>-1</v>
      </c>
      <c r="AJ1090" t="s">
        <v>3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</row>
    <row r="1091" spans="1:44" x14ac:dyDescent="0.2">
      <c r="A1091">
        <f>ROW(Source!A629)</f>
        <v>629</v>
      </c>
      <c r="B1091">
        <v>85739162</v>
      </c>
      <c r="C1091">
        <v>85739143</v>
      </c>
      <c r="D1091">
        <v>85164021</v>
      </c>
      <c r="E1091">
        <v>1081</v>
      </c>
      <c r="F1091">
        <v>1</v>
      </c>
      <c r="G1091">
        <v>1081</v>
      </c>
      <c r="H1091">
        <v>1</v>
      </c>
      <c r="I1091" t="s">
        <v>684</v>
      </c>
      <c r="J1091" t="s">
        <v>3</v>
      </c>
      <c r="K1091" t="s">
        <v>685</v>
      </c>
      <c r="L1091">
        <v>1191</v>
      </c>
      <c r="N1091">
        <v>1013</v>
      </c>
      <c r="O1091" t="s">
        <v>686</v>
      </c>
      <c r="P1091" t="s">
        <v>686</v>
      </c>
      <c r="Q1091">
        <v>1</v>
      </c>
      <c r="X1091">
        <v>13.4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1</v>
      </c>
      <c r="AF1091" t="s">
        <v>141</v>
      </c>
      <c r="AG1091">
        <v>18.491999999999997</v>
      </c>
      <c r="AH1091">
        <v>2</v>
      </c>
      <c r="AI1091">
        <v>85739144</v>
      </c>
      <c r="AJ1091">
        <v>1116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</row>
    <row r="1092" spans="1:44" x14ac:dyDescent="0.2">
      <c r="A1092">
        <f>ROW(Source!A629)</f>
        <v>629</v>
      </c>
      <c r="B1092">
        <v>85739163</v>
      </c>
      <c r="C1092">
        <v>85739143</v>
      </c>
      <c r="D1092">
        <v>85229587</v>
      </c>
      <c r="E1092">
        <v>1</v>
      </c>
      <c r="F1092">
        <v>1</v>
      </c>
      <c r="G1092">
        <v>1081</v>
      </c>
      <c r="H1092">
        <v>2</v>
      </c>
      <c r="I1092" t="s">
        <v>701</v>
      </c>
      <c r="J1092" t="s">
        <v>702</v>
      </c>
      <c r="K1092" t="s">
        <v>703</v>
      </c>
      <c r="L1092">
        <v>1368</v>
      </c>
      <c r="N1092">
        <v>1011</v>
      </c>
      <c r="O1092" t="s">
        <v>690</v>
      </c>
      <c r="P1092" t="s">
        <v>690</v>
      </c>
      <c r="Q1092">
        <v>1</v>
      </c>
      <c r="X1092">
        <v>0.4</v>
      </c>
      <c r="Y1092">
        <v>0</v>
      </c>
      <c r="Z1092">
        <v>5.78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 t="s">
        <v>140</v>
      </c>
      <c r="AG1092">
        <v>0.6</v>
      </c>
      <c r="AH1092">
        <v>2</v>
      </c>
      <c r="AI1092">
        <v>85739145</v>
      </c>
      <c r="AJ1092">
        <v>1117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</row>
    <row r="1093" spans="1:44" x14ac:dyDescent="0.2">
      <c r="A1093">
        <f>ROW(Source!A629)</f>
        <v>629</v>
      </c>
      <c r="B1093">
        <v>85739164</v>
      </c>
      <c r="C1093">
        <v>85739143</v>
      </c>
      <c r="D1093">
        <v>85229633</v>
      </c>
      <c r="E1093">
        <v>1</v>
      </c>
      <c r="F1093">
        <v>1</v>
      </c>
      <c r="G1093">
        <v>1081</v>
      </c>
      <c r="H1093">
        <v>2</v>
      </c>
      <c r="I1093" t="s">
        <v>760</v>
      </c>
      <c r="J1093" t="s">
        <v>761</v>
      </c>
      <c r="K1093" t="s">
        <v>762</v>
      </c>
      <c r="L1093">
        <v>1368</v>
      </c>
      <c r="N1093">
        <v>1011</v>
      </c>
      <c r="O1093" t="s">
        <v>690</v>
      </c>
      <c r="P1093" t="s">
        <v>690</v>
      </c>
      <c r="Q1093">
        <v>1</v>
      </c>
      <c r="X1093">
        <v>1.04</v>
      </c>
      <c r="Y1093">
        <v>0</v>
      </c>
      <c r="Z1093">
        <v>7.11</v>
      </c>
      <c r="AA1093">
        <v>0</v>
      </c>
      <c r="AB1093">
        <v>0</v>
      </c>
      <c r="AC1093">
        <v>0</v>
      </c>
      <c r="AD1093">
        <v>1</v>
      </c>
      <c r="AE1093">
        <v>0</v>
      </c>
      <c r="AF1093" t="s">
        <v>140</v>
      </c>
      <c r="AG1093">
        <v>1.56</v>
      </c>
      <c r="AH1093">
        <v>2</v>
      </c>
      <c r="AI1093">
        <v>85739146</v>
      </c>
      <c r="AJ1093">
        <v>1118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</row>
    <row r="1094" spans="1:44" x14ac:dyDescent="0.2">
      <c r="A1094">
        <f>ROW(Source!A629)</f>
        <v>629</v>
      </c>
      <c r="B1094">
        <v>85739165</v>
      </c>
      <c r="C1094">
        <v>85739143</v>
      </c>
      <c r="D1094">
        <v>85229932</v>
      </c>
      <c r="E1094">
        <v>1</v>
      </c>
      <c r="F1094">
        <v>1</v>
      </c>
      <c r="G1094">
        <v>1081</v>
      </c>
      <c r="H1094">
        <v>2</v>
      </c>
      <c r="I1094" t="s">
        <v>704</v>
      </c>
      <c r="J1094" t="s">
        <v>705</v>
      </c>
      <c r="K1094" t="s">
        <v>706</v>
      </c>
      <c r="L1094">
        <v>1368</v>
      </c>
      <c r="N1094">
        <v>1011</v>
      </c>
      <c r="O1094" t="s">
        <v>690</v>
      </c>
      <c r="P1094" t="s">
        <v>690</v>
      </c>
      <c r="Q1094">
        <v>1</v>
      </c>
      <c r="X1094">
        <v>0.13</v>
      </c>
      <c r="Y1094">
        <v>0</v>
      </c>
      <c r="Z1094">
        <v>83.1</v>
      </c>
      <c r="AA1094">
        <v>12.62</v>
      </c>
      <c r="AB1094">
        <v>0</v>
      </c>
      <c r="AC1094">
        <v>0</v>
      </c>
      <c r="AD1094">
        <v>1</v>
      </c>
      <c r="AE1094">
        <v>0</v>
      </c>
      <c r="AF1094" t="s">
        <v>140</v>
      </c>
      <c r="AG1094">
        <v>0.19500000000000001</v>
      </c>
      <c r="AH1094">
        <v>2</v>
      </c>
      <c r="AI1094">
        <v>85739147</v>
      </c>
      <c r="AJ1094">
        <v>1119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</row>
    <row r="1095" spans="1:44" x14ac:dyDescent="0.2">
      <c r="A1095">
        <f>ROW(Source!A629)</f>
        <v>629</v>
      </c>
      <c r="B1095">
        <v>85739166</v>
      </c>
      <c r="C1095">
        <v>85739143</v>
      </c>
      <c r="D1095">
        <v>85229166</v>
      </c>
      <c r="E1095">
        <v>1</v>
      </c>
      <c r="F1095">
        <v>1</v>
      </c>
      <c r="G1095">
        <v>1081</v>
      </c>
      <c r="H1095">
        <v>2</v>
      </c>
      <c r="I1095" t="s">
        <v>727</v>
      </c>
      <c r="J1095" t="s">
        <v>728</v>
      </c>
      <c r="K1095" t="s">
        <v>729</v>
      </c>
      <c r="L1095">
        <v>1368</v>
      </c>
      <c r="N1095">
        <v>1011</v>
      </c>
      <c r="O1095" t="s">
        <v>690</v>
      </c>
      <c r="P1095" t="s">
        <v>690</v>
      </c>
      <c r="Q1095">
        <v>1</v>
      </c>
      <c r="X1095">
        <v>0.1</v>
      </c>
      <c r="Y1095">
        <v>0</v>
      </c>
      <c r="Z1095">
        <v>179.17</v>
      </c>
      <c r="AA1095">
        <v>16.93</v>
      </c>
      <c r="AB1095">
        <v>0</v>
      </c>
      <c r="AC1095">
        <v>0</v>
      </c>
      <c r="AD1095">
        <v>1</v>
      </c>
      <c r="AE1095">
        <v>0</v>
      </c>
      <c r="AF1095" t="s">
        <v>140</v>
      </c>
      <c r="AG1095">
        <v>0.15</v>
      </c>
      <c r="AH1095">
        <v>2</v>
      </c>
      <c r="AI1095">
        <v>85739148</v>
      </c>
      <c r="AJ1095">
        <v>1120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</row>
    <row r="1096" spans="1:44" x14ac:dyDescent="0.2">
      <c r="A1096">
        <f>ROW(Source!A629)</f>
        <v>629</v>
      </c>
      <c r="B1096">
        <v>85739167</v>
      </c>
      <c r="C1096">
        <v>85739143</v>
      </c>
      <c r="D1096">
        <v>85199562</v>
      </c>
      <c r="E1096">
        <v>1</v>
      </c>
      <c r="F1096">
        <v>1</v>
      </c>
      <c r="G1096">
        <v>1081</v>
      </c>
      <c r="H1096">
        <v>3</v>
      </c>
      <c r="I1096" t="s">
        <v>805</v>
      </c>
      <c r="J1096" t="s">
        <v>806</v>
      </c>
      <c r="K1096" t="s">
        <v>807</v>
      </c>
      <c r="L1096">
        <v>1348</v>
      </c>
      <c r="N1096">
        <v>1009</v>
      </c>
      <c r="O1096" t="s">
        <v>700</v>
      </c>
      <c r="P1096" t="s">
        <v>700</v>
      </c>
      <c r="Q1096">
        <v>1000</v>
      </c>
      <c r="X1096">
        <v>5.0000000000000002E-5</v>
      </c>
      <c r="Y1096">
        <v>23114.43</v>
      </c>
      <c r="Z1096">
        <v>0</v>
      </c>
      <c r="AA1096">
        <v>0</v>
      </c>
      <c r="AB1096">
        <v>0</v>
      </c>
      <c r="AC1096">
        <v>0</v>
      </c>
      <c r="AD1096">
        <v>1</v>
      </c>
      <c r="AE1096">
        <v>0</v>
      </c>
      <c r="AF1096" t="s">
        <v>42</v>
      </c>
      <c r="AG1096">
        <v>5.0000000000000002E-5</v>
      </c>
      <c r="AH1096">
        <v>2</v>
      </c>
      <c r="AI1096">
        <v>85739151</v>
      </c>
      <c r="AJ1096">
        <v>1121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</row>
    <row r="1097" spans="1:44" x14ac:dyDescent="0.2">
      <c r="A1097">
        <f>ROW(Source!A629)</f>
        <v>629</v>
      </c>
      <c r="B1097">
        <v>85739168</v>
      </c>
      <c r="C1097">
        <v>85739143</v>
      </c>
      <c r="D1097">
        <v>85198960</v>
      </c>
      <c r="E1097">
        <v>1</v>
      </c>
      <c r="F1097">
        <v>1</v>
      </c>
      <c r="G1097">
        <v>1081</v>
      </c>
      <c r="H1097">
        <v>3</v>
      </c>
      <c r="I1097" t="s">
        <v>714</v>
      </c>
      <c r="J1097" t="s">
        <v>715</v>
      </c>
      <c r="K1097" t="s">
        <v>716</v>
      </c>
      <c r="L1097">
        <v>1339</v>
      </c>
      <c r="N1097">
        <v>1007</v>
      </c>
      <c r="O1097" t="s">
        <v>694</v>
      </c>
      <c r="P1097" t="s">
        <v>694</v>
      </c>
      <c r="Q1097">
        <v>1</v>
      </c>
      <c r="X1097">
        <v>0.9</v>
      </c>
      <c r="Y1097">
        <v>7.07</v>
      </c>
      <c r="Z1097">
        <v>0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 t="s">
        <v>42</v>
      </c>
      <c r="AG1097">
        <v>0.9</v>
      </c>
      <c r="AH1097">
        <v>2</v>
      </c>
      <c r="AI1097">
        <v>85739152</v>
      </c>
      <c r="AJ1097">
        <v>1122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</row>
    <row r="1098" spans="1:44" x14ac:dyDescent="0.2">
      <c r="A1098">
        <f>ROW(Source!A629)</f>
        <v>629</v>
      </c>
      <c r="B1098">
        <v>85739169</v>
      </c>
      <c r="C1098">
        <v>85739143</v>
      </c>
      <c r="D1098">
        <v>85200103</v>
      </c>
      <c r="E1098">
        <v>1</v>
      </c>
      <c r="F1098">
        <v>1</v>
      </c>
      <c r="G1098">
        <v>1081</v>
      </c>
      <c r="H1098">
        <v>3</v>
      </c>
      <c r="I1098" t="s">
        <v>808</v>
      </c>
      <c r="J1098" t="s">
        <v>809</v>
      </c>
      <c r="K1098" t="s">
        <v>810</v>
      </c>
      <c r="L1098">
        <v>1348</v>
      </c>
      <c r="N1098">
        <v>1009</v>
      </c>
      <c r="O1098" t="s">
        <v>700</v>
      </c>
      <c r="P1098" t="s">
        <v>700</v>
      </c>
      <c r="Q1098">
        <v>1000</v>
      </c>
      <c r="X1098">
        <v>6.4999999999999997E-4</v>
      </c>
      <c r="Y1098">
        <v>8590.86</v>
      </c>
      <c r="Z1098">
        <v>0</v>
      </c>
      <c r="AA1098">
        <v>0</v>
      </c>
      <c r="AB1098">
        <v>0</v>
      </c>
      <c r="AC1098">
        <v>0</v>
      </c>
      <c r="AD1098">
        <v>1</v>
      </c>
      <c r="AE1098">
        <v>0</v>
      </c>
      <c r="AF1098" t="s">
        <v>42</v>
      </c>
      <c r="AG1098">
        <v>6.4999999999999997E-4</v>
      </c>
      <c r="AH1098">
        <v>2</v>
      </c>
      <c r="AI1098">
        <v>85739153</v>
      </c>
      <c r="AJ1098">
        <v>1123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</row>
    <row r="1099" spans="1:44" x14ac:dyDescent="0.2">
      <c r="A1099">
        <f>ROW(Source!A629)</f>
        <v>629</v>
      </c>
      <c r="B1099">
        <v>85739170</v>
      </c>
      <c r="C1099">
        <v>85739143</v>
      </c>
      <c r="D1099">
        <v>85200671</v>
      </c>
      <c r="E1099">
        <v>1</v>
      </c>
      <c r="F1099">
        <v>1</v>
      </c>
      <c r="G1099">
        <v>1081</v>
      </c>
      <c r="H1099">
        <v>3</v>
      </c>
      <c r="I1099" t="s">
        <v>730</v>
      </c>
      <c r="J1099" t="s">
        <v>731</v>
      </c>
      <c r="K1099" t="s">
        <v>732</v>
      </c>
      <c r="L1099">
        <v>1346</v>
      </c>
      <c r="N1099">
        <v>1009</v>
      </c>
      <c r="O1099" t="s">
        <v>723</v>
      </c>
      <c r="P1099" t="s">
        <v>723</v>
      </c>
      <c r="Q1099">
        <v>1</v>
      </c>
      <c r="X1099">
        <v>0.03</v>
      </c>
      <c r="Y1099">
        <v>37.979999999999997</v>
      </c>
      <c r="Z1099">
        <v>0</v>
      </c>
      <c r="AA1099">
        <v>0</v>
      </c>
      <c r="AB1099">
        <v>0</v>
      </c>
      <c r="AC1099">
        <v>0</v>
      </c>
      <c r="AD1099">
        <v>1</v>
      </c>
      <c r="AE1099">
        <v>0</v>
      </c>
      <c r="AF1099" t="s">
        <v>42</v>
      </c>
      <c r="AG1099">
        <v>0.03</v>
      </c>
      <c r="AH1099">
        <v>2</v>
      </c>
      <c r="AI1099">
        <v>85739154</v>
      </c>
      <c r="AJ1099">
        <v>1124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</row>
    <row r="1100" spans="1:44" x14ac:dyDescent="0.2">
      <c r="A1100">
        <f>ROW(Source!A629)</f>
        <v>629</v>
      </c>
      <c r="B1100">
        <v>85739171</v>
      </c>
      <c r="C1100">
        <v>85739143</v>
      </c>
      <c r="D1100">
        <v>85201014</v>
      </c>
      <c r="E1100">
        <v>1</v>
      </c>
      <c r="F1100">
        <v>1</v>
      </c>
      <c r="G1100">
        <v>1081</v>
      </c>
      <c r="H1100">
        <v>3</v>
      </c>
      <c r="I1100" t="s">
        <v>811</v>
      </c>
      <c r="J1100" t="s">
        <v>812</v>
      </c>
      <c r="K1100" t="s">
        <v>813</v>
      </c>
      <c r="L1100">
        <v>1296</v>
      </c>
      <c r="N1100">
        <v>1002</v>
      </c>
      <c r="O1100" t="s">
        <v>357</v>
      </c>
      <c r="P1100" t="s">
        <v>357</v>
      </c>
      <c r="Q1100">
        <v>1</v>
      </c>
      <c r="X1100">
        <v>0.112</v>
      </c>
      <c r="Y1100">
        <v>11.73</v>
      </c>
      <c r="Z1100">
        <v>0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 t="s">
        <v>42</v>
      </c>
      <c r="AG1100">
        <v>0.112</v>
      </c>
      <c r="AH1100">
        <v>2</v>
      </c>
      <c r="AI1100">
        <v>85739155</v>
      </c>
      <c r="AJ1100">
        <v>1125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</row>
    <row r="1101" spans="1:44" x14ac:dyDescent="0.2">
      <c r="A1101">
        <f>ROW(Source!A629)</f>
        <v>629</v>
      </c>
      <c r="B1101">
        <v>85739172</v>
      </c>
      <c r="C1101">
        <v>85739143</v>
      </c>
      <c r="D1101">
        <v>85199124</v>
      </c>
      <c r="E1101">
        <v>1</v>
      </c>
      <c r="F1101">
        <v>1</v>
      </c>
      <c r="G1101">
        <v>1081</v>
      </c>
      <c r="H1101">
        <v>3</v>
      </c>
      <c r="I1101" t="s">
        <v>814</v>
      </c>
      <c r="J1101" t="s">
        <v>815</v>
      </c>
      <c r="K1101" t="s">
        <v>816</v>
      </c>
      <c r="L1101">
        <v>1348</v>
      </c>
      <c r="N1101">
        <v>1009</v>
      </c>
      <c r="O1101" t="s">
        <v>700</v>
      </c>
      <c r="P1101" t="s">
        <v>700</v>
      </c>
      <c r="Q1101">
        <v>1000</v>
      </c>
      <c r="X1101">
        <v>4.6800000000000001E-3</v>
      </c>
      <c r="Y1101">
        <v>4823.58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0</v>
      </c>
      <c r="AF1101" t="s">
        <v>42</v>
      </c>
      <c r="AG1101">
        <v>4.6800000000000001E-3</v>
      </c>
      <c r="AH1101">
        <v>2</v>
      </c>
      <c r="AI1101">
        <v>85739156</v>
      </c>
      <c r="AJ1101">
        <v>1126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</row>
    <row r="1102" spans="1:44" x14ac:dyDescent="0.2">
      <c r="A1102">
        <f>ROW(Source!A629)</f>
        <v>629</v>
      </c>
      <c r="B1102">
        <v>85739173</v>
      </c>
      <c r="C1102">
        <v>85739143</v>
      </c>
      <c r="D1102">
        <v>85199230</v>
      </c>
      <c r="E1102">
        <v>1</v>
      </c>
      <c r="F1102">
        <v>1</v>
      </c>
      <c r="G1102">
        <v>1081</v>
      </c>
      <c r="H1102">
        <v>3</v>
      </c>
      <c r="I1102" t="s">
        <v>736</v>
      </c>
      <c r="J1102" t="s">
        <v>737</v>
      </c>
      <c r="K1102" t="s">
        <v>738</v>
      </c>
      <c r="L1102">
        <v>1348</v>
      </c>
      <c r="N1102">
        <v>1009</v>
      </c>
      <c r="O1102" t="s">
        <v>700</v>
      </c>
      <c r="P1102" t="s">
        <v>700</v>
      </c>
      <c r="Q1102">
        <v>1000</v>
      </c>
      <c r="X1102">
        <v>6.0000000000000002E-5</v>
      </c>
      <c r="Y1102">
        <v>16214.84</v>
      </c>
      <c r="Z1102">
        <v>0</v>
      </c>
      <c r="AA1102">
        <v>0</v>
      </c>
      <c r="AB1102">
        <v>0</v>
      </c>
      <c r="AC1102">
        <v>0</v>
      </c>
      <c r="AD1102">
        <v>1</v>
      </c>
      <c r="AE1102">
        <v>0</v>
      </c>
      <c r="AF1102" t="s">
        <v>42</v>
      </c>
      <c r="AG1102">
        <v>6.0000000000000002E-5</v>
      </c>
      <c r="AH1102">
        <v>2</v>
      </c>
      <c r="AI1102">
        <v>85739157</v>
      </c>
      <c r="AJ1102">
        <v>1127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</row>
    <row r="1103" spans="1:44" x14ac:dyDescent="0.2">
      <c r="A1103">
        <f>ROW(Source!A629)</f>
        <v>629</v>
      </c>
      <c r="B1103">
        <v>85739174</v>
      </c>
      <c r="C1103">
        <v>85739143</v>
      </c>
      <c r="D1103">
        <v>85199398</v>
      </c>
      <c r="E1103">
        <v>1</v>
      </c>
      <c r="F1103">
        <v>1</v>
      </c>
      <c r="G1103">
        <v>1081</v>
      </c>
      <c r="H1103">
        <v>3</v>
      </c>
      <c r="I1103" t="s">
        <v>739</v>
      </c>
      <c r="J1103" t="s">
        <v>740</v>
      </c>
      <c r="K1103" t="s">
        <v>741</v>
      </c>
      <c r="L1103">
        <v>1346</v>
      </c>
      <c r="N1103">
        <v>1009</v>
      </c>
      <c r="O1103" t="s">
        <v>723</v>
      </c>
      <c r="P1103" t="s">
        <v>723</v>
      </c>
      <c r="Q1103">
        <v>1</v>
      </c>
      <c r="X1103">
        <v>0.03</v>
      </c>
      <c r="Y1103">
        <v>20.190000000000001</v>
      </c>
      <c r="Z1103">
        <v>0</v>
      </c>
      <c r="AA1103">
        <v>0</v>
      </c>
      <c r="AB1103">
        <v>0</v>
      </c>
      <c r="AC1103">
        <v>0</v>
      </c>
      <c r="AD1103">
        <v>1</v>
      </c>
      <c r="AE1103">
        <v>0</v>
      </c>
      <c r="AF1103" t="s">
        <v>42</v>
      </c>
      <c r="AG1103">
        <v>0.03</v>
      </c>
      <c r="AH1103">
        <v>2</v>
      </c>
      <c r="AI1103">
        <v>85739158</v>
      </c>
      <c r="AJ1103">
        <v>1128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</row>
    <row r="1104" spans="1:44" x14ac:dyDescent="0.2">
      <c r="A1104">
        <f>ROW(Source!A629)</f>
        <v>629</v>
      </c>
      <c r="B1104">
        <v>85739175</v>
      </c>
      <c r="C1104">
        <v>85739143</v>
      </c>
      <c r="D1104">
        <v>85215173</v>
      </c>
      <c r="E1104">
        <v>1</v>
      </c>
      <c r="F1104">
        <v>1</v>
      </c>
      <c r="G1104">
        <v>1081</v>
      </c>
      <c r="H1104">
        <v>3</v>
      </c>
      <c r="I1104" t="s">
        <v>817</v>
      </c>
      <c r="J1104" t="s">
        <v>818</v>
      </c>
      <c r="K1104" t="s">
        <v>819</v>
      </c>
      <c r="L1104">
        <v>1354</v>
      </c>
      <c r="N1104">
        <v>1010</v>
      </c>
      <c r="O1104" t="s">
        <v>146</v>
      </c>
      <c r="P1104" t="s">
        <v>146</v>
      </c>
      <c r="Q1104">
        <v>1</v>
      </c>
      <c r="X1104">
        <v>3</v>
      </c>
      <c r="Y1104">
        <v>45.93</v>
      </c>
      <c r="Z1104">
        <v>0</v>
      </c>
      <c r="AA1104">
        <v>0</v>
      </c>
      <c r="AB1104">
        <v>0</v>
      </c>
      <c r="AC1104">
        <v>0</v>
      </c>
      <c r="AD1104">
        <v>1</v>
      </c>
      <c r="AE1104">
        <v>0</v>
      </c>
      <c r="AF1104" t="s">
        <v>42</v>
      </c>
      <c r="AG1104">
        <v>3</v>
      </c>
      <c r="AH1104">
        <v>2</v>
      </c>
      <c r="AI1104">
        <v>85739159</v>
      </c>
      <c r="AJ1104">
        <v>1129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</row>
    <row r="1105" spans="1:44" x14ac:dyDescent="0.2">
      <c r="A1105">
        <f>ROW(Source!A629)</f>
        <v>629</v>
      </c>
      <c r="B1105">
        <v>85739176</v>
      </c>
      <c r="C1105">
        <v>85739143</v>
      </c>
      <c r="D1105">
        <v>85215174</v>
      </c>
      <c r="E1105">
        <v>1</v>
      </c>
      <c r="F1105">
        <v>1</v>
      </c>
      <c r="G1105">
        <v>1081</v>
      </c>
      <c r="H1105">
        <v>3</v>
      </c>
      <c r="I1105" t="s">
        <v>820</v>
      </c>
      <c r="J1105" t="s">
        <v>821</v>
      </c>
      <c r="K1105" t="s">
        <v>822</v>
      </c>
      <c r="L1105">
        <v>1354</v>
      </c>
      <c r="N1105">
        <v>1010</v>
      </c>
      <c r="O1105" t="s">
        <v>146</v>
      </c>
      <c r="P1105" t="s">
        <v>146</v>
      </c>
      <c r="Q1105">
        <v>1</v>
      </c>
      <c r="X1105">
        <v>2</v>
      </c>
      <c r="Y1105">
        <v>55.07</v>
      </c>
      <c r="Z1105">
        <v>0</v>
      </c>
      <c r="AA1105">
        <v>0</v>
      </c>
      <c r="AB1105">
        <v>0</v>
      </c>
      <c r="AC1105">
        <v>0</v>
      </c>
      <c r="AD1105">
        <v>1</v>
      </c>
      <c r="AE1105">
        <v>0</v>
      </c>
      <c r="AF1105" t="s">
        <v>42</v>
      </c>
      <c r="AG1105">
        <v>2</v>
      </c>
      <c r="AH1105">
        <v>2</v>
      </c>
      <c r="AI1105">
        <v>85739160</v>
      </c>
      <c r="AJ1105">
        <v>1130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</row>
    <row r="1106" spans="1:44" x14ac:dyDescent="0.2">
      <c r="A1106">
        <f>ROW(Source!A629)</f>
        <v>629</v>
      </c>
      <c r="B1106">
        <v>85739177</v>
      </c>
      <c r="C1106">
        <v>85739143</v>
      </c>
      <c r="D1106">
        <v>85219690</v>
      </c>
      <c r="E1106">
        <v>1</v>
      </c>
      <c r="F1106">
        <v>1</v>
      </c>
      <c r="G1106">
        <v>1081</v>
      </c>
      <c r="H1106">
        <v>3</v>
      </c>
      <c r="I1106" t="s">
        <v>769</v>
      </c>
      <c r="J1106" t="s">
        <v>770</v>
      </c>
      <c r="K1106" t="s">
        <v>771</v>
      </c>
      <c r="L1106">
        <v>1346</v>
      </c>
      <c r="N1106">
        <v>1009</v>
      </c>
      <c r="O1106" t="s">
        <v>723</v>
      </c>
      <c r="P1106" t="s">
        <v>723</v>
      </c>
      <c r="Q1106">
        <v>1</v>
      </c>
      <c r="X1106">
        <v>0.14399999999999999</v>
      </c>
      <c r="Y1106">
        <v>19.28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0</v>
      </c>
      <c r="AF1106" t="s">
        <v>42</v>
      </c>
      <c r="AG1106">
        <v>0.14399999999999999</v>
      </c>
      <c r="AH1106">
        <v>2</v>
      </c>
      <c r="AI1106">
        <v>85739161</v>
      </c>
      <c r="AJ1106">
        <v>1131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</row>
    <row r="1107" spans="1:44" x14ac:dyDescent="0.2">
      <c r="A1107">
        <f>ROW(Source!A629)</f>
        <v>629</v>
      </c>
      <c r="B1107">
        <v>85739178</v>
      </c>
      <c r="C1107">
        <v>85739143</v>
      </c>
      <c r="D1107">
        <v>85156699</v>
      </c>
      <c r="E1107">
        <v>1081</v>
      </c>
      <c r="F1107">
        <v>1</v>
      </c>
      <c r="G1107">
        <v>1081</v>
      </c>
      <c r="H1107">
        <v>3</v>
      </c>
      <c r="I1107" t="s">
        <v>879</v>
      </c>
      <c r="J1107" t="s">
        <v>3</v>
      </c>
      <c r="K1107" t="s">
        <v>880</v>
      </c>
      <c r="L1107">
        <v>1348</v>
      </c>
      <c r="N1107">
        <v>1009</v>
      </c>
      <c r="O1107" t="s">
        <v>700</v>
      </c>
      <c r="P1107" t="s">
        <v>700</v>
      </c>
      <c r="Q1107">
        <v>1000</v>
      </c>
      <c r="X1107">
        <v>3.16E-3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 t="s">
        <v>42</v>
      </c>
      <c r="AG1107">
        <v>3.16E-3</v>
      </c>
      <c r="AH1107">
        <v>3</v>
      </c>
      <c r="AI1107">
        <v>-1</v>
      </c>
      <c r="AJ1107" t="s">
        <v>3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</row>
    <row r="1108" spans="1:44" x14ac:dyDescent="0.2">
      <c r="A1108">
        <f>ROW(Source!A629)</f>
        <v>629</v>
      </c>
      <c r="B1108">
        <v>85739179</v>
      </c>
      <c r="C1108">
        <v>85739143</v>
      </c>
      <c r="D1108">
        <v>85182737</v>
      </c>
      <c r="E1108">
        <v>1081</v>
      </c>
      <c r="F1108">
        <v>1</v>
      </c>
      <c r="G1108">
        <v>1081</v>
      </c>
      <c r="H1108">
        <v>3</v>
      </c>
      <c r="I1108" t="s">
        <v>881</v>
      </c>
      <c r="J1108" t="s">
        <v>3</v>
      </c>
      <c r="K1108" t="s">
        <v>882</v>
      </c>
      <c r="L1108">
        <v>1354</v>
      </c>
      <c r="N1108">
        <v>1010</v>
      </c>
      <c r="O1108" t="s">
        <v>146</v>
      </c>
      <c r="P1108" t="s">
        <v>146</v>
      </c>
      <c r="Q1108">
        <v>1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 t="s">
        <v>42</v>
      </c>
      <c r="AG1108">
        <v>1</v>
      </c>
      <c r="AH1108">
        <v>3</v>
      </c>
      <c r="AI1108">
        <v>-1</v>
      </c>
      <c r="AJ1108" t="s">
        <v>3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</row>
    <row r="1109" spans="1:44" x14ac:dyDescent="0.2">
      <c r="A1109">
        <f>ROW(Source!A632)</f>
        <v>632</v>
      </c>
      <c r="B1109">
        <v>85738595</v>
      </c>
      <c r="C1109">
        <v>85738580</v>
      </c>
      <c r="D1109">
        <v>85164021</v>
      </c>
      <c r="E1109">
        <v>1081</v>
      </c>
      <c r="F1109">
        <v>1</v>
      </c>
      <c r="G1109">
        <v>1081</v>
      </c>
      <c r="H1109">
        <v>1</v>
      </c>
      <c r="I1109" t="s">
        <v>684</v>
      </c>
      <c r="J1109" t="s">
        <v>3</v>
      </c>
      <c r="K1109" t="s">
        <v>685</v>
      </c>
      <c r="L1109">
        <v>1191</v>
      </c>
      <c r="N1109">
        <v>1013</v>
      </c>
      <c r="O1109" t="s">
        <v>686</v>
      </c>
      <c r="P1109" t="s">
        <v>686</v>
      </c>
      <c r="Q1109">
        <v>1</v>
      </c>
      <c r="X1109">
        <v>7.87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  <c r="AE1109">
        <v>1</v>
      </c>
      <c r="AF1109" t="s">
        <v>141</v>
      </c>
      <c r="AG1109">
        <v>10.8606</v>
      </c>
      <c r="AH1109">
        <v>2</v>
      </c>
      <c r="AI1109">
        <v>85738595</v>
      </c>
      <c r="AJ1109">
        <v>1133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</row>
    <row r="1110" spans="1:44" x14ac:dyDescent="0.2">
      <c r="A1110">
        <f>ROW(Source!A632)</f>
        <v>632</v>
      </c>
      <c r="B1110">
        <v>85738596</v>
      </c>
      <c r="C1110">
        <v>85738580</v>
      </c>
      <c r="D1110">
        <v>85229932</v>
      </c>
      <c r="E1110">
        <v>1</v>
      </c>
      <c r="F1110">
        <v>1</v>
      </c>
      <c r="G1110">
        <v>1081</v>
      </c>
      <c r="H1110">
        <v>2</v>
      </c>
      <c r="I1110" t="s">
        <v>704</v>
      </c>
      <c r="J1110" t="s">
        <v>705</v>
      </c>
      <c r="K1110" t="s">
        <v>706</v>
      </c>
      <c r="L1110">
        <v>1368</v>
      </c>
      <c r="N1110">
        <v>1011</v>
      </c>
      <c r="O1110" t="s">
        <v>690</v>
      </c>
      <c r="P1110" t="s">
        <v>690</v>
      </c>
      <c r="Q1110">
        <v>1</v>
      </c>
      <c r="X1110">
        <v>5.2999999999999999E-2</v>
      </c>
      <c r="Y1110">
        <v>0</v>
      </c>
      <c r="Z1110">
        <v>83.1</v>
      </c>
      <c r="AA1110">
        <v>12.62</v>
      </c>
      <c r="AB1110">
        <v>0</v>
      </c>
      <c r="AC1110">
        <v>0</v>
      </c>
      <c r="AD1110">
        <v>1</v>
      </c>
      <c r="AE1110">
        <v>0</v>
      </c>
      <c r="AF1110" t="s">
        <v>140</v>
      </c>
      <c r="AG1110">
        <v>7.9500000000000001E-2</v>
      </c>
      <c r="AH1110">
        <v>2</v>
      </c>
      <c r="AI1110">
        <v>85738596</v>
      </c>
      <c r="AJ1110">
        <v>1134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</row>
    <row r="1111" spans="1:44" x14ac:dyDescent="0.2">
      <c r="A1111">
        <f>ROW(Source!A632)</f>
        <v>632</v>
      </c>
      <c r="B1111">
        <v>85738597</v>
      </c>
      <c r="C1111">
        <v>85738580</v>
      </c>
      <c r="D1111">
        <v>85229166</v>
      </c>
      <c r="E1111">
        <v>1</v>
      </c>
      <c r="F1111">
        <v>1</v>
      </c>
      <c r="G1111">
        <v>1081</v>
      </c>
      <c r="H1111">
        <v>2</v>
      </c>
      <c r="I1111" t="s">
        <v>727</v>
      </c>
      <c r="J1111" t="s">
        <v>728</v>
      </c>
      <c r="K1111" t="s">
        <v>729</v>
      </c>
      <c r="L1111">
        <v>1368</v>
      </c>
      <c r="N1111">
        <v>1011</v>
      </c>
      <c r="O1111" t="s">
        <v>690</v>
      </c>
      <c r="P1111" t="s">
        <v>690</v>
      </c>
      <c r="Q1111">
        <v>1</v>
      </c>
      <c r="X1111">
        <v>3.5000000000000003E-2</v>
      </c>
      <c r="Y1111">
        <v>0</v>
      </c>
      <c r="Z1111">
        <v>179.17</v>
      </c>
      <c r="AA1111">
        <v>16.93</v>
      </c>
      <c r="AB1111">
        <v>0</v>
      </c>
      <c r="AC1111">
        <v>0</v>
      </c>
      <c r="AD1111">
        <v>1</v>
      </c>
      <c r="AE1111">
        <v>0</v>
      </c>
      <c r="AF1111" t="s">
        <v>140</v>
      </c>
      <c r="AG1111">
        <v>5.2500000000000005E-2</v>
      </c>
      <c r="AH1111">
        <v>2</v>
      </c>
      <c r="AI1111">
        <v>85738597</v>
      </c>
      <c r="AJ1111">
        <v>1135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</row>
    <row r="1112" spans="1:44" x14ac:dyDescent="0.2">
      <c r="A1112">
        <f>ROW(Source!A632)</f>
        <v>632</v>
      </c>
      <c r="B1112">
        <v>85738598</v>
      </c>
      <c r="C1112">
        <v>85738580</v>
      </c>
      <c r="D1112">
        <v>85200671</v>
      </c>
      <c r="E1112">
        <v>1</v>
      </c>
      <c r="F1112">
        <v>1</v>
      </c>
      <c r="G1112">
        <v>1081</v>
      </c>
      <c r="H1112">
        <v>3</v>
      </c>
      <c r="I1112" t="s">
        <v>730</v>
      </c>
      <c r="J1112" t="s">
        <v>731</v>
      </c>
      <c r="K1112" t="s">
        <v>732</v>
      </c>
      <c r="L1112">
        <v>1346</v>
      </c>
      <c r="N1112">
        <v>1009</v>
      </c>
      <c r="O1112" t="s">
        <v>723</v>
      </c>
      <c r="P1112" t="s">
        <v>723</v>
      </c>
      <c r="Q1112">
        <v>1</v>
      </c>
      <c r="X1112">
        <v>0.01</v>
      </c>
      <c r="Y1112">
        <v>37.979999999999997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0</v>
      </c>
      <c r="AF1112" t="s">
        <v>42</v>
      </c>
      <c r="AG1112">
        <v>0.01</v>
      </c>
      <c r="AH1112">
        <v>2</v>
      </c>
      <c r="AI1112">
        <v>85738598</v>
      </c>
      <c r="AJ1112">
        <v>1136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</row>
    <row r="1113" spans="1:44" x14ac:dyDescent="0.2">
      <c r="A1113">
        <f>ROW(Source!A632)</f>
        <v>632</v>
      </c>
      <c r="B1113">
        <v>85738599</v>
      </c>
      <c r="C1113">
        <v>85738580</v>
      </c>
      <c r="D1113">
        <v>85199230</v>
      </c>
      <c r="E1113">
        <v>1</v>
      </c>
      <c r="F1113">
        <v>1</v>
      </c>
      <c r="G1113">
        <v>1081</v>
      </c>
      <c r="H1113">
        <v>3</v>
      </c>
      <c r="I1113" t="s">
        <v>736</v>
      </c>
      <c r="J1113" t="s">
        <v>737</v>
      </c>
      <c r="K1113" t="s">
        <v>738</v>
      </c>
      <c r="L1113">
        <v>1348</v>
      </c>
      <c r="N1113">
        <v>1009</v>
      </c>
      <c r="O1113" t="s">
        <v>700</v>
      </c>
      <c r="P1113" t="s">
        <v>700</v>
      </c>
      <c r="Q1113">
        <v>1000</v>
      </c>
      <c r="X1113">
        <v>2.4000000000000001E-5</v>
      </c>
      <c r="Y1113">
        <v>16214.84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 t="s">
        <v>42</v>
      </c>
      <c r="AG1113">
        <v>2.4000000000000001E-5</v>
      </c>
      <c r="AH1113">
        <v>2</v>
      </c>
      <c r="AI1113">
        <v>85738599</v>
      </c>
      <c r="AJ1113">
        <v>1137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</row>
    <row r="1114" spans="1:44" x14ac:dyDescent="0.2">
      <c r="A1114">
        <f>ROW(Source!A632)</f>
        <v>632</v>
      </c>
      <c r="B1114">
        <v>85738600</v>
      </c>
      <c r="C1114">
        <v>85738580</v>
      </c>
      <c r="D1114">
        <v>85199398</v>
      </c>
      <c r="E1114">
        <v>1</v>
      </c>
      <c r="F1114">
        <v>1</v>
      </c>
      <c r="G1114">
        <v>1081</v>
      </c>
      <c r="H1114">
        <v>3</v>
      </c>
      <c r="I1114" t="s">
        <v>739</v>
      </c>
      <c r="J1114" t="s">
        <v>740</v>
      </c>
      <c r="K1114" t="s">
        <v>741</v>
      </c>
      <c r="L1114">
        <v>1346</v>
      </c>
      <c r="N1114">
        <v>1009</v>
      </c>
      <c r="O1114" t="s">
        <v>723</v>
      </c>
      <c r="P1114" t="s">
        <v>723</v>
      </c>
      <c r="Q1114">
        <v>1</v>
      </c>
      <c r="X1114">
        <v>1.2E-2</v>
      </c>
      <c r="Y1114">
        <v>20.190000000000001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 t="s">
        <v>42</v>
      </c>
      <c r="AG1114">
        <v>1.2E-2</v>
      </c>
      <c r="AH1114">
        <v>2</v>
      </c>
      <c r="AI1114">
        <v>85738600</v>
      </c>
      <c r="AJ1114">
        <v>1138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</row>
    <row r="1115" spans="1:44" x14ac:dyDescent="0.2">
      <c r="A1115">
        <f>ROW(Source!A632)</f>
        <v>632</v>
      </c>
      <c r="B1115">
        <v>85738601</v>
      </c>
      <c r="C1115">
        <v>85738580</v>
      </c>
      <c r="D1115">
        <v>85206419</v>
      </c>
      <c r="E1115">
        <v>1</v>
      </c>
      <c r="F1115">
        <v>1</v>
      </c>
      <c r="G1115">
        <v>1081</v>
      </c>
      <c r="H1115">
        <v>3</v>
      </c>
      <c r="I1115" t="s">
        <v>823</v>
      </c>
      <c r="J1115" t="s">
        <v>824</v>
      </c>
      <c r="K1115" t="s">
        <v>825</v>
      </c>
      <c r="L1115">
        <v>1339</v>
      </c>
      <c r="N1115">
        <v>1007</v>
      </c>
      <c r="O1115" t="s">
        <v>694</v>
      </c>
      <c r="P1115" t="s">
        <v>694</v>
      </c>
      <c r="Q1115">
        <v>1</v>
      </c>
      <c r="X1115">
        <v>2E-3</v>
      </c>
      <c r="Y1115">
        <v>439.5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0</v>
      </c>
      <c r="AF1115" t="s">
        <v>42</v>
      </c>
      <c r="AG1115">
        <v>2E-3</v>
      </c>
      <c r="AH1115">
        <v>2</v>
      </c>
      <c r="AI1115">
        <v>85738601</v>
      </c>
      <c r="AJ1115">
        <v>1139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</row>
    <row r="1116" spans="1:44" x14ac:dyDescent="0.2">
      <c r="A1116">
        <f>ROW(Source!A632)</f>
        <v>632</v>
      </c>
      <c r="B1116">
        <v>85738602</v>
      </c>
      <c r="C1116">
        <v>85738580</v>
      </c>
      <c r="D1116">
        <v>85182720</v>
      </c>
      <c r="E1116">
        <v>1081</v>
      </c>
      <c r="F1116">
        <v>1</v>
      </c>
      <c r="G1116">
        <v>1081</v>
      </c>
      <c r="H1116">
        <v>3</v>
      </c>
      <c r="I1116" t="s">
        <v>883</v>
      </c>
      <c r="J1116" t="s">
        <v>3</v>
      </c>
      <c r="K1116" t="s">
        <v>884</v>
      </c>
      <c r="L1116">
        <v>1391</v>
      </c>
      <c r="N1116">
        <v>1013</v>
      </c>
      <c r="O1116" t="s">
        <v>229</v>
      </c>
      <c r="P1116" t="s">
        <v>229</v>
      </c>
      <c r="Q1116">
        <v>1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 t="s">
        <v>42</v>
      </c>
      <c r="AG1116">
        <v>1</v>
      </c>
      <c r="AH1116">
        <v>3</v>
      </c>
      <c r="AI1116">
        <v>-1</v>
      </c>
      <c r="AJ1116" t="s">
        <v>3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</row>
    <row r="1117" spans="1:44" x14ac:dyDescent="0.2">
      <c r="A1117">
        <f>ROW(Source!A633)</f>
        <v>633</v>
      </c>
      <c r="B1117">
        <v>85738595</v>
      </c>
      <c r="C1117">
        <v>85738580</v>
      </c>
      <c r="D1117">
        <v>85164021</v>
      </c>
      <c r="E1117">
        <v>1081</v>
      </c>
      <c r="F1117">
        <v>1</v>
      </c>
      <c r="G1117">
        <v>1081</v>
      </c>
      <c r="H1117">
        <v>1</v>
      </c>
      <c r="I1117" t="s">
        <v>684</v>
      </c>
      <c r="J1117" t="s">
        <v>3</v>
      </c>
      <c r="K1117" t="s">
        <v>685</v>
      </c>
      <c r="L1117">
        <v>1191</v>
      </c>
      <c r="N1117">
        <v>1013</v>
      </c>
      <c r="O1117" t="s">
        <v>686</v>
      </c>
      <c r="P1117" t="s">
        <v>686</v>
      </c>
      <c r="Q1117">
        <v>1</v>
      </c>
      <c r="X1117">
        <v>7.87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  <c r="AE1117">
        <v>1</v>
      </c>
      <c r="AF1117" t="s">
        <v>141</v>
      </c>
      <c r="AG1117">
        <v>10.8606</v>
      </c>
      <c r="AH1117">
        <v>2</v>
      </c>
      <c r="AI1117">
        <v>85738595</v>
      </c>
      <c r="AJ1117">
        <v>1141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</row>
    <row r="1118" spans="1:44" x14ac:dyDescent="0.2">
      <c r="A1118">
        <f>ROW(Source!A633)</f>
        <v>633</v>
      </c>
      <c r="B1118">
        <v>85738596</v>
      </c>
      <c r="C1118">
        <v>85738580</v>
      </c>
      <c r="D1118">
        <v>85229932</v>
      </c>
      <c r="E1118">
        <v>1</v>
      </c>
      <c r="F1118">
        <v>1</v>
      </c>
      <c r="G1118">
        <v>1081</v>
      </c>
      <c r="H1118">
        <v>2</v>
      </c>
      <c r="I1118" t="s">
        <v>704</v>
      </c>
      <c r="J1118" t="s">
        <v>705</v>
      </c>
      <c r="K1118" t="s">
        <v>706</v>
      </c>
      <c r="L1118">
        <v>1368</v>
      </c>
      <c r="N1118">
        <v>1011</v>
      </c>
      <c r="O1118" t="s">
        <v>690</v>
      </c>
      <c r="P1118" t="s">
        <v>690</v>
      </c>
      <c r="Q1118">
        <v>1</v>
      </c>
      <c r="X1118">
        <v>5.2999999999999999E-2</v>
      </c>
      <c r="Y1118">
        <v>0</v>
      </c>
      <c r="Z1118">
        <v>83.1</v>
      </c>
      <c r="AA1118">
        <v>12.62</v>
      </c>
      <c r="AB1118">
        <v>0</v>
      </c>
      <c r="AC1118">
        <v>0</v>
      </c>
      <c r="AD1118">
        <v>1</v>
      </c>
      <c r="AE1118">
        <v>0</v>
      </c>
      <c r="AF1118" t="s">
        <v>140</v>
      </c>
      <c r="AG1118">
        <v>7.9500000000000001E-2</v>
      </c>
      <c r="AH1118">
        <v>2</v>
      </c>
      <c r="AI1118">
        <v>85738596</v>
      </c>
      <c r="AJ1118">
        <v>1142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</row>
    <row r="1119" spans="1:44" x14ac:dyDescent="0.2">
      <c r="A1119">
        <f>ROW(Source!A633)</f>
        <v>633</v>
      </c>
      <c r="B1119">
        <v>85738597</v>
      </c>
      <c r="C1119">
        <v>85738580</v>
      </c>
      <c r="D1119">
        <v>85229166</v>
      </c>
      <c r="E1119">
        <v>1</v>
      </c>
      <c r="F1119">
        <v>1</v>
      </c>
      <c r="G1119">
        <v>1081</v>
      </c>
      <c r="H1119">
        <v>2</v>
      </c>
      <c r="I1119" t="s">
        <v>727</v>
      </c>
      <c r="J1119" t="s">
        <v>728</v>
      </c>
      <c r="K1119" t="s">
        <v>729</v>
      </c>
      <c r="L1119">
        <v>1368</v>
      </c>
      <c r="N1119">
        <v>1011</v>
      </c>
      <c r="O1119" t="s">
        <v>690</v>
      </c>
      <c r="P1119" t="s">
        <v>690</v>
      </c>
      <c r="Q1119">
        <v>1</v>
      </c>
      <c r="X1119">
        <v>3.5000000000000003E-2</v>
      </c>
      <c r="Y1119">
        <v>0</v>
      </c>
      <c r="Z1119">
        <v>179.17</v>
      </c>
      <c r="AA1119">
        <v>16.93</v>
      </c>
      <c r="AB1119">
        <v>0</v>
      </c>
      <c r="AC1119">
        <v>0</v>
      </c>
      <c r="AD1119">
        <v>1</v>
      </c>
      <c r="AE1119">
        <v>0</v>
      </c>
      <c r="AF1119" t="s">
        <v>140</v>
      </c>
      <c r="AG1119">
        <v>5.2500000000000005E-2</v>
      </c>
      <c r="AH1119">
        <v>2</v>
      </c>
      <c r="AI1119">
        <v>85738597</v>
      </c>
      <c r="AJ1119">
        <v>1143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</row>
    <row r="1120" spans="1:44" x14ac:dyDescent="0.2">
      <c r="A1120">
        <f>ROW(Source!A633)</f>
        <v>633</v>
      </c>
      <c r="B1120">
        <v>85738598</v>
      </c>
      <c r="C1120">
        <v>85738580</v>
      </c>
      <c r="D1120">
        <v>85200671</v>
      </c>
      <c r="E1120">
        <v>1</v>
      </c>
      <c r="F1120">
        <v>1</v>
      </c>
      <c r="G1120">
        <v>1081</v>
      </c>
      <c r="H1120">
        <v>3</v>
      </c>
      <c r="I1120" t="s">
        <v>730</v>
      </c>
      <c r="J1120" t="s">
        <v>731</v>
      </c>
      <c r="K1120" t="s">
        <v>732</v>
      </c>
      <c r="L1120">
        <v>1346</v>
      </c>
      <c r="N1120">
        <v>1009</v>
      </c>
      <c r="O1120" t="s">
        <v>723</v>
      </c>
      <c r="P1120" t="s">
        <v>723</v>
      </c>
      <c r="Q1120">
        <v>1</v>
      </c>
      <c r="X1120">
        <v>0.01</v>
      </c>
      <c r="Y1120">
        <v>37.979999999999997</v>
      </c>
      <c r="Z1120">
        <v>0</v>
      </c>
      <c r="AA1120">
        <v>0</v>
      </c>
      <c r="AB1120">
        <v>0</v>
      </c>
      <c r="AC1120">
        <v>0</v>
      </c>
      <c r="AD1120">
        <v>1</v>
      </c>
      <c r="AE1120">
        <v>0</v>
      </c>
      <c r="AF1120" t="s">
        <v>42</v>
      </c>
      <c r="AG1120">
        <v>0.01</v>
      </c>
      <c r="AH1120">
        <v>2</v>
      </c>
      <c r="AI1120">
        <v>85738598</v>
      </c>
      <c r="AJ1120">
        <v>1144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</row>
    <row r="1121" spans="1:44" x14ac:dyDescent="0.2">
      <c r="A1121">
        <f>ROW(Source!A633)</f>
        <v>633</v>
      </c>
      <c r="B1121">
        <v>85738599</v>
      </c>
      <c r="C1121">
        <v>85738580</v>
      </c>
      <c r="D1121">
        <v>85199230</v>
      </c>
      <c r="E1121">
        <v>1</v>
      </c>
      <c r="F1121">
        <v>1</v>
      </c>
      <c r="G1121">
        <v>1081</v>
      </c>
      <c r="H1121">
        <v>3</v>
      </c>
      <c r="I1121" t="s">
        <v>736</v>
      </c>
      <c r="J1121" t="s">
        <v>737</v>
      </c>
      <c r="K1121" t="s">
        <v>738</v>
      </c>
      <c r="L1121">
        <v>1348</v>
      </c>
      <c r="N1121">
        <v>1009</v>
      </c>
      <c r="O1121" t="s">
        <v>700</v>
      </c>
      <c r="P1121" t="s">
        <v>700</v>
      </c>
      <c r="Q1121">
        <v>1000</v>
      </c>
      <c r="X1121">
        <v>2.4000000000000001E-5</v>
      </c>
      <c r="Y1121">
        <v>16214.84</v>
      </c>
      <c r="Z1121">
        <v>0</v>
      </c>
      <c r="AA1121">
        <v>0</v>
      </c>
      <c r="AB1121">
        <v>0</v>
      </c>
      <c r="AC1121">
        <v>0</v>
      </c>
      <c r="AD1121">
        <v>1</v>
      </c>
      <c r="AE1121">
        <v>0</v>
      </c>
      <c r="AF1121" t="s">
        <v>42</v>
      </c>
      <c r="AG1121">
        <v>2.4000000000000001E-5</v>
      </c>
      <c r="AH1121">
        <v>2</v>
      </c>
      <c r="AI1121">
        <v>85738599</v>
      </c>
      <c r="AJ1121">
        <v>1145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</row>
    <row r="1122" spans="1:44" x14ac:dyDescent="0.2">
      <c r="A1122">
        <f>ROW(Source!A633)</f>
        <v>633</v>
      </c>
      <c r="B1122">
        <v>85738600</v>
      </c>
      <c r="C1122">
        <v>85738580</v>
      </c>
      <c r="D1122">
        <v>85199398</v>
      </c>
      <c r="E1122">
        <v>1</v>
      </c>
      <c r="F1122">
        <v>1</v>
      </c>
      <c r="G1122">
        <v>1081</v>
      </c>
      <c r="H1122">
        <v>3</v>
      </c>
      <c r="I1122" t="s">
        <v>739</v>
      </c>
      <c r="J1122" t="s">
        <v>740</v>
      </c>
      <c r="K1122" t="s">
        <v>741</v>
      </c>
      <c r="L1122">
        <v>1346</v>
      </c>
      <c r="N1122">
        <v>1009</v>
      </c>
      <c r="O1122" t="s">
        <v>723</v>
      </c>
      <c r="P1122" t="s">
        <v>723</v>
      </c>
      <c r="Q1122">
        <v>1</v>
      </c>
      <c r="X1122">
        <v>1.2E-2</v>
      </c>
      <c r="Y1122">
        <v>20.190000000000001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 t="s">
        <v>42</v>
      </c>
      <c r="AG1122">
        <v>1.2E-2</v>
      </c>
      <c r="AH1122">
        <v>2</v>
      </c>
      <c r="AI1122">
        <v>85738600</v>
      </c>
      <c r="AJ1122">
        <v>1146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</row>
    <row r="1123" spans="1:44" x14ac:dyDescent="0.2">
      <c r="A1123">
        <f>ROW(Source!A633)</f>
        <v>633</v>
      </c>
      <c r="B1123">
        <v>85738601</v>
      </c>
      <c r="C1123">
        <v>85738580</v>
      </c>
      <c r="D1123">
        <v>85206419</v>
      </c>
      <c r="E1123">
        <v>1</v>
      </c>
      <c r="F1123">
        <v>1</v>
      </c>
      <c r="G1123">
        <v>1081</v>
      </c>
      <c r="H1123">
        <v>3</v>
      </c>
      <c r="I1123" t="s">
        <v>823</v>
      </c>
      <c r="J1123" t="s">
        <v>824</v>
      </c>
      <c r="K1123" t="s">
        <v>825</v>
      </c>
      <c r="L1123">
        <v>1339</v>
      </c>
      <c r="N1123">
        <v>1007</v>
      </c>
      <c r="O1123" t="s">
        <v>694</v>
      </c>
      <c r="P1123" t="s">
        <v>694</v>
      </c>
      <c r="Q1123">
        <v>1</v>
      </c>
      <c r="X1123">
        <v>2E-3</v>
      </c>
      <c r="Y1123">
        <v>439.5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0</v>
      </c>
      <c r="AF1123" t="s">
        <v>42</v>
      </c>
      <c r="AG1123">
        <v>2E-3</v>
      </c>
      <c r="AH1123">
        <v>2</v>
      </c>
      <c r="AI1123">
        <v>85738601</v>
      </c>
      <c r="AJ1123">
        <v>1147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</row>
    <row r="1124" spans="1:44" x14ac:dyDescent="0.2">
      <c r="A1124">
        <f>ROW(Source!A633)</f>
        <v>633</v>
      </c>
      <c r="B1124">
        <v>85738602</v>
      </c>
      <c r="C1124">
        <v>85738580</v>
      </c>
      <c r="D1124">
        <v>85182720</v>
      </c>
      <c r="E1124">
        <v>1081</v>
      </c>
      <c r="F1124">
        <v>1</v>
      </c>
      <c r="G1124">
        <v>1081</v>
      </c>
      <c r="H1124">
        <v>3</v>
      </c>
      <c r="I1124" t="s">
        <v>883</v>
      </c>
      <c r="J1124" t="s">
        <v>3</v>
      </c>
      <c r="K1124" t="s">
        <v>884</v>
      </c>
      <c r="L1124">
        <v>1391</v>
      </c>
      <c r="N1124">
        <v>1013</v>
      </c>
      <c r="O1124" t="s">
        <v>229</v>
      </c>
      <c r="P1124" t="s">
        <v>229</v>
      </c>
      <c r="Q1124">
        <v>1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 t="s">
        <v>42</v>
      </c>
      <c r="AG1124">
        <v>1</v>
      </c>
      <c r="AH1124">
        <v>3</v>
      </c>
      <c r="AI1124">
        <v>-1</v>
      </c>
      <c r="AJ1124" t="s">
        <v>3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</row>
    <row r="1125" spans="1:44" x14ac:dyDescent="0.2">
      <c r="A1125">
        <f>ROW(Source!A636)</f>
        <v>636</v>
      </c>
      <c r="B1125">
        <v>85738582</v>
      </c>
      <c r="C1125">
        <v>85738581</v>
      </c>
      <c r="D1125">
        <v>85164021</v>
      </c>
      <c r="E1125">
        <v>1081</v>
      </c>
      <c r="F1125">
        <v>1</v>
      </c>
      <c r="G1125">
        <v>1081</v>
      </c>
      <c r="H1125">
        <v>1</v>
      </c>
      <c r="I1125" t="s">
        <v>684</v>
      </c>
      <c r="J1125" t="s">
        <v>3</v>
      </c>
      <c r="K1125" t="s">
        <v>685</v>
      </c>
      <c r="L1125">
        <v>1191</v>
      </c>
      <c r="N1125">
        <v>1013</v>
      </c>
      <c r="O1125" t="s">
        <v>686</v>
      </c>
      <c r="P1125" t="s">
        <v>686</v>
      </c>
      <c r="Q1125">
        <v>1</v>
      </c>
      <c r="X1125">
        <v>2.0099999999999998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1</v>
      </c>
      <c r="AF1125" t="s">
        <v>141</v>
      </c>
      <c r="AG1125">
        <v>2.7737999999999996</v>
      </c>
      <c r="AH1125">
        <v>2</v>
      </c>
      <c r="AI1125">
        <v>85738582</v>
      </c>
      <c r="AJ1125">
        <v>1149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</row>
    <row r="1126" spans="1:44" x14ac:dyDescent="0.2">
      <c r="A1126">
        <f>ROW(Source!A636)</f>
        <v>636</v>
      </c>
      <c r="B1126">
        <v>85738583</v>
      </c>
      <c r="C1126">
        <v>85738581</v>
      </c>
      <c r="D1126">
        <v>85229932</v>
      </c>
      <c r="E1126">
        <v>1</v>
      </c>
      <c r="F1126">
        <v>1</v>
      </c>
      <c r="G1126">
        <v>1081</v>
      </c>
      <c r="H1126">
        <v>2</v>
      </c>
      <c r="I1126" t="s">
        <v>704</v>
      </c>
      <c r="J1126" t="s">
        <v>705</v>
      </c>
      <c r="K1126" t="s">
        <v>706</v>
      </c>
      <c r="L1126">
        <v>1368</v>
      </c>
      <c r="N1126">
        <v>1011</v>
      </c>
      <c r="O1126" t="s">
        <v>690</v>
      </c>
      <c r="P1126" t="s">
        <v>690</v>
      </c>
      <c r="Q1126">
        <v>1</v>
      </c>
      <c r="X1126">
        <v>1.0999999999999999E-2</v>
      </c>
      <c r="Y1126">
        <v>0</v>
      </c>
      <c r="Z1126">
        <v>83.1</v>
      </c>
      <c r="AA1126">
        <v>12.62</v>
      </c>
      <c r="AB1126">
        <v>0</v>
      </c>
      <c r="AC1126">
        <v>0</v>
      </c>
      <c r="AD1126">
        <v>1</v>
      </c>
      <c r="AE1126">
        <v>0</v>
      </c>
      <c r="AF1126" t="s">
        <v>140</v>
      </c>
      <c r="AG1126">
        <v>1.6499999999999997E-2</v>
      </c>
      <c r="AH1126">
        <v>2</v>
      </c>
      <c r="AI1126">
        <v>85738583</v>
      </c>
      <c r="AJ1126">
        <v>1150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</row>
    <row r="1127" spans="1:44" x14ac:dyDescent="0.2">
      <c r="A1127">
        <f>ROW(Source!A636)</f>
        <v>636</v>
      </c>
      <c r="B1127">
        <v>85738585</v>
      </c>
      <c r="C1127">
        <v>85738581</v>
      </c>
      <c r="D1127">
        <v>85230053</v>
      </c>
      <c r="E1127">
        <v>1</v>
      </c>
      <c r="F1127">
        <v>1</v>
      </c>
      <c r="G1127">
        <v>1081</v>
      </c>
      <c r="H1127">
        <v>2</v>
      </c>
      <c r="I1127" t="s">
        <v>745</v>
      </c>
      <c r="J1127" t="s">
        <v>746</v>
      </c>
      <c r="K1127" t="s">
        <v>747</v>
      </c>
      <c r="L1127">
        <v>1368</v>
      </c>
      <c r="N1127">
        <v>1011</v>
      </c>
      <c r="O1127" t="s">
        <v>690</v>
      </c>
      <c r="P1127" t="s">
        <v>690</v>
      </c>
      <c r="Q1127">
        <v>1</v>
      </c>
      <c r="X1127">
        <v>0.02</v>
      </c>
      <c r="Y1127">
        <v>0</v>
      </c>
      <c r="Z1127">
        <v>0.8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 t="s">
        <v>140</v>
      </c>
      <c r="AG1127">
        <v>0.03</v>
      </c>
      <c r="AH1127">
        <v>2</v>
      </c>
      <c r="AI1127">
        <v>85738585</v>
      </c>
      <c r="AJ1127">
        <v>1151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</row>
    <row r="1128" spans="1:44" x14ac:dyDescent="0.2">
      <c r="A1128">
        <f>ROW(Source!A636)</f>
        <v>636</v>
      </c>
      <c r="B1128">
        <v>85738584</v>
      </c>
      <c r="C1128">
        <v>85738581</v>
      </c>
      <c r="D1128">
        <v>85229166</v>
      </c>
      <c r="E1128">
        <v>1</v>
      </c>
      <c r="F1128">
        <v>1</v>
      </c>
      <c r="G1128">
        <v>1081</v>
      </c>
      <c r="H1128">
        <v>2</v>
      </c>
      <c r="I1128" t="s">
        <v>727</v>
      </c>
      <c r="J1128" t="s">
        <v>728</v>
      </c>
      <c r="K1128" t="s">
        <v>729</v>
      </c>
      <c r="L1128">
        <v>1368</v>
      </c>
      <c r="N1128">
        <v>1011</v>
      </c>
      <c r="O1128" t="s">
        <v>690</v>
      </c>
      <c r="P1128" t="s">
        <v>690</v>
      </c>
      <c r="Q1128">
        <v>1</v>
      </c>
      <c r="X1128">
        <v>8.9999999999999993E-3</v>
      </c>
      <c r="Y1128">
        <v>0</v>
      </c>
      <c r="Z1128">
        <v>179.17</v>
      </c>
      <c r="AA1128">
        <v>16.93</v>
      </c>
      <c r="AB1128">
        <v>0</v>
      </c>
      <c r="AC1128">
        <v>0</v>
      </c>
      <c r="AD1128">
        <v>1</v>
      </c>
      <c r="AE1128">
        <v>0</v>
      </c>
      <c r="AF1128" t="s">
        <v>140</v>
      </c>
      <c r="AG1128">
        <v>1.35E-2</v>
      </c>
      <c r="AH1128">
        <v>2</v>
      </c>
      <c r="AI1128">
        <v>85738584</v>
      </c>
      <c r="AJ1128">
        <v>1152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</row>
    <row r="1129" spans="1:44" x14ac:dyDescent="0.2">
      <c r="A1129">
        <f>ROW(Source!A636)</f>
        <v>636</v>
      </c>
      <c r="B1129">
        <v>85738586</v>
      </c>
      <c r="C1129">
        <v>85738581</v>
      </c>
      <c r="D1129">
        <v>85200671</v>
      </c>
      <c r="E1129">
        <v>1</v>
      </c>
      <c r="F1129">
        <v>1</v>
      </c>
      <c r="G1129">
        <v>1081</v>
      </c>
      <c r="H1129">
        <v>3</v>
      </c>
      <c r="I1129" t="s">
        <v>730</v>
      </c>
      <c r="J1129" t="s">
        <v>731</v>
      </c>
      <c r="K1129" t="s">
        <v>732</v>
      </c>
      <c r="L1129">
        <v>1346</v>
      </c>
      <c r="N1129">
        <v>1009</v>
      </c>
      <c r="O1129" t="s">
        <v>723</v>
      </c>
      <c r="P1129" t="s">
        <v>723</v>
      </c>
      <c r="Q1129">
        <v>1</v>
      </c>
      <c r="X1129">
        <v>1.2E-2</v>
      </c>
      <c r="Y1129">
        <v>37.979999999999997</v>
      </c>
      <c r="Z1129">
        <v>0</v>
      </c>
      <c r="AA1129">
        <v>0</v>
      </c>
      <c r="AB1129">
        <v>0</v>
      </c>
      <c r="AC1129">
        <v>0</v>
      </c>
      <c r="AD1129">
        <v>1</v>
      </c>
      <c r="AE1129">
        <v>0</v>
      </c>
      <c r="AF1129" t="s">
        <v>42</v>
      </c>
      <c r="AG1129">
        <v>1.2E-2</v>
      </c>
      <c r="AH1129">
        <v>2</v>
      </c>
      <c r="AI1129">
        <v>85738586</v>
      </c>
      <c r="AJ1129">
        <v>1153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</row>
    <row r="1130" spans="1:44" x14ac:dyDescent="0.2">
      <c r="A1130">
        <f>ROW(Source!A636)</f>
        <v>636</v>
      </c>
      <c r="B1130">
        <v>85738587</v>
      </c>
      <c r="C1130">
        <v>85738581</v>
      </c>
      <c r="D1130">
        <v>85199092</v>
      </c>
      <c r="E1130">
        <v>1</v>
      </c>
      <c r="F1130">
        <v>1</v>
      </c>
      <c r="G1130">
        <v>1081</v>
      </c>
      <c r="H1130">
        <v>3</v>
      </c>
      <c r="I1130" t="s">
        <v>826</v>
      </c>
      <c r="J1130" t="s">
        <v>827</v>
      </c>
      <c r="K1130" t="s">
        <v>828</v>
      </c>
      <c r="L1130">
        <v>1348</v>
      </c>
      <c r="N1130">
        <v>1009</v>
      </c>
      <c r="O1130" t="s">
        <v>700</v>
      </c>
      <c r="P1130" t="s">
        <v>700</v>
      </c>
      <c r="Q1130">
        <v>1000</v>
      </c>
      <c r="X1130">
        <v>6.9999999999999999E-6</v>
      </c>
      <c r="Y1130">
        <v>25762.5</v>
      </c>
      <c r="Z1130">
        <v>0</v>
      </c>
      <c r="AA1130">
        <v>0</v>
      </c>
      <c r="AB1130">
        <v>0</v>
      </c>
      <c r="AC1130">
        <v>0</v>
      </c>
      <c r="AD1130">
        <v>1</v>
      </c>
      <c r="AE1130">
        <v>0</v>
      </c>
      <c r="AF1130" t="s">
        <v>42</v>
      </c>
      <c r="AG1130">
        <v>6.9999999999999999E-6</v>
      </c>
      <c r="AH1130">
        <v>2</v>
      </c>
      <c r="AI1130">
        <v>85738587</v>
      </c>
      <c r="AJ1130">
        <v>1154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</row>
    <row r="1131" spans="1:44" x14ac:dyDescent="0.2">
      <c r="A1131">
        <f>ROW(Source!A636)</f>
        <v>636</v>
      </c>
      <c r="B1131">
        <v>85738588</v>
      </c>
      <c r="C1131">
        <v>85738581</v>
      </c>
      <c r="D1131">
        <v>85201473</v>
      </c>
      <c r="E1131">
        <v>1</v>
      </c>
      <c r="F1131">
        <v>1</v>
      </c>
      <c r="G1131">
        <v>1081</v>
      </c>
      <c r="H1131">
        <v>3</v>
      </c>
      <c r="I1131" t="s">
        <v>717</v>
      </c>
      <c r="J1131" t="s">
        <v>718</v>
      </c>
      <c r="K1131" t="s">
        <v>719</v>
      </c>
      <c r="L1131">
        <v>1355</v>
      </c>
      <c r="N1131">
        <v>1010</v>
      </c>
      <c r="O1131" t="s">
        <v>70</v>
      </c>
      <c r="P1131" t="s">
        <v>70</v>
      </c>
      <c r="Q1131">
        <v>100</v>
      </c>
      <c r="X1131">
        <v>0.04</v>
      </c>
      <c r="Y1131">
        <v>15.04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 t="s">
        <v>42</v>
      </c>
      <c r="AG1131">
        <v>0.04</v>
      </c>
      <c r="AH1131">
        <v>2</v>
      </c>
      <c r="AI1131">
        <v>85738588</v>
      </c>
      <c r="AJ1131">
        <v>1155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</row>
    <row r="1132" spans="1:44" x14ac:dyDescent="0.2">
      <c r="A1132">
        <f>ROW(Source!A636)</f>
        <v>636</v>
      </c>
      <c r="B1132">
        <v>85738589</v>
      </c>
      <c r="C1132">
        <v>85738581</v>
      </c>
      <c r="D1132">
        <v>85201548</v>
      </c>
      <c r="E1132">
        <v>1</v>
      </c>
      <c r="F1132">
        <v>1</v>
      </c>
      <c r="G1132">
        <v>1081</v>
      </c>
      <c r="H1132">
        <v>3</v>
      </c>
      <c r="I1132" t="s">
        <v>829</v>
      </c>
      <c r="J1132" t="s">
        <v>830</v>
      </c>
      <c r="K1132" t="s">
        <v>831</v>
      </c>
      <c r="L1132">
        <v>1348</v>
      </c>
      <c r="N1132">
        <v>1009</v>
      </c>
      <c r="O1132" t="s">
        <v>700</v>
      </c>
      <c r="P1132" t="s">
        <v>700</v>
      </c>
      <c r="Q1132">
        <v>1000</v>
      </c>
      <c r="X1132">
        <v>6.9999999999999994E-5</v>
      </c>
      <c r="Y1132">
        <v>12425.64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 t="s">
        <v>42</v>
      </c>
      <c r="AG1132">
        <v>6.9999999999999994E-5</v>
      </c>
      <c r="AH1132">
        <v>2</v>
      </c>
      <c r="AI1132">
        <v>85738589</v>
      </c>
      <c r="AJ1132">
        <v>1156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</row>
    <row r="1133" spans="1:44" x14ac:dyDescent="0.2">
      <c r="A1133">
        <f>ROW(Source!A636)</f>
        <v>636</v>
      </c>
      <c r="B1133">
        <v>85738590</v>
      </c>
      <c r="C1133">
        <v>85738581</v>
      </c>
      <c r="D1133">
        <v>85199230</v>
      </c>
      <c r="E1133">
        <v>1</v>
      </c>
      <c r="F1133">
        <v>1</v>
      </c>
      <c r="G1133">
        <v>1081</v>
      </c>
      <c r="H1133">
        <v>3</v>
      </c>
      <c r="I1133" t="s">
        <v>736</v>
      </c>
      <c r="J1133" t="s">
        <v>737</v>
      </c>
      <c r="K1133" t="s">
        <v>738</v>
      </c>
      <c r="L1133">
        <v>1348</v>
      </c>
      <c r="N1133">
        <v>1009</v>
      </c>
      <c r="O1133" t="s">
        <v>700</v>
      </c>
      <c r="P1133" t="s">
        <v>700</v>
      </c>
      <c r="Q1133">
        <v>1000</v>
      </c>
      <c r="X1133">
        <v>8.0000000000000007E-5</v>
      </c>
      <c r="Y1133">
        <v>16214.84</v>
      </c>
      <c r="Z1133">
        <v>0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 t="s">
        <v>42</v>
      </c>
      <c r="AG1133">
        <v>8.0000000000000007E-5</v>
      </c>
      <c r="AH1133">
        <v>2</v>
      </c>
      <c r="AI1133">
        <v>85738590</v>
      </c>
      <c r="AJ1133">
        <v>1157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</row>
    <row r="1134" spans="1:44" x14ac:dyDescent="0.2">
      <c r="A1134">
        <f>ROW(Source!A636)</f>
        <v>636</v>
      </c>
      <c r="B1134">
        <v>85738591</v>
      </c>
      <c r="C1134">
        <v>85738581</v>
      </c>
      <c r="D1134">
        <v>85199398</v>
      </c>
      <c r="E1134">
        <v>1</v>
      </c>
      <c r="F1134">
        <v>1</v>
      </c>
      <c r="G1134">
        <v>1081</v>
      </c>
      <c r="H1134">
        <v>3</v>
      </c>
      <c r="I1134" t="s">
        <v>739</v>
      </c>
      <c r="J1134" t="s">
        <v>740</v>
      </c>
      <c r="K1134" t="s">
        <v>741</v>
      </c>
      <c r="L1134">
        <v>1346</v>
      </c>
      <c r="N1134">
        <v>1009</v>
      </c>
      <c r="O1134" t="s">
        <v>723</v>
      </c>
      <c r="P1134" t="s">
        <v>723</v>
      </c>
      <c r="Q1134">
        <v>1</v>
      </c>
      <c r="X1134">
        <v>0.04</v>
      </c>
      <c r="Y1134">
        <v>20.190000000000001</v>
      </c>
      <c r="Z1134">
        <v>0</v>
      </c>
      <c r="AA1134">
        <v>0</v>
      </c>
      <c r="AB1134">
        <v>0</v>
      </c>
      <c r="AC1134">
        <v>0</v>
      </c>
      <c r="AD1134">
        <v>1</v>
      </c>
      <c r="AE1134">
        <v>0</v>
      </c>
      <c r="AF1134" t="s">
        <v>42</v>
      </c>
      <c r="AG1134">
        <v>0.04</v>
      </c>
      <c r="AH1134">
        <v>2</v>
      </c>
      <c r="AI1134">
        <v>85738591</v>
      </c>
      <c r="AJ1134">
        <v>1158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</row>
    <row r="1135" spans="1:44" x14ac:dyDescent="0.2">
      <c r="A1135">
        <f>ROW(Source!A636)</f>
        <v>636</v>
      </c>
      <c r="B1135">
        <v>85738592</v>
      </c>
      <c r="C1135">
        <v>85738581</v>
      </c>
      <c r="D1135">
        <v>85205759</v>
      </c>
      <c r="E1135">
        <v>1</v>
      </c>
      <c r="F1135">
        <v>1</v>
      </c>
      <c r="G1135">
        <v>1081</v>
      </c>
      <c r="H1135">
        <v>3</v>
      </c>
      <c r="I1135" t="s">
        <v>832</v>
      </c>
      <c r="J1135" t="s">
        <v>833</v>
      </c>
      <c r="K1135" t="s">
        <v>834</v>
      </c>
      <c r="L1135">
        <v>1346</v>
      </c>
      <c r="N1135">
        <v>1009</v>
      </c>
      <c r="O1135" t="s">
        <v>723</v>
      </c>
      <c r="P1135" t="s">
        <v>723</v>
      </c>
      <c r="Q1135">
        <v>1</v>
      </c>
      <c r="X1135">
        <v>0.2</v>
      </c>
      <c r="Y1135">
        <v>134.01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 t="s">
        <v>42</v>
      </c>
      <c r="AG1135">
        <v>0.2</v>
      </c>
      <c r="AH1135">
        <v>2</v>
      </c>
      <c r="AI1135">
        <v>85738592</v>
      </c>
      <c r="AJ1135">
        <v>1159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</row>
    <row r="1136" spans="1:44" x14ac:dyDescent="0.2">
      <c r="A1136">
        <f>ROW(Source!A636)</f>
        <v>636</v>
      </c>
      <c r="B1136">
        <v>85738593</v>
      </c>
      <c r="C1136">
        <v>85738581</v>
      </c>
      <c r="D1136">
        <v>85184236</v>
      </c>
      <c r="E1136">
        <v>1081</v>
      </c>
      <c r="F1136">
        <v>1</v>
      </c>
      <c r="G1136">
        <v>1081</v>
      </c>
      <c r="H1136">
        <v>3</v>
      </c>
      <c r="I1136" t="s">
        <v>885</v>
      </c>
      <c r="J1136" t="s">
        <v>3</v>
      </c>
      <c r="K1136" t="s">
        <v>886</v>
      </c>
      <c r="L1136">
        <v>1391</v>
      </c>
      <c r="N1136">
        <v>1013</v>
      </c>
      <c r="O1136" t="s">
        <v>229</v>
      </c>
      <c r="P1136" t="s">
        <v>229</v>
      </c>
      <c r="Q1136">
        <v>1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 t="s">
        <v>42</v>
      </c>
      <c r="AG1136">
        <v>1</v>
      </c>
      <c r="AH1136">
        <v>3</v>
      </c>
      <c r="AI1136">
        <v>-1</v>
      </c>
      <c r="AJ1136" t="s">
        <v>3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</row>
    <row r="1137" spans="1:44" x14ac:dyDescent="0.2">
      <c r="A1137">
        <f>ROW(Source!A637)</f>
        <v>637</v>
      </c>
      <c r="B1137">
        <v>85738582</v>
      </c>
      <c r="C1137">
        <v>85738581</v>
      </c>
      <c r="D1137">
        <v>85164021</v>
      </c>
      <c r="E1137">
        <v>1081</v>
      </c>
      <c r="F1137">
        <v>1</v>
      </c>
      <c r="G1137">
        <v>1081</v>
      </c>
      <c r="H1137">
        <v>1</v>
      </c>
      <c r="I1137" t="s">
        <v>684</v>
      </c>
      <c r="J1137" t="s">
        <v>3</v>
      </c>
      <c r="K1137" t="s">
        <v>685</v>
      </c>
      <c r="L1137">
        <v>1191</v>
      </c>
      <c r="N1137">
        <v>1013</v>
      </c>
      <c r="O1137" t="s">
        <v>686</v>
      </c>
      <c r="P1137" t="s">
        <v>686</v>
      </c>
      <c r="Q1137">
        <v>1</v>
      </c>
      <c r="X1137">
        <v>2.0099999999999998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1</v>
      </c>
      <c r="AF1137" t="s">
        <v>141</v>
      </c>
      <c r="AG1137">
        <v>2.7737999999999996</v>
      </c>
      <c r="AH1137">
        <v>2</v>
      </c>
      <c r="AI1137">
        <v>85738582</v>
      </c>
      <c r="AJ1137">
        <v>1161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</row>
    <row r="1138" spans="1:44" x14ac:dyDescent="0.2">
      <c r="A1138">
        <f>ROW(Source!A637)</f>
        <v>637</v>
      </c>
      <c r="B1138">
        <v>85738583</v>
      </c>
      <c r="C1138">
        <v>85738581</v>
      </c>
      <c r="D1138">
        <v>85229932</v>
      </c>
      <c r="E1138">
        <v>1</v>
      </c>
      <c r="F1138">
        <v>1</v>
      </c>
      <c r="G1138">
        <v>1081</v>
      </c>
      <c r="H1138">
        <v>2</v>
      </c>
      <c r="I1138" t="s">
        <v>704</v>
      </c>
      <c r="J1138" t="s">
        <v>705</v>
      </c>
      <c r="K1138" t="s">
        <v>706</v>
      </c>
      <c r="L1138">
        <v>1368</v>
      </c>
      <c r="N1138">
        <v>1011</v>
      </c>
      <c r="O1138" t="s">
        <v>690</v>
      </c>
      <c r="P1138" t="s">
        <v>690</v>
      </c>
      <c r="Q1138">
        <v>1</v>
      </c>
      <c r="X1138">
        <v>1.0999999999999999E-2</v>
      </c>
      <c r="Y1138">
        <v>0</v>
      </c>
      <c r="Z1138">
        <v>83.1</v>
      </c>
      <c r="AA1138">
        <v>12.62</v>
      </c>
      <c r="AB1138">
        <v>0</v>
      </c>
      <c r="AC1138">
        <v>0</v>
      </c>
      <c r="AD1138">
        <v>1</v>
      </c>
      <c r="AE1138">
        <v>0</v>
      </c>
      <c r="AF1138" t="s">
        <v>140</v>
      </c>
      <c r="AG1138">
        <v>1.6499999999999997E-2</v>
      </c>
      <c r="AH1138">
        <v>2</v>
      </c>
      <c r="AI1138">
        <v>85738583</v>
      </c>
      <c r="AJ1138">
        <v>1162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</row>
    <row r="1139" spans="1:44" x14ac:dyDescent="0.2">
      <c r="A1139">
        <f>ROW(Source!A637)</f>
        <v>637</v>
      </c>
      <c r="B1139">
        <v>85738585</v>
      </c>
      <c r="C1139">
        <v>85738581</v>
      </c>
      <c r="D1139">
        <v>85230053</v>
      </c>
      <c r="E1139">
        <v>1</v>
      </c>
      <c r="F1139">
        <v>1</v>
      </c>
      <c r="G1139">
        <v>1081</v>
      </c>
      <c r="H1139">
        <v>2</v>
      </c>
      <c r="I1139" t="s">
        <v>745</v>
      </c>
      <c r="J1139" t="s">
        <v>746</v>
      </c>
      <c r="K1139" t="s">
        <v>747</v>
      </c>
      <c r="L1139">
        <v>1368</v>
      </c>
      <c r="N1139">
        <v>1011</v>
      </c>
      <c r="O1139" t="s">
        <v>690</v>
      </c>
      <c r="P1139" t="s">
        <v>690</v>
      </c>
      <c r="Q1139">
        <v>1</v>
      </c>
      <c r="X1139">
        <v>0.02</v>
      </c>
      <c r="Y1139">
        <v>0</v>
      </c>
      <c r="Z1139">
        <v>0.8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 t="s">
        <v>140</v>
      </c>
      <c r="AG1139">
        <v>0.03</v>
      </c>
      <c r="AH1139">
        <v>2</v>
      </c>
      <c r="AI1139">
        <v>85738585</v>
      </c>
      <c r="AJ1139">
        <v>1163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</row>
    <row r="1140" spans="1:44" x14ac:dyDescent="0.2">
      <c r="A1140">
        <f>ROW(Source!A637)</f>
        <v>637</v>
      </c>
      <c r="B1140">
        <v>85738584</v>
      </c>
      <c r="C1140">
        <v>85738581</v>
      </c>
      <c r="D1140">
        <v>85229166</v>
      </c>
      <c r="E1140">
        <v>1</v>
      </c>
      <c r="F1140">
        <v>1</v>
      </c>
      <c r="G1140">
        <v>1081</v>
      </c>
      <c r="H1140">
        <v>2</v>
      </c>
      <c r="I1140" t="s">
        <v>727</v>
      </c>
      <c r="J1140" t="s">
        <v>728</v>
      </c>
      <c r="K1140" t="s">
        <v>729</v>
      </c>
      <c r="L1140">
        <v>1368</v>
      </c>
      <c r="N1140">
        <v>1011</v>
      </c>
      <c r="O1140" t="s">
        <v>690</v>
      </c>
      <c r="P1140" t="s">
        <v>690</v>
      </c>
      <c r="Q1140">
        <v>1</v>
      </c>
      <c r="X1140">
        <v>8.9999999999999993E-3</v>
      </c>
      <c r="Y1140">
        <v>0</v>
      </c>
      <c r="Z1140">
        <v>179.17</v>
      </c>
      <c r="AA1140">
        <v>16.93</v>
      </c>
      <c r="AB1140">
        <v>0</v>
      </c>
      <c r="AC1140">
        <v>0</v>
      </c>
      <c r="AD1140">
        <v>1</v>
      </c>
      <c r="AE1140">
        <v>0</v>
      </c>
      <c r="AF1140" t="s">
        <v>140</v>
      </c>
      <c r="AG1140">
        <v>1.35E-2</v>
      </c>
      <c r="AH1140">
        <v>2</v>
      </c>
      <c r="AI1140">
        <v>85738584</v>
      </c>
      <c r="AJ1140">
        <v>1164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</row>
    <row r="1141" spans="1:44" x14ac:dyDescent="0.2">
      <c r="A1141">
        <f>ROW(Source!A637)</f>
        <v>637</v>
      </c>
      <c r="B1141">
        <v>85738586</v>
      </c>
      <c r="C1141">
        <v>85738581</v>
      </c>
      <c r="D1141">
        <v>85200671</v>
      </c>
      <c r="E1141">
        <v>1</v>
      </c>
      <c r="F1141">
        <v>1</v>
      </c>
      <c r="G1141">
        <v>1081</v>
      </c>
      <c r="H1141">
        <v>3</v>
      </c>
      <c r="I1141" t="s">
        <v>730</v>
      </c>
      <c r="J1141" t="s">
        <v>731</v>
      </c>
      <c r="K1141" t="s">
        <v>732</v>
      </c>
      <c r="L1141">
        <v>1346</v>
      </c>
      <c r="N1141">
        <v>1009</v>
      </c>
      <c r="O1141" t="s">
        <v>723</v>
      </c>
      <c r="P1141" t="s">
        <v>723</v>
      </c>
      <c r="Q1141">
        <v>1</v>
      </c>
      <c r="X1141">
        <v>1.2E-2</v>
      </c>
      <c r="Y1141">
        <v>37.979999999999997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0</v>
      </c>
      <c r="AF1141" t="s">
        <v>42</v>
      </c>
      <c r="AG1141">
        <v>1.2E-2</v>
      </c>
      <c r="AH1141">
        <v>2</v>
      </c>
      <c r="AI1141">
        <v>85738586</v>
      </c>
      <c r="AJ1141">
        <v>1165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</row>
    <row r="1142" spans="1:44" x14ac:dyDescent="0.2">
      <c r="A1142">
        <f>ROW(Source!A637)</f>
        <v>637</v>
      </c>
      <c r="B1142">
        <v>85738587</v>
      </c>
      <c r="C1142">
        <v>85738581</v>
      </c>
      <c r="D1142">
        <v>85199092</v>
      </c>
      <c r="E1142">
        <v>1</v>
      </c>
      <c r="F1142">
        <v>1</v>
      </c>
      <c r="G1142">
        <v>1081</v>
      </c>
      <c r="H1142">
        <v>3</v>
      </c>
      <c r="I1142" t="s">
        <v>826</v>
      </c>
      <c r="J1142" t="s">
        <v>827</v>
      </c>
      <c r="K1142" t="s">
        <v>828</v>
      </c>
      <c r="L1142">
        <v>1348</v>
      </c>
      <c r="N1142">
        <v>1009</v>
      </c>
      <c r="O1142" t="s">
        <v>700</v>
      </c>
      <c r="P1142" t="s">
        <v>700</v>
      </c>
      <c r="Q1142">
        <v>1000</v>
      </c>
      <c r="X1142">
        <v>6.9999999999999999E-6</v>
      </c>
      <c r="Y1142">
        <v>25762.5</v>
      </c>
      <c r="Z1142">
        <v>0</v>
      </c>
      <c r="AA1142">
        <v>0</v>
      </c>
      <c r="AB1142">
        <v>0</v>
      </c>
      <c r="AC1142">
        <v>0</v>
      </c>
      <c r="AD1142">
        <v>1</v>
      </c>
      <c r="AE1142">
        <v>0</v>
      </c>
      <c r="AF1142" t="s">
        <v>42</v>
      </c>
      <c r="AG1142">
        <v>6.9999999999999999E-6</v>
      </c>
      <c r="AH1142">
        <v>2</v>
      </c>
      <c r="AI1142">
        <v>85738587</v>
      </c>
      <c r="AJ1142">
        <v>1166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</row>
    <row r="1143" spans="1:44" x14ac:dyDescent="0.2">
      <c r="A1143">
        <f>ROW(Source!A637)</f>
        <v>637</v>
      </c>
      <c r="B1143">
        <v>85738588</v>
      </c>
      <c r="C1143">
        <v>85738581</v>
      </c>
      <c r="D1143">
        <v>85201473</v>
      </c>
      <c r="E1143">
        <v>1</v>
      </c>
      <c r="F1143">
        <v>1</v>
      </c>
      <c r="G1143">
        <v>1081</v>
      </c>
      <c r="H1143">
        <v>3</v>
      </c>
      <c r="I1143" t="s">
        <v>717</v>
      </c>
      <c r="J1143" t="s">
        <v>718</v>
      </c>
      <c r="K1143" t="s">
        <v>719</v>
      </c>
      <c r="L1143">
        <v>1355</v>
      </c>
      <c r="N1143">
        <v>1010</v>
      </c>
      <c r="O1143" t="s">
        <v>70</v>
      </c>
      <c r="P1143" t="s">
        <v>70</v>
      </c>
      <c r="Q1143">
        <v>100</v>
      </c>
      <c r="X1143">
        <v>0.04</v>
      </c>
      <c r="Y1143">
        <v>15.04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 t="s">
        <v>42</v>
      </c>
      <c r="AG1143">
        <v>0.04</v>
      </c>
      <c r="AH1143">
        <v>2</v>
      </c>
      <c r="AI1143">
        <v>85738588</v>
      </c>
      <c r="AJ1143">
        <v>1167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</row>
    <row r="1144" spans="1:44" x14ac:dyDescent="0.2">
      <c r="A1144">
        <f>ROW(Source!A637)</f>
        <v>637</v>
      </c>
      <c r="B1144">
        <v>85738589</v>
      </c>
      <c r="C1144">
        <v>85738581</v>
      </c>
      <c r="D1144">
        <v>85201548</v>
      </c>
      <c r="E1144">
        <v>1</v>
      </c>
      <c r="F1144">
        <v>1</v>
      </c>
      <c r="G1144">
        <v>1081</v>
      </c>
      <c r="H1144">
        <v>3</v>
      </c>
      <c r="I1144" t="s">
        <v>829</v>
      </c>
      <c r="J1144" t="s">
        <v>830</v>
      </c>
      <c r="K1144" t="s">
        <v>831</v>
      </c>
      <c r="L1144">
        <v>1348</v>
      </c>
      <c r="N1144">
        <v>1009</v>
      </c>
      <c r="O1144" t="s">
        <v>700</v>
      </c>
      <c r="P1144" t="s">
        <v>700</v>
      </c>
      <c r="Q1144">
        <v>1000</v>
      </c>
      <c r="X1144">
        <v>6.9999999999999994E-5</v>
      </c>
      <c r="Y1144">
        <v>12425.64</v>
      </c>
      <c r="Z1144">
        <v>0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 t="s">
        <v>42</v>
      </c>
      <c r="AG1144">
        <v>6.9999999999999994E-5</v>
      </c>
      <c r="AH1144">
        <v>2</v>
      </c>
      <c r="AI1144">
        <v>85738589</v>
      </c>
      <c r="AJ1144">
        <v>1168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</row>
    <row r="1145" spans="1:44" x14ac:dyDescent="0.2">
      <c r="A1145">
        <f>ROW(Source!A637)</f>
        <v>637</v>
      </c>
      <c r="B1145">
        <v>85738590</v>
      </c>
      <c r="C1145">
        <v>85738581</v>
      </c>
      <c r="D1145">
        <v>85199230</v>
      </c>
      <c r="E1145">
        <v>1</v>
      </c>
      <c r="F1145">
        <v>1</v>
      </c>
      <c r="G1145">
        <v>1081</v>
      </c>
      <c r="H1145">
        <v>3</v>
      </c>
      <c r="I1145" t="s">
        <v>736</v>
      </c>
      <c r="J1145" t="s">
        <v>737</v>
      </c>
      <c r="K1145" t="s">
        <v>738</v>
      </c>
      <c r="L1145">
        <v>1348</v>
      </c>
      <c r="N1145">
        <v>1009</v>
      </c>
      <c r="O1145" t="s">
        <v>700</v>
      </c>
      <c r="P1145" t="s">
        <v>700</v>
      </c>
      <c r="Q1145">
        <v>1000</v>
      </c>
      <c r="X1145">
        <v>8.0000000000000007E-5</v>
      </c>
      <c r="Y1145">
        <v>16214.84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 t="s">
        <v>42</v>
      </c>
      <c r="AG1145">
        <v>8.0000000000000007E-5</v>
      </c>
      <c r="AH1145">
        <v>2</v>
      </c>
      <c r="AI1145">
        <v>85738590</v>
      </c>
      <c r="AJ1145">
        <v>1169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</row>
    <row r="1146" spans="1:44" x14ac:dyDescent="0.2">
      <c r="A1146">
        <f>ROW(Source!A637)</f>
        <v>637</v>
      </c>
      <c r="B1146">
        <v>85738591</v>
      </c>
      <c r="C1146">
        <v>85738581</v>
      </c>
      <c r="D1146">
        <v>85199398</v>
      </c>
      <c r="E1146">
        <v>1</v>
      </c>
      <c r="F1146">
        <v>1</v>
      </c>
      <c r="G1146">
        <v>1081</v>
      </c>
      <c r="H1146">
        <v>3</v>
      </c>
      <c r="I1146" t="s">
        <v>739</v>
      </c>
      <c r="J1146" t="s">
        <v>740</v>
      </c>
      <c r="K1146" t="s">
        <v>741</v>
      </c>
      <c r="L1146">
        <v>1346</v>
      </c>
      <c r="N1146">
        <v>1009</v>
      </c>
      <c r="O1146" t="s">
        <v>723</v>
      </c>
      <c r="P1146" t="s">
        <v>723</v>
      </c>
      <c r="Q1146">
        <v>1</v>
      </c>
      <c r="X1146">
        <v>0.04</v>
      </c>
      <c r="Y1146">
        <v>20.190000000000001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0</v>
      </c>
      <c r="AF1146" t="s">
        <v>42</v>
      </c>
      <c r="AG1146">
        <v>0.04</v>
      </c>
      <c r="AH1146">
        <v>2</v>
      </c>
      <c r="AI1146">
        <v>85738591</v>
      </c>
      <c r="AJ1146">
        <v>1170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</row>
    <row r="1147" spans="1:44" x14ac:dyDescent="0.2">
      <c r="A1147">
        <f>ROW(Source!A637)</f>
        <v>637</v>
      </c>
      <c r="B1147">
        <v>85738592</v>
      </c>
      <c r="C1147">
        <v>85738581</v>
      </c>
      <c r="D1147">
        <v>85205759</v>
      </c>
      <c r="E1147">
        <v>1</v>
      </c>
      <c r="F1147">
        <v>1</v>
      </c>
      <c r="G1147">
        <v>1081</v>
      </c>
      <c r="H1147">
        <v>3</v>
      </c>
      <c r="I1147" t="s">
        <v>832</v>
      </c>
      <c r="J1147" t="s">
        <v>833</v>
      </c>
      <c r="K1147" t="s">
        <v>834</v>
      </c>
      <c r="L1147">
        <v>1346</v>
      </c>
      <c r="N1147">
        <v>1009</v>
      </c>
      <c r="O1147" t="s">
        <v>723</v>
      </c>
      <c r="P1147" t="s">
        <v>723</v>
      </c>
      <c r="Q1147">
        <v>1</v>
      </c>
      <c r="X1147">
        <v>0.2</v>
      </c>
      <c r="Y1147">
        <v>134.01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 t="s">
        <v>42</v>
      </c>
      <c r="AG1147">
        <v>0.2</v>
      </c>
      <c r="AH1147">
        <v>2</v>
      </c>
      <c r="AI1147">
        <v>85738592</v>
      </c>
      <c r="AJ1147">
        <v>1171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</row>
    <row r="1148" spans="1:44" x14ac:dyDescent="0.2">
      <c r="A1148">
        <f>ROW(Source!A637)</f>
        <v>637</v>
      </c>
      <c r="B1148">
        <v>85738593</v>
      </c>
      <c r="C1148">
        <v>85738581</v>
      </c>
      <c r="D1148">
        <v>85184236</v>
      </c>
      <c r="E1148">
        <v>1081</v>
      </c>
      <c r="F1148">
        <v>1</v>
      </c>
      <c r="G1148">
        <v>1081</v>
      </c>
      <c r="H1148">
        <v>3</v>
      </c>
      <c r="I1148" t="s">
        <v>885</v>
      </c>
      <c r="J1148" t="s">
        <v>3</v>
      </c>
      <c r="K1148" t="s">
        <v>886</v>
      </c>
      <c r="L1148">
        <v>1391</v>
      </c>
      <c r="N1148">
        <v>1013</v>
      </c>
      <c r="O1148" t="s">
        <v>229</v>
      </c>
      <c r="P1148" t="s">
        <v>229</v>
      </c>
      <c r="Q1148">
        <v>1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 t="s">
        <v>42</v>
      </c>
      <c r="AG1148">
        <v>1</v>
      </c>
      <c r="AH1148">
        <v>3</v>
      </c>
      <c r="AI1148">
        <v>-1</v>
      </c>
      <c r="AJ1148" t="s">
        <v>3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3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24</v>
      </c>
      <c r="E1" t="s">
        <v>25</v>
      </c>
      <c r="F1" t="s">
        <v>25</v>
      </c>
      <c r="G1" t="s">
        <v>25</v>
      </c>
      <c r="H1" t="s">
        <v>3</v>
      </c>
      <c r="I1" t="s">
        <v>25</v>
      </c>
      <c r="J1" t="s">
        <v>25</v>
      </c>
      <c r="K1" t="s">
        <v>3</v>
      </c>
      <c r="L1" t="s">
        <v>3</v>
      </c>
      <c r="M1" t="s">
        <v>3</v>
      </c>
      <c r="N1" t="s">
        <v>24</v>
      </c>
      <c r="O1" t="s">
        <v>25</v>
      </c>
      <c r="P1" t="s">
        <v>3</v>
      </c>
      <c r="Q1" t="s">
        <v>3</v>
      </c>
      <c r="R1" t="s">
        <v>3</v>
      </c>
      <c r="S1" t="s">
        <v>887</v>
      </c>
      <c r="T1" t="s">
        <v>888</v>
      </c>
      <c r="U1" t="s">
        <v>889</v>
      </c>
    </row>
    <row r="2" spans="1:21" x14ac:dyDescent="0.2">
      <c r="A2">
        <v>29</v>
      </c>
      <c r="B2">
        <v>1</v>
      </c>
      <c r="C2" t="s">
        <v>3</v>
      </c>
      <c r="D2" t="s">
        <v>24</v>
      </c>
      <c r="E2" t="s">
        <v>25</v>
      </c>
      <c r="F2" t="s">
        <v>25</v>
      </c>
      <c r="G2" t="s">
        <v>25</v>
      </c>
      <c r="H2" t="s">
        <v>3</v>
      </c>
      <c r="I2" t="s">
        <v>25</v>
      </c>
      <c r="J2" t="s">
        <v>25</v>
      </c>
      <c r="K2" t="s">
        <v>3</v>
      </c>
      <c r="L2" t="s">
        <v>3</v>
      </c>
      <c r="M2" t="s">
        <v>3</v>
      </c>
      <c r="N2" t="s">
        <v>24</v>
      </c>
      <c r="O2" t="s">
        <v>25</v>
      </c>
      <c r="P2" t="s">
        <v>3</v>
      </c>
      <c r="Q2" t="s">
        <v>3</v>
      </c>
      <c r="R2" t="s">
        <v>3</v>
      </c>
      <c r="S2" t="s">
        <v>887</v>
      </c>
      <c r="T2" t="s">
        <v>888</v>
      </c>
      <c r="U2" t="s">
        <v>889</v>
      </c>
    </row>
    <row r="3" spans="1:21" x14ac:dyDescent="0.2">
      <c r="A3">
        <v>30</v>
      </c>
      <c r="B3">
        <v>1</v>
      </c>
      <c r="C3" t="s">
        <v>3</v>
      </c>
      <c r="D3" t="s">
        <v>24</v>
      </c>
      <c r="E3" t="s">
        <v>25</v>
      </c>
      <c r="F3" t="s">
        <v>25</v>
      </c>
      <c r="G3" t="s">
        <v>25</v>
      </c>
      <c r="H3" t="s">
        <v>3</v>
      </c>
      <c r="I3" t="s">
        <v>25</v>
      </c>
      <c r="J3" t="s">
        <v>25</v>
      </c>
      <c r="K3" t="s">
        <v>3</v>
      </c>
      <c r="L3" t="s">
        <v>3</v>
      </c>
      <c r="M3" t="s">
        <v>3</v>
      </c>
      <c r="N3" t="s">
        <v>24</v>
      </c>
      <c r="O3" t="s">
        <v>25</v>
      </c>
      <c r="P3" t="s">
        <v>3</v>
      </c>
      <c r="Q3" t="s">
        <v>3</v>
      </c>
      <c r="R3" t="s">
        <v>3</v>
      </c>
      <c r="S3" t="s">
        <v>887</v>
      </c>
      <c r="T3" t="s">
        <v>888</v>
      </c>
      <c r="U3" t="s">
        <v>889</v>
      </c>
    </row>
    <row r="4" spans="1:21" x14ac:dyDescent="0.2">
      <c r="A4">
        <v>31</v>
      </c>
      <c r="B4">
        <v>1</v>
      </c>
      <c r="C4" t="s">
        <v>3</v>
      </c>
      <c r="D4" t="s">
        <v>24</v>
      </c>
      <c r="E4" t="s">
        <v>25</v>
      </c>
      <c r="F4" t="s">
        <v>25</v>
      </c>
      <c r="G4" t="s">
        <v>25</v>
      </c>
      <c r="H4" t="s">
        <v>3</v>
      </c>
      <c r="I4" t="s">
        <v>25</v>
      </c>
      <c r="J4" t="s">
        <v>25</v>
      </c>
      <c r="K4" t="s">
        <v>3</v>
      </c>
      <c r="L4" t="s">
        <v>3</v>
      </c>
      <c r="M4" t="s">
        <v>3</v>
      </c>
      <c r="N4" t="s">
        <v>24</v>
      </c>
      <c r="O4" t="s">
        <v>25</v>
      </c>
      <c r="P4" t="s">
        <v>3</v>
      </c>
      <c r="Q4" t="s">
        <v>3</v>
      </c>
      <c r="R4" t="s">
        <v>3</v>
      </c>
      <c r="S4" t="s">
        <v>887</v>
      </c>
      <c r="T4" t="s">
        <v>888</v>
      </c>
      <c r="U4" t="s">
        <v>889</v>
      </c>
    </row>
    <row r="5" spans="1:21" x14ac:dyDescent="0.2">
      <c r="A5">
        <v>32</v>
      </c>
      <c r="B5">
        <v>1</v>
      </c>
      <c r="C5" t="s">
        <v>3</v>
      </c>
      <c r="D5" t="s">
        <v>24</v>
      </c>
      <c r="E5" t="s">
        <v>25</v>
      </c>
      <c r="F5" t="s">
        <v>25</v>
      </c>
      <c r="G5" t="s">
        <v>25</v>
      </c>
      <c r="H5" t="s">
        <v>3</v>
      </c>
      <c r="I5" t="s">
        <v>25</v>
      </c>
      <c r="J5" t="s">
        <v>25</v>
      </c>
      <c r="K5" t="s">
        <v>3</v>
      </c>
      <c r="L5" t="s">
        <v>3</v>
      </c>
      <c r="M5" t="s">
        <v>3</v>
      </c>
      <c r="N5" t="s">
        <v>24</v>
      </c>
      <c r="O5" t="s">
        <v>25</v>
      </c>
      <c r="P5" t="s">
        <v>3</v>
      </c>
      <c r="Q5" t="s">
        <v>3</v>
      </c>
      <c r="R5" t="s">
        <v>3</v>
      </c>
      <c r="S5" t="s">
        <v>887</v>
      </c>
      <c r="T5" t="s">
        <v>888</v>
      </c>
      <c r="U5" t="s">
        <v>889</v>
      </c>
    </row>
    <row r="6" spans="1:21" x14ac:dyDescent="0.2">
      <c r="A6">
        <v>33</v>
      </c>
      <c r="B6">
        <v>1</v>
      </c>
      <c r="C6" t="s">
        <v>3</v>
      </c>
      <c r="D6" t="s">
        <v>24</v>
      </c>
      <c r="E6" t="s">
        <v>25</v>
      </c>
      <c r="F6" t="s">
        <v>25</v>
      </c>
      <c r="G6" t="s">
        <v>25</v>
      </c>
      <c r="H6" t="s">
        <v>3</v>
      </c>
      <c r="I6" t="s">
        <v>25</v>
      </c>
      <c r="J6" t="s">
        <v>25</v>
      </c>
      <c r="K6" t="s">
        <v>3</v>
      </c>
      <c r="L6" t="s">
        <v>3</v>
      </c>
      <c r="M6" t="s">
        <v>3</v>
      </c>
      <c r="N6" t="s">
        <v>24</v>
      </c>
      <c r="O6" t="s">
        <v>25</v>
      </c>
      <c r="P6" t="s">
        <v>3</v>
      </c>
      <c r="Q6" t="s">
        <v>3</v>
      </c>
      <c r="R6" t="s">
        <v>3</v>
      </c>
      <c r="S6" t="s">
        <v>887</v>
      </c>
      <c r="T6" t="s">
        <v>888</v>
      </c>
      <c r="U6" t="s">
        <v>889</v>
      </c>
    </row>
    <row r="7" spans="1:21" x14ac:dyDescent="0.2">
      <c r="A7">
        <v>34</v>
      </c>
      <c r="B7">
        <v>1</v>
      </c>
      <c r="C7" t="s">
        <v>3</v>
      </c>
      <c r="D7" t="s">
        <v>24</v>
      </c>
      <c r="E7" t="s">
        <v>24</v>
      </c>
      <c r="F7" t="s">
        <v>24</v>
      </c>
      <c r="G7" t="s">
        <v>890</v>
      </c>
      <c r="H7" t="s">
        <v>3</v>
      </c>
      <c r="I7" t="s">
        <v>890</v>
      </c>
      <c r="J7" t="s">
        <v>24</v>
      </c>
      <c r="K7" t="s">
        <v>3</v>
      </c>
      <c r="L7" t="s">
        <v>3</v>
      </c>
      <c r="M7" t="s">
        <v>3</v>
      </c>
      <c r="N7" t="s">
        <v>24</v>
      </c>
      <c r="O7" t="s">
        <v>24</v>
      </c>
      <c r="P7" t="s">
        <v>3</v>
      </c>
      <c r="Q7" t="s">
        <v>3</v>
      </c>
      <c r="R7" t="s">
        <v>3</v>
      </c>
      <c r="S7" t="s">
        <v>891</v>
      </c>
      <c r="T7" t="s">
        <v>892</v>
      </c>
      <c r="U7" t="s">
        <v>893</v>
      </c>
    </row>
    <row r="8" spans="1:21" x14ac:dyDescent="0.2">
      <c r="A8">
        <v>34</v>
      </c>
      <c r="B8">
        <v>1</v>
      </c>
      <c r="C8" t="s">
        <v>3</v>
      </c>
      <c r="D8" t="s">
        <v>24</v>
      </c>
      <c r="E8" t="s">
        <v>25</v>
      </c>
      <c r="F8" t="s">
        <v>25</v>
      </c>
      <c r="G8" t="s">
        <v>25</v>
      </c>
      <c r="H8" t="s">
        <v>3</v>
      </c>
      <c r="I8" t="s">
        <v>25</v>
      </c>
      <c r="J8" t="s">
        <v>25</v>
      </c>
      <c r="K8" t="s">
        <v>3</v>
      </c>
      <c r="L8" t="s">
        <v>3</v>
      </c>
      <c r="M8" t="s">
        <v>3</v>
      </c>
      <c r="N8" t="s">
        <v>24</v>
      </c>
      <c r="O8" t="s">
        <v>25</v>
      </c>
      <c r="P8" t="s">
        <v>3</v>
      </c>
      <c r="Q8" t="s">
        <v>3</v>
      </c>
      <c r="R8" t="s">
        <v>3</v>
      </c>
      <c r="S8" t="s">
        <v>887</v>
      </c>
      <c r="T8" t="s">
        <v>888</v>
      </c>
      <c r="U8" t="s">
        <v>889</v>
      </c>
    </row>
    <row r="9" spans="1:21" x14ac:dyDescent="0.2">
      <c r="A9">
        <v>35</v>
      </c>
      <c r="B9">
        <v>1</v>
      </c>
      <c r="C9" t="s">
        <v>3</v>
      </c>
      <c r="D9" t="s">
        <v>24</v>
      </c>
      <c r="E9" t="s">
        <v>24</v>
      </c>
      <c r="F9" t="s">
        <v>24</v>
      </c>
      <c r="G9" t="s">
        <v>890</v>
      </c>
      <c r="H9" t="s">
        <v>3</v>
      </c>
      <c r="I9" t="s">
        <v>890</v>
      </c>
      <c r="J9" t="s">
        <v>24</v>
      </c>
      <c r="K9" t="s">
        <v>3</v>
      </c>
      <c r="L9" t="s">
        <v>3</v>
      </c>
      <c r="M9" t="s">
        <v>3</v>
      </c>
      <c r="N9" t="s">
        <v>24</v>
      </c>
      <c r="O9" t="s">
        <v>24</v>
      </c>
      <c r="P9" t="s">
        <v>3</v>
      </c>
      <c r="Q9" t="s">
        <v>3</v>
      </c>
      <c r="R9" t="s">
        <v>3</v>
      </c>
      <c r="S9" t="s">
        <v>891</v>
      </c>
      <c r="T9" t="s">
        <v>892</v>
      </c>
      <c r="U9" t="s">
        <v>893</v>
      </c>
    </row>
    <row r="10" spans="1:21" x14ac:dyDescent="0.2">
      <c r="A10">
        <v>35</v>
      </c>
      <c r="B10">
        <v>1</v>
      </c>
      <c r="C10" t="s">
        <v>3</v>
      </c>
      <c r="D10" t="s">
        <v>24</v>
      </c>
      <c r="E10" t="s">
        <v>25</v>
      </c>
      <c r="F10" t="s">
        <v>25</v>
      </c>
      <c r="G10" t="s">
        <v>25</v>
      </c>
      <c r="H10" t="s">
        <v>3</v>
      </c>
      <c r="I10" t="s">
        <v>25</v>
      </c>
      <c r="J10" t="s">
        <v>25</v>
      </c>
      <c r="K10" t="s">
        <v>3</v>
      </c>
      <c r="L10" t="s">
        <v>3</v>
      </c>
      <c r="M10" t="s">
        <v>3</v>
      </c>
      <c r="N10" t="s">
        <v>24</v>
      </c>
      <c r="O10" t="s">
        <v>25</v>
      </c>
      <c r="P10" t="s">
        <v>3</v>
      </c>
      <c r="Q10" t="s">
        <v>3</v>
      </c>
      <c r="R10" t="s">
        <v>3</v>
      </c>
      <c r="S10" t="s">
        <v>887</v>
      </c>
      <c r="T10" t="s">
        <v>888</v>
      </c>
      <c r="U10" t="s">
        <v>889</v>
      </c>
    </row>
    <row r="11" spans="1:21" x14ac:dyDescent="0.2">
      <c r="A11">
        <v>36</v>
      </c>
      <c r="B11">
        <v>1</v>
      </c>
      <c r="C11" t="s">
        <v>3</v>
      </c>
      <c r="D11" t="s">
        <v>894</v>
      </c>
      <c r="E11" t="s">
        <v>895</v>
      </c>
      <c r="F11" t="s">
        <v>895</v>
      </c>
      <c r="G11" t="s">
        <v>895</v>
      </c>
      <c r="H11" t="s">
        <v>3</v>
      </c>
      <c r="I11" t="s">
        <v>895</v>
      </c>
      <c r="J11" t="s">
        <v>895</v>
      </c>
      <c r="K11" t="s">
        <v>3</v>
      </c>
      <c r="L11" t="s">
        <v>3</v>
      </c>
      <c r="M11" t="s">
        <v>3</v>
      </c>
      <c r="N11" t="s">
        <v>894</v>
      </c>
      <c r="O11" t="s">
        <v>895</v>
      </c>
      <c r="P11" t="s">
        <v>3</v>
      </c>
      <c r="Q11" t="s">
        <v>3</v>
      </c>
      <c r="R11" t="s">
        <v>3</v>
      </c>
      <c r="S11" t="s">
        <v>896</v>
      </c>
      <c r="T11" t="s">
        <v>897</v>
      </c>
      <c r="U11" t="s">
        <v>898</v>
      </c>
    </row>
    <row r="12" spans="1:21" x14ac:dyDescent="0.2">
      <c r="A12">
        <v>36</v>
      </c>
      <c r="B12">
        <v>1</v>
      </c>
      <c r="C12" t="s">
        <v>3</v>
      </c>
      <c r="D12" t="s">
        <v>24</v>
      </c>
      <c r="E12" t="s">
        <v>25</v>
      </c>
      <c r="F12" t="s">
        <v>25</v>
      </c>
      <c r="G12" t="s">
        <v>25</v>
      </c>
      <c r="H12" t="s">
        <v>3</v>
      </c>
      <c r="I12" t="s">
        <v>25</v>
      </c>
      <c r="J12" t="s">
        <v>25</v>
      </c>
      <c r="K12" t="s">
        <v>3</v>
      </c>
      <c r="L12" t="s">
        <v>3</v>
      </c>
      <c r="M12" t="s">
        <v>3</v>
      </c>
      <c r="N12" t="s">
        <v>24</v>
      </c>
      <c r="O12" t="s">
        <v>25</v>
      </c>
      <c r="P12" t="s">
        <v>3</v>
      </c>
      <c r="Q12" t="s">
        <v>3</v>
      </c>
      <c r="R12" t="s">
        <v>3</v>
      </c>
      <c r="S12" t="s">
        <v>887</v>
      </c>
      <c r="T12" t="s">
        <v>888</v>
      </c>
      <c r="U12" t="s">
        <v>889</v>
      </c>
    </row>
    <row r="13" spans="1:21" x14ac:dyDescent="0.2">
      <c r="A13">
        <v>37</v>
      </c>
      <c r="B13">
        <v>1</v>
      </c>
      <c r="C13" t="s">
        <v>3</v>
      </c>
      <c r="D13" t="s">
        <v>894</v>
      </c>
      <c r="E13" t="s">
        <v>895</v>
      </c>
      <c r="F13" t="s">
        <v>895</v>
      </c>
      <c r="G13" t="s">
        <v>895</v>
      </c>
      <c r="H13" t="s">
        <v>3</v>
      </c>
      <c r="I13" t="s">
        <v>895</v>
      </c>
      <c r="J13" t="s">
        <v>895</v>
      </c>
      <c r="K13" t="s">
        <v>3</v>
      </c>
      <c r="L13" t="s">
        <v>3</v>
      </c>
      <c r="M13" t="s">
        <v>3</v>
      </c>
      <c r="N13" t="s">
        <v>894</v>
      </c>
      <c r="O13" t="s">
        <v>895</v>
      </c>
      <c r="P13" t="s">
        <v>3</v>
      </c>
      <c r="Q13" t="s">
        <v>3</v>
      </c>
      <c r="R13" t="s">
        <v>3</v>
      </c>
      <c r="S13" t="s">
        <v>896</v>
      </c>
      <c r="T13" t="s">
        <v>897</v>
      </c>
      <c r="U13" t="s">
        <v>898</v>
      </c>
    </row>
    <row r="14" spans="1:21" x14ac:dyDescent="0.2">
      <c r="A14">
        <v>37</v>
      </c>
      <c r="B14">
        <v>1</v>
      </c>
      <c r="C14" t="s">
        <v>3</v>
      </c>
      <c r="D14" t="s">
        <v>24</v>
      </c>
      <c r="E14" t="s">
        <v>25</v>
      </c>
      <c r="F14" t="s">
        <v>25</v>
      </c>
      <c r="G14" t="s">
        <v>25</v>
      </c>
      <c r="H14" t="s">
        <v>3</v>
      </c>
      <c r="I14" t="s">
        <v>25</v>
      </c>
      <c r="J14" t="s">
        <v>25</v>
      </c>
      <c r="K14" t="s">
        <v>3</v>
      </c>
      <c r="L14" t="s">
        <v>3</v>
      </c>
      <c r="M14" t="s">
        <v>3</v>
      </c>
      <c r="N14" t="s">
        <v>24</v>
      </c>
      <c r="O14" t="s">
        <v>25</v>
      </c>
      <c r="P14" t="s">
        <v>3</v>
      </c>
      <c r="Q14" t="s">
        <v>3</v>
      </c>
      <c r="R14" t="s">
        <v>3</v>
      </c>
      <c r="S14" t="s">
        <v>887</v>
      </c>
      <c r="T14" t="s">
        <v>888</v>
      </c>
      <c r="U14" t="s">
        <v>889</v>
      </c>
    </row>
    <row r="15" spans="1:21" x14ac:dyDescent="0.2">
      <c r="A15">
        <v>38</v>
      </c>
      <c r="B15">
        <v>1</v>
      </c>
      <c r="C15" t="s">
        <v>3</v>
      </c>
      <c r="D15" t="s">
        <v>894</v>
      </c>
      <c r="E15" t="s">
        <v>895</v>
      </c>
      <c r="F15" t="s">
        <v>895</v>
      </c>
      <c r="G15" t="s">
        <v>895</v>
      </c>
      <c r="H15" t="s">
        <v>3</v>
      </c>
      <c r="I15" t="s">
        <v>895</v>
      </c>
      <c r="J15" t="s">
        <v>895</v>
      </c>
      <c r="K15" t="s">
        <v>3</v>
      </c>
      <c r="L15" t="s">
        <v>3</v>
      </c>
      <c r="M15" t="s">
        <v>3</v>
      </c>
      <c r="N15" t="s">
        <v>894</v>
      </c>
      <c r="O15" t="s">
        <v>895</v>
      </c>
      <c r="P15" t="s">
        <v>3</v>
      </c>
      <c r="Q15" t="s">
        <v>3</v>
      </c>
      <c r="R15" t="s">
        <v>3</v>
      </c>
      <c r="S15" t="s">
        <v>896</v>
      </c>
      <c r="T15" t="s">
        <v>897</v>
      </c>
      <c r="U15" t="s">
        <v>898</v>
      </c>
    </row>
    <row r="16" spans="1:21" x14ac:dyDescent="0.2">
      <c r="A16">
        <v>38</v>
      </c>
      <c r="B16">
        <v>1</v>
      </c>
      <c r="C16" t="s">
        <v>3</v>
      </c>
      <c r="D16" t="s">
        <v>24</v>
      </c>
      <c r="E16" t="s">
        <v>25</v>
      </c>
      <c r="F16" t="s">
        <v>25</v>
      </c>
      <c r="G16" t="s">
        <v>25</v>
      </c>
      <c r="H16" t="s">
        <v>3</v>
      </c>
      <c r="I16" t="s">
        <v>25</v>
      </c>
      <c r="J16" t="s">
        <v>25</v>
      </c>
      <c r="K16" t="s">
        <v>3</v>
      </c>
      <c r="L16" t="s">
        <v>3</v>
      </c>
      <c r="M16" t="s">
        <v>3</v>
      </c>
      <c r="N16" t="s">
        <v>24</v>
      </c>
      <c r="O16" t="s">
        <v>25</v>
      </c>
      <c r="P16" t="s">
        <v>3</v>
      </c>
      <c r="Q16" t="s">
        <v>3</v>
      </c>
      <c r="R16" t="s">
        <v>3</v>
      </c>
      <c r="S16" t="s">
        <v>887</v>
      </c>
      <c r="T16" t="s">
        <v>888</v>
      </c>
      <c r="U16" t="s">
        <v>889</v>
      </c>
    </row>
    <row r="17" spans="1:21" x14ac:dyDescent="0.2">
      <c r="A17">
        <v>39</v>
      </c>
      <c r="B17">
        <v>1</v>
      </c>
      <c r="C17" t="s">
        <v>3</v>
      </c>
      <c r="D17" t="s">
        <v>894</v>
      </c>
      <c r="E17" t="s">
        <v>895</v>
      </c>
      <c r="F17" t="s">
        <v>895</v>
      </c>
      <c r="G17" t="s">
        <v>895</v>
      </c>
      <c r="H17" t="s">
        <v>3</v>
      </c>
      <c r="I17" t="s">
        <v>895</v>
      </c>
      <c r="J17" t="s">
        <v>895</v>
      </c>
      <c r="K17" t="s">
        <v>3</v>
      </c>
      <c r="L17" t="s">
        <v>3</v>
      </c>
      <c r="M17" t="s">
        <v>3</v>
      </c>
      <c r="N17" t="s">
        <v>894</v>
      </c>
      <c r="O17" t="s">
        <v>895</v>
      </c>
      <c r="P17" t="s">
        <v>3</v>
      </c>
      <c r="Q17" t="s">
        <v>3</v>
      </c>
      <c r="R17" t="s">
        <v>3</v>
      </c>
      <c r="S17" t="s">
        <v>896</v>
      </c>
      <c r="T17" t="s">
        <v>897</v>
      </c>
      <c r="U17" t="s">
        <v>898</v>
      </c>
    </row>
    <row r="18" spans="1:21" x14ac:dyDescent="0.2">
      <c r="A18">
        <v>39</v>
      </c>
      <c r="B18">
        <v>1</v>
      </c>
      <c r="C18" t="s">
        <v>3</v>
      </c>
      <c r="D18" t="s">
        <v>24</v>
      </c>
      <c r="E18" t="s">
        <v>25</v>
      </c>
      <c r="F18" t="s">
        <v>25</v>
      </c>
      <c r="G18" t="s">
        <v>25</v>
      </c>
      <c r="H18" t="s">
        <v>3</v>
      </c>
      <c r="I18" t="s">
        <v>25</v>
      </c>
      <c r="J18" t="s">
        <v>25</v>
      </c>
      <c r="K18" t="s">
        <v>3</v>
      </c>
      <c r="L18" t="s">
        <v>3</v>
      </c>
      <c r="M18" t="s">
        <v>3</v>
      </c>
      <c r="N18" t="s">
        <v>24</v>
      </c>
      <c r="O18" t="s">
        <v>25</v>
      </c>
      <c r="P18" t="s">
        <v>3</v>
      </c>
      <c r="Q18" t="s">
        <v>3</v>
      </c>
      <c r="R18" t="s">
        <v>3</v>
      </c>
      <c r="S18" t="s">
        <v>887</v>
      </c>
      <c r="T18" t="s">
        <v>888</v>
      </c>
      <c r="U18" t="s">
        <v>889</v>
      </c>
    </row>
    <row r="19" spans="1:21" x14ac:dyDescent="0.2">
      <c r="A19">
        <v>40</v>
      </c>
      <c r="B19">
        <v>1</v>
      </c>
      <c r="C19" t="s">
        <v>3</v>
      </c>
      <c r="D19" t="s">
        <v>24</v>
      </c>
      <c r="E19" t="s">
        <v>25</v>
      </c>
      <c r="F19" t="s">
        <v>25</v>
      </c>
      <c r="G19" t="s">
        <v>25</v>
      </c>
      <c r="H19" t="s">
        <v>3</v>
      </c>
      <c r="I19" t="s">
        <v>25</v>
      </c>
      <c r="J19" t="s">
        <v>25</v>
      </c>
      <c r="K19" t="s">
        <v>3</v>
      </c>
      <c r="L19" t="s">
        <v>3</v>
      </c>
      <c r="M19" t="s">
        <v>3</v>
      </c>
      <c r="N19" t="s">
        <v>24</v>
      </c>
      <c r="O19" t="s">
        <v>25</v>
      </c>
      <c r="P19" t="s">
        <v>3</v>
      </c>
      <c r="Q19" t="s">
        <v>3</v>
      </c>
      <c r="R19" t="s">
        <v>3</v>
      </c>
      <c r="S19" t="s">
        <v>887</v>
      </c>
      <c r="T19" t="s">
        <v>888</v>
      </c>
      <c r="U19" t="s">
        <v>889</v>
      </c>
    </row>
    <row r="20" spans="1:21" x14ac:dyDescent="0.2">
      <c r="A20">
        <v>41</v>
      </c>
      <c r="B20">
        <v>1</v>
      </c>
      <c r="C20" t="s">
        <v>3</v>
      </c>
      <c r="D20" t="s">
        <v>24</v>
      </c>
      <c r="E20" t="s">
        <v>25</v>
      </c>
      <c r="F20" t="s">
        <v>25</v>
      </c>
      <c r="G20" t="s">
        <v>25</v>
      </c>
      <c r="H20" t="s">
        <v>3</v>
      </c>
      <c r="I20" t="s">
        <v>25</v>
      </c>
      <c r="J20" t="s">
        <v>25</v>
      </c>
      <c r="K20" t="s">
        <v>3</v>
      </c>
      <c r="L20" t="s">
        <v>3</v>
      </c>
      <c r="M20" t="s">
        <v>3</v>
      </c>
      <c r="N20" t="s">
        <v>24</v>
      </c>
      <c r="O20" t="s">
        <v>25</v>
      </c>
      <c r="P20" t="s">
        <v>3</v>
      </c>
      <c r="Q20" t="s">
        <v>3</v>
      </c>
      <c r="R20" t="s">
        <v>3</v>
      </c>
      <c r="S20" t="s">
        <v>887</v>
      </c>
      <c r="T20" t="s">
        <v>888</v>
      </c>
      <c r="U20" t="s">
        <v>889</v>
      </c>
    </row>
    <row r="21" spans="1:21" x14ac:dyDescent="0.2">
      <c r="A21">
        <v>42</v>
      </c>
      <c r="B21">
        <v>1</v>
      </c>
      <c r="C21" t="s">
        <v>3</v>
      </c>
      <c r="D21" t="s">
        <v>24</v>
      </c>
      <c r="E21" t="s">
        <v>25</v>
      </c>
      <c r="F21" t="s">
        <v>25</v>
      </c>
      <c r="G21" t="s">
        <v>25</v>
      </c>
      <c r="H21" t="s">
        <v>3</v>
      </c>
      <c r="I21" t="s">
        <v>25</v>
      </c>
      <c r="J21" t="s">
        <v>25</v>
      </c>
      <c r="K21" t="s">
        <v>3</v>
      </c>
      <c r="L21" t="s">
        <v>3</v>
      </c>
      <c r="M21" t="s">
        <v>3</v>
      </c>
      <c r="N21" t="s">
        <v>24</v>
      </c>
      <c r="O21" t="s">
        <v>25</v>
      </c>
      <c r="P21" t="s">
        <v>3</v>
      </c>
      <c r="Q21" t="s">
        <v>3</v>
      </c>
      <c r="R21" t="s">
        <v>3</v>
      </c>
      <c r="S21" t="s">
        <v>887</v>
      </c>
      <c r="T21" t="s">
        <v>888</v>
      </c>
      <c r="U21" t="s">
        <v>889</v>
      </c>
    </row>
    <row r="22" spans="1:21" x14ac:dyDescent="0.2">
      <c r="A22">
        <v>43</v>
      </c>
      <c r="B22">
        <v>1</v>
      </c>
      <c r="C22" t="s">
        <v>3</v>
      </c>
      <c r="D22" t="s">
        <v>24</v>
      </c>
      <c r="E22" t="s">
        <v>25</v>
      </c>
      <c r="F22" t="s">
        <v>25</v>
      </c>
      <c r="G22" t="s">
        <v>25</v>
      </c>
      <c r="H22" t="s">
        <v>3</v>
      </c>
      <c r="I22" t="s">
        <v>25</v>
      </c>
      <c r="J22" t="s">
        <v>25</v>
      </c>
      <c r="K22" t="s">
        <v>3</v>
      </c>
      <c r="L22" t="s">
        <v>3</v>
      </c>
      <c r="M22" t="s">
        <v>3</v>
      </c>
      <c r="N22" t="s">
        <v>24</v>
      </c>
      <c r="O22" t="s">
        <v>25</v>
      </c>
      <c r="P22" t="s">
        <v>3</v>
      </c>
      <c r="Q22" t="s">
        <v>3</v>
      </c>
      <c r="R22" t="s">
        <v>3</v>
      </c>
      <c r="S22" t="s">
        <v>887</v>
      </c>
      <c r="T22" t="s">
        <v>888</v>
      </c>
      <c r="U22" t="s">
        <v>889</v>
      </c>
    </row>
    <row r="23" spans="1:21" x14ac:dyDescent="0.2">
      <c r="A23">
        <v>44</v>
      </c>
      <c r="B23">
        <v>1</v>
      </c>
      <c r="C23" t="s">
        <v>3</v>
      </c>
      <c r="D23" t="s">
        <v>24</v>
      </c>
      <c r="E23" t="s">
        <v>25</v>
      </c>
      <c r="F23" t="s">
        <v>25</v>
      </c>
      <c r="G23" t="s">
        <v>25</v>
      </c>
      <c r="H23" t="s">
        <v>3</v>
      </c>
      <c r="I23" t="s">
        <v>25</v>
      </c>
      <c r="J23" t="s">
        <v>25</v>
      </c>
      <c r="K23" t="s">
        <v>3</v>
      </c>
      <c r="L23" t="s">
        <v>3</v>
      </c>
      <c r="M23" t="s">
        <v>3</v>
      </c>
      <c r="N23" t="s">
        <v>24</v>
      </c>
      <c r="O23" t="s">
        <v>25</v>
      </c>
      <c r="P23" t="s">
        <v>3</v>
      </c>
      <c r="Q23" t="s">
        <v>3</v>
      </c>
      <c r="R23" t="s">
        <v>3</v>
      </c>
      <c r="S23" t="s">
        <v>887</v>
      </c>
      <c r="T23" t="s">
        <v>888</v>
      </c>
      <c r="U23" t="s">
        <v>889</v>
      </c>
    </row>
    <row r="24" spans="1:21" x14ac:dyDescent="0.2">
      <c r="A24">
        <v>45</v>
      </c>
      <c r="B24">
        <v>1</v>
      </c>
      <c r="C24" t="s">
        <v>3</v>
      </c>
      <c r="D24" t="s">
        <v>24</v>
      </c>
      <c r="E24" t="s">
        <v>25</v>
      </c>
      <c r="F24" t="s">
        <v>25</v>
      </c>
      <c r="G24" t="s">
        <v>25</v>
      </c>
      <c r="H24" t="s">
        <v>3</v>
      </c>
      <c r="I24" t="s">
        <v>25</v>
      </c>
      <c r="J24" t="s">
        <v>25</v>
      </c>
      <c r="K24" t="s">
        <v>3</v>
      </c>
      <c r="L24" t="s">
        <v>3</v>
      </c>
      <c r="M24" t="s">
        <v>3</v>
      </c>
      <c r="N24" t="s">
        <v>24</v>
      </c>
      <c r="O24" t="s">
        <v>25</v>
      </c>
      <c r="P24" t="s">
        <v>3</v>
      </c>
      <c r="Q24" t="s">
        <v>3</v>
      </c>
      <c r="R24" t="s">
        <v>3</v>
      </c>
      <c r="S24" t="s">
        <v>887</v>
      </c>
      <c r="T24" t="s">
        <v>888</v>
      </c>
      <c r="U24" t="s">
        <v>889</v>
      </c>
    </row>
    <row r="25" spans="1:21" x14ac:dyDescent="0.2">
      <c r="A25">
        <v>46</v>
      </c>
      <c r="B25">
        <v>1</v>
      </c>
      <c r="C25" t="s">
        <v>3</v>
      </c>
      <c r="D25" t="s">
        <v>24</v>
      </c>
      <c r="E25" t="s">
        <v>25</v>
      </c>
      <c r="F25" t="s">
        <v>25</v>
      </c>
      <c r="G25" t="s">
        <v>25</v>
      </c>
      <c r="H25" t="s">
        <v>3</v>
      </c>
      <c r="I25" t="s">
        <v>25</v>
      </c>
      <c r="J25" t="s">
        <v>25</v>
      </c>
      <c r="K25" t="s">
        <v>3</v>
      </c>
      <c r="L25" t="s">
        <v>3</v>
      </c>
      <c r="M25" t="s">
        <v>3</v>
      </c>
      <c r="N25" t="s">
        <v>24</v>
      </c>
      <c r="O25" t="s">
        <v>25</v>
      </c>
      <c r="P25" t="s">
        <v>3</v>
      </c>
      <c r="Q25" t="s">
        <v>3</v>
      </c>
      <c r="R25" t="s">
        <v>3</v>
      </c>
      <c r="S25" t="s">
        <v>887</v>
      </c>
      <c r="T25" t="s">
        <v>888</v>
      </c>
      <c r="U25" t="s">
        <v>889</v>
      </c>
    </row>
    <row r="26" spans="1:21" x14ac:dyDescent="0.2">
      <c r="A26">
        <v>47</v>
      </c>
      <c r="B26">
        <v>1</v>
      </c>
      <c r="C26" t="s">
        <v>3</v>
      </c>
      <c r="D26" t="s">
        <v>24</v>
      </c>
      <c r="E26" t="s">
        <v>25</v>
      </c>
      <c r="F26" t="s">
        <v>25</v>
      </c>
      <c r="G26" t="s">
        <v>25</v>
      </c>
      <c r="H26" t="s">
        <v>3</v>
      </c>
      <c r="I26" t="s">
        <v>25</v>
      </c>
      <c r="J26" t="s">
        <v>25</v>
      </c>
      <c r="K26" t="s">
        <v>3</v>
      </c>
      <c r="L26" t="s">
        <v>3</v>
      </c>
      <c r="M26" t="s">
        <v>3</v>
      </c>
      <c r="N26" t="s">
        <v>24</v>
      </c>
      <c r="O26" t="s">
        <v>25</v>
      </c>
      <c r="P26" t="s">
        <v>3</v>
      </c>
      <c r="Q26" t="s">
        <v>3</v>
      </c>
      <c r="R26" t="s">
        <v>3</v>
      </c>
      <c r="S26" t="s">
        <v>887</v>
      </c>
      <c r="T26" t="s">
        <v>888</v>
      </c>
      <c r="U26" t="s">
        <v>889</v>
      </c>
    </row>
    <row r="27" spans="1:21" x14ac:dyDescent="0.2">
      <c r="A27">
        <v>83</v>
      </c>
      <c r="B27">
        <v>1</v>
      </c>
      <c r="C27" t="s">
        <v>3</v>
      </c>
      <c r="D27" t="s">
        <v>24</v>
      </c>
      <c r="E27" t="s">
        <v>899</v>
      </c>
      <c r="F27" t="s">
        <v>899</v>
      </c>
      <c r="G27" t="s">
        <v>900</v>
      </c>
      <c r="H27" t="s">
        <v>3</v>
      </c>
      <c r="I27" t="s">
        <v>900</v>
      </c>
      <c r="J27" t="s">
        <v>899</v>
      </c>
      <c r="K27" t="s">
        <v>3</v>
      </c>
      <c r="L27" t="s">
        <v>3</v>
      </c>
      <c r="M27" t="s">
        <v>3</v>
      </c>
      <c r="N27" t="s">
        <v>24</v>
      </c>
      <c r="O27" t="s">
        <v>899</v>
      </c>
      <c r="P27" t="s">
        <v>3</v>
      </c>
      <c r="Q27" t="s">
        <v>3</v>
      </c>
      <c r="R27" t="s">
        <v>3</v>
      </c>
      <c r="S27" t="s">
        <v>901</v>
      </c>
      <c r="T27" t="s">
        <v>902</v>
      </c>
      <c r="U27" t="s">
        <v>898</v>
      </c>
    </row>
    <row r="28" spans="1:21" x14ac:dyDescent="0.2">
      <c r="A28">
        <v>83</v>
      </c>
      <c r="B28">
        <v>1</v>
      </c>
      <c r="C28" t="s">
        <v>3</v>
      </c>
      <c r="D28" t="s">
        <v>24</v>
      </c>
      <c r="E28" t="s">
        <v>25</v>
      </c>
      <c r="F28" t="s">
        <v>25</v>
      </c>
      <c r="G28" t="s">
        <v>25</v>
      </c>
      <c r="H28" t="s">
        <v>3</v>
      </c>
      <c r="I28" t="s">
        <v>25</v>
      </c>
      <c r="J28" t="s">
        <v>25</v>
      </c>
      <c r="K28" t="s">
        <v>3</v>
      </c>
      <c r="L28" t="s">
        <v>3</v>
      </c>
      <c r="M28" t="s">
        <v>3</v>
      </c>
      <c r="N28" t="s">
        <v>24</v>
      </c>
      <c r="O28" t="s">
        <v>25</v>
      </c>
      <c r="P28" t="s">
        <v>3</v>
      </c>
      <c r="Q28" t="s">
        <v>3</v>
      </c>
      <c r="R28" t="s">
        <v>3</v>
      </c>
      <c r="S28" t="s">
        <v>887</v>
      </c>
      <c r="T28" t="s">
        <v>888</v>
      </c>
      <c r="U28" t="s">
        <v>889</v>
      </c>
    </row>
    <row r="29" spans="1:21" x14ac:dyDescent="0.2">
      <c r="A29">
        <v>84</v>
      </c>
      <c r="B29">
        <v>1</v>
      </c>
      <c r="C29" t="s">
        <v>3</v>
      </c>
      <c r="D29" t="s">
        <v>24</v>
      </c>
      <c r="E29" t="s">
        <v>899</v>
      </c>
      <c r="F29" t="s">
        <v>899</v>
      </c>
      <c r="G29" t="s">
        <v>900</v>
      </c>
      <c r="H29" t="s">
        <v>3</v>
      </c>
      <c r="I29" t="s">
        <v>900</v>
      </c>
      <c r="J29" t="s">
        <v>899</v>
      </c>
      <c r="K29" t="s">
        <v>3</v>
      </c>
      <c r="L29" t="s">
        <v>3</v>
      </c>
      <c r="M29" t="s">
        <v>3</v>
      </c>
      <c r="N29" t="s">
        <v>24</v>
      </c>
      <c r="O29" t="s">
        <v>899</v>
      </c>
      <c r="P29" t="s">
        <v>3</v>
      </c>
      <c r="Q29" t="s">
        <v>3</v>
      </c>
      <c r="R29" t="s">
        <v>3</v>
      </c>
      <c r="S29" t="s">
        <v>901</v>
      </c>
      <c r="T29" t="s">
        <v>902</v>
      </c>
      <c r="U29" t="s">
        <v>898</v>
      </c>
    </row>
    <row r="30" spans="1:21" x14ac:dyDescent="0.2">
      <c r="A30">
        <v>84</v>
      </c>
      <c r="B30">
        <v>1</v>
      </c>
      <c r="C30" t="s">
        <v>3</v>
      </c>
      <c r="D30" t="s">
        <v>24</v>
      </c>
      <c r="E30" t="s">
        <v>25</v>
      </c>
      <c r="F30" t="s">
        <v>25</v>
      </c>
      <c r="G30" t="s">
        <v>25</v>
      </c>
      <c r="H30" t="s">
        <v>3</v>
      </c>
      <c r="I30" t="s">
        <v>25</v>
      </c>
      <c r="J30" t="s">
        <v>25</v>
      </c>
      <c r="K30" t="s">
        <v>3</v>
      </c>
      <c r="L30" t="s">
        <v>3</v>
      </c>
      <c r="M30" t="s">
        <v>3</v>
      </c>
      <c r="N30" t="s">
        <v>24</v>
      </c>
      <c r="O30" t="s">
        <v>25</v>
      </c>
      <c r="P30" t="s">
        <v>3</v>
      </c>
      <c r="Q30" t="s">
        <v>3</v>
      </c>
      <c r="R30" t="s">
        <v>3</v>
      </c>
      <c r="S30" t="s">
        <v>887</v>
      </c>
      <c r="T30" t="s">
        <v>888</v>
      </c>
      <c r="U30" t="s">
        <v>889</v>
      </c>
    </row>
    <row r="31" spans="1:21" x14ac:dyDescent="0.2">
      <c r="A31">
        <v>91</v>
      </c>
      <c r="B31">
        <v>1</v>
      </c>
      <c r="C31" t="s">
        <v>3</v>
      </c>
      <c r="D31" t="s">
        <v>24</v>
      </c>
      <c r="E31" t="s">
        <v>899</v>
      </c>
      <c r="F31" t="s">
        <v>899</v>
      </c>
      <c r="G31" t="s">
        <v>900</v>
      </c>
      <c r="H31" t="s">
        <v>3</v>
      </c>
      <c r="I31" t="s">
        <v>900</v>
      </c>
      <c r="J31" t="s">
        <v>899</v>
      </c>
      <c r="K31" t="s">
        <v>3</v>
      </c>
      <c r="L31" t="s">
        <v>3</v>
      </c>
      <c r="M31" t="s">
        <v>3</v>
      </c>
      <c r="N31" t="s">
        <v>24</v>
      </c>
      <c r="O31" t="s">
        <v>899</v>
      </c>
      <c r="P31" t="s">
        <v>3</v>
      </c>
      <c r="Q31" t="s">
        <v>3</v>
      </c>
      <c r="R31" t="s">
        <v>3</v>
      </c>
      <c r="S31" t="s">
        <v>901</v>
      </c>
      <c r="T31" t="s">
        <v>902</v>
      </c>
      <c r="U31" t="s">
        <v>898</v>
      </c>
    </row>
    <row r="32" spans="1:21" x14ac:dyDescent="0.2">
      <c r="A32">
        <v>91</v>
      </c>
      <c r="B32">
        <v>1</v>
      </c>
      <c r="C32" t="s">
        <v>3</v>
      </c>
      <c r="D32" t="s">
        <v>24</v>
      </c>
      <c r="E32" t="s">
        <v>25</v>
      </c>
      <c r="F32" t="s">
        <v>25</v>
      </c>
      <c r="G32" t="s">
        <v>25</v>
      </c>
      <c r="H32" t="s">
        <v>3</v>
      </c>
      <c r="I32" t="s">
        <v>25</v>
      </c>
      <c r="J32" t="s">
        <v>25</v>
      </c>
      <c r="K32" t="s">
        <v>3</v>
      </c>
      <c r="L32" t="s">
        <v>3</v>
      </c>
      <c r="M32" t="s">
        <v>3</v>
      </c>
      <c r="N32" t="s">
        <v>24</v>
      </c>
      <c r="O32" t="s">
        <v>25</v>
      </c>
      <c r="P32" t="s">
        <v>3</v>
      </c>
      <c r="Q32" t="s">
        <v>3</v>
      </c>
      <c r="R32" t="s">
        <v>3</v>
      </c>
      <c r="S32" t="s">
        <v>887</v>
      </c>
      <c r="T32" t="s">
        <v>888</v>
      </c>
      <c r="U32" t="s">
        <v>889</v>
      </c>
    </row>
    <row r="33" spans="1:21" x14ac:dyDescent="0.2">
      <c r="A33">
        <v>92</v>
      </c>
      <c r="B33">
        <v>1</v>
      </c>
      <c r="C33" t="s">
        <v>3</v>
      </c>
      <c r="D33" t="s">
        <v>24</v>
      </c>
      <c r="E33" t="s">
        <v>899</v>
      </c>
      <c r="F33" t="s">
        <v>899</v>
      </c>
      <c r="G33" t="s">
        <v>900</v>
      </c>
      <c r="H33" t="s">
        <v>3</v>
      </c>
      <c r="I33" t="s">
        <v>900</v>
      </c>
      <c r="J33" t="s">
        <v>899</v>
      </c>
      <c r="K33" t="s">
        <v>3</v>
      </c>
      <c r="L33" t="s">
        <v>3</v>
      </c>
      <c r="M33" t="s">
        <v>3</v>
      </c>
      <c r="N33" t="s">
        <v>24</v>
      </c>
      <c r="O33" t="s">
        <v>899</v>
      </c>
      <c r="P33" t="s">
        <v>3</v>
      </c>
      <c r="Q33" t="s">
        <v>3</v>
      </c>
      <c r="R33" t="s">
        <v>3</v>
      </c>
      <c r="S33" t="s">
        <v>901</v>
      </c>
      <c r="T33" t="s">
        <v>902</v>
      </c>
      <c r="U33" t="s">
        <v>898</v>
      </c>
    </row>
    <row r="34" spans="1:21" x14ac:dyDescent="0.2">
      <c r="A34">
        <v>92</v>
      </c>
      <c r="B34">
        <v>1</v>
      </c>
      <c r="C34" t="s">
        <v>3</v>
      </c>
      <c r="D34" t="s">
        <v>24</v>
      </c>
      <c r="E34" t="s">
        <v>25</v>
      </c>
      <c r="F34" t="s">
        <v>25</v>
      </c>
      <c r="G34" t="s">
        <v>25</v>
      </c>
      <c r="H34" t="s">
        <v>3</v>
      </c>
      <c r="I34" t="s">
        <v>25</v>
      </c>
      <c r="J34" t="s">
        <v>25</v>
      </c>
      <c r="K34" t="s">
        <v>3</v>
      </c>
      <c r="L34" t="s">
        <v>3</v>
      </c>
      <c r="M34" t="s">
        <v>3</v>
      </c>
      <c r="N34" t="s">
        <v>24</v>
      </c>
      <c r="O34" t="s">
        <v>25</v>
      </c>
      <c r="P34" t="s">
        <v>3</v>
      </c>
      <c r="Q34" t="s">
        <v>3</v>
      </c>
      <c r="R34" t="s">
        <v>3</v>
      </c>
      <c r="S34" t="s">
        <v>887</v>
      </c>
      <c r="T34" t="s">
        <v>888</v>
      </c>
      <c r="U34" t="s">
        <v>889</v>
      </c>
    </row>
    <row r="35" spans="1:21" x14ac:dyDescent="0.2">
      <c r="A35">
        <v>97</v>
      </c>
      <c r="B35">
        <v>1</v>
      </c>
      <c r="C35" t="s">
        <v>3</v>
      </c>
      <c r="D35" t="s">
        <v>24</v>
      </c>
      <c r="E35" t="s">
        <v>899</v>
      </c>
      <c r="F35" t="s">
        <v>899</v>
      </c>
      <c r="G35" t="s">
        <v>900</v>
      </c>
      <c r="H35" t="s">
        <v>3</v>
      </c>
      <c r="I35" t="s">
        <v>900</v>
      </c>
      <c r="J35" t="s">
        <v>899</v>
      </c>
      <c r="K35" t="s">
        <v>3</v>
      </c>
      <c r="L35" t="s">
        <v>3</v>
      </c>
      <c r="M35" t="s">
        <v>3</v>
      </c>
      <c r="N35" t="s">
        <v>24</v>
      </c>
      <c r="O35" t="s">
        <v>899</v>
      </c>
      <c r="P35" t="s">
        <v>3</v>
      </c>
      <c r="Q35" t="s">
        <v>3</v>
      </c>
      <c r="R35" t="s">
        <v>3</v>
      </c>
      <c r="S35" t="s">
        <v>901</v>
      </c>
      <c r="T35" t="s">
        <v>902</v>
      </c>
      <c r="U35" t="s">
        <v>898</v>
      </c>
    </row>
    <row r="36" spans="1:21" x14ac:dyDescent="0.2">
      <c r="A36">
        <v>97</v>
      </c>
      <c r="B36">
        <v>1</v>
      </c>
      <c r="C36" t="s">
        <v>3</v>
      </c>
      <c r="D36" t="s">
        <v>24</v>
      </c>
      <c r="E36" t="s">
        <v>25</v>
      </c>
      <c r="F36" t="s">
        <v>25</v>
      </c>
      <c r="G36" t="s">
        <v>25</v>
      </c>
      <c r="H36" t="s">
        <v>3</v>
      </c>
      <c r="I36" t="s">
        <v>25</v>
      </c>
      <c r="J36" t="s">
        <v>25</v>
      </c>
      <c r="K36" t="s">
        <v>3</v>
      </c>
      <c r="L36" t="s">
        <v>3</v>
      </c>
      <c r="M36" t="s">
        <v>3</v>
      </c>
      <c r="N36" t="s">
        <v>24</v>
      </c>
      <c r="O36" t="s">
        <v>25</v>
      </c>
      <c r="P36" t="s">
        <v>3</v>
      </c>
      <c r="Q36" t="s">
        <v>3</v>
      </c>
      <c r="R36" t="s">
        <v>3</v>
      </c>
      <c r="S36" t="s">
        <v>887</v>
      </c>
      <c r="T36" t="s">
        <v>888</v>
      </c>
      <c r="U36" t="s">
        <v>889</v>
      </c>
    </row>
    <row r="37" spans="1:21" x14ac:dyDescent="0.2">
      <c r="A37">
        <v>98</v>
      </c>
      <c r="B37">
        <v>1</v>
      </c>
      <c r="C37" t="s">
        <v>3</v>
      </c>
      <c r="D37" t="s">
        <v>24</v>
      </c>
      <c r="E37" t="s">
        <v>899</v>
      </c>
      <c r="F37" t="s">
        <v>899</v>
      </c>
      <c r="G37" t="s">
        <v>900</v>
      </c>
      <c r="H37" t="s">
        <v>3</v>
      </c>
      <c r="I37" t="s">
        <v>900</v>
      </c>
      <c r="J37" t="s">
        <v>899</v>
      </c>
      <c r="K37" t="s">
        <v>3</v>
      </c>
      <c r="L37" t="s">
        <v>3</v>
      </c>
      <c r="M37" t="s">
        <v>3</v>
      </c>
      <c r="N37" t="s">
        <v>24</v>
      </c>
      <c r="O37" t="s">
        <v>899</v>
      </c>
      <c r="P37" t="s">
        <v>3</v>
      </c>
      <c r="Q37" t="s">
        <v>3</v>
      </c>
      <c r="R37" t="s">
        <v>3</v>
      </c>
      <c r="S37" t="s">
        <v>901</v>
      </c>
      <c r="T37" t="s">
        <v>902</v>
      </c>
      <c r="U37" t="s">
        <v>898</v>
      </c>
    </row>
    <row r="38" spans="1:21" x14ac:dyDescent="0.2">
      <c r="A38">
        <v>98</v>
      </c>
      <c r="B38">
        <v>1</v>
      </c>
      <c r="C38" t="s">
        <v>3</v>
      </c>
      <c r="D38" t="s">
        <v>24</v>
      </c>
      <c r="E38" t="s">
        <v>25</v>
      </c>
      <c r="F38" t="s">
        <v>25</v>
      </c>
      <c r="G38" t="s">
        <v>25</v>
      </c>
      <c r="H38" t="s">
        <v>3</v>
      </c>
      <c r="I38" t="s">
        <v>25</v>
      </c>
      <c r="J38" t="s">
        <v>25</v>
      </c>
      <c r="K38" t="s">
        <v>3</v>
      </c>
      <c r="L38" t="s">
        <v>3</v>
      </c>
      <c r="M38" t="s">
        <v>3</v>
      </c>
      <c r="N38" t="s">
        <v>24</v>
      </c>
      <c r="O38" t="s">
        <v>25</v>
      </c>
      <c r="P38" t="s">
        <v>3</v>
      </c>
      <c r="Q38" t="s">
        <v>3</v>
      </c>
      <c r="R38" t="s">
        <v>3</v>
      </c>
      <c r="S38" t="s">
        <v>887</v>
      </c>
      <c r="T38" t="s">
        <v>888</v>
      </c>
      <c r="U38" t="s">
        <v>889</v>
      </c>
    </row>
    <row r="39" spans="1:21" x14ac:dyDescent="0.2">
      <c r="A39">
        <v>103</v>
      </c>
      <c r="B39">
        <v>1</v>
      </c>
      <c r="C39" t="s">
        <v>3</v>
      </c>
      <c r="D39" t="s">
        <v>24</v>
      </c>
      <c r="E39" t="s">
        <v>899</v>
      </c>
      <c r="F39" t="s">
        <v>899</v>
      </c>
      <c r="G39" t="s">
        <v>900</v>
      </c>
      <c r="H39" t="s">
        <v>3</v>
      </c>
      <c r="I39" t="s">
        <v>900</v>
      </c>
      <c r="J39" t="s">
        <v>899</v>
      </c>
      <c r="K39" t="s">
        <v>3</v>
      </c>
      <c r="L39" t="s">
        <v>3</v>
      </c>
      <c r="M39" t="s">
        <v>3</v>
      </c>
      <c r="N39" t="s">
        <v>24</v>
      </c>
      <c r="O39" t="s">
        <v>899</v>
      </c>
      <c r="P39" t="s">
        <v>3</v>
      </c>
      <c r="Q39" t="s">
        <v>3</v>
      </c>
      <c r="R39" t="s">
        <v>3</v>
      </c>
      <c r="S39" t="s">
        <v>901</v>
      </c>
      <c r="T39" t="s">
        <v>902</v>
      </c>
      <c r="U39" t="s">
        <v>898</v>
      </c>
    </row>
    <row r="40" spans="1:21" x14ac:dyDescent="0.2">
      <c r="A40">
        <v>103</v>
      </c>
      <c r="B40">
        <v>1</v>
      </c>
      <c r="C40" t="s">
        <v>3</v>
      </c>
      <c r="D40" t="s">
        <v>24</v>
      </c>
      <c r="E40" t="s">
        <v>25</v>
      </c>
      <c r="F40" t="s">
        <v>25</v>
      </c>
      <c r="G40" t="s">
        <v>25</v>
      </c>
      <c r="H40" t="s">
        <v>3</v>
      </c>
      <c r="I40" t="s">
        <v>25</v>
      </c>
      <c r="J40" t="s">
        <v>25</v>
      </c>
      <c r="K40" t="s">
        <v>3</v>
      </c>
      <c r="L40" t="s">
        <v>3</v>
      </c>
      <c r="M40" t="s">
        <v>3</v>
      </c>
      <c r="N40" t="s">
        <v>24</v>
      </c>
      <c r="O40" t="s">
        <v>25</v>
      </c>
      <c r="P40" t="s">
        <v>3</v>
      </c>
      <c r="Q40" t="s">
        <v>3</v>
      </c>
      <c r="R40" t="s">
        <v>3</v>
      </c>
      <c r="S40" t="s">
        <v>887</v>
      </c>
      <c r="T40" t="s">
        <v>888</v>
      </c>
      <c r="U40" t="s">
        <v>889</v>
      </c>
    </row>
    <row r="41" spans="1:21" x14ac:dyDescent="0.2">
      <c r="A41">
        <v>104</v>
      </c>
      <c r="B41">
        <v>1</v>
      </c>
      <c r="C41" t="s">
        <v>3</v>
      </c>
      <c r="D41" t="s">
        <v>24</v>
      </c>
      <c r="E41" t="s">
        <v>899</v>
      </c>
      <c r="F41" t="s">
        <v>899</v>
      </c>
      <c r="G41" t="s">
        <v>900</v>
      </c>
      <c r="H41" t="s">
        <v>3</v>
      </c>
      <c r="I41" t="s">
        <v>900</v>
      </c>
      <c r="J41" t="s">
        <v>899</v>
      </c>
      <c r="K41" t="s">
        <v>3</v>
      </c>
      <c r="L41" t="s">
        <v>3</v>
      </c>
      <c r="M41" t="s">
        <v>3</v>
      </c>
      <c r="N41" t="s">
        <v>24</v>
      </c>
      <c r="O41" t="s">
        <v>899</v>
      </c>
      <c r="P41" t="s">
        <v>3</v>
      </c>
      <c r="Q41" t="s">
        <v>3</v>
      </c>
      <c r="R41" t="s">
        <v>3</v>
      </c>
      <c r="S41" t="s">
        <v>901</v>
      </c>
      <c r="T41" t="s">
        <v>902</v>
      </c>
      <c r="U41" t="s">
        <v>898</v>
      </c>
    </row>
    <row r="42" spans="1:21" x14ac:dyDescent="0.2">
      <c r="A42">
        <v>104</v>
      </c>
      <c r="B42">
        <v>1</v>
      </c>
      <c r="C42" t="s">
        <v>3</v>
      </c>
      <c r="D42" t="s">
        <v>24</v>
      </c>
      <c r="E42" t="s">
        <v>25</v>
      </c>
      <c r="F42" t="s">
        <v>25</v>
      </c>
      <c r="G42" t="s">
        <v>25</v>
      </c>
      <c r="H42" t="s">
        <v>3</v>
      </c>
      <c r="I42" t="s">
        <v>25</v>
      </c>
      <c r="J42" t="s">
        <v>25</v>
      </c>
      <c r="K42" t="s">
        <v>3</v>
      </c>
      <c r="L42" t="s">
        <v>3</v>
      </c>
      <c r="M42" t="s">
        <v>3</v>
      </c>
      <c r="N42" t="s">
        <v>24</v>
      </c>
      <c r="O42" t="s">
        <v>25</v>
      </c>
      <c r="P42" t="s">
        <v>3</v>
      </c>
      <c r="Q42" t="s">
        <v>3</v>
      </c>
      <c r="R42" t="s">
        <v>3</v>
      </c>
      <c r="S42" t="s">
        <v>887</v>
      </c>
      <c r="T42" t="s">
        <v>888</v>
      </c>
      <c r="U42" t="s">
        <v>889</v>
      </c>
    </row>
    <row r="43" spans="1:21" x14ac:dyDescent="0.2">
      <c r="A43">
        <v>109</v>
      </c>
      <c r="B43">
        <v>1</v>
      </c>
      <c r="C43" t="s">
        <v>3</v>
      </c>
      <c r="D43" t="s">
        <v>24</v>
      </c>
      <c r="E43" t="s">
        <v>899</v>
      </c>
      <c r="F43" t="s">
        <v>899</v>
      </c>
      <c r="G43" t="s">
        <v>900</v>
      </c>
      <c r="H43" t="s">
        <v>3</v>
      </c>
      <c r="I43" t="s">
        <v>900</v>
      </c>
      <c r="J43" t="s">
        <v>899</v>
      </c>
      <c r="K43" t="s">
        <v>3</v>
      </c>
      <c r="L43" t="s">
        <v>3</v>
      </c>
      <c r="M43" t="s">
        <v>3</v>
      </c>
      <c r="N43" t="s">
        <v>24</v>
      </c>
      <c r="O43" t="s">
        <v>899</v>
      </c>
      <c r="P43" t="s">
        <v>3</v>
      </c>
      <c r="Q43" t="s">
        <v>3</v>
      </c>
      <c r="R43" t="s">
        <v>3</v>
      </c>
      <c r="S43" t="s">
        <v>901</v>
      </c>
      <c r="T43" t="s">
        <v>902</v>
      </c>
      <c r="U43" t="s">
        <v>898</v>
      </c>
    </row>
    <row r="44" spans="1:21" x14ac:dyDescent="0.2">
      <c r="A44">
        <v>109</v>
      </c>
      <c r="B44">
        <v>1</v>
      </c>
      <c r="C44" t="s">
        <v>3</v>
      </c>
      <c r="D44" t="s">
        <v>24</v>
      </c>
      <c r="E44" t="s">
        <v>25</v>
      </c>
      <c r="F44" t="s">
        <v>25</v>
      </c>
      <c r="G44" t="s">
        <v>25</v>
      </c>
      <c r="H44" t="s">
        <v>3</v>
      </c>
      <c r="I44" t="s">
        <v>25</v>
      </c>
      <c r="J44" t="s">
        <v>25</v>
      </c>
      <c r="K44" t="s">
        <v>3</v>
      </c>
      <c r="L44" t="s">
        <v>3</v>
      </c>
      <c r="M44" t="s">
        <v>3</v>
      </c>
      <c r="N44" t="s">
        <v>24</v>
      </c>
      <c r="O44" t="s">
        <v>25</v>
      </c>
      <c r="P44" t="s">
        <v>3</v>
      </c>
      <c r="Q44" t="s">
        <v>3</v>
      </c>
      <c r="R44" t="s">
        <v>3</v>
      </c>
      <c r="S44" t="s">
        <v>887</v>
      </c>
      <c r="T44" t="s">
        <v>888</v>
      </c>
      <c r="U44" t="s">
        <v>889</v>
      </c>
    </row>
    <row r="45" spans="1:21" x14ac:dyDescent="0.2">
      <c r="A45">
        <v>110</v>
      </c>
      <c r="B45">
        <v>1</v>
      </c>
      <c r="C45" t="s">
        <v>3</v>
      </c>
      <c r="D45" t="s">
        <v>24</v>
      </c>
      <c r="E45" t="s">
        <v>899</v>
      </c>
      <c r="F45" t="s">
        <v>899</v>
      </c>
      <c r="G45" t="s">
        <v>900</v>
      </c>
      <c r="H45" t="s">
        <v>3</v>
      </c>
      <c r="I45" t="s">
        <v>900</v>
      </c>
      <c r="J45" t="s">
        <v>899</v>
      </c>
      <c r="K45" t="s">
        <v>3</v>
      </c>
      <c r="L45" t="s">
        <v>3</v>
      </c>
      <c r="M45" t="s">
        <v>3</v>
      </c>
      <c r="N45" t="s">
        <v>24</v>
      </c>
      <c r="O45" t="s">
        <v>899</v>
      </c>
      <c r="P45" t="s">
        <v>3</v>
      </c>
      <c r="Q45" t="s">
        <v>3</v>
      </c>
      <c r="R45" t="s">
        <v>3</v>
      </c>
      <c r="S45" t="s">
        <v>901</v>
      </c>
      <c r="T45" t="s">
        <v>902</v>
      </c>
      <c r="U45" t="s">
        <v>898</v>
      </c>
    </row>
    <row r="46" spans="1:21" x14ac:dyDescent="0.2">
      <c r="A46">
        <v>110</v>
      </c>
      <c r="B46">
        <v>1</v>
      </c>
      <c r="C46" t="s">
        <v>3</v>
      </c>
      <c r="D46" t="s">
        <v>24</v>
      </c>
      <c r="E46" t="s">
        <v>25</v>
      </c>
      <c r="F46" t="s">
        <v>25</v>
      </c>
      <c r="G46" t="s">
        <v>25</v>
      </c>
      <c r="H46" t="s">
        <v>3</v>
      </c>
      <c r="I46" t="s">
        <v>25</v>
      </c>
      <c r="J46" t="s">
        <v>25</v>
      </c>
      <c r="K46" t="s">
        <v>3</v>
      </c>
      <c r="L46" t="s">
        <v>3</v>
      </c>
      <c r="M46" t="s">
        <v>3</v>
      </c>
      <c r="N46" t="s">
        <v>24</v>
      </c>
      <c r="O46" t="s">
        <v>25</v>
      </c>
      <c r="P46" t="s">
        <v>3</v>
      </c>
      <c r="Q46" t="s">
        <v>3</v>
      </c>
      <c r="R46" t="s">
        <v>3</v>
      </c>
      <c r="S46" t="s">
        <v>887</v>
      </c>
      <c r="T46" t="s">
        <v>888</v>
      </c>
      <c r="U46" t="s">
        <v>889</v>
      </c>
    </row>
    <row r="47" spans="1:21" x14ac:dyDescent="0.2">
      <c r="A47">
        <v>115</v>
      </c>
      <c r="B47">
        <v>1</v>
      </c>
      <c r="C47" t="s">
        <v>3</v>
      </c>
      <c r="D47" t="s">
        <v>24</v>
      </c>
      <c r="E47" t="s">
        <v>899</v>
      </c>
      <c r="F47" t="s">
        <v>899</v>
      </c>
      <c r="G47" t="s">
        <v>900</v>
      </c>
      <c r="H47" t="s">
        <v>3</v>
      </c>
      <c r="I47" t="s">
        <v>900</v>
      </c>
      <c r="J47" t="s">
        <v>899</v>
      </c>
      <c r="K47" t="s">
        <v>3</v>
      </c>
      <c r="L47" t="s">
        <v>3</v>
      </c>
      <c r="M47" t="s">
        <v>3</v>
      </c>
      <c r="N47" t="s">
        <v>24</v>
      </c>
      <c r="O47" t="s">
        <v>899</v>
      </c>
      <c r="P47" t="s">
        <v>3</v>
      </c>
      <c r="Q47" t="s">
        <v>3</v>
      </c>
      <c r="R47" t="s">
        <v>3</v>
      </c>
      <c r="S47" t="s">
        <v>901</v>
      </c>
      <c r="T47" t="s">
        <v>902</v>
      </c>
      <c r="U47" t="s">
        <v>898</v>
      </c>
    </row>
    <row r="48" spans="1:21" x14ac:dyDescent="0.2">
      <c r="A48">
        <v>115</v>
      </c>
      <c r="B48">
        <v>1</v>
      </c>
      <c r="C48" t="s">
        <v>3</v>
      </c>
      <c r="D48" t="s">
        <v>24</v>
      </c>
      <c r="E48" t="s">
        <v>25</v>
      </c>
      <c r="F48" t="s">
        <v>25</v>
      </c>
      <c r="G48" t="s">
        <v>25</v>
      </c>
      <c r="H48" t="s">
        <v>3</v>
      </c>
      <c r="I48" t="s">
        <v>25</v>
      </c>
      <c r="J48" t="s">
        <v>25</v>
      </c>
      <c r="K48" t="s">
        <v>3</v>
      </c>
      <c r="L48" t="s">
        <v>3</v>
      </c>
      <c r="M48" t="s">
        <v>3</v>
      </c>
      <c r="N48" t="s">
        <v>24</v>
      </c>
      <c r="O48" t="s">
        <v>25</v>
      </c>
      <c r="P48" t="s">
        <v>3</v>
      </c>
      <c r="Q48" t="s">
        <v>3</v>
      </c>
      <c r="R48" t="s">
        <v>3</v>
      </c>
      <c r="S48" t="s">
        <v>887</v>
      </c>
      <c r="T48" t="s">
        <v>888</v>
      </c>
      <c r="U48" t="s">
        <v>889</v>
      </c>
    </row>
    <row r="49" spans="1:21" x14ac:dyDescent="0.2">
      <c r="A49">
        <v>116</v>
      </c>
      <c r="B49">
        <v>1</v>
      </c>
      <c r="C49" t="s">
        <v>3</v>
      </c>
      <c r="D49" t="s">
        <v>24</v>
      </c>
      <c r="E49" t="s">
        <v>899</v>
      </c>
      <c r="F49" t="s">
        <v>899</v>
      </c>
      <c r="G49" t="s">
        <v>900</v>
      </c>
      <c r="H49" t="s">
        <v>3</v>
      </c>
      <c r="I49" t="s">
        <v>900</v>
      </c>
      <c r="J49" t="s">
        <v>899</v>
      </c>
      <c r="K49" t="s">
        <v>3</v>
      </c>
      <c r="L49" t="s">
        <v>3</v>
      </c>
      <c r="M49" t="s">
        <v>3</v>
      </c>
      <c r="N49" t="s">
        <v>24</v>
      </c>
      <c r="O49" t="s">
        <v>899</v>
      </c>
      <c r="P49" t="s">
        <v>3</v>
      </c>
      <c r="Q49" t="s">
        <v>3</v>
      </c>
      <c r="R49" t="s">
        <v>3</v>
      </c>
      <c r="S49" t="s">
        <v>901</v>
      </c>
      <c r="T49" t="s">
        <v>902</v>
      </c>
      <c r="U49" t="s">
        <v>898</v>
      </c>
    </row>
    <row r="50" spans="1:21" x14ac:dyDescent="0.2">
      <c r="A50">
        <v>116</v>
      </c>
      <c r="B50">
        <v>1</v>
      </c>
      <c r="C50" t="s">
        <v>3</v>
      </c>
      <c r="D50" t="s">
        <v>24</v>
      </c>
      <c r="E50" t="s">
        <v>25</v>
      </c>
      <c r="F50" t="s">
        <v>25</v>
      </c>
      <c r="G50" t="s">
        <v>25</v>
      </c>
      <c r="H50" t="s">
        <v>3</v>
      </c>
      <c r="I50" t="s">
        <v>25</v>
      </c>
      <c r="J50" t="s">
        <v>25</v>
      </c>
      <c r="K50" t="s">
        <v>3</v>
      </c>
      <c r="L50" t="s">
        <v>3</v>
      </c>
      <c r="M50" t="s">
        <v>3</v>
      </c>
      <c r="N50" t="s">
        <v>24</v>
      </c>
      <c r="O50" t="s">
        <v>25</v>
      </c>
      <c r="P50" t="s">
        <v>3</v>
      </c>
      <c r="Q50" t="s">
        <v>3</v>
      </c>
      <c r="R50" t="s">
        <v>3</v>
      </c>
      <c r="S50" t="s">
        <v>887</v>
      </c>
      <c r="T50" t="s">
        <v>888</v>
      </c>
      <c r="U50" t="s">
        <v>889</v>
      </c>
    </row>
    <row r="51" spans="1:21" x14ac:dyDescent="0.2">
      <c r="A51">
        <v>137</v>
      </c>
      <c r="B51">
        <v>1</v>
      </c>
      <c r="C51" t="s">
        <v>3</v>
      </c>
      <c r="D51" t="s">
        <v>24</v>
      </c>
      <c r="E51" t="s">
        <v>899</v>
      </c>
      <c r="F51" t="s">
        <v>899</v>
      </c>
      <c r="G51" t="s">
        <v>900</v>
      </c>
      <c r="H51" t="s">
        <v>3</v>
      </c>
      <c r="I51" t="s">
        <v>900</v>
      </c>
      <c r="J51" t="s">
        <v>899</v>
      </c>
      <c r="K51" t="s">
        <v>3</v>
      </c>
      <c r="L51" t="s">
        <v>3</v>
      </c>
      <c r="M51" t="s">
        <v>3</v>
      </c>
      <c r="N51" t="s">
        <v>24</v>
      </c>
      <c r="O51" t="s">
        <v>899</v>
      </c>
      <c r="P51" t="s">
        <v>3</v>
      </c>
      <c r="Q51" t="s">
        <v>3</v>
      </c>
      <c r="R51" t="s">
        <v>3</v>
      </c>
      <c r="S51" t="s">
        <v>901</v>
      </c>
      <c r="T51" t="s">
        <v>902</v>
      </c>
      <c r="U51" t="s">
        <v>898</v>
      </c>
    </row>
    <row r="52" spans="1:21" x14ac:dyDescent="0.2">
      <c r="A52">
        <v>137</v>
      </c>
      <c r="B52">
        <v>1</v>
      </c>
      <c r="C52" t="s">
        <v>3</v>
      </c>
      <c r="D52" t="s">
        <v>24</v>
      </c>
      <c r="E52" t="s">
        <v>25</v>
      </c>
      <c r="F52" t="s">
        <v>25</v>
      </c>
      <c r="G52" t="s">
        <v>25</v>
      </c>
      <c r="H52" t="s">
        <v>3</v>
      </c>
      <c r="I52" t="s">
        <v>25</v>
      </c>
      <c r="J52" t="s">
        <v>25</v>
      </c>
      <c r="K52" t="s">
        <v>3</v>
      </c>
      <c r="L52" t="s">
        <v>3</v>
      </c>
      <c r="M52" t="s">
        <v>3</v>
      </c>
      <c r="N52" t="s">
        <v>24</v>
      </c>
      <c r="O52" t="s">
        <v>25</v>
      </c>
      <c r="P52" t="s">
        <v>3</v>
      </c>
      <c r="Q52" t="s">
        <v>3</v>
      </c>
      <c r="R52" t="s">
        <v>3</v>
      </c>
      <c r="S52" t="s">
        <v>887</v>
      </c>
      <c r="T52" t="s">
        <v>888</v>
      </c>
      <c r="U52" t="s">
        <v>889</v>
      </c>
    </row>
    <row r="53" spans="1:21" x14ac:dyDescent="0.2">
      <c r="A53">
        <v>138</v>
      </c>
      <c r="B53">
        <v>1</v>
      </c>
      <c r="C53" t="s">
        <v>3</v>
      </c>
      <c r="D53" t="s">
        <v>24</v>
      </c>
      <c r="E53" t="s">
        <v>899</v>
      </c>
      <c r="F53" t="s">
        <v>899</v>
      </c>
      <c r="G53" t="s">
        <v>900</v>
      </c>
      <c r="H53" t="s">
        <v>3</v>
      </c>
      <c r="I53" t="s">
        <v>900</v>
      </c>
      <c r="J53" t="s">
        <v>899</v>
      </c>
      <c r="K53" t="s">
        <v>3</v>
      </c>
      <c r="L53" t="s">
        <v>3</v>
      </c>
      <c r="M53" t="s">
        <v>3</v>
      </c>
      <c r="N53" t="s">
        <v>24</v>
      </c>
      <c r="O53" t="s">
        <v>899</v>
      </c>
      <c r="P53" t="s">
        <v>3</v>
      </c>
      <c r="Q53" t="s">
        <v>3</v>
      </c>
      <c r="R53" t="s">
        <v>3</v>
      </c>
      <c r="S53" t="s">
        <v>901</v>
      </c>
      <c r="T53" t="s">
        <v>902</v>
      </c>
      <c r="U53" t="s">
        <v>898</v>
      </c>
    </row>
    <row r="54" spans="1:21" x14ac:dyDescent="0.2">
      <c r="A54">
        <v>138</v>
      </c>
      <c r="B54">
        <v>1</v>
      </c>
      <c r="C54" t="s">
        <v>3</v>
      </c>
      <c r="D54" t="s">
        <v>24</v>
      </c>
      <c r="E54" t="s">
        <v>25</v>
      </c>
      <c r="F54" t="s">
        <v>25</v>
      </c>
      <c r="G54" t="s">
        <v>25</v>
      </c>
      <c r="H54" t="s">
        <v>3</v>
      </c>
      <c r="I54" t="s">
        <v>25</v>
      </c>
      <c r="J54" t="s">
        <v>25</v>
      </c>
      <c r="K54" t="s">
        <v>3</v>
      </c>
      <c r="L54" t="s">
        <v>3</v>
      </c>
      <c r="M54" t="s">
        <v>3</v>
      </c>
      <c r="N54" t="s">
        <v>24</v>
      </c>
      <c r="O54" t="s">
        <v>25</v>
      </c>
      <c r="P54" t="s">
        <v>3</v>
      </c>
      <c r="Q54" t="s">
        <v>3</v>
      </c>
      <c r="R54" t="s">
        <v>3</v>
      </c>
      <c r="S54" t="s">
        <v>887</v>
      </c>
      <c r="T54" t="s">
        <v>888</v>
      </c>
      <c r="U54" t="s">
        <v>889</v>
      </c>
    </row>
    <row r="55" spans="1:21" x14ac:dyDescent="0.2">
      <c r="A55">
        <v>155</v>
      </c>
      <c r="B55">
        <v>1</v>
      </c>
      <c r="C55" t="s">
        <v>3</v>
      </c>
      <c r="D55" t="s">
        <v>24</v>
      </c>
      <c r="E55" t="s">
        <v>899</v>
      </c>
      <c r="F55" t="s">
        <v>899</v>
      </c>
      <c r="G55" t="s">
        <v>900</v>
      </c>
      <c r="H55" t="s">
        <v>3</v>
      </c>
      <c r="I55" t="s">
        <v>900</v>
      </c>
      <c r="J55" t="s">
        <v>899</v>
      </c>
      <c r="K55" t="s">
        <v>3</v>
      </c>
      <c r="L55" t="s">
        <v>3</v>
      </c>
      <c r="M55" t="s">
        <v>3</v>
      </c>
      <c r="N55" t="s">
        <v>24</v>
      </c>
      <c r="O55" t="s">
        <v>899</v>
      </c>
      <c r="P55" t="s">
        <v>3</v>
      </c>
      <c r="Q55" t="s">
        <v>3</v>
      </c>
      <c r="R55" t="s">
        <v>3</v>
      </c>
      <c r="S55" t="s">
        <v>901</v>
      </c>
      <c r="T55" t="s">
        <v>902</v>
      </c>
      <c r="U55" t="s">
        <v>898</v>
      </c>
    </row>
    <row r="56" spans="1:21" x14ac:dyDescent="0.2">
      <c r="A56">
        <v>155</v>
      </c>
      <c r="B56">
        <v>1</v>
      </c>
      <c r="C56" t="s">
        <v>3</v>
      </c>
      <c r="D56" t="s">
        <v>24</v>
      </c>
      <c r="E56" t="s">
        <v>25</v>
      </c>
      <c r="F56" t="s">
        <v>25</v>
      </c>
      <c r="G56" t="s">
        <v>25</v>
      </c>
      <c r="H56" t="s">
        <v>3</v>
      </c>
      <c r="I56" t="s">
        <v>25</v>
      </c>
      <c r="J56" t="s">
        <v>25</v>
      </c>
      <c r="K56" t="s">
        <v>3</v>
      </c>
      <c r="L56" t="s">
        <v>3</v>
      </c>
      <c r="M56" t="s">
        <v>3</v>
      </c>
      <c r="N56" t="s">
        <v>24</v>
      </c>
      <c r="O56" t="s">
        <v>25</v>
      </c>
      <c r="P56" t="s">
        <v>3</v>
      </c>
      <c r="Q56" t="s">
        <v>3</v>
      </c>
      <c r="R56" t="s">
        <v>3</v>
      </c>
      <c r="S56" t="s">
        <v>887</v>
      </c>
      <c r="T56" t="s">
        <v>888</v>
      </c>
      <c r="U56" t="s">
        <v>889</v>
      </c>
    </row>
    <row r="57" spans="1:21" x14ac:dyDescent="0.2">
      <c r="A57">
        <v>156</v>
      </c>
      <c r="B57">
        <v>1</v>
      </c>
      <c r="C57" t="s">
        <v>3</v>
      </c>
      <c r="D57" t="s">
        <v>24</v>
      </c>
      <c r="E57" t="s">
        <v>899</v>
      </c>
      <c r="F57" t="s">
        <v>899</v>
      </c>
      <c r="G57" t="s">
        <v>900</v>
      </c>
      <c r="H57" t="s">
        <v>3</v>
      </c>
      <c r="I57" t="s">
        <v>900</v>
      </c>
      <c r="J57" t="s">
        <v>899</v>
      </c>
      <c r="K57" t="s">
        <v>3</v>
      </c>
      <c r="L57" t="s">
        <v>3</v>
      </c>
      <c r="M57" t="s">
        <v>3</v>
      </c>
      <c r="N57" t="s">
        <v>24</v>
      </c>
      <c r="O57" t="s">
        <v>899</v>
      </c>
      <c r="P57" t="s">
        <v>3</v>
      </c>
      <c r="Q57" t="s">
        <v>3</v>
      </c>
      <c r="R57" t="s">
        <v>3</v>
      </c>
      <c r="S57" t="s">
        <v>901</v>
      </c>
      <c r="T57" t="s">
        <v>902</v>
      </c>
      <c r="U57" t="s">
        <v>898</v>
      </c>
    </row>
    <row r="58" spans="1:21" x14ac:dyDescent="0.2">
      <c r="A58">
        <v>156</v>
      </c>
      <c r="B58">
        <v>1</v>
      </c>
      <c r="C58" t="s">
        <v>3</v>
      </c>
      <c r="D58" t="s">
        <v>24</v>
      </c>
      <c r="E58" t="s">
        <v>25</v>
      </c>
      <c r="F58" t="s">
        <v>25</v>
      </c>
      <c r="G58" t="s">
        <v>25</v>
      </c>
      <c r="H58" t="s">
        <v>3</v>
      </c>
      <c r="I58" t="s">
        <v>25</v>
      </c>
      <c r="J58" t="s">
        <v>25</v>
      </c>
      <c r="K58" t="s">
        <v>3</v>
      </c>
      <c r="L58" t="s">
        <v>3</v>
      </c>
      <c r="M58" t="s">
        <v>3</v>
      </c>
      <c r="N58" t="s">
        <v>24</v>
      </c>
      <c r="O58" t="s">
        <v>25</v>
      </c>
      <c r="P58" t="s">
        <v>3</v>
      </c>
      <c r="Q58" t="s">
        <v>3</v>
      </c>
      <c r="R58" t="s">
        <v>3</v>
      </c>
      <c r="S58" t="s">
        <v>887</v>
      </c>
      <c r="T58" t="s">
        <v>888</v>
      </c>
      <c r="U58" t="s">
        <v>889</v>
      </c>
    </row>
    <row r="59" spans="1:21" x14ac:dyDescent="0.2">
      <c r="A59">
        <v>161</v>
      </c>
      <c r="B59">
        <v>1</v>
      </c>
      <c r="C59" t="s">
        <v>3</v>
      </c>
      <c r="D59" t="s">
        <v>24</v>
      </c>
      <c r="E59" t="s">
        <v>899</v>
      </c>
      <c r="F59" t="s">
        <v>899</v>
      </c>
      <c r="G59" t="s">
        <v>900</v>
      </c>
      <c r="H59" t="s">
        <v>3</v>
      </c>
      <c r="I59" t="s">
        <v>900</v>
      </c>
      <c r="J59" t="s">
        <v>899</v>
      </c>
      <c r="K59" t="s">
        <v>3</v>
      </c>
      <c r="L59" t="s">
        <v>3</v>
      </c>
      <c r="M59" t="s">
        <v>3</v>
      </c>
      <c r="N59" t="s">
        <v>24</v>
      </c>
      <c r="O59" t="s">
        <v>899</v>
      </c>
      <c r="P59" t="s">
        <v>3</v>
      </c>
      <c r="Q59" t="s">
        <v>3</v>
      </c>
      <c r="R59" t="s">
        <v>3</v>
      </c>
      <c r="S59" t="s">
        <v>901</v>
      </c>
      <c r="T59" t="s">
        <v>902</v>
      </c>
      <c r="U59" t="s">
        <v>898</v>
      </c>
    </row>
    <row r="60" spans="1:21" x14ac:dyDescent="0.2">
      <c r="A60">
        <v>161</v>
      </c>
      <c r="B60">
        <v>1</v>
      </c>
      <c r="C60" t="s">
        <v>3</v>
      </c>
      <c r="D60" t="s">
        <v>24</v>
      </c>
      <c r="E60" t="s">
        <v>25</v>
      </c>
      <c r="F60" t="s">
        <v>25</v>
      </c>
      <c r="G60" t="s">
        <v>25</v>
      </c>
      <c r="H60" t="s">
        <v>3</v>
      </c>
      <c r="I60" t="s">
        <v>25</v>
      </c>
      <c r="J60" t="s">
        <v>25</v>
      </c>
      <c r="K60" t="s">
        <v>3</v>
      </c>
      <c r="L60" t="s">
        <v>3</v>
      </c>
      <c r="M60" t="s">
        <v>3</v>
      </c>
      <c r="N60" t="s">
        <v>24</v>
      </c>
      <c r="O60" t="s">
        <v>25</v>
      </c>
      <c r="P60" t="s">
        <v>3</v>
      </c>
      <c r="Q60" t="s">
        <v>3</v>
      </c>
      <c r="R60" t="s">
        <v>3</v>
      </c>
      <c r="S60" t="s">
        <v>887</v>
      </c>
      <c r="T60" t="s">
        <v>888</v>
      </c>
      <c r="U60" t="s">
        <v>889</v>
      </c>
    </row>
    <row r="61" spans="1:21" x14ac:dyDescent="0.2">
      <c r="A61">
        <v>162</v>
      </c>
      <c r="B61">
        <v>1</v>
      </c>
      <c r="C61" t="s">
        <v>3</v>
      </c>
      <c r="D61" t="s">
        <v>24</v>
      </c>
      <c r="E61" t="s">
        <v>899</v>
      </c>
      <c r="F61" t="s">
        <v>899</v>
      </c>
      <c r="G61" t="s">
        <v>900</v>
      </c>
      <c r="H61" t="s">
        <v>3</v>
      </c>
      <c r="I61" t="s">
        <v>900</v>
      </c>
      <c r="J61" t="s">
        <v>899</v>
      </c>
      <c r="K61" t="s">
        <v>3</v>
      </c>
      <c r="L61" t="s">
        <v>3</v>
      </c>
      <c r="M61" t="s">
        <v>3</v>
      </c>
      <c r="N61" t="s">
        <v>24</v>
      </c>
      <c r="O61" t="s">
        <v>899</v>
      </c>
      <c r="P61" t="s">
        <v>3</v>
      </c>
      <c r="Q61" t="s">
        <v>3</v>
      </c>
      <c r="R61" t="s">
        <v>3</v>
      </c>
      <c r="S61" t="s">
        <v>901</v>
      </c>
      <c r="T61" t="s">
        <v>902</v>
      </c>
      <c r="U61" t="s">
        <v>898</v>
      </c>
    </row>
    <row r="62" spans="1:21" x14ac:dyDescent="0.2">
      <c r="A62">
        <v>162</v>
      </c>
      <c r="B62">
        <v>1</v>
      </c>
      <c r="C62" t="s">
        <v>3</v>
      </c>
      <c r="D62" t="s">
        <v>24</v>
      </c>
      <c r="E62" t="s">
        <v>25</v>
      </c>
      <c r="F62" t="s">
        <v>25</v>
      </c>
      <c r="G62" t="s">
        <v>25</v>
      </c>
      <c r="H62" t="s">
        <v>3</v>
      </c>
      <c r="I62" t="s">
        <v>25</v>
      </c>
      <c r="J62" t="s">
        <v>25</v>
      </c>
      <c r="K62" t="s">
        <v>3</v>
      </c>
      <c r="L62" t="s">
        <v>3</v>
      </c>
      <c r="M62" t="s">
        <v>3</v>
      </c>
      <c r="N62" t="s">
        <v>24</v>
      </c>
      <c r="O62" t="s">
        <v>25</v>
      </c>
      <c r="P62" t="s">
        <v>3</v>
      </c>
      <c r="Q62" t="s">
        <v>3</v>
      </c>
      <c r="R62" t="s">
        <v>3</v>
      </c>
      <c r="S62" t="s">
        <v>887</v>
      </c>
      <c r="T62" t="s">
        <v>888</v>
      </c>
      <c r="U62" t="s">
        <v>889</v>
      </c>
    </row>
    <row r="63" spans="1:21" x14ac:dyDescent="0.2">
      <c r="A63">
        <v>169</v>
      </c>
      <c r="B63">
        <v>1</v>
      </c>
      <c r="C63" t="s">
        <v>3</v>
      </c>
      <c r="D63" t="s">
        <v>24</v>
      </c>
      <c r="E63" t="s">
        <v>899</v>
      </c>
      <c r="F63" t="s">
        <v>899</v>
      </c>
      <c r="G63" t="s">
        <v>900</v>
      </c>
      <c r="H63" t="s">
        <v>3</v>
      </c>
      <c r="I63" t="s">
        <v>900</v>
      </c>
      <c r="J63" t="s">
        <v>899</v>
      </c>
      <c r="K63" t="s">
        <v>3</v>
      </c>
      <c r="L63" t="s">
        <v>3</v>
      </c>
      <c r="M63" t="s">
        <v>3</v>
      </c>
      <c r="N63" t="s">
        <v>24</v>
      </c>
      <c r="O63" t="s">
        <v>899</v>
      </c>
      <c r="P63" t="s">
        <v>3</v>
      </c>
      <c r="Q63" t="s">
        <v>3</v>
      </c>
      <c r="R63" t="s">
        <v>3</v>
      </c>
      <c r="S63" t="s">
        <v>901</v>
      </c>
      <c r="T63" t="s">
        <v>902</v>
      </c>
      <c r="U63" t="s">
        <v>898</v>
      </c>
    </row>
    <row r="64" spans="1:21" x14ac:dyDescent="0.2">
      <c r="A64">
        <v>169</v>
      </c>
      <c r="B64">
        <v>1</v>
      </c>
      <c r="C64" t="s">
        <v>3</v>
      </c>
      <c r="D64" t="s">
        <v>24</v>
      </c>
      <c r="E64" t="s">
        <v>25</v>
      </c>
      <c r="F64" t="s">
        <v>25</v>
      </c>
      <c r="G64" t="s">
        <v>25</v>
      </c>
      <c r="H64" t="s">
        <v>3</v>
      </c>
      <c r="I64" t="s">
        <v>25</v>
      </c>
      <c r="J64" t="s">
        <v>25</v>
      </c>
      <c r="K64" t="s">
        <v>3</v>
      </c>
      <c r="L64" t="s">
        <v>3</v>
      </c>
      <c r="M64" t="s">
        <v>3</v>
      </c>
      <c r="N64" t="s">
        <v>24</v>
      </c>
      <c r="O64" t="s">
        <v>25</v>
      </c>
      <c r="P64" t="s">
        <v>3</v>
      </c>
      <c r="Q64" t="s">
        <v>3</v>
      </c>
      <c r="R64" t="s">
        <v>3</v>
      </c>
      <c r="S64" t="s">
        <v>887</v>
      </c>
      <c r="T64" t="s">
        <v>888</v>
      </c>
      <c r="U64" t="s">
        <v>889</v>
      </c>
    </row>
    <row r="65" spans="1:21" x14ac:dyDescent="0.2">
      <c r="A65">
        <v>170</v>
      </c>
      <c r="B65">
        <v>1</v>
      </c>
      <c r="C65" t="s">
        <v>3</v>
      </c>
      <c r="D65" t="s">
        <v>24</v>
      </c>
      <c r="E65" t="s">
        <v>899</v>
      </c>
      <c r="F65" t="s">
        <v>899</v>
      </c>
      <c r="G65" t="s">
        <v>900</v>
      </c>
      <c r="H65" t="s">
        <v>3</v>
      </c>
      <c r="I65" t="s">
        <v>900</v>
      </c>
      <c r="J65" t="s">
        <v>899</v>
      </c>
      <c r="K65" t="s">
        <v>3</v>
      </c>
      <c r="L65" t="s">
        <v>3</v>
      </c>
      <c r="M65" t="s">
        <v>3</v>
      </c>
      <c r="N65" t="s">
        <v>24</v>
      </c>
      <c r="O65" t="s">
        <v>899</v>
      </c>
      <c r="P65" t="s">
        <v>3</v>
      </c>
      <c r="Q65" t="s">
        <v>3</v>
      </c>
      <c r="R65" t="s">
        <v>3</v>
      </c>
      <c r="S65" t="s">
        <v>901</v>
      </c>
      <c r="T65" t="s">
        <v>902</v>
      </c>
      <c r="U65" t="s">
        <v>898</v>
      </c>
    </row>
    <row r="66" spans="1:21" x14ac:dyDescent="0.2">
      <c r="A66">
        <v>170</v>
      </c>
      <c r="B66">
        <v>1</v>
      </c>
      <c r="C66" t="s">
        <v>3</v>
      </c>
      <c r="D66" t="s">
        <v>24</v>
      </c>
      <c r="E66" t="s">
        <v>25</v>
      </c>
      <c r="F66" t="s">
        <v>25</v>
      </c>
      <c r="G66" t="s">
        <v>25</v>
      </c>
      <c r="H66" t="s">
        <v>3</v>
      </c>
      <c r="I66" t="s">
        <v>25</v>
      </c>
      <c r="J66" t="s">
        <v>25</v>
      </c>
      <c r="K66" t="s">
        <v>3</v>
      </c>
      <c r="L66" t="s">
        <v>3</v>
      </c>
      <c r="M66" t="s">
        <v>3</v>
      </c>
      <c r="N66" t="s">
        <v>24</v>
      </c>
      <c r="O66" t="s">
        <v>25</v>
      </c>
      <c r="P66" t="s">
        <v>3</v>
      </c>
      <c r="Q66" t="s">
        <v>3</v>
      </c>
      <c r="R66" t="s">
        <v>3</v>
      </c>
      <c r="S66" t="s">
        <v>887</v>
      </c>
      <c r="T66" t="s">
        <v>888</v>
      </c>
      <c r="U66" t="s">
        <v>889</v>
      </c>
    </row>
    <row r="67" spans="1:21" x14ac:dyDescent="0.2">
      <c r="A67">
        <v>171</v>
      </c>
      <c r="B67">
        <v>1</v>
      </c>
      <c r="C67" t="s">
        <v>3</v>
      </c>
      <c r="D67" t="s">
        <v>24</v>
      </c>
      <c r="E67" t="s">
        <v>899</v>
      </c>
      <c r="F67" t="s">
        <v>899</v>
      </c>
      <c r="G67" t="s">
        <v>900</v>
      </c>
      <c r="H67" t="s">
        <v>3</v>
      </c>
      <c r="I67" t="s">
        <v>900</v>
      </c>
      <c r="J67" t="s">
        <v>899</v>
      </c>
      <c r="K67" t="s">
        <v>3</v>
      </c>
      <c r="L67" t="s">
        <v>3</v>
      </c>
      <c r="M67" t="s">
        <v>3</v>
      </c>
      <c r="N67" t="s">
        <v>24</v>
      </c>
      <c r="O67" t="s">
        <v>899</v>
      </c>
      <c r="P67" t="s">
        <v>3</v>
      </c>
      <c r="Q67" t="s">
        <v>3</v>
      </c>
      <c r="R67" t="s">
        <v>3</v>
      </c>
      <c r="S67" t="s">
        <v>901</v>
      </c>
      <c r="T67" t="s">
        <v>902</v>
      </c>
      <c r="U67" t="s">
        <v>898</v>
      </c>
    </row>
    <row r="68" spans="1:21" x14ac:dyDescent="0.2">
      <c r="A68">
        <v>171</v>
      </c>
      <c r="B68">
        <v>1</v>
      </c>
      <c r="C68" t="s">
        <v>3</v>
      </c>
      <c r="D68" t="s">
        <v>24</v>
      </c>
      <c r="E68" t="s">
        <v>25</v>
      </c>
      <c r="F68" t="s">
        <v>25</v>
      </c>
      <c r="G68" t="s">
        <v>25</v>
      </c>
      <c r="H68" t="s">
        <v>3</v>
      </c>
      <c r="I68" t="s">
        <v>25</v>
      </c>
      <c r="J68" t="s">
        <v>25</v>
      </c>
      <c r="K68" t="s">
        <v>3</v>
      </c>
      <c r="L68" t="s">
        <v>3</v>
      </c>
      <c r="M68" t="s">
        <v>3</v>
      </c>
      <c r="N68" t="s">
        <v>24</v>
      </c>
      <c r="O68" t="s">
        <v>25</v>
      </c>
      <c r="P68" t="s">
        <v>3</v>
      </c>
      <c r="Q68" t="s">
        <v>3</v>
      </c>
      <c r="R68" t="s">
        <v>3</v>
      </c>
      <c r="S68" t="s">
        <v>887</v>
      </c>
      <c r="T68" t="s">
        <v>888</v>
      </c>
      <c r="U68" t="s">
        <v>889</v>
      </c>
    </row>
    <row r="69" spans="1:21" x14ac:dyDescent="0.2">
      <c r="A69">
        <v>172</v>
      </c>
      <c r="B69">
        <v>1</v>
      </c>
      <c r="C69" t="s">
        <v>3</v>
      </c>
      <c r="D69" t="s">
        <v>24</v>
      </c>
      <c r="E69" t="s">
        <v>899</v>
      </c>
      <c r="F69" t="s">
        <v>899</v>
      </c>
      <c r="G69" t="s">
        <v>900</v>
      </c>
      <c r="H69" t="s">
        <v>3</v>
      </c>
      <c r="I69" t="s">
        <v>900</v>
      </c>
      <c r="J69" t="s">
        <v>899</v>
      </c>
      <c r="K69" t="s">
        <v>3</v>
      </c>
      <c r="L69" t="s">
        <v>3</v>
      </c>
      <c r="M69" t="s">
        <v>3</v>
      </c>
      <c r="N69" t="s">
        <v>24</v>
      </c>
      <c r="O69" t="s">
        <v>899</v>
      </c>
      <c r="P69" t="s">
        <v>3</v>
      </c>
      <c r="Q69" t="s">
        <v>3</v>
      </c>
      <c r="R69" t="s">
        <v>3</v>
      </c>
      <c r="S69" t="s">
        <v>901</v>
      </c>
      <c r="T69" t="s">
        <v>902</v>
      </c>
      <c r="U69" t="s">
        <v>898</v>
      </c>
    </row>
    <row r="70" spans="1:21" x14ac:dyDescent="0.2">
      <c r="A70">
        <v>172</v>
      </c>
      <c r="B70">
        <v>1</v>
      </c>
      <c r="C70" t="s">
        <v>3</v>
      </c>
      <c r="D70" t="s">
        <v>24</v>
      </c>
      <c r="E70" t="s">
        <v>25</v>
      </c>
      <c r="F70" t="s">
        <v>25</v>
      </c>
      <c r="G70" t="s">
        <v>25</v>
      </c>
      <c r="H70" t="s">
        <v>3</v>
      </c>
      <c r="I70" t="s">
        <v>25</v>
      </c>
      <c r="J70" t="s">
        <v>25</v>
      </c>
      <c r="K70" t="s">
        <v>3</v>
      </c>
      <c r="L70" t="s">
        <v>3</v>
      </c>
      <c r="M70" t="s">
        <v>3</v>
      </c>
      <c r="N70" t="s">
        <v>24</v>
      </c>
      <c r="O70" t="s">
        <v>25</v>
      </c>
      <c r="P70" t="s">
        <v>3</v>
      </c>
      <c r="Q70" t="s">
        <v>3</v>
      </c>
      <c r="R70" t="s">
        <v>3</v>
      </c>
      <c r="S70" t="s">
        <v>887</v>
      </c>
      <c r="T70" t="s">
        <v>888</v>
      </c>
      <c r="U70" t="s">
        <v>889</v>
      </c>
    </row>
    <row r="71" spans="1:21" x14ac:dyDescent="0.2">
      <c r="A71">
        <v>173</v>
      </c>
      <c r="B71">
        <v>1</v>
      </c>
      <c r="C71" t="s">
        <v>3</v>
      </c>
      <c r="D71" t="s">
        <v>24</v>
      </c>
      <c r="E71" t="s">
        <v>899</v>
      </c>
      <c r="F71" t="s">
        <v>899</v>
      </c>
      <c r="G71" t="s">
        <v>900</v>
      </c>
      <c r="H71" t="s">
        <v>3</v>
      </c>
      <c r="I71" t="s">
        <v>900</v>
      </c>
      <c r="J71" t="s">
        <v>899</v>
      </c>
      <c r="K71" t="s">
        <v>3</v>
      </c>
      <c r="L71" t="s">
        <v>3</v>
      </c>
      <c r="M71" t="s">
        <v>3</v>
      </c>
      <c r="N71" t="s">
        <v>24</v>
      </c>
      <c r="O71" t="s">
        <v>899</v>
      </c>
      <c r="P71" t="s">
        <v>3</v>
      </c>
      <c r="Q71" t="s">
        <v>3</v>
      </c>
      <c r="R71" t="s">
        <v>3</v>
      </c>
      <c r="S71" t="s">
        <v>901</v>
      </c>
      <c r="T71" t="s">
        <v>902</v>
      </c>
      <c r="U71" t="s">
        <v>898</v>
      </c>
    </row>
    <row r="72" spans="1:21" x14ac:dyDescent="0.2">
      <c r="A72">
        <v>173</v>
      </c>
      <c r="B72">
        <v>1</v>
      </c>
      <c r="C72" t="s">
        <v>3</v>
      </c>
      <c r="D72" t="s">
        <v>24</v>
      </c>
      <c r="E72" t="s">
        <v>25</v>
      </c>
      <c r="F72" t="s">
        <v>25</v>
      </c>
      <c r="G72" t="s">
        <v>25</v>
      </c>
      <c r="H72" t="s">
        <v>3</v>
      </c>
      <c r="I72" t="s">
        <v>25</v>
      </c>
      <c r="J72" t="s">
        <v>25</v>
      </c>
      <c r="K72" t="s">
        <v>3</v>
      </c>
      <c r="L72" t="s">
        <v>3</v>
      </c>
      <c r="M72" t="s">
        <v>3</v>
      </c>
      <c r="N72" t="s">
        <v>24</v>
      </c>
      <c r="O72" t="s">
        <v>25</v>
      </c>
      <c r="P72" t="s">
        <v>3</v>
      </c>
      <c r="Q72" t="s">
        <v>3</v>
      </c>
      <c r="R72" t="s">
        <v>3</v>
      </c>
      <c r="S72" t="s">
        <v>887</v>
      </c>
      <c r="T72" t="s">
        <v>888</v>
      </c>
      <c r="U72" t="s">
        <v>889</v>
      </c>
    </row>
    <row r="73" spans="1:21" x14ac:dyDescent="0.2">
      <c r="A73">
        <v>174</v>
      </c>
      <c r="B73">
        <v>1</v>
      </c>
      <c r="C73" t="s">
        <v>3</v>
      </c>
      <c r="D73" t="s">
        <v>24</v>
      </c>
      <c r="E73" t="s">
        <v>899</v>
      </c>
      <c r="F73" t="s">
        <v>899</v>
      </c>
      <c r="G73" t="s">
        <v>900</v>
      </c>
      <c r="H73" t="s">
        <v>3</v>
      </c>
      <c r="I73" t="s">
        <v>900</v>
      </c>
      <c r="J73" t="s">
        <v>899</v>
      </c>
      <c r="K73" t="s">
        <v>3</v>
      </c>
      <c r="L73" t="s">
        <v>3</v>
      </c>
      <c r="M73" t="s">
        <v>3</v>
      </c>
      <c r="N73" t="s">
        <v>24</v>
      </c>
      <c r="O73" t="s">
        <v>899</v>
      </c>
      <c r="P73" t="s">
        <v>3</v>
      </c>
      <c r="Q73" t="s">
        <v>3</v>
      </c>
      <c r="R73" t="s">
        <v>3</v>
      </c>
      <c r="S73" t="s">
        <v>901</v>
      </c>
      <c r="T73" t="s">
        <v>902</v>
      </c>
      <c r="U73" t="s">
        <v>898</v>
      </c>
    </row>
    <row r="74" spans="1:21" x14ac:dyDescent="0.2">
      <c r="A74">
        <v>174</v>
      </c>
      <c r="B74">
        <v>1</v>
      </c>
      <c r="C74" t="s">
        <v>3</v>
      </c>
      <c r="D74" t="s">
        <v>24</v>
      </c>
      <c r="E74" t="s">
        <v>25</v>
      </c>
      <c r="F74" t="s">
        <v>25</v>
      </c>
      <c r="G74" t="s">
        <v>25</v>
      </c>
      <c r="H74" t="s">
        <v>3</v>
      </c>
      <c r="I74" t="s">
        <v>25</v>
      </c>
      <c r="J74" t="s">
        <v>25</v>
      </c>
      <c r="K74" t="s">
        <v>3</v>
      </c>
      <c r="L74" t="s">
        <v>3</v>
      </c>
      <c r="M74" t="s">
        <v>3</v>
      </c>
      <c r="N74" t="s">
        <v>24</v>
      </c>
      <c r="O74" t="s">
        <v>25</v>
      </c>
      <c r="P74" t="s">
        <v>3</v>
      </c>
      <c r="Q74" t="s">
        <v>3</v>
      </c>
      <c r="R74" t="s">
        <v>3</v>
      </c>
      <c r="S74" t="s">
        <v>887</v>
      </c>
      <c r="T74" t="s">
        <v>888</v>
      </c>
      <c r="U74" t="s">
        <v>889</v>
      </c>
    </row>
    <row r="75" spans="1:21" x14ac:dyDescent="0.2">
      <c r="A75">
        <v>193</v>
      </c>
      <c r="B75">
        <v>1</v>
      </c>
      <c r="C75" t="s">
        <v>3</v>
      </c>
      <c r="D75" t="s">
        <v>24</v>
      </c>
      <c r="E75" t="s">
        <v>899</v>
      </c>
      <c r="F75" t="s">
        <v>899</v>
      </c>
      <c r="G75" t="s">
        <v>900</v>
      </c>
      <c r="H75" t="s">
        <v>3</v>
      </c>
      <c r="I75" t="s">
        <v>900</v>
      </c>
      <c r="J75" t="s">
        <v>899</v>
      </c>
      <c r="K75" t="s">
        <v>3</v>
      </c>
      <c r="L75" t="s">
        <v>3</v>
      </c>
      <c r="M75" t="s">
        <v>3</v>
      </c>
      <c r="N75" t="s">
        <v>24</v>
      </c>
      <c r="O75" t="s">
        <v>899</v>
      </c>
      <c r="P75" t="s">
        <v>3</v>
      </c>
      <c r="Q75" t="s">
        <v>3</v>
      </c>
      <c r="R75" t="s">
        <v>3</v>
      </c>
      <c r="S75" t="s">
        <v>901</v>
      </c>
      <c r="T75" t="s">
        <v>902</v>
      </c>
      <c r="U75" t="s">
        <v>898</v>
      </c>
    </row>
    <row r="76" spans="1:21" x14ac:dyDescent="0.2">
      <c r="A76">
        <v>193</v>
      </c>
      <c r="B76">
        <v>1</v>
      </c>
      <c r="C76" t="s">
        <v>3</v>
      </c>
      <c r="D76" t="s">
        <v>24</v>
      </c>
      <c r="E76" t="s">
        <v>25</v>
      </c>
      <c r="F76" t="s">
        <v>25</v>
      </c>
      <c r="G76" t="s">
        <v>25</v>
      </c>
      <c r="H76" t="s">
        <v>3</v>
      </c>
      <c r="I76" t="s">
        <v>25</v>
      </c>
      <c r="J76" t="s">
        <v>25</v>
      </c>
      <c r="K76" t="s">
        <v>3</v>
      </c>
      <c r="L76" t="s">
        <v>3</v>
      </c>
      <c r="M76" t="s">
        <v>3</v>
      </c>
      <c r="N76" t="s">
        <v>24</v>
      </c>
      <c r="O76" t="s">
        <v>25</v>
      </c>
      <c r="P76" t="s">
        <v>3</v>
      </c>
      <c r="Q76" t="s">
        <v>3</v>
      </c>
      <c r="R76" t="s">
        <v>3</v>
      </c>
      <c r="S76" t="s">
        <v>887</v>
      </c>
      <c r="T76" t="s">
        <v>888</v>
      </c>
      <c r="U76" t="s">
        <v>889</v>
      </c>
    </row>
    <row r="77" spans="1:21" x14ac:dyDescent="0.2">
      <c r="A77">
        <v>194</v>
      </c>
      <c r="B77">
        <v>1</v>
      </c>
      <c r="C77" t="s">
        <v>3</v>
      </c>
      <c r="D77" t="s">
        <v>24</v>
      </c>
      <c r="E77" t="s">
        <v>899</v>
      </c>
      <c r="F77" t="s">
        <v>899</v>
      </c>
      <c r="G77" t="s">
        <v>900</v>
      </c>
      <c r="H77" t="s">
        <v>3</v>
      </c>
      <c r="I77" t="s">
        <v>900</v>
      </c>
      <c r="J77" t="s">
        <v>899</v>
      </c>
      <c r="K77" t="s">
        <v>3</v>
      </c>
      <c r="L77" t="s">
        <v>3</v>
      </c>
      <c r="M77" t="s">
        <v>3</v>
      </c>
      <c r="N77" t="s">
        <v>24</v>
      </c>
      <c r="O77" t="s">
        <v>899</v>
      </c>
      <c r="P77" t="s">
        <v>3</v>
      </c>
      <c r="Q77" t="s">
        <v>3</v>
      </c>
      <c r="R77" t="s">
        <v>3</v>
      </c>
      <c r="S77" t="s">
        <v>901</v>
      </c>
      <c r="T77" t="s">
        <v>902</v>
      </c>
      <c r="U77" t="s">
        <v>898</v>
      </c>
    </row>
    <row r="78" spans="1:21" x14ac:dyDescent="0.2">
      <c r="A78">
        <v>194</v>
      </c>
      <c r="B78">
        <v>1</v>
      </c>
      <c r="C78" t="s">
        <v>3</v>
      </c>
      <c r="D78" t="s">
        <v>24</v>
      </c>
      <c r="E78" t="s">
        <v>25</v>
      </c>
      <c r="F78" t="s">
        <v>25</v>
      </c>
      <c r="G78" t="s">
        <v>25</v>
      </c>
      <c r="H78" t="s">
        <v>3</v>
      </c>
      <c r="I78" t="s">
        <v>25</v>
      </c>
      <c r="J78" t="s">
        <v>25</v>
      </c>
      <c r="K78" t="s">
        <v>3</v>
      </c>
      <c r="L78" t="s">
        <v>3</v>
      </c>
      <c r="M78" t="s">
        <v>3</v>
      </c>
      <c r="N78" t="s">
        <v>24</v>
      </c>
      <c r="O78" t="s">
        <v>25</v>
      </c>
      <c r="P78" t="s">
        <v>3</v>
      </c>
      <c r="Q78" t="s">
        <v>3</v>
      </c>
      <c r="R78" t="s">
        <v>3</v>
      </c>
      <c r="S78" t="s">
        <v>887</v>
      </c>
      <c r="T78" t="s">
        <v>888</v>
      </c>
      <c r="U78" t="s">
        <v>889</v>
      </c>
    </row>
    <row r="79" spans="1:21" x14ac:dyDescent="0.2">
      <c r="A79">
        <v>234</v>
      </c>
      <c r="B79">
        <v>1</v>
      </c>
      <c r="C79" t="s">
        <v>3</v>
      </c>
      <c r="D79" t="s">
        <v>24</v>
      </c>
      <c r="E79" t="s">
        <v>899</v>
      </c>
      <c r="F79" t="s">
        <v>899</v>
      </c>
      <c r="G79" t="s">
        <v>900</v>
      </c>
      <c r="H79" t="s">
        <v>3</v>
      </c>
      <c r="I79" t="s">
        <v>900</v>
      </c>
      <c r="J79" t="s">
        <v>899</v>
      </c>
      <c r="K79" t="s">
        <v>3</v>
      </c>
      <c r="L79" t="s">
        <v>3</v>
      </c>
      <c r="M79" t="s">
        <v>3</v>
      </c>
      <c r="N79" t="s">
        <v>24</v>
      </c>
      <c r="O79" t="s">
        <v>899</v>
      </c>
      <c r="P79" t="s">
        <v>3</v>
      </c>
      <c r="Q79" t="s">
        <v>3</v>
      </c>
      <c r="R79" t="s">
        <v>3</v>
      </c>
      <c r="S79" t="s">
        <v>901</v>
      </c>
      <c r="T79" t="s">
        <v>902</v>
      </c>
      <c r="U79" t="s">
        <v>898</v>
      </c>
    </row>
    <row r="80" spans="1:21" x14ac:dyDescent="0.2">
      <c r="A80">
        <v>234</v>
      </c>
      <c r="B80">
        <v>1</v>
      </c>
      <c r="C80" t="s">
        <v>3</v>
      </c>
      <c r="D80" t="s">
        <v>24</v>
      </c>
      <c r="E80" t="s">
        <v>25</v>
      </c>
      <c r="F80" t="s">
        <v>25</v>
      </c>
      <c r="G80" t="s">
        <v>25</v>
      </c>
      <c r="H80" t="s">
        <v>3</v>
      </c>
      <c r="I80" t="s">
        <v>25</v>
      </c>
      <c r="J80" t="s">
        <v>25</v>
      </c>
      <c r="K80" t="s">
        <v>3</v>
      </c>
      <c r="L80" t="s">
        <v>3</v>
      </c>
      <c r="M80" t="s">
        <v>3</v>
      </c>
      <c r="N80" t="s">
        <v>24</v>
      </c>
      <c r="O80" t="s">
        <v>25</v>
      </c>
      <c r="P80" t="s">
        <v>3</v>
      </c>
      <c r="Q80" t="s">
        <v>3</v>
      </c>
      <c r="R80" t="s">
        <v>3</v>
      </c>
      <c r="S80" t="s">
        <v>887</v>
      </c>
      <c r="T80" t="s">
        <v>888</v>
      </c>
      <c r="U80" t="s">
        <v>889</v>
      </c>
    </row>
    <row r="81" spans="1:21" x14ac:dyDescent="0.2">
      <c r="A81">
        <v>235</v>
      </c>
      <c r="B81">
        <v>1</v>
      </c>
      <c r="C81" t="s">
        <v>3</v>
      </c>
      <c r="D81" t="s">
        <v>24</v>
      </c>
      <c r="E81" t="s">
        <v>899</v>
      </c>
      <c r="F81" t="s">
        <v>899</v>
      </c>
      <c r="G81" t="s">
        <v>900</v>
      </c>
      <c r="H81" t="s">
        <v>3</v>
      </c>
      <c r="I81" t="s">
        <v>900</v>
      </c>
      <c r="J81" t="s">
        <v>899</v>
      </c>
      <c r="K81" t="s">
        <v>3</v>
      </c>
      <c r="L81" t="s">
        <v>3</v>
      </c>
      <c r="M81" t="s">
        <v>3</v>
      </c>
      <c r="N81" t="s">
        <v>24</v>
      </c>
      <c r="O81" t="s">
        <v>899</v>
      </c>
      <c r="P81" t="s">
        <v>3</v>
      </c>
      <c r="Q81" t="s">
        <v>3</v>
      </c>
      <c r="R81" t="s">
        <v>3</v>
      </c>
      <c r="S81" t="s">
        <v>901</v>
      </c>
      <c r="T81" t="s">
        <v>902</v>
      </c>
      <c r="U81" t="s">
        <v>898</v>
      </c>
    </row>
    <row r="82" spans="1:21" x14ac:dyDescent="0.2">
      <c r="A82">
        <v>235</v>
      </c>
      <c r="B82">
        <v>1</v>
      </c>
      <c r="C82" t="s">
        <v>3</v>
      </c>
      <c r="D82" t="s">
        <v>24</v>
      </c>
      <c r="E82" t="s">
        <v>25</v>
      </c>
      <c r="F82" t="s">
        <v>25</v>
      </c>
      <c r="G82" t="s">
        <v>25</v>
      </c>
      <c r="H82" t="s">
        <v>3</v>
      </c>
      <c r="I82" t="s">
        <v>25</v>
      </c>
      <c r="J82" t="s">
        <v>25</v>
      </c>
      <c r="K82" t="s">
        <v>3</v>
      </c>
      <c r="L82" t="s">
        <v>3</v>
      </c>
      <c r="M82" t="s">
        <v>3</v>
      </c>
      <c r="N82" t="s">
        <v>24</v>
      </c>
      <c r="O82" t="s">
        <v>25</v>
      </c>
      <c r="P82" t="s">
        <v>3</v>
      </c>
      <c r="Q82" t="s">
        <v>3</v>
      </c>
      <c r="R82" t="s">
        <v>3</v>
      </c>
      <c r="S82" t="s">
        <v>887</v>
      </c>
      <c r="T82" t="s">
        <v>888</v>
      </c>
      <c r="U82" t="s">
        <v>889</v>
      </c>
    </row>
    <row r="83" spans="1:21" x14ac:dyDescent="0.2">
      <c r="A83">
        <v>244</v>
      </c>
      <c r="B83">
        <v>1</v>
      </c>
      <c r="C83" t="s">
        <v>3</v>
      </c>
      <c r="D83" t="s">
        <v>24</v>
      </c>
      <c r="E83" t="s">
        <v>899</v>
      </c>
      <c r="F83" t="s">
        <v>899</v>
      </c>
      <c r="G83" t="s">
        <v>900</v>
      </c>
      <c r="H83" t="s">
        <v>3</v>
      </c>
      <c r="I83" t="s">
        <v>900</v>
      </c>
      <c r="J83" t="s">
        <v>899</v>
      </c>
      <c r="K83" t="s">
        <v>3</v>
      </c>
      <c r="L83" t="s">
        <v>3</v>
      </c>
      <c r="M83" t="s">
        <v>3</v>
      </c>
      <c r="N83" t="s">
        <v>24</v>
      </c>
      <c r="O83" t="s">
        <v>899</v>
      </c>
      <c r="P83" t="s">
        <v>3</v>
      </c>
      <c r="Q83" t="s">
        <v>3</v>
      </c>
      <c r="R83" t="s">
        <v>3</v>
      </c>
      <c r="S83" t="s">
        <v>901</v>
      </c>
      <c r="T83" t="s">
        <v>902</v>
      </c>
      <c r="U83" t="s">
        <v>898</v>
      </c>
    </row>
    <row r="84" spans="1:21" x14ac:dyDescent="0.2">
      <c r="A84">
        <v>244</v>
      </c>
      <c r="B84">
        <v>1</v>
      </c>
      <c r="C84" t="s">
        <v>3</v>
      </c>
      <c r="D84" t="s">
        <v>24</v>
      </c>
      <c r="E84" t="s">
        <v>25</v>
      </c>
      <c r="F84" t="s">
        <v>25</v>
      </c>
      <c r="G84" t="s">
        <v>25</v>
      </c>
      <c r="H84" t="s">
        <v>3</v>
      </c>
      <c r="I84" t="s">
        <v>25</v>
      </c>
      <c r="J84" t="s">
        <v>25</v>
      </c>
      <c r="K84" t="s">
        <v>3</v>
      </c>
      <c r="L84" t="s">
        <v>3</v>
      </c>
      <c r="M84" t="s">
        <v>3</v>
      </c>
      <c r="N84" t="s">
        <v>24</v>
      </c>
      <c r="O84" t="s">
        <v>25</v>
      </c>
      <c r="P84" t="s">
        <v>3</v>
      </c>
      <c r="Q84" t="s">
        <v>3</v>
      </c>
      <c r="R84" t="s">
        <v>3</v>
      </c>
      <c r="S84" t="s">
        <v>887</v>
      </c>
      <c r="T84" t="s">
        <v>888</v>
      </c>
      <c r="U84" t="s">
        <v>889</v>
      </c>
    </row>
    <row r="85" spans="1:21" x14ac:dyDescent="0.2">
      <c r="A85">
        <v>245</v>
      </c>
      <c r="B85">
        <v>1</v>
      </c>
      <c r="C85" t="s">
        <v>3</v>
      </c>
      <c r="D85" t="s">
        <v>24</v>
      </c>
      <c r="E85" t="s">
        <v>899</v>
      </c>
      <c r="F85" t="s">
        <v>899</v>
      </c>
      <c r="G85" t="s">
        <v>900</v>
      </c>
      <c r="H85" t="s">
        <v>3</v>
      </c>
      <c r="I85" t="s">
        <v>900</v>
      </c>
      <c r="J85" t="s">
        <v>899</v>
      </c>
      <c r="K85" t="s">
        <v>3</v>
      </c>
      <c r="L85" t="s">
        <v>3</v>
      </c>
      <c r="M85" t="s">
        <v>3</v>
      </c>
      <c r="N85" t="s">
        <v>24</v>
      </c>
      <c r="O85" t="s">
        <v>899</v>
      </c>
      <c r="P85" t="s">
        <v>3</v>
      </c>
      <c r="Q85" t="s">
        <v>3</v>
      </c>
      <c r="R85" t="s">
        <v>3</v>
      </c>
      <c r="S85" t="s">
        <v>901</v>
      </c>
      <c r="T85" t="s">
        <v>902</v>
      </c>
      <c r="U85" t="s">
        <v>898</v>
      </c>
    </row>
    <row r="86" spans="1:21" x14ac:dyDescent="0.2">
      <c r="A86">
        <v>245</v>
      </c>
      <c r="B86">
        <v>1</v>
      </c>
      <c r="C86" t="s">
        <v>3</v>
      </c>
      <c r="D86" t="s">
        <v>24</v>
      </c>
      <c r="E86" t="s">
        <v>25</v>
      </c>
      <c r="F86" t="s">
        <v>25</v>
      </c>
      <c r="G86" t="s">
        <v>25</v>
      </c>
      <c r="H86" t="s">
        <v>3</v>
      </c>
      <c r="I86" t="s">
        <v>25</v>
      </c>
      <c r="J86" t="s">
        <v>25</v>
      </c>
      <c r="K86" t="s">
        <v>3</v>
      </c>
      <c r="L86" t="s">
        <v>3</v>
      </c>
      <c r="M86" t="s">
        <v>3</v>
      </c>
      <c r="N86" t="s">
        <v>24</v>
      </c>
      <c r="O86" t="s">
        <v>25</v>
      </c>
      <c r="P86" t="s">
        <v>3</v>
      </c>
      <c r="Q86" t="s">
        <v>3</v>
      </c>
      <c r="R86" t="s">
        <v>3</v>
      </c>
      <c r="S86" t="s">
        <v>887</v>
      </c>
      <c r="T86" t="s">
        <v>888</v>
      </c>
      <c r="U86" t="s">
        <v>889</v>
      </c>
    </row>
    <row r="87" spans="1:21" x14ac:dyDescent="0.2">
      <c r="A87">
        <v>252</v>
      </c>
      <c r="B87">
        <v>1</v>
      </c>
      <c r="C87" t="s">
        <v>3</v>
      </c>
      <c r="D87" t="s">
        <v>24</v>
      </c>
      <c r="E87" t="s">
        <v>899</v>
      </c>
      <c r="F87" t="s">
        <v>899</v>
      </c>
      <c r="G87" t="s">
        <v>900</v>
      </c>
      <c r="H87" t="s">
        <v>3</v>
      </c>
      <c r="I87" t="s">
        <v>900</v>
      </c>
      <c r="J87" t="s">
        <v>899</v>
      </c>
      <c r="K87" t="s">
        <v>3</v>
      </c>
      <c r="L87" t="s">
        <v>3</v>
      </c>
      <c r="M87" t="s">
        <v>3</v>
      </c>
      <c r="N87" t="s">
        <v>24</v>
      </c>
      <c r="O87" t="s">
        <v>899</v>
      </c>
      <c r="P87" t="s">
        <v>3</v>
      </c>
      <c r="Q87" t="s">
        <v>3</v>
      </c>
      <c r="R87" t="s">
        <v>3</v>
      </c>
      <c r="S87" t="s">
        <v>901</v>
      </c>
      <c r="T87" t="s">
        <v>902</v>
      </c>
      <c r="U87" t="s">
        <v>898</v>
      </c>
    </row>
    <row r="88" spans="1:21" x14ac:dyDescent="0.2">
      <c r="A88">
        <v>252</v>
      </c>
      <c r="B88">
        <v>1</v>
      </c>
      <c r="C88" t="s">
        <v>3</v>
      </c>
      <c r="D88" t="s">
        <v>24</v>
      </c>
      <c r="E88" t="s">
        <v>25</v>
      </c>
      <c r="F88" t="s">
        <v>25</v>
      </c>
      <c r="G88" t="s">
        <v>25</v>
      </c>
      <c r="H88" t="s">
        <v>3</v>
      </c>
      <c r="I88" t="s">
        <v>25</v>
      </c>
      <c r="J88" t="s">
        <v>25</v>
      </c>
      <c r="K88" t="s">
        <v>3</v>
      </c>
      <c r="L88" t="s">
        <v>3</v>
      </c>
      <c r="M88" t="s">
        <v>3</v>
      </c>
      <c r="N88" t="s">
        <v>24</v>
      </c>
      <c r="O88" t="s">
        <v>25</v>
      </c>
      <c r="P88" t="s">
        <v>3</v>
      </c>
      <c r="Q88" t="s">
        <v>3</v>
      </c>
      <c r="R88" t="s">
        <v>3</v>
      </c>
      <c r="S88" t="s">
        <v>887</v>
      </c>
      <c r="T88" t="s">
        <v>888</v>
      </c>
      <c r="U88" t="s">
        <v>889</v>
      </c>
    </row>
    <row r="89" spans="1:21" x14ac:dyDescent="0.2">
      <c r="A89">
        <v>253</v>
      </c>
      <c r="B89">
        <v>1</v>
      </c>
      <c r="C89" t="s">
        <v>3</v>
      </c>
      <c r="D89" t="s">
        <v>24</v>
      </c>
      <c r="E89" t="s">
        <v>899</v>
      </c>
      <c r="F89" t="s">
        <v>899</v>
      </c>
      <c r="G89" t="s">
        <v>900</v>
      </c>
      <c r="H89" t="s">
        <v>3</v>
      </c>
      <c r="I89" t="s">
        <v>900</v>
      </c>
      <c r="J89" t="s">
        <v>899</v>
      </c>
      <c r="K89" t="s">
        <v>3</v>
      </c>
      <c r="L89" t="s">
        <v>3</v>
      </c>
      <c r="M89" t="s">
        <v>3</v>
      </c>
      <c r="N89" t="s">
        <v>24</v>
      </c>
      <c r="O89" t="s">
        <v>899</v>
      </c>
      <c r="P89" t="s">
        <v>3</v>
      </c>
      <c r="Q89" t="s">
        <v>3</v>
      </c>
      <c r="R89" t="s">
        <v>3</v>
      </c>
      <c r="S89" t="s">
        <v>901</v>
      </c>
      <c r="T89" t="s">
        <v>902</v>
      </c>
      <c r="U89" t="s">
        <v>898</v>
      </c>
    </row>
    <row r="90" spans="1:21" x14ac:dyDescent="0.2">
      <c r="A90">
        <v>253</v>
      </c>
      <c r="B90">
        <v>1</v>
      </c>
      <c r="C90" t="s">
        <v>3</v>
      </c>
      <c r="D90" t="s">
        <v>24</v>
      </c>
      <c r="E90" t="s">
        <v>25</v>
      </c>
      <c r="F90" t="s">
        <v>25</v>
      </c>
      <c r="G90" t="s">
        <v>25</v>
      </c>
      <c r="H90" t="s">
        <v>3</v>
      </c>
      <c r="I90" t="s">
        <v>25</v>
      </c>
      <c r="J90" t="s">
        <v>25</v>
      </c>
      <c r="K90" t="s">
        <v>3</v>
      </c>
      <c r="L90" t="s">
        <v>3</v>
      </c>
      <c r="M90" t="s">
        <v>3</v>
      </c>
      <c r="N90" t="s">
        <v>24</v>
      </c>
      <c r="O90" t="s">
        <v>25</v>
      </c>
      <c r="P90" t="s">
        <v>3</v>
      </c>
      <c r="Q90" t="s">
        <v>3</v>
      </c>
      <c r="R90" t="s">
        <v>3</v>
      </c>
      <c r="S90" t="s">
        <v>887</v>
      </c>
      <c r="T90" t="s">
        <v>888</v>
      </c>
      <c r="U90" t="s">
        <v>889</v>
      </c>
    </row>
    <row r="91" spans="1:21" x14ac:dyDescent="0.2">
      <c r="A91">
        <v>258</v>
      </c>
      <c r="B91">
        <v>1</v>
      </c>
      <c r="C91" t="s">
        <v>3</v>
      </c>
      <c r="D91" t="s">
        <v>24</v>
      </c>
      <c r="E91" t="s">
        <v>899</v>
      </c>
      <c r="F91" t="s">
        <v>899</v>
      </c>
      <c r="G91" t="s">
        <v>900</v>
      </c>
      <c r="H91" t="s">
        <v>3</v>
      </c>
      <c r="I91" t="s">
        <v>900</v>
      </c>
      <c r="J91" t="s">
        <v>899</v>
      </c>
      <c r="K91" t="s">
        <v>3</v>
      </c>
      <c r="L91" t="s">
        <v>3</v>
      </c>
      <c r="M91" t="s">
        <v>3</v>
      </c>
      <c r="N91" t="s">
        <v>24</v>
      </c>
      <c r="O91" t="s">
        <v>899</v>
      </c>
      <c r="P91" t="s">
        <v>3</v>
      </c>
      <c r="Q91" t="s">
        <v>3</v>
      </c>
      <c r="R91" t="s">
        <v>3</v>
      </c>
      <c r="S91" t="s">
        <v>901</v>
      </c>
      <c r="T91" t="s">
        <v>902</v>
      </c>
      <c r="U91" t="s">
        <v>898</v>
      </c>
    </row>
    <row r="92" spans="1:21" x14ac:dyDescent="0.2">
      <c r="A92">
        <v>258</v>
      </c>
      <c r="B92">
        <v>1</v>
      </c>
      <c r="C92" t="s">
        <v>3</v>
      </c>
      <c r="D92" t="s">
        <v>24</v>
      </c>
      <c r="E92" t="s">
        <v>25</v>
      </c>
      <c r="F92" t="s">
        <v>25</v>
      </c>
      <c r="G92" t="s">
        <v>25</v>
      </c>
      <c r="H92" t="s">
        <v>3</v>
      </c>
      <c r="I92" t="s">
        <v>25</v>
      </c>
      <c r="J92" t="s">
        <v>25</v>
      </c>
      <c r="K92" t="s">
        <v>3</v>
      </c>
      <c r="L92" t="s">
        <v>3</v>
      </c>
      <c r="M92" t="s">
        <v>3</v>
      </c>
      <c r="N92" t="s">
        <v>24</v>
      </c>
      <c r="O92" t="s">
        <v>25</v>
      </c>
      <c r="P92" t="s">
        <v>3</v>
      </c>
      <c r="Q92" t="s">
        <v>3</v>
      </c>
      <c r="R92" t="s">
        <v>3</v>
      </c>
      <c r="S92" t="s">
        <v>887</v>
      </c>
      <c r="T92" t="s">
        <v>888</v>
      </c>
      <c r="U92" t="s">
        <v>889</v>
      </c>
    </row>
    <row r="93" spans="1:21" x14ac:dyDescent="0.2">
      <c r="A93">
        <v>259</v>
      </c>
      <c r="B93">
        <v>1</v>
      </c>
      <c r="C93" t="s">
        <v>3</v>
      </c>
      <c r="D93" t="s">
        <v>24</v>
      </c>
      <c r="E93" t="s">
        <v>899</v>
      </c>
      <c r="F93" t="s">
        <v>899</v>
      </c>
      <c r="G93" t="s">
        <v>900</v>
      </c>
      <c r="H93" t="s">
        <v>3</v>
      </c>
      <c r="I93" t="s">
        <v>900</v>
      </c>
      <c r="J93" t="s">
        <v>899</v>
      </c>
      <c r="K93" t="s">
        <v>3</v>
      </c>
      <c r="L93" t="s">
        <v>3</v>
      </c>
      <c r="M93" t="s">
        <v>3</v>
      </c>
      <c r="N93" t="s">
        <v>24</v>
      </c>
      <c r="O93" t="s">
        <v>899</v>
      </c>
      <c r="P93" t="s">
        <v>3</v>
      </c>
      <c r="Q93" t="s">
        <v>3</v>
      </c>
      <c r="R93" t="s">
        <v>3</v>
      </c>
      <c r="S93" t="s">
        <v>901</v>
      </c>
      <c r="T93" t="s">
        <v>902</v>
      </c>
      <c r="U93" t="s">
        <v>898</v>
      </c>
    </row>
    <row r="94" spans="1:21" x14ac:dyDescent="0.2">
      <c r="A94">
        <v>259</v>
      </c>
      <c r="B94">
        <v>1</v>
      </c>
      <c r="C94" t="s">
        <v>3</v>
      </c>
      <c r="D94" t="s">
        <v>24</v>
      </c>
      <c r="E94" t="s">
        <v>25</v>
      </c>
      <c r="F94" t="s">
        <v>25</v>
      </c>
      <c r="G94" t="s">
        <v>25</v>
      </c>
      <c r="H94" t="s">
        <v>3</v>
      </c>
      <c r="I94" t="s">
        <v>25</v>
      </c>
      <c r="J94" t="s">
        <v>25</v>
      </c>
      <c r="K94" t="s">
        <v>3</v>
      </c>
      <c r="L94" t="s">
        <v>3</v>
      </c>
      <c r="M94" t="s">
        <v>3</v>
      </c>
      <c r="N94" t="s">
        <v>24</v>
      </c>
      <c r="O94" t="s">
        <v>25</v>
      </c>
      <c r="P94" t="s">
        <v>3</v>
      </c>
      <c r="Q94" t="s">
        <v>3</v>
      </c>
      <c r="R94" t="s">
        <v>3</v>
      </c>
      <c r="S94" t="s">
        <v>887</v>
      </c>
      <c r="T94" t="s">
        <v>888</v>
      </c>
      <c r="U94" t="s">
        <v>889</v>
      </c>
    </row>
    <row r="95" spans="1:21" x14ac:dyDescent="0.2">
      <c r="A95">
        <v>262</v>
      </c>
      <c r="B95">
        <v>1</v>
      </c>
      <c r="C95" t="s">
        <v>3</v>
      </c>
      <c r="D95" t="s">
        <v>24</v>
      </c>
      <c r="E95" t="s">
        <v>899</v>
      </c>
      <c r="F95" t="s">
        <v>899</v>
      </c>
      <c r="G95" t="s">
        <v>900</v>
      </c>
      <c r="H95" t="s">
        <v>3</v>
      </c>
      <c r="I95" t="s">
        <v>900</v>
      </c>
      <c r="J95" t="s">
        <v>899</v>
      </c>
      <c r="K95" t="s">
        <v>3</v>
      </c>
      <c r="L95" t="s">
        <v>3</v>
      </c>
      <c r="M95" t="s">
        <v>3</v>
      </c>
      <c r="N95" t="s">
        <v>24</v>
      </c>
      <c r="O95" t="s">
        <v>899</v>
      </c>
      <c r="P95" t="s">
        <v>3</v>
      </c>
      <c r="Q95" t="s">
        <v>3</v>
      </c>
      <c r="R95" t="s">
        <v>3</v>
      </c>
      <c r="S95" t="s">
        <v>901</v>
      </c>
      <c r="T95" t="s">
        <v>902</v>
      </c>
      <c r="U95" t="s">
        <v>898</v>
      </c>
    </row>
    <row r="96" spans="1:21" x14ac:dyDescent="0.2">
      <c r="A96">
        <v>262</v>
      </c>
      <c r="B96">
        <v>1</v>
      </c>
      <c r="C96" t="s">
        <v>3</v>
      </c>
      <c r="D96" t="s">
        <v>24</v>
      </c>
      <c r="E96" t="s">
        <v>25</v>
      </c>
      <c r="F96" t="s">
        <v>25</v>
      </c>
      <c r="G96" t="s">
        <v>25</v>
      </c>
      <c r="H96" t="s">
        <v>3</v>
      </c>
      <c r="I96" t="s">
        <v>25</v>
      </c>
      <c r="J96" t="s">
        <v>25</v>
      </c>
      <c r="K96" t="s">
        <v>3</v>
      </c>
      <c r="L96" t="s">
        <v>3</v>
      </c>
      <c r="M96" t="s">
        <v>3</v>
      </c>
      <c r="N96" t="s">
        <v>24</v>
      </c>
      <c r="O96" t="s">
        <v>25</v>
      </c>
      <c r="P96" t="s">
        <v>3</v>
      </c>
      <c r="Q96" t="s">
        <v>3</v>
      </c>
      <c r="R96" t="s">
        <v>3</v>
      </c>
      <c r="S96" t="s">
        <v>887</v>
      </c>
      <c r="T96" t="s">
        <v>888</v>
      </c>
      <c r="U96" t="s">
        <v>889</v>
      </c>
    </row>
    <row r="97" spans="1:21" x14ac:dyDescent="0.2">
      <c r="A97">
        <v>263</v>
      </c>
      <c r="B97">
        <v>1</v>
      </c>
      <c r="C97" t="s">
        <v>3</v>
      </c>
      <c r="D97" t="s">
        <v>24</v>
      </c>
      <c r="E97" t="s">
        <v>899</v>
      </c>
      <c r="F97" t="s">
        <v>899</v>
      </c>
      <c r="G97" t="s">
        <v>900</v>
      </c>
      <c r="H97" t="s">
        <v>3</v>
      </c>
      <c r="I97" t="s">
        <v>900</v>
      </c>
      <c r="J97" t="s">
        <v>899</v>
      </c>
      <c r="K97" t="s">
        <v>3</v>
      </c>
      <c r="L97" t="s">
        <v>3</v>
      </c>
      <c r="M97" t="s">
        <v>3</v>
      </c>
      <c r="N97" t="s">
        <v>24</v>
      </c>
      <c r="O97" t="s">
        <v>899</v>
      </c>
      <c r="P97" t="s">
        <v>3</v>
      </c>
      <c r="Q97" t="s">
        <v>3</v>
      </c>
      <c r="R97" t="s">
        <v>3</v>
      </c>
      <c r="S97" t="s">
        <v>901</v>
      </c>
      <c r="T97" t="s">
        <v>902</v>
      </c>
      <c r="U97" t="s">
        <v>898</v>
      </c>
    </row>
    <row r="98" spans="1:21" x14ac:dyDescent="0.2">
      <c r="A98">
        <v>263</v>
      </c>
      <c r="B98">
        <v>1</v>
      </c>
      <c r="C98" t="s">
        <v>3</v>
      </c>
      <c r="D98" t="s">
        <v>24</v>
      </c>
      <c r="E98" t="s">
        <v>25</v>
      </c>
      <c r="F98" t="s">
        <v>25</v>
      </c>
      <c r="G98" t="s">
        <v>25</v>
      </c>
      <c r="H98" t="s">
        <v>3</v>
      </c>
      <c r="I98" t="s">
        <v>25</v>
      </c>
      <c r="J98" t="s">
        <v>25</v>
      </c>
      <c r="K98" t="s">
        <v>3</v>
      </c>
      <c r="L98" t="s">
        <v>3</v>
      </c>
      <c r="M98" t="s">
        <v>3</v>
      </c>
      <c r="N98" t="s">
        <v>24</v>
      </c>
      <c r="O98" t="s">
        <v>25</v>
      </c>
      <c r="P98" t="s">
        <v>3</v>
      </c>
      <c r="Q98" t="s">
        <v>3</v>
      </c>
      <c r="R98" t="s">
        <v>3</v>
      </c>
      <c r="S98" t="s">
        <v>887</v>
      </c>
      <c r="T98" t="s">
        <v>888</v>
      </c>
      <c r="U98" t="s">
        <v>889</v>
      </c>
    </row>
    <row r="99" spans="1:21" x14ac:dyDescent="0.2">
      <c r="A99">
        <v>264</v>
      </c>
      <c r="B99">
        <v>1</v>
      </c>
      <c r="C99" t="s">
        <v>3</v>
      </c>
      <c r="D99" t="s">
        <v>24</v>
      </c>
      <c r="E99" t="s">
        <v>899</v>
      </c>
      <c r="F99" t="s">
        <v>899</v>
      </c>
      <c r="G99" t="s">
        <v>900</v>
      </c>
      <c r="H99" t="s">
        <v>3</v>
      </c>
      <c r="I99" t="s">
        <v>900</v>
      </c>
      <c r="J99" t="s">
        <v>899</v>
      </c>
      <c r="K99" t="s">
        <v>3</v>
      </c>
      <c r="L99" t="s">
        <v>3</v>
      </c>
      <c r="M99" t="s">
        <v>3</v>
      </c>
      <c r="N99" t="s">
        <v>24</v>
      </c>
      <c r="O99" t="s">
        <v>899</v>
      </c>
      <c r="P99" t="s">
        <v>3</v>
      </c>
      <c r="Q99" t="s">
        <v>3</v>
      </c>
      <c r="R99" t="s">
        <v>3</v>
      </c>
      <c r="S99" t="s">
        <v>901</v>
      </c>
      <c r="T99" t="s">
        <v>902</v>
      </c>
      <c r="U99" t="s">
        <v>898</v>
      </c>
    </row>
    <row r="100" spans="1:21" x14ac:dyDescent="0.2">
      <c r="A100">
        <v>264</v>
      </c>
      <c r="B100">
        <v>1</v>
      </c>
      <c r="C100" t="s">
        <v>3</v>
      </c>
      <c r="D100" t="s">
        <v>24</v>
      </c>
      <c r="E100" t="s">
        <v>25</v>
      </c>
      <c r="F100" t="s">
        <v>25</v>
      </c>
      <c r="G100" t="s">
        <v>25</v>
      </c>
      <c r="H100" t="s">
        <v>3</v>
      </c>
      <c r="I100" t="s">
        <v>25</v>
      </c>
      <c r="J100" t="s">
        <v>25</v>
      </c>
      <c r="K100" t="s">
        <v>3</v>
      </c>
      <c r="L100" t="s">
        <v>3</v>
      </c>
      <c r="M100" t="s">
        <v>3</v>
      </c>
      <c r="N100" t="s">
        <v>24</v>
      </c>
      <c r="O100" t="s">
        <v>25</v>
      </c>
      <c r="P100" t="s">
        <v>3</v>
      </c>
      <c r="Q100" t="s">
        <v>3</v>
      </c>
      <c r="R100" t="s">
        <v>3</v>
      </c>
      <c r="S100" t="s">
        <v>887</v>
      </c>
      <c r="T100" t="s">
        <v>888</v>
      </c>
      <c r="U100" t="s">
        <v>889</v>
      </c>
    </row>
    <row r="101" spans="1:21" x14ac:dyDescent="0.2">
      <c r="A101">
        <v>265</v>
      </c>
      <c r="B101">
        <v>1</v>
      </c>
      <c r="C101" t="s">
        <v>3</v>
      </c>
      <c r="D101" t="s">
        <v>24</v>
      </c>
      <c r="E101" t="s">
        <v>899</v>
      </c>
      <c r="F101" t="s">
        <v>899</v>
      </c>
      <c r="G101" t="s">
        <v>900</v>
      </c>
      <c r="H101" t="s">
        <v>3</v>
      </c>
      <c r="I101" t="s">
        <v>900</v>
      </c>
      <c r="J101" t="s">
        <v>899</v>
      </c>
      <c r="K101" t="s">
        <v>3</v>
      </c>
      <c r="L101" t="s">
        <v>3</v>
      </c>
      <c r="M101" t="s">
        <v>3</v>
      </c>
      <c r="N101" t="s">
        <v>24</v>
      </c>
      <c r="O101" t="s">
        <v>899</v>
      </c>
      <c r="P101" t="s">
        <v>3</v>
      </c>
      <c r="Q101" t="s">
        <v>3</v>
      </c>
      <c r="R101" t="s">
        <v>3</v>
      </c>
      <c r="S101" t="s">
        <v>901</v>
      </c>
      <c r="T101" t="s">
        <v>902</v>
      </c>
      <c r="U101" t="s">
        <v>898</v>
      </c>
    </row>
    <row r="102" spans="1:21" x14ac:dyDescent="0.2">
      <c r="A102">
        <v>265</v>
      </c>
      <c r="B102">
        <v>1</v>
      </c>
      <c r="C102" t="s">
        <v>3</v>
      </c>
      <c r="D102" t="s">
        <v>24</v>
      </c>
      <c r="E102" t="s">
        <v>25</v>
      </c>
      <c r="F102" t="s">
        <v>25</v>
      </c>
      <c r="G102" t="s">
        <v>25</v>
      </c>
      <c r="H102" t="s">
        <v>3</v>
      </c>
      <c r="I102" t="s">
        <v>25</v>
      </c>
      <c r="J102" t="s">
        <v>25</v>
      </c>
      <c r="K102" t="s">
        <v>3</v>
      </c>
      <c r="L102" t="s">
        <v>3</v>
      </c>
      <c r="M102" t="s">
        <v>3</v>
      </c>
      <c r="N102" t="s">
        <v>24</v>
      </c>
      <c r="O102" t="s">
        <v>25</v>
      </c>
      <c r="P102" t="s">
        <v>3</v>
      </c>
      <c r="Q102" t="s">
        <v>3</v>
      </c>
      <c r="R102" t="s">
        <v>3</v>
      </c>
      <c r="S102" t="s">
        <v>887</v>
      </c>
      <c r="T102" t="s">
        <v>888</v>
      </c>
      <c r="U102" t="s">
        <v>889</v>
      </c>
    </row>
    <row r="103" spans="1:21" x14ac:dyDescent="0.2">
      <c r="A103">
        <v>266</v>
      </c>
      <c r="B103">
        <v>1</v>
      </c>
      <c r="C103" t="s">
        <v>3</v>
      </c>
      <c r="D103" t="s">
        <v>24</v>
      </c>
      <c r="E103" t="s">
        <v>899</v>
      </c>
      <c r="F103" t="s">
        <v>899</v>
      </c>
      <c r="G103" t="s">
        <v>900</v>
      </c>
      <c r="H103" t="s">
        <v>3</v>
      </c>
      <c r="I103" t="s">
        <v>900</v>
      </c>
      <c r="J103" t="s">
        <v>899</v>
      </c>
      <c r="K103" t="s">
        <v>3</v>
      </c>
      <c r="L103" t="s">
        <v>3</v>
      </c>
      <c r="M103" t="s">
        <v>3</v>
      </c>
      <c r="N103" t="s">
        <v>24</v>
      </c>
      <c r="O103" t="s">
        <v>899</v>
      </c>
      <c r="P103" t="s">
        <v>3</v>
      </c>
      <c r="Q103" t="s">
        <v>3</v>
      </c>
      <c r="R103" t="s">
        <v>3</v>
      </c>
      <c r="S103" t="s">
        <v>901</v>
      </c>
      <c r="T103" t="s">
        <v>902</v>
      </c>
      <c r="U103" t="s">
        <v>898</v>
      </c>
    </row>
    <row r="104" spans="1:21" x14ac:dyDescent="0.2">
      <c r="A104">
        <v>266</v>
      </c>
      <c r="B104">
        <v>1</v>
      </c>
      <c r="C104" t="s">
        <v>3</v>
      </c>
      <c r="D104" t="s">
        <v>24</v>
      </c>
      <c r="E104" t="s">
        <v>25</v>
      </c>
      <c r="F104" t="s">
        <v>25</v>
      </c>
      <c r="G104" t="s">
        <v>25</v>
      </c>
      <c r="H104" t="s">
        <v>3</v>
      </c>
      <c r="I104" t="s">
        <v>25</v>
      </c>
      <c r="J104" t="s">
        <v>25</v>
      </c>
      <c r="K104" t="s">
        <v>3</v>
      </c>
      <c r="L104" t="s">
        <v>3</v>
      </c>
      <c r="M104" t="s">
        <v>3</v>
      </c>
      <c r="N104" t="s">
        <v>24</v>
      </c>
      <c r="O104" t="s">
        <v>25</v>
      </c>
      <c r="P104" t="s">
        <v>3</v>
      </c>
      <c r="Q104" t="s">
        <v>3</v>
      </c>
      <c r="R104" t="s">
        <v>3</v>
      </c>
      <c r="S104" t="s">
        <v>887</v>
      </c>
      <c r="T104" t="s">
        <v>888</v>
      </c>
      <c r="U104" t="s">
        <v>889</v>
      </c>
    </row>
    <row r="105" spans="1:21" x14ac:dyDescent="0.2">
      <c r="A105">
        <v>267</v>
      </c>
      <c r="B105">
        <v>1</v>
      </c>
      <c r="C105" t="s">
        <v>3</v>
      </c>
      <c r="D105" t="s">
        <v>24</v>
      </c>
      <c r="E105" t="s">
        <v>899</v>
      </c>
      <c r="F105" t="s">
        <v>899</v>
      </c>
      <c r="G105" t="s">
        <v>900</v>
      </c>
      <c r="H105" t="s">
        <v>3</v>
      </c>
      <c r="I105" t="s">
        <v>900</v>
      </c>
      <c r="J105" t="s">
        <v>899</v>
      </c>
      <c r="K105" t="s">
        <v>3</v>
      </c>
      <c r="L105" t="s">
        <v>3</v>
      </c>
      <c r="M105" t="s">
        <v>3</v>
      </c>
      <c r="N105" t="s">
        <v>24</v>
      </c>
      <c r="O105" t="s">
        <v>899</v>
      </c>
      <c r="P105" t="s">
        <v>3</v>
      </c>
      <c r="Q105" t="s">
        <v>3</v>
      </c>
      <c r="R105" t="s">
        <v>3</v>
      </c>
      <c r="S105" t="s">
        <v>901</v>
      </c>
      <c r="T105" t="s">
        <v>902</v>
      </c>
      <c r="U105" t="s">
        <v>898</v>
      </c>
    </row>
    <row r="106" spans="1:21" x14ac:dyDescent="0.2">
      <c r="A106">
        <v>267</v>
      </c>
      <c r="B106">
        <v>1</v>
      </c>
      <c r="C106" t="s">
        <v>3</v>
      </c>
      <c r="D106" t="s">
        <v>24</v>
      </c>
      <c r="E106" t="s">
        <v>25</v>
      </c>
      <c r="F106" t="s">
        <v>25</v>
      </c>
      <c r="G106" t="s">
        <v>25</v>
      </c>
      <c r="H106" t="s">
        <v>3</v>
      </c>
      <c r="I106" t="s">
        <v>25</v>
      </c>
      <c r="J106" t="s">
        <v>25</v>
      </c>
      <c r="K106" t="s">
        <v>3</v>
      </c>
      <c r="L106" t="s">
        <v>3</v>
      </c>
      <c r="M106" t="s">
        <v>3</v>
      </c>
      <c r="N106" t="s">
        <v>24</v>
      </c>
      <c r="O106" t="s">
        <v>25</v>
      </c>
      <c r="P106" t="s">
        <v>3</v>
      </c>
      <c r="Q106" t="s">
        <v>3</v>
      </c>
      <c r="R106" t="s">
        <v>3</v>
      </c>
      <c r="S106" t="s">
        <v>887</v>
      </c>
      <c r="T106" t="s">
        <v>888</v>
      </c>
      <c r="U106" t="s">
        <v>889</v>
      </c>
    </row>
    <row r="107" spans="1:21" ht="409.5" x14ac:dyDescent="0.2">
      <c r="A107">
        <v>282</v>
      </c>
      <c r="B107">
        <v>1</v>
      </c>
      <c r="C107" t="s">
        <v>3</v>
      </c>
      <c r="D107" t="s">
        <v>24</v>
      </c>
      <c r="E107" t="s">
        <v>899</v>
      </c>
      <c r="F107" t="s">
        <v>899</v>
      </c>
      <c r="G107" t="s">
        <v>900</v>
      </c>
      <c r="H107" t="s">
        <v>3</v>
      </c>
      <c r="I107" t="s">
        <v>900</v>
      </c>
      <c r="J107" t="s">
        <v>899</v>
      </c>
      <c r="K107" t="s">
        <v>3</v>
      </c>
      <c r="L107" t="s">
        <v>3</v>
      </c>
      <c r="M107" t="s">
        <v>3</v>
      </c>
      <c r="N107" t="s">
        <v>24</v>
      </c>
      <c r="O107" t="s">
        <v>899</v>
      </c>
      <c r="P107" t="s">
        <v>3</v>
      </c>
      <c r="Q107" t="s">
        <v>3</v>
      </c>
      <c r="R107" t="s">
        <v>3</v>
      </c>
      <c r="S107" s="3" t="s">
        <v>903</v>
      </c>
      <c r="T107" s="3" t="s">
        <v>916</v>
      </c>
    </row>
    <row r="108" spans="1:21" x14ac:dyDescent="0.2">
      <c r="A108">
        <v>282</v>
      </c>
      <c r="B108">
        <v>1</v>
      </c>
      <c r="C108" t="s">
        <v>3</v>
      </c>
      <c r="D108" t="s">
        <v>24</v>
      </c>
      <c r="E108" t="s">
        <v>25</v>
      </c>
      <c r="F108" t="s">
        <v>25</v>
      </c>
      <c r="G108" t="s">
        <v>25</v>
      </c>
      <c r="H108" t="s">
        <v>3</v>
      </c>
      <c r="I108" t="s">
        <v>25</v>
      </c>
      <c r="J108" t="s">
        <v>25</v>
      </c>
      <c r="K108" t="s">
        <v>3</v>
      </c>
      <c r="L108" t="s">
        <v>3</v>
      </c>
      <c r="M108" t="s">
        <v>3</v>
      </c>
      <c r="N108" t="s">
        <v>24</v>
      </c>
      <c r="O108" t="s">
        <v>25</v>
      </c>
      <c r="P108" t="s">
        <v>3</v>
      </c>
      <c r="Q108" t="s">
        <v>3</v>
      </c>
      <c r="R108" t="s">
        <v>3</v>
      </c>
      <c r="S108" t="s">
        <v>887</v>
      </c>
      <c r="T108" t="s">
        <v>888</v>
      </c>
      <c r="U108" t="s">
        <v>889</v>
      </c>
    </row>
    <row r="109" spans="1:21" ht="409.5" x14ac:dyDescent="0.2">
      <c r="A109">
        <v>283</v>
      </c>
      <c r="B109">
        <v>1</v>
      </c>
      <c r="C109" t="s">
        <v>3</v>
      </c>
      <c r="D109" t="s">
        <v>24</v>
      </c>
      <c r="E109" t="s">
        <v>899</v>
      </c>
      <c r="F109" t="s">
        <v>899</v>
      </c>
      <c r="G109" t="s">
        <v>900</v>
      </c>
      <c r="H109" t="s">
        <v>3</v>
      </c>
      <c r="I109" t="s">
        <v>900</v>
      </c>
      <c r="J109" t="s">
        <v>899</v>
      </c>
      <c r="K109" t="s">
        <v>3</v>
      </c>
      <c r="L109" t="s">
        <v>3</v>
      </c>
      <c r="M109" t="s">
        <v>3</v>
      </c>
      <c r="N109" t="s">
        <v>24</v>
      </c>
      <c r="O109" t="s">
        <v>899</v>
      </c>
      <c r="P109" t="s">
        <v>3</v>
      </c>
      <c r="Q109" t="s">
        <v>3</v>
      </c>
      <c r="R109" t="s">
        <v>3</v>
      </c>
      <c r="S109" s="3" t="s">
        <v>903</v>
      </c>
      <c r="T109" s="3" t="s">
        <v>916</v>
      </c>
    </row>
    <row r="110" spans="1:21" x14ac:dyDescent="0.2">
      <c r="A110">
        <v>283</v>
      </c>
      <c r="B110">
        <v>1</v>
      </c>
      <c r="C110" t="s">
        <v>3</v>
      </c>
      <c r="D110" t="s">
        <v>24</v>
      </c>
      <c r="E110" t="s">
        <v>25</v>
      </c>
      <c r="F110" t="s">
        <v>25</v>
      </c>
      <c r="G110" t="s">
        <v>25</v>
      </c>
      <c r="H110" t="s">
        <v>3</v>
      </c>
      <c r="I110" t="s">
        <v>25</v>
      </c>
      <c r="J110" t="s">
        <v>25</v>
      </c>
      <c r="K110" t="s">
        <v>3</v>
      </c>
      <c r="L110" t="s">
        <v>3</v>
      </c>
      <c r="M110" t="s">
        <v>3</v>
      </c>
      <c r="N110" t="s">
        <v>24</v>
      </c>
      <c r="O110" t="s">
        <v>25</v>
      </c>
      <c r="P110" t="s">
        <v>3</v>
      </c>
      <c r="Q110" t="s">
        <v>3</v>
      </c>
      <c r="R110" t="s">
        <v>3</v>
      </c>
      <c r="S110" t="s">
        <v>887</v>
      </c>
      <c r="T110" t="s">
        <v>888</v>
      </c>
      <c r="U110" t="s">
        <v>889</v>
      </c>
    </row>
    <row r="111" spans="1:21" ht="409.5" x14ac:dyDescent="0.2">
      <c r="A111">
        <v>284</v>
      </c>
      <c r="B111">
        <v>1</v>
      </c>
      <c r="C111" t="s">
        <v>3</v>
      </c>
      <c r="D111" t="s">
        <v>24</v>
      </c>
      <c r="E111" t="s">
        <v>899</v>
      </c>
      <c r="F111" t="s">
        <v>899</v>
      </c>
      <c r="G111" t="s">
        <v>900</v>
      </c>
      <c r="H111" t="s">
        <v>3</v>
      </c>
      <c r="I111" t="s">
        <v>900</v>
      </c>
      <c r="J111" t="s">
        <v>899</v>
      </c>
      <c r="K111" t="s">
        <v>3</v>
      </c>
      <c r="L111" t="s">
        <v>3</v>
      </c>
      <c r="M111" t="s">
        <v>3</v>
      </c>
      <c r="N111" t="s">
        <v>24</v>
      </c>
      <c r="O111" t="s">
        <v>899</v>
      </c>
      <c r="P111" t="s">
        <v>3</v>
      </c>
      <c r="Q111" t="s">
        <v>3</v>
      </c>
      <c r="R111" t="s">
        <v>3</v>
      </c>
      <c r="S111" s="3" t="s">
        <v>903</v>
      </c>
      <c r="T111" s="3" t="s">
        <v>916</v>
      </c>
    </row>
    <row r="112" spans="1:21" x14ac:dyDescent="0.2">
      <c r="A112">
        <v>284</v>
      </c>
      <c r="B112">
        <v>1</v>
      </c>
      <c r="C112" t="s">
        <v>3</v>
      </c>
      <c r="D112" t="s">
        <v>24</v>
      </c>
      <c r="E112" t="s">
        <v>25</v>
      </c>
      <c r="F112" t="s">
        <v>25</v>
      </c>
      <c r="G112" t="s">
        <v>25</v>
      </c>
      <c r="H112" t="s">
        <v>3</v>
      </c>
      <c r="I112" t="s">
        <v>25</v>
      </c>
      <c r="J112" t="s">
        <v>25</v>
      </c>
      <c r="K112" t="s">
        <v>3</v>
      </c>
      <c r="L112" t="s">
        <v>3</v>
      </c>
      <c r="M112" t="s">
        <v>3</v>
      </c>
      <c r="N112" t="s">
        <v>24</v>
      </c>
      <c r="O112" t="s">
        <v>25</v>
      </c>
      <c r="P112" t="s">
        <v>3</v>
      </c>
      <c r="Q112" t="s">
        <v>3</v>
      </c>
      <c r="R112" t="s">
        <v>3</v>
      </c>
      <c r="S112" t="s">
        <v>887</v>
      </c>
      <c r="T112" t="s">
        <v>888</v>
      </c>
      <c r="U112" t="s">
        <v>889</v>
      </c>
    </row>
    <row r="113" spans="1:21" ht="409.5" x14ac:dyDescent="0.2">
      <c r="A113">
        <v>285</v>
      </c>
      <c r="B113">
        <v>1</v>
      </c>
      <c r="C113" t="s">
        <v>3</v>
      </c>
      <c r="D113" t="s">
        <v>24</v>
      </c>
      <c r="E113" t="s">
        <v>899</v>
      </c>
      <c r="F113" t="s">
        <v>899</v>
      </c>
      <c r="G113" t="s">
        <v>900</v>
      </c>
      <c r="H113" t="s">
        <v>3</v>
      </c>
      <c r="I113" t="s">
        <v>900</v>
      </c>
      <c r="J113" t="s">
        <v>899</v>
      </c>
      <c r="K113" t="s">
        <v>3</v>
      </c>
      <c r="L113" t="s">
        <v>3</v>
      </c>
      <c r="M113" t="s">
        <v>3</v>
      </c>
      <c r="N113" t="s">
        <v>24</v>
      </c>
      <c r="O113" t="s">
        <v>899</v>
      </c>
      <c r="P113" t="s">
        <v>3</v>
      </c>
      <c r="Q113" t="s">
        <v>3</v>
      </c>
      <c r="R113" t="s">
        <v>3</v>
      </c>
      <c r="S113" s="3" t="s">
        <v>903</v>
      </c>
      <c r="T113" s="3" t="s">
        <v>916</v>
      </c>
    </row>
    <row r="114" spans="1:21" x14ac:dyDescent="0.2">
      <c r="A114">
        <v>285</v>
      </c>
      <c r="B114">
        <v>1</v>
      </c>
      <c r="C114" t="s">
        <v>3</v>
      </c>
      <c r="D114" t="s">
        <v>24</v>
      </c>
      <c r="E114" t="s">
        <v>25</v>
      </c>
      <c r="F114" t="s">
        <v>25</v>
      </c>
      <c r="G114" t="s">
        <v>25</v>
      </c>
      <c r="H114" t="s">
        <v>3</v>
      </c>
      <c r="I114" t="s">
        <v>25</v>
      </c>
      <c r="J114" t="s">
        <v>25</v>
      </c>
      <c r="K114" t="s">
        <v>3</v>
      </c>
      <c r="L114" t="s">
        <v>3</v>
      </c>
      <c r="M114" t="s">
        <v>3</v>
      </c>
      <c r="N114" t="s">
        <v>24</v>
      </c>
      <c r="O114" t="s">
        <v>25</v>
      </c>
      <c r="P114" t="s">
        <v>3</v>
      </c>
      <c r="Q114" t="s">
        <v>3</v>
      </c>
      <c r="R114" t="s">
        <v>3</v>
      </c>
      <c r="S114" t="s">
        <v>887</v>
      </c>
      <c r="T114" t="s">
        <v>888</v>
      </c>
      <c r="U114" t="s">
        <v>889</v>
      </c>
    </row>
    <row r="115" spans="1:21" x14ac:dyDescent="0.2">
      <c r="A115">
        <v>302</v>
      </c>
      <c r="B115">
        <v>1</v>
      </c>
      <c r="C115" t="s">
        <v>3</v>
      </c>
      <c r="D115" t="s">
        <v>24</v>
      </c>
      <c r="E115" t="s">
        <v>899</v>
      </c>
      <c r="F115" t="s">
        <v>899</v>
      </c>
      <c r="G115" t="s">
        <v>900</v>
      </c>
      <c r="H115" t="s">
        <v>3</v>
      </c>
      <c r="I115" t="s">
        <v>900</v>
      </c>
      <c r="J115" t="s">
        <v>899</v>
      </c>
      <c r="K115" t="s">
        <v>3</v>
      </c>
      <c r="L115" t="s">
        <v>3</v>
      </c>
      <c r="M115" t="s">
        <v>3</v>
      </c>
      <c r="N115" t="s">
        <v>24</v>
      </c>
      <c r="O115" t="s">
        <v>899</v>
      </c>
      <c r="P115" t="s">
        <v>3</v>
      </c>
      <c r="Q115" t="s">
        <v>3</v>
      </c>
      <c r="R115" t="s">
        <v>3</v>
      </c>
      <c r="S115" t="s">
        <v>901</v>
      </c>
      <c r="T115" t="s">
        <v>902</v>
      </c>
      <c r="U115" t="s">
        <v>898</v>
      </c>
    </row>
    <row r="116" spans="1:21" x14ac:dyDescent="0.2">
      <c r="A116">
        <v>302</v>
      </c>
      <c r="B116">
        <v>1</v>
      </c>
      <c r="C116" t="s">
        <v>3</v>
      </c>
      <c r="D116" t="s">
        <v>24</v>
      </c>
      <c r="E116" t="s">
        <v>25</v>
      </c>
      <c r="F116" t="s">
        <v>25</v>
      </c>
      <c r="G116" t="s">
        <v>25</v>
      </c>
      <c r="H116" t="s">
        <v>3</v>
      </c>
      <c r="I116" t="s">
        <v>25</v>
      </c>
      <c r="J116" t="s">
        <v>25</v>
      </c>
      <c r="K116" t="s">
        <v>3</v>
      </c>
      <c r="L116" t="s">
        <v>3</v>
      </c>
      <c r="M116" t="s">
        <v>3</v>
      </c>
      <c r="N116" t="s">
        <v>24</v>
      </c>
      <c r="O116" t="s">
        <v>25</v>
      </c>
      <c r="P116" t="s">
        <v>3</v>
      </c>
      <c r="Q116" t="s">
        <v>3</v>
      </c>
      <c r="R116" t="s">
        <v>3</v>
      </c>
      <c r="S116" t="s">
        <v>887</v>
      </c>
      <c r="T116" t="s">
        <v>888</v>
      </c>
      <c r="U116" t="s">
        <v>889</v>
      </c>
    </row>
    <row r="117" spans="1:21" x14ac:dyDescent="0.2">
      <c r="A117">
        <v>303</v>
      </c>
      <c r="B117">
        <v>1</v>
      </c>
      <c r="C117" t="s">
        <v>3</v>
      </c>
      <c r="D117" t="s">
        <v>24</v>
      </c>
      <c r="E117" t="s">
        <v>899</v>
      </c>
      <c r="F117" t="s">
        <v>899</v>
      </c>
      <c r="G117" t="s">
        <v>900</v>
      </c>
      <c r="H117" t="s">
        <v>3</v>
      </c>
      <c r="I117" t="s">
        <v>900</v>
      </c>
      <c r="J117" t="s">
        <v>899</v>
      </c>
      <c r="K117" t="s">
        <v>3</v>
      </c>
      <c r="L117" t="s">
        <v>3</v>
      </c>
      <c r="M117" t="s">
        <v>3</v>
      </c>
      <c r="N117" t="s">
        <v>24</v>
      </c>
      <c r="O117" t="s">
        <v>899</v>
      </c>
      <c r="P117" t="s">
        <v>3</v>
      </c>
      <c r="Q117" t="s">
        <v>3</v>
      </c>
      <c r="R117" t="s">
        <v>3</v>
      </c>
      <c r="S117" t="s">
        <v>901</v>
      </c>
      <c r="T117" t="s">
        <v>902</v>
      </c>
      <c r="U117" t="s">
        <v>898</v>
      </c>
    </row>
    <row r="118" spans="1:21" x14ac:dyDescent="0.2">
      <c r="A118">
        <v>303</v>
      </c>
      <c r="B118">
        <v>1</v>
      </c>
      <c r="C118" t="s">
        <v>3</v>
      </c>
      <c r="D118" t="s">
        <v>24</v>
      </c>
      <c r="E118" t="s">
        <v>25</v>
      </c>
      <c r="F118" t="s">
        <v>25</v>
      </c>
      <c r="G118" t="s">
        <v>25</v>
      </c>
      <c r="H118" t="s">
        <v>3</v>
      </c>
      <c r="I118" t="s">
        <v>25</v>
      </c>
      <c r="J118" t="s">
        <v>25</v>
      </c>
      <c r="K118" t="s">
        <v>3</v>
      </c>
      <c r="L118" t="s">
        <v>3</v>
      </c>
      <c r="M118" t="s">
        <v>3</v>
      </c>
      <c r="N118" t="s">
        <v>24</v>
      </c>
      <c r="O118" t="s">
        <v>25</v>
      </c>
      <c r="P118" t="s">
        <v>3</v>
      </c>
      <c r="Q118" t="s">
        <v>3</v>
      </c>
      <c r="R118" t="s">
        <v>3</v>
      </c>
      <c r="S118" t="s">
        <v>887</v>
      </c>
      <c r="T118" t="s">
        <v>888</v>
      </c>
      <c r="U118" t="s">
        <v>889</v>
      </c>
    </row>
    <row r="119" spans="1:21" x14ac:dyDescent="0.2">
      <c r="A119">
        <v>353</v>
      </c>
      <c r="B119">
        <v>1</v>
      </c>
      <c r="C119" t="s">
        <v>3</v>
      </c>
      <c r="D119" t="s">
        <v>24</v>
      </c>
      <c r="E119" t="s">
        <v>899</v>
      </c>
      <c r="F119" t="s">
        <v>899</v>
      </c>
      <c r="G119" t="s">
        <v>900</v>
      </c>
      <c r="H119" t="s">
        <v>3</v>
      </c>
      <c r="I119" t="s">
        <v>900</v>
      </c>
      <c r="J119" t="s">
        <v>899</v>
      </c>
      <c r="K119" t="s">
        <v>3</v>
      </c>
      <c r="L119" t="s">
        <v>3</v>
      </c>
      <c r="M119" t="s">
        <v>3</v>
      </c>
      <c r="N119" t="s">
        <v>24</v>
      </c>
      <c r="O119" t="s">
        <v>899</v>
      </c>
      <c r="P119" t="s">
        <v>3</v>
      </c>
      <c r="Q119" t="s">
        <v>3</v>
      </c>
      <c r="R119" t="s">
        <v>3</v>
      </c>
      <c r="S119" t="s">
        <v>901</v>
      </c>
      <c r="T119" t="s">
        <v>902</v>
      </c>
      <c r="U119" t="s">
        <v>898</v>
      </c>
    </row>
    <row r="120" spans="1:21" x14ac:dyDescent="0.2">
      <c r="A120">
        <v>353</v>
      </c>
      <c r="B120">
        <v>1</v>
      </c>
      <c r="C120" t="s">
        <v>3</v>
      </c>
      <c r="D120" t="s">
        <v>24</v>
      </c>
      <c r="E120" t="s">
        <v>25</v>
      </c>
      <c r="F120" t="s">
        <v>25</v>
      </c>
      <c r="G120" t="s">
        <v>25</v>
      </c>
      <c r="H120" t="s">
        <v>3</v>
      </c>
      <c r="I120" t="s">
        <v>25</v>
      </c>
      <c r="J120" t="s">
        <v>25</v>
      </c>
      <c r="K120" t="s">
        <v>3</v>
      </c>
      <c r="L120" t="s">
        <v>3</v>
      </c>
      <c r="M120" t="s">
        <v>3</v>
      </c>
      <c r="N120" t="s">
        <v>24</v>
      </c>
      <c r="O120" t="s">
        <v>25</v>
      </c>
      <c r="P120" t="s">
        <v>3</v>
      </c>
      <c r="Q120" t="s">
        <v>3</v>
      </c>
      <c r="R120" t="s">
        <v>3</v>
      </c>
      <c r="S120" t="s">
        <v>887</v>
      </c>
      <c r="T120" t="s">
        <v>888</v>
      </c>
      <c r="U120" t="s">
        <v>889</v>
      </c>
    </row>
    <row r="121" spans="1:21" x14ac:dyDescent="0.2">
      <c r="A121">
        <v>354</v>
      </c>
      <c r="B121">
        <v>1</v>
      </c>
      <c r="C121" t="s">
        <v>3</v>
      </c>
      <c r="D121" t="s">
        <v>24</v>
      </c>
      <c r="E121" t="s">
        <v>899</v>
      </c>
      <c r="F121" t="s">
        <v>899</v>
      </c>
      <c r="G121" t="s">
        <v>900</v>
      </c>
      <c r="H121" t="s">
        <v>3</v>
      </c>
      <c r="I121" t="s">
        <v>900</v>
      </c>
      <c r="J121" t="s">
        <v>899</v>
      </c>
      <c r="K121" t="s">
        <v>3</v>
      </c>
      <c r="L121" t="s">
        <v>3</v>
      </c>
      <c r="M121" t="s">
        <v>3</v>
      </c>
      <c r="N121" t="s">
        <v>24</v>
      </c>
      <c r="O121" t="s">
        <v>899</v>
      </c>
      <c r="P121" t="s">
        <v>3</v>
      </c>
      <c r="Q121" t="s">
        <v>3</v>
      </c>
      <c r="R121" t="s">
        <v>3</v>
      </c>
      <c r="S121" t="s">
        <v>901</v>
      </c>
      <c r="T121" t="s">
        <v>902</v>
      </c>
      <c r="U121" t="s">
        <v>898</v>
      </c>
    </row>
    <row r="122" spans="1:21" x14ac:dyDescent="0.2">
      <c r="A122">
        <v>354</v>
      </c>
      <c r="B122">
        <v>1</v>
      </c>
      <c r="C122" t="s">
        <v>3</v>
      </c>
      <c r="D122" t="s">
        <v>24</v>
      </c>
      <c r="E122" t="s">
        <v>25</v>
      </c>
      <c r="F122" t="s">
        <v>25</v>
      </c>
      <c r="G122" t="s">
        <v>25</v>
      </c>
      <c r="H122" t="s">
        <v>3</v>
      </c>
      <c r="I122" t="s">
        <v>25</v>
      </c>
      <c r="J122" t="s">
        <v>25</v>
      </c>
      <c r="K122" t="s">
        <v>3</v>
      </c>
      <c r="L122" t="s">
        <v>3</v>
      </c>
      <c r="M122" t="s">
        <v>3</v>
      </c>
      <c r="N122" t="s">
        <v>24</v>
      </c>
      <c r="O122" t="s">
        <v>25</v>
      </c>
      <c r="P122" t="s">
        <v>3</v>
      </c>
      <c r="Q122" t="s">
        <v>3</v>
      </c>
      <c r="R122" t="s">
        <v>3</v>
      </c>
      <c r="S122" t="s">
        <v>887</v>
      </c>
      <c r="T122" t="s">
        <v>888</v>
      </c>
      <c r="U122" t="s">
        <v>889</v>
      </c>
    </row>
    <row r="123" spans="1:21" x14ac:dyDescent="0.2">
      <c r="A123">
        <v>361</v>
      </c>
      <c r="B123">
        <v>1</v>
      </c>
      <c r="C123" t="s">
        <v>3</v>
      </c>
      <c r="D123" t="s">
        <v>24</v>
      </c>
      <c r="E123" t="s">
        <v>899</v>
      </c>
      <c r="F123" t="s">
        <v>899</v>
      </c>
      <c r="G123" t="s">
        <v>900</v>
      </c>
      <c r="H123" t="s">
        <v>3</v>
      </c>
      <c r="I123" t="s">
        <v>900</v>
      </c>
      <c r="J123" t="s">
        <v>899</v>
      </c>
      <c r="K123" t="s">
        <v>3</v>
      </c>
      <c r="L123" t="s">
        <v>3</v>
      </c>
      <c r="M123" t="s">
        <v>3</v>
      </c>
      <c r="N123" t="s">
        <v>24</v>
      </c>
      <c r="O123" t="s">
        <v>899</v>
      </c>
      <c r="P123" t="s">
        <v>3</v>
      </c>
      <c r="Q123" t="s">
        <v>3</v>
      </c>
      <c r="R123" t="s">
        <v>3</v>
      </c>
      <c r="S123" t="s">
        <v>901</v>
      </c>
      <c r="T123" t="s">
        <v>902</v>
      </c>
      <c r="U123" t="s">
        <v>898</v>
      </c>
    </row>
    <row r="124" spans="1:21" x14ac:dyDescent="0.2">
      <c r="A124">
        <v>361</v>
      </c>
      <c r="B124">
        <v>1</v>
      </c>
      <c r="C124" t="s">
        <v>3</v>
      </c>
      <c r="D124" t="s">
        <v>24</v>
      </c>
      <c r="E124" t="s">
        <v>25</v>
      </c>
      <c r="F124" t="s">
        <v>25</v>
      </c>
      <c r="G124" t="s">
        <v>25</v>
      </c>
      <c r="H124" t="s">
        <v>3</v>
      </c>
      <c r="I124" t="s">
        <v>25</v>
      </c>
      <c r="J124" t="s">
        <v>25</v>
      </c>
      <c r="K124" t="s">
        <v>3</v>
      </c>
      <c r="L124" t="s">
        <v>3</v>
      </c>
      <c r="M124" t="s">
        <v>3</v>
      </c>
      <c r="N124" t="s">
        <v>24</v>
      </c>
      <c r="O124" t="s">
        <v>25</v>
      </c>
      <c r="P124" t="s">
        <v>3</v>
      </c>
      <c r="Q124" t="s">
        <v>3</v>
      </c>
      <c r="R124" t="s">
        <v>3</v>
      </c>
      <c r="S124" t="s">
        <v>887</v>
      </c>
      <c r="T124" t="s">
        <v>888</v>
      </c>
      <c r="U124" t="s">
        <v>889</v>
      </c>
    </row>
    <row r="125" spans="1:21" x14ac:dyDescent="0.2">
      <c r="A125">
        <v>362</v>
      </c>
      <c r="B125">
        <v>1</v>
      </c>
      <c r="C125" t="s">
        <v>3</v>
      </c>
      <c r="D125" t="s">
        <v>24</v>
      </c>
      <c r="E125" t="s">
        <v>899</v>
      </c>
      <c r="F125" t="s">
        <v>899</v>
      </c>
      <c r="G125" t="s">
        <v>900</v>
      </c>
      <c r="H125" t="s">
        <v>3</v>
      </c>
      <c r="I125" t="s">
        <v>900</v>
      </c>
      <c r="J125" t="s">
        <v>899</v>
      </c>
      <c r="K125" t="s">
        <v>3</v>
      </c>
      <c r="L125" t="s">
        <v>3</v>
      </c>
      <c r="M125" t="s">
        <v>3</v>
      </c>
      <c r="N125" t="s">
        <v>24</v>
      </c>
      <c r="O125" t="s">
        <v>899</v>
      </c>
      <c r="P125" t="s">
        <v>3</v>
      </c>
      <c r="Q125" t="s">
        <v>3</v>
      </c>
      <c r="R125" t="s">
        <v>3</v>
      </c>
      <c r="S125" t="s">
        <v>901</v>
      </c>
      <c r="T125" t="s">
        <v>902</v>
      </c>
      <c r="U125" t="s">
        <v>898</v>
      </c>
    </row>
    <row r="126" spans="1:21" x14ac:dyDescent="0.2">
      <c r="A126">
        <v>362</v>
      </c>
      <c r="B126">
        <v>1</v>
      </c>
      <c r="C126" t="s">
        <v>3</v>
      </c>
      <c r="D126" t="s">
        <v>24</v>
      </c>
      <c r="E126" t="s">
        <v>25</v>
      </c>
      <c r="F126" t="s">
        <v>25</v>
      </c>
      <c r="G126" t="s">
        <v>25</v>
      </c>
      <c r="H126" t="s">
        <v>3</v>
      </c>
      <c r="I126" t="s">
        <v>25</v>
      </c>
      <c r="J126" t="s">
        <v>25</v>
      </c>
      <c r="K126" t="s">
        <v>3</v>
      </c>
      <c r="L126" t="s">
        <v>3</v>
      </c>
      <c r="M126" t="s">
        <v>3</v>
      </c>
      <c r="N126" t="s">
        <v>24</v>
      </c>
      <c r="O126" t="s">
        <v>25</v>
      </c>
      <c r="P126" t="s">
        <v>3</v>
      </c>
      <c r="Q126" t="s">
        <v>3</v>
      </c>
      <c r="R126" t="s">
        <v>3</v>
      </c>
      <c r="S126" t="s">
        <v>887</v>
      </c>
      <c r="T126" t="s">
        <v>888</v>
      </c>
      <c r="U126" t="s">
        <v>889</v>
      </c>
    </row>
    <row r="127" spans="1:21" x14ac:dyDescent="0.2">
      <c r="A127">
        <v>367</v>
      </c>
      <c r="B127">
        <v>1</v>
      </c>
      <c r="C127" t="s">
        <v>3</v>
      </c>
      <c r="D127" t="s">
        <v>24</v>
      </c>
      <c r="E127" t="s">
        <v>899</v>
      </c>
      <c r="F127" t="s">
        <v>899</v>
      </c>
      <c r="G127" t="s">
        <v>900</v>
      </c>
      <c r="H127" t="s">
        <v>3</v>
      </c>
      <c r="I127" t="s">
        <v>900</v>
      </c>
      <c r="J127" t="s">
        <v>899</v>
      </c>
      <c r="K127" t="s">
        <v>3</v>
      </c>
      <c r="L127" t="s">
        <v>3</v>
      </c>
      <c r="M127" t="s">
        <v>3</v>
      </c>
      <c r="N127" t="s">
        <v>24</v>
      </c>
      <c r="O127" t="s">
        <v>899</v>
      </c>
      <c r="P127" t="s">
        <v>3</v>
      </c>
      <c r="Q127" t="s">
        <v>3</v>
      </c>
      <c r="R127" t="s">
        <v>3</v>
      </c>
      <c r="S127" t="s">
        <v>901</v>
      </c>
      <c r="T127" t="s">
        <v>902</v>
      </c>
      <c r="U127" t="s">
        <v>898</v>
      </c>
    </row>
    <row r="128" spans="1:21" x14ac:dyDescent="0.2">
      <c r="A128">
        <v>367</v>
      </c>
      <c r="B128">
        <v>1</v>
      </c>
      <c r="C128" t="s">
        <v>3</v>
      </c>
      <c r="D128" t="s">
        <v>24</v>
      </c>
      <c r="E128" t="s">
        <v>25</v>
      </c>
      <c r="F128" t="s">
        <v>25</v>
      </c>
      <c r="G128" t="s">
        <v>25</v>
      </c>
      <c r="H128" t="s">
        <v>3</v>
      </c>
      <c r="I128" t="s">
        <v>25</v>
      </c>
      <c r="J128" t="s">
        <v>25</v>
      </c>
      <c r="K128" t="s">
        <v>3</v>
      </c>
      <c r="L128" t="s">
        <v>3</v>
      </c>
      <c r="M128" t="s">
        <v>3</v>
      </c>
      <c r="N128" t="s">
        <v>24</v>
      </c>
      <c r="O128" t="s">
        <v>25</v>
      </c>
      <c r="P128" t="s">
        <v>3</v>
      </c>
      <c r="Q128" t="s">
        <v>3</v>
      </c>
      <c r="R128" t="s">
        <v>3</v>
      </c>
      <c r="S128" t="s">
        <v>887</v>
      </c>
      <c r="T128" t="s">
        <v>888</v>
      </c>
      <c r="U128" t="s">
        <v>889</v>
      </c>
    </row>
    <row r="129" spans="1:21" x14ac:dyDescent="0.2">
      <c r="A129">
        <v>368</v>
      </c>
      <c r="B129">
        <v>1</v>
      </c>
      <c r="C129" t="s">
        <v>3</v>
      </c>
      <c r="D129" t="s">
        <v>24</v>
      </c>
      <c r="E129" t="s">
        <v>899</v>
      </c>
      <c r="F129" t="s">
        <v>899</v>
      </c>
      <c r="G129" t="s">
        <v>900</v>
      </c>
      <c r="H129" t="s">
        <v>3</v>
      </c>
      <c r="I129" t="s">
        <v>900</v>
      </c>
      <c r="J129" t="s">
        <v>899</v>
      </c>
      <c r="K129" t="s">
        <v>3</v>
      </c>
      <c r="L129" t="s">
        <v>3</v>
      </c>
      <c r="M129" t="s">
        <v>3</v>
      </c>
      <c r="N129" t="s">
        <v>24</v>
      </c>
      <c r="O129" t="s">
        <v>899</v>
      </c>
      <c r="P129" t="s">
        <v>3</v>
      </c>
      <c r="Q129" t="s">
        <v>3</v>
      </c>
      <c r="R129" t="s">
        <v>3</v>
      </c>
      <c r="S129" t="s">
        <v>901</v>
      </c>
      <c r="T129" t="s">
        <v>902</v>
      </c>
      <c r="U129" t="s">
        <v>898</v>
      </c>
    </row>
    <row r="130" spans="1:21" x14ac:dyDescent="0.2">
      <c r="A130">
        <v>368</v>
      </c>
      <c r="B130">
        <v>1</v>
      </c>
      <c r="C130" t="s">
        <v>3</v>
      </c>
      <c r="D130" t="s">
        <v>24</v>
      </c>
      <c r="E130" t="s">
        <v>25</v>
      </c>
      <c r="F130" t="s">
        <v>25</v>
      </c>
      <c r="G130" t="s">
        <v>25</v>
      </c>
      <c r="H130" t="s">
        <v>3</v>
      </c>
      <c r="I130" t="s">
        <v>25</v>
      </c>
      <c r="J130" t="s">
        <v>25</v>
      </c>
      <c r="K130" t="s">
        <v>3</v>
      </c>
      <c r="L130" t="s">
        <v>3</v>
      </c>
      <c r="M130" t="s">
        <v>3</v>
      </c>
      <c r="N130" t="s">
        <v>24</v>
      </c>
      <c r="O130" t="s">
        <v>25</v>
      </c>
      <c r="P130" t="s">
        <v>3</v>
      </c>
      <c r="Q130" t="s">
        <v>3</v>
      </c>
      <c r="R130" t="s">
        <v>3</v>
      </c>
      <c r="S130" t="s">
        <v>887</v>
      </c>
      <c r="T130" t="s">
        <v>888</v>
      </c>
      <c r="U130" t="s">
        <v>889</v>
      </c>
    </row>
    <row r="131" spans="1:21" x14ac:dyDescent="0.2">
      <c r="A131">
        <v>373</v>
      </c>
      <c r="B131">
        <v>1</v>
      </c>
      <c r="C131" t="s">
        <v>3</v>
      </c>
      <c r="D131" t="s">
        <v>24</v>
      </c>
      <c r="E131" t="s">
        <v>899</v>
      </c>
      <c r="F131" t="s">
        <v>899</v>
      </c>
      <c r="G131" t="s">
        <v>900</v>
      </c>
      <c r="H131" t="s">
        <v>3</v>
      </c>
      <c r="I131" t="s">
        <v>900</v>
      </c>
      <c r="J131" t="s">
        <v>899</v>
      </c>
      <c r="K131" t="s">
        <v>3</v>
      </c>
      <c r="L131" t="s">
        <v>3</v>
      </c>
      <c r="M131" t="s">
        <v>3</v>
      </c>
      <c r="N131" t="s">
        <v>24</v>
      </c>
      <c r="O131" t="s">
        <v>899</v>
      </c>
      <c r="P131" t="s">
        <v>3</v>
      </c>
      <c r="Q131" t="s">
        <v>3</v>
      </c>
      <c r="R131" t="s">
        <v>3</v>
      </c>
      <c r="S131" t="s">
        <v>901</v>
      </c>
      <c r="T131" t="s">
        <v>902</v>
      </c>
      <c r="U131" t="s">
        <v>898</v>
      </c>
    </row>
    <row r="132" spans="1:21" x14ac:dyDescent="0.2">
      <c r="A132">
        <v>373</v>
      </c>
      <c r="B132">
        <v>1</v>
      </c>
      <c r="C132" t="s">
        <v>3</v>
      </c>
      <c r="D132" t="s">
        <v>24</v>
      </c>
      <c r="E132" t="s">
        <v>25</v>
      </c>
      <c r="F132" t="s">
        <v>25</v>
      </c>
      <c r="G132" t="s">
        <v>25</v>
      </c>
      <c r="H132" t="s">
        <v>3</v>
      </c>
      <c r="I132" t="s">
        <v>25</v>
      </c>
      <c r="J132" t="s">
        <v>25</v>
      </c>
      <c r="K132" t="s">
        <v>3</v>
      </c>
      <c r="L132" t="s">
        <v>3</v>
      </c>
      <c r="M132" t="s">
        <v>3</v>
      </c>
      <c r="N132" t="s">
        <v>24</v>
      </c>
      <c r="O132" t="s">
        <v>25</v>
      </c>
      <c r="P132" t="s">
        <v>3</v>
      </c>
      <c r="Q132" t="s">
        <v>3</v>
      </c>
      <c r="R132" t="s">
        <v>3</v>
      </c>
      <c r="S132" t="s">
        <v>887</v>
      </c>
      <c r="T132" t="s">
        <v>888</v>
      </c>
      <c r="U132" t="s">
        <v>889</v>
      </c>
    </row>
    <row r="133" spans="1:21" x14ac:dyDescent="0.2">
      <c r="A133">
        <v>374</v>
      </c>
      <c r="B133">
        <v>1</v>
      </c>
      <c r="C133" t="s">
        <v>3</v>
      </c>
      <c r="D133" t="s">
        <v>24</v>
      </c>
      <c r="E133" t="s">
        <v>899</v>
      </c>
      <c r="F133" t="s">
        <v>899</v>
      </c>
      <c r="G133" t="s">
        <v>900</v>
      </c>
      <c r="H133" t="s">
        <v>3</v>
      </c>
      <c r="I133" t="s">
        <v>900</v>
      </c>
      <c r="J133" t="s">
        <v>899</v>
      </c>
      <c r="K133" t="s">
        <v>3</v>
      </c>
      <c r="L133" t="s">
        <v>3</v>
      </c>
      <c r="M133" t="s">
        <v>3</v>
      </c>
      <c r="N133" t="s">
        <v>24</v>
      </c>
      <c r="O133" t="s">
        <v>899</v>
      </c>
      <c r="P133" t="s">
        <v>3</v>
      </c>
      <c r="Q133" t="s">
        <v>3</v>
      </c>
      <c r="R133" t="s">
        <v>3</v>
      </c>
      <c r="S133" t="s">
        <v>901</v>
      </c>
      <c r="T133" t="s">
        <v>902</v>
      </c>
      <c r="U133" t="s">
        <v>898</v>
      </c>
    </row>
    <row r="134" spans="1:21" x14ac:dyDescent="0.2">
      <c r="A134">
        <v>374</v>
      </c>
      <c r="B134">
        <v>1</v>
      </c>
      <c r="C134" t="s">
        <v>3</v>
      </c>
      <c r="D134" t="s">
        <v>24</v>
      </c>
      <c r="E134" t="s">
        <v>25</v>
      </c>
      <c r="F134" t="s">
        <v>25</v>
      </c>
      <c r="G134" t="s">
        <v>25</v>
      </c>
      <c r="H134" t="s">
        <v>3</v>
      </c>
      <c r="I134" t="s">
        <v>25</v>
      </c>
      <c r="J134" t="s">
        <v>25</v>
      </c>
      <c r="K134" t="s">
        <v>3</v>
      </c>
      <c r="L134" t="s">
        <v>3</v>
      </c>
      <c r="M134" t="s">
        <v>3</v>
      </c>
      <c r="N134" t="s">
        <v>24</v>
      </c>
      <c r="O134" t="s">
        <v>25</v>
      </c>
      <c r="P134" t="s">
        <v>3</v>
      </c>
      <c r="Q134" t="s">
        <v>3</v>
      </c>
      <c r="R134" t="s">
        <v>3</v>
      </c>
      <c r="S134" t="s">
        <v>887</v>
      </c>
      <c r="T134" t="s">
        <v>888</v>
      </c>
      <c r="U134" t="s">
        <v>889</v>
      </c>
    </row>
    <row r="135" spans="1:21" x14ac:dyDescent="0.2">
      <c r="A135">
        <v>379</v>
      </c>
      <c r="B135">
        <v>1</v>
      </c>
      <c r="C135" t="s">
        <v>3</v>
      </c>
      <c r="D135" t="s">
        <v>24</v>
      </c>
      <c r="E135" t="s">
        <v>899</v>
      </c>
      <c r="F135" t="s">
        <v>899</v>
      </c>
      <c r="G135" t="s">
        <v>900</v>
      </c>
      <c r="H135" t="s">
        <v>3</v>
      </c>
      <c r="I135" t="s">
        <v>900</v>
      </c>
      <c r="J135" t="s">
        <v>899</v>
      </c>
      <c r="K135" t="s">
        <v>3</v>
      </c>
      <c r="L135" t="s">
        <v>3</v>
      </c>
      <c r="M135" t="s">
        <v>3</v>
      </c>
      <c r="N135" t="s">
        <v>24</v>
      </c>
      <c r="O135" t="s">
        <v>899</v>
      </c>
      <c r="P135" t="s">
        <v>3</v>
      </c>
      <c r="Q135" t="s">
        <v>3</v>
      </c>
      <c r="R135" t="s">
        <v>3</v>
      </c>
      <c r="S135" t="s">
        <v>901</v>
      </c>
      <c r="T135" t="s">
        <v>902</v>
      </c>
      <c r="U135" t="s">
        <v>898</v>
      </c>
    </row>
    <row r="136" spans="1:21" x14ac:dyDescent="0.2">
      <c r="A136">
        <v>379</v>
      </c>
      <c r="B136">
        <v>1</v>
      </c>
      <c r="C136" t="s">
        <v>3</v>
      </c>
      <c r="D136" t="s">
        <v>24</v>
      </c>
      <c r="E136" t="s">
        <v>25</v>
      </c>
      <c r="F136" t="s">
        <v>25</v>
      </c>
      <c r="G136" t="s">
        <v>25</v>
      </c>
      <c r="H136" t="s">
        <v>3</v>
      </c>
      <c r="I136" t="s">
        <v>25</v>
      </c>
      <c r="J136" t="s">
        <v>25</v>
      </c>
      <c r="K136" t="s">
        <v>3</v>
      </c>
      <c r="L136" t="s">
        <v>3</v>
      </c>
      <c r="M136" t="s">
        <v>3</v>
      </c>
      <c r="N136" t="s">
        <v>24</v>
      </c>
      <c r="O136" t="s">
        <v>25</v>
      </c>
      <c r="P136" t="s">
        <v>3</v>
      </c>
      <c r="Q136" t="s">
        <v>3</v>
      </c>
      <c r="R136" t="s">
        <v>3</v>
      </c>
      <c r="S136" t="s">
        <v>887</v>
      </c>
      <c r="T136" t="s">
        <v>888</v>
      </c>
      <c r="U136" t="s">
        <v>889</v>
      </c>
    </row>
    <row r="137" spans="1:21" x14ac:dyDescent="0.2">
      <c r="A137">
        <v>380</v>
      </c>
      <c r="B137">
        <v>1</v>
      </c>
      <c r="C137" t="s">
        <v>3</v>
      </c>
      <c r="D137" t="s">
        <v>24</v>
      </c>
      <c r="E137" t="s">
        <v>899</v>
      </c>
      <c r="F137" t="s">
        <v>899</v>
      </c>
      <c r="G137" t="s">
        <v>900</v>
      </c>
      <c r="H137" t="s">
        <v>3</v>
      </c>
      <c r="I137" t="s">
        <v>900</v>
      </c>
      <c r="J137" t="s">
        <v>899</v>
      </c>
      <c r="K137" t="s">
        <v>3</v>
      </c>
      <c r="L137" t="s">
        <v>3</v>
      </c>
      <c r="M137" t="s">
        <v>3</v>
      </c>
      <c r="N137" t="s">
        <v>24</v>
      </c>
      <c r="O137" t="s">
        <v>899</v>
      </c>
      <c r="P137" t="s">
        <v>3</v>
      </c>
      <c r="Q137" t="s">
        <v>3</v>
      </c>
      <c r="R137" t="s">
        <v>3</v>
      </c>
      <c r="S137" t="s">
        <v>901</v>
      </c>
      <c r="T137" t="s">
        <v>902</v>
      </c>
      <c r="U137" t="s">
        <v>898</v>
      </c>
    </row>
    <row r="138" spans="1:21" x14ac:dyDescent="0.2">
      <c r="A138">
        <v>380</v>
      </c>
      <c r="B138">
        <v>1</v>
      </c>
      <c r="C138" t="s">
        <v>3</v>
      </c>
      <c r="D138" t="s">
        <v>24</v>
      </c>
      <c r="E138" t="s">
        <v>25</v>
      </c>
      <c r="F138" t="s">
        <v>25</v>
      </c>
      <c r="G138" t="s">
        <v>25</v>
      </c>
      <c r="H138" t="s">
        <v>3</v>
      </c>
      <c r="I138" t="s">
        <v>25</v>
      </c>
      <c r="J138" t="s">
        <v>25</v>
      </c>
      <c r="K138" t="s">
        <v>3</v>
      </c>
      <c r="L138" t="s">
        <v>3</v>
      </c>
      <c r="M138" t="s">
        <v>3</v>
      </c>
      <c r="N138" t="s">
        <v>24</v>
      </c>
      <c r="O138" t="s">
        <v>25</v>
      </c>
      <c r="P138" t="s">
        <v>3</v>
      </c>
      <c r="Q138" t="s">
        <v>3</v>
      </c>
      <c r="R138" t="s">
        <v>3</v>
      </c>
      <c r="S138" t="s">
        <v>887</v>
      </c>
      <c r="T138" t="s">
        <v>888</v>
      </c>
      <c r="U138" t="s">
        <v>889</v>
      </c>
    </row>
    <row r="139" spans="1:21" x14ac:dyDescent="0.2">
      <c r="A139">
        <v>385</v>
      </c>
      <c r="B139">
        <v>1</v>
      </c>
      <c r="C139" t="s">
        <v>3</v>
      </c>
      <c r="D139" t="s">
        <v>24</v>
      </c>
      <c r="E139" t="s">
        <v>899</v>
      </c>
      <c r="F139" t="s">
        <v>899</v>
      </c>
      <c r="G139" t="s">
        <v>900</v>
      </c>
      <c r="H139" t="s">
        <v>3</v>
      </c>
      <c r="I139" t="s">
        <v>900</v>
      </c>
      <c r="J139" t="s">
        <v>899</v>
      </c>
      <c r="K139" t="s">
        <v>3</v>
      </c>
      <c r="L139" t="s">
        <v>3</v>
      </c>
      <c r="M139" t="s">
        <v>3</v>
      </c>
      <c r="N139" t="s">
        <v>24</v>
      </c>
      <c r="O139" t="s">
        <v>899</v>
      </c>
      <c r="P139" t="s">
        <v>3</v>
      </c>
      <c r="Q139" t="s">
        <v>3</v>
      </c>
      <c r="R139" t="s">
        <v>3</v>
      </c>
      <c r="S139" t="s">
        <v>901</v>
      </c>
      <c r="T139" t="s">
        <v>902</v>
      </c>
      <c r="U139" t="s">
        <v>898</v>
      </c>
    </row>
    <row r="140" spans="1:21" x14ac:dyDescent="0.2">
      <c r="A140">
        <v>385</v>
      </c>
      <c r="B140">
        <v>1</v>
      </c>
      <c r="C140" t="s">
        <v>3</v>
      </c>
      <c r="D140" t="s">
        <v>24</v>
      </c>
      <c r="E140" t="s">
        <v>25</v>
      </c>
      <c r="F140" t="s">
        <v>25</v>
      </c>
      <c r="G140" t="s">
        <v>25</v>
      </c>
      <c r="H140" t="s">
        <v>3</v>
      </c>
      <c r="I140" t="s">
        <v>25</v>
      </c>
      <c r="J140" t="s">
        <v>25</v>
      </c>
      <c r="K140" t="s">
        <v>3</v>
      </c>
      <c r="L140" t="s">
        <v>3</v>
      </c>
      <c r="M140" t="s">
        <v>3</v>
      </c>
      <c r="N140" t="s">
        <v>24</v>
      </c>
      <c r="O140" t="s">
        <v>25</v>
      </c>
      <c r="P140" t="s">
        <v>3</v>
      </c>
      <c r="Q140" t="s">
        <v>3</v>
      </c>
      <c r="R140" t="s">
        <v>3</v>
      </c>
      <c r="S140" t="s">
        <v>887</v>
      </c>
      <c r="T140" t="s">
        <v>888</v>
      </c>
      <c r="U140" t="s">
        <v>889</v>
      </c>
    </row>
    <row r="141" spans="1:21" x14ac:dyDescent="0.2">
      <c r="A141">
        <v>386</v>
      </c>
      <c r="B141">
        <v>1</v>
      </c>
      <c r="C141" t="s">
        <v>3</v>
      </c>
      <c r="D141" t="s">
        <v>24</v>
      </c>
      <c r="E141" t="s">
        <v>899</v>
      </c>
      <c r="F141" t="s">
        <v>899</v>
      </c>
      <c r="G141" t="s">
        <v>900</v>
      </c>
      <c r="H141" t="s">
        <v>3</v>
      </c>
      <c r="I141" t="s">
        <v>900</v>
      </c>
      <c r="J141" t="s">
        <v>899</v>
      </c>
      <c r="K141" t="s">
        <v>3</v>
      </c>
      <c r="L141" t="s">
        <v>3</v>
      </c>
      <c r="M141" t="s">
        <v>3</v>
      </c>
      <c r="N141" t="s">
        <v>24</v>
      </c>
      <c r="O141" t="s">
        <v>899</v>
      </c>
      <c r="P141" t="s">
        <v>3</v>
      </c>
      <c r="Q141" t="s">
        <v>3</v>
      </c>
      <c r="R141" t="s">
        <v>3</v>
      </c>
      <c r="S141" t="s">
        <v>901</v>
      </c>
      <c r="T141" t="s">
        <v>902</v>
      </c>
      <c r="U141" t="s">
        <v>898</v>
      </c>
    </row>
    <row r="142" spans="1:21" x14ac:dyDescent="0.2">
      <c r="A142">
        <v>386</v>
      </c>
      <c r="B142">
        <v>1</v>
      </c>
      <c r="C142" t="s">
        <v>3</v>
      </c>
      <c r="D142" t="s">
        <v>24</v>
      </c>
      <c r="E142" t="s">
        <v>25</v>
      </c>
      <c r="F142" t="s">
        <v>25</v>
      </c>
      <c r="G142" t="s">
        <v>25</v>
      </c>
      <c r="H142" t="s">
        <v>3</v>
      </c>
      <c r="I142" t="s">
        <v>25</v>
      </c>
      <c r="J142" t="s">
        <v>25</v>
      </c>
      <c r="K142" t="s">
        <v>3</v>
      </c>
      <c r="L142" t="s">
        <v>3</v>
      </c>
      <c r="M142" t="s">
        <v>3</v>
      </c>
      <c r="N142" t="s">
        <v>24</v>
      </c>
      <c r="O142" t="s">
        <v>25</v>
      </c>
      <c r="P142" t="s">
        <v>3</v>
      </c>
      <c r="Q142" t="s">
        <v>3</v>
      </c>
      <c r="R142" t="s">
        <v>3</v>
      </c>
      <c r="S142" t="s">
        <v>887</v>
      </c>
      <c r="T142" t="s">
        <v>888</v>
      </c>
      <c r="U142" t="s">
        <v>889</v>
      </c>
    </row>
    <row r="143" spans="1:21" x14ac:dyDescent="0.2">
      <c r="A143">
        <v>397</v>
      </c>
      <c r="B143">
        <v>1</v>
      </c>
      <c r="C143" t="s">
        <v>3</v>
      </c>
      <c r="D143" t="s">
        <v>24</v>
      </c>
      <c r="E143" t="s">
        <v>899</v>
      </c>
      <c r="F143" t="s">
        <v>899</v>
      </c>
      <c r="G143" t="s">
        <v>900</v>
      </c>
      <c r="H143" t="s">
        <v>3</v>
      </c>
      <c r="I143" t="s">
        <v>900</v>
      </c>
      <c r="J143" t="s">
        <v>899</v>
      </c>
      <c r="K143" t="s">
        <v>3</v>
      </c>
      <c r="L143" t="s">
        <v>3</v>
      </c>
      <c r="M143" t="s">
        <v>3</v>
      </c>
      <c r="N143" t="s">
        <v>24</v>
      </c>
      <c r="O143" t="s">
        <v>899</v>
      </c>
      <c r="P143" t="s">
        <v>3</v>
      </c>
      <c r="Q143" t="s">
        <v>3</v>
      </c>
      <c r="R143" t="s">
        <v>3</v>
      </c>
      <c r="S143" t="s">
        <v>901</v>
      </c>
      <c r="T143" t="s">
        <v>902</v>
      </c>
      <c r="U143" t="s">
        <v>898</v>
      </c>
    </row>
    <row r="144" spans="1:21" x14ac:dyDescent="0.2">
      <c r="A144">
        <v>397</v>
      </c>
      <c r="B144">
        <v>1</v>
      </c>
      <c r="C144" t="s">
        <v>3</v>
      </c>
      <c r="D144" t="s">
        <v>24</v>
      </c>
      <c r="E144" t="s">
        <v>25</v>
      </c>
      <c r="F144" t="s">
        <v>25</v>
      </c>
      <c r="G144" t="s">
        <v>25</v>
      </c>
      <c r="H144" t="s">
        <v>3</v>
      </c>
      <c r="I144" t="s">
        <v>25</v>
      </c>
      <c r="J144" t="s">
        <v>25</v>
      </c>
      <c r="K144" t="s">
        <v>3</v>
      </c>
      <c r="L144" t="s">
        <v>3</v>
      </c>
      <c r="M144" t="s">
        <v>3</v>
      </c>
      <c r="N144" t="s">
        <v>24</v>
      </c>
      <c r="O144" t="s">
        <v>25</v>
      </c>
      <c r="P144" t="s">
        <v>3</v>
      </c>
      <c r="Q144" t="s">
        <v>3</v>
      </c>
      <c r="R144" t="s">
        <v>3</v>
      </c>
      <c r="S144" t="s">
        <v>887</v>
      </c>
      <c r="T144" t="s">
        <v>888</v>
      </c>
      <c r="U144" t="s">
        <v>889</v>
      </c>
    </row>
    <row r="145" spans="1:21" x14ac:dyDescent="0.2">
      <c r="A145">
        <v>398</v>
      </c>
      <c r="B145">
        <v>1</v>
      </c>
      <c r="C145" t="s">
        <v>3</v>
      </c>
      <c r="D145" t="s">
        <v>24</v>
      </c>
      <c r="E145" t="s">
        <v>899</v>
      </c>
      <c r="F145" t="s">
        <v>899</v>
      </c>
      <c r="G145" t="s">
        <v>900</v>
      </c>
      <c r="H145" t="s">
        <v>3</v>
      </c>
      <c r="I145" t="s">
        <v>900</v>
      </c>
      <c r="J145" t="s">
        <v>899</v>
      </c>
      <c r="K145" t="s">
        <v>3</v>
      </c>
      <c r="L145" t="s">
        <v>3</v>
      </c>
      <c r="M145" t="s">
        <v>3</v>
      </c>
      <c r="N145" t="s">
        <v>24</v>
      </c>
      <c r="O145" t="s">
        <v>899</v>
      </c>
      <c r="P145" t="s">
        <v>3</v>
      </c>
      <c r="Q145" t="s">
        <v>3</v>
      </c>
      <c r="R145" t="s">
        <v>3</v>
      </c>
      <c r="S145" t="s">
        <v>901</v>
      </c>
      <c r="T145" t="s">
        <v>902</v>
      </c>
      <c r="U145" t="s">
        <v>898</v>
      </c>
    </row>
    <row r="146" spans="1:21" x14ac:dyDescent="0.2">
      <c r="A146">
        <v>398</v>
      </c>
      <c r="B146">
        <v>1</v>
      </c>
      <c r="C146" t="s">
        <v>3</v>
      </c>
      <c r="D146" t="s">
        <v>24</v>
      </c>
      <c r="E146" t="s">
        <v>25</v>
      </c>
      <c r="F146" t="s">
        <v>25</v>
      </c>
      <c r="G146" t="s">
        <v>25</v>
      </c>
      <c r="H146" t="s">
        <v>3</v>
      </c>
      <c r="I146" t="s">
        <v>25</v>
      </c>
      <c r="J146" t="s">
        <v>25</v>
      </c>
      <c r="K146" t="s">
        <v>3</v>
      </c>
      <c r="L146" t="s">
        <v>3</v>
      </c>
      <c r="M146" t="s">
        <v>3</v>
      </c>
      <c r="N146" t="s">
        <v>24</v>
      </c>
      <c r="O146" t="s">
        <v>25</v>
      </c>
      <c r="P146" t="s">
        <v>3</v>
      </c>
      <c r="Q146" t="s">
        <v>3</v>
      </c>
      <c r="R146" t="s">
        <v>3</v>
      </c>
      <c r="S146" t="s">
        <v>887</v>
      </c>
      <c r="T146" t="s">
        <v>888</v>
      </c>
      <c r="U146" t="s">
        <v>889</v>
      </c>
    </row>
    <row r="147" spans="1:21" x14ac:dyDescent="0.2">
      <c r="A147">
        <v>399</v>
      </c>
      <c r="B147">
        <v>1</v>
      </c>
      <c r="C147" t="s">
        <v>3</v>
      </c>
      <c r="D147" t="s">
        <v>24</v>
      </c>
      <c r="E147" t="s">
        <v>899</v>
      </c>
      <c r="F147" t="s">
        <v>899</v>
      </c>
      <c r="G147" t="s">
        <v>900</v>
      </c>
      <c r="H147" t="s">
        <v>3</v>
      </c>
      <c r="I147" t="s">
        <v>900</v>
      </c>
      <c r="J147" t="s">
        <v>899</v>
      </c>
      <c r="K147" t="s">
        <v>3</v>
      </c>
      <c r="L147" t="s">
        <v>3</v>
      </c>
      <c r="M147" t="s">
        <v>3</v>
      </c>
      <c r="N147" t="s">
        <v>24</v>
      </c>
      <c r="O147" t="s">
        <v>899</v>
      </c>
      <c r="P147" t="s">
        <v>3</v>
      </c>
      <c r="Q147" t="s">
        <v>3</v>
      </c>
      <c r="R147" t="s">
        <v>3</v>
      </c>
      <c r="S147" t="s">
        <v>901</v>
      </c>
      <c r="T147" t="s">
        <v>902</v>
      </c>
      <c r="U147" t="s">
        <v>898</v>
      </c>
    </row>
    <row r="148" spans="1:21" x14ac:dyDescent="0.2">
      <c r="A148">
        <v>399</v>
      </c>
      <c r="B148">
        <v>1</v>
      </c>
      <c r="C148" t="s">
        <v>3</v>
      </c>
      <c r="D148" t="s">
        <v>24</v>
      </c>
      <c r="E148" t="s">
        <v>25</v>
      </c>
      <c r="F148" t="s">
        <v>25</v>
      </c>
      <c r="G148" t="s">
        <v>25</v>
      </c>
      <c r="H148" t="s">
        <v>3</v>
      </c>
      <c r="I148" t="s">
        <v>25</v>
      </c>
      <c r="J148" t="s">
        <v>25</v>
      </c>
      <c r="K148" t="s">
        <v>3</v>
      </c>
      <c r="L148" t="s">
        <v>3</v>
      </c>
      <c r="M148" t="s">
        <v>3</v>
      </c>
      <c r="N148" t="s">
        <v>24</v>
      </c>
      <c r="O148" t="s">
        <v>25</v>
      </c>
      <c r="P148" t="s">
        <v>3</v>
      </c>
      <c r="Q148" t="s">
        <v>3</v>
      </c>
      <c r="R148" t="s">
        <v>3</v>
      </c>
      <c r="S148" t="s">
        <v>887</v>
      </c>
      <c r="T148" t="s">
        <v>888</v>
      </c>
      <c r="U148" t="s">
        <v>889</v>
      </c>
    </row>
    <row r="149" spans="1:21" x14ac:dyDescent="0.2">
      <c r="A149">
        <v>400</v>
      </c>
      <c r="B149">
        <v>1</v>
      </c>
      <c r="C149" t="s">
        <v>3</v>
      </c>
      <c r="D149" t="s">
        <v>24</v>
      </c>
      <c r="E149" t="s">
        <v>899</v>
      </c>
      <c r="F149" t="s">
        <v>899</v>
      </c>
      <c r="G149" t="s">
        <v>900</v>
      </c>
      <c r="H149" t="s">
        <v>3</v>
      </c>
      <c r="I149" t="s">
        <v>900</v>
      </c>
      <c r="J149" t="s">
        <v>899</v>
      </c>
      <c r="K149" t="s">
        <v>3</v>
      </c>
      <c r="L149" t="s">
        <v>3</v>
      </c>
      <c r="M149" t="s">
        <v>3</v>
      </c>
      <c r="N149" t="s">
        <v>24</v>
      </c>
      <c r="O149" t="s">
        <v>899</v>
      </c>
      <c r="P149" t="s">
        <v>3</v>
      </c>
      <c r="Q149" t="s">
        <v>3</v>
      </c>
      <c r="R149" t="s">
        <v>3</v>
      </c>
      <c r="S149" t="s">
        <v>901</v>
      </c>
      <c r="T149" t="s">
        <v>902</v>
      </c>
      <c r="U149" t="s">
        <v>898</v>
      </c>
    </row>
    <row r="150" spans="1:21" x14ac:dyDescent="0.2">
      <c r="A150">
        <v>400</v>
      </c>
      <c r="B150">
        <v>1</v>
      </c>
      <c r="C150" t="s">
        <v>3</v>
      </c>
      <c r="D150" t="s">
        <v>24</v>
      </c>
      <c r="E150" t="s">
        <v>25</v>
      </c>
      <c r="F150" t="s">
        <v>25</v>
      </c>
      <c r="G150" t="s">
        <v>25</v>
      </c>
      <c r="H150" t="s">
        <v>3</v>
      </c>
      <c r="I150" t="s">
        <v>25</v>
      </c>
      <c r="J150" t="s">
        <v>25</v>
      </c>
      <c r="K150" t="s">
        <v>3</v>
      </c>
      <c r="L150" t="s">
        <v>3</v>
      </c>
      <c r="M150" t="s">
        <v>3</v>
      </c>
      <c r="N150" t="s">
        <v>24</v>
      </c>
      <c r="O150" t="s">
        <v>25</v>
      </c>
      <c r="P150" t="s">
        <v>3</v>
      </c>
      <c r="Q150" t="s">
        <v>3</v>
      </c>
      <c r="R150" t="s">
        <v>3</v>
      </c>
      <c r="S150" t="s">
        <v>887</v>
      </c>
      <c r="T150" t="s">
        <v>888</v>
      </c>
      <c r="U150" t="s">
        <v>889</v>
      </c>
    </row>
    <row r="151" spans="1:21" x14ac:dyDescent="0.2">
      <c r="A151">
        <v>438</v>
      </c>
      <c r="B151">
        <v>1</v>
      </c>
      <c r="C151" t="s">
        <v>3</v>
      </c>
      <c r="D151" t="s">
        <v>24</v>
      </c>
      <c r="E151" t="s">
        <v>899</v>
      </c>
      <c r="F151" t="s">
        <v>899</v>
      </c>
      <c r="G151" t="s">
        <v>900</v>
      </c>
      <c r="H151" t="s">
        <v>3</v>
      </c>
      <c r="I151" t="s">
        <v>900</v>
      </c>
      <c r="J151" t="s">
        <v>899</v>
      </c>
      <c r="K151" t="s">
        <v>3</v>
      </c>
      <c r="L151" t="s">
        <v>3</v>
      </c>
      <c r="M151" t="s">
        <v>3</v>
      </c>
      <c r="N151" t="s">
        <v>24</v>
      </c>
      <c r="O151" t="s">
        <v>899</v>
      </c>
      <c r="P151" t="s">
        <v>3</v>
      </c>
      <c r="Q151" t="s">
        <v>3</v>
      </c>
      <c r="R151" t="s">
        <v>3</v>
      </c>
      <c r="S151" t="s">
        <v>901</v>
      </c>
      <c r="T151" t="s">
        <v>902</v>
      </c>
      <c r="U151" t="s">
        <v>898</v>
      </c>
    </row>
    <row r="152" spans="1:21" x14ac:dyDescent="0.2">
      <c r="A152">
        <v>438</v>
      </c>
      <c r="B152">
        <v>1</v>
      </c>
      <c r="C152" t="s">
        <v>3</v>
      </c>
      <c r="D152" t="s">
        <v>24</v>
      </c>
      <c r="E152" t="s">
        <v>25</v>
      </c>
      <c r="F152" t="s">
        <v>25</v>
      </c>
      <c r="G152" t="s">
        <v>25</v>
      </c>
      <c r="H152" t="s">
        <v>3</v>
      </c>
      <c r="I152" t="s">
        <v>25</v>
      </c>
      <c r="J152" t="s">
        <v>25</v>
      </c>
      <c r="K152" t="s">
        <v>3</v>
      </c>
      <c r="L152" t="s">
        <v>3</v>
      </c>
      <c r="M152" t="s">
        <v>3</v>
      </c>
      <c r="N152" t="s">
        <v>24</v>
      </c>
      <c r="O152" t="s">
        <v>25</v>
      </c>
      <c r="P152" t="s">
        <v>3</v>
      </c>
      <c r="Q152" t="s">
        <v>3</v>
      </c>
      <c r="R152" t="s">
        <v>3</v>
      </c>
      <c r="S152" t="s">
        <v>887</v>
      </c>
      <c r="T152" t="s">
        <v>888</v>
      </c>
      <c r="U152" t="s">
        <v>889</v>
      </c>
    </row>
    <row r="153" spans="1:21" x14ac:dyDescent="0.2">
      <c r="A153">
        <v>439</v>
      </c>
      <c r="B153">
        <v>1</v>
      </c>
      <c r="C153" t="s">
        <v>3</v>
      </c>
      <c r="D153" t="s">
        <v>24</v>
      </c>
      <c r="E153" t="s">
        <v>899</v>
      </c>
      <c r="F153" t="s">
        <v>899</v>
      </c>
      <c r="G153" t="s">
        <v>900</v>
      </c>
      <c r="H153" t="s">
        <v>3</v>
      </c>
      <c r="I153" t="s">
        <v>900</v>
      </c>
      <c r="J153" t="s">
        <v>899</v>
      </c>
      <c r="K153" t="s">
        <v>3</v>
      </c>
      <c r="L153" t="s">
        <v>3</v>
      </c>
      <c r="M153" t="s">
        <v>3</v>
      </c>
      <c r="N153" t="s">
        <v>24</v>
      </c>
      <c r="O153" t="s">
        <v>899</v>
      </c>
      <c r="P153" t="s">
        <v>3</v>
      </c>
      <c r="Q153" t="s">
        <v>3</v>
      </c>
      <c r="R153" t="s">
        <v>3</v>
      </c>
      <c r="S153" t="s">
        <v>901</v>
      </c>
      <c r="T153" t="s">
        <v>902</v>
      </c>
      <c r="U153" t="s">
        <v>898</v>
      </c>
    </row>
    <row r="154" spans="1:21" x14ac:dyDescent="0.2">
      <c r="A154">
        <v>439</v>
      </c>
      <c r="B154">
        <v>1</v>
      </c>
      <c r="C154" t="s">
        <v>3</v>
      </c>
      <c r="D154" t="s">
        <v>24</v>
      </c>
      <c r="E154" t="s">
        <v>25</v>
      </c>
      <c r="F154" t="s">
        <v>25</v>
      </c>
      <c r="G154" t="s">
        <v>25</v>
      </c>
      <c r="H154" t="s">
        <v>3</v>
      </c>
      <c r="I154" t="s">
        <v>25</v>
      </c>
      <c r="J154" t="s">
        <v>25</v>
      </c>
      <c r="K154" t="s">
        <v>3</v>
      </c>
      <c r="L154" t="s">
        <v>3</v>
      </c>
      <c r="M154" t="s">
        <v>3</v>
      </c>
      <c r="N154" t="s">
        <v>24</v>
      </c>
      <c r="O154" t="s">
        <v>25</v>
      </c>
      <c r="P154" t="s">
        <v>3</v>
      </c>
      <c r="Q154" t="s">
        <v>3</v>
      </c>
      <c r="R154" t="s">
        <v>3</v>
      </c>
      <c r="S154" t="s">
        <v>887</v>
      </c>
      <c r="T154" t="s">
        <v>888</v>
      </c>
      <c r="U154" t="s">
        <v>889</v>
      </c>
    </row>
    <row r="155" spans="1:21" x14ac:dyDescent="0.2">
      <c r="A155">
        <v>446</v>
      </c>
      <c r="B155">
        <v>1</v>
      </c>
      <c r="C155" t="s">
        <v>3</v>
      </c>
      <c r="D155" t="s">
        <v>24</v>
      </c>
      <c r="E155" t="s">
        <v>899</v>
      </c>
      <c r="F155" t="s">
        <v>899</v>
      </c>
      <c r="G155" t="s">
        <v>900</v>
      </c>
      <c r="H155" t="s">
        <v>3</v>
      </c>
      <c r="I155" t="s">
        <v>900</v>
      </c>
      <c r="J155" t="s">
        <v>899</v>
      </c>
      <c r="K155" t="s">
        <v>3</v>
      </c>
      <c r="L155" t="s">
        <v>3</v>
      </c>
      <c r="M155" t="s">
        <v>3</v>
      </c>
      <c r="N155" t="s">
        <v>24</v>
      </c>
      <c r="O155" t="s">
        <v>899</v>
      </c>
      <c r="P155" t="s">
        <v>3</v>
      </c>
      <c r="Q155" t="s">
        <v>3</v>
      </c>
      <c r="R155" t="s">
        <v>3</v>
      </c>
      <c r="S155" t="s">
        <v>901</v>
      </c>
      <c r="T155" t="s">
        <v>902</v>
      </c>
      <c r="U155" t="s">
        <v>898</v>
      </c>
    </row>
    <row r="156" spans="1:21" x14ac:dyDescent="0.2">
      <c r="A156">
        <v>446</v>
      </c>
      <c r="B156">
        <v>1</v>
      </c>
      <c r="C156" t="s">
        <v>3</v>
      </c>
      <c r="D156" t="s">
        <v>24</v>
      </c>
      <c r="E156" t="s">
        <v>25</v>
      </c>
      <c r="F156" t="s">
        <v>25</v>
      </c>
      <c r="G156" t="s">
        <v>25</v>
      </c>
      <c r="H156" t="s">
        <v>3</v>
      </c>
      <c r="I156" t="s">
        <v>25</v>
      </c>
      <c r="J156" t="s">
        <v>25</v>
      </c>
      <c r="K156" t="s">
        <v>3</v>
      </c>
      <c r="L156" t="s">
        <v>3</v>
      </c>
      <c r="M156" t="s">
        <v>3</v>
      </c>
      <c r="N156" t="s">
        <v>24</v>
      </c>
      <c r="O156" t="s">
        <v>25</v>
      </c>
      <c r="P156" t="s">
        <v>3</v>
      </c>
      <c r="Q156" t="s">
        <v>3</v>
      </c>
      <c r="R156" t="s">
        <v>3</v>
      </c>
      <c r="S156" t="s">
        <v>887</v>
      </c>
      <c r="T156" t="s">
        <v>888</v>
      </c>
      <c r="U156" t="s">
        <v>889</v>
      </c>
    </row>
    <row r="157" spans="1:21" x14ac:dyDescent="0.2">
      <c r="A157">
        <v>447</v>
      </c>
      <c r="B157">
        <v>1</v>
      </c>
      <c r="C157" t="s">
        <v>3</v>
      </c>
      <c r="D157" t="s">
        <v>24</v>
      </c>
      <c r="E157" t="s">
        <v>899</v>
      </c>
      <c r="F157" t="s">
        <v>899</v>
      </c>
      <c r="G157" t="s">
        <v>900</v>
      </c>
      <c r="H157" t="s">
        <v>3</v>
      </c>
      <c r="I157" t="s">
        <v>900</v>
      </c>
      <c r="J157" t="s">
        <v>899</v>
      </c>
      <c r="K157" t="s">
        <v>3</v>
      </c>
      <c r="L157" t="s">
        <v>3</v>
      </c>
      <c r="M157" t="s">
        <v>3</v>
      </c>
      <c r="N157" t="s">
        <v>24</v>
      </c>
      <c r="O157" t="s">
        <v>899</v>
      </c>
      <c r="P157" t="s">
        <v>3</v>
      </c>
      <c r="Q157" t="s">
        <v>3</v>
      </c>
      <c r="R157" t="s">
        <v>3</v>
      </c>
      <c r="S157" t="s">
        <v>901</v>
      </c>
      <c r="T157" t="s">
        <v>902</v>
      </c>
      <c r="U157" t="s">
        <v>898</v>
      </c>
    </row>
    <row r="158" spans="1:21" x14ac:dyDescent="0.2">
      <c r="A158">
        <v>447</v>
      </c>
      <c r="B158">
        <v>1</v>
      </c>
      <c r="C158" t="s">
        <v>3</v>
      </c>
      <c r="D158" t="s">
        <v>24</v>
      </c>
      <c r="E158" t="s">
        <v>25</v>
      </c>
      <c r="F158" t="s">
        <v>25</v>
      </c>
      <c r="G158" t="s">
        <v>25</v>
      </c>
      <c r="H158" t="s">
        <v>3</v>
      </c>
      <c r="I158" t="s">
        <v>25</v>
      </c>
      <c r="J158" t="s">
        <v>25</v>
      </c>
      <c r="K158" t="s">
        <v>3</v>
      </c>
      <c r="L158" t="s">
        <v>3</v>
      </c>
      <c r="M158" t="s">
        <v>3</v>
      </c>
      <c r="N158" t="s">
        <v>24</v>
      </c>
      <c r="O158" t="s">
        <v>25</v>
      </c>
      <c r="P158" t="s">
        <v>3</v>
      </c>
      <c r="Q158" t="s">
        <v>3</v>
      </c>
      <c r="R158" t="s">
        <v>3</v>
      </c>
      <c r="S158" t="s">
        <v>887</v>
      </c>
      <c r="T158" t="s">
        <v>888</v>
      </c>
      <c r="U158" t="s">
        <v>889</v>
      </c>
    </row>
    <row r="159" spans="1:21" x14ac:dyDescent="0.2">
      <c r="A159">
        <v>454</v>
      </c>
      <c r="B159">
        <v>1</v>
      </c>
      <c r="C159" t="s">
        <v>3</v>
      </c>
      <c r="D159" t="s">
        <v>24</v>
      </c>
      <c r="E159" t="s">
        <v>899</v>
      </c>
      <c r="F159" t="s">
        <v>899</v>
      </c>
      <c r="G159" t="s">
        <v>900</v>
      </c>
      <c r="H159" t="s">
        <v>3</v>
      </c>
      <c r="I159" t="s">
        <v>900</v>
      </c>
      <c r="J159" t="s">
        <v>899</v>
      </c>
      <c r="K159" t="s">
        <v>3</v>
      </c>
      <c r="L159" t="s">
        <v>3</v>
      </c>
      <c r="M159" t="s">
        <v>3</v>
      </c>
      <c r="N159" t="s">
        <v>24</v>
      </c>
      <c r="O159" t="s">
        <v>899</v>
      </c>
      <c r="P159" t="s">
        <v>3</v>
      </c>
      <c r="Q159" t="s">
        <v>3</v>
      </c>
      <c r="R159" t="s">
        <v>3</v>
      </c>
      <c r="S159" t="s">
        <v>901</v>
      </c>
      <c r="T159" t="s">
        <v>902</v>
      </c>
      <c r="U159" t="s">
        <v>898</v>
      </c>
    </row>
    <row r="160" spans="1:21" x14ac:dyDescent="0.2">
      <c r="A160">
        <v>454</v>
      </c>
      <c r="B160">
        <v>1</v>
      </c>
      <c r="C160" t="s">
        <v>3</v>
      </c>
      <c r="D160" t="s">
        <v>24</v>
      </c>
      <c r="E160" t="s">
        <v>25</v>
      </c>
      <c r="F160" t="s">
        <v>25</v>
      </c>
      <c r="G160" t="s">
        <v>25</v>
      </c>
      <c r="H160" t="s">
        <v>3</v>
      </c>
      <c r="I160" t="s">
        <v>25</v>
      </c>
      <c r="J160" t="s">
        <v>25</v>
      </c>
      <c r="K160" t="s">
        <v>3</v>
      </c>
      <c r="L160" t="s">
        <v>3</v>
      </c>
      <c r="M160" t="s">
        <v>3</v>
      </c>
      <c r="N160" t="s">
        <v>24</v>
      </c>
      <c r="O160" t="s">
        <v>25</v>
      </c>
      <c r="P160" t="s">
        <v>3</v>
      </c>
      <c r="Q160" t="s">
        <v>3</v>
      </c>
      <c r="R160" t="s">
        <v>3</v>
      </c>
      <c r="S160" t="s">
        <v>887</v>
      </c>
      <c r="T160" t="s">
        <v>888</v>
      </c>
      <c r="U160" t="s">
        <v>889</v>
      </c>
    </row>
    <row r="161" spans="1:21" x14ac:dyDescent="0.2">
      <c r="A161">
        <v>455</v>
      </c>
      <c r="B161">
        <v>1</v>
      </c>
      <c r="C161" t="s">
        <v>3</v>
      </c>
      <c r="D161" t="s">
        <v>24</v>
      </c>
      <c r="E161" t="s">
        <v>899</v>
      </c>
      <c r="F161" t="s">
        <v>899</v>
      </c>
      <c r="G161" t="s">
        <v>900</v>
      </c>
      <c r="H161" t="s">
        <v>3</v>
      </c>
      <c r="I161" t="s">
        <v>900</v>
      </c>
      <c r="J161" t="s">
        <v>899</v>
      </c>
      <c r="K161" t="s">
        <v>3</v>
      </c>
      <c r="L161" t="s">
        <v>3</v>
      </c>
      <c r="M161" t="s">
        <v>3</v>
      </c>
      <c r="N161" t="s">
        <v>24</v>
      </c>
      <c r="O161" t="s">
        <v>899</v>
      </c>
      <c r="P161" t="s">
        <v>3</v>
      </c>
      <c r="Q161" t="s">
        <v>3</v>
      </c>
      <c r="R161" t="s">
        <v>3</v>
      </c>
      <c r="S161" t="s">
        <v>901</v>
      </c>
      <c r="T161" t="s">
        <v>902</v>
      </c>
      <c r="U161" t="s">
        <v>898</v>
      </c>
    </row>
    <row r="162" spans="1:21" x14ac:dyDescent="0.2">
      <c r="A162">
        <v>455</v>
      </c>
      <c r="B162">
        <v>1</v>
      </c>
      <c r="C162" t="s">
        <v>3</v>
      </c>
      <c r="D162" t="s">
        <v>24</v>
      </c>
      <c r="E162" t="s">
        <v>25</v>
      </c>
      <c r="F162" t="s">
        <v>25</v>
      </c>
      <c r="G162" t="s">
        <v>25</v>
      </c>
      <c r="H162" t="s">
        <v>3</v>
      </c>
      <c r="I162" t="s">
        <v>25</v>
      </c>
      <c r="J162" t="s">
        <v>25</v>
      </c>
      <c r="K162" t="s">
        <v>3</v>
      </c>
      <c r="L162" t="s">
        <v>3</v>
      </c>
      <c r="M162" t="s">
        <v>3</v>
      </c>
      <c r="N162" t="s">
        <v>24</v>
      </c>
      <c r="O162" t="s">
        <v>25</v>
      </c>
      <c r="P162" t="s">
        <v>3</v>
      </c>
      <c r="Q162" t="s">
        <v>3</v>
      </c>
      <c r="R162" t="s">
        <v>3</v>
      </c>
      <c r="S162" t="s">
        <v>887</v>
      </c>
      <c r="T162" t="s">
        <v>888</v>
      </c>
      <c r="U162" t="s">
        <v>889</v>
      </c>
    </row>
    <row r="163" spans="1:21" x14ac:dyDescent="0.2">
      <c r="A163">
        <v>460</v>
      </c>
      <c r="B163">
        <v>1</v>
      </c>
      <c r="C163" t="s">
        <v>3</v>
      </c>
      <c r="D163" t="s">
        <v>24</v>
      </c>
      <c r="E163" t="s">
        <v>899</v>
      </c>
      <c r="F163" t="s">
        <v>899</v>
      </c>
      <c r="G163" t="s">
        <v>900</v>
      </c>
      <c r="H163" t="s">
        <v>3</v>
      </c>
      <c r="I163" t="s">
        <v>900</v>
      </c>
      <c r="J163" t="s">
        <v>899</v>
      </c>
      <c r="K163" t="s">
        <v>3</v>
      </c>
      <c r="L163" t="s">
        <v>3</v>
      </c>
      <c r="M163" t="s">
        <v>3</v>
      </c>
      <c r="N163" t="s">
        <v>24</v>
      </c>
      <c r="O163" t="s">
        <v>899</v>
      </c>
      <c r="P163" t="s">
        <v>3</v>
      </c>
      <c r="Q163" t="s">
        <v>3</v>
      </c>
      <c r="R163" t="s">
        <v>3</v>
      </c>
      <c r="S163" t="s">
        <v>901</v>
      </c>
      <c r="T163" t="s">
        <v>902</v>
      </c>
      <c r="U163" t="s">
        <v>898</v>
      </c>
    </row>
    <row r="164" spans="1:21" x14ac:dyDescent="0.2">
      <c r="A164">
        <v>460</v>
      </c>
      <c r="B164">
        <v>1</v>
      </c>
      <c r="C164" t="s">
        <v>3</v>
      </c>
      <c r="D164" t="s">
        <v>24</v>
      </c>
      <c r="E164" t="s">
        <v>25</v>
      </c>
      <c r="F164" t="s">
        <v>25</v>
      </c>
      <c r="G164" t="s">
        <v>25</v>
      </c>
      <c r="H164" t="s">
        <v>3</v>
      </c>
      <c r="I164" t="s">
        <v>25</v>
      </c>
      <c r="J164" t="s">
        <v>25</v>
      </c>
      <c r="K164" t="s">
        <v>3</v>
      </c>
      <c r="L164" t="s">
        <v>3</v>
      </c>
      <c r="M164" t="s">
        <v>3</v>
      </c>
      <c r="N164" t="s">
        <v>24</v>
      </c>
      <c r="O164" t="s">
        <v>25</v>
      </c>
      <c r="P164" t="s">
        <v>3</v>
      </c>
      <c r="Q164" t="s">
        <v>3</v>
      </c>
      <c r="R164" t="s">
        <v>3</v>
      </c>
      <c r="S164" t="s">
        <v>887</v>
      </c>
      <c r="T164" t="s">
        <v>888</v>
      </c>
      <c r="U164" t="s">
        <v>889</v>
      </c>
    </row>
    <row r="165" spans="1:21" x14ac:dyDescent="0.2">
      <c r="A165">
        <v>461</v>
      </c>
      <c r="B165">
        <v>1</v>
      </c>
      <c r="C165" t="s">
        <v>3</v>
      </c>
      <c r="D165" t="s">
        <v>24</v>
      </c>
      <c r="E165" t="s">
        <v>899</v>
      </c>
      <c r="F165" t="s">
        <v>899</v>
      </c>
      <c r="G165" t="s">
        <v>900</v>
      </c>
      <c r="H165" t="s">
        <v>3</v>
      </c>
      <c r="I165" t="s">
        <v>900</v>
      </c>
      <c r="J165" t="s">
        <v>899</v>
      </c>
      <c r="K165" t="s">
        <v>3</v>
      </c>
      <c r="L165" t="s">
        <v>3</v>
      </c>
      <c r="M165" t="s">
        <v>3</v>
      </c>
      <c r="N165" t="s">
        <v>24</v>
      </c>
      <c r="O165" t="s">
        <v>899</v>
      </c>
      <c r="P165" t="s">
        <v>3</v>
      </c>
      <c r="Q165" t="s">
        <v>3</v>
      </c>
      <c r="R165" t="s">
        <v>3</v>
      </c>
      <c r="S165" t="s">
        <v>901</v>
      </c>
      <c r="T165" t="s">
        <v>902</v>
      </c>
      <c r="U165" t="s">
        <v>898</v>
      </c>
    </row>
    <row r="166" spans="1:21" x14ac:dyDescent="0.2">
      <c r="A166">
        <v>461</v>
      </c>
      <c r="B166">
        <v>1</v>
      </c>
      <c r="C166" t="s">
        <v>3</v>
      </c>
      <c r="D166" t="s">
        <v>24</v>
      </c>
      <c r="E166" t="s">
        <v>25</v>
      </c>
      <c r="F166" t="s">
        <v>25</v>
      </c>
      <c r="G166" t="s">
        <v>25</v>
      </c>
      <c r="H166" t="s">
        <v>3</v>
      </c>
      <c r="I166" t="s">
        <v>25</v>
      </c>
      <c r="J166" t="s">
        <v>25</v>
      </c>
      <c r="K166" t="s">
        <v>3</v>
      </c>
      <c r="L166" t="s">
        <v>3</v>
      </c>
      <c r="M166" t="s">
        <v>3</v>
      </c>
      <c r="N166" t="s">
        <v>24</v>
      </c>
      <c r="O166" t="s">
        <v>25</v>
      </c>
      <c r="P166" t="s">
        <v>3</v>
      </c>
      <c r="Q166" t="s">
        <v>3</v>
      </c>
      <c r="R166" t="s">
        <v>3</v>
      </c>
      <c r="S166" t="s">
        <v>887</v>
      </c>
      <c r="T166" t="s">
        <v>888</v>
      </c>
      <c r="U166" t="s">
        <v>889</v>
      </c>
    </row>
    <row r="167" spans="1:21" x14ac:dyDescent="0.2">
      <c r="A167">
        <v>466</v>
      </c>
      <c r="B167">
        <v>1</v>
      </c>
      <c r="C167" t="s">
        <v>3</v>
      </c>
      <c r="D167" t="s">
        <v>24</v>
      </c>
      <c r="E167" t="s">
        <v>899</v>
      </c>
      <c r="F167" t="s">
        <v>899</v>
      </c>
      <c r="G167" t="s">
        <v>900</v>
      </c>
      <c r="H167" t="s">
        <v>3</v>
      </c>
      <c r="I167" t="s">
        <v>900</v>
      </c>
      <c r="J167" t="s">
        <v>899</v>
      </c>
      <c r="K167" t="s">
        <v>3</v>
      </c>
      <c r="L167" t="s">
        <v>3</v>
      </c>
      <c r="M167" t="s">
        <v>3</v>
      </c>
      <c r="N167" t="s">
        <v>24</v>
      </c>
      <c r="O167" t="s">
        <v>899</v>
      </c>
      <c r="P167" t="s">
        <v>3</v>
      </c>
      <c r="Q167" t="s">
        <v>3</v>
      </c>
      <c r="R167" t="s">
        <v>3</v>
      </c>
      <c r="S167" t="s">
        <v>901</v>
      </c>
      <c r="T167" t="s">
        <v>902</v>
      </c>
      <c r="U167" t="s">
        <v>898</v>
      </c>
    </row>
    <row r="168" spans="1:21" x14ac:dyDescent="0.2">
      <c r="A168">
        <v>466</v>
      </c>
      <c r="B168">
        <v>1</v>
      </c>
      <c r="C168" t="s">
        <v>3</v>
      </c>
      <c r="D168" t="s">
        <v>24</v>
      </c>
      <c r="E168" t="s">
        <v>25</v>
      </c>
      <c r="F168" t="s">
        <v>25</v>
      </c>
      <c r="G168" t="s">
        <v>25</v>
      </c>
      <c r="H168" t="s">
        <v>3</v>
      </c>
      <c r="I168" t="s">
        <v>25</v>
      </c>
      <c r="J168" t="s">
        <v>25</v>
      </c>
      <c r="K168" t="s">
        <v>3</v>
      </c>
      <c r="L168" t="s">
        <v>3</v>
      </c>
      <c r="M168" t="s">
        <v>3</v>
      </c>
      <c r="N168" t="s">
        <v>24</v>
      </c>
      <c r="O168" t="s">
        <v>25</v>
      </c>
      <c r="P168" t="s">
        <v>3</v>
      </c>
      <c r="Q168" t="s">
        <v>3</v>
      </c>
      <c r="R168" t="s">
        <v>3</v>
      </c>
      <c r="S168" t="s">
        <v>887</v>
      </c>
      <c r="T168" t="s">
        <v>888</v>
      </c>
      <c r="U168" t="s">
        <v>889</v>
      </c>
    </row>
    <row r="169" spans="1:21" x14ac:dyDescent="0.2">
      <c r="A169">
        <v>467</v>
      </c>
      <c r="B169">
        <v>1</v>
      </c>
      <c r="C169" t="s">
        <v>3</v>
      </c>
      <c r="D169" t="s">
        <v>24</v>
      </c>
      <c r="E169" t="s">
        <v>899</v>
      </c>
      <c r="F169" t="s">
        <v>899</v>
      </c>
      <c r="G169" t="s">
        <v>900</v>
      </c>
      <c r="H169" t="s">
        <v>3</v>
      </c>
      <c r="I169" t="s">
        <v>900</v>
      </c>
      <c r="J169" t="s">
        <v>899</v>
      </c>
      <c r="K169" t="s">
        <v>3</v>
      </c>
      <c r="L169" t="s">
        <v>3</v>
      </c>
      <c r="M169" t="s">
        <v>3</v>
      </c>
      <c r="N169" t="s">
        <v>24</v>
      </c>
      <c r="O169" t="s">
        <v>899</v>
      </c>
      <c r="P169" t="s">
        <v>3</v>
      </c>
      <c r="Q169" t="s">
        <v>3</v>
      </c>
      <c r="R169" t="s">
        <v>3</v>
      </c>
      <c r="S169" t="s">
        <v>901</v>
      </c>
      <c r="T169" t="s">
        <v>902</v>
      </c>
      <c r="U169" t="s">
        <v>898</v>
      </c>
    </row>
    <row r="170" spans="1:21" x14ac:dyDescent="0.2">
      <c r="A170">
        <v>467</v>
      </c>
      <c r="B170">
        <v>1</v>
      </c>
      <c r="C170" t="s">
        <v>3</v>
      </c>
      <c r="D170" t="s">
        <v>24</v>
      </c>
      <c r="E170" t="s">
        <v>25</v>
      </c>
      <c r="F170" t="s">
        <v>25</v>
      </c>
      <c r="G170" t="s">
        <v>25</v>
      </c>
      <c r="H170" t="s">
        <v>3</v>
      </c>
      <c r="I170" t="s">
        <v>25</v>
      </c>
      <c r="J170" t="s">
        <v>25</v>
      </c>
      <c r="K170" t="s">
        <v>3</v>
      </c>
      <c r="L170" t="s">
        <v>3</v>
      </c>
      <c r="M170" t="s">
        <v>3</v>
      </c>
      <c r="N170" t="s">
        <v>24</v>
      </c>
      <c r="O170" t="s">
        <v>25</v>
      </c>
      <c r="P170" t="s">
        <v>3</v>
      </c>
      <c r="Q170" t="s">
        <v>3</v>
      </c>
      <c r="R170" t="s">
        <v>3</v>
      </c>
      <c r="S170" t="s">
        <v>887</v>
      </c>
      <c r="T170" t="s">
        <v>888</v>
      </c>
      <c r="U170" t="s">
        <v>889</v>
      </c>
    </row>
    <row r="171" spans="1:21" x14ac:dyDescent="0.2">
      <c r="A171">
        <v>468</v>
      </c>
      <c r="B171">
        <v>1</v>
      </c>
      <c r="C171" t="s">
        <v>3</v>
      </c>
      <c r="D171" t="s">
        <v>24</v>
      </c>
      <c r="E171" t="s">
        <v>899</v>
      </c>
      <c r="F171" t="s">
        <v>899</v>
      </c>
      <c r="G171" t="s">
        <v>900</v>
      </c>
      <c r="H171" t="s">
        <v>3</v>
      </c>
      <c r="I171" t="s">
        <v>900</v>
      </c>
      <c r="J171" t="s">
        <v>899</v>
      </c>
      <c r="K171" t="s">
        <v>3</v>
      </c>
      <c r="L171" t="s">
        <v>3</v>
      </c>
      <c r="M171" t="s">
        <v>3</v>
      </c>
      <c r="N171" t="s">
        <v>24</v>
      </c>
      <c r="O171" t="s">
        <v>899</v>
      </c>
      <c r="P171" t="s">
        <v>3</v>
      </c>
      <c r="Q171" t="s">
        <v>3</v>
      </c>
      <c r="R171" t="s">
        <v>3</v>
      </c>
      <c r="S171" t="s">
        <v>901</v>
      </c>
      <c r="T171" t="s">
        <v>902</v>
      </c>
      <c r="U171" t="s">
        <v>898</v>
      </c>
    </row>
    <row r="172" spans="1:21" x14ac:dyDescent="0.2">
      <c r="A172">
        <v>468</v>
      </c>
      <c r="B172">
        <v>1</v>
      </c>
      <c r="C172" t="s">
        <v>3</v>
      </c>
      <c r="D172" t="s">
        <v>24</v>
      </c>
      <c r="E172" t="s">
        <v>25</v>
      </c>
      <c r="F172" t="s">
        <v>25</v>
      </c>
      <c r="G172" t="s">
        <v>25</v>
      </c>
      <c r="H172" t="s">
        <v>3</v>
      </c>
      <c r="I172" t="s">
        <v>25</v>
      </c>
      <c r="J172" t="s">
        <v>25</v>
      </c>
      <c r="K172" t="s">
        <v>3</v>
      </c>
      <c r="L172" t="s">
        <v>3</v>
      </c>
      <c r="M172" t="s">
        <v>3</v>
      </c>
      <c r="N172" t="s">
        <v>24</v>
      </c>
      <c r="O172" t="s">
        <v>25</v>
      </c>
      <c r="P172" t="s">
        <v>3</v>
      </c>
      <c r="Q172" t="s">
        <v>3</v>
      </c>
      <c r="R172" t="s">
        <v>3</v>
      </c>
      <c r="S172" t="s">
        <v>887</v>
      </c>
      <c r="T172" t="s">
        <v>888</v>
      </c>
      <c r="U172" t="s">
        <v>889</v>
      </c>
    </row>
    <row r="173" spans="1:21" x14ac:dyDescent="0.2">
      <c r="A173">
        <v>469</v>
      </c>
      <c r="B173">
        <v>1</v>
      </c>
      <c r="C173" t="s">
        <v>3</v>
      </c>
      <c r="D173" t="s">
        <v>24</v>
      </c>
      <c r="E173" t="s">
        <v>899</v>
      </c>
      <c r="F173" t="s">
        <v>899</v>
      </c>
      <c r="G173" t="s">
        <v>900</v>
      </c>
      <c r="H173" t="s">
        <v>3</v>
      </c>
      <c r="I173" t="s">
        <v>900</v>
      </c>
      <c r="J173" t="s">
        <v>899</v>
      </c>
      <c r="K173" t="s">
        <v>3</v>
      </c>
      <c r="L173" t="s">
        <v>3</v>
      </c>
      <c r="M173" t="s">
        <v>3</v>
      </c>
      <c r="N173" t="s">
        <v>24</v>
      </c>
      <c r="O173" t="s">
        <v>899</v>
      </c>
      <c r="P173" t="s">
        <v>3</v>
      </c>
      <c r="Q173" t="s">
        <v>3</v>
      </c>
      <c r="R173" t="s">
        <v>3</v>
      </c>
      <c r="S173" t="s">
        <v>901</v>
      </c>
      <c r="T173" t="s">
        <v>902</v>
      </c>
      <c r="U173" t="s">
        <v>898</v>
      </c>
    </row>
    <row r="174" spans="1:21" x14ac:dyDescent="0.2">
      <c r="A174">
        <v>469</v>
      </c>
      <c r="B174">
        <v>1</v>
      </c>
      <c r="C174" t="s">
        <v>3</v>
      </c>
      <c r="D174" t="s">
        <v>24</v>
      </c>
      <c r="E174" t="s">
        <v>25</v>
      </c>
      <c r="F174" t="s">
        <v>25</v>
      </c>
      <c r="G174" t="s">
        <v>25</v>
      </c>
      <c r="H174" t="s">
        <v>3</v>
      </c>
      <c r="I174" t="s">
        <v>25</v>
      </c>
      <c r="J174" t="s">
        <v>25</v>
      </c>
      <c r="K174" t="s">
        <v>3</v>
      </c>
      <c r="L174" t="s">
        <v>3</v>
      </c>
      <c r="M174" t="s">
        <v>3</v>
      </c>
      <c r="N174" t="s">
        <v>24</v>
      </c>
      <c r="O174" t="s">
        <v>25</v>
      </c>
      <c r="P174" t="s">
        <v>3</v>
      </c>
      <c r="Q174" t="s">
        <v>3</v>
      </c>
      <c r="R174" t="s">
        <v>3</v>
      </c>
      <c r="S174" t="s">
        <v>887</v>
      </c>
      <c r="T174" t="s">
        <v>888</v>
      </c>
      <c r="U174" t="s">
        <v>889</v>
      </c>
    </row>
    <row r="175" spans="1:21" x14ac:dyDescent="0.2">
      <c r="A175">
        <v>482</v>
      </c>
      <c r="B175">
        <v>1</v>
      </c>
      <c r="C175" t="s">
        <v>3</v>
      </c>
      <c r="D175" t="s">
        <v>24</v>
      </c>
      <c r="E175" t="s">
        <v>899</v>
      </c>
      <c r="F175" t="s">
        <v>899</v>
      </c>
      <c r="G175" t="s">
        <v>900</v>
      </c>
      <c r="H175" t="s">
        <v>3</v>
      </c>
      <c r="I175" t="s">
        <v>900</v>
      </c>
      <c r="J175" t="s">
        <v>899</v>
      </c>
      <c r="K175" t="s">
        <v>3</v>
      </c>
      <c r="L175" t="s">
        <v>3</v>
      </c>
      <c r="M175" t="s">
        <v>3</v>
      </c>
      <c r="N175" t="s">
        <v>24</v>
      </c>
      <c r="O175" t="s">
        <v>899</v>
      </c>
      <c r="P175" t="s">
        <v>3</v>
      </c>
      <c r="Q175" t="s">
        <v>3</v>
      </c>
      <c r="R175" t="s">
        <v>3</v>
      </c>
      <c r="S175" t="s">
        <v>901</v>
      </c>
      <c r="T175" t="s">
        <v>902</v>
      </c>
      <c r="U175" t="s">
        <v>898</v>
      </c>
    </row>
    <row r="176" spans="1:21" x14ac:dyDescent="0.2">
      <c r="A176">
        <v>482</v>
      </c>
      <c r="B176">
        <v>1</v>
      </c>
      <c r="C176" t="s">
        <v>3</v>
      </c>
      <c r="D176" t="s">
        <v>24</v>
      </c>
      <c r="E176" t="s">
        <v>25</v>
      </c>
      <c r="F176" t="s">
        <v>25</v>
      </c>
      <c r="G176" t="s">
        <v>25</v>
      </c>
      <c r="H176" t="s">
        <v>3</v>
      </c>
      <c r="I176" t="s">
        <v>25</v>
      </c>
      <c r="J176" t="s">
        <v>25</v>
      </c>
      <c r="K176" t="s">
        <v>3</v>
      </c>
      <c r="L176" t="s">
        <v>3</v>
      </c>
      <c r="M176" t="s">
        <v>3</v>
      </c>
      <c r="N176" t="s">
        <v>24</v>
      </c>
      <c r="O176" t="s">
        <v>25</v>
      </c>
      <c r="P176" t="s">
        <v>3</v>
      </c>
      <c r="Q176" t="s">
        <v>3</v>
      </c>
      <c r="R176" t="s">
        <v>3</v>
      </c>
      <c r="S176" t="s">
        <v>887</v>
      </c>
      <c r="T176" t="s">
        <v>888</v>
      </c>
      <c r="U176" t="s">
        <v>889</v>
      </c>
    </row>
    <row r="177" spans="1:21" x14ac:dyDescent="0.2">
      <c r="A177">
        <v>483</v>
      </c>
      <c r="B177">
        <v>1</v>
      </c>
      <c r="C177" t="s">
        <v>3</v>
      </c>
      <c r="D177" t="s">
        <v>24</v>
      </c>
      <c r="E177" t="s">
        <v>899</v>
      </c>
      <c r="F177" t="s">
        <v>899</v>
      </c>
      <c r="G177" t="s">
        <v>900</v>
      </c>
      <c r="H177" t="s">
        <v>3</v>
      </c>
      <c r="I177" t="s">
        <v>900</v>
      </c>
      <c r="J177" t="s">
        <v>899</v>
      </c>
      <c r="K177" t="s">
        <v>3</v>
      </c>
      <c r="L177" t="s">
        <v>3</v>
      </c>
      <c r="M177" t="s">
        <v>3</v>
      </c>
      <c r="N177" t="s">
        <v>24</v>
      </c>
      <c r="O177" t="s">
        <v>899</v>
      </c>
      <c r="P177" t="s">
        <v>3</v>
      </c>
      <c r="Q177" t="s">
        <v>3</v>
      </c>
      <c r="R177" t="s">
        <v>3</v>
      </c>
      <c r="S177" t="s">
        <v>901</v>
      </c>
      <c r="T177" t="s">
        <v>902</v>
      </c>
      <c r="U177" t="s">
        <v>898</v>
      </c>
    </row>
    <row r="178" spans="1:21" x14ac:dyDescent="0.2">
      <c r="A178">
        <v>483</v>
      </c>
      <c r="B178">
        <v>1</v>
      </c>
      <c r="C178" t="s">
        <v>3</v>
      </c>
      <c r="D178" t="s">
        <v>24</v>
      </c>
      <c r="E178" t="s">
        <v>25</v>
      </c>
      <c r="F178" t="s">
        <v>25</v>
      </c>
      <c r="G178" t="s">
        <v>25</v>
      </c>
      <c r="H178" t="s">
        <v>3</v>
      </c>
      <c r="I178" t="s">
        <v>25</v>
      </c>
      <c r="J178" t="s">
        <v>25</v>
      </c>
      <c r="K178" t="s">
        <v>3</v>
      </c>
      <c r="L178" t="s">
        <v>3</v>
      </c>
      <c r="M178" t="s">
        <v>3</v>
      </c>
      <c r="N178" t="s">
        <v>24</v>
      </c>
      <c r="O178" t="s">
        <v>25</v>
      </c>
      <c r="P178" t="s">
        <v>3</v>
      </c>
      <c r="Q178" t="s">
        <v>3</v>
      </c>
      <c r="R178" t="s">
        <v>3</v>
      </c>
      <c r="S178" t="s">
        <v>887</v>
      </c>
      <c r="T178" t="s">
        <v>888</v>
      </c>
      <c r="U178" t="s">
        <v>889</v>
      </c>
    </row>
    <row r="179" spans="1:21" x14ac:dyDescent="0.2">
      <c r="A179">
        <v>484</v>
      </c>
      <c r="B179">
        <v>1</v>
      </c>
      <c r="C179" t="s">
        <v>3</v>
      </c>
      <c r="D179" t="s">
        <v>24</v>
      </c>
      <c r="E179" t="s">
        <v>899</v>
      </c>
      <c r="F179" t="s">
        <v>899</v>
      </c>
      <c r="G179" t="s">
        <v>900</v>
      </c>
      <c r="H179" t="s">
        <v>3</v>
      </c>
      <c r="I179" t="s">
        <v>900</v>
      </c>
      <c r="J179" t="s">
        <v>899</v>
      </c>
      <c r="K179" t="s">
        <v>3</v>
      </c>
      <c r="L179" t="s">
        <v>3</v>
      </c>
      <c r="M179" t="s">
        <v>3</v>
      </c>
      <c r="N179" t="s">
        <v>24</v>
      </c>
      <c r="O179" t="s">
        <v>899</v>
      </c>
      <c r="P179" t="s">
        <v>3</v>
      </c>
      <c r="Q179" t="s">
        <v>3</v>
      </c>
      <c r="R179" t="s">
        <v>3</v>
      </c>
      <c r="S179" t="s">
        <v>901</v>
      </c>
      <c r="T179" t="s">
        <v>902</v>
      </c>
      <c r="U179" t="s">
        <v>898</v>
      </c>
    </row>
    <row r="180" spans="1:21" x14ac:dyDescent="0.2">
      <c r="A180">
        <v>484</v>
      </c>
      <c r="B180">
        <v>1</v>
      </c>
      <c r="C180" t="s">
        <v>3</v>
      </c>
      <c r="D180" t="s">
        <v>24</v>
      </c>
      <c r="E180" t="s">
        <v>25</v>
      </c>
      <c r="F180" t="s">
        <v>25</v>
      </c>
      <c r="G180" t="s">
        <v>25</v>
      </c>
      <c r="H180" t="s">
        <v>3</v>
      </c>
      <c r="I180" t="s">
        <v>25</v>
      </c>
      <c r="J180" t="s">
        <v>25</v>
      </c>
      <c r="K180" t="s">
        <v>3</v>
      </c>
      <c r="L180" t="s">
        <v>3</v>
      </c>
      <c r="M180" t="s">
        <v>3</v>
      </c>
      <c r="N180" t="s">
        <v>24</v>
      </c>
      <c r="O180" t="s">
        <v>25</v>
      </c>
      <c r="P180" t="s">
        <v>3</v>
      </c>
      <c r="Q180" t="s">
        <v>3</v>
      </c>
      <c r="R180" t="s">
        <v>3</v>
      </c>
      <c r="S180" t="s">
        <v>887</v>
      </c>
      <c r="T180" t="s">
        <v>888</v>
      </c>
      <c r="U180" t="s">
        <v>889</v>
      </c>
    </row>
    <row r="181" spans="1:21" x14ac:dyDescent="0.2">
      <c r="A181">
        <v>485</v>
      </c>
      <c r="B181">
        <v>1</v>
      </c>
      <c r="C181" t="s">
        <v>3</v>
      </c>
      <c r="D181" t="s">
        <v>24</v>
      </c>
      <c r="E181" t="s">
        <v>899</v>
      </c>
      <c r="F181" t="s">
        <v>899</v>
      </c>
      <c r="G181" t="s">
        <v>900</v>
      </c>
      <c r="H181" t="s">
        <v>3</v>
      </c>
      <c r="I181" t="s">
        <v>900</v>
      </c>
      <c r="J181" t="s">
        <v>899</v>
      </c>
      <c r="K181" t="s">
        <v>3</v>
      </c>
      <c r="L181" t="s">
        <v>3</v>
      </c>
      <c r="M181" t="s">
        <v>3</v>
      </c>
      <c r="N181" t="s">
        <v>24</v>
      </c>
      <c r="O181" t="s">
        <v>899</v>
      </c>
      <c r="P181" t="s">
        <v>3</v>
      </c>
      <c r="Q181" t="s">
        <v>3</v>
      </c>
      <c r="R181" t="s">
        <v>3</v>
      </c>
      <c r="S181" t="s">
        <v>901</v>
      </c>
      <c r="T181" t="s">
        <v>902</v>
      </c>
      <c r="U181" t="s">
        <v>898</v>
      </c>
    </row>
    <row r="182" spans="1:21" x14ac:dyDescent="0.2">
      <c r="A182">
        <v>485</v>
      </c>
      <c r="B182">
        <v>1</v>
      </c>
      <c r="C182" t="s">
        <v>3</v>
      </c>
      <c r="D182" t="s">
        <v>24</v>
      </c>
      <c r="E182" t="s">
        <v>25</v>
      </c>
      <c r="F182" t="s">
        <v>25</v>
      </c>
      <c r="G182" t="s">
        <v>25</v>
      </c>
      <c r="H182" t="s">
        <v>3</v>
      </c>
      <c r="I182" t="s">
        <v>25</v>
      </c>
      <c r="J182" t="s">
        <v>25</v>
      </c>
      <c r="K182" t="s">
        <v>3</v>
      </c>
      <c r="L182" t="s">
        <v>3</v>
      </c>
      <c r="M182" t="s">
        <v>3</v>
      </c>
      <c r="N182" t="s">
        <v>24</v>
      </c>
      <c r="O182" t="s">
        <v>25</v>
      </c>
      <c r="P182" t="s">
        <v>3</v>
      </c>
      <c r="Q182" t="s">
        <v>3</v>
      </c>
      <c r="R182" t="s">
        <v>3</v>
      </c>
      <c r="S182" t="s">
        <v>887</v>
      </c>
      <c r="T182" t="s">
        <v>888</v>
      </c>
      <c r="U182" t="s">
        <v>889</v>
      </c>
    </row>
    <row r="183" spans="1:21" x14ac:dyDescent="0.2">
      <c r="A183">
        <v>500</v>
      </c>
      <c r="B183">
        <v>1</v>
      </c>
      <c r="C183" t="s">
        <v>3</v>
      </c>
      <c r="D183" t="s">
        <v>24</v>
      </c>
      <c r="E183" t="s">
        <v>899</v>
      </c>
      <c r="F183" t="s">
        <v>899</v>
      </c>
      <c r="G183" t="s">
        <v>900</v>
      </c>
      <c r="H183" t="s">
        <v>3</v>
      </c>
      <c r="I183" t="s">
        <v>900</v>
      </c>
      <c r="J183" t="s">
        <v>899</v>
      </c>
      <c r="K183" t="s">
        <v>3</v>
      </c>
      <c r="L183" t="s">
        <v>3</v>
      </c>
      <c r="M183" t="s">
        <v>3</v>
      </c>
      <c r="N183" t="s">
        <v>24</v>
      </c>
      <c r="O183" t="s">
        <v>899</v>
      </c>
      <c r="P183" t="s">
        <v>3</v>
      </c>
      <c r="Q183" t="s">
        <v>3</v>
      </c>
      <c r="R183" t="s">
        <v>3</v>
      </c>
      <c r="S183" t="s">
        <v>901</v>
      </c>
      <c r="T183" t="s">
        <v>902</v>
      </c>
      <c r="U183" t="s">
        <v>898</v>
      </c>
    </row>
    <row r="184" spans="1:21" x14ac:dyDescent="0.2">
      <c r="A184">
        <v>500</v>
      </c>
      <c r="B184">
        <v>1</v>
      </c>
      <c r="C184" t="s">
        <v>3</v>
      </c>
      <c r="D184" t="s">
        <v>24</v>
      </c>
      <c r="E184" t="s">
        <v>25</v>
      </c>
      <c r="F184" t="s">
        <v>25</v>
      </c>
      <c r="G184" t="s">
        <v>25</v>
      </c>
      <c r="H184" t="s">
        <v>3</v>
      </c>
      <c r="I184" t="s">
        <v>25</v>
      </c>
      <c r="J184" t="s">
        <v>25</v>
      </c>
      <c r="K184" t="s">
        <v>3</v>
      </c>
      <c r="L184" t="s">
        <v>3</v>
      </c>
      <c r="M184" t="s">
        <v>3</v>
      </c>
      <c r="N184" t="s">
        <v>24</v>
      </c>
      <c r="O184" t="s">
        <v>25</v>
      </c>
      <c r="P184" t="s">
        <v>3</v>
      </c>
      <c r="Q184" t="s">
        <v>3</v>
      </c>
      <c r="R184" t="s">
        <v>3</v>
      </c>
      <c r="S184" t="s">
        <v>887</v>
      </c>
      <c r="T184" t="s">
        <v>888</v>
      </c>
      <c r="U184" t="s">
        <v>889</v>
      </c>
    </row>
    <row r="185" spans="1:21" x14ac:dyDescent="0.2">
      <c r="A185">
        <v>501</v>
      </c>
      <c r="B185">
        <v>1</v>
      </c>
      <c r="C185" t="s">
        <v>3</v>
      </c>
      <c r="D185" t="s">
        <v>24</v>
      </c>
      <c r="E185" t="s">
        <v>899</v>
      </c>
      <c r="F185" t="s">
        <v>899</v>
      </c>
      <c r="G185" t="s">
        <v>900</v>
      </c>
      <c r="H185" t="s">
        <v>3</v>
      </c>
      <c r="I185" t="s">
        <v>900</v>
      </c>
      <c r="J185" t="s">
        <v>899</v>
      </c>
      <c r="K185" t="s">
        <v>3</v>
      </c>
      <c r="L185" t="s">
        <v>3</v>
      </c>
      <c r="M185" t="s">
        <v>3</v>
      </c>
      <c r="N185" t="s">
        <v>24</v>
      </c>
      <c r="O185" t="s">
        <v>899</v>
      </c>
      <c r="P185" t="s">
        <v>3</v>
      </c>
      <c r="Q185" t="s">
        <v>3</v>
      </c>
      <c r="R185" t="s">
        <v>3</v>
      </c>
      <c r="S185" t="s">
        <v>901</v>
      </c>
      <c r="T185" t="s">
        <v>902</v>
      </c>
      <c r="U185" t="s">
        <v>898</v>
      </c>
    </row>
    <row r="186" spans="1:21" x14ac:dyDescent="0.2">
      <c r="A186">
        <v>501</v>
      </c>
      <c r="B186">
        <v>1</v>
      </c>
      <c r="C186" t="s">
        <v>3</v>
      </c>
      <c r="D186" t="s">
        <v>24</v>
      </c>
      <c r="E186" t="s">
        <v>25</v>
      </c>
      <c r="F186" t="s">
        <v>25</v>
      </c>
      <c r="G186" t="s">
        <v>25</v>
      </c>
      <c r="H186" t="s">
        <v>3</v>
      </c>
      <c r="I186" t="s">
        <v>25</v>
      </c>
      <c r="J186" t="s">
        <v>25</v>
      </c>
      <c r="K186" t="s">
        <v>3</v>
      </c>
      <c r="L186" t="s">
        <v>3</v>
      </c>
      <c r="M186" t="s">
        <v>3</v>
      </c>
      <c r="N186" t="s">
        <v>24</v>
      </c>
      <c r="O186" t="s">
        <v>25</v>
      </c>
      <c r="P186" t="s">
        <v>3</v>
      </c>
      <c r="Q186" t="s">
        <v>3</v>
      </c>
      <c r="R186" t="s">
        <v>3</v>
      </c>
      <c r="S186" t="s">
        <v>887</v>
      </c>
      <c r="T186" t="s">
        <v>888</v>
      </c>
      <c r="U186" t="s">
        <v>889</v>
      </c>
    </row>
    <row r="187" spans="1:21" x14ac:dyDescent="0.2">
      <c r="A187">
        <v>502</v>
      </c>
      <c r="B187">
        <v>1</v>
      </c>
      <c r="C187" t="s">
        <v>3</v>
      </c>
      <c r="D187" t="s">
        <v>24</v>
      </c>
      <c r="E187" t="s">
        <v>899</v>
      </c>
      <c r="F187" t="s">
        <v>899</v>
      </c>
      <c r="G187" t="s">
        <v>900</v>
      </c>
      <c r="H187" t="s">
        <v>3</v>
      </c>
      <c r="I187" t="s">
        <v>900</v>
      </c>
      <c r="J187" t="s">
        <v>899</v>
      </c>
      <c r="K187" t="s">
        <v>3</v>
      </c>
      <c r="L187" t="s">
        <v>3</v>
      </c>
      <c r="M187" t="s">
        <v>3</v>
      </c>
      <c r="N187" t="s">
        <v>24</v>
      </c>
      <c r="O187" t="s">
        <v>899</v>
      </c>
      <c r="P187" t="s">
        <v>3</v>
      </c>
      <c r="Q187" t="s">
        <v>3</v>
      </c>
      <c r="R187" t="s">
        <v>3</v>
      </c>
      <c r="S187" t="s">
        <v>901</v>
      </c>
      <c r="T187" t="s">
        <v>902</v>
      </c>
      <c r="U187" t="s">
        <v>898</v>
      </c>
    </row>
    <row r="188" spans="1:21" x14ac:dyDescent="0.2">
      <c r="A188">
        <v>502</v>
      </c>
      <c r="B188">
        <v>1</v>
      </c>
      <c r="C188" t="s">
        <v>3</v>
      </c>
      <c r="D188" t="s">
        <v>24</v>
      </c>
      <c r="E188" t="s">
        <v>25</v>
      </c>
      <c r="F188" t="s">
        <v>25</v>
      </c>
      <c r="G188" t="s">
        <v>25</v>
      </c>
      <c r="H188" t="s">
        <v>3</v>
      </c>
      <c r="I188" t="s">
        <v>25</v>
      </c>
      <c r="J188" t="s">
        <v>25</v>
      </c>
      <c r="K188" t="s">
        <v>3</v>
      </c>
      <c r="L188" t="s">
        <v>3</v>
      </c>
      <c r="M188" t="s">
        <v>3</v>
      </c>
      <c r="N188" t="s">
        <v>24</v>
      </c>
      <c r="O188" t="s">
        <v>25</v>
      </c>
      <c r="P188" t="s">
        <v>3</v>
      </c>
      <c r="Q188" t="s">
        <v>3</v>
      </c>
      <c r="R188" t="s">
        <v>3</v>
      </c>
      <c r="S188" t="s">
        <v>887</v>
      </c>
      <c r="T188" t="s">
        <v>888</v>
      </c>
      <c r="U188" t="s">
        <v>889</v>
      </c>
    </row>
    <row r="189" spans="1:21" x14ac:dyDescent="0.2">
      <c r="A189">
        <v>503</v>
      </c>
      <c r="B189">
        <v>1</v>
      </c>
      <c r="C189" t="s">
        <v>3</v>
      </c>
      <c r="D189" t="s">
        <v>24</v>
      </c>
      <c r="E189" t="s">
        <v>899</v>
      </c>
      <c r="F189" t="s">
        <v>899</v>
      </c>
      <c r="G189" t="s">
        <v>900</v>
      </c>
      <c r="H189" t="s">
        <v>3</v>
      </c>
      <c r="I189" t="s">
        <v>900</v>
      </c>
      <c r="J189" t="s">
        <v>899</v>
      </c>
      <c r="K189" t="s">
        <v>3</v>
      </c>
      <c r="L189" t="s">
        <v>3</v>
      </c>
      <c r="M189" t="s">
        <v>3</v>
      </c>
      <c r="N189" t="s">
        <v>24</v>
      </c>
      <c r="O189" t="s">
        <v>899</v>
      </c>
      <c r="P189" t="s">
        <v>3</v>
      </c>
      <c r="Q189" t="s">
        <v>3</v>
      </c>
      <c r="R189" t="s">
        <v>3</v>
      </c>
      <c r="S189" t="s">
        <v>901</v>
      </c>
      <c r="T189" t="s">
        <v>902</v>
      </c>
      <c r="U189" t="s">
        <v>898</v>
      </c>
    </row>
    <row r="190" spans="1:21" x14ac:dyDescent="0.2">
      <c r="A190">
        <v>503</v>
      </c>
      <c r="B190">
        <v>1</v>
      </c>
      <c r="C190" t="s">
        <v>3</v>
      </c>
      <c r="D190" t="s">
        <v>24</v>
      </c>
      <c r="E190" t="s">
        <v>25</v>
      </c>
      <c r="F190" t="s">
        <v>25</v>
      </c>
      <c r="G190" t="s">
        <v>25</v>
      </c>
      <c r="H190" t="s">
        <v>3</v>
      </c>
      <c r="I190" t="s">
        <v>25</v>
      </c>
      <c r="J190" t="s">
        <v>25</v>
      </c>
      <c r="K190" t="s">
        <v>3</v>
      </c>
      <c r="L190" t="s">
        <v>3</v>
      </c>
      <c r="M190" t="s">
        <v>3</v>
      </c>
      <c r="N190" t="s">
        <v>24</v>
      </c>
      <c r="O190" t="s">
        <v>25</v>
      </c>
      <c r="P190" t="s">
        <v>3</v>
      </c>
      <c r="Q190" t="s">
        <v>3</v>
      </c>
      <c r="R190" t="s">
        <v>3</v>
      </c>
      <c r="S190" t="s">
        <v>887</v>
      </c>
      <c r="T190" t="s">
        <v>888</v>
      </c>
      <c r="U190" t="s">
        <v>889</v>
      </c>
    </row>
    <row r="191" spans="1:21" x14ac:dyDescent="0.2">
      <c r="A191">
        <v>520</v>
      </c>
      <c r="B191">
        <v>1</v>
      </c>
      <c r="C191" t="s">
        <v>3</v>
      </c>
      <c r="D191" t="s">
        <v>24</v>
      </c>
      <c r="E191" t="s">
        <v>899</v>
      </c>
      <c r="F191" t="s">
        <v>899</v>
      </c>
      <c r="G191" t="s">
        <v>900</v>
      </c>
      <c r="H191" t="s">
        <v>3</v>
      </c>
      <c r="I191" t="s">
        <v>900</v>
      </c>
      <c r="J191" t="s">
        <v>899</v>
      </c>
      <c r="K191" t="s">
        <v>3</v>
      </c>
      <c r="L191" t="s">
        <v>3</v>
      </c>
      <c r="M191" t="s">
        <v>3</v>
      </c>
      <c r="N191" t="s">
        <v>24</v>
      </c>
      <c r="O191" t="s">
        <v>899</v>
      </c>
      <c r="P191" t="s">
        <v>3</v>
      </c>
      <c r="Q191" t="s">
        <v>3</v>
      </c>
      <c r="R191" t="s">
        <v>3</v>
      </c>
      <c r="S191" t="s">
        <v>901</v>
      </c>
      <c r="T191" t="s">
        <v>902</v>
      </c>
      <c r="U191" t="s">
        <v>898</v>
      </c>
    </row>
    <row r="192" spans="1:21" x14ac:dyDescent="0.2">
      <c r="A192">
        <v>520</v>
      </c>
      <c r="B192">
        <v>1</v>
      </c>
      <c r="C192" t="s">
        <v>3</v>
      </c>
      <c r="D192" t="s">
        <v>24</v>
      </c>
      <c r="E192" t="s">
        <v>25</v>
      </c>
      <c r="F192" t="s">
        <v>25</v>
      </c>
      <c r="G192" t="s">
        <v>25</v>
      </c>
      <c r="H192" t="s">
        <v>3</v>
      </c>
      <c r="I192" t="s">
        <v>25</v>
      </c>
      <c r="J192" t="s">
        <v>25</v>
      </c>
      <c r="K192" t="s">
        <v>3</v>
      </c>
      <c r="L192" t="s">
        <v>3</v>
      </c>
      <c r="M192" t="s">
        <v>3</v>
      </c>
      <c r="N192" t="s">
        <v>24</v>
      </c>
      <c r="O192" t="s">
        <v>25</v>
      </c>
      <c r="P192" t="s">
        <v>3</v>
      </c>
      <c r="Q192" t="s">
        <v>3</v>
      </c>
      <c r="R192" t="s">
        <v>3</v>
      </c>
      <c r="S192" t="s">
        <v>887</v>
      </c>
      <c r="T192" t="s">
        <v>888</v>
      </c>
      <c r="U192" t="s">
        <v>889</v>
      </c>
    </row>
    <row r="193" spans="1:21" x14ac:dyDescent="0.2">
      <c r="A193">
        <v>521</v>
      </c>
      <c r="B193">
        <v>1</v>
      </c>
      <c r="C193" t="s">
        <v>3</v>
      </c>
      <c r="D193" t="s">
        <v>24</v>
      </c>
      <c r="E193" t="s">
        <v>899</v>
      </c>
      <c r="F193" t="s">
        <v>899</v>
      </c>
      <c r="G193" t="s">
        <v>900</v>
      </c>
      <c r="H193" t="s">
        <v>3</v>
      </c>
      <c r="I193" t="s">
        <v>900</v>
      </c>
      <c r="J193" t="s">
        <v>899</v>
      </c>
      <c r="K193" t="s">
        <v>3</v>
      </c>
      <c r="L193" t="s">
        <v>3</v>
      </c>
      <c r="M193" t="s">
        <v>3</v>
      </c>
      <c r="N193" t="s">
        <v>24</v>
      </c>
      <c r="O193" t="s">
        <v>899</v>
      </c>
      <c r="P193" t="s">
        <v>3</v>
      </c>
      <c r="Q193" t="s">
        <v>3</v>
      </c>
      <c r="R193" t="s">
        <v>3</v>
      </c>
      <c r="S193" t="s">
        <v>901</v>
      </c>
      <c r="T193" t="s">
        <v>902</v>
      </c>
      <c r="U193" t="s">
        <v>898</v>
      </c>
    </row>
    <row r="194" spans="1:21" x14ac:dyDescent="0.2">
      <c r="A194">
        <v>521</v>
      </c>
      <c r="B194">
        <v>1</v>
      </c>
      <c r="C194" t="s">
        <v>3</v>
      </c>
      <c r="D194" t="s">
        <v>24</v>
      </c>
      <c r="E194" t="s">
        <v>25</v>
      </c>
      <c r="F194" t="s">
        <v>25</v>
      </c>
      <c r="G194" t="s">
        <v>25</v>
      </c>
      <c r="H194" t="s">
        <v>3</v>
      </c>
      <c r="I194" t="s">
        <v>25</v>
      </c>
      <c r="J194" t="s">
        <v>25</v>
      </c>
      <c r="K194" t="s">
        <v>3</v>
      </c>
      <c r="L194" t="s">
        <v>3</v>
      </c>
      <c r="M194" t="s">
        <v>3</v>
      </c>
      <c r="N194" t="s">
        <v>24</v>
      </c>
      <c r="O194" t="s">
        <v>25</v>
      </c>
      <c r="P194" t="s">
        <v>3</v>
      </c>
      <c r="Q194" t="s">
        <v>3</v>
      </c>
      <c r="R194" t="s">
        <v>3</v>
      </c>
      <c r="S194" t="s">
        <v>887</v>
      </c>
      <c r="T194" t="s">
        <v>888</v>
      </c>
      <c r="U194" t="s">
        <v>889</v>
      </c>
    </row>
    <row r="195" spans="1:21" x14ac:dyDescent="0.2">
      <c r="A195">
        <v>524</v>
      </c>
      <c r="B195">
        <v>1</v>
      </c>
      <c r="C195" t="s">
        <v>3</v>
      </c>
      <c r="D195" t="s">
        <v>24</v>
      </c>
      <c r="E195" t="s">
        <v>899</v>
      </c>
      <c r="F195" t="s">
        <v>899</v>
      </c>
      <c r="G195" t="s">
        <v>900</v>
      </c>
      <c r="H195" t="s">
        <v>3</v>
      </c>
      <c r="I195" t="s">
        <v>900</v>
      </c>
      <c r="J195" t="s">
        <v>899</v>
      </c>
      <c r="K195" t="s">
        <v>3</v>
      </c>
      <c r="L195" t="s">
        <v>3</v>
      </c>
      <c r="M195" t="s">
        <v>3</v>
      </c>
      <c r="N195" t="s">
        <v>24</v>
      </c>
      <c r="O195" t="s">
        <v>899</v>
      </c>
      <c r="P195" t="s">
        <v>3</v>
      </c>
      <c r="Q195" t="s">
        <v>3</v>
      </c>
      <c r="R195" t="s">
        <v>3</v>
      </c>
      <c r="S195" t="s">
        <v>901</v>
      </c>
      <c r="T195" t="s">
        <v>902</v>
      </c>
      <c r="U195" t="s">
        <v>898</v>
      </c>
    </row>
    <row r="196" spans="1:21" x14ac:dyDescent="0.2">
      <c r="A196">
        <v>524</v>
      </c>
      <c r="B196">
        <v>1</v>
      </c>
      <c r="C196" t="s">
        <v>3</v>
      </c>
      <c r="D196" t="s">
        <v>24</v>
      </c>
      <c r="E196" t="s">
        <v>25</v>
      </c>
      <c r="F196" t="s">
        <v>25</v>
      </c>
      <c r="G196" t="s">
        <v>25</v>
      </c>
      <c r="H196" t="s">
        <v>3</v>
      </c>
      <c r="I196" t="s">
        <v>25</v>
      </c>
      <c r="J196" t="s">
        <v>25</v>
      </c>
      <c r="K196" t="s">
        <v>3</v>
      </c>
      <c r="L196" t="s">
        <v>3</v>
      </c>
      <c r="M196" t="s">
        <v>3</v>
      </c>
      <c r="N196" t="s">
        <v>24</v>
      </c>
      <c r="O196" t="s">
        <v>25</v>
      </c>
      <c r="P196" t="s">
        <v>3</v>
      </c>
      <c r="Q196" t="s">
        <v>3</v>
      </c>
      <c r="R196" t="s">
        <v>3</v>
      </c>
      <c r="S196" t="s">
        <v>887</v>
      </c>
      <c r="T196" t="s">
        <v>888</v>
      </c>
      <c r="U196" t="s">
        <v>889</v>
      </c>
    </row>
    <row r="197" spans="1:21" x14ac:dyDescent="0.2">
      <c r="A197">
        <v>525</v>
      </c>
      <c r="B197">
        <v>1</v>
      </c>
      <c r="C197" t="s">
        <v>3</v>
      </c>
      <c r="D197" t="s">
        <v>24</v>
      </c>
      <c r="E197" t="s">
        <v>899</v>
      </c>
      <c r="F197" t="s">
        <v>899</v>
      </c>
      <c r="G197" t="s">
        <v>900</v>
      </c>
      <c r="H197" t="s">
        <v>3</v>
      </c>
      <c r="I197" t="s">
        <v>900</v>
      </c>
      <c r="J197" t="s">
        <v>899</v>
      </c>
      <c r="K197" t="s">
        <v>3</v>
      </c>
      <c r="L197" t="s">
        <v>3</v>
      </c>
      <c r="M197" t="s">
        <v>3</v>
      </c>
      <c r="N197" t="s">
        <v>24</v>
      </c>
      <c r="O197" t="s">
        <v>899</v>
      </c>
      <c r="P197" t="s">
        <v>3</v>
      </c>
      <c r="Q197" t="s">
        <v>3</v>
      </c>
      <c r="R197" t="s">
        <v>3</v>
      </c>
      <c r="S197" t="s">
        <v>901</v>
      </c>
      <c r="T197" t="s">
        <v>902</v>
      </c>
      <c r="U197" t="s">
        <v>898</v>
      </c>
    </row>
    <row r="198" spans="1:21" x14ac:dyDescent="0.2">
      <c r="A198">
        <v>525</v>
      </c>
      <c r="B198">
        <v>1</v>
      </c>
      <c r="C198" t="s">
        <v>3</v>
      </c>
      <c r="D198" t="s">
        <v>24</v>
      </c>
      <c r="E198" t="s">
        <v>25</v>
      </c>
      <c r="F198" t="s">
        <v>25</v>
      </c>
      <c r="G198" t="s">
        <v>25</v>
      </c>
      <c r="H198" t="s">
        <v>3</v>
      </c>
      <c r="I198" t="s">
        <v>25</v>
      </c>
      <c r="J198" t="s">
        <v>25</v>
      </c>
      <c r="K198" t="s">
        <v>3</v>
      </c>
      <c r="L198" t="s">
        <v>3</v>
      </c>
      <c r="M198" t="s">
        <v>3</v>
      </c>
      <c r="N198" t="s">
        <v>24</v>
      </c>
      <c r="O198" t="s">
        <v>25</v>
      </c>
      <c r="P198" t="s">
        <v>3</v>
      </c>
      <c r="Q198" t="s">
        <v>3</v>
      </c>
      <c r="R198" t="s">
        <v>3</v>
      </c>
      <c r="S198" t="s">
        <v>887</v>
      </c>
      <c r="T198" t="s">
        <v>888</v>
      </c>
      <c r="U198" t="s">
        <v>889</v>
      </c>
    </row>
    <row r="199" spans="1:21" x14ac:dyDescent="0.2">
      <c r="A199">
        <v>565</v>
      </c>
      <c r="B199">
        <v>1</v>
      </c>
      <c r="C199" t="s">
        <v>3</v>
      </c>
      <c r="D199" t="s">
        <v>24</v>
      </c>
      <c r="E199" t="s">
        <v>899</v>
      </c>
      <c r="F199" t="s">
        <v>899</v>
      </c>
      <c r="G199" t="s">
        <v>900</v>
      </c>
      <c r="H199" t="s">
        <v>3</v>
      </c>
      <c r="I199" t="s">
        <v>900</v>
      </c>
      <c r="J199" t="s">
        <v>899</v>
      </c>
      <c r="K199" t="s">
        <v>3</v>
      </c>
      <c r="L199" t="s">
        <v>3</v>
      </c>
      <c r="M199" t="s">
        <v>3</v>
      </c>
      <c r="N199" t="s">
        <v>24</v>
      </c>
      <c r="O199" t="s">
        <v>899</v>
      </c>
      <c r="P199" t="s">
        <v>3</v>
      </c>
      <c r="Q199" t="s">
        <v>3</v>
      </c>
      <c r="R199" t="s">
        <v>3</v>
      </c>
      <c r="S199" t="s">
        <v>901</v>
      </c>
      <c r="T199" t="s">
        <v>902</v>
      </c>
      <c r="U199" t="s">
        <v>898</v>
      </c>
    </row>
    <row r="200" spans="1:21" x14ac:dyDescent="0.2">
      <c r="A200">
        <v>565</v>
      </c>
      <c r="B200">
        <v>1</v>
      </c>
      <c r="C200" t="s">
        <v>3</v>
      </c>
      <c r="D200" t="s">
        <v>24</v>
      </c>
      <c r="E200" t="s">
        <v>25</v>
      </c>
      <c r="F200" t="s">
        <v>25</v>
      </c>
      <c r="G200" t="s">
        <v>25</v>
      </c>
      <c r="H200" t="s">
        <v>3</v>
      </c>
      <c r="I200" t="s">
        <v>25</v>
      </c>
      <c r="J200" t="s">
        <v>25</v>
      </c>
      <c r="K200" t="s">
        <v>3</v>
      </c>
      <c r="L200" t="s">
        <v>3</v>
      </c>
      <c r="M200" t="s">
        <v>3</v>
      </c>
      <c r="N200" t="s">
        <v>24</v>
      </c>
      <c r="O200" t="s">
        <v>25</v>
      </c>
      <c r="P200" t="s">
        <v>3</v>
      </c>
      <c r="Q200" t="s">
        <v>3</v>
      </c>
      <c r="R200" t="s">
        <v>3</v>
      </c>
      <c r="S200" t="s">
        <v>887</v>
      </c>
      <c r="T200" t="s">
        <v>888</v>
      </c>
      <c r="U200" t="s">
        <v>889</v>
      </c>
    </row>
    <row r="201" spans="1:21" x14ac:dyDescent="0.2">
      <c r="A201">
        <v>566</v>
      </c>
      <c r="B201">
        <v>1</v>
      </c>
      <c r="C201" t="s">
        <v>3</v>
      </c>
      <c r="D201" t="s">
        <v>24</v>
      </c>
      <c r="E201" t="s">
        <v>899</v>
      </c>
      <c r="F201" t="s">
        <v>899</v>
      </c>
      <c r="G201" t="s">
        <v>900</v>
      </c>
      <c r="H201" t="s">
        <v>3</v>
      </c>
      <c r="I201" t="s">
        <v>900</v>
      </c>
      <c r="J201" t="s">
        <v>899</v>
      </c>
      <c r="K201" t="s">
        <v>3</v>
      </c>
      <c r="L201" t="s">
        <v>3</v>
      </c>
      <c r="M201" t="s">
        <v>3</v>
      </c>
      <c r="N201" t="s">
        <v>24</v>
      </c>
      <c r="O201" t="s">
        <v>899</v>
      </c>
      <c r="P201" t="s">
        <v>3</v>
      </c>
      <c r="Q201" t="s">
        <v>3</v>
      </c>
      <c r="R201" t="s">
        <v>3</v>
      </c>
      <c r="S201" t="s">
        <v>901</v>
      </c>
      <c r="T201" t="s">
        <v>902</v>
      </c>
      <c r="U201" t="s">
        <v>898</v>
      </c>
    </row>
    <row r="202" spans="1:21" x14ac:dyDescent="0.2">
      <c r="A202">
        <v>566</v>
      </c>
      <c r="B202">
        <v>1</v>
      </c>
      <c r="C202" t="s">
        <v>3</v>
      </c>
      <c r="D202" t="s">
        <v>24</v>
      </c>
      <c r="E202" t="s">
        <v>25</v>
      </c>
      <c r="F202" t="s">
        <v>25</v>
      </c>
      <c r="G202" t="s">
        <v>25</v>
      </c>
      <c r="H202" t="s">
        <v>3</v>
      </c>
      <c r="I202" t="s">
        <v>25</v>
      </c>
      <c r="J202" t="s">
        <v>25</v>
      </c>
      <c r="K202" t="s">
        <v>3</v>
      </c>
      <c r="L202" t="s">
        <v>3</v>
      </c>
      <c r="M202" t="s">
        <v>3</v>
      </c>
      <c r="N202" t="s">
        <v>24</v>
      </c>
      <c r="O202" t="s">
        <v>25</v>
      </c>
      <c r="P202" t="s">
        <v>3</v>
      </c>
      <c r="Q202" t="s">
        <v>3</v>
      </c>
      <c r="R202" t="s">
        <v>3</v>
      </c>
      <c r="S202" t="s">
        <v>887</v>
      </c>
      <c r="T202" t="s">
        <v>888</v>
      </c>
      <c r="U202" t="s">
        <v>889</v>
      </c>
    </row>
    <row r="203" spans="1:21" x14ac:dyDescent="0.2">
      <c r="A203">
        <v>573</v>
      </c>
      <c r="B203">
        <v>1</v>
      </c>
      <c r="C203" t="s">
        <v>3</v>
      </c>
      <c r="D203" t="s">
        <v>24</v>
      </c>
      <c r="E203" t="s">
        <v>899</v>
      </c>
      <c r="F203" t="s">
        <v>899</v>
      </c>
      <c r="G203" t="s">
        <v>900</v>
      </c>
      <c r="H203" t="s">
        <v>3</v>
      </c>
      <c r="I203" t="s">
        <v>900</v>
      </c>
      <c r="J203" t="s">
        <v>899</v>
      </c>
      <c r="K203" t="s">
        <v>3</v>
      </c>
      <c r="L203" t="s">
        <v>3</v>
      </c>
      <c r="M203" t="s">
        <v>3</v>
      </c>
      <c r="N203" t="s">
        <v>24</v>
      </c>
      <c r="O203" t="s">
        <v>899</v>
      </c>
      <c r="P203" t="s">
        <v>3</v>
      </c>
      <c r="Q203" t="s">
        <v>3</v>
      </c>
      <c r="R203" t="s">
        <v>3</v>
      </c>
      <c r="S203" t="s">
        <v>901</v>
      </c>
      <c r="T203" t="s">
        <v>902</v>
      </c>
      <c r="U203" t="s">
        <v>898</v>
      </c>
    </row>
    <row r="204" spans="1:21" x14ac:dyDescent="0.2">
      <c r="A204">
        <v>573</v>
      </c>
      <c r="B204">
        <v>1</v>
      </c>
      <c r="C204" t="s">
        <v>3</v>
      </c>
      <c r="D204" t="s">
        <v>24</v>
      </c>
      <c r="E204" t="s">
        <v>25</v>
      </c>
      <c r="F204" t="s">
        <v>25</v>
      </c>
      <c r="G204" t="s">
        <v>25</v>
      </c>
      <c r="H204" t="s">
        <v>3</v>
      </c>
      <c r="I204" t="s">
        <v>25</v>
      </c>
      <c r="J204" t="s">
        <v>25</v>
      </c>
      <c r="K204" t="s">
        <v>3</v>
      </c>
      <c r="L204" t="s">
        <v>3</v>
      </c>
      <c r="M204" t="s">
        <v>3</v>
      </c>
      <c r="N204" t="s">
        <v>24</v>
      </c>
      <c r="O204" t="s">
        <v>25</v>
      </c>
      <c r="P204" t="s">
        <v>3</v>
      </c>
      <c r="Q204" t="s">
        <v>3</v>
      </c>
      <c r="R204" t="s">
        <v>3</v>
      </c>
      <c r="S204" t="s">
        <v>887</v>
      </c>
      <c r="T204" t="s">
        <v>888</v>
      </c>
      <c r="U204" t="s">
        <v>889</v>
      </c>
    </row>
    <row r="205" spans="1:21" x14ac:dyDescent="0.2">
      <c r="A205">
        <v>574</v>
      </c>
      <c r="B205">
        <v>1</v>
      </c>
      <c r="C205" t="s">
        <v>3</v>
      </c>
      <c r="D205" t="s">
        <v>24</v>
      </c>
      <c r="E205" t="s">
        <v>899</v>
      </c>
      <c r="F205" t="s">
        <v>899</v>
      </c>
      <c r="G205" t="s">
        <v>900</v>
      </c>
      <c r="H205" t="s">
        <v>3</v>
      </c>
      <c r="I205" t="s">
        <v>900</v>
      </c>
      <c r="J205" t="s">
        <v>899</v>
      </c>
      <c r="K205" t="s">
        <v>3</v>
      </c>
      <c r="L205" t="s">
        <v>3</v>
      </c>
      <c r="M205" t="s">
        <v>3</v>
      </c>
      <c r="N205" t="s">
        <v>24</v>
      </c>
      <c r="O205" t="s">
        <v>899</v>
      </c>
      <c r="P205" t="s">
        <v>3</v>
      </c>
      <c r="Q205" t="s">
        <v>3</v>
      </c>
      <c r="R205" t="s">
        <v>3</v>
      </c>
      <c r="S205" t="s">
        <v>901</v>
      </c>
      <c r="T205" t="s">
        <v>902</v>
      </c>
      <c r="U205" t="s">
        <v>898</v>
      </c>
    </row>
    <row r="206" spans="1:21" x14ac:dyDescent="0.2">
      <c r="A206">
        <v>574</v>
      </c>
      <c r="B206">
        <v>1</v>
      </c>
      <c r="C206" t="s">
        <v>3</v>
      </c>
      <c r="D206" t="s">
        <v>24</v>
      </c>
      <c r="E206" t="s">
        <v>25</v>
      </c>
      <c r="F206" t="s">
        <v>25</v>
      </c>
      <c r="G206" t="s">
        <v>25</v>
      </c>
      <c r="H206" t="s">
        <v>3</v>
      </c>
      <c r="I206" t="s">
        <v>25</v>
      </c>
      <c r="J206" t="s">
        <v>25</v>
      </c>
      <c r="K206" t="s">
        <v>3</v>
      </c>
      <c r="L206" t="s">
        <v>3</v>
      </c>
      <c r="M206" t="s">
        <v>3</v>
      </c>
      <c r="N206" t="s">
        <v>24</v>
      </c>
      <c r="O206" t="s">
        <v>25</v>
      </c>
      <c r="P206" t="s">
        <v>3</v>
      </c>
      <c r="Q206" t="s">
        <v>3</v>
      </c>
      <c r="R206" t="s">
        <v>3</v>
      </c>
      <c r="S206" t="s">
        <v>887</v>
      </c>
      <c r="T206" t="s">
        <v>888</v>
      </c>
      <c r="U206" t="s">
        <v>889</v>
      </c>
    </row>
    <row r="207" spans="1:21" x14ac:dyDescent="0.2">
      <c r="A207">
        <v>581</v>
      </c>
      <c r="B207">
        <v>1</v>
      </c>
      <c r="C207" t="s">
        <v>3</v>
      </c>
      <c r="D207" t="s">
        <v>24</v>
      </c>
      <c r="E207" t="s">
        <v>899</v>
      </c>
      <c r="F207" t="s">
        <v>899</v>
      </c>
      <c r="G207" t="s">
        <v>900</v>
      </c>
      <c r="H207" t="s">
        <v>3</v>
      </c>
      <c r="I207" t="s">
        <v>900</v>
      </c>
      <c r="J207" t="s">
        <v>899</v>
      </c>
      <c r="K207" t="s">
        <v>3</v>
      </c>
      <c r="L207" t="s">
        <v>3</v>
      </c>
      <c r="M207" t="s">
        <v>3</v>
      </c>
      <c r="N207" t="s">
        <v>24</v>
      </c>
      <c r="O207" t="s">
        <v>899</v>
      </c>
      <c r="P207" t="s">
        <v>3</v>
      </c>
      <c r="Q207" t="s">
        <v>3</v>
      </c>
      <c r="R207" t="s">
        <v>3</v>
      </c>
      <c r="S207" t="s">
        <v>901</v>
      </c>
      <c r="T207" t="s">
        <v>902</v>
      </c>
      <c r="U207" t="s">
        <v>898</v>
      </c>
    </row>
    <row r="208" spans="1:21" x14ac:dyDescent="0.2">
      <c r="A208">
        <v>581</v>
      </c>
      <c r="B208">
        <v>1</v>
      </c>
      <c r="C208" t="s">
        <v>3</v>
      </c>
      <c r="D208" t="s">
        <v>24</v>
      </c>
      <c r="E208" t="s">
        <v>25</v>
      </c>
      <c r="F208" t="s">
        <v>25</v>
      </c>
      <c r="G208" t="s">
        <v>25</v>
      </c>
      <c r="H208" t="s">
        <v>3</v>
      </c>
      <c r="I208" t="s">
        <v>25</v>
      </c>
      <c r="J208" t="s">
        <v>25</v>
      </c>
      <c r="K208" t="s">
        <v>3</v>
      </c>
      <c r="L208" t="s">
        <v>3</v>
      </c>
      <c r="M208" t="s">
        <v>3</v>
      </c>
      <c r="N208" t="s">
        <v>24</v>
      </c>
      <c r="O208" t="s">
        <v>25</v>
      </c>
      <c r="P208" t="s">
        <v>3</v>
      </c>
      <c r="Q208" t="s">
        <v>3</v>
      </c>
      <c r="R208" t="s">
        <v>3</v>
      </c>
      <c r="S208" t="s">
        <v>887</v>
      </c>
      <c r="T208" t="s">
        <v>888</v>
      </c>
      <c r="U208" t="s">
        <v>889</v>
      </c>
    </row>
    <row r="209" spans="1:21" x14ac:dyDescent="0.2">
      <c r="A209">
        <v>582</v>
      </c>
      <c r="B209">
        <v>1</v>
      </c>
      <c r="C209" t="s">
        <v>3</v>
      </c>
      <c r="D209" t="s">
        <v>24</v>
      </c>
      <c r="E209" t="s">
        <v>899</v>
      </c>
      <c r="F209" t="s">
        <v>899</v>
      </c>
      <c r="G209" t="s">
        <v>900</v>
      </c>
      <c r="H209" t="s">
        <v>3</v>
      </c>
      <c r="I209" t="s">
        <v>900</v>
      </c>
      <c r="J209" t="s">
        <v>899</v>
      </c>
      <c r="K209" t="s">
        <v>3</v>
      </c>
      <c r="L209" t="s">
        <v>3</v>
      </c>
      <c r="M209" t="s">
        <v>3</v>
      </c>
      <c r="N209" t="s">
        <v>24</v>
      </c>
      <c r="O209" t="s">
        <v>899</v>
      </c>
      <c r="P209" t="s">
        <v>3</v>
      </c>
      <c r="Q209" t="s">
        <v>3</v>
      </c>
      <c r="R209" t="s">
        <v>3</v>
      </c>
      <c r="S209" t="s">
        <v>901</v>
      </c>
      <c r="T209" t="s">
        <v>902</v>
      </c>
      <c r="U209" t="s">
        <v>898</v>
      </c>
    </row>
    <row r="210" spans="1:21" x14ac:dyDescent="0.2">
      <c r="A210">
        <v>582</v>
      </c>
      <c r="B210">
        <v>1</v>
      </c>
      <c r="C210" t="s">
        <v>3</v>
      </c>
      <c r="D210" t="s">
        <v>24</v>
      </c>
      <c r="E210" t="s">
        <v>25</v>
      </c>
      <c r="F210" t="s">
        <v>25</v>
      </c>
      <c r="G210" t="s">
        <v>25</v>
      </c>
      <c r="H210" t="s">
        <v>3</v>
      </c>
      <c r="I210" t="s">
        <v>25</v>
      </c>
      <c r="J210" t="s">
        <v>25</v>
      </c>
      <c r="K210" t="s">
        <v>3</v>
      </c>
      <c r="L210" t="s">
        <v>3</v>
      </c>
      <c r="M210" t="s">
        <v>3</v>
      </c>
      <c r="N210" t="s">
        <v>24</v>
      </c>
      <c r="O210" t="s">
        <v>25</v>
      </c>
      <c r="P210" t="s">
        <v>3</v>
      </c>
      <c r="Q210" t="s">
        <v>3</v>
      </c>
      <c r="R210" t="s">
        <v>3</v>
      </c>
      <c r="S210" t="s">
        <v>887</v>
      </c>
      <c r="T210" t="s">
        <v>888</v>
      </c>
      <c r="U210" t="s">
        <v>889</v>
      </c>
    </row>
    <row r="211" spans="1:21" x14ac:dyDescent="0.2">
      <c r="A211">
        <v>585</v>
      </c>
      <c r="B211">
        <v>1</v>
      </c>
      <c r="C211" t="s">
        <v>3</v>
      </c>
      <c r="D211" t="s">
        <v>24</v>
      </c>
      <c r="E211" t="s">
        <v>899</v>
      </c>
      <c r="F211" t="s">
        <v>899</v>
      </c>
      <c r="G211" t="s">
        <v>900</v>
      </c>
      <c r="H211" t="s">
        <v>3</v>
      </c>
      <c r="I211" t="s">
        <v>900</v>
      </c>
      <c r="J211" t="s">
        <v>899</v>
      </c>
      <c r="K211" t="s">
        <v>3</v>
      </c>
      <c r="L211" t="s">
        <v>3</v>
      </c>
      <c r="M211" t="s">
        <v>3</v>
      </c>
      <c r="N211" t="s">
        <v>24</v>
      </c>
      <c r="O211" t="s">
        <v>899</v>
      </c>
      <c r="P211" t="s">
        <v>3</v>
      </c>
      <c r="Q211" t="s">
        <v>3</v>
      </c>
      <c r="R211" t="s">
        <v>3</v>
      </c>
      <c r="S211" t="s">
        <v>901</v>
      </c>
      <c r="T211" t="s">
        <v>902</v>
      </c>
      <c r="U211" t="s">
        <v>898</v>
      </c>
    </row>
    <row r="212" spans="1:21" x14ac:dyDescent="0.2">
      <c r="A212">
        <v>585</v>
      </c>
      <c r="B212">
        <v>1</v>
      </c>
      <c r="C212" t="s">
        <v>3</v>
      </c>
      <c r="D212" t="s">
        <v>24</v>
      </c>
      <c r="E212" t="s">
        <v>25</v>
      </c>
      <c r="F212" t="s">
        <v>25</v>
      </c>
      <c r="G212" t="s">
        <v>25</v>
      </c>
      <c r="H212" t="s">
        <v>3</v>
      </c>
      <c r="I212" t="s">
        <v>25</v>
      </c>
      <c r="J212" t="s">
        <v>25</v>
      </c>
      <c r="K212" t="s">
        <v>3</v>
      </c>
      <c r="L212" t="s">
        <v>3</v>
      </c>
      <c r="M212" t="s">
        <v>3</v>
      </c>
      <c r="N212" t="s">
        <v>24</v>
      </c>
      <c r="O212" t="s">
        <v>25</v>
      </c>
      <c r="P212" t="s">
        <v>3</v>
      </c>
      <c r="Q212" t="s">
        <v>3</v>
      </c>
      <c r="R212" t="s">
        <v>3</v>
      </c>
      <c r="S212" t="s">
        <v>887</v>
      </c>
      <c r="T212" t="s">
        <v>888</v>
      </c>
      <c r="U212" t="s">
        <v>889</v>
      </c>
    </row>
    <row r="213" spans="1:21" x14ac:dyDescent="0.2">
      <c r="A213">
        <v>586</v>
      </c>
      <c r="B213">
        <v>1</v>
      </c>
      <c r="C213" t="s">
        <v>3</v>
      </c>
      <c r="D213" t="s">
        <v>24</v>
      </c>
      <c r="E213" t="s">
        <v>899</v>
      </c>
      <c r="F213" t="s">
        <v>899</v>
      </c>
      <c r="G213" t="s">
        <v>900</v>
      </c>
      <c r="H213" t="s">
        <v>3</v>
      </c>
      <c r="I213" t="s">
        <v>900</v>
      </c>
      <c r="J213" t="s">
        <v>899</v>
      </c>
      <c r="K213" t="s">
        <v>3</v>
      </c>
      <c r="L213" t="s">
        <v>3</v>
      </c>
      <c r="M213" t="s">
        <v>3</v>
      </c>
      <c r="N213" t="s">
        <v>24</v>
      </c>
      <c r="O213" t="s">
        <v>899</v>
      </c>
      <c r="P213" t="s">
        <v>3</v>
      </c>
      <c r="Q213" t="s">
        <v>3</v>
      </c>
      <c r="R213" t="s">
        <v>3</v>
      </c>
      <c r="S213" t="s">
        <v>901</v>
      </c>
      <c r="T213" t="s">
        <v>902</v>
      </c>
      <c r="U213" t="s">
        <v>898</v>
      </c>
    </row>
    <row r="214" spans="1:21" x14ac:dyDescent="0.2">
      <c r="A214">
        <v>586</v>
      </c>
      <c r="B214">
        <v>1</v>
      </c>
      <c r="C214" t="s">
        <v>3</v>
      </c>
      <c r="D214" t="s">
        <v>24</v>
      </c>
      <c r="E214" t="s">
        <v>25</v>
      </c>
      <c r="F214" t="s">
        <v>25</v>
      </c>
      <c r="G214" t="s">
        <v>25</v>
      </c>
      <c r="H214" t="s">
        <v>3</v>
      </c>
      <c r="I214" t="s">
        <v>25</v>
      </c>
      <c r="J214" t="s">
        <v>25</v>
      </c>
      <c r="K214" t="s">
        <v>3</v>
      </c>
      <c r="L214" t="s">
        <v>3</v>
      </c>
      <c r="M214" t="s">
        <v>3</v>
      </c>
      <c r="N214" t="s">
        <v>24</v>
      </c>
      <c r="O214" t="s">
        <v>25</v>
      </c>
      <c r="P214" t="s">
        <v>3</v>
      </c>
      <c r="Q214" t="s">
        <v>3</v>
      </c>
      <c r="R214" t="s">
        <v>3</v>
      </c>
      <c r="S214" t="s">
        <v>887</v>
      </c>
      <c r="T214" t="s">
        <v>888</v>
      </c>
      <c r="U214" t="s">
        <v>889</v>
      </c>
    </row>
    <row r="215" spans="1:21" x14ac:dyDescent="0.2">
      <c r="A215">
        <v>589</v>
      </c>
      <c r="B215">
        <v>1</v>
      </c>
      <c r="C215" t="s">
        <v>3</v>
      </c>
      <c r="D215" t="s">
        <v>24</v>
      </c>
      <c r="E215" t="s">
        <v>899</v>
      </c>
      <c r="F215" t="s">
        <v>899</v>
      </c>
      <c r="G215" t="s">
        <v>900</v>
      </c>
      <c r="H215" t="s">
        <v>3</v>
      </c>
      <c r="I215" t="s">
        <v>900</v>
      </c>
      <c r="J215" t="s">
        <v>899</v>
      </c>
      <c r="K215" t="s">
        <v>3</v>
      </c>
      <c r="L215" t="s">
        <v>3</v>
      </c>
      <c r="M215" t="s">
        <v>3</v>
      </c>
      <c r="N215" t="s">
        <v>24</v>
      </c>
      <c r="O215" t="s">
        <v>899</v>
      </c>
      <c r="P215" t="s">
        <v>3</v>
      </c>
      <c r="Q215" t="s">
        <v>3</v>
      </c>
      <c r="R215" t="s">
        <v>3</v>
      </c>
      <c r="S215" t="s">
        <v>901</v>
      </c>
      <c r="T215" t="s">
        <v>902</v>
      </c>
      <c r="U215" t="s">
        <v>898</v>
      </c>
    </row>
    <row r="216" spans="1:21" x14ac:dyDescent="0.2">
      <c r="A216">
        <v>589</v>
      </c>
      <c r="B216">
        <v>1</v>
      </c>
      <c r="C216" t="s">
        <v>3</v>
      </c>
      <c r="D216" t="s">
        <v>24</v>
      </c>
      <c r="E216" t="s">
        <v>25</v>
      </c>
      <c r="F216" t="s">
        <v>25</v>
      </c>
      <c r="G216" t="s">
        <v>25</v>
      </c>
      <c r="H216" t="s">
        <v>3</v>
      </c>
      <c r="I216" t="s">
        <v>25</v>
      </c>
      <c r="J216" t="s">
        <v>25</v>
      </c>
      <c r="K216" t="s">
        <v>3</v>
      </c>
      <c r="L216" t="s">
        <v>3</v>
      </c>
      <c r="M216" t="s">
        <v>3</v>
      </c>
      <c r="N216" t="s">
        <v>24</v>
      </c>
      <c r="O216" t="s">
        <v>25</v>
      </c>
      <c r="P216" t="s">
        <v>3</v>
      </c>
      <c r="Q216" t="s">
        <v>3</v>
      </c>
      <c r="R216" t="s">
        <v>3</v>
      </c>
      <c r="S216" t="s">
        <v>887</v>
      </c>
      <c r="T216" t="s">
        <v>888</v>
      </c>
      <c r="U216" t="s">
        <v>889</v>
      </c>
    </row>
    <row r="217" spans="1:21" x14ac:dyDescent="0.2">
      <c r="A217">
        <v>590</v>
      </c>
      <c r="B217">
        <v>1</v>
      </c>
      <c r="C217" t="s">
        <v>3</v>
      </c>
      <c r="D217" t="s">
        <v>24</v>
      </c>
      <c r="E217" t="s">
        <v>899</v>
      </c>
      <c r="F217" t="s">
        <v>899</v>
      </c>
      <c r="G217" t="s">
        <v>900</v>
      </c>
      <c r="H217" t="s">
        <v>3</v>
      </c>
      <c r="I217" t="s">
        <v>900</v>
      </c>
      <c r="J217" t="s">
        <v>899</v>
      </c>
      <c r="K217" t="s">
        <v>3</v>
      </c>
      <c r="L217" t="s">
        <v>3</v>
      </c>
      <c r="M217" t="s">
        <v>3</v>
      </c>
      <c r="N217" t="s">
        <v>24</v>
      </c>
      <c r="O217" t="s">
        <v>899</v>
      </c>
      <c r="P217" t="s">
        <v>3</v>
      </c>
      <c r="Q217" t="s">
        <v>3</v>
      </c>
      <c r="R217" t="s">
        <v>3</v>
      </c>
      <c r="S217" t="s">
        <v>901</v>
      </c>
      <c r="T217" t="s">
        <v>902</v>
      </c>
      <c r="U217" t="s">
        <v>898</v>
      </c>
    </row>
    <row r="218" spans="1:21" x14ac:dyDescent="0.2">
      <c r="A218">
        <v>590</v>
      </c>
      <c r="B218">
        <v>1</v>
      </c>
      <c r="C218" t="s">
        <v>3</v>
      </c>
      <c r="D218" t="s">
        <v>24</v>
      </c>
      <c r="E218" t="s">
        <v>25</v>
      </c>
      <c r="F218" t="s">
        <v>25</v>
      </c>
      <c r="G218" t="s">
        <v>25</v>
      </c>
      <c r="H218" t="s">
        <v>3</v>
      </c>
      <c r="I218" t="s">
        <v>25</v>
      </c>
      <c r="J218" t="s">
        <v>25</v>
      </c>
      <c r="K218" t="s">
        <v>3</v>
      </c>
      <c r="L218" t="s">
        <v>3</v>
      </c>
      <c r="M218" t="s">
        <v>3</v>
      </c>
      <c r="N218" t="s">
        <v>24</v>
      </c>
      <c r="O218" t="s">
        <v>25</v>
      </c>
      <c r="P218" t="s">
        <v>3</v>
      </c>
      <c r="Q218" t="s">
        <v>3</v>
      </c>
      <c r="R218" t="s">
        <v>3</v>
      </c>
      <c r="S218" t="s">
        <v>887</v>
      </c>
      <c r="T218" t="s">
        <v>888</v>
      </c>
      <c r="U218" t="s">
        <v>889</v>
      </c>
    </row>
    <row r="219" spans="1:21" x14ac:dyDescent="0.2">
      <c r="A219">
        <v>628</v>
      </c>
      <c r="B219">
        <v>1</v>
      </c>
      <c r="C219" t="s">
        <v>3</v>
      </c>
      <c r="D219" t="s">
        <v>24</v>
      </c>
      <c r="E219" t="s">
        <v>899</v>
      </c>
      <c r="F219" t="s">
        <v>899</v>
      </c>
      <c r="G219" t="s">
        <v>900</v>
      </c>
      <c r="H219" t="s">
        <v>3</v>
      </c>
      <c r="I219" t="s">
        <v>900</v>
      </c>
      <c r="J219" t="s">
        <v>899</v>
      </c>
      <c r="K219" t="s">
        <v>3</v>
      </c>
      <c r="L219" t="s">
        <v>3</v>
      </c>
      <c r="M219" t="s">
        <v>3</v>
      </c>
      <c r="N219" t="s">
        <v>24</v>
      </c>
      <c r="O219" t="s">
        <v>899</v>
      </c>
      <c r="P219" t="s">
        <v>3</v>
      </c>
      <c r="Q219" t="s">
        <v>3</v>
      </c>
      <c r="R219" t="s">
        <v>3</v>
      </c>
      <c r="S219" t="s">
        <v>901</v>
      </c>
      <c r="T219" t="s">
        <v>902</v>
      </c>
      <c r="U219" t="s">
        <v>898</v>
      </c>
    </row>
    <row r="220" spans="1:21" x14ac:dyDescent="0.2">
      <c r="A220">
        <v>628</v>
      </c>
      <c r="B220">
        <v>1</v>
      </c>
      <c r="C220" t="s">
        <v>3</v>
      </c>
      <c r="D220" t="s">
        <v>24</v>
      </c>
      <c r="E220" t="s">
        <v>25</v>
      </c>
      <c r="F220" t="s">
        <v>25</v>
      </c>
      <c r="G220" t="s">
        <v>25</v>
      </c>
      <c r="H220" t="s">
        <v>3</v>
      </c>
      <c r="I220" t="s">
        <v>25</v>
      </c>
      <c r="J220" t="s">
        <v>25</v>
      </c>
      <c r="K220" t="s">
        <v>3</v>
      </c>
      <c r="L220" t="s">
        <v>3</v>
      </c>
      <c r="M220" t="s">
        <v>3</v>
      </c>
      <c r="N220" t="s">
        <v>24</v>
      </c>
      <c r="O220" t="s">
        <v>25</v>
      </c>
      <c r="P220" t="s">
        <v>3</v>
      </c>
      <c r="Q220" t="s">
        <v>3</v>
      </c>
      <c r="R220" t="s">
        <v>3</v>
      </c>
      <c r="S220" t="s">
        <v>887</v>
      </c>
      <c r="T220" t="s">
        <v>888</v>
      </c>
      <c r="U220" t="s">
        <v>889</v>
      </c>
    </row>
    <row r="221" spans="1:21" x14ac:dyDescent="0.2">
      <c r="A221">
        <v>629</v>
      </c>
      <c r="B221">
        <v>1</v>
      </c>
      <c r="C221" t="s">
        <v>3</v>
      </c>
      <c r="D221" t="s">
        <v>24</v>
      </c>
      <c r="E221" t="s">
        <v>899</v>
      </c>
      <c r="F221" t="s">
        <v>899</v>
      </c>
      <c r="G221" t="s">
        <v>900</v>
      </c>
      <c r="H221" t="s">
        <v>3</v>
      </c>
      <c r="I221" t="s">
        <v>900</v>
      </c>
      <c r="J221" t="s">
        <v>899</v>
      </c>
      <c r="K221" t="s">
        <v>3</v>
      </c>
      <c r="L221" t="s">
        <v>3</v>
      </c>
      <c r="M221" t="s">
        <v>3</v>
      </c>
      <c r="N221" t="s">
        <v>24</v>
      </c>
      <c r="O221" t="s">
        <v>899</v>
      </c>
      <c r="P221" t="s">
        <v>3</v>
      </c>
      <c r="Q221" t="s">
        <v>3</v>
      </c>
      <c r="R221" t="s">
        <v>3</v>
      </c>
      <c r="S221" t="s">
        <v>901</v>
      </c>
      <c r="T221" t="s">
        <v>902</v>
      </c>
      <c r="U221" t="s">
        <v>898</v>
      </c>
    </row>
    <row r="222" spans="1:21" x14ac:dyDescent="0.2">
      <c r="A222">
        <v>629</v>
      </c>
      <c r="B222">
        <v>1</v>
      </c>
      <c r="C222" t="s">
        <v>3</v>
      </c>
      <c r="D222" t="s">
        <v>24</v>
      </c>
      <c r="E222" t="s">
        <v>25</v>
      </c>
      <c r="F222" t="s">
        <v>25</v>
      </c>
      <c r="G222" t="s">
        <v>25</v>
      </c>
      <c r="H222" t="s">
        <v>3</v>
      </c>
      <c r="I222" t="s">
        <v>25</v>
      </c>
      <c r="J222" t="s">
        <v>25</v>
      </c>
      <c r="K222" t="s">
        <v>3</v>
      </c>
      <c r="L222" t="s">
        <v>3</v>
      </c>
      <c r="M222" t="s">
        <v>3</v>
      </c>
      <c r="N222" t="s">
        <v>24</v>
      </c>
      <c r="O222" t="s">
        <v>25</v>
      </c>
      <c r="P222" t="s">
        <v>3</v>
      </c>
      <c r="Q222" t="s">
        <v>3</v>
      </c>
      <c r="R222" t="s">
        <v>3</v>
      </c>
      <c r="S222" t="s">
        <v>887</v>
      </c>
      <c r="T222" t="s">
        <v>888</v>
      </c>
      <c r="U222" t="s">
        <v>889</v>
      </c>
    </row>
    <row r="223" spans="1:21" x14ac:dyDescent="0.2">
      <c r="A223">
        <v>632</v>
      </c>
      <c r="B223">
        <v>1</v>
      </c>
      <c r="C223" t="s">
        <v>3</v>
      </c>
      <c r="D223" t="s">
        <v>24</v>
      </c>
      <c r="E223" t="s">
        <v>899</v>
      </c>
      <c r="F223" t="s">
        <v>899</v>
      </c>
      <c r="G223" t="s">
        <v>900</v>
      </c>
      <c r="H223" t="s">
        <v>3</v>
      </c>
      <c r="I223" t="s">
        <v>900</v>
      </c>
      <c r="J223" t="s">
        <v>899</v>
      </c>
      <c r="K223" t="s">
        <v>3</v>
      </c>
      <c r="L223" t="s">
        <v>3</v>
      </c>
      <c r="M223" t="s">
        <v>3</v>
      </c>
      <c r="N223" t="s">
        <v>24</v>
      </c>
      <c r="O223" t="s">
        <v>899</v>
      </c>
      <c r="P223" t="s">
        <v>3</v>
      </c>
      <c r="Q223" t="s">
        <v>3</v>
      </c>
      <c r="R223" t="s">
        <v>3</v>
      </c>
      <c r="S223" t="s">
        <v>901</v>
      </c>
      <c r="T223" t="s">
        <v>902</v>
      </c>
      <c r="U223" t="s">
        <v>898</v>
      </c>
    </row>
    <row r="224" spans="1:21" x14ac:dyDescent="0.2">
      <c r="A224">
        <v>632</v>
      </c>
      <c r="B224">
        <v>1</v>
      </c>
      <c r="C224" t="s">
        <v>3</v>
      </c>
      <c r="D224" t="s">
        <v>24</v>
      </c>
      <c r="E224" t="s">
        <v>25</v>
      </c>
      <c r="F224" t="s">
        <v>25</v>
      </c>
      <c r="G224" t="s">
        <v>25</v>
      </c>
      <c r="H224" t="s">
        <v>3</v>
      </c>
      <c r="I224" t="s">
        <v>25</v>
      </c>
      <c r="J224" t="s">
        <v>25</v>
      </c>
      <c r="K224" t="s">
        <v>3</v>
      </c>
      <c r="L224" t="s">
        <v>3</v>
      </c>
      <c r="M224" t="s">
        <v>3</v>
      </c>
      <c r="N224" t="s">
        <v>24</v>
      </c>
      <c r="O224" t="s">
        <v>25</v>
      </c>
      <c r="P224" t="s">
        <v>3</v>
      </c>
      <c r="Q224" t="s">
        <v>3</v>
      </c>
      <c r="R224" t="s">
        <v>3</v>
      </c>
      <c r="S224" t="s">
        <v>887</v>
      </c>
      <c r="T224" t="s">
        <v>888</v>
      </c>
      <c r="U224" t="s">
        <v>889</v>
      </c>
    </row>
    <row r="225" spans="1:21" x14ac:dyDescent="0.2">
      <c r="A225">
        <v>633</v>
      </c>
      <c r="B225">
        <v>1</v>
      </c>
      <c r="C225" t="s">
        <v>3</v>
      </c>
      <c r="D225" t="s">
        <v>24</v>
      </c>
      <c r="E225" t="s">
        <v>899</v>
      </c>
      <c r="F225" t="s">
        <v>899</v>
      </c>
      <c r="G225" t="s">
        <v>900</v>
      </c>
      <c r="H225" t="s">
        <v>3</v>
      </c>
      <c r="I225" t="s">
        <v>900</v>
      </c>
      <c r="J225" t="s">
        <v>899</v>
      </c>
      <c r="K225" t="s">
        <v>3</v>
      </c>
      <c r="L225" t="s">
        <v>3</v>
      </c>
      <c r="M225" t="s">
        <v>3</v>
      </c>
      <c r="N225" t="s">
        <v>24</v>
      </c>
      <c r="O225" t="s">
        <v>899</v>
      </c>
      <c r="P225" t="s">
        <v>3</v>
      </c>
      <c r="Q225" t="s">
        <v>3</v>
      </c>
      <c r="R225" t="s">
        <v>3</v>
      </c>
      <c r="S225" t="s">
        <v>901</v>
      </c>
      <c r="T225" t="s">
        <v>902</v>
      </c>
      <c r="U225" t="s">
        <v>898</v>
      </c>
    </row>
    <row r="226" spans="1:21" x14ac:dyDescent="0.2">
      <c r="A226">
        <v>633</v>
      </c>
      <c r="B226">
        <v>1</v>
      </c>
      <c r="C226" t="s">
        <v>3</v>
      </c>
      <c r="D226" t="s">
        <v>24</v>
      </c>
      <c r="E226" t="s">
        <v>25</v>
      </c>
      <c r="F226" t="s">
        <v>25</v>
      </c>
      <c r="G226" t="s">
        <v>25</v>
      </c>
      <c r="H226" t="s">
        <v>3</v>
      </c>
      <c r="I226" t="s">
        <v>25</v>
      </c>
      <c r="J226" t="s">
        <v>25</v>
      </c>
      <c r="K226" t="s">
        <v>3</v>
      </c>
      <c r="L226" t="s">
        <v>3</v>
      </c>
      <c r="M226" t="s">
        <v>3</v>
      </c>
      <c r="N226" t="s">
        <v>24</v>
      </c>
      <c r="O226" t="s">
        <v>25</v>
      </c>
      <c r="P226" t="s">
        <v>3</v>
      </c>
      <c r="Q226" t="s">
        <v>3</v>
      </c>
      <c r="R226" t="s">
        <v>3</v>
      </c>
      <c r="S226" t="s">
        <v>887</v>
      </c>
      <c r="T226" t="s">
        <v>888</v>
      </c>
      <c r="U226" t="s">
        <v>889</v>
      </c>
    </row>
    <row r="227" spans="1:21" x14ac:dyDescent="0.2">
      <c r="A227">
        <v>636</v>
      </c>
      <c r="B227">
        <v>1</v>
      </c>
      <c r="C227" t="s">
        <v>3</v>
      </c>
      <c r="D227" t="s">
        <v>24</v>
      </c>
      <c r="E227" t="s">
        <v>899</v>
      </c>
      <c r="F227" t="s">
        <v>899</v>
      </c>
      <c r="G227" t="s">
        <v>900</v>
      </c>
      <c r="H227" t="s">
        <v>3</v>
      </c>
      <c r="I227" t="s">
        <v>900</v>
      </c>
      <c r="J227" t="s">
        <v>899</v>
      </c>
      <c r="K227" t="s">
        <v>3</v>
      </c>
      <c r="L227" t="s">
        <v>3</v>
      </c>
      <c r="M227" t="s">
        <v>3</v>
      </c>
      <c r="N227" t="s">
        <v>24</v>
      </c>
      <c r="O227" t="s">
        <v>899</v>
      </c>
      <c r="P227" t="s">
        <v>3</v>
      </c>
      <c r="Q227" t="s">
        <v>3</v>
      </c>
      <c r="R227" t="s">
        <v>3</v>
      </c>
      <c r="S227" t="s">
        <v>901</v>
      </c>
      <c r="T227" t="s">
        <v>902</v>
      </c>
      <c r="U227" t="s">
        <v>898</v>
      </c>
    </row>
    <row r="228" spans="1:21" x14ac:dyDescent="0.2">
      <c r="A228">
        <v>636</v>
      </c>
      <c r="B228">
        <v>1</v>
      </c>
      <c r="C228" t="s">
        <v>3</v>
      </c>
      <c r="D228" t="s">
        <v>24</v>
      </c>
      <c r="E228" t="s">
        <v>25</v>
      </c>
      <c r="F228" t="s">
        <v>25</v>
      </c>
      <c r="G228" t="s">
        <v>25</v>
      </c>
      <c r="H228" t="s">
        <v>3</v>
      </c>
      <c r="I228" t="s">
        <v>25</v>
      </c>
      <c r="J228" t="s">
        <v>25</v>
      </c>
      <c r="K228" t="s">
        <v>3</v>
      </c>
      <c r="L228" t="s">
        <v>3</v>
      </c>
      <c r="M228" t="s">
        <v>3</v>
      </c>
      <c r="N228" t="s">
        <v>24</v>
      </c>
      <c r="O228" t="s">
        <v>25</v>
      </c>
      <c r="P228" t="s">
        <v>3</v>
      </c>
      <c r="Q228" t="s">
        <v>3</v>
      </c>
      <c r="R228" t="s">
        <v>3</v>
      </c>
      <c r="S228" t="s">
        <v>887</v>
      </c>
      <c r="T228" t="s">
        <v>888</v>
      </c>
      <c r="U228" t="s">
        <v>889</v>
      </c>
    </row>
    <row r="229" spans="1:21" x14ac:dyDescent="0.2">
      <c r="A229">
        <v>637</v>
      </c>
      <c r="B229">
        <v>1</v>
      </c>
      <c r="C229" t="s">
        <v>3</v>
      </c>
      <c r="D229" t="s">
        <v>24</v>
      </c>
      <c r="E229" t="s">
        <v>899</v>
      </c>
      <c r="F229" t="s">
        <v>899</v>
      </c>
      <c r="G229" t="s">
        <v>900</v>
      </c>
      <c r="H229" t="s">
        <v>3</v>
      </c>
      <c r="I229" t="s">
        <v>900</v>
      </c>
      <c r="J229" t="s">
        <v>899</v>
      </c>
      <c r="K229" t="s">
        <v>3</v>
      </c>
      <c r="L229" t="s">
        <v>3</v>
      </c>
      <c r="M229" t="s">
        <v>3</v>
      </c>
      <c r="N229" t="s">
        <v>24</v>
      </c>
      <c r="O229" t="s">
        <v>899</v>
      </c>
      <c r="P229" t="s">
        <v>3</v>
      </c>
      <c r="Q229" t="s">
        <v>3</v>
      </c>
      <c r="R229" t="s">
        <v>3</v>
      </c>
      <c r="S229" t="s">
        <v>901</v>
      </c>
      <c r="T229" t="s">
        <v>902</v>
      </c>
      <c r="U229" t="s">
        <v>898</v>
      </c>
    </row>
    <row r="230" spans="1:21" x14ac:dyDescent="0.2">
      <c r="A230">
        <v>637</v>
      </c>
      <c r="B230">
        <v>1</v>
      </c>
      <c r="C230" t="s">
        <v>3</v>
      </c>
      <c r="D230" t="s">
        <v>24</v>
      </c>
      <c r="E230" t="s">
        <v>25</v>
      </c>
      <c r="F230" t="s">
        <v>25</v>
      </c>
      <c r="G230" t="s">
        <v>25</v>
      </c>
      <c r="H230" t="s">
        <v>3</v>
      </c>
      <c r="I230" t="s">
        <v>25</v>
      </c>
      <c r="J230" t="s">
        <v>25</v>
      </c>
      <c r="K230" t="s">
        <v>3</v>
      </c>
      <c r="L230" t="s">
        <v>3</v>
      </c>
      <c r="M230" t="s">
        <v>3</v>
      </c>
      <c r="N230" t="s">
        <v>24</v>
      </c>
      <c r="O230" t="s">
        <v>25</v>
      </c>
      <c r="P230" t="s">
        <v>3</v>
      </c>
      <c r="Q230" t="s">
        <v>3</v>
      </c>
      <c r="R230" t="s">
        <v>3</v>
      </c>
      <c r="S230" t="s">
        <v>887</v>
      </c>
      <c r="T230" t="s">
        <v>888</v>
      </c>
      <c r="U230" t="s">
        <v>889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74600</v>
      </c>
      <c r="M1">
        <v>10</v>
      </c>
      <c r="N1">
        <v>12</v>
      </c>
      <c r="O1">
        <v>1</v>
      </c>
      <c r="P1">
        <v>0</v>
      </c>
      <c r="Q1">
        <v>1</v>
      </c>
    </row>
    <row r="12" spans="1:103" x14ac:dyDescent="0.2">
      <c r="F12" t="str">
        <f>Source!F12</f>
        <v>02-01-04</v>
      </c>
      <c r="G12" t="str">
        <f>Source!G12</f>
        <v>Водоснабжение.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02-01-04</vt:lpstr>
      <vt:lpstr>Source</vt:lpstr>
      <vt:lpstr>SourceObSm</vt:lpstr>
      <vt:lpstr>SmtRes</vt:lpstr>
      <vt:lpstr>EtalonRes</vt:lpstr>
      <vt:lpstr>SrcPoprs</vt:lpstr>
      <vt:lpstr>SrcKA</vt:lpstr>
      <vt:lpstr>'02-01-04'!Заголовки_для_печати</vt:lpstr>
      <vt:lpstr>'02-01-04'!Область_печати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Борисова Людмила Александровна</cp:lastModifiedBy>
  <dcterms:created xsi:type="dcterms:W3CDTF">2026-04-20T06:59:24Z</dcterms:created>
  <dcterms:modified xsi:type="dcterms:W3CDTF">2026-07-02T16:24:15Z</dcterms:modified>
</cp:coreProperties>
</file>